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pivotTables/pivotTable1.xml" ContentType="application/vnd.openxmlformats-officedocument.spreadsheetml.pivotTable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ustomProperty10.bin" ContentType="application/vnd.openxmlformats-officedocument.spreadsheetml.customProperty"/>
  <Override PartName="/xl/comments3.xml" ContentType="application/vnd.openxmlformats-officedocument.spreadsheetml.comments+xml"/>
  <Override PartName="/xl/customProperty11.bin" ContentType="application/vnd.openxmlformats-officedocument.spreadsheetml.customProperty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ustomProperty14.bin" ContentType="application/vnd.openxmlformats-officedocument.spreadsheetml.customProperty"/>
  <Override PartName="/xl/pivotTables/pivotTable6.xml" ContentType="application/vnd.openxmlformats-officedocument.spreadsheetml.pivotTable+xml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omments4.xml" ContentType="application/vnd.openxmlformats-officedocument.spreadsheetml.comments+xml"/>
  <Override PartName="/xl/pivotTables/pivotTable7.xml" ContentType="application/vnd.openxmlformats-officedocument.spreadsheetml.pivotTable+xml"/>
  <Override PartName="/xl/customProperty17.bin" ContentType="application/vnd.openxmlformats-officedocument.spreadsheetml.customProperty"/>
  <Override PartName="/xl/pivotTables/pivotTable8.xml" ContentType="application/vnd.openxmlformats-officedocument.spreadsheetml.pivotTable+xml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pivotTables/pivotTable9.xml" ContentType="application/vnd.openxmlformats-officedocument.spreadsheetml.pivotTable+xml"/>
  <Override PartName="/xl/customProperty20.bin" ContentType="application/vnd.openxmlformats-officedocument.spreadsheetml.customProperty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pj\Documents\R\R Data\S&amp;OP\Engineering\"/>
    </mc:Choice>
  </mc:AlternateContent>
  <xr:revisionPtr revIDLastSave="0" documentId="8_{39B74113-9BBC-4BD0-9877-FD53872F392B}" xr6:coauthVersionLast="43" xr6:coauthVersionMax="43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Utilization Pivot" sheetId="13" r:id="rId1"/>
    <sheet name="Utilization Rpt" sheetId="14" r:id="rId2"/>
    <sheet name="ORG lookup" sheetId="15" state="hidden" r:id="rId3"/>
    <sheet name="JE Data" sheetId="21" r:id="rId4"/>
    <sheet name="Office Calcs" sheetId="4" r:id="rId5"/>
    <sheet name="Tidy Conversion" sheetId="26" r:id="rId6"/>
    <sheet name="Office Tidy" sheetId="27" r:id="rId7"/>
    <sheet name="Historical Data" sheetId="28" r:id="rId8"/>
    <sheet name="BBNA Eng Calcs" sheetId="17" r:id="rId9"/>
    <sheet name="working sheet" sheetId="19" state="hidden" r:id="rId10"/>
    <sheet name="Compass Order Summary" sheetId="24" r:id="rId11"/>
    <sheet name="OT ECK Pivot" sheetId="16" r:id="rId12"/>
    <sheet name="YTD" sheetId="10" state="hidden" r:id="rId13"/>
    <sheet name="Booked Tons Pivot" sheetId="23" r:id="rId14"/>
    <sheet name="Order Lookup" sheetId="11" r:id="rId15"/>
    <sheet name="Budget" sheetId="8" r:id="rId16"/>
    <sheet name="Home Groups" sheetId="6" state="hidden" r:id="rId17"/>
    <sheet name="Process Groups" sheetId="7" r:id="rId18"/>
    <sheet name="Order Summary" sheetId="5" r:id="rId19"/>
    <sheet name="Sheet1" sheetId="25" r:id="rId20"/>
  </sheets>
  <externalReferences>
    <externalReference r:id="rId21"/>
    <externalReference r:id="rId22"/>
    <externalReference r:id="rId23"/>
  </externalReferences>
  <definedNames>
    <definedName name="_xlnm._FilterDatabase" localSheetId="10" hidden="1">'Compass Order Summary'!$A$42:$DJ$844</definedName>
    <definedName name="_xlnm._FilterDatabase" localSheetId="7" hidden="1">'Historical Data'!$A$1:$N$703</definedName>
    <definedName name="_xlnm._FilterDatabase" localSheetId="3" hidden="1">'JE Data'!$A$1:$H$129</definedName>
    <definedName name="_xlnm._FilterDatabase" localSheetId="6" hidden="1">'Office Tidy'!$A$1:$M$331</definedName>
    <definedName name="_xlnm._FilterDatabase" localSheetId="18" hidden="1">'Order Summary'!$A$3:$AQ$2516</definedName>
    <definedName name="_xlnm._FilterDatabase" localSheetId="19" hidden="1">Sheet1!$I$3:$N$455</definedName>
    <definedName name="_xlnm._FilterDatabase" localSheetId="0" hidden="1">'Utilization Pivot'!$G$3:$K$39</definedName>
    <definedName name="_xlnm._FilterDatabase" localSheetId="1" hidden="1">'Utilization Rpt'!$A$1:$P$719</definedName>
    <definedName name="PopCache_GL_INTERFACE_REFERENCE7" hidden="1">[1]PopCache!$A$1:$A$2</definedName>
  </definedNames>
  <calcPr calcId="191029"/>
  <pivotCaches>
    <pivotCache cacheId="0" r:id="rId24"/>
    <pivotCache cacheId="1" r:id="rId25"/>
    <pivotCache cacheId="2" r:id="rId26"/>
    <pivotCache cacheId="3" r:id="rId27"/>
    <pivotCache cacheId="4" r:id="rId28"/>
    <pivotCache cacheId="5" r:id="rId29"/>
    <pivotCache cacheId="6" r:id="rId3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21" i="17" l="1"/>
  <c r="L21" i="17"/>
  <c r="M21" i="17"/>
  <c r="DJ824" i="24"/>
  <c r="DI824" i="24"/>
  <c r="DJ823" i="24"/>
  <c r="DI823" i="24"/>
  <c r="DJ822" i="24"/>
  <c r="DI822" i="24"/>
  <c r="DJ821" i="24"/>
  <c r="DI821" i="24"/>
  <c r="DJ820" i="24"/>
  <c r="DI820" i="24"/>
  <c r="DJ819" i="24"/>
  <c r="DI819" i="24"/>
  <c r="DJ818" i="24"/>
  <c r="DI818" i="24"/>
  <c r="DJ817" i="24"/>
  <c r="DI817" i="24"/>
  <c r="DJ816" i="24"/>
  <c r="DI816" i="24"/>
  <c r="DJ815" i="24"/>
  <c r="DI815" i="24"/>
  <c r="DJ814" i="24"/>
  <c r="DI814" i="24"/>
  <c r="DJ813" i="24"/>
  <c r="DI813" i="24"/>
  <c r="DJ812" i="24"/>
  <c r="DI812" i="24"/>
  <c r="DJ811" i="24"/>
  <c r="DI811" i="24"/>
  <c r="DJ810" i="24"/>
  <c r="DI810" i="24"/>
  <c r="DJ809" i="24"/>
  <c r="DI809" i="24"/>
  <c r="DJ808" i="24"/>
  <c r="DI808" i="24"/>
  <c r="DJ807" i="24"/>
  <c r="DI807" i="24"/>
  <c r="DJ806" i="24"/>
  <c r="DI806" i="24"/>
  <c r="DJ805" i="24"/>
  <c r="DI805" i="24"/>
  <c r="DJ804" i="24"/>
  <c r="DI804" i="24"/>
  <c r="DJ803" i="24"/>
  <c r="DI803" i="24"/>
  <c r="DJ802" i="24"/>
  <c r="DI802" i="24"/>
  <c r="DJ801" i="24"/>
  <c r="DI801" i="24"/>
  <c r="DJ800" i="24"/>
  <c r="DI800" i="24"/>
  <c r="DJ799" i="24"/>
  <c r="DI799" i="24"/>
  <c r="DJ798" i="24"/>
  <c r="DI798" i="24"/>
  <c r="DJ797" i="24"/>
  <c r="DI797" i="24"/>
  <c r="DJ796" i="24"/>
  <c r="DI796" i="24"/>
  <c r="DJ795" i="24"/>
  <c r="DI795" i="24"/>
  <c r="DJ794" i="24"/>
  <c r="DI794" i="24"/>
  <c r="DJ793" i="24"/>
  <c r="DI793" i="24"/>
  <c r="DJ792" i="24"/>
  <c r="DI792" i="24"/>
  <c r="DJ791" i="24"/>
  <c r="DI791" i="24"/>
  <c r="DJ790" i="24"/>
  <c r="DI790" i="24"/>
  <c r="DJ789" i="24"/>
  <c r="DI789" i="24"/>
  <c r="DJ788" i="24"/>
  <c r="DI788" i="24"/>
  <c r="DJ787" i="24"/>
  <c r="DI787" i="24"/>
  <c r="DJ786" i="24"/>
  <c r="DI786" i="24"/>
  <c r="DJ785" i="24"/>
  <c r="DI785" i="24"/>
  <c r="DJ784" i="24"/>
  <c r="DI784" i="24"/>
  <c r="DJ783" i="24"/>
  <c r="DI783" i="24"/>
  <c r="DJ782" i="24"/>
  <c r="DI782" i="24"/>
  <c r="DJ781" i="24"/>
  <c r="DI781" i="24"/>
  <c r="DJ780" i="24"/>
  <c r="DI780" i="24"/>
  <c r="DJ779" i="24"/>
  <c r="DI779" i="24"/>
  <c r="DJ778" i="24"/>
  <c r="DI778" i="24"/>
  <c r="DJ777" i="24"/>
  <c r="DI777" i="24"/>
  <c r="DJ776" i="24"/>
  <c r="DI776" i="24"/>
  <c r="DJ775" i="24"/>
  <c r="DI775" i="24"/>
  <c r="DJ774" i="24"/>
  <c r="DI774" i="24"/>
  <c r="DJ773" i="24"/>
  <c r="DI773" i="24"/>
  <c r="DJ772" i="24"/>
  <c r="DI772" i="24"/>
  <c r="DJ771" i="24"/>
  <c r="DI771" i="24"/>
  <c r="DJ770" i="24"/>
  <c r="DI770" i="24"/>
  <c r="DJ769" i="24"/>
  <c r="DI769" i="24"/>
  <c r="DJ768" i="24"/>
  <c r="DI768" i="24"/>
  <c r="DJ767" i="24"/>
  <c r="DI767" i="24"/>
  <c r="DJ766" i="24"/>
  <c r="DI766" i="24"/>
  <c r="DJ765" i="24"/>
  <c r="DI765" i="24"/>
  <c r="DJ764" i="24"/>
  <c r="DI764" i="24"/>
  <c r="DJ763" i="24"/>
  <c r="DI763" i="24"/>
  <c r="DJ762" i="24"/>
  <c r="DI762" i="24"/>
  <c r="DJ761" i="24"/>
  <c r="DI761" i="24"/>
  <c r="DJ760" i="24"/>
  <c r="DI760" i="24"/>
  <c r="DJ759" i="24"/>
  <c r="DI759" i="24"/>
  <c r="DJ758" i="24"/>
  <c r="DI758" i="24"/>
  <c r="DJ757" i="24"/>
  <c r="DI757" i="24"/>
  <c r="DJ756" i="24"/>
  <c r="DI756" i="24"/>
  <c r="DJ755" i="24"/>
  <c r="DI755" i="24"/>
  <c r="DJ754" i="24"/>
  <c r="DI754" i="24"/>
  <c r="DJ753" i="24"/>
  <c r="DI753" i="24"/>
  <c r="DJ752" i="24"/>
  <c r="DI752" i="24"/>
  <c r="DJ751" i="24"/>
  <c r="DI751" i="24"/>
  <c r="DJ750" i="24"/>
  <c r="DI750" i="24"/>
  <c r="DJ749" i="24"/>
  <c r="DI749" i="24"/>
  <c r="DJ748" i="24"/>
  <c r="DI748" i="24"/>
  <c r="DJ747" i="24"/>
  <c r="DI747" i="24"/>
  <c r="DJ746" i="24"/>
  <c r="DI746" i="24"/>
  <c r="DJ745" i="24"/>
  <c r="DI745" i="24"/>
  <c r="DJ744" i="24"/>
  <c r="DI744" i="24"/>
  <c r="DJ743" i="24"/>
  <c r="DI743" i="24"/>
  <c r="DJ742" i="24"/>
  <c r="DI742" i="24"/>
  <c r="DJ741" i="24"/>
  <c r="DI741" i="24"/>
  <c r="DJ740" i="24"/>
  <c r="DI740" i="24"/>
  <c r="DJ739" i="24"/>
  <c r="DI739" i="24"/>
  <c r="DJ738" i="24"/>
  <c r="DI738" i="24"/>
  <c r="DJ737" i="24"/>
  <c r="DI737" i="24"/>
  <c r="DJ736" i="24"/>
  <c r="DI736" i="24"/>
  <c r="DJ735" i="24"/>
  <c r="DI735" i="24"/>
  <c r="DJ734" i="24"/>
  <c r="DI734" i="24"/>
  <c r="DJ733" i="24"/>
  <c r="DI733" i="24"/>
  <c r="DJ732" i="24"/>
  <c r="DI732" i="24"/>
  <c r="DJ731" i="24"/>
  <c r="DI731" i="24"/>
  <c r="DJ730" i="24"/>
  <c r="DI730" i="24"/>
  <c r="DJ729" i="24"/>
  <c r="DI729" i="24"/>
  <c r="DJ728" i="24"/>
  <c r="DI728" i="24"/>
  <c r="DJ727" i="24"/>
  <c r="DI727" i="24"/>
  <c r="DJ726" i="24"/>
  <c r="DI726" i="24"/>
  <c r="DJ725" i="24"/>
  <c r="DI725" i="24"/>
  <c r="DJ724" i="24"/>
  <c r="DI724" i="24"/>
  <c r="DJ723" i="24"/>
  <c r="DI723" i="24"/>
  <c r="DJ722" i="24"/>
  <c r="DI722" i="24"/>
  <c r="DJ721" i="24"/>
  <c r="DI721" i="24"/>
  <c r="DJ720" i="24"/>
  <c r="DI720" i="24"/>
  <c r="DJ719" i="24"/>
  <c r="DI719" i="24"/>
  <c r="DJ718" i="24"/>
  <c r="DI718" i="24"/>
  <c r="DJ717" i="24"/>
  <c r="DI717" i="24"/>
  <c r="DJ716" i="24"/>
  <c r="DI716" i="24"/>
  <c r="DJ715" i="24"/>
  <c r="DI715" i="24"/>
  <c r="DJ714" i="24"/>
  <c r="DI714" i="24"/>
  <c r="DJ713" i="24"/>
  <c r="DI713" i="24"/>
  <c r="DJ712" i="24"/>
  <c r="DI712" i="24"/>
  <c r="DJ711" i="24"/>
  <c r="DI711" i="24"/>
  <c r="DJ710" i="24"/>
  <c r="DI710" i="24"/>
  <c r="DJ709" i="24"/>
  <c r="DI709" i="24"/>
  <c r="DJ708" i="24"/>
  <c r="DI708" i="24"/>
  <c r="DJ707" i="24"/>
  <c r="DI707" i="24"/>
  <c r="DJ706" i="24"/>
  <c r="DI706" i="24"/>
  <c r="DJ705" i="24"/>
  <c r="DI705" i="24"/>
  <c r="DJ704" i="24"/>
  <c r="DI704" i="24"/>
  <c r="DJ703" i="24"/>
  <c r="DI703" i="24"/>
  <c r="DJ702" i="24"/>
  <c r="DI702" i="24"/>
  <c r="DJ701" i="24"/>
  <c r="DI701" i="24"/>
  <c r="DJ700" i="24"/>
  <c r="DI700" i="24"/>
  <c r="DJ699" i="24"/>
  <c r="DI699" i="24"/>
  <c r="DJ698" i="24"/>
  <c r="DI698" i="24"/>
  <c r="DJ697" i="24"/>
  <c r="DI697" i="24"/>
  <c r="DJ696" i="24"/>
  <c r="DI696" i="24"/>
  <c r="DJ695" i="24"/>
  <c r="DI695" i="24"/>
  <c r="DJ694" i="24"/>
  <c r="DI694" i="24"/>
  <c r="DJ693" i="24"/>
  <c r="DI693" i="24"/>
  <c r="DJ692" i="24"/>
  <c r="DI692" i="24"/>
  <c r="DJ691" i="24"/>
  <c r="DI691" i="24"/>
  <c r="DJ690" i="24"/>
  <c r="DI690" i="24"/>
  <c r="DJ689" i="24"/>
  <c r="DI689" i="24"/>
  <c r="DJ688" i="24"/>
  <c r="DI688" i="24"/>
  <c r="DJ687" i="24"/>
  <c r="DI687" i="24"/>
  <c r="DJ686" i="24"/>
  <c r="DI686" i="24"/>
  <c r="DJ685" i="24"/>
  <c r="DI685" i="24"/>
  <c r="DJ684" i="24"/>
  <c r="DI684" i="24"/>
  <c r="DJ683" i="24"/>
  <c r="DI683" i="24"/>
  <c r="DJ682" i="24"/>
  <c r="DI682" i="24"/>
  <c r="DJ681" i="24"/>
  <c r="DI681" i="24"/>
  <c r="DJ680" i="24"/>
  <c r="DI680" i="24"/>
  <c r="DJ679" i="24"/>
  <c r="DI679" i="24"/>
  <c r="DJ678" i="24"/>
  <c r="DI678" i="24"/>
  <c r="DJ677" i="24"/>
  <c r="DI677" i="24"/>
  <c r="DJ676" i="24"/>
  <c r="DI676" i="24"/>
  <c r="DJ675" i="24"/>
  <c r="DI675" i="24"/>
  <c r="DJ674" i="24"/>
  <c r="DI674" i="24"/>
  <c r="DJ673" i="24"/>
  <c r="DI673" i="24"/>
  <c r="DJ672" i="24"/>
  <c r="DI672" i="24"/>
  <c r="DJ671" i="24"/>
  <c r="DI671" i="24"/>
  <c r="DJ670" i="24"/>
  <c r="DI670" i="24"/>
  <c r="DJ669" i="24"/>
  <c r="DI669" i="24"/>
  <c r="DJ668" i="24"/>
  <c r="DI668" i="24"/>
  <c r="DJ667" i="24"/>
  <c r="DI667" i="24"/>
  <c r="DJ666" i="24"/>
  <c r="DI666" i="24"/>
  <c r="DJ665" i="24"/>
  <c r="DI665" i="24"/>
  <c r="DJ664" i="24"/>
  <c r="DI664" i="24"/>
  <c r="DJ663" i="24"/>
  <c r="DI663" i="24"/>
  <c r="DJ662" i="24"/>
  <c r="DI662" i="24"/>
  <c r="DJ661" i="24"/>
  <c r="DI661" i="24"/>
  <c r="DJ660" i="24"/>
  <c r="DI660" i="24"/>
  <c r="DJ659" i="24"/>
  <c r="DI659" i="24"/>
  <c r="DJ658" i="24"/>
  <c r="DI658" i="24"/>
  <c r="DJ657" i="24"/>
  <c r="DI657" i="24"/>
  <c r="DJ656" i="24"/>
  <c r="DI656" i="24"/>
  <c r="DJ655" i="24"/>
  <c r="DI655" i="24"/>
  <c r="DJ654" i="24"/>
  <c r="DI654" i="24"/>
  <c r="DJ653" i="24"/>
  <c r="DI653" i="24"/>
  <c r="DJ652" i="24"/>
  <c r="DI652" i="24"/>
  <c r="DJ651" i="24"/>
  <c r="DI651" i="24"/>
  <c r="DJ650" i="24"/>
  <c r="DI650" i="24"/>
  <c r="DJ649" i="24"/>
  <c r="DI649" i="24"/>
  <c r="DJ648" i="24"/>
  <c r="DI648" i="24"/>
  <c r="DJ647" i="24"/>
  <c r="DI647" i="24"/>
  <c r="DJ646" i="24"/>
  <c r="DI646" i="24"/>
  <c r="DJ645" i="24"/>
  <c r="DI645" i="24"/>
  <c r="DJ644" i="24"/>
  <c r="DI644" i="24"/>
  <c r="DJ643" i="24"/>
  <c r="DI643" i="24"/>
  <c r="DJ642" i="24"/>
  <c r="DI642" i="24"/>
  <c r="DJ641" i="24"/>
  <c r="DI641" i="24"/>
  <c r="DJ640" i="24"/>
  <c r="DI640" i="24"/>
  <c r="DJ639" i="24"/>
  <c r="DI639" i="24"/>
  <c r="DJ638" i="24"/>
  <c r="DI638" i="24"/>
  <c r="DJ637" i="24"/>
  <c r="DI637" i="24"/>
  <c r="DJ636" i="24"/>
  <c r="DI636" i="24"/>
  <c r="DJ635" i="24"/>
  <c r="DI635" i="24"/>
  <c r="DJ634" i="24"/>
  <c r="DI634" i="24"/>
  <c r="DJ633" i="24" l="1"/>
  <c r="DI633" i="24"/>
  <c r="DJ632" i="24"/>
  <c r="DI632" i="24"/>
  <c r="DJ631" i="24"/>
  <c r="DI631" i="24"/>
  <c r="DJ630" i="24"/>
  <c r="DI630" i="24"/>
  <c r="DJ629" i="24"/>
  <c r="DI629" i="24"/>
  <c r="DJ628" i="24"/>
  <c r="DI628" i="24"/>
  <c r="DJ627" i="24"/>
  <c r="DI627" i="24"/>
  <c r="DJ626" i="24"/>
  <c r="DI626" i="24"/>
  <c r="DJ625" i="24"/>
  <c r="DI625" i="24"/>
  <c r="DJ624" i="24"/>
  <c r="DI624" i="24"/>
  <c r="DJ623" i="24"/>
  <c r="DI623" i="24"/>
  <c r="DJ622" i="24"/>
  <c r="DI622" i="24"/>
  <c r="DJ621" i="24"/>
  <c r="DI621" i="24"/>
  <c r="DJ620" i="24"/>
  <c r="DI620" i="24"/>
  <c r="DJ619" i="24"/>
  <c r="DI619" i="24"/>
  <c r="DJ618" i="24"/>
  <c r="DI618" i="24"/>
  <c r="DJ617" i="24"/>
  <c r="DI617" i="24"/>
  <c r="DJ616" i="24"/>
  <c r="DI616" i="24"/>
  <c r="DJ615" i="24"/>
  <c r="DI615" i="24"/>
  <c r="DJ614" i="24"/>
  <c r="DI614" i="24"/>
  <c r="DJ613" i="24"/>
  <c r="DI613" i="24"/>
  <c r="DJ612" i="24"/>
  <c r="DI612" i="24"/>
  <c r="DJ611" i="24"/>
  <c r="DI611" i="24"/>
  <c r="DJ610" i="24"/>
  <c r="DI610" i="24"/>
  <c r="DJ609" i="24"/>
  <c r="DI609" i="24"/>
  <c r="DJ608" i="24"/>
  <c r="DI608" i="24"/>
  <c r="DJ607" i="24"/>
  <c r="DI607" i="24"/>
  <c r="DJ606" i="24"/>
  <c r="DI606" i="24"/>
  <c r="DJ605" i="24"/>
  <c r="DI605" i="24"/>
  <c r="DJ604" i="24"/>
  <c r="DI604" i="24"/>
  <c r="DJ603" i="24"/>
  <c r="DI603" i="24"/>
  <c r="DJ602" i="24"/>
  <c r="DI602" i="24"/>
  <c r="DJ601" i="24"/>
  <c r="DI601" i="24"/>
  <c r="DJ600" i="24"/>
  <c r="DI600" i="24"/>
  <c r="DJ599" i="24"/>
  <c r="DI599" i="24"/>
  <c r="DJ598" i="24"/>
  <c r="DI598" i="24"/>
  <c r="DJ597" i="24"/>
  <c r="DI597" i="24"/>
  <c r="DJ596" i="24"/>
  <c r="DI596" i="24"/>
  <c r="DJ595" i="24"/>
  <c r="DI595" i="24"/>
  <c r="DJ594" i="24"/>
  <c r="DI594" i="24"/>
  <c r="DJ593" i="24"/>
  <c r="DI593" i="24"/>
  <c r="DJ592" i="24"/>
  <c r="DI592" i="24"/>
  <c r="DJ591" i="24"/>
  <c r="DI591" i="24"/>
  <c r="DJ590" i="24"/>
  <c r="DI590" i="24"/>
  <c r="DJ589" i="24"/>
  <c r="DI589" i="24"/>
  <c r="DJ588" i="24"/>
  <c r="DI588" i="24"/>
  <c r="DJ587" i="24"/>
  <c r="DI587" i="24"/>
  <c r="DJ586" i="24"/>
  <c r="DI586" i="24"/>
  <c r="DJ585" i="24"/>
  <c r="DI585" i="24"/>
  <c r="DJ584" i="24"/>
  <c r="DI584" i="24"/>
  <c r="DJ583" i="24"/>
  <c r="DI583" i="24"/>
  <c r="DJ582" i="24"/>
  <c r="DI582" i="24"/>
  <c r="DJ581" i="24"/>
  <c r="DI581" i="24"/>
  <c r="DJ580" i="24"/>
  <c r="DI580" i="24"/>
  <c r="DJ579" i="24"/>
  <c r="DI579" i="24"/>
  <c r="DJ578" i="24"/>
  <c r="DI578" i="24"/>
  <c r="DJ577" i="24"/>
  <c r="DI577" i="24"/>
  <c r="DJ576" i="24"/>
  <c r="DI576" i="24"/>
  <c r="H27" i="26" l="1"/>
  <c r="G27" i="26"/>
  <c r="DI43" i="24" l="1"/>
  <c r="DJ43" i="24"/>
  <c r="DI44" i="24"/>
  <c r="DJ44" i="24"/>
  <c r="DI45" i="24"/>
  <c r="DJ45" i="24"/>
  <c r="DI46" i="24"/>
  <c r="DJ46" i="24"/>
  <c r="DI47" i="24"/>
  <c r="DJ47" i="24"/>
  <c r="DI48" i="24"/>
  <c r="DJ48" i="24"/>
  <c r="DI49" i="24"/>
  <c r="DJ49" i="24"/>
  <c r="DI50" i="24"/>
  <c r="DJ50" i="24"/>
  <c r="DI51" i="24"/>
  <c r="DJ51" i="24"/>
  <c r="DI52" i="24"/>
  <c r="DJ52" i="24"/>
  <c r="DI53" i="24"/>
  <c r="DJ53" i="24"/>
  <c r="DI54" i="24"/>
  <c r="DJ54" i="24"/>
  <c r="DI55" i="24"/>
  <c r="DJ55" i="24"/>
  <c r="DI56" i="24"/>
  <c r="DJ56" i="24"/>
  <c r="DI57" i="24"/>
  <c r="DJ57" i="24"/>
  <c r="DI58" i="24"/>
  <c r="DJ58" i="24"/>
  <c r="DI59" i="24"/>
  <c r="DJ59" i="24"/>
  <c r="DI60" i="24"/>
  <c r="DJ60" i="24"/>
  <c r="DI61" i="24"/>
  <c r="DJ61" i="24"/>
  <c r="DI62" i="24"/>
  <c r="DJ62" i="24"/>
  <c r="DI63" i="24"/>
  <c r="DJ63" i="24"/>
  <c r="DI64" i="24"/>
  <c r="DJ64" i="24"/>
  <c r="DI65" i="24"/>
  <c r="DJ65" i="24"/>
  <c r="DI66" i="24"/>
  <c r="DJ66" i="24"/>
  <c r="DI67" i="24"/>
  <c r="DJ67" i="24"/>
  <c r="DI68" i="24"/>
  <c r="DJ68" i="24"/>
  <c r="DI69" i="24"/>
  <c r="DJ69" i="24"/>
  <c r="DI70" i="24"/>
  <c r="DJ70" i="24"/>
  <c r="DI71" i="24"/>
  <c r="DJ71" i="24"/>
  <c r="DI72" i="24"/>
  <c r="DJ72" i="24"/>
  <c r="DI73" i="24"/>
  <c r="DJ73" i="24"/>
  <c r="DI74" i="24"/>
  <c r="DJ74" i="24"/>
  <c r="DI75" i="24"/>
  <c r="DJ75" i="24"/>
  <c r="DI76" i="24"/>
  <c r="DJ76" i="24"/>
  <c r="DI77" i="24"/>
  <c r="DJ77" i="24"/>
  <c r="DI78" i="24"/>
  <c r="DJ78" i="24"/>
  <c r="DI79" i="24"/>
  <c r="DJ79" i="24"/>
  <c r="DI80" i="24"/>
  <c r="DJ80" i="24"/>
  <c r="DI81" i="24"/>
  <c r="DJ81" i="24"/>
  <c r="DI82" i="24"/>
  <c r="DJ82" i="24"/>
  <c r="DI83" i="24"/>
  <c r="DJ83" i="24"/>
  <c r="DI84" i="24"/>
  <c r="DJ84" i="24"/>
  <c r="DI85" i="24"/>
  <c r="DJ85" i="24"/>
  <c r="DI86" i="24"/>
  <c r="DJ86" i="24"/>
  <c r="DI87" i="24"/>
  <c r="DJ87" i="24"/>
  <c r="DI88" i="24"/>
  <c r="DJ88" i="24"/>
  <c r="DI89" i="24"/>
  <c r="DJ89" i="24"/>
  <c r="DI90" i="24"/>
  <c r="DJ90" i="24"/>
  <c r="DI91" i="24"/>
  <c r="DJ91" i="24"/>
  <c r="DI92" i="24"/>
  <c r="DJ92" i="24"/>
  <c r="DI93" i="24"/>
  <c r="DJ93" i="24"/>
  <c r="DI94" i="24"/>
  <c r="DJ94" i="24"/>
  <c r="DI95" i="24"/>
  <c r="DJ95" i="24"/>
  <c r="DI96" i="24"/>
  <c r="DJ96" i="24"/>
  <c r="DI97" i="24"/>
  <c r="DJ97" i="24"/>
  <c r="DI98" i="24"/>
  <c r="DJ98" i="24"/>
  <c r="DI99" i="24"/>
  <c r="DJ99" i="24"/>
  <c r="DI100" i="24"/>
  <c r="DJ100" i="24"/>
  <c r="DI101" i="24"/>
  <c r="DJ101" i="24"/>
  <c r="DI102" i="24"/>
  <c r="DJ102" i="24"/>
  <c r="DI103" i="24"/>
  <c r="DJ103" i="24"/>
  <c r="DI104" i="24"/>
  <c r="DJ104" i="24"/>
  <c r="DI105" i="24"/>
  <c r="DJ105" i="24"/>
  <c r="DI106" i="24"/>
  <c r="DJ106" i="24"/>
  <c r="DI107" i="24"/>
  <c r="DJ107" i="24"/>
  <c r="DI108" i="24"/>
  <c r="DJ108" i="24"/>
  <c r="DI109" i="24"/>
  <c r="DJ109" i="24"/>
  <c r="DI110" i="24"/>
  <c r="DJ110" i="24"/>
  <c r="DI111" i="24"/>
  <c r="DJ111" i="24"/>
  <c r="DI112" i="24"/>
  <c r="DJ112" i="24"/>
  <c r="DI113" i="24"/>
  <c r="DJ113" i="24"/>
  <c r="DI114" i="24"/>
  <c r="DJ114" i="24"/>
  <c r="DI115" i="24"/>
  <c r="DJ115" i="24"/>
  <c r="DI116" i="24"/>
  <c r="DJ116" i="24"/>
  <c r="DI117" i="24"/>
  <c r="DJ117" i="24"/>
  <c r="DI118" i="24"/>
  <c r="DJ118" i="24"/>
  <c r="DI119" i="24"/>
  <c r="DJ119" i="24"/>
  <c r="DI120" i="24"/>
  <c r="DJ120" i="24"/>
  <c r="DI121" i="24"/>
  <c r="DJ121" i="24"/>
  <c r="DI122" i="24"/>
  <c r="DJ122" i="24"/>
  <c r="DI123" i="24"/>
  <c r="DJ123" i="24"/>
  <c r="DI124" i="24"/>
  <c r="DJ124" i="24"/>
  <c r="DI125" i="24"/>
  <c r="DJ125" i="24"/>
  <c r="DI126" i="24"/>
  <c r="DJ126" i="24"/>
  <c r="DI127" i="24"/>
  <c r="DJ127" i="24"/>
  <c r="DI128" i="24"/>
  <c r="DJ128" i="24"/>
  <c r="DI129" i="24"/>
  <c r="DJ129" i="24"/>
  <c r="DI130" i="24"/>
  <c r="DJ130" i="24"/>
  <c r="DI131" i="24"/>
  <c r="DJ131" i="24"/>
  <c r="DI132" i="24"/>
  <c r="DJ132" i="24"/>
  <c r="DI133" i="24"/>
  <c r="DJ133" i="24"/>
  <c r="DI134" i="24"/>
  <c r="DJ134" i="24"/>
  <c r="DI135" i="24"/>
  <c r="DJ135" i="24"/>
  <c r="DI136" i="24"/>
  <c r="DJ136" i="24"/>
  <c r="DI137" i="24"/>
  <c r="DJ137" i="24"/>
  <c r="DI138" i="24"/>
  <c r="DJ138" i="24"/>
  <c r="DI139" i="24"/>
  <c r="DJ139" i="24"/>
  <c r="DI140" i="24"/>
  <c r="DJ140" i="24"/>
  <c r="DI141" i="24"/>
  <c r="DJ141" i="24"/>
  <c r="DI142" i="24"/>
  <c r="DJ142" i="24"/>
  <c r="DI143" i="24"/>
  <c r="DJ143" i="24"/>
  <c r="DI144" i="24"/>
  <c r="DJ144" i="24"/>
  <c r="DI145" i="24"/>
  <c r="DJ145" i="24"/>
  <c r="DI146" i="24"/>
  <c r="DJ146" i="24"/>
  <c r="DI147" i="24"/>
  <c r="DJ147" i="24"/>
  <c r="DI148" i="24"/>
  <c r="DJ148" i="24"/>
  <c r="DI149" i="24"/>
  <c r="DJ149" i="24"/>
  <c r="DI150" i="24"/>
  <c r="DJ150" i="24"/>
  <c r="DI151" i="24"/>
  <c r="DJ151" i="24"/>
  <c r="DI152" i="24"/>
  <c r="DJ152" i="24"/>
  <c r="DI153" i="24"/>
  <c r="DJ153" i="24"/>
  <c r="DI154" i="24"/>
  <c r="DJ154" i="24"/>
  <c r="DI155" i="24"/>
  <c r="DJ155" i="24"/>
  <c r="DI156" i="24"/>
  <c r="DJ156" i="24"/>
  <c r="DI157" i="24"/>
  <c r="DJ157" i="24"/>
  <c r="DI158" i="24"/>
  <c r="DJ158" i="24"/>
  <c r="DI159" i="24"/>
  <c r="DJ159" i="24"/>
  <c r="DI160" i="24"/>
  <c r="DJ160" i="24"/>
  <c r="DI161" i="24"/>
  <c r="DJ161" i="24"/>
  <c r="DI162" i="24"/>
  <c r="DJ162" i="24"/>
  <c r="DI163" i="24"/>
  <c r="DJ163" i="24"/>
  <c r="DI164" i="24"/>
  <c r="DJ164" i="24"/>
  <c r="DI165" i="24"/>
  <c r="DJ165" i="24"/>
  <c r="DI166" i="24"/>
  <c r="DJ166" i="24"/>
  <c r="DI167" i="24"/>
  <c r="DJ167" i="24"/>
  <c r="DI168" i="24"/>
  <c r="DJ168" i="24"/>
  <c r="DI169" i="24"/>
  <c r="DJ169" i="24"/>
  <c r="DI170" i="24"/>
  <c r="DJ170" i="24"/>
  <c r="DI171" i="24"/>
  <c r="DJ171" i="24"/>
  <c r="DI172" i="24"/>
  <c r="DJ172" i="24"/>
  <c r="DI173" i="24"/>
  <c r="DJ173" i="24"/>
  <c r="DI174" i="24"/>
  <c r="DJ174" i="24"/>
  <c r="DI175" i="24"/>
  <c r="DJ175" i="24"/>
  <c r="DI176" i="24"/>
  <c r="DJ176" i="24"/>
  <c r="DI177" i="24"/>
  <c r="DJ177" i="24"/>
  <c r="DI178" i="24"/>
  <c r="DJ178" i="24"/>
  <c r="DI179" i="24"/>
  <c r="DJ179" i="24"/>
  <c r="DI180" i="24"/>
  <c r="DJ180" i="24"/>
  <c r="DI181" i="24"/>
  <c r="DJ181" i="24"/>
  <c r="DI182" i="24"/>
  <c r="DJ182" i="24"/>
  <c r="DI183" i="24"/>
  <c r="DJ183" i="24"/>
  <c r="DI184" i="24"/>
  <c r="DJ184" i="24"/>
  <c r="DI185" i="24"/>
  <c r="DJ185" i="24"/>
  <c r="DI186" i="24"/>
  <c r="DJ186" i="24"/>
  <c r="DI187" i="24"/>
  <c r="DJ187" i="24"/>
  <c r="DI188" i="24"/>
  <c r="DJ188" i="24"/>
  <c r="DI189" i="24"/>
  <c r="DJ189" i="24"/>
  <c r="DI190" i="24"/>
  <c r="DJ190" i="24"/>
  <c r="DI191" i="24"/>
  <c r="DJ191" i="24"/>
  <c r="DI192" i="24"/>
  <c r="DJ192" i="24"/>
  <c r="DI193" i="24"/>
  <c r="DJ193" i="24"/>
  <c r="DI194" i="24"/>
  <c r="DJ194" i="24"/>
  <c r="DI195" i="24"/>
  <c r="DJ195" i="24"/>
  <c r="DI196" i="24"/>
  <c r="DJ196" i="24"/>
  <c r="DI197" i="24"/>
  <c r="DJ197" i="24"/>
  <c r="DI198" i="24"/>
  <c r="DJ198" i="24"/>
  <c r="DI199" i="24"/>
  <c r="DJ199" i="24"/>
  <c r="DI200" i="24"/>
  <c r="DJ200" i="24"/>
  <c r="DI201" i="24"/>
  <c r="DJ201" i="24"/>
  <c r="DI202" i="24"/>
  <c r="DJ202" i="24"/>
  <c r="DI203" i="24"/>
  <c r="DJ203" i="24"/>
  <c r="DI204" i="24"/>
  <c r="DJ204" i="24"/>
  <c r="DI205" i="24"/>
  <c r="DJ205" i="24"/>
  <c r="DI206" i="24"/>
  <c r="DJ206" i="24"/>
  <c r="DI207" i="24"/>
  <c r="DJ207" i="24"/>
  <c r="DI208" i="24"/>
  <c r="DJ208" i="24"/>
  <c r="DI209" i="24"/>
  <c r="DJ209" i="24"/>
  <c r="DI210" i="24"/>
  <c r="DJ210" i="24"/>
  <c r="DI211" i="24"/>
  <c r="DJ211" i="24"/>
  <c r="DI212" i="24"/>
  <c r="DJ212" i="24"/>
  <c r="DI213" i="24"/>
  <c r="DJ213" i="24"/>
  <c r="DI214" i="24"/>
  <c r="DJ214" i="24"/>
  <c r="DI215" i="24"/>
  <c r="DJ215" i="24"/>
  <c r="DI216" i="24"/>
  <c r="DJ216" i="24"/>
  <c r="DI217" i="24"/>
  <c r="DJ217" i="24"/>
  <c r="DI218" i="24"/>
  <c r="DJ218" i="24"/>
  <c r="DI219" i="24"/>
  <c r="DJ219" i="24"/>
  <c r="DI220" i="24"/>
  <c r="DJ220" i="24"/>
  <c r="DI221" i="24"/>
  <c r="DJ221" i="24"/>
  <c r="DI222" i="24"/>
  <c r="DJ222" i="24"/>
  <c r="DI223" i="24"/>
  <c r="DJ223" i="24"/>
  <c r="DI224" i="24"/>
  <c r="DJ224" i="24"/>
  <c r="DI225" i="24"/>
  <c r="DJ225" i="24"/>
  <c r="DI226" i="24"/>
  <c r="DJ226" i="24"/>
  <c r="DI227" i="24"/>
  <c r="DJ227" i="24"/>
  <c r="DI228" i="24"/>
  <c r="DJ228" i="24"/>
  <c r="DI229" i="24"/>
  <c r="DJ229" i="24"/>
  <c r="DI230" i="24"/>
  <c r="DJ230" i="24"/>
  <c r="DI231" i="24"/>
  <c r="DJ231" i="24"/>
  <c r="DI232" i="24"/>
  <c r="DJ232" i="24"/>
  <c r="DI233" i="24"/>
  <c r="DJ233" i="24"/>
  <c r="DI234" i="24"/>
  <c r="DJ234" i="24"/>
  <c r="DI235" i="24"/>
  <c r="DJ235" i="24"/>
  <c r="DI236" i="24"/>
  <c r="DJ236" i="24"/>
  <c r="DI237" i="24"/>
  <c r="DJ237" i="24"/>
  <c r="DI238" i="24"/>
  <c r="DJ238" i="24"/>
  <c r="DI239" i="24"/>
  <c r="DJ239" i="24"/>
  <c r="DI240" i="24"/>
  <c r="DJ240" i="24"/>
  <c r="DI241" i="24"/>
  <c r="DJ241" i="24"/>
  <c r="DI242" i="24"/>
  <c r="DJ242" i="24"/>
  <c r="DI243" i="24"/>
  <c r="DJ243" i="24"/>
  <c r="DI244" i="24"/>
  <c r="DJ244" i="24"/>
  <c r="DI245" i="24"/>
  <c r="DJ245" i="24"/>
  <c r="DI246" i="24"/>
  <c r="DJ246" i="24"/>
  <c r="DI247" i="24"/>
  <c r="DJ247" i="24"/>
  <c r="DI248" i="24"/>
  <c r="DJ248" i="24"/>
  <c r="DI249" i="24"/>
  <c r="DJ249" i="24"/>
  <c r="DI250" i="24"/>
  <c r="DJ250" i="24"/>
  <c r="DI251" i="24"/>
  <c r="DJ251" i="24"/>
  <c r="DI252" i="24"/>
  <c r="DJ252" i="24"/>
  <c r="DI253" i="24"/>
  <c r="DJ253" i="24"/>
  <c r="DI254" i="24"/>
  <c r="DJ254" i="24"/>
  <c r="DI255" i="24"/>
  <c r="DJ255" i="24"/>
  <c r="DI256" i="24"/>
  <c r="DJ256" i="24"/>
  <c r="DI257" i="24"/>
  <c r="DJ257" i="24"/>
  <c r="DI258" i="24"/>
  <c r="DJ258" i="24"/>
  <c r="DI259" i="24"/>
  <c r="DJ259" i="24"/>
  <c r="DI260" i="24"/>
  <c r="DJ260" i="24"/>
  <c r="DI261" i="24"/>
  <c r="DJ261" i="24"/>
  <c r="DI262" i="24"/>
  <c r="DJ262" i="24"/>
  <c r="DI263" i="24"/>
  <c r="DJ263" i="24"/>
  <c r="DI264" i="24"/>
  <c r="DJ264" i="24"/>
  <c r="DI265" i="24"/>
  <c r="DJ265" i="24"/>
  <c r="DI266" i="24"/>
  <c r="DJ266" i="24"/>
  <c r="DI267" i="24"/>
  <c r="DJ267" i="24"/>
  <c r="DI268" i="24"/>
  <c r="DJ268" i="24"/>
  <c r="DI269" i="24"/>
  <c r="DJ269" i="24"/>
  <c r="DI270" i="24"/>
  <c r="DJ270" i="24"/>
  <c r="DI271" i="24"/>
  <c r="DJ271" i="24"/>
  <c r="DI272" i="24"/>
  <c r="DJ272" i="24"/>
  <c r="DI273" i="24"/>
  <c r="DJ273" i="24"/>
  <c r="DI274" i="24"/>
  <c r="DJ274" i="24"/>
  <c r="DI275" i="24"/>
  <c r="DJ275" i="24"/>
  <c r="DI276" i="24"/>
  <c r="DJ276" i="24"/>
  <c r="DI277" i="24"/>
  <c r="DJ277" i="24"/>
  <c r="DI278" i="24"/>
  <c r="DJ278" i="24"/>
  <c r="DI279" i="24"/>
  <c r="DJ279" i="24"/>
  <c r="DI280" i="24"/>
  <c r="DJ280" i="24"/>
  <c r="DI281" i="24"/>
  <c r="DJ281" i="24"/>
  <c r="DI282" i="24"/>
  <c r="DJ282" i="24"/>
  <c r="DI283" i="24"/>
  <c r="DJ283" i="24"/>
  <c r="DI284" i="24"/>
  <c r="DJ284" i="24"/>
  <c r="DI285" i="24"/>
  <c r="DJ285" i="24"/>
  <c r="DI286" i="24"/>
  <c r="DJ286" i="24"/>
  <c r="DI287" i="24"/>
  <c r="DJ287" i="24"/>
  <c r="DI288" i="24"/>
  <c r="DJ288" i="24"/>
  <c r="DI289" i="24"/>
  <c r="DJ289" i="24"/>
  <c r="DI290" i="24"/>
  <c r="DJ290" i="24"/>
  <c r="DI291" i="24"/>
  <c r="DJ291" i="24"/>
  <c r="DI292" i="24"/>
  <c r="DJ292" i="24"/>
  <c r="DI293" i="24"/>
  <c r="DJ293" i="24"/>
  <c r="DI294" i="24"/>
  <c r="DJ294" i="24"/>
  <c r="DI295" i="24"/>
  <c r="DJ295" i="24"/>
  <c r="DI296" i="24"/>
  <c r="DJ296" i="24"/>
  <c r="DI297" i="24"/>
  <c r="DJ297" i="24"/>
  <c r="DI298" i="24"/>
  <c r="DJ298" i="24"/>
  <c r="DI299" i="24"/>
  <c r="DJ299" i="24"/>
  <c r="DI300" i="24"/>
  <c r="DJ300" i="24"/>
  <c r="DI301" i="24"/>
  <c r="DJ301" i="24"/>
  <c r="DI302" i="24"/>
  <c r="DJ302" i="24"/>
  <c r="DI303" i="24"/>
  <c r="DJ303" i="24"/>
  <c r="DI304" i="24"/>
  <c r="DJ304" i="24"/>
  <c r="DI305" i="24"/>
  <c r="DJ305" i="24"/>
  <c r="DI306" i="24"/>
  <c r="DJ306" i="24"/>
  <c r="DI307" i="24"/>
  <c r="DJ307" i="24"/>
  <c r="DI308" i="24"/>
  <c r="DJ308" i="24"/>
  <c r="DI309" i="24"/>
  <c r="DJ309" i="24"/>
  <c r="DI310" i="24"/>
  <c r="DJ310" i="24"/>
  <c r="DI311" i="24"/>
  <c r="DJ311" i="24"/>
  <c r="DI312" i="24"/>
  <c r="DJ312" i="24"/>
  <c r="DI313" i="24"/>
  <c r="DJ313" i="24"/>
  <c r="DI314" i="24"/>
  <c r="DJ314" i="24"/>
  <c r="DI315" i="24"/>
  <c r="DJ315" i="24"/>
  <c r="DI316" i="24"/>
  <c r="DJ316" i="24"/>
  <c r="DI317" i="24"/>
  <c r="DJ317" i="24"/>
  <c r="DI318" i="24"/>
  <c r="DJ318" i="24"/>
  <c r="DI319" i="24"/>
  <c r="DJ319" i="24"/>
  <c r="DI320" i="24"/>
  <c r="DJ320" i="24"/>
  <c r="DI321" i="24"/>
  <c r="DJ321" i="24"/>
  <c r="DI322" i="24"/>
  <c r="DJ322" i="24"/>
  <c r="DI323" i="24"/>
  <c r="DJ323" i="24"/>
  <c r="DI324" i="24"/>
  <c r="DJ324" i="24"/>
  <c r="DI325" i="24"/>
  <c r="DJ325" i="24"/>
  <c r="DI326" i="24"/>
  <c r="DJ326" i="24"/>
  <c r="DI327" i="24"/>
  <c r="DJ327" i="24"/>
  <c r="DI328" i="24"/>
  <c r="DJ328" i="24"/>
  <c r="DI329" i="24"/>
  <c r="DJ329" i="24"/>
  <c r="DI330" i="24"/>
  <c r="DJ330" i="24"/>
  <c r="DI331" i="24"/>
  <c r="DJ331" i="24"/>
  <c r="DI332" i="24"/>
  <c r="DJ332" i="24"/>
  <c r="DI333" i="24"/>
  <c r="DJ333" i="24"/>
  <c r="DI334" i="24"/>
  <c r="DJ334" i="24"/>
  <c r="DI335" i="24"/>
  <c r="DJ335" i="24"/>
  <c r="DI336" i="24"/>
  <c r="DJ336" i="24"/>
  <c r="DI337" i="24"/>
  <c r="DJ337" i="24"/>
  <c r="DI338" i="24"/>
  <c r="DJ338" i="24"/>
  <c r="DI339" i="24"/>
  <c r="DJ339" i="24"/>
  <c r="DI340" i="24"/>
  <c r="DJ340" i="24"/>
  <c r="DI341" i="24"/>
  <c r="DJ341" i="24"/>
  <c r="DI342" i="24"/>
  <c r="DJ342" i="24"/>
  <c r="DI343" i="24"/>
  <c r="DJ343" i="24"/>
  <c r="DI344" i="24"/>
  <c r="DJ344" i="24"/>
  <c r="DI345" i="24"/>
  <c r="DJ345" i="24"/>
  <c r="DI346" i="24"/>
  <c r="DJ346" i="24"/>
  <c r="DI347" i="24"/>
  <c r="DJ347" i="24"/>
  <c r="DI348" i="24"/>
  <c r="DJ348" i="24"/>
  <c r="DI349" i="24"/>
  <c r="DJ349" i="24"/>
  <c r="DI350" i="24"/>
  <c r="DJ350" i="24"/>
  <c r="DI351" i="24"/>
  <c r="DJ351" i="24"/>
  <c r="DI352" i="24"/>
  <c r="DJ352" i="24"/>
  <c r="DI353" i="24"/>
  <c r="DJ353" i="24"/>
  <c r="DI354" i="24"/>
  <c r="DJ354" i="24"/>
  <c r="DI355" i="24"/>
  <c r="DJ355" i="24"/>
  <c r="DI356" i="24"/>
  <c r="DJ356" i="24"/>
  <c r="DI357" i="24"/>
  <c r="DJ357" i="24"/>
  <c r="DI358" i="24"/>
  <c r="DJ358" i="24"/>
  <c r="DI359" i="24"/>
  <c r="DJ359" i="24"/>
  <c r="DI360" i="24"/>
  <c r="DJ360" i="24"/>
  <c r="DI361" i="24"/>
  <c r="DJ361" i="24"/>
  <c r="DI362" i="24"/>
  <c r="DJ362" i="24"/>
  <c r="DI363" i="24"/>
  <c r="DJ363" i="24"/>
  <c r="DI364" i="24"/>
  <c r="DJ364" i="24"/>
  <c r="DI365" i="24"/>
  <c r="DJ365" i="24"/>
  <c r="DI366" i="24"/>
  <c r="DJ366" i="24"/>
  <c r="DI367" i="24"/>
  <c r="DJ367" i="24"/>
  <c r="DI368" i="24"/>
  <c r="DJ368" i="24"/>
  <c r="DI369" i="24"/>
  <c r="DJ369" i="24"/>
  <c r="DI370" i="24"/>
  <c r="DJ370" i="24"/>
  <c r="DI371" i="24"/>
  <c r="DJ371" i="24"/>
  <c r="DI372" i="24"/>
  <c r="DJ372" i="24"/>
  <c r="DI373" i="24"/>
  <c r="DJ373" i="24"/>
  <c r="DI374" i="24"/>
  <c r="DJ374" i="24"/>
  <c r="DI375" i="24"/>
  <c r="DJ375" i="24"/>
  <c r="DI376" i="24"/>
  <c r="DJ376" i="24"/>
  <c r="DI377" i="24"/>
  <c r="DJ377" i="24"/>
  <c r="DI378" i="24"/>
  <c r="DJ378" i="24"/>
  <c r="DI379" i="24"/>
  <c r="DJ379" i="24"/>
  <c r="DI380" i="24"/>
  <c r="DJ380" i="24"/>
  <c r="DI381" i="24"/>
  <c r="DJ381" i="24"/>
  <c r="DI382" i="24"/>
  <c r="DJ382" i="24"/>
  <c r="DI383" i="24"/>
  <c r="DJ383" i="24"/>
  <c r="DI384" i="24"/>
  <c r="DJ384" i="24"/>
  <c r="DI385" i="24"/>
  <c r="DJ385" i="24"/>
  <c r="DI386" i="24"/>
  <c r="DJ386" i="24"/>
  <c r="DI387" i="24"/>
  <c r="DJ387" i="24"/>
  <c r="DI388" i="24"/>
  <c r="DJ388" i="24"/>
  <c r="DI389" i="24"/>
  <c r="DJ389" i="24"/>
  <c r="DI390" i="24"/>
  <c r="DJ390" i="24"/>
  <c r="DI391" i="24"/>
  <c r="DJ391" i="24"/>
  <c r="DI392" i="24"/>
  <c r="DJ392" i="24"/>
  <c r="DI393" i="24"/>
  <c r="DJ393" i="24"/>
  <c r="DI394" i="24"/>
  <c r="DJ394" i="24"/>
  <c r="DI395" i="24"/>
  <c r="DJ395" i="24"/>
  <c r="DI396" i="24"/>
  <c r="DJ396" i="24"/>
  <c r="DI397" i="24"/>
  <c r="DJ397" i="24"/>
  <c r="DI398" i="24"/>
  <c r="DJ398" i="24"/>
  <c r="DI399" i="24"/>
  <c r="DJ399" i="24"/>
  <c r="DI400" i="24"/>
  <c r="DJ400" i="24"/>
  <c r="DI401" i="24"/>
  <c r="DJ401" i="24"/>
  <c r="DI402" i="24"/>
  <c r="DJ402" i="24"/>
  <c r="DI403" i="24"/>
  <c r="DJ403" i="24"/>
  <c r="DI404" i="24"/>
  <c r="DJ404" i="24"/>
  <c r="DI405" i="24"/>
  <c r="DJ405" i="24"/>
  <c r="DI406" i="24"/>
  <c r="DJ406" i="24"/>
  <c r="DI407" i="24"/>
  <c r="DJ407" i="24"/>
  <c r="DI408" i="24"/>
  <c r="DJ408" i="24"/>
  <c r="DI409" i="24"/>
  <c r="DJ409" i="24"/>
  <c r="DI410" i="24"/>
  <c r="DJ410" i="24"/>
  <c r="DI411" i="24"/>
  <c r="DJ411" i="24"/>
  <c r="DI412" i="24"/>
  <c r="DJ412" i="24"/>
  <c r="DI413" i="24"/>
  <c r="DJ413" i="24"/>
  <c r="DI414" i="24"/>
  <c r="DJ414" i="24"/>
  <c r="DI415" i="24"/>
  <c r="DJ415" i="24"/>
  <c r="DI416" i="24"/>
  <c r="DJ416" i="24"/>
  <c r="DI417" i="24"/>
  <c r="DJ417" i="24"/>
  <c r="DI418" i="24"/>
  <c r="DJ418" i="24"/>
  <c r="DI419" i="24"/>
  <c r="DJ419" i="24"/>
  <c r="DI420" i="24"/>
  <c r="DJ420" i="24"/>
  <c r="DI421" i="24"/>
  <c r="DJ421" i="24"/>
  <c r="DI422" i="24"/>
  <c r="DJ422" i="24"/>
  <c r="DI423" i="24"/>
  <c r="DJ423" i="24"/>
  <c r="DI424" i="24"/>
  <c r="DJ424" i="24"/>
  <c r="DI425" i="24"/>
  <c r="DJ425" i="24"/>
  <c r="DI426" i="24"/>
  <c r="DJ426" i="24"/>
  <c r="DI427" i="24"/>
  <c r="DJ427" i="24"/>
  <c r="DI428" i="24"/>
  <c r="DJ428" i="24"/>
  <c r="DI429" i="24"/>
  <c r="DJ429" i="24"/>
  <c r="DI430" i="24"/>
  <c r="DJ430" i="24"/>
  <c r="DI431" i="24"/>
  <c r="DJ431" i="24"/>
  <c r="DI432" i="24"/>
  <c r="DJ432" i="24"/>
  <c r="DI433" i="24"/>
  <c r="DJ433" i="24"/>
  <c r="DI434" i="24"/>
  <c r="DJ434" i="24"/>
  <c r="DI435" i="24"/>
  <c r="DJ435" i="24"/>
  <c r="DI436" i="24"/>
  <c r="DJ436" i="24"/>
  <c r="DI437" i="24"/>
  <c r="DJ437" i="24"/>
  <c r="DI438" i="24"/>
  <c r="DJ438" i="24"/>
  <c r="DI439" i="24"/>
  <c r="DJ439" i="24"/>
  <c r="DI440" i="24"/>
  <c r="DJ440" i="24"/>
  <c r="DI441" i="24"/>
  <c r="DJ441" i="24"/>
  <c r="DI442" i="24"/>
  <c r="DJ442" i="24"/>
  <c r="DI443" i="24"/>
  <c r="DJ443" i="24"/>
  <c r="DI444" i="24"/>
  <c r="DJ444" i="24"/>
  <c r="DI445" i="24"/>
  <c r="DJ445" i="24"/>
  <c r="DI446" i="24"/>
  <c r="DJ446" i="24"/>
  <c r="DI447" i="24"/>
  <c r="DJ447" i="24"/>
  <c r="DI448" i="24"/>
  <c r="DJ448" i="24"/>
  <c r="DI449" i="24"/>
  <c r="DJ449" i="24"/>
  <c r="DI450" i="24"/>
  <c r="DJ450" i="24"/>
  <c r="DI451" i="24"/>
  <c r="DJ451" i="24"/>
  <c r="DI452" i="24"/>
  <c r="DJ452" i="24"/>
  <c r="DI453" i="24"/>
  <c r="DJ453" i="24"/>
  <c r="DI454" i="24"/>
  <c r="DJ454" i="24"/>
  <c r="DI455" i="24"/>
  <c r="DJ455" i="24"/>
  <c r="DI456" i="24"/>
  <c r="DJ456" i="24"/>
  <c r="DI457" i="24"/>
  <c r="DJ457" i="24"/>
  <c r="DI458" i="24"/>
  <c r="DJ458" i="24"/>
  <c r="DI459" i="24"/>
  <c r="DJ459" i="24"/>
  <c r="DI460" i="24"/>
  <c r="DJ460" i="24"/>
  <c r="DI461" i="24"/>
  <c r="DJ461" i="24"/>
  <c r="DI462" i="24"/>
  <c r="DJ462" i="24"/>
  <c r="DI463" i="24"/>
  <c r="DJ463" i="24"/>
  <c r="DI464" i="24"/>
  <c r="DJ464" i="24"/>
  <c r="DI465" i="24"/>
  <c r="DJ465" i="24"/>
  <c r="DI466" i="24"/>
  <c r="DJ466" i="24"/>
  <c r="DI467" i="24"/>
  <c r="DJ467" i="24"/>
  <c r="DI468" i="24"/>
  <c r="DJ468" i="24"/>
  <c r="DI469" i="24"/>
  <c r="DJ469" i="24"/>
  <c r="DI470" i="24"/>
  <c r="DJ470" i="24"/>
  <c r="DI471" i="24"/>
  <c r="DJ471" i="24"/>
  <c r="DI472" i="24"/>
  <c r="DJ472" i="24"/>
  <c r="DI473" i="24"/>
  <c r="DJ473" i="24"/>
  <c r="DI474" i="24"/>
  <c r="DJ474" i="24"/>
  <c r="DI475" i="24"/>
  <c r="DJ475" i="24"/>
  <c r="DI476" i="24"/>
  <c r="DJ476" i="24"/>
  <c r="DI477" i="24"/>
  <c r="DJ477" i="24"/>
  <c r="DI478" i="24"/>
  <c r="DJ478" i="24"/>
  <c r="DI479" i="24"/>
  <c r="DJ479" i="24"/>
  <c r="DI480" i="24"/>
  <c r="DJ480" i="24"/>
  <c r="DI481" i="24"/>
  <c r="DJ481" i="24"/>
  <c r="DI482" i="24"/>
  <c r="DJ482" i="24"/>
  <c r="DI483" i="24"/>
  <c r="DJ483" i="24"/>
  <c r="DI484" i="24"/>
  <c r="DJ484" i="24"/>
  <c r="DI485" i="24"/>
  <c r="DJ485" i="24"/>
  <c r="DI486" i="24"/>
  <c r="DJ486" i="24"/>
  <c r="DI487" i="24"/>
  <c r="DJ487" i="24"/>
  <c r="DI488" i="24"/>
  <c r="DJ488" i="24"/>
  <c r="DI489" i="24"/>
  <c r="DJ489" i="24"/>
  <c r="DI490" i="24"/>
  <c r="DJ490" i="24"/>
  <c r="DI491" i="24"/>
  <c r="DJ491" i="24"/>
  <c r="DI492" i="24"/>
  <c r="DJ492" i="24"/>
  <c r="DI493" i="24"/>
  <c r="DJ493" i="24"/>
  <c r="DI494" i="24"/>
  <c r="DJ494" i="24"/>
  <c r="DI495" i="24"/>
  <c r="DJ495" i="24"/>
  <c r="DI496" i="24"/>
  <c r="DJ496" i="24"/>
  <c r="DI497" i="24"/>
  <c r="DJ497" i="24"/>
  <c r="DI498" i="24"/>
  <c r="DJ498" i="24"/>
  <c r="DI499" i="24"/>
  <c r="DJ499" i="24"/>
  <c r="DI500" i="24"/>
  <c r="DJ500" i="24"/>
  <c r="DI501" i="24"/>
  <c r="DJ501" i="24"/>
  <c r="DI502" i="24"/>
  <c r="DJ502" i="24"/>
  <c r="DI503" i="24"/>
  <c r="DJ503" i="24"/>
  <c r="DI504" i="24"/>
  <c r="DJ504" i="24"/>
  <c r="DI505" i="24"/>
  <c r="DJ505" i="24"/>
  <c r="DI506" i="24"/>
  <c r="DJ506" i="24"/>
  <c r="DI507" i="24"/>
  <c r="DJ507" i="24"/>
  <c r="DI508" i="24"/>
  <c r="DJ508" i="24"/>
  <c r="DI509" i="24"/>
  <c r="DJ509" i="24"/>
  <c r="DI510" i="24"/>
  <c r="DJ510" i="24"/>
  <c r="DI511" i="24"/>
  <c r="DJ511" i="24"/>
  <c r="DI512" i="24"/>
  <c r="DJ512" i="24"/>
  <c r="DI513" i="24"/>
  <c r="DJ513" i="24"/>
  <c r="DI514" i="24"/>
  <c r="DJ514" i="24"/>
  <c r="DI515" i="24"/>
  <c r="DJ515" i="24"/>
  <c r="DI516" i="24"/>
  <c r="DJ516" i="24"/>
  <c r="DI517" i="24"/>
  <c r="DJ517" i="24"/>
  <c r="DI518" i="24"/>
  <c r="DJ518" i="24"/>
  <c r="DI519" i="24"/>
  <c r="DJ519" i="24"/>
  <c r="DI520" i="24"/>
  <c r="DJ520" i="24"/>
  <c r="DI521" i="24"/>
  <c r="DJ521" i="24"/>
  <c r="DI522" i="24"/>
  <c r="DJ522" i="24"/>
  <c r="DI523" i="24"/>
  <c r="DJ523" i="24"/>
  <c r="DI524" i="24"/>
  <c r="DJ524" i="24"/>
  <c r="DI525" i="24"/>
  <c r="DJ525" i="24"/>
  <c r="DI526" i="24"/>
  <c r="DJ526" i="24"/>
  <c r="DI527" i="24"/>
  <c r="DJ527" i="24"/>
  <c r="DI528" i="24"/>
  <c r="DJ528" i="24"/>
  <c r="DI529" i="24"/>
  <c r="DJ529" i="24"/>
  <c r="DI530" i="24"/>
  <c r="DJ530" i="24"/>
  <c r="DI531" i="24"/>
  <c r="DJ531" i="24"/>
  <c r="DI532" i="24"/>
  <c r="DJ532" i="24"/>
  <c r="DI533" i="24"/>
  <c r="DJ533" i="24"/>
  <c r="DI534" i="24"/>
  <c r="DJ534" i="24"/>
  <c r="DI535" i="24"/>
  <c r="DJ535" i="24"/>
  <c r="DI536" i="24"/>
  <c r="DJ536" i="24"/>
  <c r="DI537" i="24"/>
  <c r="DJ537" i="24"/>
  <c r="DI538" i="24"/>
  <c r="DJ538" i="24"/>
  <c r="DI539" i="24"/>
  <c r="DJ539" i="24"/>
  <c r="DI540" i="24"/>
  <c r="DJ540" i="24"/>
  <c r="DI541" i="24"/>
  <c r="DJ541" i="24"/>
  <c r="DI542" i="24"/>
  <c r="DJ542" i="24"/>
  <c r="DI543" i="24"/>
  <c r="DJ543" i="24"/>
  <c r="DI544" i="24"/>
  <c r="DJ544" i="24"/>
  <c r="DI545" i="24"/>
  <c r="DJ545" i="24"/>
  <c r="DI546" i="24"/>
  <c r="DJ546" i="24"/>
  <c r="DI547" i="24"/>
  <c r="DJ547" i="24"/>
  <c r="DI548" i="24"/>
  <c r="DJ548" i="24"/>
  <c r="DI549" i="24"/>
  <c r="DJ549" i="24"/>
  <c r="DI550" i="24"/>
  <c r="DJ550" i="24"/>
  <c r="DI551" i="24"/>
  <c r="DJ551" i="24"/>
  <c r="DI552" i="24"/>
  <c r="DJ552" i="24"/>
  <c r="DI553" i="24"/>
  <c r="DJ553" i="24"/>
  <c r="DI554" i="24"/>
  <c r="DJ554" i="24"/>
  <c r="DI555" i="24"/>
  <c r="DJ555" i="24"/>
  <c r="DI556" i="24"/>
  <c r="DJ556" i="24"/>
  <c r="DI557" i="24"/>
  <c r="DJ557" i="24"/>
  <c r="DI558" i="24"/>
  <c r="DJ558" i="24"/>
  <c r="DI559" i="24"/>
  <c r="DJ559" i="24"/>
  <c r="DI560" i="24"/>
  <c r="DJ560" i="24"/>
  <c r="DI561" i="24"/>
  <c r="DJ561" i="24"/>
  <c r="DI562" i="24"/>
  <c r="DJ562" i="24"/>
  <c r="DI563" i="24"/>
  <c r="DJ563" i="24"/>
  <c r="DI564" i="24"/>
  <c r="DJ564" i="24"/>
  <c r="DI565" i="24"/>
  <c r="DJ565" i="24"/>
  <c r="DI566" i="24"/>
  <c r="DJ566" i="24"/>
  <c r="DI567" i="24"/>
  <c r="DJ567" i="24"/>
  <c r="DI568" i="24"/>
  <c r="DJ568" i="24"/>
  <c r="DI569" i="24"/>
  <c r="DJ569" i="24"/>
  <c r="DI570" i="24"/>
  <c r="DJ570" i="24"/>
  <c r="DI571" i="24"/>
  <c r="DJ571" i="24"/>
  <c r="DI572" i="24"/>
  <c r="DJ572" i="24"/>
  <c r="DI573" i="24"/>
  <c r="DJ573" i="24"/>
  <c r="DI574" i="24"/>
  <c r="DJ574" i="24"/>
  <c r="DI575" i="24"/>
  <c r="DJ575" i="24"/>
  <c r="Q12" i="17" l="1"/>
  <c r="P12" i="17"/>
  <c r="O12" i="17"/>
  <c r="H77" i="21" l="1"/>
  <c r="J77" i="21" s="1"/>
  <c r="H76" i="21"/>
  <c r="J76" i="21" s="1"/>
  <c r="B79" i="21"/>
  <c r="A79" i="21"/>
  <c r="B74" i="21"/>
  <c r="A74" i="21"/>
  <c r="B77" i="21"/>
  <c r="A81" i="21"/>
  <c r="B76" i="21"/>
  <c r="A78" i="21"/>
  <c r="B80" i="21"/>
  <c r="A80" i="21"/>
  <c r="B75" i="21"/>
  <c r="B78" i="21"/>
  <c r="B81" i="21"/>
  <c r="A77" i="21"/>
  <c r="A76" i="21"/>
  <c r="A75" i="21"/>
  <c r="N1061" i="28" l="1"/>
  <c r="M1061" i="28"/>
  <c r="L1061" i="28"/>
  <c r="K1061" i="28"/>
  <c r="J1061" i="28"/>
  <c r="I1061" i="28"/>
  <c r="H1061" i="28"/>
  <c r="G1061" i="28"/>
  <c r="N1060" i="28"/>
  <c r="M1060" i="28"/>
  <c r="L1060" i="28"/>
  <c r="K1060" i="28"/>
  <c r="J1060" i="28"/>
  <c r="I1060" i="28"/>
  <c r="H1060" i="28"/>
  <c r="G1060" i="28"/>
  <c r="N1059" i="28"/>
  <c r="M1059" i="28"/>
  <c r="L1059" i="28"/>
  <c r="K1059" i="28"/>
  <c r="J1059" i="28"/>
  <c r="I1059" i="28"/>
  <c r="H1059" i="28"/>
  <c r="G1059" i="28"/>
  <c r="N1057" i="28"/>
  <c r="M1057" i="28"/>
  <c r="L1057" i="28"/>
  <c r="K1057" i="28"/>
  <c r="J1057" i="28"/>
  <c r="I1057" i="28"/>
  <c r="H1057" i="28"/>
  <c r="G1057" i="28"/>
  <c r="N1056" i="28"/>
  <c r="M1056" i="28"/>
  <c r="L1056" i="28"/>
  <c r="K1056" i="28"/>
  <c r="J1056" i="28"/>
  <c r="I1056" i="28"/>
  <c r="H1056" i="28"/>
  <c r="G1056" i="28"/>
  <c r="N1055" i="28"/>
  <c r="M1055" i="28"/>
  <c r="L1055" i="28"/>
  <c r="K1055" i="28"/>
  <c r="J1055" i="28"/>
  <c r="I1055" i="28"/>
  <c r="H1055" i="28"/>
  <c r="G1055" i="28"/>
  <c r="N1054" i="28"/>
  <c r="M1054" i="28"/>
  <c r="L1054" i="28"/>
  <c r="K1054" i="28"/>
  <c r="J1054" i="28"/>
  <c r="I1054" i="28"/>
  <c r="H1054" i="28"/>
  <c r="G1054" i="28"/>
  <c r="N1053" i="28"/>
  <c r="M1053" i="28"/>
  <c r="L1053" i="28"/>
  <c r="K1053" i="28"/>
  <c r="J1053" i="28"/>
  <c r="I1053" i="28"/>
  <c r="H1053" i="28"/>
  <c r="G1053" i="28"/>
  <c r="N1052" i="28"/>
  <c r="M1052" i="28"/>
  <c r="L1052" i="28"/>
  <c r="K1052" i="28"/>
  <c r="J1052" i="28"/>
  <c r="I1052" i="28"/>
  <c r="H1052" i="28"/>
  <c r="G1052" i="28"/>
  <c r="N1051" i="28"/>
  <c r="M1051" i="28"/>
  <c r="L1051" i="28"/>
  <c r="K1051" i="28"/>
  <c r="J1051" i="28"/>
  <c r="I1051" i="28"/>
  <c r="H1051" i="28"/>
  <c r="G1051" i="28"/>
  <c r="N1050" i="28"/>
  <c r="M1050" i="28"/>
  <c r="L1050" i="28"/>
  <c r="K1050" i="28"/>
  <c r="J1050" i="28"/>
  <c r="I1050" i="28"/>
  <c r="H1050" i="28"/>
  <c r="G1050" i="28"/>
  <c r="N1049" i="28"/>
  <c r="M1049" i="28"/>
  <c r="L1049" i="28"/>
  <c r="K1049" i="28"/>
  <c r="J1049" i="28"/>
  <c r="I1049" i="28"/>
  <c r="H1049" i="28"/>
  <c r="G1049" i="28"/>
  <c r="N1048" i="28"/>
  <c r="M1048" i="28"/>
  <c r="L1048" i="28"/>
  <c r="K1048" i="28"/>
  <c r="J1048" i="28"/>
  <c r="I1048" i="28"/>
  <c r="H1048" i="28"/>
  <c r="G1048" i="28"/>
  <c r="N1047" i="28"/>
  <c r="M1047" i="28"/>
  <c r="L1047" i="28"/>
  <c r="K1047" i="28"/>
  <c r="J1047" i="28"/>
  <c r="I1047" i="28"/>
  <c r="H1047" i="28"/>
  <c r="G1047" i="28"/>
  <c r="N1046" i="28"/>
  <c r="M1046" i="28"/>
  <c r="L1046" i="28"/>
  <c r="K1046" i="28"/>
  <c r="J1046" i="28"/>
  <c r="I1046" i="28"/>
  <c r="H1046" i="28"/>
  <c r="G1046" i="28"/>
  <c r="N1045" i="28"/>
  <c r="M1045" i="28"/>
  <c r="L1045" i="28"/>
  <c r="K1045" i="28"/>
  <c r="J1045" i="28"/>
  <c r="I1045" i="28"/>
  <c r="H1045" i="28"/>
  <c r="G1045" i="28"/>
  <c r="N1044" i="28"/>
  <c r="M1044" i="28"/>
  <c r="L1044" i="28"/>
  <c r="K1044" i="28"/>
  <c r="J1044" i="28"/>
  <c r="I1044" i="28"/>
  <c r="H1044" i="28"/>
  <c r="G1044" i="28"/>
  <c r="N1043" i="28"/>
  <c r="M1043" i="28"/>
  <c r="L1043" i="28"/>
  <c r="K1043" i="28"/>
  <c r="J1043" i="28"/>
  <c r="I1043" i="28"/>
  <c r="H1043" i="28"/>
  <c r="G1043" i="28"/>
  <c r="N1042" i="28"/>
  <c r="M1042" i="28"/>
  <c r="L1042" i="28"/>
  <c r="K1042" i="28"/>
  <c r="J1042" i="28"/>
  <c r="I1042" i="28"/>
  <c r="H1042" i="28"/>
  <c r="G1042" i="28"/>
  <c r="N1041" i="28"/>
  <c r="M1041" i="28"/>
  <c r="L1041" i="28"/>
  <c r="K1041" i="28"/>
  <c r="J1041" i="28"/>
  <c r="I1041" i="28"/>
  <c r="H1041" i="28"/>
  <c r="G1041" i="28"/>
  <c r="N1040" i="28"/>
  <c r="M1040" i="28"/>
  <c r="L1040" i="28"/>
  <c r="K1040" i="28"/>
  <c r="J1040" i="28"/>
  <c r="I1040" i="28"/>
  <c r="H1040" i="28"/>
  <c r="G1040" i="28"/>
  <c r="N1039" i="28"/>
  <c r="M1039" i="28"/>
  <c r="L1039" i="28"/>
  <c r="K1039" i="28"/>
  <c r="J1039" i="28"/>
  <c r="I1039" i="28"/>
  <c r="H1039" i="28"/>
  <c r="G1039" i="28"/>
  <c r="N1038" i="28"/>
  <c r="M1038" i="28"/>
  <c r="L1038" i="28"/>
  <c r="K1038" i="28"/>
  <c r="J1038" i="28"/>
  <c r="I1038" i="28"/>
  <c r="H1038" i="28"/>
  <c r="G1038" i="28"/>
  <c r="N1037" i="28"/>
  <c r="M1037" i="28"/>
  <c r="L1037" i="28"/>
  <c r="K1037" i="28"/>
  <c r="J1037" i="28"/>
  <c r="I1037" i="28"/>
  <c r="H1037" i="28"/>
  <c r="G1037" i="28"/>
  <c r="N1036" i="28"/>
  <c r="M1036" i="28"/>
  <c r="L1036" i="28"/>
  <c r="K1036" i="28"/>
  <c r="J1036" i="28"/>
  <c r="I1036" i="28"/>
  <c r="H1036" i="28"/>
  <c r="G1036" i="28"/>
  <c r="N1035" i="28"/>
  <c r="M1035" i="28"/>
  <c r="L1035" i="28"/>
  <c r="K1035" i="28"/>
  <c r="J1035" i="28"/>
  <c r="I1035" i="28"/>
  <c r="H1035" i="28"/>
  <c r="G1035" i="28"/>
  <c r="N1034" i="28"/>
  <c r="M1034" i="28"/>
  <c r="L1034" i="28"/>
  <c r="K1034" i="28"/>
  <c r="J1034" i="28"/>
  <c r="I1034" i="28"/>
  <c r="H1034" i="28"/>
  <c r="G1034" i="28"/>
  <c r="R15" i="17"/>
  <c r="R19" i="17" s="1"/>
  <c r="R23" i="17" s="1"/>
  <c r="R27" i="17" s="1"/>
  <c r="R31" i="17" s="1"/>
  <c r="R35" i="17" s="1"/>
  <c r="R39" i="17" s="1"/>
  <c r="Q15" i="17"/>
  <c r="P15" i="17"/>
  <c r="O15" i="17"/>
  <c r="N15" i="17"/>
  <c r="I15" i="17"/>
  <c r="I19" i="17" s="1"/>
  <c r="I23" i="17" s="1"/>
  <c r="I27" i="17" s="1"/>
  <c r="I31" i="17" s="1"/>
  <c r="I35" i="17" s="1"/>
  <c r="I39" i="17" s="1"/>
  <c r="H15" i="17"/>
  <c r="H19" i="17" s="1"/>
  <c r="H23" i="17" s="1"/>
  <c r="H27" i="17" s="1"/>
  <c r="H31" i="17" s="1"/>
  <c r="H35" i="17" s="1"/>
  <c r="H39" i="17" s="1"/>
  <c r="G15" i="17"/>
  <c r="G19" i="17" s="1"/>
  <c r="G23" i="17" s="1"/>
  <c r="G27" i="17" s="1"/>
  <c r="G31" i="17" s="1"/>
  <c r="G35" i="17" s="1"/>
  <c r="G39" i="17" s="1"/>
  <c r="F15" i="17"/>
  <c r="F19" i="17" s="1"/>
  <c r="F23" i="17" s="1"/>
  <c r="F27" i="17" s="1"/>
  <c r="F31" i="17" s="1"/>
  <c r="F35" i="17" s="1"/>
  <c r="F39" i="17" s="1"/>
  <c r="N50" i="4"/>
  <c r="P19" i="17" l="1"/>
  <c r="P16" i="17"/>
  <c r="N19" i="17"/>
  <c r="O19" i="17"/>
  <c r="O16" i="17"/>
  <c r="Q19" i="17"/>
  <c r="Q16" i="17"/>
  <c r="N703" i="28"/>
  <c r="M703" i="28"/>
  <c r="L703" i="28"/>
  <c r="K703" i="28"/>
  <c r="J703" i="28"/>
  <c r="I703" i="28"/>
  <c r="H703" i="28"/>
  <c r="G703" i="28"/>
  <c r="N702" i="28"/>
  <c r="M702" i="28"/>
  <c r="L702" i="28"/>
  <c r="K702" i="28"/>
  <c r="J702" i="28"/>
  <c r="I702" i="28"/>
  <c r="H702" i="28"/>
  <c r="G702" i="28"/>
  <c r="N701" i="28"/>
  <c r="M701" i="28"/>
  <c r="L701" i="28"/>
  <c r="K701" i="28"/>
  <c r="J701" i="28"/>
  <c r="I701" i="28"/>
  <c r="H701" i="28"/>
  <c r="G701" i="28"/>
  <c r="N700" i="28"/>
  <c r="M700" i="28"/>
  <c r="L700" i="28"/>
  <c r="K700" i="28"/>
  <c r="J700" i="28"/>
  <c r="I700" i="28"/>
  <c r="H700" i="28"/>
  <c r="G700" i="28"/>
  <c r="N699" i="28"/>
  <c r="M699" i="28"/>
  <c r="L699" i="28"/>
  <c r="K699" i="28"/>
  <c r="J699" i="28"/>
  <c r="I699" i="28"/>
  <c r="H699" i="28"/>
  <c r="G699" i="28"/>
  <c r="N698" i="28"/>
  <c r="M698" i="28"/>
  <c r="L698" i="28"/>
  <c r="K698" i="28"/>
  <c r="J698" i="28"/>
  <c r="I698" i="28"/>
  <c r="H698" i="28"/>
  <c r="G698" i="28"/>
  <c r="N697" i="28"/>
  <c r="M697" i="28"/>
  <c r="L697" i="28"/>
  <c r="K697" i="28"/>
  <c r="J697" i="28"/>
  <c r="I697" i="28"/>
  <c r="H697" i="28"/>
  <c r="G697" i="28"/>
  <c r="N696" i="28"/>
  <c r="M696" i="28"/>
  <c r="L696" i="28"/>
  <c r="K696" i="28"/>
  <c r="J696" i="28"/>
  <c r="I696" i="28"/>
  <c r="H696" i="28"/>
  <c r="G696" i="28"/>
  <c r="N695" i="28"/>
  <c r="M695" i="28"/>
  <c r="L695" i="28"/>
  <c r="K695" i="28"/>
  <c r="J695" i="28"/>
  <c r="I695" i="28"/>
  <c r="H695" i="28"/>
  <c r="G695" i="28"/>
  <c r="N694" i="28"/>
  <c r="M694" i="28"/>
  <c r="L694" i="28"/>
  <c r="K694" i="28"/>
  <c r="J694" i="28"/>
  <c r="I694" i="28"/>
  <c r="H694" i="28"/>
  <c r="G694" i="28"/>
  <c r="N693" i="28"/>
  <c r="M693" i="28"/>
  <c r="L693" i="28"/>
  <c r="K693" i="28"/>
  <c r="J693" i="28"/>
  <c r="I693" i="28"/>
  <c r="H693" i="28"/>
  <c r="G693" i="28"/>
  <c r="N692" i="28"/>
  <c r="M692" i="28"/>
  <c r="L692" i="28"/>
  <c r="K692" i="28"/>
  <c r="J692" i="28"/>
  <c r="I692" i="28"/>
  <c r="H692" i="28"/>
  <c r="G692" i="28"/>
  <c r="N691" i="28"/>
  <c r="M691" i="28"/>
  <c r="L691" i="28"/>
  <c r="K691" i="28"/>
  <c r="J691" i="28"/>
  <c r="I691" i="28"/>
  <c r="H691" i="28"/>
  <c r="G691" i="28"/>
  <c r="N690" i="28"/>
  <c r="M690" i="28"/>
  <c r="L690" i="28"/>
  <c r="K690" i="28"/>
  <c r="J690" i="28"/>
  <c r="I690" i="28"/>
  <c r="H690" i="28"/>
  <c r="G690" i="28"/>
  <c r="N689" i="28"/>
  <c r="M689" i="28"/>
  <c r="L689" i="28"/>
  <c r="K689" i="28"/>
  <c r="J689" i="28"/>
  <c r="I689" i="28"/>
  <c r="H689" i="28"/>
  <c r="G689" i="28"/>
  <c r="N688" i="28"/>
  <c r="M688" i="28"/>
  <c r="L688" i="28"/>
  <c r="K688" i="28"/>
  <c r="J688" i="28"/>
  <c r="I688" i="28"/>
  <c r="H688" i="28"/>
  <c r="G688" i="28"/>
  <c r="N687" i="28"/>
  <c r="M687" i="28"/>
  <c r="L687" i="28"/>
  <c r="K687" i="28"/>
  <c r="J687" i="28"/>
  <c r="I687" i="28"/>
  <c r="H687" i="28"/>
  <c r="G687" i="28"/>
  <c r="N686" i="28"/>
  <c r="M686" i="28"/>
  <c r="L686" i="28"/>
  <c r="K686" i="28"/>
  <c r="J686" i="28"/>
  <c r="I686" i="28"/>
  <c r="H686" i="28"/>
  <c r="G686" i="28"/>
  <c r="N685" i="28"/>
  <c r="M685" i="28"/>
  <c r="L685" i="28"/>
  <c r="K685" i="28"/>
  <c r="J685" i="28"/>
  <c r="I685" i="28"/>
  <c r="H685" i="28"/>
  <c r="G685" i="28"/>
  <c r="N684" i="28"/>
  <c r="M684" i="28"/>
  <c r="L684" i="28"/>
  <c r="K684" i="28"/>
  <c r="J684" i="28"/>
  <c r="I684" i="28"/>
  <c r="H684" i="28"/>
  <c r="G684" i="28"/>
  <c r="N683" i="28"/>
  <c r="M683" i="28"/>
  <c r="L683" i="28"/>
  <c r="K683" i="28"/>
  <c r="J683" i="28"/>
  <c r="I683" i="28"/>
  <c r="H683" i="28"/>
  <c r="G683" i="28"/>
  <c r="N682" i="28"/>
  <c r="M682" i="28"/>
  <c r="L682" i="28"/>
  <c r="K682" i="28"/>
  <c r="J682" i="28"/>
  <c r="I682" i="28"/>
  <c r="H682" i="28"/>
  <c r="G682" i="28"/>
  <c r="N681" i="28"/>
  <c r="M681" i="28"/>
  <c r="L681" i="28"/>
  <c r="K681" i="28"/>
  <c r="J681" i="28"/>
  <c r="I681" i="28"/>
  <c r="H681" i="28"/>
  <c r="G681" i="28"/>
  <c r="N680" i="28"/>
  <c r="M680" i="28"/>
  <c r="L680" i="28"/>
  <c r="K680" i="28"/>
  <c r="J680" i="28"/>
  <c r="I680" i="28"/>
  <c r="H680" i="28"/>
  <c r="G680" i="28"/>
  <c r="N679" i="28"/>
  <c r="M679" i="28"/>
  <c r="L679" i="28"/>
  <c r="K679" i="28"/>
  <c r="J679" i="28"/>
  <c r="I679" i="28"/>
  <c r="H679" i="28"/>
  <c r="G679" i="28"/>
  <c r="N678" i="28"/>
  <c r="M678" i="28"/>
  <c r="L678" i="28"/>
  <c r="K678" i="28"/>
  <c r="J678" i="28"/>
  <c r="I678" i="28"/>
  <c r="H678" i="28"/>
  <c r="G678" i="28"/>
  <c r="N677" i="28"/>
  <c r="M677" i="28"/>
  <c r="L677" i="28"/>
  <c r="K677" i="28"/>
  <c r="J677" i="28"/>
  <c r="I677" i="28"/>
  <c r="H677" i="28"/>
  <c r="G677" i="28"/>
  <c r="N676" i="28"/>
  <c r="M676" i="28"/>
  <c r="L676" i="28"/>
  <c r="K676" i="28"/>
  <c r="J676" i="28"/>
  <c r="I676" i="28"/>
  <c r="H676" i="28"/>
  <c r="G676" i="28"/>
  <c r="N675" i="28"/>
  <c r="M675" i="28"/>
  <c r="L675" i="28"/>
  <c r="K675" i="28"/>
  <c r="J675" i="28"/>
  <c r="I675" i="28"/>
  <c r="H675" i="28"/>
  <c r="G675" i="28"/>
  <c r="N674" i="28"/>
  <c r="M674" i="28"/>
  <c r="L674" i="28"/>
  <c r="K674" i="28"/>
  <c r="J674" i="28"/>
  <c r="I674" i="28"/>
  <c r="H674" i="28"/>
  <c r="G674" i="28"/>
  <c r="N673" i="28"/>
  <c r="M673" i="28"/>
  <c r="L673" i="28"/>
  <c r="K673" i="28"/>
  <c r="J673" i="28"/>
  <c r="I673" i="28"/>
  <c r="H673" i="28"/>
  <c r="G673" i="28"/>
  <c r="N672" i="28"/>
  <c r="M672" i="28"/>
  <c r="L672" i="28"/>
  <c r="K672" i="28"/>
  <c r="J672" i="28"/>
  <c r="I672" i="28"/>
  <c r="H672" i="28"/>
  <c r="G672" i="28"/>
  <c r="N671" i="28"/>
  <c r="M671" i="28"/>
  <c r="L671" i="28"/>
  <c r="K671" i="28"/>
  <c r="J671" i="28"/>
  <c r="I671" i="28"/>
  <c r="H671" i="28"/>
  <c r="G671" i="28"/>
  <c r="N670" i="28"/>
  <c r="M670" i="28"/>
  <c r="L670" i="28"/>
  <c r="K670" i="28"/>
  <c r="J670" i="28"/>
  <c r="I670" i="28"/>
  <c r="H670" i="28"/>
  <c r="G670" i="28"/>
  <c r="N669" i="28"/>
  <c r="M669" i="28"/>
  <c r="L669" i="28"/>
  <c r="K669" i="28"/>
  <c r="J669" i="28"/>
  <c r="I669" i="28"/>
  <c r="H669" i="28"/>
  <c r="G669" i="28"/>
  <c r="N668" i="28"/>
  <c r="M668" i="28"/>
  <c r="L668" i="28"/>
  <c r="K668" i="28"/>
  <c r="J668" i="28"/>
  <c r="I668" i="28"/>
  <c r="H668" i="28"/>
  <c r="G668" i="28"/>
  <c r="N667" i="28"/>
  <c r="M667" i="28"/>
  <c r="L667" i="28"/>
  <c r="K667" i="28"/>
  <c r="J667" i="28"/>
  <c r="I667" i="28"/>
  <c r="H667" i="28"/>
  <c r="G667" i="28"/>
  <c r="N666" i="28"/>
  <c r="M666" i="28"/>
  <c r="L666" i="28"/>
  <c r="K666" i="28"/>
  <c r="J666" i="28"/>
  <c r="I666" i="28"/>
  <c r="H666" i="28"/>
  <c r="G666" i="28"/>
  <c r="N665" i="28"/>
  <c r="M665" i="28"/>
  <c r="L665" i="28"/>
  <c r="K665" i="28"/>
  <c r="J665" i="28"/>
  <c r="I665" i="28"/>
  <c r="H665" i="28"/>
  <c r="G665" i="28"/>
  <c r="N664" i="28"/>
  <c r="M664" i="28"/>
  <c r="L664" i="28"/>
  <c r="K664" i="28"/>
  <c r="J664" i="28"/>
  <c r="I664" i="28"/>
  <c r="H664" i="28"/>
  <c r="G664" i="28"/>
  <c r="N663" i="28"/>
  <c r="M663" i="28"/>
  <c r="L663" i="28"/>
  <c r="K663" i="28"/>
  <c r="J663" i="28"/>
  <c r="I663" i="28"/>
  <c r="H663" i="28"/>
  <c r="G663" i="28"/>
  <c r="N662" i="28"/>
  <c r="M662" i="28"/>
  <c r="L662" i="28"/>
  <c r="K662" i="28"/>
  <c r="J662" i="28"/>
  <c r="I662" i="28"/>
  <c r="H662" i="28"/>
  <c r="G662" i="28"/>
  <c r="N661" i="28"/>
  <c r="M661" i="28"/>
  <c r="L661" i="28"/>
  <c r="K661" i="28"/>
  <c r="J661" i="28"/>
  <c r="I661" i="28"/>
  <c r="H661" i="28"/>
  <c r="G661" i="28"/>
  <c r="N660" i="28"/>
  <c r="M660" i="28"/>
  <c r="L660" i="28"/>
  <c r="K660" i="28"/>
  <c r="J660" i="28"/>
  <c r="I660" i="28"/>
  <c r="H660" i="28"/>
  <c r="G660" i="28"/>
  <c r="N659" i="28"/>
  <c r="M659" i="28"/>
  <c r="L659" i="28"/>
  <c r="K659" i="28"/>
  <c r="J659" i="28"/>
  <c r="I659" i="28"/>
  <c r="H659" i="28"/>
  <c r="G659" i="28"/>
  <c r="N658" i="28"/>
  <c r="M658" i="28"/>
  <c r="L658" i="28"/>
  <c r="K658" i="28"/>
  <c r="J658" i="28"/>
  <c r="I658" i="28"/>
  <c r="H658" i="28"/>
  <c r="G658" i="28"/>
  <c r="N657" i="28"/>
  <c r="M657" i="28"/>
  <c r="L657" i="28"/>
  <c r="K657" i="28"/>
  <c r="J657" i="28"/>
  <c r="I657" i="28"/>
  <c r="H657" i="28"/>
  <c r="G657" i="28"/>
  <c r="N656" i="28"/>
  <c r="M656" i="28"/>
  <c r="L656" i="28"/>
  <c r="K656" i="28"/>
  <c r="J656" i="28"/>
  <c r="I656" i="28"/>
  <c r="H656" i="28"/>
  <c r="G656" i="28"/>
  <c r="N655" i="28"/>
  <c r="M655" i="28"/>
  <c r="L655" i="28"/>
  <c r="K655" i="28"/>
  <c r="J655" i="28"/>
  <c r="I655" i="28"/>
  <c r="H655" i="28"/>
  <c r="G655" i="28"/>
  <c r="N654" i="28"/>
  <c r="M654" i="28"/>
  <c r="L654" i="28"/>
  <c r="K654" i="28"/>
  <c r="J654" i="28"/>
  <c r="I654" i="28"/>
  <c r="H654" i="28"/>
  <c r="G654" i="28"/>
  <c r="N653" i="28"/>
  <c r="M653" i="28"/>
  <c r="L653" i="28"/>
  <c r="K653" i="28"/>
  <c r="J653" i="28"/>
  <c r="I653" i="28"/>
  <c r="H653" i="28"/>
  <c r="G653" i="28"/>
  <c r="N652" i="28"/>
  <c r="M652" i="28"/>
  <c r="L652" i="28"/>
  <c r="K652" i="28"/>
  <c r="J652" i="28"/>
  <c r="I652" i="28"/>
  <c r="H652" i="28"/>
  <c r="G652" i="28"/>
  <c r="N651" i="28"/>
  <c r="M651" i="28"/>
  <c r="L651" i="28"/>
  <c r="K651" i="28"/>
  <c r="J651" i="28"/>
  <c r="I651" i="28"/>
  <c r="H651" i="28"/>
  <c r="G651" i="28"/>
  <c r="N650" i="28"/>
  <c r="M650" i="28"/>
  <c r="L650" i="28"/>
  <c r="K650" i="28"/>
  <c r="J650" i="28"/>
  <c r="I650" i="28"/>
  <c r="H650" i="28"/>
  <c r="G650" i="28"/>
  <c r="Q23" i="17" l="1"/>
  <c r="Q20" i="17"/>
  <c r="O23" i="17"/>
  <c r="O20" i="17"/>
  <c r="N23" i="17"/>
  <c r="P23" i="17"/>
  <c r="P20" i="17"/>
  <c r="E44" i="17"/>
  <c r="E45" i="17" s="1"/>
  <c r="E46" i="17" s="1"/>
  <c r="E47" i="17" s="1"/>
  <c r="E48" i="17" s="1"/>
  <c r="E49" i="17" s="1"/>
  <c r="P27" i="17" l="1"/>
  <c r="P24" i="17"/>
  <c r="O27" i="17"/>
  <c r="O24" i="17"/>
  <c r="N27" i="17"/>
  <c r="Q27" i="17"/>
  <c r="Q24" i="17"/>
  <c r="H26" i="26"/>
  <c r="H25" i="26"/>
  <c r="H24" i="26"/>
  <c r="H22" i="26"/>
  <c r="H21" i="26"/>
  <c r="H20" i="26"/>
  <c r="H19" i="26"/>
  <c r="H18" i="26"/>
  <c r="H17" i="26"/>
  <c r="H15" i="26"/>
  <c r="H13" i="26"/>
  <c r="H5" i="26"/>
  <c r="G26" i="26"/>
  <c r="G25" i="26"/>
  <c r="G24" i="26"/>
  <c r="G22" i="26"/>
  <c r="G21" i="26"/>
  <c r="G20" i="26"/>
  <c r="G19" i="26"/>
  <c r="G18" i="26"/>
  <c r="G17" i="26"/>
  <c r="G15" i="26"/>
  <c r="G13" i="26"/>
  <c r="G5" i="26"/>
  <c r="E3" i="27"/>
  <c r="E4" i="27" s="1"/>
  <c r="E5" i="27" s="1"/>
  <c r="E6" i="27" s="1"/>
  <c r="E7" i="27" s="1"/>
  <c r="E8" i="27" s="1"/>
  <c r="E9" i="27" s="1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55" i="27"/>
  <c r="E45" i="27"/>
  <c r="F5" i="17"/>
  <c r="E49" i="27"/>
  <c r="E44" i="27"/>
  <c r="E35" i="27"/>
  <c r="E38" i="27"/>
  <c r="A2" i="21"/>
  <c r="E31" i="27"/>
  <c r="E54" i="27"/>
  <c r="E41" i="27"/>
  <c r="E43" i="27"/>
  <c r="E46" i="27"/>
  <c r="E50" i="27"/>
  <c r="E51" i="27"/>
  <c r="E34" i="27"/>
  <c r="A3" i="21"/>
  <c r="E33" i="27"/>
  <c r="E52" i="27"/>
  <c r="E40" i="27"/>
  <c r="E53" i="27"/>
  <c r="E47" i="27"/>
  <c r="E36" i="27"/>
  <c r="E30" i="27"/>
  <c r="E39" i="27"/>
  <c r="E48" i="27"/>
  <c r="E37" i="27"/>
  <c r="E42" i="27"/>
  <c r="E29" i="27"/>
  <c r="E32" i="27"/>
  <c r="Q31" i="17" l="1"/>
  <c r="Q28" i="17"/>
  <c r="O31" i="17"/>
  <c r="O28" i="17"/>
  <c r="N31" i="17"/>
  <c r="P31" i="17"/>
  <c r="P28" i="17"/>
  <c r="J32" i="16"/>
  <c r="J31" i="16"/>
  <c r="J30" i="16"/>
  <c r="J29" i="16"/>
  <c r="J28" i="16"/>
  <c r="J27" i="16"/>
  <c r="J26" i="16"/>
  <c r="J25" i="16"/>
  <c r="J24" i="16"/>
  <c r="J23" i="16"/>
  <c r="J22" i="16"/>
  <c r="J21" i="16"/>
  <c r="J20" i="16"/>
  <c r="J19" i="16"/>
  <c r="J18" i="16"/>
  <c r="J17" i="16"/>
  <c r="J16" i="16"/>
  <c r="J15" i="16"/>
  <c r="J14" i="16"/>
  <c r="J13" i="16"/>
  <c r="J12" i="16"/>
  <c r="J11" i="16"/>
  <c r="J10" i="16"/>
  <c r="J9" i="16"/>
  <c r="J8" i="16"/>
  <c r="J7" i="16"/>
  <c r="J6" i="16"/>
  <c r="J5" i="16"/>
  <c r="J4" i="16"/>
  <c r="J3" i="16"/>
  <c r="E70" i="27"/>
  <c r="E66" i="27"/>
  <c r="E77" i="27"/>
  <c r="E78" i="27"/>
  <c r="E75" i="27"/>
  <c r="E65" i="27"/>
  <c r="E56" i="27"/>
  <c r="E71" i="27"/>
  <c r="E63" i="27"/>
  <c r="E79" i="27"/>
  <c r="E58" i="27"/>
  <c r="E81" i="27"/>
  <c r="E61" i="27"/>
  <c r="E67" i="27"/>
  <c r="E76" i="27"/>
  <c r="E64" i="27"/>
  <c r="E74" i="27"/>
  <c r="G5" i="17"/>
  <c r="E60" i="27"/>
  <c r="E57" i="27"/>
  <c r="E72" i="27"/>
  <c r="E73" i="27"/>
  <c r="E68" i="27"/>
  <c r="E69" i="27"/>
  <c r="E80" i="27"/>
  <c r="E82" i="27"/>
  <c r="E62" i="27"/>
  <c r="E59" i="27"/>
  <c r="P35" i="17" l="1"/>
  <c r="P32" i="17"/>
  <c r="N35" i="17"/>
  <c r="O35" i="17"/>
  <c r="O32" i="17"/>
  <c r="Q35" i="17"/>
  <c r="Q32" i="17"/>
  <c r="T58" i="4"/>
  <c r="T57" i="4"/>
  <c r="R58" i="4"/>
  <c r="Q58" i="4"/>
  <c r="J25" i="26" s="1"/>
  <c r="R57" i="4"/>
  <c r="Q57" i="4"/>
  <c r="J24" i="26" s="1"/>
  <c r="N58" i="4"/>
  <c r="M58" i="4"/>
  <c r="F25" i="26" s="1"/>
  <c r="N57" i="4"/>
  <c r="M57" i="4"/>
  <c r="F24" i="26" s="1"/>
  <c r="W58" i="4"/>
  <c r="W57" i="4"/>
  <c r="I33" i="23"/>
  <c r="I32" i="23"/>
  <c r="I31" i="23"/>
  <c r="I30" i="23"/>
  <c r="I29" i="23"/>
  <c r="I28" i="23"/>
  <c r="I27" i="23"/>
  <c r="I26" i="23"/>
  <c r="I25" i="23"/>
  <c r="I24" i="23"/>
  <c r="I23" i="23"/>
  <c r="I22" i="23"/>
  <c r="I21" i="23"/>
  <c r="I20" i="23"/>
  <c r="I19" i="23"/>
  <c r="I18" i="23"/>
  <c r="I17" i="23"/>
  <c r="I16" i="23"/>
  <c r="I15" i="23"/>
  <c r="I14" i="23"/>
  <c r="I13" i="23"/>
  <c r="I12" i="23"/>
  <c r="I11" i="23"/>
  <c r="I10" i="23"/>
  <c r="I9" i="23"/>
  <c r="I8" i="23"/>
  <c r="I7" i="23"/>
  <c r="I6" i="23"/>
  <c r="I5" i="23"/>
  <c r="I4" i="23"/>
  <c r="H15" i="23"/>
  <c r="H14" i="23"/>
  <c r="H13" i="23"/>
  <c r="H12" i="23"/>
  <c r="H11" i="23"/>
  <c r="H10" i="23"/>
  <c r="H9" i="23"/>
  <c r="H8" i="23"/>
  <c r="H7" i="23"/>
  <c r="H6" i="23"/>
  <c r="H5" i="23"/>
  <c r="H4" i="23"/>
  <c r="C33" i="23"/>
  <c r="C32" i="23"/>
  <c r="C31" i="23"/>
  <c r="C30" i="23"/>
  <c r="C29" i="23"/>
  <c r="C28" i="23"/>
  <c r="C27" i="23"/>
  <c r="C26" i="23"/>
  <c r="C25" i="23"/>
  <c r="C24" i="23"/>
  <c r="C23" i="23"/>
  <c r="C22" i="23"/>
  <c r="C21" i="23"/>
  <c r="C20" i="23"/>
  <c r="C19" i="23"/>
  <c r="C18" i="23"/>
  <c r="C17" i="23"/>
  <c r="C16" i="23"/>
  <c r="C15" i="23"/>
  <c r="C14" i="23"/>
  <c r="C13" i="23"/>
  <c r="C12" i="23"/>
  <c r="C11" i="23"/>
  <c r="C10" i="23"/>
  <c r="C9" i="23"/>
  <c r="C8" i="23"/>
  <c r="C7" i="23"/>
  <c r="C6" i="23"/>
  <c r="C5" i="23"/>
  <c r="C4" i="23"/>
  <c r="L32" i="16"/>
  <c r="M32" i="16" s="1"/>
  <c r="N32" i="16" s="1"/>
  <c r="L31" i="16"/>
  <c r="M31" i="16" s="1"/>
  <c r="N31" i="16" s="1"/>
  <c r="G22" i="16"/>
  <c r="G21" i="16"/>
  <c r="G20" i="16"/>
  <c r="E91" i="27"/>
  <c r="E105" i="27"/>
  <c r="E102" i="27"/>
  <c r="E92" i="27"/>
  <c r="E84" i="27"/>
  <c r="E83" i="27"/>
  <c r="E90" i="27"/>
  <c r="E104" i="27"/>
  <c r="E118" i="27"/>
  <c r="E95" i="27"/>
  <c r="E103" i="27"/>
  <c r="H5" i="17"/>
  <c r="E106" i="27"/>
  <c r="E89" i="27"/>
  <c r="E98" i="27"/>
  <c r="E85" i="27"/>
  <c r="E100" i="27"/>
  <c r="E94" i="27"/>
  <c r="E107" i="27"/>
  <c r="E99" i="27"/>
  <c r="E87" i="27"/>
  <c r="E86" i="27"/>
  <c r="E96" i="27"/>
  <c r="E97" i="27"/>
  <c r="E101" i="27"/>
  <c r="E108" i="27"/>
  <c r="E88" i="27"/>
  <c r="E109" i="27"/>
  <c r="E93" i="27"/>
  <c r="Q39" i="17" l="1"/>
  <c r="Q40" i="17" s="1"/>
  <c r="Q36" i="17"/>
  <c r="N39" i="17"/>
  <c r="O39" i="17"/>
  <c r="O40" i="17" s="1"/>
  <c r="O36" i="17"/>
  <c r="P39" i="17"/>
  <c r="P40" i="17" s="1"/>
  <c r="P36" i="17"/>
  <c r="U57" i="4"/>
  <c r="K24" i="26"/>
  <c r="U58" i="4"/>
  <c r="K25" i="26"/>
  <c r="P58" i="4"/>
  <c r="E25" i="26"/>
  <c r="S58" i="4"/>
  <c r="I25" i="26"/>
  <c r="P57" i="4"/>
  <c r="E24" i="26"/>
  <c r="S57" i="4"/>
  <c r="I24" i="26"/>
  <c r="O8" i="17"/>
  <c r="E116" i="27"/>
  <c r="E113" i="27"/>
  <c r="E132" i="27"/>
  <c r="E110" i="27"/>
  <c r="E145" i="27"/>
  <c r="E120" i="27"/>
  <c r="E114" i="27"/>
  <c r="E111" i="27"/>
  <c r="E119" i="27"/>
  <c r="E121" i="27"/>
  <c r="E172" i="27"/>
  <c r="E134" i="27"/>
  <c r="E131" i="27"/>
  <c r="E128" i="27"/>
  <c r="E143" i="27"/>
  <c r="E133" i="27"/>
  <c r="E115" i="27"/>
  <c r="E129" i="27"/>
  <c r="E122" i="27"/>
  <c r="E112" i="27"/>
  <c r="E124" i="27"/>
  <c r="E123" i="27"/>
  <c r="E125" i="27"/>
  <c r="E126" i="27"/>
  <c r="E135" i="27"/>
  <c r="I5" i="17"/>
  <c r="E136" i="27"/>
  <c r="E117" i="27"/>
  <c r="E130" i="27"/>
  <c r="E127" i="27"/>
  <c r="V58" i="4" l="1"/>
  <c r="L25" i="26"/>
  <c r="V57" i="4"/>
  <c r="L24" i="26"/>
  <c r="Q8" i="17"/>
  <c r="P8" i="17"/>
  <c r="I8" i="17"/>
  <c r="H8" i="17"/>
  <c r="G8" i="17"/>
  <c r="F8" i="17"/>
  <c r="E150" i="27"/>
  <c r="E156" i="27"/>
  <c r="E151" i="27"/>
  <c r="J5" i="17"/>
  <c r="E153" i="27"/>
  <c r="E158" i="27"/>
  <c r="E142" i="27"/>
  <c r="E162" i="27"/>
  <c r="E147" i="27"/>
  <c r="E170" i="27"/>
  <c r="E139" i="27"/>
  <c r="E166" i="27" s="1"/>
  <c r="E148" i="27"/>
  <c r="E149" i="27"/>
  <c r="E163" i="27"/>
  <c r="E137" i="27"/>
  <c r="E180" i="27"/>
  <c r="E138" i="27"/>
  <c r="E155" i="27"/>
  <c r="E169" i="27"/>
  <c r="E160" i="27"/>
  <c r="E144" i="27"/>
  <c r="E152" i="27"/>
  <c r="E146" i="27"/>
  <c r="E177" i="27"/>
  <c r="E157" i="27"/>
  <c r="E187" i="27"/>
  <c r="E159" i="27"/>
  <c r="E154" i="27"/>
  <c r="E141" i="27"/>
  <c r="E140" i="27"/>
  <c r="E161" i="27"/>
  <c r="E171" i="27"/>
  <c r="E200" i="27"/>
  <c r="E205" i="27"/>
  <c r="E188" i="27"/>
  <c r="R76" i="4" l="1"/>
  <c r="I30" i="26" s="1"/>
  <c r="Q76" i="4"/>
  <c r="J30" i="26" s="1"/>
  <c r="N76" i="4"/>
  <c r="E30" i="26" s="1"/>
  <c r="M76" i="4"/>
  <c r="F30" i="26" s="1"/>
  <c r="N52" i="4"/>
  <c r="E18" i="26" s="1"/>
  <c r="E16" i="26"/>
  <c r="T76" i="4"/>
  <c r="W76" i="4"/>
  <c r="L30" i="16"/>
  <c r="M30" i="16" s="1"/>
  <c r="N30" i="16" s="1"/>
  <c r="L29" i="16"/>
  <c r="M29" i="16" s="1"/>
  <c r="N29" i="16" s="1"/>
  <c r="L28" i="16"/>
  <c r="M28" i="16" s="1"/>
  <c r="N28" i="16" s="1"/>
  <c r="L27" i="16"/>
  <c r="M27" i="16" s="1"/>
  <c r="N27" i="16" s="1"/>
  <c r="L26" i="16"/>
  <c r="M26" i="16" s="1"/>
  <c r="N26" i="16" s="1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E189" i="27"/>
  <c r="E208" i="27"/>
  <c r="E198" i="27"/>
  <c r="E197" i="27"/>
  <c r="E175" i="27"/>
  <c r="E174" i="27"/>
  <c r="E185" i="27"/>
  <c r="E165" i="27"/>
  <c r="E217" i="27"/>
  <c r="E215" i="27"/>
  <c r="E178" i="27"/>
  <c r="E167" i="27"/>
  <c r="E243" i="27"/>
  <c r="E164" i="27"/>
  <c r="E173" i="27"/>
  <c r="E216" i="27"/>
  <c r="E228" i="27"/>
  <c r="E206" i="27"/>
  <c r="E186" i="27"/>
  <c r="E194" i="27"/>
  <c r="E199" i="27"/>
  <c r="E222" i="27"/>
  <c r="E179" i="27"/>
  <c r="E184" i="27"/>
  <c r="E181" i="27"/>
  <c r="E191" i="27"/>
  <c r="E214" i="27"/>
  <c r="E183" i="27"/>
  <c r="E233" i="27"/>
  <c r="E182" i="27"/>
  <c r="K5" i="17"/>
  <c r="E176" i="27"/>
  <c r="E168" i="27"/>
  <c r="E190" i="27"/>
  <c r="U76" i="4" l="1"/>
  <c r="K30" i="26"/>
  <c r="S76" i="4"/>
  <c r="K72" i="4"/>
  <c r="K69" i="4"/>
  <c r="K68" i="4"/>
  <c r="K67" i="4"/>
  <c r="K66" i="4"/>
  <c r="K65" i="4"/>
  <c r="K60" i="4"/>
  <c r="K50" i="4"/>
  <c r="K49" i="4"/>
  <c r="K48" i="4"/>
  <c r="K47" i="4"/>
  <c r="K46" i="4"/>
  <c r="K45" i="4"/>
  <c r="E211" i="27"/>
  <c r="E239" i="27"/>
  <c r="E226" i="27"/>
  <c r="E201" i="27"/>
  <c r="E210" i="27"/>
  <c r="E204" i="27"/>
  <c r="E209" i="27"/>
  <c r="E271" i="27"/>
  <c r="E227" i="27"/>
  <c r="E192" i="27"/>
  <c r="E242" i="27"/>
  <c r="E203" i="27"/>
  <c r="E195" i="27"/>
  <c r="L5" i="17"/>
  <c r="E234" i="27"/>
  <c r="E207" i="27"/>
  <c r="E213" i="27"/>
  <c r="E250" i="27"/>
  <c r="E261" i="27"/>
  <c r="E212" i="27"/>
  <c r="E193" i="27"/>
  <c r="E219" i="27"/>
  <c r="E202" i="27"/>
  <c r="E256" i="27"/>
  <c r="E218" i="27"/>
  <c r="E196" i="27"/>
  <c r="E245" i="27"/>
  <c r="E225" i="27"/>
  <c r="E244" i="27"/>
  <c r="E236" i="27"/>
  <c r="V76" i="4" l="1"/>
  <c r="L30" i="26"/>
  <c r="L25" i="16"/>
  <c r="M25" i="16" s="1"/>
  <c r="N25" i="16" s="1"/>
  <c r="L24" i="16"/>
  <c r="M24" i="16" s="1"/>
  <c r="N24" i="16" s="1"/>
  <c r="L23" i="16"/>
  <c r="M23" i="16" s="1"/>
  <c r="N23" i="16" s="1"/>
  <c r="L22" i="16"/>
  <c r="M22" i="16" s="1"/>
  <c r="N22" i="16" s="1"/>
  <c r="L21" i="16"/>
  <c r="M21" i="16" s="1"/>
  <c r="N21" i="16" s="1"/>
  <c r="L20" i="16"/>
  <c r="M20" i="16" s="1"/>
  <c r="N20" i="16" s="1"/>
  <c r="L19" i="16"/>
  <c r="M19" i="16" s="1"/>
  <c r="N19" i="16" s="1"/>
  <c r="L18" i="16"/>
  <c r="M18" i="16" s="1"/>
  <c r="N18" i="16" s="1"/>
  <c r="L17" i="16"/>
  <c r="M17" i="16" s="1"/>
  <c r="N17" i="16" s="1"/>
  <c r="E273" i="27"/>
  <c r="E301" i="27"/>
  <c r="E231" i="27"/>
  <c r="E262" i="27"/>
  <c r="E235" i="27"/>
  <c r="E255" i="27"/>
  <c r="E270" i="27"/>
  <c r="E238" i="27"/>
  <c r="E224" i="27"/>
  <c r="E259" i="27"/>
  <c r="E220" i="27"/>
  <c r="E267" i="27"/>
  <c r="E240" i="27"/>
  <c r="E247" i="27"/>
  <c r="E223" i="27"/>
  <c r="E272" i="27"/>
  <c r="E246" i="27"/>
  <c r="E230" i="27"/>
  <c r="E232" i="27"/>
  <c r="E264" i="27"/>
  <c r="E241" i="27"/>
  <c r="E251" i="27"/>
  <c r="E221" i="27"/>
  <c r="E253" i="27"/>
  <c r="E275" i="27"/>
  <c r="E299" i="27"/>
  <c r="E229" i="27"/>
  <c r="E254" i="27"/>
  <c r="E237" i="27"/>
  <c r="E284" i="27"/>
  <c r="M5" i="17"/>
  <c r="E260" i="27"/>
  <c r="E268" i="27"/>
  <c r="E278" i="27"/>
  <c r="E292" i="27"/>
  <c r="E289" i="27"/>
  <c r="N46" i="4" l="1"/>
  <c r="E7" i="26" s="1"/>
  <c r="E327" i="27"/>
  <c r="E300" i="27"/>
  <c r="E258" i="27"/>
  <c r="E249" i="27"/>
  <c r="E320" i="27"/>
  <c r="E279" i="27"/>
  <c r="E298" i="27"/>
  <c r="E274" i="27"/>
  <c r="E248" i="27"/>
  <c r="E306" i="27"/>
  <c r="E266" i="27"/>
  <c r="E288" i="27"/>
  <c r="E281" i="27"/>
  <c r="E309" i="27" s="1"/>
  <c r="E295" i="27"/>
  <c r="E283" i="27"/>
  <c r="E303" i="27"/>
  <c r="E269" i="27"/>
  <c r="E257" i="27"/>
  <c r="E312" i="27"/>
  <c r="E263" i="27"/>
  <c r="E291" i="27" s="1"/>
  <c r="E329" i="27"/>
  <c r="E287" i="27"/>
  <c r="E282" i="27"/>
  <c r="E252" i="27"/>
  <c r="E280" i="27" s="1"/>
  <c r="E265" i="27"/>
  <c r="E296" i="27"/>
  <c r="N5" i="17"/>
  <c r="E290" i="27"/>
  <c r="E317" i="27"/>
  <c r="K4" i="23" l="1"/>
  <c r="K34" i="23"/>
  <c r="K33" i="23"/>
  <c r="K32" i="23"/>
  <c r="K31" i="23"/>
  <c r="K30" i="23"/>
  <c r="E293" i="27"/>
  <c r="E277" i="27"/>
  <c r="O5" i="17"/>
  <c r="E307" i="27"/>
  <c r="E310" i="27"/>
  <c r="E331" i="27"/>
  <c r="E316" i="27"/>
  <c r="E326" i="27"/>
  <c r="E318" i="27"/>
  <c r="E311" i="27"/>
  <c r="P5" i="17"/>
  <c r="E308" i="27"/>
  <c r="E302" i="27"/>
  <c r="E330" i="27" s="1"/>
  <c r="E328" i="27"/>
  <c r="E305" i="27"/>
  <c r="E297" i="27"/>
  <c r="E323" i="27"/>
  <c r="E285" i="27"/>
  <c r="E313" i="27" s="1"/>
  <c r="E286" i="27"/>
  <c r="E319" i="27"/>
  <c r="E294" i="27"/>
  <c r="E322" i="27" s="1"/>
  <c r="E276" i="27"/>
  <c r="E321" i="27"/>
  <c r="E315" i="27"/>
  <c r="E324" i="27"/>
  <c r="R54" i="17" l="1"/>
  <c r="I55" i="17"/>
  <c r="H55" i="17"/>
  <c r="G55" i="17"/>
  <c r="F55" i="17"/>
  <c r="Q55" i="17"/>
  <c r="P55" i="17"/>
  <c r="O55" i="17"/>
  <c r="E304" i="27"/>
  <c r="E325" i="27"/>
  <c r="E314" i="27"/>
  <c r="Q5" i="17"/>
  <c r="K29" i="23" l="1"/>
  <c r="K28" i="23"/>
  <c r="K27" i="23"/>
  <c r="K26" i="23"/>
  <c r="K25" i="23"/>
  <c r="K24" i="23"/>
  <c r="T13" i="4"/>
  <c r="T8" i="4"/>
  <c r="U15" i="4"/>
  <c r="T17" i="4"/>
  <c r="T10" i="4"/>
  <c r="U11" i="4"/>
  <c r="T11" i="4"/>
  <c r="U12" i="4"/>
  <c r="U9" i="4"/>
  <c r="T19" i="4"/>
  <c r="T16" i="4"/>
  <c r="U10" i="4"/>
  <c r="T20" i="4"/>
  <c r="U16" i="4"/>
  <c r="T18" i="4"/>
  <c r="U20" i="4"/>
  <c r="U8" i="4"/>
  <c r="T9" i="4"/>
  <c r="T12" i="4"/>
  <c r="U18" i="4"/>
  <c r="T14" i="4"/>
  <c r="T15" i="4"/>
  <c r="U13" i="4"/>
  <c r="U19" i="4"/>
  <c r="U14" i="4"/>
  <c r="W59" i="4" l="1"/>
  <c r="X59" i="4" s="1"/>
  <c r="T59" i="4"/>
  <c r="W56" i="4"/>
  <c r="X56" i="4" s="1"/>
  <c r="T56" i="4"/>
  <c r="W55" i="4"/>
  <c r="X55" i="4" s="1"/>
  <c r="T55" i="4"/>
  <c r="W54" i="4"/>
  <c r="X54" i="4" s="1"/>
  <c r="T54" i="4"/>
  <c r="W53" i="4"/>
  <c r="X53" i="4" s="1"/>
  <c r="T53" i="4"/>
  <c r="W52" i="4"/>
  <c r="X52" i="4" s="1"/>
  <c r="T52" i="4"/>
  <c r="W51" i="4"/>
  <c r="X51" i="4" s="1"/>
  <c r="T51" i="4"/>
  <c r="R59" i="4"/>
  <c r="I26" i="26" s="1"/>
  <c r="Q59" i="4"/>
  <c r="J26" i="26" s="1"/>
  <c r="R56" i="4"/>
  <c r="I22" i="26" s="1"/>
  <c r="Q56" i="4"/>
  <c r="J22" i="26" s="1"/>
  <c r="R55" i="4"/>
  <c r="I21" i="26" s="1"/>
  <c r="Q55" i="4"/>
  <c r="J21" i="26" s="1"/>
  <c r="R54" i="4"/>
  <c r="I20" i="26" s="1"/>
  <c r="Q54" i="4"/>
  <c r="J20" i="26" s="1"/>
  <c r="R53" i="4"/>
  <c r="I19" i="26" s="1"/>
  <c r="Q53" i="4"/>
  <c r="J19" i="26" s="1"/>
  <c r="R52" i="4"/>
  <c r="I18" i="26" s="1"/>
  <c r="Q52" i="4"/>
  <c r="J18" i="26" s="1"/>
  <c r="R51" i="4"/>
  <c r="I17" i="26" s="1"/>
  <c r="Q51" i="4"/>
  <c r="J17" i="26" s="1"/>
  <c r="N59" i="4"/>
  <c r="E26" i="26" s="1"/>
  <c r="M59" i="4"/>
  <c r="F26" i="26" s="1"/>
  <c r="N56" i="4"/>
  <c r="E22" i="26" s="1"/>
  <c r="M56" i="4"/>
  <c r="F22" i="26" s="1"/>
  <c r="N55" i="4"/>
  <c r="E21" i="26" s="1"/>
  <c r="M55" i="4"/>
  <c r="F21" i="26" s="1"/>
  <c r="N54" i="4"/>
  <c r="M54" i="4"/>
  <c r="F20" i="26" s="1"/>
  <c r="N53" i="4"/>
  <c r="E19" i="26" s="1"/>
  <c r="M53" i="4"/>
  <c r="F19" i="26" s="1"/>
  <c r="M52" i="4"/>
  <c r="F18" i="26" s="1"/>
  <c r="N51" i="4"/>
  <c r="E17" i="26" s="1"/>
  <c r="M51" i="4"/>
  <c r="F17" i="26" s="1"/>
  <c r="U52" i="4" l="1"/>
  <c r="K18" i="26"/>
  <c r="U54" i="4"/>
  <c r="K20" i="26"/>
  <c r="U56" i="4"/>
  <c r="K22" i="26"/>
  <c r="U53" i="4"/>
  <c r="K19" i="26"/>
  <c r="U59" i="4"/>
  <c r="K26" i="26"/>
  <c r="U51" i="4"/>
  <c r="K17" i="26"/>
  <c r="U55" i="4"/>
  <c r="K21" i="26"/>
  <c r="P54" i="4"/>
  <c r="E20" i="26"/>
  <c r="P51" i="4"/>
  <c r="P59" i="4"/>
  <c r="P55" i="4"/>
  <c r="S56" i="4"/>
  <c r="P53" i="4"/>
  <c r="S54" i="4"/>
  <c r="S59" i="4"/>
  <c r="S52" i="4"/>
  <c r="S51" i="4"/>
  <c r="P56" i="4"/>
  <c r="S53" i="4"/>
  <c r="P52" i="4"/>
  <c r="S55" i="4"/>
  <c r="E64" i="4"/>
  <c r="E72" i="4"/>
  <c r="E66" i="4"/>
  <c r="E68" i="4"/>
  <c r="E65" i="4"/>
  <c r="E69" i="4"/>
  <c r="E49" i="4"/>
  <c r="E63" i="4"/>
  <c r="E50" i="4"/>
  <c r="E62" i="4"/>
  <c r="E74" i="4"/>
  <c r="E76" i="4"/>
  <c r="E60" i="4"/>
  <c r="E48" i="4"/>
  <c r="E67" i="4"/>
  <c r="E45" i="4"/>
  <c r="E73" i="4"/>
  <c r="E47" i="4"/>
  <c r="E70" i="4"/>
  <c r="E71" i="4"/>
  <c r="E61" i="4"/>
  <c r="E46" i="4"/>
  <c r="E75" i="4"/>
  <c r="V53" i="4" l="1"/>
  <c r="L19" i="26"/>
  <c r="V54" i="4"/>
  <c r="L20" i="26"/>
  <c r="V51" i="4"/>
  <c r="L17" i="26"/>
  <c r="V55" i="4"/>
  <c r="L21" i="26"/>
  <c r="V59" i="4"/>
  <c r="L26" i="26"/>
  <c r="V56" i="4"/>
  <c r="L22" i="26"/>
  <c r="V52" i="4"/>
  <c r="L18" i="26"/>
  <c r="R75" i="4"/>
  <c r="I5" i="26" s="1"/>
  <c r="R74" i="4"/>
  <c r="R73" i="4"/>
  <c r="R72" i="4"/>
  <c r="I12" i="26" s="1"/>
  <c r="R71" i="4"/>
  <c r="R70" i="4"/>
  <c r="R69" i="4"/>
  <c r="R68" i="4"/>
  <c r="I11" i="26" s="1"/>
  <c r="R67" i="4"/>
  <c r="I9" i="26" s="1"/>
  <c r="R66" i="4"/>
  <c r="I29" i="26" s="1"/>
  <c r="R65" i="4"/>
  <c r="I28" i="26" s="1"/>
  <c r="R64" i="4"/>
  <c r="R63" i="4"/>
  <c r="R62" i="4"/>
  <c r="I13" i="26" s="1"/>
  <c r="R61" i="4"/>
  <c r="I15" i="26" s="1"/>
  <c r="R60" i="4"/>
  <c r="I14" i="26" s="1"/>
  <c r="R50" i="4"/>
  <c r="I16" i="26" s="1"/>
  <c r="R49" i="4"/>
  <c r="I3" i="26" s="1"/>
  <c r="R48" i="4"/>
  <c r="I8" i="26" s="1"/>
  <c r="R47" i="4"/>
  <c r="I6" i="26" s="1"/>
  <c r="R46" i="4"/>
  <c r="I7" i="26" s="1"/>
  <c r="R45" i="4"/>
  <c r="I4" i="26" s="1"/>
  <c r="Q75" i="4"/>
  <c r="J5" i="26" s="1"/>
  <c r="Q74" i="4"/>
  <c r="Q73" i="4"/>
  <c r="Q72" i="4"/>
  <c r="J12" i="26" s="1"/>
  <c r="Q71" i="4"/>
  <c r="Q70" i="4"/>
  <c r="Q69" i="4"/>
  <c r="J10" i="26" s="1"/>
  <c r="Q68" i="4"/>
  <c r="J11" i="26" s="1"/>
  <c r="Q67" i="4"/>
  <c r="J9" i="26" s="1"/>
  <c r="Q66" i="4"/>
  <c r="J29" i="26" s="1"/>
  <c r="Q65" i="4"/>
  <c r="J28" i="26" s="1"/>
  <c r="Q64" i="4"/>
  <c r="Q63" i="4"/>
  <c r="Q62" i="4"/>
  <c r="J13" i="26" s="1"/>
  <c r="Q61" i="4"/>
  <c r="J15" i="26" s="1"/>
  <c r="Q60" i="4"/>
  <c r="J14" i="26" s="1"/>
  <c r="Q50" i="4"/>
  <c r="J16" i="26" s="1"/>
  <c r="Q49" i="4"/>
  <c r="J3" i="26" s="1"/>
  <c r="Q48" i="4"/>
  <c r="J8" i="26" s="1"/>
  <c r="Q47" i="4"/>
  <c r="J6" i="26" s="1"/>
  <c r="Q46" i="4"/>
  <c r="J7" i="26" s="1"/>
  <c r="Q45" i="4"/>
  <c r="J4" i="26" s="1"/>
  <c r="N75" i="4"/>
  <c r="E5" i="26" s="1"/>
  <c r="N74" i="4"/>
  <c r="N73" i="4"/>
  <c r="N72" i="4"/>
  <c r="E12" i="26" s="1"/>
  <c r="N71" i="4"/>
  <c r="N70" i="4"/>
  <c r="N69" i="4"/>
  <c r="E10" i="26" s="1"/>
  <c r="N68" i="4"/>
  <c r="E11" i="26" s="1"/>
  <c r="N67" i="4"/>
  <c r="E9" i="26" s="1"/>
  <c r="N66" i="4"/>
  <c r="E29" i="26" s="1"/>
  <c r="N65" i="4"/>
  <c r="E28" i="26" s="1"/>
  <c r="N64" i="4"/>
  <c r="N63" i="4"/>
  <c r="N62" i="4"/>
  <c r="E13" i="26" s="1"/>
  <c r="N61" i="4"/>
  <c r="E15" i="26" s="1"/>
  <c r="N60" i="4"/>
  <c r="E14" i="26" s="1"/>
  <c r="N49" i="4"/>
  <c r="E3" i="26" s="1"/>
  <c r="N48" i="4"/>
  <c r="E8" i="26" s="1"/>
  <c r="N47" i="4"/>
  <c r="E6" i="26" s="1"/>
  <c r="N45" i="4"/>
  <c r="M75" i="4"/>
  <c r="F5" i="26" s="1"/>
  <c r="M74" i="4"/>
  <c r="M73" i="4"/>
  <c r="M72" i="4"/>
  <c r="F12" i="26" s="1"/>
  <c r="M71" i="4"/>
  <c r="M70" i="4"/>
  <c r="M69" i="4"/>
  <c r="F10" i="26" s="1"/>
  <c r="M68" i="4"/>
  <c r="F11" i="26" s="1"/>
  <c r="M67" i="4"/>
  <c r="F9" i="26" s="1"/>
  <c r="M66" i="4"/>
  <c r="F29" i="26" s="1"/>
  <c r="M65" i="4"/>
  <c r="F28" i="26" s="1"/>
  <c r="M64" i="4"/>
  <c r="M63" i="4"/>
  <c r="M62" i="4"/>
  <c r="F13" i="26" s="1"/>
  <c r="M61" i="4"/>
  <c r="F15" i="26" s="1"/>
  <c r="M60" i="4"/>
  <c r="F14" i="26" s="1"/>
  <c r="M50" i="4"/>
  <c r="F16" i="26" s="1"/>
  <c r="M49" i="4"/>
  <c r="F3" i="26" s="1"/>
  <c r="M48" i="4"/>
  <c r="F8" i="26" s="1"/>
  <c r="M47" i="4"/>
  <c r="F6" i="26" s="1"/>
  <c r="M46" i="4"/>
  <c r="F7" i="26" s="1"/>
  <c r="M45" i="4"/>
  <c r="F4" i="26" s="1"/>
  <c r="M77" i="4" l="1"/>
  <c r="N16" i="17" s="1"/>
  <c r="N77" i="4"/>
  <c r="N12" i="17" s="1"/>
  <c r="H79" i="21"/>
  <c r="J79" i="21" s="1"/>
  <c r="J27" i="26"/>
  <c r="H75" i="21"/>
  <c r="J75" i="21" s="1"/>
  <c r="F27" i="26"/>
  <c r="H74" i="21"/>
  <c r="J74" i="21" s="1"/>
  <c r="E27" i="26"/>
  <c r="H78" i="21"/>
  <c r="J78" i="21" s="1"/>
  <c r="I27" i="26"/>
  <c r="E4" i="26"/>
  <c r="I10" i="26"/>
  <c r="H6" i="21"/>
  <c r="R77" i="4"/>
  <c r="N28" i="17" s="1"/>
  <c r="Q77" i="4"/>
  <c r="N32" i="17" s="1"/>
  <c r="S50" i="4"/>
  <c r="N455" i="25"/>
  <c r="N454" i="25"/>
  <c r="N453" i="25"/>
  <c r="N452" i="25"/>
  <c r="N451" i="25"/>
  <c r="N450" i="25"/>
  <c r="N449" i="25"/>
  <c r="N448" i="25"/>
  <c r="N447" i="25"/>
  <c r="N446" i="25"/>
  <c r="N445" i="25"/>
  <c r="N444" i="25"/>
  <c r="N443" i="25"/>
  <c r="N442" i="25"/>
  <c r="N441" i="25"/>
  <c r="N440" i="25"/>
  <c r="N439" i="25"/>
  <c r="N438" i="25"/>
  <c r="N437" i="25"/>
  <c r="N436" i="25"/>
  <c r="N435" i="25"/>
  <c r="N434" i="25"/>
  <c r="N433" i="25"/>
  <c r="N432" i="25"/>
  <c r="N431" i="25"/>
  <c r="N430" i="25"/>
  <c r="N429" i="25"/>
  <c r="N428" i="25"/>
  <c r="N427" i="25"/>
  <c r="N426" i="25"/>
  <c r="N425" i="25"/>
  <c r="N424" i="25"/>
  <c r="N423" i="25"/>
  <c r="N422" i="25"/>
  <c r="N421" i="25"/>
  <c r="N420" i="25"/>
  <c r="N419" i="25"/>
  <c r="N418" i="25"/>
  <c r="N417" i="25"/>
  <c r="N416" i="25"/>
  <c r="N415" i="25"/>
  <c r="N414" i="25"/>
  <c r="N413" i="25"/>
  <c r="N412" i="25"/>
  <c r="N411" i="25"/>
  <c r="N410" i="25"/>
  <c r="N409" i="25"/>
  <c r="N408" i="25"/>
  <c r="N407" i="25"/>
  <c r="N406" i="25"/>
  <c r="N405" i="25"/>
  <c r="N404" i="25"/>
  <c r="N403" i="25"/>
  <c r="N402" i="25"/>
  <c r="N401" i="25"/>
  <c r="N400" i="25"/>
  <c r="N399" i="25"/>
  <c r="N398" i="25"/>
  <c r="N397" i="25"/>
  <c r="N396" i="25"/>
  <c r="N395" i="25"/>
  <c r="N394" i="25"/>
  <c r="N393" i="25"/>
  <c r="N392" i="25"/>
  <c r="N391" i="25"/>
  <c r="N390" i="25"/>
  <c r="N389" i="25"/>
  <c r="N388" i="25"/>
  <c r="N387" i="25"/>
  <c r="N386" i="25"/>
  <c r="N385" i="25"/>
  <c r="N384" i="25"/>
  <c r="N383" i="25"/>
  <c r="N382" i="25"/>
  <c r="N381" i="25"/>
  <c r="N380" i="25"/>
  <c r="N379" i="25"/>
  <c r="N378" i="25"/>
  <c r="N377" i="25"/>
  <c r="N376" i="25"/>
  <c r="N375" i="25"/>
  <c r="N374" i="25"/>
  <c r="N373" i="25"/>
  <c r="N372" i="25"/>
  <c r="N371" i="25"/>
  <c r="N370" i="25"/>
  <c r="N369" i="25"/>
  <c r="N368" i="25"/>
  <c r="N367" i="25"/>
  <c r="N366" i="25"/>
  <c r="N365" i="25"/>
  <c r="N364" i="25"/>
  <c r="N363" i="25"/>
  <c r="N362" i="25"/>
  <c r="N361" i="25"/>
  <c r="N360" i="25"/>
  <c r="N359" i="25"/>
  <c r="N358" i="25"/>
  <c r="N357" i="25"/>
  <c r="N356" i="25"/>
  <c r="N355" i="25"/>
  <c r="N354" i="25"/>
  <c r="N353" i="25"/>
  <c r="N352" i="25"/>
  <c r="N351" i="25"/>
  <c r="N350" i="25"/>
  <c r="N349" i="25"/>
  <c r="N348" i="25"/>
  <c r="N347" i="25"/>
  <c r="N346" i="25"/>
  <c r="N345" i="25"/>
  <c r="N344" i="25"/>
  <c r="N343" i="25"/>
  <c r="N342" i="25"/>
  <c r="N341" i="25"/>
  <c r="N340" i="25"/>
  <c r="N339" i="25"/>
  <c r="N338" i="25"/>
  <c r="N337" i="25"/>
  <c r="N336" i="25"/>
  <c r="N335" i="25"/>
  <c r="N334" i="25"/>
  <c r="N333" i="25"/>
  <c r="N332" i="25"/>
  <c r="N331" i="25"/>
  <c r="N330" i="25"/>
  <c r="N329" i="25"/>
  <c r="N328" i="25"/>
  <c r="N327" i="25"/>
  <c r="N326" i="25"/>
  <c r="N325" i="25"/>
  <c r="N324" i="25"/>
  <c r="N323" i="25"/>
  <c r="N322" i="25"/>
  <c r="N321" i="25"/>
  <c r="N320" i="25"/>
  <c r="N319" i="25"/>
  <c r="N318" i="25"/>
  <c r="N317" i="25"/>
  <c r="N316" i="25"/>
  <c r="N315" i="25"/>
  <c r="N314" i="25"/>
  <c r="N313" i="25"/>
  <c r="N312" i="25"/>
  <c r="N311" i="25"/>
  <c r="N310" i="25"/>
  <c r="N309" i="25"/>
  <c r="N308" i="25"/>
  <c r="N307" i="25"/>
  <c r="N306" i="25"/>
  <c r="N305" i="25"/>
  <c r="N304" i="25"/>
  <c r="N303" i="25"/>
  <c r="N302" i="25"/>
  <c r="N301" i="25"/>
  <c r="N300" i="25"/>
  <c r="N299" i="25"/>
  <c r="N298" i="25"/>
  <c r="N297" i="25"/>
  <c r="N296" i="25"/>
  <c r="N295" i="25"/>
  <c r="N294" i="25"/>
  <c r="N293" i="25"/>
  <c r="N292" i="25"/>
  <c r="N291" i="25"/>
  <c r="N290" i="25"/>
  <c r="N289" i="25"/>
  <c r="N288" i="25"/>
  <c r="N287" i="25"/>
  <c r="N286" i="25"/>
  <c r="N285" i="25"/>
  <c r="N284" i="25"/>
  <c r="N283" i="25"/>
  <c r="N282" i="25"/>
  <c r="N281" i="25"/>
  <c r="N280" i="25"/>
  <c r="N279" i="25"/>
  <c r="N278" i="25"/>
  <c r="N277" i="25"/>
  <c r="N276" i="25"/>
  <c r="N275" i="25"/>
  <c r="N274" i="25"/>
  <c r="N273" i="25"/>
  <c r="N272" i="25"/>
  <c r="N271" i="25"/>
  <c r="N270" i="25"/>
  <c r="N269" i="25"/>
  <c r="N268" i="25"/>
  <c r="N267" i="25"/>
  <c r="N266" i="25"/>
  <c r="N265" i="25"/>
  <c r="N264" i="25"/>
  <c r="N263" i="25"/>
  <c r="N262" i="25"/>
  <c r="N261" i="25"/>
  <c r="N260" i="25"/>
  <c r="N259" i="25"/>
  <c r="N258" i="25"/>
  <c r="N257" i="25"/>
  <c r="N256" i="25"/>
  <c r="N255" i="25"/>
  <c r="N254" i="25"/>
  <c r="N253" i="25"/>
  <c r="N252" i="25"/>
  <c r="N251" i="25"/>
  <c r="N250" i="25"/>
  <c r="N249" i="25"/>
  <c r="N248" i="25"/>
  <c r="N247" i="25"/>
  <c r="N246" i="25"/>
  <c r="N245" i="25"/>
  <c r="N244" i="25"/>
  <c r="N243" i="25"/>
  <c r="N242" i="25"/>
  <c r="N241" i="25"/>
  <c r="N240" i="25"/>
  <c r="N239" i="25"/>
  <c r="N238" i="25"/>
  <c r="N237" i="25"/>
  <c r="N236" i="25"/>
  <c r="N235" i="25"/>
  <c r="N234" i="25"/>
  <c r="N233" i="25"/>
  <c r="N232" i="25"/>
  <c r="N231" i="25"/>
  <c r="N230" i="25"/>
  <c r="N229" i="25"/>
  <c r="N228" i="25"/>
  <c r="N227" i="25"/>
  <c r="N226" i="25"/>
  <c r="N225" i="25"/>
  <c r="N224" i="25"/>
  <c r="N223" i="25"/>
  <c r="N222" i="25"/>
  <c r="N221" i="25"/>
  <c r="N220" i="25"/>
  <c r="N219" i="25"/>
  <c r="N218" i="25"/>
  <c r="N217" i="25"/>
  <c r="N216" i="25"/>
  <c r="N215" i="25"/>
  <c r="N214" i="25"/>
  <c r="N213" i="25"/>
  <c r="N212" i="25"/>
  <c r="N211" i="25"/>
  <c r="N210" i="25"/>
  <c r="N209" i="25"/>
  <c r="N208" i="25"/>
  <c r="N207" i="25"/>
  <c r="N206" i="25"/>
  <c r="N205" i="25"/>
  <c r="N204" i="25"/>
  <c r="N203" i="25"/>
  <c r="N202" i="25"/>
  <c r="N201" i="25"/>
  <c r="N200" i="25"/>
  <c r="N199" i="25"/>
  <c r="N198" i="25"/>
  <c r="N197" i="25"/>
  <c r="N196" i="25"/>
  <c r="N195" i="25"/>
  <c r="N194" i="25"/>
  <c r="N193" i="25"/>
  <c r="N192" i="25"/>
  <c r="N191" i="25"/>
  <c r="N190" i="25"/>
  <c r="N189" i="25"/>
  <c r="N188" i="25"/>
  <c r="N187" i="25"/>
  <c r="N186" i="25"/>
  <c r="N185" i="25"/>
  <c r="N184" i="25"/>
  <c r="N183" i="25"/>
  <c r="N182" i="25"/>
  <c r="N181" i="25"/>
  <c r="N180" i="25"/>
  <c r="N179" i="25"/>
  <c r="N178" i="25"/>
  <c r="N177" i="25"/>
  <c r="N176" i="25"/>
  <c r="N175" i="25"/>
  <c r="N174" i="25"/>
  <c r="N173" i="25"/>
  <c r="N172" i="25"/>
  <c r="N171" i="25"/>
  <c r="N170" i="25"/>
  <c r="N169" i="25"/>
  <c r="N168" i="25"/>
  <c r="N167" i="25"/>
  <c r="N166" i="25"/>
  <c r="N165" i="25"/>
  <c r="N164" i="25"/>
  <c r="N163" i="25"/>
  <c r="N162" i="25"/>
  <c r="N161" i="25"/>
  <c r="N160" i="25"/>
  <c r="N159" i="25"/>
  <c r="N158" i="25"/>
  <c r="N157" i="25"/>
  <c r="N156" i="25"/>
  <c r="N155" i="25"/>
  <c r="N154" i="25"/>
  <c r="N153" i="25"/>
  <c r="N152" i="25"/>
  <c r="N151" i="25"/>
  <c r="N150" i="25"/>
  <c r="N149" i="25"/>
  <c r="N148" i="25"/>
  <c r="N147" i="25"/>
  <c r="N146" i="25"/>
  <c r="N145" i="25"/>
  <c r="N144" i="25"/>
  <c r="N143" i="25"/>
  <c r="N142" i="25"/>
  <c r="N141" i="25"/>
  <c r="N140" i="25"/>
  <c r="N139" i="25"/>
  <c r="N138" i="25"/>
  <c r="N137" i="25"/>
  <c r="N136" i="25"/>
  <c r="N135" i="25"/>
  <c r="N134" i="25"/>
  <c r="N133" i="25"/>
  <c r="N132" i="25"/>
  <c r="N131" i="25"/>
  <c r="N130" i="25"/>
  <c r="N129" i="25"/>
  <c r="N128" i="25"/>
  <c r="N127" i="25"/>
  <c r="N126" i="25"/>
  <c r="N125" i="25"/>
  <c r="N124" i="25"/>
  <c r="N123" i="25"/>
  <c r="N122" i="25"/>
  <c r="N121" i="25"/>
  <c r="N120" i="25"/>
  <c r="N119" i="25"/>
  <c r="N118" i="25"/>
  <c r="N117" i="25"/>
  <c r="N116" i="25"/>
  <c r="N115" i="25"/>
  <c r="N114" i="25"/>
  <c r="N113" i="25"/>
  <c r="N112" i="25"/>
  <c r="N111" i="25"/>
  <c r="N110" i="25"/>
  <c r="N109" i="25"/>
  <c r="N108" i="25"/>
  <c r="N107" i="25"/>
  <c r="N106" i="25"/>
  <c r="N105" i="25"/>
  <c r="N104" i="25"/>
  <c r="N103" i="25"/>
  <c r="N102" i="25"/>
  <c r="N101" i="25"/>
  <c r="N100" i="25"/>
  <c r="N99" i="25"/>
  <c r="N98" i="25"/>
  <c r="N97" i="25"/>
  <c r="N96" i="25"/>
  <c r="N95" i="25"/>
  <c r="N94" i="25"/>
  <c r="N93" i="25"/>
  <c r="N92" i="25"/>
  <c r="N91" i="25"/>
  <c r="N90" i="25"/>
  <c r="N89" i="25"/>
  <c r="N88" i="25"/>
  <c r="N87" i="25"/>
  <c r="N86" i="25"/>
  <c r="N85" i="25"/>
  <c r="N84" i="25"/>
  <c r="N83" i="25"/>
  <c r="N82" i="25"/>
  <c r="N81" i="25"/>
  <c r="N80" i="25"/>
  <c r="N79" i="25"/>
  <c r="N78" i="25"/>
  <c r="N77" i="25"/>
  <c r="N76" i="25"/>
  <c r="N75" i="25"/>
  <c r="N74" i="25"/>
  <c r="N73" i="25"/>
  <c r="N72" i="25"/>
  <c r="N71" i="25"/>
  <c r="N70" i="25"/>
  <c r="N69" i="25"/>
  <c r="N68" i="25"/>
  <c r="N67" i="25"/>
  <c r="N66" i="25"/>
  <c r="N65" i="25"/>
  <c r="N64" i="25"/>
  <c r="N63" i="25"/>
  <c r="N62" i="25"/>
  <c r="N61" i="25"/>
  <c r="N60" i="25"/>
  <c r="N59" i="25"/>
  <c r="N58" i="25"/>
  <c r="N57" i="25"/>
  <c r="N56" i="25"/>
  <c r="N55" i="25"/>
  <c r="N54" i="25"/>
  <c r="N53" i="25"/>
  <c r="N52" i="25"/>
  <c r="N51" i="25"/>
  <c r="N50" i="25"/>
  <c r="N49" i="25"/>
  <c r="N48" i="25"/>
  <c r="N47" i="25"/>
  <c r="N46" i="25"/>
  <c r="N45" i="25"/>
  <c r="N44" i="25"/>
  <c r="N43" i="25"/>
  <c r="N42" i="25"/>
  <c r="N41" i="25"/>
  <c r="N40" i="25"/>
  <c r="N39" i="25"/>
  <c r="N38" i="25"/>
  <c r="N37" i="25"/>
  <c r="N36" i="25"/>
  <c r="N35" i="25"/>
  <c r="N34" i="25"/>
  <c r="N33" i="25"/>
  <c r="N32" i="25"/>
  <c r="N31" i="25"/>
  <c r="N30" i="25"/>
  <c r="N29" i="25"/>
  <c r="N28" i="25"/>
  <c r="N27" i="25"/>
  <c r="N26" i="25"/>
  <c r="N25" i="25"/>
  <c r="N24" i="25"/>
  <c r="N23" i="25"/>
  <c r="N22" i="25"/>
  <c r="N21" i="25"/>
  <c r="N20" i="25"/>
  <c r="N19" i="25"/>
  <c r="N18" i="25"/>
  <c r="N17" i="25"/>
  <c r="N16" i="25"/>
  <c r="N15" i="25"/>
  <c r="N14" i="25"/>
  <c r="N13" i="25"/>
  <c r="N12" i="25"/>
  <c r="N11" i="25"/>
  <c r="N10" i="25"/>
  <c r="N9" i="25"/>
  <c r="N8" i="25"/>
  <c r="N7" i="25"/>
  <c r="N6" i="25"/>
  <c r="N5" i="25"/>
  <c r="N4" i="25"/>
  <c r="N8" i="17" l="1"/>
  <c r="N55" i="17"/>
  <c r="M8" i="17"/>
  <c r="M55" i="17"/>
  <c r="L8" i="17"/>
  <c r="L55" i="17"/>
  <c r="K8" i="17"/>
  <c r="K55" i="17"/>
  <c r="F1" i="26"/>
  <c r="E1" i="26"/>
  <c r="J1" i="26"/>
  <c r="I1" i="26"/>
  <c r="K5" i="23"/>
  <c r="W75" i="4"/>
  <c r="X75" i="4" s="1"/>
  <c r="W74" i="4"/>
  <c r="W73" i="4"/>
  <c r="X73" i="4" s="1"/>
  <c r="W71" i="4"/>
  <c r="X71" i="4" s="1"/>
  <c r="W70" i="4"/>
  <c r="X70" i="4" s="1"/>
  <c r="W64" i="4"/>
  <c r="X64" i="4" s="1"/>
  <c r="W63" i="4"/>
  <c r="X63" i="4" s="1"/>
  <c r="W62" i="4"/>
  <c r="X62" i="4" s="1"/>
  <c r="W61" i="4"/>
  <c r="X61" i="4" s="1"/>
  <c r="J8" i="17" l="1"/>
  <c r="J55" i="17"/>
  <c r="R55" i="17" s="1"/>
  <c r="V8" i="4"/>
  <c r="X8" i="4" s="1"/>
  <c r="F455" i="25"/>
  <c r="F454" i="25"/>
  <c r="F453" i="25"/>
  <c r="F452" i="25"/>
  <c r="F451" i="25"/>
  <c r="F450" i="25"/>
  <c r="F449" i="25"/>
  <c r="F448" i="25"/>
  <c r="F447" i="25"/>
  <c r="F446" i="25"/>
  <c r="F445" i="25"/>
  <c r="F444" i="25"/>
  <c r="F443" i="25"/>
  <c r="F442" i="25"/>
  <c r="F441" i="25"/>
  <c r="F440" i="25"/>
  <c r="F439" i="25"/>
  <c r="F438" i="25"/>
  <c r="F437" i="25"/>
  <c r="F436" i="25"/>
  <c r="F435" i="25"/>
  <c r="F434" i="25"/>
  <c r="F433" i="25"/>
  <c r="F432" i="25"/>
  <c r="F431" i="25"/>
  <c r="F430" i="25"/>
  <c r="F429" i="25"/>
  <c r="F428" i="25"/>
  <c r="F427" i="25"/>
  <c r="F426" i="25"/>
  <c r="F425" i="25"/>
  <c r="F424" i="25"/>
  <c r="F423" i="25"/>
  <c r="F422" i="25"/>
  <c r="F421" i="25"/>
  <c r="F420" i="25"/>
  <c r="F419" i="25"/>
  <c r="F418" i="25"/>
  <c r="F417" i="25"/>
  <c r="F416" i="25"/>
  <c r="F415" i="25"/>
  <c r="F414" i="25"/>
  <c r="F413" i="25"/>
  <c r="F412" i="25"/>
  <c r="F411" i="25"/>
  <c r="F410" i="25"/>
  <c r="F409" i="25"/>
  <c r="F408" i="25"/>
  <c r="F407" i="25"/>
  <c r="F406" i="25"/>
  <c r="F405" i="25"/>
  <c r="F404" i="25"/>
  <c r="F403" i="25"/>
  <c r="F402" i="25"/>
  <c r="F401" i="25"/>
  <c r="F400" i="25"/>
  <c r="F399" i="25"/>
  <c r="F398" i="25"/>
  <c r="F397" i="25"/>
  <c r="F396" i="25"/>
  <c r="F395" i="25"/>
  <c r="F394" i="25"/>
  <c r="F393" i="25"/>
  <c r="F392" i="25"/>
  <c r="F391" i="25"/>
  <c r="F390" i="25"/>
  <c r="F389" i="25"/>
  <c r="F388" i="25"/>
  <c r="F387" i="25"/>
  <c r="F386" i="25"/>
  <c r="F385" i="25"/>
  <c r="F384" i="25"/>
  <c r="F383" i="25"/>
  <c r="F382" i="25"/>
  <c r="F381" i="25"/>
  <c r="F380" i="25"/>
  <c r="F379" i="25"/>
  <c r="F378" i="25"/>
  <c r="F377" i="25"/>
  <c r="F376" i="25"/>
  <c r="F375" i="25"/>
  <c r="F374" i="25"/>
  <c r="F373" i="25"/>
  <c r="F372" i="25"/>
  <c r="F371" i="25"/>
  <c r="F370" i="25"/>
  <c r="F369" i="25"/>
  <c r="F368" i="25"/>
  <c r="F367" i="25"/>
  <c r="F366" i="25"/>
  <c r="F365" i="25"/>
  <c r="F364" i="25"/>
  <c r="F363" i="25"/>
  <c r="F362" i="25"/>
  <c r="F361" i="25"/>
  <c r="F360" i="25"/>
  <c r="F359" i="25"/>
  <c r="F358" i="25"/>
  <c r="F357" i="25"/>
  <c r="F356" i="25"/>
  <c r="F355" i="25"/>
  <c r="F354" i="25"/>
  <c r="F353" i="25"/>
  <c r="F352" i="25"/>
  <c r="F351" i="25"/>
  <c r="F350" i="25"/>
  <c r="F349" i="25"/>
  <c r="F348" i="25"/>
  <c r="F347" i="25"/>
  <c r="F346" i="25"/>
  <c r="F345" i="25"/>
  <c r="F344" i="25"/>
  <c r="F343" i="25"/>
  <c r="F342" i="25"/>
  <c r="F341" i="25"/>
  <c r="F340" i="25"/>
  <c r="F339" i="25"/>
  <c r="F338" i="25"/>
  <c r="F337" i="25"/>
  <c r="F336" i="25"/>
  <c r="F335" i="25"/>
  <c r="F334" i="25"/>
  <c r="F333" i="25"/>
  <c r="F332" i="25"/>
  <c r="F331" i="25"/>
  <c r="F330" i="25"/>
  <c r="F329" i="25"/>
  <c r="F328" i="25"/>
  <c r="F327" i="25"/>
  <c r="F326" i="25"/>
  <c r="F325" i="25"/>
  <c r="F324" i="25"/>
  <c r="F323" i="25"/>
  <c r="F322" i="25"/>
  <c r="F321" i="25"/>
  <c r="F320" i="25"/>
  <c r="F319" i="25"/>
  <c r="F318" i="25"/>
  <c r="F317" i="25"/>
  <c r="F316" i="25"/>
  <c r="F315" i="25"/>
  <c r="F314" i="25"/>
  <c r="F313" i="25"/>
  <c r="F312" i="25"/>
  <c r="F311" i="25"/>
  <c r="F310" i="25"/>
  <c r="F309" i="25"/>
  <c r="F308" i="25"/>
  <c r="F307" i="25"/>
  <c r="F306" i="25"/>
  <c r="F305" i="25"/>
  <c r="F304" i="25"/>
  <c r="F303" i="25"/>
  <c r="F302" i="25"/>
  <c r="F301" i="25"/>
  <c r="F300" i="25"/>
  <c r="F299" i="25"/>
  <c r="F298" i="25"/>
  <c r="F297" i="25"/>
  <c r="F296" i="25"/>
  <c r="F295" i="25"/>
  <c r="F294" i="25"/>
  <c r="F293" i="25"/>
  <c r="F292" i="25"/>
  <c r="F291" i="25"/>
  <c r="F290" i="25"/>
  <c r="F289" i="25"/>
  <c r="F288" i="25"/>
  <c r="F287" i="25"/>
  <c r="F286" i="25"/>
  <c r="F285" i="25"/>
  <c r="F284" i="25"/>
  <c r="F283" i="25"/>
  <c r="F282" i="25"/>
  <c r="F281" i="25"/>
  <c r="F280" i="25"/>
  <c r="F279" i="25"/>
  <c r="F278" i="25"/>
  <c r="F277" i="25"/>
  <c r="F276" i="25"/>
  <c r="F275" i="25"/>
  <c r="F274" i="25"/>
  <c r="F273" i="25"/>
  <c r="F272" i="25"/>
  <c r="F271" i="25"/>
  <c r="F270" i="25"/>
  <c r="F269" i="25"/>
  <c r="F268" i="25"/>
  <c r="F267" i="25"/>
  <c r="F266" i="25"/>
  <c r="F265" i="25"/>
  <c r="F264" i="25"/>
  <c r="F263" i="25"/>
  <c r="F262" i="25"/>
  <c r="F261" i="25"/>
  <c r="F260" i="25"/>
  <c r="F259" i="25"/>
  <c r="F258" i="25"/>
  <c r="F257" i="25"/>
  <c r="F256" i="25"/>
  <c r="F255" i="25"/>
  <c r="F254" i="25"/>
  <c r="F253" i="25"/>
  <c r="F252" i="25"/>
  <c r="F251" i="25"/>
  <c r="F250" i="25"/>
  <c r="F249" i="25"/>
  <c r="F248" i="25"/>
  <c r="F247" i="25"/>
  <c r="F246" i="25"/>
  <c r="F245" i="25"/>
  <c r="F244" i="25"/>
  <c r="F243" i="25"/>
  <c r="F242" i="25"/>
  <c r="F241" i="25"/>
  <c r="F240" i="25"/>
  <c r="F239" i="25"/>
  <c r="F238" i="25"/>
  <c r="F237" i="25"/>
  <c r="F236" i="25"/>
  <c r="F235" i="25"/>
  <c r="F234" i="25"/>
  <c r="F233" i="25"/>
  <c r="F232" i="25"/>
  <c r="F231" i="25"/>
  <c r="F230" i="25"/>
  <c r="F229" i="25"/>
  <c r="F228" i="25"/>
  <c r="F227" i="25"/>
  <c r="F226" i="25"/>
  <c r="F225" i="25"/>
  <c r="F224" i="25"/>
  <c r="F223" i="25"/>
  <c r="F222" i="25"/>
  <c r="F221" i="25"/>
  <c r="F220" i="25"/>
  <c r="F219" i="25"/>
  <c r="F218" i="25"/>
  <c r="F217" i="25"/>
  <c r="F216" i="25"/>
  <c r="F215" i="25"/>
  <c r="F214" i="25"/>
  <c r="F213" i="25"/>
  <c r="F212" i="25"/>
  <c r="F211" i="25"/>
  <c r="F210" i="25"/>
  <c r="F209" i="25"/>
  <c r="F208" i="25"/>
  <c r="F207" i="25"/>
  <c r="F206" i="25"/>
  <c r="F205" i="25"/>
  <c r="F204" i="25"/>
  <c r="F203" i="25"/>
  <c r="F202" i="25"/>
  <c r="F201" i="25"/>
  <c r="F200" i="25"/>
  <c r="F199" i="25"/>
  <c r="F198" i="25"/>
  <c r="F197" i="25"/>
  <c r="F196" i="25"/>
  <c r="F195" i="25"/>
  <c r="F194" i="25"/>
  <c r="F193" i="25"/>
  <c r="F192" i="25"/>
  <c r="F191" i="25"/>
  <c r="F190" i="25"/>
  <c r="F189" i="25"/>
  <c r="F188" i="25"/>
  <c r="F187" i="25"/>
  <c r="F186" i="25"/>
  <c r="F185" i="25"/>
  <c r="F184" i="25"/>
  <c r="F183" i="25"/>
  <c r="F182" i="25"/>
  <c r="F181" i="25"/>
  <c r="F180" i="25"/>
  <c r="F179" i="25"/>
  <c r="F178" i="25"/>
  <c r="F177" i="25"/>
  <c r="F176" i="25"/>
  <c r="F175" i="25"/>
  <c r="F174" i="25"/>
  <c r="F173" i="25"/>
  <c r="F172" i="25"/>
  <c r="F171" i="25"/>
  <c r="F170" i="25"/>
  <c r="F169" i="25"/>
  <c r="F168" i="25"/>
  <c r="F167" i="25"/>
  <c r="F166" i="25"/>
  <c r="F165" i="25"/>
  <c r="F164" i="25"/>
  <c r="F163" i="25"/>
  <c r="F162" i="25"/>
  <c r="F161" i="25"/>
  <c r="F160" i="25"/>
  <c r="F159" i="25"/>
  <c r="F158" i="25"/>
  <c r="F157" i="25"/>
  <c r="F156" i="25"/>
  <c r="F155" i="25"/>
  <c r="F154" i="25"/>
  <c r="F153" i="25"/>
  <c r="F152" i="25"/>
  <c r="F151" i="25"/>
  <c r="F150" i="25"/>
  <c r="F149" i="25"/>
  <c r="F148" i="25"/>
  <c r="F147" i="25"/>
  <c r="F146" i="25"/>
  <c r="F145" i="25"/>
  <c r="F144" i="25"/>
  <c r="F143" i="25"/>
  <c r="F142" i="25"/>
  <c r="F141" i="25"/>
  <c r="F140" i="25"/>
  <c r="F139" i="25"/>
  <c r="F138" i="25"/>
  <c r="F137" i="25"/>
  <c r="F136" i="25"/>
  <c r="F135" i="25"/>
  <c r="F134" i="25"/>
  <c r="F133" i="25"/>
  <c r="F132" i="25"/>
  <c r="F131" i="25"/>
  <c r="F130" i="25"/>
  <c r="F129" i="25"/>
  <c r="F128" i="25"/>
  <c r="F127" i="25"/>
  <c r="F126" i="25"/>
  <c r="F125" i="25"/>
  <c r="F124" i="25"/>
  <c r="F123" i="25"/>
  <c r="F122" i="25"/>
  <c r="F121" i="25"/>
  <c r="F120" i="25"/>
  <c r="F119" i="25"/>
  <c r="F118" i="25"/>
  <c r="F117" i="25"/>
  <c r="F116" i="25"/>
  <c r="F115" i="25"/>
  <c r="F114" i="25"/>
  <c r="F113" i="25"/>
  <c r="F112" i="25"/>
  <c r="F111" i="25"/>
  <c r="F110" i="25"/>
  <c r="F109" i="25"/>
  <c r="F108" i="25"/>
  <c r="F107" i="25"/>
  <c r="F106" i="25"/>
  <c r="F105" i="25"/>
  <c r="F104" i="25"/>
  <c r="F103" i="25"/>
  <c r="F102" i="25"/>
  <c r="F101" i="25"/>
  <c r="F100" i="25"/>
  <c r="F99" i="25"/>
  <c r="F98" i="25"/>
  <c r="F97" i="25"/>
  <c r="F96" i="25"/>
  <c r="F95" i="25"/>
  <c r="F94" i="25"/>
  <c r="F93" i="25"/>
  <c r="F92" i="25"/>
  <c r="F91" i="25"/>
  <c r="F90" i="25"/>
  <c r="F89" i="25"/>
  <c r="F88" i="25"/>
  <c r="F87" i="25"/>
  <c r="F86" i="25"/>
  <c r="F85" i="25"/>
  <c r="F84" i="25"/>
  <c r="F83" i="25"/>
  <c r="F82" i="25"/>
  <c r="F81" i="25"/>
  <c r="F80" i="25"/>
  <c r="F79" i="25"/>
  <c r="F78" i="25"/>
  <c r="F77" i="25"/>
  <c r="F76" i="25"/>
  <c r="F75" i="25"/>
  <c r="F74" i="25"/>
  <c r="F73" i="25"/>
  <c r="F72" i="25"/>
  <c r="F71" i="25"/>
  <c r="F70" i="25"/>
  <c r="F69" i="25"/>
  <c r="F68" i="25"/>
  <c r="F67" i="25"/>
  <c r="F66" i="25"/>
  <c r="F65" i="25"/>
  <c r="F64" i="25"/>
  <c r="F63" i="25"/>
  <c r="F62" i="25"/>
  <c r="F61" i="25"/>
  <c r="F60" i="25"/>
  <c r="F59" i="25"/>
  <c r="F58" i="25"/>
  <c r="F57" i="25"/>
  <c r="F56" i="25"/>
  <c r="F55" i="25"/>
  <c r="F54" i="25"/>
  <c r="F53" i="25"/>
  <c r="F52" i="25"/>
  <c r="F51" i="25"/>
  <c r="F50" i="25"/>
  <c r="F49" i="25"/>
  <c r="F48" i="25"/>
  <c r="F47" i="25"/>
  <c r="F46" i="25"/>
  <c r="F45" i="25"/>
  <c r="F44" i="25"/>
  <c r="F43" i="25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K23" i="23" l="1"/>
  <c r="K22" i="23"/>
  <c r="K21" i="23"/>
  <c r="K20" i="23"/>
  <c r="K19" i="23"/>
  <c r="K18" i="23"/>
  <c r="K17" i="23"/>
  <c r="K16" i="23"/>
  <c r="K15" i="23"/>
  <c r="K14" i="23"/>
  <c r="K13" i="23"/>
  <c r="K12" i="23"/>
  <c r="K11" i="23"/>
  <c r="K10" i="23"/>
  <c r="K9" i="23"/>
  <c r="K8" i="23"/>
  <c r="K7" i="23"/>
  <c r="K6" i="23"/>
  <c r="W45" i="4"/>
  <c r="V14" i="4" l="1"/>
  <c r="X14" i="4" s="1"/>
  <c r="V13" i="4"/>
  <c r="X13" i="4" s="1"/>
  <c r="K35" i="23"/>
  <c r="V17" i="4"/>
  <c r="X17" i="4" s="1"/>
  <c r="V18" i="4"/>
  <c r="X18" i="4" s="1"/>
  <c r="V10" i="4"/>
  <c r="X10" i="4" s="1"/>
  <c r="V11" i="4"/>
  <c r="X11" i="4" s="1"/>
  <c r="V9" i="4"/>
  <c r="X9" i="4" s="1"/>
  <c r="V20" i="4"/>
  <c r="X20" i="4" s="1"/>
  <c r="V12" i="4"/>
  <c r="X12" i="4" s="1"/>
  <c r="V19" i="4"/>
  <c r="X19" i="4" s="1"/>
  <c r="V15" i="4"/>
  <c r="X15" i="4" s="1"/>
  <c r="V16" i="4"/>
  <c r="X16" i="4" s="1"/>
  <c r="W66" i="4" l="1"/>
  <c r="W69" i="4"/>
  <c r="W48" i="4"/>
  <c r="W60" i="4"/>
  <c r="W49" i="4"/>
  <c r="W47" i="4"/>
  <c r="W50" i="4"/>
  <c r="W72" i="4"/>
  <c r="W68" i="4"/>
  <c r="V21" i="4"/>
  <c r="W65" i="4"/>
  <c r="W46" i="4"/>
  <c r="W67" i="4"/>
  <c r="H113" i="21"/>
  <c r="J113" i="21" s="1"/>
  <c r="H112" i="21"/>
  <c r="J112" i="21" s="1"/>
  <c r="H110" i="21"/>
  <c r="J110" i="21" s="1"/>
  <c r="H111" i="21"/>
  <c r="J111" i="21" s="1"/>
  <c r="H106" i="21"/>
  <c r="J106" i="21" s="1"/>
  <c r="H107" i="21"/>
  <c r="J107" i="21" s="1"/>
  <c r="J75" i="4"/>
  <c r="J73" i="4"/>
  <c r="J71" i="4"/>
  <c r="J70" i="4"/>
  <c r="J64" i="4"/>
  <c r="J63" i="4"/>
  <c r="J62" i="4"/>
  <c r="J61" i="4"/>
  <c r="I76" i="4"/>
  <c r="H30" i="26" s="1"/>
  <c r="I74" i="4"/>
  <c r="I72" i="4"/>
  <c r="H12" i="26" s="1"/>
  <c r="I69" i="4"/>
  <c r="H10" i="26" s="1"/>
  <c r="I68" i="4"/>
  <c r="H11" i="26" s="1"/>
  <c r="I66" i="4"/>
  <c r="H29" i="26" s="1"/>
  <c r="I65" i="4"/>
  <c r="H28" i="26" s="1"/>
  <c r="I67" i="4"/>
  <c r="H9" i="26" s="1"/>
  <c r="I60" i="4"/>
  <c r="H14" i="26" s="1"/>
  <c r="I50" i="4"/>
  <c r="H16" i="26" s="1"/>
  <c r="I49" i="4"/>
  <c r="H3" i="26" s="1"/>
  <c r="I48" i="4"/>
  <c r="H8" i="26" s="1"/>
  <c r="I47" i="4"/>
  <c r="H6" i="26" s="1"/>
  <c r="I46" i="4"/>
  <c r="H7" i="26" s="1"/>
  <c r="I45" i="4"/>
  <c r="H76" i="4"/>
  <c r="G30" i="26" s="1"/>
  <c r="H74" i="4"/>
  <c r="H72" i="4"/>
  <c r="H69" i="4"/>
  <c r="H68" i="4"/>
  <c r="G11" i="26" s="1"/>
  <c r="H66" i="4"/>
  <c r="H65" i="4"/>
  <c r="H67" i="4"/>
  <c r="H60" i="4"/>
  <c r="H50" i="4"/>
  <c r="H49" i="4"/>
  <c r="H48" i="4"/>
  <c r="H47" i="4"/>
  <c r="H46" i="4"/>
  <c r="H45" i="4"/>
  <c r="G4" i="26" s="1"/>
  <c r="F89" i="4"/>
  <c r="F87" i="4"/>
  <c r="A48" i="21"/>
  <c r="B60" i="21"/>
  <c r="A122" i="21"/>
  <c r="B111" i="21"/>
  <c r="B38" i="21"/>
  <c r="A82" i="21"/>
  <c r="A68" i="21"/>
  <c r="B34" i="21"/>
  <c r="B103" i="21"/>
  <c r="A29" i="21"/>
  <c r="A73" i="21"/>
  <c r="B106" i="21"/>
  <c r="B83" i="21"/>
  <c r="A99" i="21"/>
  <c r="B116" i="21"/>
  <c r="A58" i="21"/>
  <c r="B102" i="21"/>
  <c r="B55" i="21"/>
  <c r="A26" i="21"/>
  <c r="A4" i="21"/>
  <c r="A84" i="21"/>
  <c r="B17" i="21"/>
  <c r="A13" i="21"/>
  <c r="B11" i="21"/>
  <c r="B85" i="21"/>
  <c r="A118" i="21"/>
  <c r="B62" i="21"/>
  <c r="B3" i="21"/>
  <c r="B25" i="21"/>
  <c r="A64" i="21"/>
  <c r="A89" i="21"/>
  <c r="A21" i="21"/>
  <c r="A47" i="21"/>
  <c r="A56" i="21"/>
  <c r="A69" i="21"/>
  <c r="A37" i="21"/>
  <c r="B23" i="21"/>
  <c r="A54" i="21"/>
  <c r="B124" i="21"/>
  <c r="B82" i="21"/>
  <c r="A127" i="21"/>
  <c r="A18" i="21"/>
  <c r="B46" i="21"/>
  <c r="A102" i="21"/>
  <c r="B45" i="21"/>
  <c r="A113" i="21"/>
  <c r="B15" i="21"/>
  <c r="A98" i="21"/>
  <c r="A15" i="21"/>
  <c r="A6" i="21"/>
  <c r="B110" i="21"/>
  <c r="A70" i="21"/>
  <c r="A16" i="21"/>
  <c r="B26" i="21"/>
  <c r="A12" i="21"/>
  <c r="A90" i="21"/>
  <c r="A7" i="21"/>
  <c r="B30" i="21"/>
  <c r="A111" i="21"/>
  <c r="A129" i="21"/>
  <c r="F88" i="4"/>
  <c r="F91" i="4"/>
  <c r="B36" i="21"/>
  <c r="A124" i="21"/>
  <c r="B61" i="21"/>
  <c r="A24" i="21"/>
  <c r="A110" i="21"/>
  <c r="B59" i="21"/>
  <c r="B92" i="21"/>
  <c r="A112" i="21"/>
  <c r="B126" i="21"/>
  <c r="A104" i="21"/>
  <c r="B13" i="21"/>
  <c r="B98" i="21"/>
  <c r="A44" i="21"/>
  <c r="A35" i="21"/>
  <c r="A128" i="21"/>
  <c r="B24" i="21"/>
  <c r="B86" i="21"/>
  <c r="A52" i="21"/>
  <c r="A38" i="21"/>
  <c r="B53" i="21"/>
  <c r="B56" i="21"/>
  <c r="A8" i="21"/>
  <c r="A17" i="21"/>
  <c r="B27" i="21"/>
  <c r="B94" i="21"/>
  <c r="A42" i="21"/>
  <c r="A22" i="21"/>
  <c r="A32" i="21"/>
  <c r="A51" i="21"/>
  <c r="A92" i="21"/>
  <c r="A71" i="21"/>
  <c r="B39" i="21"/>
  <c r="B42" i="21"/>
  <c r="B95" i="21"/>
  <c r="A30" i="21"/>
  <c r="B100" i="21"/>
  <c r="A33" i="21"/>
  <c r="B49" i="21"/>
  <c r="B113" i="21"/>
  <c r="B40" i="21"/>
  <c r="B35" i="21"/>
  <c r="B21" i="21"/>
  <c r="B72" i="21"/>
  <c r="A36" i="21"/>
  <c r="B50" i="21"/>
  <c r="B48" i="21"/>
  <c r="B10" i="21"/>
  <c r="B115" i="21"/>
  <c r="B37" i="21"/>
  <c r="B120" i="21"/>
  <c r="B71" i="21"/>
  <c r="B99" i="21"/>
  <c r="A100" i="21"/>
  <c r="B65" i="21"/>
  <c r="A20" i="21"/>
  <c r="B8" i="21"/>
  <c r="A40" i="21"/>
  <c r="A66" i="21"/>
  <c r="A43" i="21"/>
  <c r="B44" i="21"/>
  <c r="F85" i="4"/>
  <c r="F92" i="4"/>
  <c r="A61" i="21"/>
  <c r="B129" i="21"/>
  <c r="A72" i="21"/>
  <c r="B19" i="21"/>
  <c r="A116" i="21"/>
  <c r="A107" i="21"/>
  <c r="A53" i="21"/>
  <c r="B114" i="21"/>
  <c r="B33" i="21"/>
  <c r="B123" i="21"/>
  <c r="A31" i="21"/>
  <c r="B29" i="21"/>
  <c r="B97" i="21"/>
  <c r="A9" i="21"/>
  <c r="A49" i="21"/>
  <c r="B58" i="21"/>
  <c r="A27" i="21"/>
  <c r="A55" i="21"/>
  <c r="B101" i="21"/>
  <c r="A87" i="21"/>
  <c r="B14" i="21"/>
  <c r="B112" i="21"/>
  <c r="B4" i="21"/>
  <c r="B66" i="21"/>
  <c r="B109" i="21"/>
  <c r="A109" i="21"/>
  <c r="A5" i="21"/>
  <c r="A120" i="21"/>
  <c r="B117" i="21"/>
  <c r="B5" i="21"/>
  <c r="B57" i="21"/>
  <c r="A63" i="21"/>
  <c r="A105" i="21"/>
  <c r="B108" i="21"/>
  <c r="A65" i="21"/>
  <c r="B125" i="21"/>
  <c r="B107" i="21"/>
  <c r="A67" i="21"/>
  <c r="A106" i="21"/>
  <c r="A115" i="21"/>
  <c r="B69" i="21"/>
  <c r="F90" i="4"/>
  <c r="B54" i="21"/>
  <c r="A25" i="21"/>
  <c r="B128" i="21"/>
  <c r="A125" i="21"/>
  <c r="A34" i="21"/>
  <c r="B32" i="21"/>
  <c r="B96" i="21"/>
  <c r="B41" i="21"/>
  <c r="B93" i="21"/>
  <c r="B31" i="21"/>
  <c r="B87" i="21"/>
  <c r="A39" i="21"/>
  <c r="B64" i="21"/>
  <c r="B73" i="21"/>
  <c r="B70" i="21"/>
  <c r="A62" i="21"/>
  <c r="B28" i="21"/>
  <c r="A121" i="21"/>
  <c r="B22" i="21"/>
  <c r="A101" i="21"/>
  <c r="B12" i="21"/>
  <c r="A19" i="21"/>
  <c r="B7" i="21"/>
  <c r="B90" i="21"/>
  <c r="B47" i="21"/>
  <c r="B2" i="21"/>
  <c r="B89" i="21"/>
  <c r="B119" i="21"/>
  <c r="A57" i="21"/>
  <c r="A86" i="21"/>
  <c r="F86" i="4"/>
  <c r="B51" i="21"/>
  <c r="A28" i="21"/>
  <c r="B118" i="21"/>
  <c r="A97" i="21"/>
  <c r="B127" i="21"/>
  <c r="A85" i="21"/>
  <c r="B67" i="21"/>
  <c r="B43" i="21"/>
  <c r="A119" i="21"/>
  <c r="A94" i="21"/>
  <c r="A14" i="21"/>
  <c r="A117" i="21"/>
  <c r="A23" i="21"/>
  <c r="A91" i="21"/>
  <c r="A41" i="21"/>
  <c r="A60" i="21"/>
  <c r="A88" i="21"/>
  <c r="A83" i="21"/>
  <c r="A93" i="21"/>
  <c r="A114" i="21"/>
  <c r="B63" i="21"/>
  <c r="B20" i="21"/>
  <c r="B121" i="21"/>
  <c r="A123" i="21"/>
  <c r="B84" i="21"/>
  <c r="B52" i="21"/>
  <c r="B18" i="21"/>
  <c r="B105" i="21"/>
  <c r="A50" i="21"/>
  <c r="A10" i="21"/>
  <c r="A96" i="21"/>
  <c r="A108" i="21"/>
  <c r="B68" i="21"/>
  <c r="B122" i="21"/>
  <c r="B104" i="21"/>
  <c r="A45" i="21"/>
  <c r="B6" i="21"/>
  <c r="A126" i="21"/>
  <c r="B9" i="21"/>
  <c r="B91" i="21"/>
  <c r="A11" i="21"/>
  <c r="B88" i="21"/>
  <c r="A95" i="21"/>
  <c r="A103" i="21"/>
  <c r="A59" i="21"/>
  <c r="A46" i="21"/>
  <c r="B16" i="21"/>
  <c r="H60" i="21" l="1"/>
  <c r="J60" i="21" s="1"/>
  <c r="G16" i="26"/>
  <c r="H68" i="21"/>
  <c r="J68" i="21" s="1"/>
  <c r="G14" i="26"/>
  <c r="H28" i="21"/>
  <c r="J28" i="21" s="1"/>
  <c r="G7" i="26"/>
  <c r="H36" i="21"/>
  <c r="G6" i="26"/>
  <c r="H44" i="21"/>
  <c r="J44" i="21" s="1"/>
  <c r="G8" i="26"/>
  <c r="H100" i="21"/>
  <c r="J100" i="21" s="1"/>
  <c r="G9" i="26"/>
  <c r="H4" i="21"/>
  <c r="J4" i="21" s="1"/>
  <c r="G10" i="26"/>
  <c r="H21" i="21"/>
  <c r="H4" i="26"/>
  <c r="H92" i="21"/>
  <c r="J92" i="21" s="1"/>
  <c r="G29" i="26"/>
  <c r="H52" i="21"/>
  <c r="J52" i="21" s="1"/>
  <c r="G3" i="26"/>
  <c r="H84" i="21"/>
  <c r="J84" i="21" s="1"/>
  <c r="G28" i="26"/>
  <c r="H116" i="21"/>
  <c r="J116" i="21" s="1"/>
  <c r="G12" i="26"/>
  <c r="H37" i="21"/>
  <c r="J37" i="21" s="1"/>
  <c r="H13" i="21"/>
  <c r="J13" i="21" s="1"/>
  <c r="X68" i="4"/>
  <c r="H12" i="21"/>
  <c r="J12" i="21" s="1"/>
  <c r="H45" i="21"/>
  <c r="J45" i="21" s="1"/>
  <c r="H5" i="21"/>
  <c r="J5" i="21" s="1"/>
  <c r="H53" i="21"/>
  <c r="J53" i="21" s="1"/>
  <c r="H117" i="21"/>
  <c r="J117" i="21" s="1"/>
  <c r="H125" i="21"/>
  <c r="J125" i="21" s="1"/>
  <c r="X74" i="4"/>
  <c r="H124" i="21"/>
  <c r="J124" i="21" s="1"/>
  <c r="H69" i="21"/>
  <c r="J69" i="21" s="1"/>
  <c r="I77" i="4"/>
  <c r="N24" i="17" s="1"/>
  <c r="H109" i="21"/>
  <c r="J109" i="21" s="1"/>
  <c r="H77" i="4"/>
  <c r="N20" i="17" s="1"/>
  <c r="N21" i="17" s="1"/>
  <c r="H108" i="21"/>
  <c r="J108" i="21" s="1"/>
  <c r="H101" i="21"/>
  <c r="J101" i="21" s="1"/>
  <c r="H61" i="21"/>
  <c r="J61" i="21" s="1"/>
  <c r="H85" i="21"/>
  <c r="J85" i="21" s="1"/>
  <c r="X45" i="4"/>
  <c r="H20" i="21"/>
  <c r="J20" i="21" s="1"/>
  <c r="H29" i="21"/>
  <c r="J29" i="21" s="1"/>
  <c r="H93" i="21"/>
  <c r="J93" i="21" s="1"/>
  <c r="X69" i="4"/>
  <c r="X60" i="4"/>
  <c r="X49" i="4"/>
  <c r="X72" i="4"/>
  <c r="J36" i="21"/>
  <c r="X47" i="4"/>
  <c r="X50" i="4"/>
  <c r="X48" i="4"/>
  <c r="X67" i="4"/>
  <c r="X65" i="4"/>
  <c r="X46" i="4"/>
  <c r="X66" i="4"/>
  <c r="I89" i="4"/>
  <c r="J60" i="4"/>
  <c r="J69" i="4"/>
  <c r="J68" i="4"/>
  <c r="J76" i="4"/>
  <c r="J74" i="4"/>
  <c r="I90" i="4"/>
  <c r="J65" i="4"/>
  <c r="J67" i="4"/>
  <c r="J45" i="4"/>
  <c r="J66" i="4"/>
  <c r="J46" i="4"/>
  <c r="J47" i="4"/>
  <c r="J72" i="4"/>
  <c r="J48" i="4"/>
  <c r="J49" i="4"/>
  <c r="J50" i="4"/>
  <c r="G1" i="26" l="1"/>
  <c r="H1" i="26"/>
  <c r="H90" i="4"/>
  <c r="J90" i="4" s="1"/>
  <c r="J21" i="21"/>
  <c r="H89" i="4"/>
  <c r="J89" i="4" s="1"/>
  <c r="Q47" i="17"/>
  <c r="P47" i="17"/>
  <c r="O47" i="17"/>
  <c r="N47" i="17"/>
  <c r="M47" i="17"/>
  <c r="L47" i="17"/>
  <c r="K47" i="17"/>
  <c r="J47" i="17"/>
  <c r="I47" i="17"/>
  <c r="H47" i="17"/>
  <c r="G47" i="17"/>
  <c r="F47" i="17"/>
  <c r="Q48" i="17"/>
  <c r="P48" i="17"/>
  <c r="O48" i="17"/>
  <c r="I48" i="17"/>
  <c r="H48" i="17"/>
  <c r="G48" i="17"/>
  <c r="F48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R32" i="17"/>
  <c r="R28" i="17"/>
  <c r="R24" i="17"/>
  <c r="R20" i="17"/>
  <c r="R16" i="17"/>
  <c r="R12" i="17"/>
  <c r="R45" i="17" l="1"/>
  <c r="R47" i="17"/>
  <c r="R44" i="17"/>
  <c r="R46" i="17"/>
  <c r="AU47" i="17"/>
  <c r="AT47" i="17"/>
  <c r="AS47" i="17"/>
  <c r="AR47" i="17"/>
  <c r="AQ47" i="17"/>
  <c r="AP47" i="17"/>
  <c r="AO47" i="17"/>
  <c r="AN47" i="17"/>
  <c r="AM47" i="17"/>
  <c r="AL47" i="17"/>
  <c r="AK47" i="17"/>
  <c r="AJ47" i="17"/>
  <c r="AJ44" i="17"/>
  <c r="AU48" i="17"/>
  <c r="AT48" i="17"/>
  <c r="AS48" i="17"/>
  <c r="AR48" i="17"/>
  <c r="AQ48" i="17"/>
  <c r="AP48" i="17"/>
  <c r="AO48" i="17"/>
  <c r="AN48" i="17"/>
  <c r="AM48" i="17"/>
  <c r="AL48" i="17"/>
  <c r="AK48" i="17"/>
  <c r="AJ48" i="17"/>
  <c r="AU46" i="17"/>
  <c r="AT46" i="17"/>
  <c r="AS46" i="17"/>
  <c r="AR46" i="17"/>
  <c r="AQ46" i="17"/>
  <c r="AP46" i="17"/>
  <c r="AO46" i="17"/>
  <c r="AN46" i="17"/>
  <c r="AM46" i="17"/>
  <c r="AL46" i="17"/>
  <c r="AK46" i="17"/>
  <c r="AJ46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U44" i="17"/>
  <c r="AT44" i="17"/>
  <c r="AS44" i="17"/>
  <c r="AR44" i="17"/>
  <c r="AQ44" i="17"/>
  <c r="AP44" i="17"/>
  <c r="AO44" i="17"/>
  <c r="AN44" i="17"/>
  <c r="AM44" i="17"/>
  <c r="AL44" i="17"/>
  <c r="AK44" i="17"/>
  <c r="AV40" i="17"/>
  <c r="AV36" i="17"/>
  <c r="AV32" i="17"/>
  <c r="AV28" i="17"/>
  <c r="AV24" i="17"/>
  <c r="AV20" i="17"/>
  <c r="AV16" i="17"/>
  <c r="AV12" i="17"/>
  <c r="AV47" i="17" l="1"/>
  <c r="AV45" i="17"/>
  <c r="AV44" i="17"/>
  <c r="AV48" i="17"/>
  <c r="AV46" i="17"/>
  <c r="N40" i="19" l="1"/>
  <c r="M40" i="19"/>
  <c r="L40" i="19"/>
  <c r="K40" i="19"/>
  <c r="J40" i="19"/>
  <c r="I40" i="19"/>
  <c r="H40" i="19"/>
  <c r="G40" i="19"/>
  <c r="F40" i="19"/>
  <c r="E40" i="19"/>
  <c r="D40" i="19"/>
  <c r="C40" i="19"/>
  <c r="O32" i="19"/>
  <c r="O2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O24" i="19"/>
  <c r="O20" i="19"/>
  <c r="N37" i="19"/>
  <c r="M37" i="19"/>
  <c r="L37" i="19"/>
  <c r="K37" i="19"/>
  <c r="J37" i="19"/>
  <c r="I37" i="19"/>
  <c r="H37" i="19"/>
  <c r="G37" i="19"/>
  <c r="F37" i="19"/>
  <c r="E37" i="19"/>
  <c r="D37" i="19"/>
  <c r="C37" i="19"/>
  <c r="O16" i="19"/>
  <c r="N36" i="19"/>
  <c r="M36" i="19"/>
  <c r="L36" i="19"/>
  <c r="K36" i="19"/>
  <c r="J36" i="19"/>
  <c r="I36" i="19"/>
  <c r="H36" i="19"/>
  <c r="G36" i="19"/>
  <c r="F36" i="19"/>
  <c r="E36" i="19"/>
  <c r="D36" i="19"/>
  <c r="C36" i="19"/>
  <c r="O12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O8" i="19"/>
  <c r="O4" i="19"/>
  <c r="O35" i="19" s="1"/>
  <c r="T75" i="4"/>
  <c r="T74" i="4"/>
  <c r="T73" i="4"/>
  <c r="K27" i="26" s="1"/>
  <c r="T72" i="4"/>
  <c r="T71" i="4"/>
  <c r="U71" i="4" s="1"/>
  <c r="V71" i="4" s="1"/>
  <c r="T70" i="4"/>
  <c r="T69" i="4"/>
  <c r="K10" i="26" s="1"/>
  <c r="T68" i="4"/>
  <c r="K11" i="26" s="1"/>
  <c r="T66" i="4"/>
  <c r="K29" i="26" s="1"/>
  <c r="T65" i="4"/>
  <c r="K28" i="26" s="1"/>
  <c r="T67" i="4"/>
  <c r="K9" i="26" s="1"/>
  <c r="T64" i="4"/>
  <c r="T63" i="4"/>
  <c r="U63" i="4" s="1"/>
  <c r="V63" i="4" s="1"/>
  <c r="T62" i="4"/>
  <c r="T61" i="4"/>
  <c r="T60" i="4"/>
  <c r="K14" i="26" s="1"/>
  <c r="T50" i="4"/>
  <c r="K16" i="26" s="1"/>
  <c r="T49" i="4"/>
  <c r="K3" i="26" s="1"/>
  <c r="T48" i="4"/>
  <c r="K8" i="26" s="1"/>
  <c r="T47" i="4"/>
  <c r="K6" i="26" s="1"/>
  <c r="T46" i="4"/>
  <c r="K7" i="26" s="1"/>
  <c r="T45" i="4"/>
  <c r="K4" i="26" s="1"/>
  <c r="U73" i="4" l="1"/>
  <c r="L27" i="26" s="1"/>
  <c r="H80" i="21"/>
  <c r="J80" i="21" s="1"/>
  <c r="O37" i="19"/>
  <c r="U61" i="4"/>
  <c r="K15" i="26"/>
  <c r="U72" i="4"/>
  <c r="K12" i="26"/>
  <c r="U62" i="4"/>
  <c r="K13" i="26"/>
  <c r="U75" i="4"/>
  <c r="K5" i="26"/>
  <c r="T77" i="4"/>
  <c r="N36" i="17" s="1"/>
  <c r="U74" i="4"/>
  <c r="U46" i="4"/>
  <c r="L7" i="26" s="1"/>
  <c r="H32" i="21"/>
  <c r="J32" i="21" s="1"/>
  <c r="U48" i="4"/>
  <c r="L8" i="26" s="1"/>
  <c r="H48" i="21"/>
  <c r="J48" i="21" s="1"/>
  <c r="U67" i="4"/>
  <c r="L9" i="26" s="1"/>
  <c r="H104" i="21"/>
  <c r="J104" i="21" s="1"/>
  <c r="U49" i="4"/>
  <c r="L3" i="26" s="1"/>
  <c r="H56" i="21"/>
  <c r="J56" i="21" s="1"/>
  <c r="U65" i="4"/>
  <c r="L28" i="26" s="1"/>
  <c r="H88" i="21"/>
  <c r="J88" i="21" s="1"/>
  <c r="U66" i="4"/>
  <c r="L29" i="26" s="1"/>
  <c r="H96" i="21"/>
  <c r="J96" i="21" s="1"/>
  <c r="U47" i="4"/>
  <c r="L6" i="26" s="1"/>
  <c r="H40" i="21"/>
  <c r="J40" i="21" s="1"/>
  <c r="U50" i="4"/>
  <c r="L16" i="26" s="1"/>
  <c r="H64" i="21"/>
  <c r="J64" i="21" s="1"/>
  <c r="U60" i="4"/>
  <c r="L14" i="26" s="1"/>
  <c r="H72" i="21"/>
  <c r="J72" i="21" s="1"/>
  <c r="U68" i="4"/>
  <c r="L11" i="26" s="1"/>
  <c r="H16" i="21"/>
  <c r="J16" i="21" s="1"/>
  <c r="U69" i="4"/>
  <c r="L10" i="26" s="1"/>
  <c r="H8" i="21"/>
  <c r="U64" i="4"/>
  <c r="H128" i="21"/>
  <c r="J128" i="21" s="1"/>
  <c r="U45" i="4"/>
  <c r="I86" i="4"/>
  <c r="H24" i="21"/>
  <c r="J24" i="21" s="1"/>
  <c r="U70" i="4"/>
  <c r="H120" i="21"/>
  <c r="J120" i="21" s="1"/>
  <c r="O40" i="19"/>
  <c r="O38" i="19"/>
  <c r="O36" i="19"/>
  <c r="R36" i="17" l="1"/>
  <c r="V73" i="4"/>
  <c r="H81" i="21"/>
  <c r="J81" i="21" s="1"/>
  <c r="K1" i="26"/>
  <c r="V75" i="4"/>
  <c r="L5" i="26"/>
  <c r="V72" i="4"/>
  <c r="L12" i="26"/>
  <c r="V45" i="4"/>
  <c r="L4" i="26"/>
  <c r="V62" i="4"/>
  <c r="L13" i="26"/>
  <c r="V61" i="4"/>
  <c r="L15" i="26"/>
  <c r="U77" i="4"/>
  <c r="V74" i="4"/>
  <c r="H86" i="4"/>
  <c r="J86" i="4" s="1"/>
  <c r="J8" i="21"/>
  <c r="V64" i="4"/>
  <c r="H129" i="21"/>
  <c r="J129" i="21" s="1"/>
  <c r="V50" i="4"/>
  <c r="H65" i="21"/>
  <c r="J65" i="21" s="1"/>
  <c r="V49" i="4"/>
  <c r="H57" i="21"/>
  <c r="J57" i="21" s="1"/>
  <c r="H25" i="21"/>
  <c r="J25" i="21" s="1"/>
  <c r="I85" i="4"/>
  <c r="V70" i="4"/>
  <c r="H121" i="21"/>
  <c r="J121" i="21" s="1"/>
  <c r="V47" i="4"/>
  <c r="H41" i="21"/>
  <c r="J41" i="21" s="1"/>
  <c r="V67" i="4"/>
  <c r="H105" i="21"/>
  <c r="J105" i="21" s="1"/>
  <c r="V68" i="4"/>
  <c r="H17" i="21"/>
  <c r="J17" i="21" s="1"/>
  <c r="V66" i="4"/>
  <c r="H97" i="21"/>
  <c r="J97" i="21" s="1"/>
  <c r="V48" i="4"/>
  <c r="H49" i="21"/>
  <c r="J49" i="21" s="1"/>
  <c r="V69" i="4"/>
  <c r="H9" i="21"/>
  <c r="V60" i="4"/>
  <c r="H73" i="21"/>
  <c r="J73" i="21" s="1"/>
  <c r="V65" i="4"/>
  <c r="H89" i="21"/>
  <c r="J89" i="21" s="1"/>
  <c r="V46" i="4"/>
  <c r="H33" i="21"/>
  <c r="J33" i="21" s="1"/>
  <c r="F2" i="17"/>
  <c r="G2" i="17"/>
  <c r="H2" i="17"/>
  <c r="I2" i="17"/>
  <c r="J2" i="17"/>
  <c r="K2" i="17"/>
  <c r="L2" i="17"/>
  <c r="M2" i="17"/>
  <c r="N2" i="17"/>
  <c r="O2" i="17"/>
  <c r="P2" i="17"/>
  <c r="Q2" i="17"/>
  <c r="AJ5" i="17"/>
  <c r="M48" i="17" l="1"/>
  <c r="N40" i="17"/>
  <c r="N48" i="17" s="1"/>
  <c r="K48" i="17"/>
  <c r="L48" i="17"/>
  <c r="J48" i="17"/>
  <c r="L1" i="26"/>
  <c r="V77" i="4"/>
  <c r="H85" i="4"/>
  <c r="J85" i="4" s="1"/>
  <c r="J9" i="21"/>
  <c r="AJ6" i="17"/>
  <c r="AK5" i="17"/>
  <c r="AJ7" i="17"/>
  <c r="R40" i="17" l="1"/>
  <c r="R48" i="17" s="1"/>
  <c r="AJ8" i="17"/>
  <c r="AJ43" i="17" s="1"/>
  <c r="AK7" i="17"/>
  <c r="AK6" i="17"/>
  <c r="AL5" i="17"/>
  <c r="AM5" i="17" s="1"/>
  <c r="AM6" i="17" s="1"/>
  <c r="AN5" i="17"/>
  <c r="AN7" i="17"/>
  <c r="AO5" i="17"/>
  <c r="AO6" i="17"/>
  <c r="AO7" i="17"/>
  <c r="AO8" i="17" l="1"/>
  <c r="AO43" i="17" s="1"/>
  <c r="AK8" i="17"/>
  <c r="AK43" i="17" s="1"/>
  <c r="L16" i="16"/>
  <c r="M16" i="16" s="1"/>
  <c r="L15" i="16"/>
  <c r="Q36" i="4" s="1"/>
  <c r="L14" i="16"/>
  <c r="M14" i="16" s="1"/>
  <c r="L13" i="16"/>
  <c r="M13" i="16" s="1"/>
  <c r="L12" i="16"/>
  <c r="M12" i="16" s="1"/>
  <c r="R38" i="4" s="1"/>
  <c r="L11" i="16"/>
  <c r="Q28" i="4" s="1"/>
  <c r="L10" i="16"/>
  <c r="M10" i="16" s="1"/>
  <c r="L9" i="16"/>
  <c r="Q39" i="4" s="1"/>
  <c r="L8" i="16"/>
  <c r="M8" i="16" s="1"/>
  <c r="L7" i="16"/>
  <c r="M7" i="16" s="1"/>
  <c r="N7" i="16" s="1"/>
  <c r="L6" i="16"/>
  <c r="M6" i="16" s="1"/>
  <c r="N6" i="16" s="1"/>
  <c r="L5" i="16"/>
  <c r="Q33" i="4" s="1"/>
  <c r="L4" i="16"/>
  <c r="Q27" i="4" s="1"/>
  <c r="L3" i="16"/>
  <c r="Q31" i="4" s="1"/>
  <c r="F7" i="17"/>
  <c r="AL6" i="17"/>
  <c r="AL7" i="17"/>
  <c r="AM7" i="17"/>
  <c r="G7" i="17"/>
  <c r="AP5" i="17"/>
  <c r="AP6" i="17" s="1"/>
  <c r="AN6" i="17"/>
  <c r="AP7" i="17"/>
  <c r="AM8" i="17" l="1"/>
  <c r="AM43" i="17" s="1"/>
  <c r="AP8" i="17"/>
  <c r="AP43" i="17" s="1"/>
  <c r="AN8" i="17"/>
  <c r="AN43" i="17" s="1"/>
  <c r="AL8" i="17"/>
  <c r="AL43" i="17" s="1"/>
  <c r="R34" i="4"/>
  <c r="Q34" i="4"/>
  <c r="Q30" i="4"/>
  <c r="Q35" i="4"/>
  <c r="Q38" i="4"/>
  <c r="S38" i="4" s="1"/>
  <c r="Q40" i="4"/>
  <c r="M4" i="16"/>
  <c r="R27" i="4" s="1"/>
  <c r="S27" i="4" s="1"/>
  <c r="N10" i="16"/>
  <c r="R32" i="4"/>
  <c r="R30" i="4"/>
  <c r="N13" i="16"/>
  <c r="N14" i="16"/>
  <c r="R40" i="4"/>
  <c r="R29" i="4"/>
  <c r="N8" i="16"/>
  <c r="R37" i="4"/>
  <c r="N16" i="16"/>
  <c r="Q32" i="4"/>
  <c r="M9" i="16"/>
  <c r="Q29" i="4"/>
  <c r="Q37" i="4"/>
  <c r="M3" i="16"/>
  <c r="M11" i="16"/>
  <c r="N12" i="16"/>
  <c r="M5" i="16"/>
  <c r="R33" i="4" s="1"/>
  <c r="S33" i="4" s="1"/>
  <c r="M15" i="16"/>
  <c r="M20" i="4"/>
  <c r="M19" i="4"/>
  <c r="M18" i="4"/>
  <c r="M16" i="4"/>
  <c r="M15" i="4"/>
  <c r="M14" i="4"/>
  <c r="M17" i="4"/>
  <c r="M13" i="4"/>
  <c r="M12" i="4"/>
  <c r="M11" i="4"/>
  <c r="M10" i="4"/>
  <c r="M9" i="4"/>
  <c r="M8" i="4"/>
  <c r="F6" i="17"/>
  <c r="G6" i="17"/>
  <c r="I7" i="17"/>
  <c r="H7" i="17"/>
  <c r="AQ5" i="17"/>
  <c r="AR5" i="17" s="1"/>
  <c r="AR7" i="17" s="1"/>
  <c r="AR6" i="17"/>
  <c r="AS5" i="17"/>
  <c r="AS6" i="17"/>
  <c r="AQ6" i="17"/>
  <c r="AS7" i="17"/>
  <c r="AT5" i="17"/>
  <c r="AT6" i="17"/>
  <c r="AU5" i="17"/>
  <c r="AT7" i="17"/>
  <c r="AU6" i="17"/>
  <c r="AU7" i="17"/>
  <c r="AU8" i="17" l="1"/>
  <c r="AU43" i="17" s="1"/>
  <c r="AT8" i="17"/>
  <c r="AT43" i="17" s="1"/>
  <c r="AS8" i="17"/>
  <c r="AS43" i="17" s="1"/>
  <c r="AR8" i="17"/>
  <c r="AR43" i="17" s="1"/>
  <c r="S34" i="4"/>
  <c r="F43" i="17"/>
  <c r="G43" i="17"/>
  <c r="S30" i="4"/>
  <c r="S40" i="4"/>
  <c r="N4" i="16"/>
  <c r="S29" i="4"/>
  <c r="R31" i="4"/>
  <c r="S31" i="4" s="1"/>
  <c r="N3" i="16"/>
  <c r="R36" i="4"/>
  <c r="S36" i="4" s="1"/>
  <c r="N15" i="16"/>
  <c r="N9" i="16"/>
  <c r="R39" i="4"/>
  <c r="S39" i="4" s="1"/>
  <c r="R35" i="4"/>
  <c r="S35" i="4" s="1"/>
  <c r="N5" i="16"/>
  <c r="S32" i="4"/>
  <c r="R28" i="4"/>
  <c r="S28" i="4" s="1"/>
  <c r="N11" i="16"/>
  <c r="S37" i="4"/>
  <c r="I6" i="17"/>
  <c r="H6" i="17"/>
  <c r="L7" i="17"/>
  <c r="P7" i="17"/>
  <c r="AQ7" i="17"/>
  <c r="O7" i="17"/>
  <c r="K7" i="17"/>
  <c r="J7" i="17"/>
  <c r="N7" i="17"/>
  <c r="M7" i="17"/>
  <c r="AQ8" i="17" l="1"/>
  <c r="AQ43" i="17" s="1"/>
  <c r="I43" i="17"/>
  <c r="H43" i="17"/>
  <c r="H21" i="4"/>
  <c r="I21" i="4"/>
  <c r="O4" i="4"/>
  <c r="N4" i="4"/>
  <c r="M6" i="17"/>
  <c r="J6" i="17"/>
  <c r="L6" i="17"/>
  <c r="P6" i="17"/>
  <c r="O6" i="17"/>
  <c r="K6" i="17"/>
  <c r="N6" i="17"/>
  <c r="Q7" i="17"/>
  <c r="AV8" i="17" l="1"/>
  <c r="AV43" i="17" s="1"/>
  <c r="J43" i="17"/>
  <c r="K43" i="17"/>
  <c r="L43" i="17"/>
  <c r="M43" i="17"/>
  <c r="N43" i="17"/>
  <c r="O43" i="17"/>
  <c r="P43" i="17"/>
  <c r="P4" i="4"/>
  <c r="AQ1759" i="5"/>
  <c r="AQ1758" i="5"/>
  <c r="AQ1757" i="5"/>
  <c r="AQ1756" i="5"/>
  <c r="AQ1755" i="5"/>
  <c r="AQ1754" i="5"/>
  <c r="AQ1753" i="5"/>
  <c r="AQ1752" i="5"/>
  <c r="AQ1751" i="5"/>
  <c r="AQ1750" i="5"/>
  <c r="AQ1749" i="5"/>
  <c r="AQ1748" i="5"/>
  <c r="AQ1747" i="5"/>
  <c r="AQ1746" i="5"/>
  <c r="AQ1745" i="5"/>
  <c r="AQ1744" i="5"/>
  <c r="AQ1743" i="5"/>
  <c r="AQ1742" i="5"/>
  <c r="AQ1741" i="5"/>
  <c r="AQ1740" i="5"/>
  <c r="AQ1739" i="5"/>
  <c r="AQ1738" i="5"/>
  <c r="AQ1737" i="5"/>
  <c r="AQ1736" i="5"/>
  <c r="AQ1735" i="5"/>
  <c r="AQ1734" i="5"/>
  <c r="AQ1733" i="5"/>
  <c r="AQ1732" i="5"/>
  <c r="AQ1731" i="5"/>
  <c r="AQ1730" i="5"/>
  <c r="AQ1729" i="5"/>
  <c r="AQ1728" i="5"/>
  <c r="AQ1727" i="5"/>
  <c r="AQ1726" i="5"/>
  <c r="AQ1725" i="5"/>
  <c r="AQ1724" i="5"/>
  <c r="AQ1723" i="5"/>
  <c r="AQ1722" i="5"/>
  <c r="AQ1721" i="5"/>
  <c r="AQ1720" i="5"/>
  <c r="AQ1719" i="5"/>
  <c r="AQ1718" i="5"/>
  <c r="AQ1717" i="5"/>
  <c r="AQ1716" i="5"/>
  <c r="AQ1715" i="5"/>
  <c r="AQ1714" i="5"/>
  <c r="AQ1713" i="5"/>
  <c r="AQ1712" i="5"/>
  <c r="AQ1711" i="5"/>
  <c r="AQ1710" i="5"/>
  <c r="AQ1709" i="5"/>
  <c r="AQ1708" i="5"/>
  <c r="AQ1707" i="5"/>
  <c r="AQ1706" i="5"/>
  <c r="AQ1705" i="5"/>
  <c r="AQ1704" i="5"/>
  <c r="AQ1703" i="5"/>
  <c r="AQ1702" i="5"/>
  <c r="AQ1701" i="5"/>
  <c r="AQ1700" i="5"/>
  <c r="AQ1699" i="5"/>
  <c r="AQ1698" i="5"/>
  <c r="AQ1697" i="5"/>
  <c r="AQ1696" i="5"/>
  <c r="AQ1695" i="5"/>
  <c r="AQ1694" i="5"/>
  <c r="AQ1693" i="5"/>
  <c r="AQ1692" i="5"/>
  <c r="AQ1691" i="5"/>
  <c r="AQ1690" i="5"/>
  <c r="AQ1689" i="5"/>
  <c r="AQ1688" i="5"/>
  <c r="AQ1687" i="5"/>
  <c r="AQ1686" i="5"/>
  <c r="AQ1685" i="5"/>
  <c r="AQ1684" i="5"/>
  <c r="AQ1683" i="5"/>
  <c r="AQ1682" i="5"/>
  <c r="AQ1681" i="5"/>
  <c r="AQ1680" i="5"/>
  <c r="AQ1679" i="5"/>
  <c r="AQ1678" i="5"/>
  <c r="AQ1677" i="5"/>
  <c r="AQ1676" i="5"/>
  <c r="AQ1675" i="5"/>
  <c r="AQ1674" i="5"/>
  <c r="AQ1673" i="5"/>
  <c r="AQ1672" i="5"/>
  <c r="AQ1671" i="5"/>
  <c r="AQ1670" i="5"/>
  <c r="AQ1669" i="5"/>
  <c r="AQ1668" i="5"/>
  <c r="AQ1667" i="5"/>
  <c r="AQ1666" i="5"/>
  <c r="AQ1665" i="5"/>
  <c r="AQ1664" i="5"/>
  <c r="AQ1663" i="5"/>
  <c r="AQ1662" i="5"/>
  <c r="AQ1661" i="5"/>
  <c r="AQ1660" i="5"/>
  <c r="AQ1659" i="5"/>
  <c r="AQ1658" i="5"/>
  <c r="AQ1657" i="5"/>
  <c r="AQ1656" i="5"/>
  <c r="AQ1655" i="5"/>
  <c r="AQ1654" i="5"/>
  <c r="AQ1653" i="5"/>
  <c r="AQ1652" i="5"/>
  <c r="AQ1651" i="5"/>
  <c r="AQ1650" i="5"/>
  <c r="AQ1649" i="5"/>
  <c r="AQ1648" i="5"/>
  <c r="AQ1647" i="5"/>
  <c r="AQ1646" i="5"/>
  <c r="AQ1645" i="5"/>
  <c r="AQ1644" i="5"/>
  <c r="AQ1643" i="5"/>
  <c r="AQ1642" i="5"/>
  <c r="AQ1641" i="5"/>
  <c r="AQ1640" i="5"/>
  <c r="AQ1639" i="5"/>
  <c r="AQ1638" i="5"/>
  <c r="AQ1637" i="5"/>
  <c r="AQ1636" i="5"/>
  <c r="AQ1635" i="5"/>
  <c r="AQ1634" i="5"/>
  <c r="AQ1633" i="5"/>
  <c r="AQ1632" i="5"/>
  <c r="AQ1631" i="5"/>
  <c r="AQ1630" i="5"/>
  <c r="AQ1629" i="5"/>
  <c r="AQ1628" i="5"/>
  <c r="AQ1627" i="5"/>
  <c r="AQ1626" i="5"/>
  <c r="AQ1625" i="5"/>
  <c r="AQ1624" i="5"/>
  <c r="AQ1623" i="5"/>
  <c r="AQ1622" i="5"/>
  <c r="AQ1621" i="5"/>
  <c r="AQ1620" i="5"/>
  <c r="AQ1619" i="5"/>
  <c r="AQ1618" i="5"/>
  <c r="AQ1617" i="5"/>
  <c r="AQ1616" i="5"/>
  <c r="AQ1615" i="5"/>
  <c r="AQ1614" i="5"/>
  <c r="AQ1613" i="5"/>
  <c r="AQ1612" i="5"/>
  <c r="AQ1611" i="5"/>
  <c r="AQ1610" i="5"/>
  <c r="AQ1609" i="5"/>
  <c r="AQ1608" i="5"/>
  <c r="AQ1607" i="5"/>
  <c r="AQ1606" i="5"/>
  <c r="AQ1605" i="5"/>
  <c r="AQ1604" i="5"/>
  <c r="AQ1603" i="5"/>
  <c r="AQ1602" i="5"/>
  <c r="AQ1601" i="5"/>
  <c r="AQ1600" i="5"/>
  <c r="AQ1599" i="5"/>
  <c r="AQ1598" i="5"/>
  <c r="AQ1597" i="5"/>
  <c r="AQ1596" i="5"/>
  <c r="AQ1595" i="5"/>
  <c r="AQ1594" i="5"/>
  <c r="AQ1593" i="5"/>
  <c r="AQ1592" i="5"/>
  <c r="AQ1591" i="5"/>
  <c r="AQ1590" i="5"/>
  <c r="AQ1589" i="5"/>
  <c r="AQ1588" i="5"/>
  <c r="AQ1587" i="5"/>
  <c r="AQ1586" i="5"/>
  <c r="AQ1585" i="5"/>
  <c r="AQ1584" i="5"/>
  <c r="AQ1583" i="5"/>
  <c r="AQ1582" i="5"/>
  <c r="AQ1581" i="5"/>
  <c r="AQ1580" i="5"/>
  <c r="AQ1579" i="5"/>
  <c r="AQ1578" i="5"/>
  <c r="AQ1577" i="5"/>
  <c r="AQ1576" i="5"/>
  <c r="AQ1575" i="5"/>
  <c r="AQ1574" i="5"/>
  <c r="AQ1573" i="5"/>
  <c r="AQ1572" i="5"/>
  <c r="AQ1571" i="5"/>
  <c r="AQ1570" i="5"/>
  <c r="AQ1569" i="5"/>
  <c r="AQ1568" i="5"/>
  <c r="AQ1567" i="5"/>
  <c r="AQ1566" i="5"/>
  <c r="AQ1565" i="5"/>
  <c r="AQ1564" i="5"/>
  <c r="AQ1563" i="5"/>
  <c r="AQ1562" i="5"/>
  <c r="AQ1561" i="5"/>
  <c r="AQ1560" i="5"/>
  <c r="AQ1559" i="5"/>
  <c r="AQ1558" i="5"/>
  <c r="AQ1557" i="5"/>
  <c r="AQ1556" i="5"/>
  <c r="AQ1555" i="5"/>
  <c r="AQ1554" i="5"/>
  <c r="AQ1553" i="5"/>
  <c r="AQ1552" i="5"/>
  <c r="AQ1551" i="5"/>
  <c r="AQ1550" i="5"/>
  <c r="AQ1549" i="5"/>
  <c r="AQ1548" i="5"/>
  <c r="AQ1547" i="5"/>
  <c r="AQ1546" i="5"/>
  <c r="AQ1545" i="5"/>
  <c r="AQ1544" i="5"/>
  <c r="AQ1543" i="5"/>
  <c r="AQ1542" i="5"/>
  <c r="AQ1541" i="5"/>
  <c r="AQ1540" i="5"/>
  <c r="AQ1539" i="5"/>
  <c r="AQ1538" i="5"/>
  <c r="AQ1537" i="5"/>
  <c r="AQ1536" i="5"/>
  <c r="AQ1535" i="5"/>
  <c r="AQ1534" i="5"/>
  <c r="AQ1533" i="5"/>
  <c r="AQ1532" i="5"/>
  <c r="AQ1531" i="5"/>
  <c r="AQ1530" i="5"/>
  <c r="AQ1529" i="5"/>
  <c r="AQ1528" i="5"/>
  <c r="AQ1527" i="5"/>
  <c r="AQ1526" i="5"/>
  <c r="AQ1525" i="5"/>
  <c r="AQ1524" i="5"/>
  <c r="AQ1523" i="5"/>
  <c r="AQ1522" i="5"/>
  <c r="AQ1521" i="5"/>
  <c r="AQ1520" i="5"/>
  <c r="AQ1519" i="5"/>
  <c r="AQ1518" i="5"/>
  <c r="AQ1517" i="5"/>
  <c r="AQ1516" i="5"/>
  <c r="AQ1515" i="5"/>
  <c r="AQ1514" i="5"/>
  <c r="AQ1513" i="5"/>
  <c r="AQ1512" i="5"/>
  <c r="AQ1511" i="5"/>
  <c r="AQ1510" i="5"/>
  <c r="AQ1509" i="5"/>
  <c r="AQ1508" i="5"/>
  <c r="AQ1507" i="5"/>
  <c r="AQ1506" i="5"/>
  <c r="AQ1505" i="5"/>
  <c r="AQ1504" i="5"/>
  <c r="AQ1503" i="5"/>
  <c r="AQ1502" i="5"/>
  <c r="AQ1501" i="5"/>
  <c r="AQ1500" i="5"/>
  <c r="AQ1499" i="5"/>
  <c r="AQ1498" i="5"/>
  <c r="AQ1497" i="5"/>
  <c r="AQ1496" i="5"/>
  <c r="AQ1495" i="5"/>
  <c r="AQ1494" i="5"/>
  <c r="AQ1493" i="5"/>
  <c r="AQ1492" i="5"/>
  <c r="AQ1491" i="5"/>
  <c r="AQ1490" i="5"/>
  <c r="AQ1489" i="5"/>
  <c r="AQ1488" i="5"/>
  <c r="AQ1487" i="5"/>
  <c r="AQ1486" i="5"/>
  <c r="AQ1485" i="5"/>
  <c r="AQ1484" i="5"/>
  <c r="AQ1483" i="5"/>
  <c r="AQ1482" i="5"/>
  <c r="AQ1481" i="5"/>
  <c r="AQ1480" i="5"/>
  <c r="AQ1479" i="5"/>
  <c r="AQ1478" i="5"/>
  <c r="AQ1477" i="5"/>
  <c r="AQ1476" i="5"/>
  <c r="AQ1475" i="5"/>
  <c r="AQ1474" i="5"/>
  <c r="AQ1473" i="5"/>
  <c r="AQ1472" i="5"/>
  <c r="AQ1471" i="5"/>
  <c r="AQ1470" i="5"/>
  <c r="AQ1469" i="5"/>
  <c r="AQ1468" i="5"/>
  <c r="AQ1467" i="5"/>
  <c r="AQ1466" i="5"/>
  <c r="AQ1465" i="5"/>
  <c r="AQ1464" i="5"/>
  <c r="AQ1463" i="5"/>
  <c r="AQ1462" i="5"/>
  <c r="AQ1461" i="5"/>
  <c r="AQ1460" i="5"/>
  <c r="AQ1459" i="5"/>
  <c r="AQ1458" i="5"/>
  <c r="AQ1457" i="5"/>
  <c r="AQ1456" i="5"/>
  <c r="AQ1455" i="5"/>
  <c r="AQ1454" i="5"/>
  <c r="AQ1453" i="5"/>
  <c r="AQ1452" i="5"/>
  <c r="AQ1451" i="5"/>
  <c r="AQ1450" i="5"/>
  <c r="AQ1449" i="5"/>
  <c r="AQ1448" i="5"/>
  <c r="AQ1447" i="5"/>
  <c r="AQ1446" i="5"/>
  <c r="AQ1445" i="5"/>
  <c r="AQ1444" i="5"/>
  <c r="AQ1443" i="5"/>
  <c r="AQ1442" i="5"/>
  <c r="AQ1441" i="5"/>
  <c r="AQ1440" i="5"/>
  <c r="AQ1439" i="5"/>
  <c r="AQ1438" i="5"/>
  <c r="AQ1437" i="5"/>
  <c r="AQ1436" i="5"/>
  <c r="AQ1435" i="5"/>
  <c r="AQ1434" i="5"/>
  <c r="AQ1433" i="5"/>
  <c r="AQ1432" i="5"/>
  <c r="AQ1431" i="5"/>
  <c r="AQ1430" i="5"/>
  <c r="AQ1429" i="5"/>
  <c r="AQ1428" i="5"/>
  <c r="AQ1427" i="5"/>
  <c r="AQ1426" i="5"/>
  <c r="AQ1425" i="5"/>
  <c r="AQ1424" i="5"/>
  <c r="AQ1423" i="5"/>
  <c r="AQ1422" i="5"/>
  <c r="AQ1421" i="5"/>
  <c r="AQ1420" i="5"/>
  <c r="AQ1419" i="5"/>
  <c r="AQ1418" i="5"/>
  <c r="AQ1417" i="5"/>
  <c r="AQ1416" i="5"/>
  <c r="AQ1415" i="5"/>
  <c r="AQ1414" i="5"/>
  <c r="AQ1413" i="5"/>
  <c r="AQ1412" i="5"/>
  <c r="AQ1411" i="5"/>
  <c r="AQ1410" i="5"/>
  <c r="AQ1409" i="5"/>
  <c r="AQ1408" i="5"/>
  <c r="AQ1407" i="5"/>
  <c r="AQ1406" i="5"/>
  <c r="AQ1405" i="5"/>
  <c r="AQ1404" i="5"/>
  <c r="AQ1403" i="5"/>
  <c r="AQ1402" i="5"/>
  <c r="AQ1401" i="5"/>
  <c r="AQ1400" i="5"/>
  <c r="AQ1399" i="5"/>
  <c r="AQ1398" i="5"/>
  <c r="AQ1397" i="5"/>
  <c r="AQ1396" i="5"/>
  <c r="AQ1395" i="5"/>
  <c r="AQ1394" i="5"/>
  <c r="AQ1393" i="5"/>
  <c r="AQ1392" i="5"/>
  <c r="AQ1391" i="5"/>
  <c r="AQ1390" i="5"/>
  <c r="AQ1389" i="5"/>
  <c r="AQ1388" i="5"/>
  <c r="AQ1387" i="5"/>
  <c r="AQ1386" i="5"/>
  <c r="AQ1385" i="5"/>
  <c r="AQ1384" i="5"/>
  <c r="AQ1383" i="5"/>
  <c r="AQ1382" i="5"/>
  <c r="AQ1381" i="5"/>
  <c r="AQ1380" i="5"/>
  <c r="AQ1379" i="5"/>
  <c r="AQ1378" i="5"/>
  <c r="AQ1377" i="5"/>
  <c r="AQ1376" i="5"/>
  <c r="AQ1375" i="5"/>
  <c r="AQ1374" i="5"/>
  <c r="AQ1373" i="5"/>
  <c r="AQ1372" i="5"/>
  <c r="AQ1371" i="5"/>
  <c r="AQ1370" i="5"/>
  <c r="AQ1369" i="5"/>
  <c r="AQ1368" i="5"/>
  <c r="AQ1367" i="5"/>
  <c r="AQ1366" i="5"/>
  <c r="AQ1365" i="5"/>
  <c r="AQ1364" i="5"/>
  <c r="AQ1363" i="5"/>
  <c r="AQ1362" i="5"/>
  <c r="AQ1361" i="5"/>
  <c r="AQ1360" i="5"/>
  <c r="AQ1359" i="5"/>
  <c r="AQ1358" i="5"/>
  <c r="AQ1357" i="5"/>
  <c r="AQ1356" i="5"/>
  <c r="AQ1355" i="5"/>
  <c r="AQ1354" i="5"/>
  <c r="AQ1353" i="5"/>
  <c r="AQ1352" i="5"/>
  <c r="AQ1351" i="5"/>
  <c r="AQ1350" i="5"/>
  <c r="AQ1349" i="5"/>
  <c r="AQ1348" i="5"/>
  <c r="AQ1347" i="5"/>
  <c r="AQ1346" i="5"/>
  <c r="AQ1345" i="5"/>
  <c r="AQ1344" i="5"/>
  <c r="AQ1343" i="5"/>
  <c r="AQ1342" i="5"/>
  <c r="AQ1341" i="5"/>
  <c r="AQ1340" i="5"/>
  <c r="AQ1339" i="5"/>
  <c r="AQ1338" i="5"/>
  <c r="AQ1337" i="5"/>
  <c r="AQ1336" i="5"/>
  <c r="AQ1335" i="5"/>
  <c r="AQ1334" i="5"/>
  <c r="AQ1333" i="5"/>
  <c r="AQ1332" i="5"/>
  <c r="AQ1331" i="5"/>
  <c r="AQ1330" i="5"/>
  <c r="AQ1329" i="5"/>
  <c r="AQ1328" i="5"/>
  <c r="AQ1327" i="5"/>
  <c r="AQ1326" i="5"/>
  <c r="AQ1325" i="5"/>
  <c r="AQ1324" i="5"/>
  <c r="AQ1323" i="5"/>
  <c r="AQ1322" i="5"/>
  <c r="AQ1321" i="5"/>
  <c r="AQ1320" i="5"/>
  <c r="AQ1319" i="5"/>
  <c r="AQ1318" i="5"/>
  <c r="AQ1317" i="5"/>
  <c r="AQ1316" i="5"/>
  <c r="AQ1315" i="5"/>
  <c r="AQ1314" i="5"/>
  <c r="AQ1313" i="5"/>
  <c r="AQ1312" i="5"/>
  <c r="AQ1311" i="5"/>
  <c r="AQ1310" i="5"/>
  <c r="AQ1309" i="5"/>
  <c r="AQ1308" i="5"/>
  <c r="AQ1307" i="5"/>
  <c r="AQ1306" i="5"/>
  <c r="AQ1305" i="5"/>
  <c r="AQ1304" i="5"/>
  <c r="AQ1303" i="5"/>
  <c r="AQ1302" i="5"/>
  <c r="AQ1301" i="5"/>
  <c r="AQ1300" i="5"/>
  <c r="AQ1299" i="5"/>
  <c r="AQ1298" i="5"/>
  <c r="AQ1297" i="5"/>
  <c r="AQ1296" i="5"/>
  <c r="AQ1295" i="5"/>
  <c r="AQ1294" i="5"/>
  <c r="AQ1293" i="5"/>
  <c r="AQ1292" i="5"/>
  <c r="AQ1291" i="5"/>
  <c r="AQ1290" i="5"/>
  <c r="AQ1289" i="5"/>
  <c r="AQ1288" i="5"/>
  <c r="AQ1287" i="5"/>
  <c r="AQ1286" i="5"/>
  <c r="AQ1285" i="5"/>
  <c r="AQ1284" i="5"/>
  <c r="AQ1283" i="5"/>
  <c r="AQ1282" i="5"/>
  <c r="AQ1281" i="5"/>
  <c r="AQ1280" i="5"/>
  <c r="AQ1279" i="5"/>
  <c r="AQ1278" i="5"/>
  <c r="AQ1277" i="5"/>
  <c r="AQ1276" i="5"/>
  <c r="AQ1275" i="5"/>
  <c r="AQ1274" i="5"/>
  <c r="AQ1273" i="5"/>
  <c r="AQ1272" i="5"/>
  <c r="AQ1271" i="5"/>
  <c r="AQ1270" i="5"/>
  <c r="AQ1269" i="5"/>
  <c r="AQ1268" i="5"/>
  <c r="AQ1267" i="5"/>
  <c r="AQ1266" i="5"/>
  <c r="AQ1265" i="5"/>
  <c r="AQ1264" i="5"/>
  <c r="AQ1263" i="5"/>
  <c r="AQ1262" i="5"/>
  <c r="AQ1261" i="5"/>
  <c r="AQ1260" i="5"/>
  <c r="AQ1259" i="5"/>
  <c r="AQ1258" i="5"/>
  <c r="AQ1257" i="5"/>
  <c r="AQ1256" i="5"/>
  <c r="AQ1255" i="5"/>
  <c r="AQ1254" i="5"/>
  <c r="AQ1253" i="5"/>
  <c r="AQ1252" i="5"/>
  <c r="AQ1251" i="5"/>
  <c r="AQ1250" i="5"/>
  <c r="AQ1249" i="5"/>
  <c r="AQ1248" i="5"/>
  <c r="AQ1247" i="5"/>
  <c r="AQ1246" i="5"/>
  <c r="AQ1245" i="5"/>
  <c r="AQ1244" i="5"/>
  <c r="AQ1243" i="5"/>
  <c r="AQ1242" i="5"/>
  <c r="AQ1241" i="5"/>
  <c r="AQ1240" i="5"/>
  <c r="AQ1239" i="5"/>
  <c r="AQ1238" i="5"/>
  <c r="AQ1237" i="5"/>
  <c r="AQ1236" i="5"/>
  <c r="AQ1235" i="5"/>
  <c r="AQ1234" i="5"/>
  <c r="AQ1233" i="5"/>
  <c r="AQ1232" i="5"/>
  <c r="AQ1231" i="5"/>
  <c r="AQ1230" i="5"/>
  <c r="AQ1229" i="5"/>
  <c r="AQ1228" i="5"/>
  <c r="AQ1227" i="5"/>
  <c r="AQ1226" i="5"/>
  <c r="AQ1225" i="5"/>
  <c r="AQ1224" i="5"/>
  <c r="AQ1223" i="5"/>
  <c r="AQ1222" i="5"/>
  <c r="AQ1221" i="5"/>
  <c r="AQ1220" i="5"/>
  <c r="AQ1219" i="5"/>
  <c r="AQ1218" i="5"/>
  <c r="AQ1217" i="5"/>
  <c r="AQ1216" i="5"/>
  <c r="AQ1215" i="5"/>
  <c r="AQ1214" i="5"/>
  <c r="AQ1213" i="5"/>
  <c r="AQ1212" i="5"/>
  <c r="AQ1211" i="5"/>
  <c r="AQ1210" i="5"/>
  <c r="AQ1209" i="5"/>
  <c r="AQ1208" i="5"/>
  <c r="AQ1207" i="5"/>
  <c r="AQ1206" i="5"/>
  <c r="AQ1205" i="5"/>
  <c r="AQ1204" i="5"/>
  <c r="AQ1203" i="5"/>
  <c r="AQ1202" i="5"/>
  <c r="AQ1201" i="5"/>
  <c r="AQ1200" i="5"/>
  <c r="AQ1199" i="5"/>
  <c r="AQ1198" i="5"/>
  <c r="AQ1197" i="5"/>
  <c r="AQ1196" i="5"/>
  <c r="AQ1195" i="5"/>
  <c r="AQ1194" i="5"/>
  <c r="AQ1193" i="5"/>
  <c r="AQ1192" i="5"/>
  <c r="AQ1191" i="5"/>
  <c r="AQ1190" i="5"/>
  <c r="AQ1189" i="5"/>
  <c r="AQ1188" i="5"/>
  <c r="AQ1187" i="5"/>
  <c r="AQ1186" i="5"/>
  <c r="AQ1185" i="5"/>
  <c r="AQ1184" i="5"/>
  <c r="AQ1183" i="5"/>
  <c r="AQ1182" i="5"/>
  <c r="AQ1181" i="5"/>
  <c r="AQ1180" i="5"/>
  <c r="AQ1179" i="5"/>
  <c r="AQ1178" i="5"/>
  <c r="AQ1177" i="5"/>
  <c r="AQ1176" i="5"/>
  <c r="AQ1175" i="5"/>
  <c r="AQ1174" i="5"/>
  <c r="AQ1173" i="5"/>
  <c r="AQ1172" i="5"/>
  <c r="AQ1171" i="5"/>
  <c r="AQ1170" i="5"/>
  <c r="AQ1169" i="5"/>
  <c r="AQ1168" i="5"/>
  <c r="AQ1167" i="5"/>
  <c r="AQ1166" i="5"/>
  <c r="AQ1165" i="5"/>
  <c r="AQ1164" i="5"/>
  <c r="AQ1163" i="5"/>
  <c r="AQ1162" i="5"/>
  <c r="AQ1161" i="5"/>
  <c r="AQ1160" i="5"/>
  <c r="AQ1159" i="5"/>
  <c r="AQ1158" i="5"/>
  <c r="AQ1157" i="5"/>
  <c r="AQ1156" i="5"/>
  <c r="AQ1155" i="5"/>
  <c r="AQ1154" i="5"/>
  <c r="AQ1153" i="5"/>
  <c r="AQ1152" i="5"/>
  <c r="AQ1151" i="5"/>
  <c r="AQ1150" i="5"/>
  <c r="AQ1149" i="5"/>
  <c r="AQ1148" i="5"/>
  <c r="AQ1147" i="5"/>
  <c r="AQ1146" i="5"/>
  <c r="AQ1145" i="5"/>
  <c r="AQ1144" i="5"/>
  <c r="AQ1143" i="5"/>
  <c r="AQ1142" i="5"/>
  <c r="AQ1141" i="5"/>
  <c r="AQ1140" i="5"/>
  <c r="AQ1139" i="5"/>
  <c r="AQ1138" i="5"/>
  <c r="AQ1137" i="5"/>
  <c r="AQ1136" i="5"/>
  <c r="AQ1135" i="5"/>
  <c r="AQ1134" i="5"/>
  <c r="AQ1133" i="5"/>
  <c r="AQ1132" i="5"/>
  <c r="AQ1131" i="5"/>
  <c r="AQ1130" i="5"/>
  <c r="AQ1129" i="5"/>
  <c r="AQ1128" i="5"/>
  <c r="AQ1127" i="5"/>
  <c r="AQ1126" i="5"/>
  <c r="AQ1125" i="5"/>
  <c r="AQ1124" i="5"/>
  <c r="AQ1123" i="5"/>
  <c r="AQ1122" i="5"/>
  <c r="AQ1121" i="5"/>
  <c r="AQ1120" i="5"/>
  <c r="AQ1119" i="5"/>
  <c r="AQ1118" i="5"/>
  <c r="AQ1117" i="5"/>
  <c r="AQ1116" i="5"/>
  <c r="AQ1115" i="5"/>
  <c r="AQ1114" i="5"/>
  <c r="AQ1113" i="5"/>
  <c r="AQ1112" i="5"/>
  <c r="AQ1111" i="5"/>
  <c r="AQ1110" i="5"/>
  <c r="AQ1109" i="5"/>
  <c r="AQ1108" i="5"/>
  <c r="AQ1107" i="5"/>
  <c r="AQ1106" i="5"/>
  <c r="AQ1105" i="5"/>
  <c r="AQ1104" i="5"/>
  <c r="AQ1103" i="5"/>
  <c r="AQ1102" i="5"/>
  <c r="AQ1101" i="5"/>
  <c r="AQ1100" i="5"/>
  <c r="AQ1099" i="5"/>
  <c r="AQ1098" i="5"/>
  <c r="AQ1097" i="5"/>
  <c r="AQ1096" i="5"/>
  <c r="AQ1095" i="5"/>
  <c r="AQ1094" i="5"/>
  <c r="AQ1093" i="5"/>
  <c r="AQ1092" i="5"/>
  <c r="AQ1091" i="5"/>
  <c r="AQ1090" i="5"/>
  <c r="AQ1089" i="5"/>
  <c r="AQ1088" i="5"/>
  <c r="AQ1087" i="5"/>
  <c r="AQ1086" i="5"/>
  <c r="AQ1085" i="5"/>
  <c r="AQ1084" i="5"/>
  <c r="AQ1083" i="5"/>
  <c r="AQ1082" i="5"/>
  <c r="AQ1081" i="5"/>
  <c r="AQ1080" i="5"/>
  <c r="AQ1079" i="5"/>
  <c r="AQ1078" i="5"/>
  <c r="AQ1077" i="5"/>
  <c r="AQ1076" i="5"/>
  <c r="AQ1075" i="5"/>
  <c r="AQ1074" i="5"/>
  <c r="AQ1073" i="5"/>
  <c r="AQ1072" i="5"/>
  <c r="AQ1071" i="5"/>
  <c r="AQ1070" i="5"/>
  <c r="AQ1069" i="5"/>
  <c r="AQ1068" i="5"/>
  <c r="AQ1067" i="5"/>
  <c r="AQ1066" i="5"/>
  <c r="AQ1065" i="5"/>
  <c r="AQ1064" i="5"/>
  <c r="AQ1063" i="5"/>
  <c r="AQ1062" i="5"/>
  <c r="AQ1061" i="5"/>
  <c r="AQ1060" i="5"/>
  <c r="AQ1059" i="5"/>
  <c r="AQ1058" i="5"/>
  <c r="AQ1057" i="5"/>
  <c r="AQ1056" i="5"/>
  <c r="AQ1055" i="5"/>
  <c r="AQ1054" i="5"/>
  <c r="AQ1053" i="5"/>
  <c r="AQ1052" i="5"/>
  <c r="AQ1051" i="5"/>
  <c r="AQ1050" i="5"/>
  <c r="AQ1049" i="5"/>
  <c r="AQ1048" i="5"/>
  <c r="AQ1047" i="5"/>
  <c r="AQ1046" i="5"/>
  <c r="AQ1045" i="5"/>
  <c r="AQ1044" i="5"/>
  <c r="AQ1043" i="5"/>
  <c r="AQ1042" i="5"/>
  <c r="AQ1041" i="5"/>
  <c r="AQ1040" i="5"/>
  <c r="AQ1039" i="5"/>
  <c r="AQ1038" i="5"/>
  <c r="AQ1037" i="5"/>
  <c r="AQ1036" i="5"/>
  <c r="AQ1035" i="5"/>
  <c r="AQ1034" i="5"/>
  <c r="AQ1033" i="5"/>
  <c r="AQ1032" i="5"/>
  <c r="AQ1031" i="5"/>
  <c r="AQ1030" i="5"/>
  <c r="AQ1029" i="5"/>
  <c r="AQ1028" i="5"/>
  <c r="AQ1027" i="5"/>
  <c r="AQ1026" i="5"/>
  <c r="AQ1025" i="5"/>
  <c r="AQ1024" i="5"/>
  <c r="AQ1023" i="5"/>
  <c r="AQ1022" i="5"/>
  <c r="AQ1021" i="5"/>
  <c r="AQ1020" i="5"/>
  <c r="AQ1019" i="5"/>
  <c r="AQ1018" i="5"/>
  <c r="AQ1017" i="5"/>
  <c r="AQ1016" i="5"/>
  <c r="AQ1015" i="5"/>
  <c r="AQ1014" i="5"/>
  <c r="AQ1013" i="5"/>
  <c r="AQ1012" i="5"/>
  <c r="AQ1011" i="5"/>
  <c r="AQ1010" i="5"/>
  <c r="AQ1009" i="5"/>
  <c r="AQ1008" i="5"/>
  <c r="AQ1007" i="5"/>
  <c r="AQ1006" i="5"/>
  <c r="AQ1005" i="5"/>
  <c r="AQ1004" i="5"/>
  <c r="AQ1003" i="5"/>
  <c r="AQ1002" i="5"/>
  <c r="AQ1001" i="5"/>
  <c r="AQ1000" i="5"/>
  <c r="AQ999" i="5"/>
  <c r="AQ998" i="5"/>
  <c r="AQ997" i="5"/>
  <c r="AQ996" i="5"/>
  <c r="AQ995" i="5"/>
  <c r="AQ994" i="5"/>
  <c r="AQ993" i="5"/>
  <c r="AQ992" i="5"/>
  <c r="AQ991" i="5"/>
  <c r="AQ990" i="5"/>
  <c r="AQ989" i="5"/>
  <c r="AQ988" i="5"/>
  <c r="AQ987" i="5"/>
  <c r="AQ986" i="5"/>
  <c r="AQ985" i="5"/>
  <c r="AQ984" i="5"/>
  <c r="AQ983" i="5"/>
  <c r="AQ982" i="5"/>
  <c r="AQ981" i="5"/>
  <c r="AQ980" i="5"/>
  <c r="AQ979" i="5"/>
  <c r="AQ978" i="5"/>
  <c r="AQ977" i="5"/>
  <c r="AQ976" i="5"/>
  <c r="AQ975" i="5"/>
  <c r="AQ974" i="5"/>
  <c r="AQ973" i="5"/>
  <c r="AQ972" i="5"/>
  <c r="AQ971" i="5"/>
  <c r="AQ970" i="5"/>
  <c r="AQ969" i="5"/>
  <c r="AQ968" i="5"/>
  <c r="AQ967" i="5"/>
  <c r="AQ966" i="5"/>
  <c r="AQ965" i="5"/>
  <c r="AQ964" i="5"/>
  <c r="AQ963" i="5"/>
  <c r="AQ962" i="5"/>
  <c r="AQ961" i="5"/>
  <c r="AQ960" i="5"/>
  <c r="AQ959" i="5"/>
  <c r="AQ958" i="5"/>
  <c r="AQ957" i="5"/>
  <c r="AQ956" i="5"/>
  <c r="AQ955" i="5"/>
  <c r="AQ954" i="5"/>
  <c r="AQ953" i="5"/>
  <c r="AQ952" i="5"/>
  <c r="AQ951" i="5"/>
  <c r="AQ950" i="5"/>
  <c r="AQ949" i="5"/>
  <c r="AQ948" i="5"/>
  <c r="AQ947" i="5"/>
  <c r="AQ946" i="5"/>
  <c r="AQ945" i="5"/>
  <c r="AQ944" i="5"/>
  <c r="AQ943" i="5"/>
  <c r="AQ942" i="5"/>
  <c r="AQ941" i="5"/>
  <c r="AQ940" i="5"/>
  <c r="AQ939" i="5"/>
  <c r="AQ938" i="5"/>
  <c r="AQ937" i="5"/>
  <c r="AQ936" i="5"/>
  <c r="AQ935" i="5"/>
  <c r="AQ934" i="5"/>
  <c r="AQ933" i="5"/>
  <c r="AQ932" i="5"/>
  <c r="AQ931" i="5"/>
  <c r="AQ930" i="5"/>
  <c r="AQ929" i="5"/>
  <c r="AQ928" i="5"/>
  <c r="AQ927" i="5"/>
  <c r="AQ926" i="5"/>
  <c r="AQ925" i="5"/>
  <c r="AQ924" i="5"/>
  <c r="AQ923" i="5"/>
  <c r="AQ922" i="5"/>
  <c r="AQ921" i="5"/>
  <c r="AQ920" i="5"/>
  <c r="AQ919" i="5"/>
  <c r="AQ918" i="5"/>
  <c r="AQ917" i="5"/>
  <c r="AQ916" i="5"/>
  <c r="AQ915" i="5"/>
  <c r="AQ914" i="5"/>
  <c r="AQ913" i="5"/>
  <c r="AQ912" i="5"/>
  <c r="AQ911" i="5"/>
  <c r="AQ910" i="5"/>
  <c r="AQ909" i="5"/>
  <c r="AQ908" i="5"/>
  <c r="AQ907" i="5"/>
  <c r="AQ906" i="5"/>
  <c r="AQ905" i="5"/>
  <c r="AQ904" i="5"/>
  <c r="AQ903" i="5"/>
  <c r="AQ902" i="5"/>
  <c r="AQ901" i="5"/>
  <c r="AQ900" i="5"/>
  <c r="AQ899" i="5"/>
  <c r="AQ898" i="5"/>
  <c r="AQ897" i="5"/>
  <c r="AQ896" i="5"/>
  <c r="AQ895" i="5"/>
  <c r="AQ894" i="5"/>
  <c r="AQ893" i="5"/>
  <c r="AQ892" i="5"/>
  <c r="AQ891" i="5"/>
  <c r="AQ890" i="5"/>
  <c r="AQ889" i="5"/>
  <c r="AQ888" i="5"/>
  <c r="AQ887" i="5"/>
  <c r="AQ886" i="5"/>
  <c r="AQ885" i="5"/>
  <c r="AQ884" i="5"/>
  <c r="AQ883" i="5"/>
  <c r="AQ882" i="5"/>
  <c r="AQ881" i="5"/>
  <c r="AQ880" i="5"/>
  <c r="AQ879" i="5"/>
  <c r="AQ878" i="5"/>
  <c r="AQ877" i="5"/>
  <c r="AQ876" i="5"/>
  <c r="AQ875" i="5"/>
  <c r="AQ874" i="5"/>
  <c r="AQ873" i="5"/>
  <c r="AQ872" i="5"/>
  <c r="AQ871" i="5"/>
  <c r="AQ870" i="5"/>
  <c r="AQ869" i="5"/>
  <c r="AQ868" i="5"/>
  <c r="AQ867" i="5"/>
  <c r="AQ866" i="5"/>
  <c r="AQ865" i="5"/>
  <c r="AQ864" i="5"/>
  <c r="AQ863" i="5"/>
  <c r="AQ862" i="5"/>
  <c r="AQ861" i="5"/>
  <c r="AQ860" i="5"/>
  <c r="AQ859" i="5"/>
  <c r="AQ858" i="5"/>
  <c r="AQ857" i="5"/>
  <c r="AQ856" i="5"/>
  <c r="AQ855" i="5"/>
  <c r="AQ854" i="5"/>
  <c r="AQ853" i="5"/>
  <c r="AQ852" i="5"/>
  <c r="AQ851" i="5"/>
  <c r="AQ850" i="5"/>
  <c r="AQ849" i="5"/>
  <c r="AQ848" i="5"/>
  <c r="AQ847" i="5"/>
  <c r="AQ846" i="5"/>
  <c r="AQ845" i="5"/>
  <c r="AQ844" i="5"/>
  <c r="AQ843" i="5"/>
  <c r="AQ842" i="5"/>
  <c r="AQ841" i="5"/>
  <c r="AQ840" i="5"/>
  <c r="AQ839" i="5"/>
  <c r="AQ838" i="5"/>
  <c r="AQ837" i="5"/>
  <c r="AQ836" i="5"/>
  <c r="AQ835" i="5"/>
  <c r="AQ834" i="5"/>
  <c r="AQ833" i="5"/>
  <c r="AQ832" i="5"/>
  <c r="AQ831" i="5"/>
  <c r="AQ830" i="5"/>
  <c r="AQ829" i="5"/>
  <c r="AQ828" i="5"/>
  <c r="AQ827" i="5"/>
  <c r="AQ826" i="5"/>
  <c r="AQ825" i="5"/>
  <c r="AQ824" i="5"/>
  <c r="AQ823" i="5"/>
  <c r="AQ822" i="5"/>
  <c r="AQ821" i="5"/>
  <c r="AQ820" i="5"/>
  <c r="AQ819" i="5"/>
  <c r="AQ818" i="5"/>
  <c r="AQ817" i="5"/>
  <c r="AQ816" i="5"/>
  <c r="AQ815" i="5"/>
  <c r="AQ814" i="5"/>
  <c r="AQ813" i="5"/>
  <c r="AQ812" i="5"/>
  <c r="AQ811" i="5"/>
  <c r="AQ810" i="5"/>
  <c r="AQ809" i="5"/>
  <c r="AQ808" i="5"/>
  <c r="AQ807" i="5"/>
  <c r="AQ806" i="5"/>
  <c r="AQ805" i="5"/>
  <c r="AQ804" i="5"/>
  <c r="AQ803" i="5"/>
  <c r="AQ802" i="5"/>
  <c r="AQ801" i="5"/>
  <c r="AQ800" i="5"/>
  <c r="AQ799" i="5"/>
  <c r="AQ798" i="5"/>
  <c r="AQ797" i="5"/>
  <c r="AQ796" i="5"/>
  <c r="AQ795" i="5"/>
  <c r="AQ794" i="5"/>
  <c r="AQ793" i="5"/>
  <c r="AQ792" i="5"/>
  <c r="AQ791" i="5"/>
  <c r="AQ790" i="5"/>
  <c r="AQ789" i="5"/>
  <c r="AQ788" i="5"/>
  <c r="AQ787" i="5"/>
  <c r="AQ786" i="5"/>
  <c r="AQ785" i="5"/>
  <c r="AQ784" i="5"/>
  <c r="AQ783" i="5"/>
  <c r="AQ782" i="5"/>
  <c r="AQ781" i="5"/>
  <c r="AQ780" i="5"/>
  <c r="AQ779" i="5"/>
  <c r="AQ778" i="5"/>
  <c r="AQ777" i="5"/>
  <c r="AQ776" i="5"/>
  <c r="AQ775" i="5"/>
  <c r="AQ774" i="5"/>
  <c r="AQ773" i="5"/>
  <c r="AQ772" i="5"/>
  <c r="AQ771" i="5"/>
  <c r="AQ770" i="5"/>
  <c r="AQ769" i="5"/>
  <c r="AQ768" i="5"/>
  <c r="AQ767" i="5"/>
  <c r="AQ766" i="5"/>
  <c r="AQ765" i="5"/>
  <c r="AQ764" i="5"/>
  <c r="AQ763" i="5"/>
  <c r="AQ762" i="5"/>
  <c r="AQ761" i="5"/>
  <c r="AQ760" i="5"/>
  <c r="AQ759" i="5"/>
  <c r="AQ758" i="5"/>
  <c r="AQ757" i="5"/>
  <c r="AQ756" i="5"/>
  <c r="AQ755" i="5"/>
  <c r="AQ754" i="5"/>
  <c r="AQ753" i="5"/>
  <c r="AQ752" i="5"/>
  <c r="AQ751" i="5"/>
  <c r="AQ750" i="5"/>
  <c r="AQ749" i="5"/>
  <c r="AQ748" i="5"/>
  <c r="AQ747" i="5"/>
  <c r="AQ746" i="5"/>
  <c r="AQ745" i="5"/>
  <c r="AQ744" i="5"/>
  <c r="AQ743" i="5"/>
  <c r="AQ742" i="5"/>
  <c r="AQ741" i="5"/>
  <c r="AQ740" i="5"/>
  <c r="AQ739" i="5"/>
  <c r="AQ738" i="5"/>
  <c r="AQ737" i="5"/>
  <c r="AQ736" i="5"/>
  <c r="AQ735" i="5"/>
  <c r="AQ734" i="5"/>
  <c r="AQ733" i="5"/>
  <c r="AQ732" i="5"/>
  <c r="AQ731" i="5"/>
  <c r="AQ730" i="5"/>
  <c r="AQ729" i="5"/>
  <c r="AQ728" i="5"/>
  <c r="AQ727" i="5"/>
  <c r="AQ726" i="5"/>
  <c r="AQ725" i="5"/>
  <c r="AQ724" i="5"/>
  <c r="AQ723" i="5"/>
  <c r="AQ722" i="5"/>
  <c r="AQ721" i="5"/>
  <c r="AQ720" i="5"/>
  <c r="AQ719" i="5"/>
  <c r="AQ718" i="5"/>
  <c r="AQ717" i="5"/>
  <c r="AQ716" i="5"/>
  <c r="AQ715" i="5"/>
  <c r="AQ714" i="5"/>
  <c r="AQ713" i="5"/>
  <c r="AQ712" i="5"/>
  <c r="AQ711" i="5"/>
  <c r="AQ710" i="5"/>
  <c r="AQ709" i="5"/>
  <c r="AQ708" i="5"/>
  <c r="AQ707" i="5"/>
  <c r="AQ706" i="5"/>
  <c r="AQ705" i="5"/>
  <c r="AQ704" i="5"/>
  <c r="AQ703" i="5"/>
  <c r="AQ702" i="5"/>
  <c r="AQ701" i="5"/>
  <c r="AQ700" i="5"/>
  <c r="AQ699" i="5"/>
  <c r="AQ698" i="5"/>
  <c r="AQ697" i="5"/>
  <c r="AQ696" i="5"/>
  <c r="AQ695" i="5"/>
  <c r="AQ694" i="5"/>
  <c r="AQ693" i="5"/>
  <c r="AQ692" i="5"/>
  <c r="AQ691" i="5"/>
  <c r="AQ690" i="5"/>
  <c r="AQ689" i="5"/>
  <c r="AQ688" i="5"/>
  <c r="AQ687" i="5"/>
  <c r="AQ686" i="5"/>
  <c r="AQ685" i="5"/>
  <c r="AQ684" i="5"/>
  <c r="AQ683" i="5"/>
  <c r="AQ682" i="5"/>
  <c r="AQ681" i="5"/>
  <c r="AQ680" i="5"/>
  <c r="AQ679" i="5"/>
  <c r="AQ678" i="5"/>
  <c r="AQ677" i="5"/>
  <c r="AQ676" i="5"/>
  <c r="AQ675" i="5"/>
  <c r="AQ674" i="5"/>
  <c r="AQ673" i="5"/>
  <c r="AQ672" i="5"/>
  <c r="AQ671" i="5"/>
  <c r="AQ670" i="5"/>
  <c r="AQ669" i="5"/>
  <c r="AQ668" i="5"/>
  <c r="AQ667" i="5"/>
  <c r="AQ666" i="5"/>
  <c r="AQ665" i="5"/>
  <c r="AQ664" i="5"/>
  <c r="AQ663" i="5"/>
  <c r="AQ662" i="5"/>
  <c r="AQ661" i="5"/>
  <c r="AQ660" i="5"/>
  <c r="AQ659" i="5"/>
  <c r="AQ658" i="5"/>
  <c r="AQ657" i="5"/>
  <c r="AQ656" i="5"/>
  <c r="AQ655" i="5"/>
  <c r="AQ654" i="5"/>
  <c r="AQ653" i="5"/>
  <c r="AQ652" i="5"/>
  <c r="AQ651" i="5"/>
  <c r="AQ650" i="5"/>
  <c r="AQ649" i="5"/>
  <c r="AQ648" i="5"/>
  <c r="AQ647" i="5"/>
  <c r="AQ646" i="5"/>
  <c r="AQ645" i="5"/>
  <c r="AQ644" i="5"/>
  <c r="AQ643" i="5"/>
  <c r="AQ642" i="5"/>
  <c r="AQ641" i="5"/>
  <c r="AQ640" i="5"/>
  <c r="AQ639" i="5"/>
  <c r="AQ638" i="5"/>
  <c r="AQ637" i="5"/>
  <c r="AQ636" i="5"/>
  <c r="AQ635" i="5"/>
  <c r="AQ634" i="5"/>
  <c r="AQ633" i="5"/>
  <c r="AQ632" i="5"/>
  <c r="AQ631" i="5"/>
  <c r="AQ630" i="5"/>
  <c r="AQ629" i="5"/>
  <c r="AQ628" i="5"/>
  <c r="AQ627" i="5"/>
  <c r="AQ626" i="5"/>
  <c r="AQ625" i="5"/>
  <c r="AQ624" i="5"/>
  <c r="AQ623" i="5"/>
  <c r="AQ622" i="5"/>
  <c r="AQ621" i="5"/>
  <c r="AQ620" i="5"/>
  <c r="AQ619" i="5"/>
  <c r="AQ618" i="5"/>
  <c r="AQ617" i="5"/>
  <c r="AQ616" i="5"/>
  <c r="AQ615" i="5"/>
  <c r="AQ614" i="5"/>
  <c r="AQ613" i="5"/>
  <c r="AQ612" i="5"/>
  <c r="AQ611" i="5"/>
  <c r="AQ610" i="5"/>
  <c r="AQ609" i="5"/>
  <c r="AQ608" i="5"/>
  <c r="AQ607" i="5"/>
  <c r="AQ606" i="5"/>
  <c r="AQ605" i="5"/>
  <c r="AQ604" i="5"/>
  <c r="AQ603" i="5"/>
  <c r="AQ602" i="5"/>
  <c r="AQ601" i="5"/>
  <c r="AQ600" i="5"/>
  <c r="AQ599" i="5"/>
  <c r="AQ598" i="5"/>
  <c r="AQ597" i="5"/>
  <c r="AQ596" i="5"/>
  <c r="AQ595" i="5"/>
  <c r="AQ594" i="5"/>
  <c r="AQ593" i="5"/>
  <c r="AQ592" i="5"/>
  <c r="AQ591" i="5"/>
  <c r="AQ590" i="5"/>
  <c r="AQ589" i="5"/>
  <c r="AQ588" i="5"/>
  <c r="AQ587" i="5"/>
  <c r="AQ586" i="5"/>
  <c r="AQ585" i="5"/>
  <c r="AQ584" i="5"/>
  <c r="AQ583" i="5"/>
  <c r="AQ582" i="5"/>
  <c r="AQ581" i="5"/>
  <c r="AQ580" i="5"/>
  <c r="AQ579" i="5"/>
  <c r="AQ578" i="5"/>
  <c r="AQ577" i="5"/>
  <c r="AQ576" i="5"/>
  <c r="AQ575" i="5"/>
  <c r="AQ574" i="5"/>
  <c r="AQ573" i="5"/>
  <c r="AQ572" i="5"/>
  <c r="AQ571" i="5"/>
  <c r="AQ570" i="5"/>
  <c r="AQ569" i="5"/>
  <c r="AQ568" i="5"/>
  <c r="AQ567" i="5"/>
  <c r="AQ566" i="5"/>
  <c r="AQ565" i="5"/>
  <c r="AQ564" i="5"/>
  <c r="AQ563" i="5"/>
  <c r="AQ562" i="5"/>
  <c r="AQ561" i="5"/>
  <c r="AQ560" i="5"/>
  <c r="AQ559" i="5"/>
  <c r="AQ558" i="5"/>
  <c r="AQ557" i="5"/>
  <c r="AQ556" i="5"/>
  <c r="AQ555" i="5"/>
  <c r="AQ554" i="5"/>
  <c r="AQ553" i="5"/>
  <c r="AQ552" i="5"/>
  <c r="AQ551" i="5"/>
  <c r="AQ550" i="5"/>
  <c r="AQ549" i="5"/>
  <c r="AQ548" i="5"/>
  <c r="AQ547" i="5"/>
  <c r="AQ546" i="5"/>
  <c r="AQ545" i="5"/>
  <c r="AQ544" i="5"/>
  <c r="AQ543" i="5"/>
  <c r="AQ542" i="5"/>
  <c r="AQ541" i="5"/>
  <c r="AQ540" i="5"/>
  <c r="AQ539" i="5"/>
  <c r="AQ538" i="5"/>
  <c r="AQ537" i="5"/>
  <c r="AQ536" i="5"/>
  <c r="AQ535" i="5"/>
  <c r="AQ534" i="5"/>
  <c r="AQ533" i="5"/>
  <c r="AQ532" i="5"/>
  <c r="AQ531" i="5"/>
  <c r="AQ530" i="5"/>
  <c r="AQ529" i="5"/>
  <c r="AQ528" i="5"/>
  <c r="AQ527" i="5"/>
  <c r="AQ526" i="5"/>
  <c r="AQ525" i="5"/>
  <c r="AQ524" i="5"/>
  <c r="AQ523" i="5"/>
  <c r="AQ522" i="5"/>
  <c r="AQ521" i="5"/>
  <c r="AQ520" i="5"/>
  <c r="AQ519" i="5"/>
  <c r="AQ518" i="5"/>
  <c r="AQ517" i="5"/>
  <c r="AQ516" i="5"/>
  <c r="AQ515" i="5"/>
  <c r="AQ514" i="5"/>
  <c r="AQ513" i="5"/>
  <c r="AQ512" i="5"/>
  <c r="AQ511" i="5"/>
  <c r="AQ510" i="5"/>
  <c r="AQ509" i="5"/>
  <c r="AQ508" i="5"/>
  <c r="AQ507" i="5"/>
  <c r="AQ506" i="5"/>
  <c r="AQ505" i="5"/>
  <c r="AQ504" i="5"/>
  <c r="AQ503" i="5"/>
  <c r="AQ502" i="5"/>
  <c r="AQ501" i="5"/>
  <c r="AQ500" i="5"/>
  <c r="AQ499" i="5"/>
  <c r="AQ498" i="5"/>
  <c r="AQ497" i="5"/>
  <c r="AQ496" i="5"/>
  <c r="AQ495" i="5"/>
  <c r="AQ494" i="5"/>
  <c r="AQ493" i="5"/>
  <c r="AQ492" i="5"/>
  <c r="AQ491" i="5"/>
  <c r="AQ490" i="5"/>
  <c r="AQ489" i="5"/>
  <c r="AQ488" i="5"/>
  <c r="AQ487" i="5"/>
  <c r="AQ486" i="5"/>
  <c r="AQ485" i="5"/>
  <c r="AQ484" i="5"/>
  <c r="AQ483" i="5"/>
  <c r="AQ482" i="5"/>
  <c r="AQ481" i="5"/>
  <c r="AQ480" i="5"/>
  <c r="AQ479" i="5"/>
  <c r="AQ478" i="5"/>
  <c r="AQ477" i="5"/>
  <c r="AQ476" i="5"/>
  <c r="AQ475" i="5"/>
  <c r="AQ474" i="5"/>
  <c r="AQ473" i="5"/>
  <c r="AQ472" i="5"/>
  <c r="AQ471" i="5"/>
  <c r="AQ470" i="5"/>
  <c r="AQ469" i="5"/>
  <c r="AQ468" i="5"/>
  <c r="AQ467" i="5"/>
  <c r="AQ466" i="5"/>
  <c r="AQ465" i="5"/>
  <c r="AQ464" i="5"/>
  <c r="AQ463" i="5"/>
  <c r="AQ462" i="5"/>
  <c r="AQ461" i="5"/>
  <c r="AQ460" i="5"/>
  <c r="AQ459" i="5"/>
  <c r="AQ458" i="5"/>
  <c r="AQ457" i="5"/>
  <c r="AQ456" i="5"/>
  <c r="AQ455" i="5"/>
  <c r="AQ454" i="5"/>
  <c r="AQ453" i="5"/>
  <c r="AQ452" i="5"/>
  <c r="AQ451" i="5"/>
  <c r="AQ450" i="5"/>
  <c r="AQ449" i="5"/>
  <c r="AQ448" i="5"/>
  <c r="AQ447" i="5"/>
  <c r="AQ446" i="5"/>
  <c r="AQ445" i="5"/>
  <c r="AQ444" i="5"/>
  <c r="AQ443" i="5"/>
  <c r="AQ442" i="5"/>
  <c r="AQ441" i="5"/>
  <c r="AQ440" i="5"/>
  <c r="AQ439" i="5"/>
  <c r="AQ438" i="5"/>
  <c r="AQ437" i="5"/>
  <c r="AQ436" i="5"/>
  <c r="AQ435" i="5"/>
  <c r="AQ434" i="5"/>
  <c r="AQ433" i="5"/>
  <c r="AQ432" i="5"/>
  <c r="AQ431" i="5"/>
  <c r="AQ430" i="5"/>
  <c r="AQ429" i="5"/>
  <c r="AQ428" i="5"/>
  <c r="AQ427" i="5"/>
  <c r="AQ426" i="5"/>
  <c r="AQ425" i="5"/>
  <c r="AQ424" i="5"/>
  <c r="AQ423" i="5"/>
  <c r="AQ422" i="5"/>
  <c r="AQ421" i="5"/>
  <c r="AQ420" i="5"/>
  <c r="AQ419" i="5"/>
  <c r="AQ418" i="5"/>
  <c r="AQ417" i="5"/>
  <c r="AQ416" i="5"/>
  <c r="AQ415" i="5"/>
  <c r="AQ414" i="5"/>
  <c r="AQ413" i="5"/>
  <c r="AQ412" i="5"/>
  <c r="AQ411" i="5"/>
  <c r="AQ410" i="5"/>
  <c r="AQ409" i="5"/>
  <c r="AQ408" i="5"/>
  <c r="AQ407" i="5"/>
  <c r="AQ406" i="5"/>
  <c r="AQ405" i="5"/>
  <c r="AQ404" i="5"/>
  <c r="AQ403" i="5"/>
  <c r="AQ402" i="5"/>
  <c r="AQ401" i="5"/>
  <c r="AQ400" i="5"/>
  <c r="AQ399" i="5"/>
  <c r="AQ398" i="5"/>
  <c r="AQ397" i="5"/>
  <c r="AQ396" i="5"/>
  <c r="AQ395" i="5"/>
  <c r="AQ394" i="5"/>
  <c r="AQ393" i="5"/>
  <c r="AQ392" i="5"/>
  <c r="AQ391" i="5"/>
  <c r="AQ390" i="5"/>
  <c r="AQ389" i="5"/>
  <c r="AQ388" i="5"/>
  <c r="AQ387" i="5"/>
  <c r="AQ386" i="5"/>
  <c r="AQ385" i="5"/>
  <c r="AQ384" i="5"/>
  <c r="AQ383" i="5"/>
  <c r="AQ382" i="5"/>
  <c r="AQ381" i="5"/>
  <c r="AQ380" i="5"/>
  <c r="AQ379" i="5"/>
  <c r="AQ378" i="5"/>
  <c r="AQ377" i="5"/>
  <c r="AQ376" i="5"/>
  <c r="AQ375" i="5"/>
  <c r="AQ374" i="5"/>
  <c r="AQ373" i="5"/>
  <c r="AQ372" i="5"/>
  <c r="AQ371" i="5"/>
  <c r="AQ370" i="5"/>
  <c r="AQ369" i="5"/>
  <c r="AQ368" i="5"/>
  <c r="AQ367" i="5"/>
  <c r="AQ366" i="5"/>
  <c r="AQ365" i="5"/>
  <c r="AQ364" i="5"/>
  <c r="AQ363" i="5"/>
  <c r="AQ362" i="5"/>
  <c r="AQ361" i="5"/>
  <c r="AQ360" i="5"/>
  <c r="AQ359" i="5"/>
  <c r="AQ358" i="5"/>
  <c r="AQ357" i="5"/>
  <c r="AQ356" i="5"/>
  <c r="AQ355" i="5"/>
  <c r="AQ354" i="5"/>
  <c r="AQ353" i="5"/>
  <c r="AQ352" i="5"/>
  <c r="AQ351" i="5"/>
  <c r="AQ350" i="5"/>
  <c r="AQ349" i="5"/>
  <c r="AQ348" i="5"/>
  <c r="AQ347" i="5"/>
  <c r="AQ346" i="5"/>
  <c r="AQ345" i="5"/>
  <c r="AQ344" i="5"/>
  <c r="AQ343" i="5"/>
  <c r="AQ342" i="5"/>
  <c r="AQ341" i="5"/>
  <c r="AQ340" i="5"/>
  <c r="AQ339" i="5"/>
  <c r="AQ338" i="5"/>
  <c r="AQ337" i="5"/>
  <c r="AQ336" i="5"/>
  <c r="AQ335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289" i="5"/>
  <c r="AQ288" i="5"/>
  <c r="AQ287" i="5"/>
  <c r="AQ286" i="5"/>
  <c r="AQ285" i="5"/>
  <c r="AQ284" i="5"/>
  <c r="AQ283" i="5"/>
  <c r="AQ282" i="5"/>
  <c r="AQ281" i="5"/>
  <c r="AQ280" i="5"/>
  <c r="AQ279" i="5"/>
  <c r="AQ278" i="5"/>
  <c r="AQ277" i="5"/>
  <c r="AQ276" i="5"/>
  <c r="AQ275" i="5"/>
  <c r="AQ274" i="5"/>
  <c r="AQ273" i="5"/>
  <c r="AQ272" i="5"/>
  <c r="AQ271" i="5"/>
  <c r="AQ270" i="5"/>
  <c r="AQ269" i="5"/>
  <c r="AQ268" i="5"/>
  <c r="AQ267" i="5"/>
  <c r="AQ266" i="5"/>
  <c r="AQ265" i="5"/>
  <c r="AQ264" i="5"/>
  <c r="AQ263" i="5"/>
  <c r="AQ262" i="5"/>
  <c r="AQ261" i="5"/>
  <c r="AQ260" i="5"/>
  <c r="AQ259" i="5"/>
  <c r="AQ258" i="5"/>
  <c r="AQ257" i="5"/>
  <c r="AQ256" i="5"/>
  <c r="AQ255" i="5"/>
  <c r="AQ254" i="5"/>
  <c r="AQ253" i="5"/>
  <c r="AQ252" i="5"/>
  <c r="AQ251" i="5"/>
  <c r="AQ250" i="5"/>
  <c r="AQ249" i="5"/>
  <c r="AQ248" i="5"/>
  <c r="AQ247" i="5"/>
  <c r="AQ246" i="5"/>
  <c r="AQ245" i="5"/>
  <c r="AQ244" i="5"/>
  <c r="AQ243" i="5"/>
  <c r="AQ242" i="5"/>
  <c r="AQ241" i="5"/>
  <c r="AQ240" i="5"/>
  <c r="AQ239" i="5"/>
  <c r="AQ238" i="5"/>
  <c r="AQ237" i="5"/>
  <c r="AQ236" i="5"/>
  <c r="AQ235" i="5"/>
  <c r="AQ234" i="5"/>
  <c r="AQ233" i="5"/>
  <c r="AQ232" i="5"/>
  <c r="AQ231" i="5"/>
  <c r="AQ230" i="5"/>
  <c r="AQ229" i="5"/>
  <c r="AQ228" i="5"/>
  <c r="AQ227" i="5"/>
  <c r="AQ226" i="5"/>
  <c r="AQ225" i="5"/>
  <c r="AQ224" i="5"/>
  <c r="AQ223" i="5"/>
  <c r="AQ222" i="5"/>
  <c r="AQ221" i="5"/>
  <c r="AQ220" i="5"/>
  <c r="AQ219" i="5"/>
  <c r="AQ218" i="5"/>
  <c r="AQ217" i="5"/>
  <c r="AQ216" i="5"/>
  <c r="AQ215" i="5"/>
  <c r="AQ214" i="5"/>
  <c r="AQ213" i="5"/>
  <c r="AQ212" i="5"/>
  <c r="AQ211" i="5"/>
  <c r="AQ210" i="5"/>
  <c r="AQ209" i="5"/>
  <c r="AQ208" i="5"/>
  <c r="AQ207" i="5"/>
  <c r="AQ206" i="5"/>
  <c r="AQ205" i="5"/>
  <c r="AQ204" i="5"/>
  <c r="AQ203" i="5"/>
  <c r="AQ202" i="5"/>
  <c r="AQ201" i="5"/>
  <c r="AQ200" i="5"/>
  <c r="AQ199" i="5"/>
  <c r="AQ198" i="5"/>
  <c r="AQ197" i="5"/>
  <c r="AQ196" i="5"/>
  <c r="AQ195" i="5"/>
  <c r="AQ194" i="5"/>
  <c r="AQ193" i="5"/>
  <c r="AQ192" i="5"/>
  <c r="AQ191" i="5"/>
  <c r="AQ190" i="5"/>
  <c r="AQ189" i="5"/>
  <c r="AQ188" i="5"/>
  <c r="AQ187" i="5"/>
  <c r="AQ186" i="5"/>
  <c r="AQ185" i="5"/>
  <c r="AQ184" i="5"/>
  <c r="AQ183" i="5"/>
  <c r="AQ182" i="5"/>
  <c r="AQ181" i="5"/>
  <c r="AQ180" i="5"/>
  <c r="AQ179" i="5"/>
  <c r="AQ178" i="5"/>
  <c r="AQ177" i="5"/>
  <c r="AQ176" i="5"/>
  <c r="AQ175" i="5"/>
  <c r="AQ174" i="5"/>
  <c r="AQ173" i="5"/>
  <c r="AQ172" i="5"/>
  <c r="AQ171" i="5"/>
  <c r="AQ170" i="5"/>
  <c r="AQ169" i="5"/>
  <c r="AQ168" i="5"/>
  <c r="AQ167" i="5"/>
  <c r="AQ166" i="5"/>
  <c r="AQ165" i="5"/>
  <c r="AQ164" i="5"/>
  <c r="AQ163" i="5"/>
  <c r="AQ162" i="5"/>
  <c r="AQ161" i="5"/>
  <c r="AQ160" i="5"/>
  <c r="AQ159" i="5"/>
  <c r="AQ158" i="5"/>
  <c r="AQ157" i="5"/>
  <c r="AQ156" i="5"/>
  <c r="AQ155" i="5"/>
  <c r="AQ154" i="5"/>
  <c r="AQ153" i="5"/>
  <c r="AQ152" i="5"/>
  <c r="AQ151" i="5"/>
  <c r="AQ150" i="5"/>
  <c r="AQ149" i="5"/>
  <c r="AQ148" i="5"/>
  <c r="AQ147" i="5"/>
  <c r="AQ146" i="5"/>
  <c r="AQ145" i="5"/>
  <c r="AQ144" i="5"/>
  <c r="AQ143" i="5"/>
  <c r="AQ142" i="5"/>
  <c r="AQ141" i="5"/>
  <c r="AQ140" i="5"/>
  <c r="AQ139" i="5"/>
  <c r="AQ138" i="5"/>
  <c r="AQ137" i="5"/>
  <c r="AQ136" i="5"/>
  <c r="AQ135" i="5"/>
  <c r="AQ134" i="5"/>
  <c r="AQ133" i="5"/>
  <c r="AQ132" i="5"/>
  <c r="AQ131" i="5"/>
  <c r="AQ130" i="5"/>
  <c r="AQ129" i="5"/>
  <c r="AQ128" i="5"/>
  <c r="AQ127" i="5"/>
  <c r="AQ126" i="5"/>
  <c r="AQ125" i="5"/>
  <c r="AQ124" i="5"/>
  <c r="AQ123" i="5"/>
  <c r="AQ122" i="5"/>
  <c r="AQ121" i="5"/>
  <c r="AQ120" i="5"/>
  <c r="AQ119" i="5"/>
  <c r="AQ118" i="5"/>
  <c r="AQ117" i="5"/>
  <c r="AQ116" i="5"/>
  <c r="AQ115" i="5"/>
  <c r="AQ114" i="5"/>
  <c r="AQ113" i="5"/>
  <c r="AQ112" i="5"/>
  <c r="AQ111" i="5"/>
  <c r="AQ110" i="5"/>
  <c r="AQ109" i="5"/>
  <c r="AQ108" i="5"/>
  <c r="AQ107" i="5"/>
  <c r="AQ106" i="5"/>
  <c r="AQ105" i="5"/>
  <c r="AQ104" i="5"/>
  <c r="AQ103" i="5"/>
  <c r="AQ102" i="5"/>
  <c r="AQ101" i="5"/>
  <c r="AQ100" i="5"/>
  <c r="AQ99" i="5"/>
  <c r="AQ98" i="5"/>
  <c r="AQ97" i="5"/>
  <c r="AQ96" i="5"/>
  <c r="AQ95" i="5"/>
  <c r="AQ94" i="5"/>
  <c r="AQ93" i="5"/>
  <c r="AQ92" i="5"/>
  <c r="AQ91" i="5"/>
  <c r="AQ90" i="5"/>
  <c r="AQ89" i="5"/>
  <c r="AQ88" i="5"/>
  <c r="AQ87" i="5"/>
  <c r="AQ86" i="5"/>
  <c r="AQ85" i="5"/>
  <c r="AQ84" i="5"/>
  <c r="AQ83" i="5"/>
  <c r="AQ82" i="5"/>
  <c r="AQ81" i="5"/>
  <c r="AQ80" i="5"/>
  <c r="AQ79" i="5"/>
  <c r="AQ78" i="5"/>
  <c r="AQ77" i="5"/>
  <c r="AQ76" i="5"/>
  <c r="AQ75" i="5"/>
  <c r="AQ74" i="5"/>
  <c r="AQ73" i="5"/>
  <c r="AQ72" i="5"/>
  <c r="AQ71" i="5"/>
  <c r="AQ70" i="5"/>
  <c r="AQ69" i="5"/>
  <c r="AQ68" i="5"/>
  <c r="AQ67" i="5"/>
  <c r="AQ66" i="5"/>
  <c r="AQ65" i="5"/>
  <c r="AQ64" i="5"/>
  <c r="AQ63" i="5"/>
  <c r="AQ62" i="5"/>
  <c r="AQ61" i="5"/>
  <c r="AQ60" i="5"/>
  <c r="AQ59" i="5"/>
  <c r="AQ58" i="5"/>
  <c r="AQ57" i="5"/>
  <c r="AQ56" i="5"/>
  <c r="AQ55" i="5"/>
  <c r="AQ54" i="5"/>
  <c r="AQ53" i="5"/>
  <c r="AQ52" i="5"/>
  <c r="AQ51" i="5"/>
  <c r="AQ50" i="5"/>
  <c r="AQ49" i="5"/>
  <c r="AQ48" i="5"/>
  <c r="AQ47" i="5"/>
  <c r="AQ46" i="5"/>
  <c r="AQ45" i="5"/>
  <c r="AQ44" i="5"/>
  <c r="AQ43" i="5"/>
  <c r="AQ42" i="5"/>
  <c r="AQ41" i="5"/>
  <c r="AQ40" i="5"/>
  <c r="AQ39" i="5"/>
  <c r="AQ38" i="5"/>
  <c r="AQ37" i="5"/>
  <c r="AQ36" i="5"/>
  <c r="AQ35" i="5"/>
  <c r="AQ34" i="5"/>
  <c r="AQ33" i="5"/>
  <c r="AQ32" i="5"/>
  <c r="AQ31" i="5"/>
  <c r="AQ30" i="5"/>
  <c r="AQ29" i="5"/>
  <c r="AQ28" i="5"/>
  <c r="AQ27" i="5"/>
  <c r="AQ26" i="5"/>
  <c r="AQ25" i="5"/>
  <c r="AQ24" i="5"/>
  <c r="AQ23" i="5"/>
  <c r="AQ22" i="5"/>
  <c r="AQ21" i="5"/>
  <c r="AQ20" i="5"/>
  <c r="AQ19" i="5"/>
  <c r="AQ18" i="5"/>
  <c r="AQ17" i="5"/>
  <c r="AQ16" i="5"/>
  <c r="AQ15" i="5"/>
  <c r="AQ14" i="5"/>
  <c r="AQ13" i="5"/>
  <c r="AQ12" i="5"/>
  <c r="AQ11" i="5"/>
  <c r="AQ10" i="5"/>
  <c r="AQ9" i="5"/>
  <c r="AQ8" i="5"/>
  <c r="AQ7" i="5"/>
  <c r="AQ6" i="5"/>
  <c r="AQ5" i="5"/>
  <c r="AQ4" i="5"/>
  <c r="Q6" i="17"/>
  <c r="R6" i="17" l="1"/>
  <c r="R43" i="17" s="1"/>
  <c r="Q43" i="17"/>
  <c r="N35" i="4"/>
  <c r="M35" i="4"/>
  <c r="P35" i="4" l="1"/>
  <c r="B1" i="5" l="1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1" i="5"/>
  <c r="H95" i="21" l="1"/>
  <c r="J95" i="21" s="1"/>
  <c r="H87" i="21"/>
  <c r="J87" i="21" s="1"/>
  <c r="H91" i="21"/>
  <c r="J91" i="21" s="1"/>
  <c r="H103" i="21"/>
  <c r="J103" i="21" s="1"/>
  <c r="H47" i="21"/>
  <c r="J47" i="21" s="1"/>
  <c r="H83" i="21"/>
  <c r="J83" i="21" s="1"/>
  <c r="H27" i="21"/>
  <c r="J27" i="21" s="1"/>
  <c r="H39" i="21"/>
  <c r="J39" i="21" s="1"/>
  <c r="H99" i="21"/>
  <c r="J99" i="21" s="1"/>
  <c r="H43" i="21"/>
  <c r="J43" i="21" s="1"/>
  <c r="H31" i="21"/>
  <c r="J31" i="21" s="1"/>
  <c r="H59" i="21"/>
  <c r="J59" i="21" s="1"/>
  <c r="H7" i="21"/>
  <c r="J7" i="21" s="1"/>
  <c r="H11" i="21"/>
  <c r="J11" i="21" s="1"/>
  <c r="S71" i="4"/>
  <c r="H15" i="21"/>
  <c r="J15" i="21" s="1"/>
  <c r="H3" i="21"/>
  <c r="H35" i="21"/>
  <c r="J35" i="21" s="1"/>
  <c r="H63" i="21"/>
  <c r="J63" i="21" s="1"/>
  <c r="Y20" i="4"/>
  <c r="Y19" i="4"/>
  <c r="Y18" i="4"/>
  <c r="Y16" i="4"/>
  <c r="Y15" i="4"/>
  <c r="Y12" i="4"/>
  <c r="Y11" i="4"/>
  <c r="Y10" i="4"/>
  <c r="Y9" i="4"/>
  <c r="Y8" i="4"/>
  <c r="G13" i="4"/>
  <c r="G18" i="4"/>
  <c r="G14" i="4"/>
  <c r="J3" i="21" l="1"/>
  <c r="T21" i="4"/>
  <c r="H51" i="21"/>
  <c r="J51" i="21" s="1"/>
  <c r="H123" i="21"/>
  <c r="J123" i="21" s="1"/>
  <c r="S73" i="4"/>
  <c r="S72" i="4"/>
  <c r="H119" i="21"/>
  <c r="J119" i="21" s="1"/>
  <c r="P61" i="4"/>
  <c r="S62" i="4"/>
  <c r="P62" i="4"/>
  <c r="H70" i="21"/>
  <c r="J70" i="21" s="1"/>
  <c r="S60" i="4"/>
  <c r="I92" i="4"/>
  <c r="H18" i="21"/>
  <c r="J18" i="21" s="1"/>
  <c r="P45" i="4"/>
  <c r="H126" i="21"/>
  <c r="J126" i="21" s="1"/>
  <c r="S64" i="4"/>
  <c r="S63" i="4"/>
  <c r="H50" i="21"/>
  <c r="J50" i="21" s="1"/>
  <c r="P49" i="4"/>
  <c r="H14" i="21"/>
  <c r="J14" i="21" s="1"/>
  <c r="S68" i="4"/>
  <c r="P60" i="4"/>
  <c r="H66" i="21"/>
  <c r="J66" i="21" s="1"/>
  <c r="H22" i="21"/>
  <c r="J22" i="21" s="1"/>
  <c r="I87" i="4"/>
  <c r="S45" i="4"/>
  <c r="H90" i="21"/>
  <c r="J90" i="21" s="1"/>
  <c r="P66" i="4"/>
  <c r="P73" i="4"/>
  <c r="P63" i="4"/>
  <c r="H127" i="21"/>
  <c r="J127" i="21" s="1"/>
  <c r="H62" i="21"/>
  <c r="J62" i="21" s="1"/>
  <c r="P71" i="4"/>
  <c r="H58" i="21"/>
  <c r="J58" i="21" s="1"/>
  <c r="P50" i="4"/>
  <c r="H26" i="21"/>
  <c r="J26" i="21" s="1"/>
  <c r="P46" i="4"/>
  <c r="H38" i="21"/>
  <c r="J38" i="21" s="1"/>
  <c r="S47" i="4"/>
  <c r="H30" i="21"/>
  <c r="J30" i="21" s="1"/>
  <c r="S46" i="4"/>
  <c r="H42" i="21"/>
  <c r="J42" i="21" s="1"/>
  <c r="P48" i="4"/>
  <c r="H94" i="21"/>
  <c r="J94" i="21" s="1"/>
  <c r="S66" i="4"/>
  <c r="H122" i="21"/>
  <c r="J122" i="21" s="1"/>
  <c r="P64" i="4"/>
  <c r="P75" i="4"/>
  <c r="H71" i="21"/>
  <c r="J71" i="21" s="1"/>
  <c r="H98" i="21"/>
  <c r="J98" i="21" s="1"/>
  <c r="P67" i="4"/>
  <c r="H118" i="21"/>
  <c r="J118" i="21" s="1"/>
  <c r="S70" i="4"/>
  <c r="H115" i="21"/>
  <c r="J115" i="21" s="1"/>
  <c r="H54" i="21"/>
  <c r="J54" i="21" s="1"/>
  <c r="S49" i="4"/>
  <c r="P72" i="4"/>
  <c r="S75" i="4"/>
  <c r="I91" i="4"/>
  <c r="H19" i="21"/>
  <c r="J19" i="21" s="1"/>
  <c r="H10" i="21"/>
  <c r="J10" i="21" s="1"/>
  <c r="P68" i="4"/>
  <c r="H114" i="21"/>
  <c r="J114" i="21" s="1"/>
  <c r="P70" i="4"/>
  <c r="H23" i="21"/>
  <c r="I88" i="4"/>
  <c r="H34" i="21"/>
  <c r="J34" i="21" s="1"/>
  <c r="P47" i="4"/>
  <c r="H86" i="21"/>
  <c r="J86" i="21" s="1"/>
  <c r="S65" i="4"/>
  <c r="H67" i="21"/>
  <c r="J67" i="21" s="1"/>
  <c r="H55" i="21"/>
  <c r="J55" i="21" s="1"/>
  <c r="S61" i="4"/>
  <c r="H102" i="21"/>
  <c r="J102" i="21" s="1"/>
  <c r="S67" i="4"/>
  <c r="H46" i="21"/>
  <c r="J46" i="21" s="1"/>
  <c r="S48" i="4"/>
  <c r="H2" i="21"/>
  <c r="J2" i="21" s="1"/>
  <c r="P69" i="4"/>
  <c r="S74" i="4"/>
  <c r="P74" i="4"/>
  <c r="H82" i="21"/>
  <c r="J82" i="21" s="1"/>
  <c r="P65" i="4"/>
  <c r="J6" i="21"/>
  <c r="S69" i="4"/>
  <c r="Y13" i="4"/>
  <c r="Y17" i="4"/>
  <c r="G10" i="4"/>
  <c r="G16" i="4"/>
  <c r="G20" i="4"/>
  <c r="G9" i="4"/>
  <c r="G15" i="4"/>
  <c r="G8" i="4"/>
  <c r="G11" i="4"/>
  <c r="G12" i="4"/>
  <c r="G19" i="4"/>
  <c r="H91" i="4" l="1"/>
  <c r="J91" i="4" s="1"/>
  <c r="H88" i="4"/>
  <c r="J88" i="4" s="1"/>
  <c r="J23" i="21"/>
  <c r="H87" i="4"/>
  <c r="J87" i="4" s="1"/>
  <c r="H92" i="4"/>
  <c r="J92" i="4" s="1"/>
  <c r="P77" i="4"/>
  <c r="S77" i="4"/>
  <c r="Y21" i="4"/>
  <c r="X21" i="4"/>
  <c r="Y14" i="4"/>
  <c r="G21" i="4"/>
  <c r="P17" i="4"/>
  <c r="Q17" i="4"/>
  <c r="R17" i="4" l="1"/>
  <c r="Q9" i="4" l="1"/>
  <c r="Q10" i="4"/>
  <c r="Q11" i="4"/>
  <c r="Q12" i="4"/>
  <c r="Q13" i="4"/>
  <c r="Q15" i="4"/>
  <c r="Q16" i="4"/>
  <c r="Q18" i="4"/>
  <c r="Q19" i="4"/>
  <c r="Q20" i="4"/>
  <c r="Q8" i="4"/>
  <c r="P20" i="4"/>
  <c r="P19" i="4"/>
  <c r="P18" i="4"/>
  <c r="P16" i="4"/>
  <c r="P15" i="4"/>
  <c r="P14" i="4"/>
  <c r="P13" i="4"/>
  <c r="P12" i="4"/>
  <c r="P11" i="4"/>
  <c r="P10" i="4"/>
  <c r="P9" i="4"/>
  <c r="P8" i="4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N20" i="4"/>
  <c r="N19" i="4"/>
  <c r="N18" i="4"/>
  <c r="N16" i="4"/>
  <c r="N15" i="4"/>
  <c r="N13" i="4"/>
  <c r="N12" i="4"/>
  <c r="N11" i="4"/>
  <c r="N10" i="4"/>
  <c r="N9" i="4"/>
  <c r="N8" i="4"/>
  <c r="D16" i="6"/>
  <c r="D17" i="6"/>
  <c r="D6" i="6"/>
  <c r="D9" i="6"/>
  <c r="D11" i="6"/>
  <c r="D13" i="6"/>
  <c r="D14" i="6"/>
  <c r="D19" i="6"/>
  <c r="P21" i="4" l="1"/>
  <c r="R19" i="4"/>
  <c r="R16" i="4"/>
  <c r="R15" i="4"/>
  <c r="Q14" i="4"/>
  <c r="Q21" i="4" s="1"/>
  <c r="R13" i="4"/>
  <c r="R8" i="4"/>
  <c r="R12" i="4"/>
  <c r="R20" i="4"/>
  <c r="R11" i="4"/>
  <c r="R10" i="4"/>
  <c r="R18" i="4"/>
  <c r="R9" i="4"/>
  <c r="N14" i="4"/>
  <c r="D8" i="6"/>
  <c r="D15" i="6"/>
  <c r="D7" i="6"/>
  <c r="D5" i="6"/>
  <c r="D4" i="6"/>
  <c r="D12" i="6"/>
  <c r="D18" i="6"/>
  <c r="D10" i="6"/>
  <c r="R14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Felps, James P.</author>
    <author>tc={28BB1B22-56BE-43C4-8F7F-C964F400BFE6}</author>
  </authors>
  <commentList>
    <comment ref="F20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Felps, James P.:</t>
        </r>
        <r>
          <rPr>
            <sz val="9"/>
            <color indexed="81"/>
            <rFont val="Tahoma"/>
            <family val="2"/>
          </rPr>
          <t xml:space="preserve">
Outsource Group, part of EE in FY19</t>
        </r>
      </text>
    </comment>
    <comment ref="T20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Felps, James P.:</t>
        </r>
        <r>
          <rPr>
            <sz val="9"/>
            <color indexed="81"/>
            <rFont val="Tahoma"/>
            <family val="2"/>
          </rPr>
          <t xml:space="preserve">
changed dept to be just OS</t>
        </r>
      </text>
    </comment>
    <comment ref="M43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Felps, James P.:</t>
        </r>
        <r>
          <rPr>
            <sz val="9"/>
            <color indexed="81"/>
            <rFont val="Tahoma"/>
            <family val="2"/>
          </rPr>
          <t xml:space="preserve">
Check order lookup formula to make sure only parts orders and claims are excluded each month</t>
        </r>
      </text>
    </comment>
    <comment ref="W44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Felps, James P.:</t>
        </r>
        <r>
          <rPr>
            <sz val="9"/>
            <color indexed="81"/>
            <rFont val="Tahoma"/>
            <family val="2"/>
          </rPr>
          <t xml:space="preserve">
Why are these tons different than the act tons? Act tons is from BI order summary report</t>
        </r>
      </text>
    </comment>
    <comment ref="N77" authorId="1" shapeId="0" xr:uid="{28BB1B22-56BE-43C4-8F7F-C964F400BFE6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tons minus ROC, TRITECH, BUC &amp; CSS</t>
      </text>
    </comment>
    <comment ref="J85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Felps, James P.:</t>
        </r>
        <r>
          <rPr>
            <sz val="9"/>
            <color indexed="81"/>
            <rFont val="Tahoma"/>
            <family val="2"/>
          </rPr>
          <t xml:space="preserve">
variance s/b BUC</t>
        </r>
      </text>
    </comment>
    <comment ref="J86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Felps, James P.:</t>
        </r>
        <r>
          <rPr>
            <sz val="9"/>
            <color indexed="81"/>
            <rFont val="Tahoma"/>
            <family val="2"/>
          </rPr>
          <t xml:space="preserve">
variance s/b BUC</t>
        </r>
      </text>
    </comment>
    <comment ref="J87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Felps, James P.:</t>
        </r>
        <r>
          <rPr>
            <sz val="9"/>
            <color indexed="81"/>
            <rFont val="Tahoma"/>
            <family val="2"/>
          </rPr>
          <t xml:space="preserve">
variance s/b BUC</t>
        </r>
      </text>
    </comment>
    <comment ref="J91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Felps, James P.:</t>
        </r>
        <r>
          <rPr>
            <sz val="9"/>
            <color indexed="81"/>
            <rFont val="Tahoma"/>
            <family val="2"/>
          </rPr>
          <t xml:space="preserve">
variance s/b BUC</t>
        </r>
      </text>
    </comment>
    <comment ref="J92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Felps, James P.:</t>
        </r>
        <r>
          <rPr>
            <sz val="9"/>
            <color indexed="81"/>
            <rFont val="Tahoma"/>
            <family val="2"/>
          </rPr>
          <t xml:space="preserve">
variance s/b BUC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Felps, James P.</author>
  </authors>
  <commentList>
    <comment ref="U1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Felps, James P.:</t>
        </r>
        <r>
          <rPr>
            <sz val="9"/>
            <color indexed="81"/>
            <rFont val="Tahoma"/>
            <family val="2"/>
          </rPr>
          <t xml:space="preserve">
1.FY19 data
2.FY18 data
3.Goal
4.Other</t>
        </r>
      </text>
    </comment>
    <comment ref="F10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Felps, James P.:</t>
        </r>
        <r>
          <rPr>
            <sz val="9"/>
            <color indexed="81"/>
            <rFont val="Tahoma"/>
            <family val="2"/>
          </rPr>
          <t xml:space="preserve">
Order Summary w Tons from BI for Engineering month--manifest tons. Will not tie to JE by BUC/CSS total.</t>
        </r>
      </text>
    </comment>
    <comment ref="AJ10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Felps, James P.:</t>
        </r>
        <r>
          <rPr>
            <sz val="9"/>
            <color indexed="81"/>
            <rFont val="Tahoma"/>
            <family val="2"/>
          </rPr>
          <t xml:space="preserve">
Order Summary w Tons from BI for Engineering month--manifest tons. Will not tie to JE by BUC/CSS total.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Felps, James P.</author>
  </authors>
  <commentList>
    <comment ref="C2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Felps, James P.:</t>
        </r>
        <r>
          <rPr>
            <sz val="9"/>
            <color indexed="81"/>
            <rFont val="Tahoma"/>
            <family val="2"/>
          </rPr>
          <t xml:space="preserve">
Order Summary w Tons from BI for Engineering month--manifest tons. Will not tie to JE by BUC/CSS total.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Felps, James P.</author>
  </authors>
  <commentList>
    <comment ref="A14" authorId="0" shapeId="0" xr:uid="{31C63D59-1FD7-4AB0-B01E-B1BCD954AEA6}">
      <text>
        <r>
          <rPr>
            <b/>
            <sz val="9"/>
            <color indexed="81"/>
            <rFont val="Tahoma"/>
            <family val="2"/>
          </rPr>
          <t>Felps, James P.:</t>
        </r>
        <r>
          <rPr>
            <sz val="9"/>
            <color indexed="81"/>
            <rFont val="Tahoma"/>
            <family val="2"/>
          </rPr>
          <t xml:space="preserve">
Outsource Group, part of EE in FY19</t>
        </r>
      </text>
    </comment>
    <comment ref="B15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Felps, James P.:</t>
        </r>
        <r>
          <rPr>
            <sz val="9"/>
            <color indexed="81"/>
            <rFont val="Tahoma"/>
            <family val="2"/>
          </rPr>
          <t xml:space="preserve">
Outsource Group, part of EE in FY19</t>
        </r>
      </text>
    </comment>
  </commentList>
</comments>
</file>

<file path=xl/sharedStrings.xml><?xml version="1.0" encoding="utf-8"?>
<sst xmlns="http://schemas.openxmlformats.org/spreadsheetml/2006/main" count="60209" uniqueCount="7480">
  <si>
    <t>Process Group</t>
  </si>
  <si>
    <t>Employee Name</t>
  </si>
  <si>
    <t>Direct</t>
  </si>
  <si>
    <t>DCI</t>
  </si>
  <si>
    <t>ANN</t>
  </si>
  <si>
    <t>A</t>
  </si>
  <si>
    <t>BUFFKIN, JUSTIN R</t>
  </si>
  <si>
    <t>DUBBS JR., DONALD M</t>
  </si>
  <si>
    <t>GERMAN, DIONISIO D</t>
  </si>
  <si>
    <t>GRAHAM, KENNETH R</t>
  </si>
  <si>
    <t>B</t>
  </si>
  <si>
    <t>ALINAGHIAN, ALIREZA</t>
  </si>
  <si>
    <t>LOCKLEAR, BOBBY H</t>
  </si>
  <si>
    <t>UTTER IV, CHARLES B</t>
  </si>
  <si>
    <t>D</t>
  </si>
  <si>
    <t>FIDLER, ROBERT G</t>
  </si>
  <si>
    <t>HERZOG, WILLIAM T</t>
  </si>
  <si>
    <t>KEENER, STEPHEN M</t>
  </si>
  <si>
    <t>E</t>
  </si>
  <si>
    <t>COURTNEY, BRETT E</t>
  </si>
  <si>
    <t>NWOSU, DANIEL I</t>
  </si>
  <si>
    <t>SEYFERT, STEVEN L</t>
  </si>
  <si>
    <t>BS</t>
  </si>
  <si>
    <t>BETTLEYON, BRIAN J</t>
  </si>
  <si>
    <t>CRIMBLY, AMBER E</t>
  </si>
  <si>
    <t>DERR, TIMOTHY D.</t>
  </si>
  <si>
    <t>GRUBER, BRUCE</t>
  </si>
  <si>
    <t>KANTZ, LARRY</t>
  </si>
  <si>
    <t>LEOTA, ANDREW T</t>
  </si>
  <si>
    <t>MILLER, BRIAN K</t>
  </si>
  <si>
    <t>PERTSCHI, CHRISTOPHER J</t>
  </si>
  <si>
    <t>Q</t>
  </si>
  <si>
    <t>KERN, PAUL J.</t>
  </si>
  <si>
    <t>LEONHARD, GRANT E</t>
  </si>
  <si>
    <t>POWROZNIK, CHRISTOPHER T.</t>
  </si>
  <si>
    <t>AR</t>
  </si>
  <si>
    <t>ANDREWS, ROBERT E</t>
  </si>
  <si>
    <t>BALENTINE, KEVIN R</t>
  </si>
  <si>
    <t>BOREN, BARRY W</t>
  </si>
  <si>
    <t>DUNGER, PHILLIP C</t>
  </si>
  <si>
    <t>FORD, SHANNAN R</t>
  </si>
  <si>
    <t>HOLLEMAN, CHAD B</t>
  </si>
  <si>
    <t>MUSSELWHITE, MICHAEL W</t>
  </si>
  <si>
    <t>NOUZOVSKY, ORVAL D</t>
  </si>
  <si>
    <t>OGLESBY, JAMIE A</t>
  </si>
  <si>
    <t>PRUIETT, MARVIN E</t>
  </si>
  <si>
    <t>ROBERTS, BRIAN L</t>
  </si>
  <si>
    <t>GRAY, CARLIN L</t>
  </si>
  <si>
    <t>ASHMORE, COREY K</t>
  </si>
  <si>
    <t>BILLINGS, ROBERT S</t>
  </si>
  <si>
    <t>CLARK, TERRY L</t>
  </si>
  <si>
    <t>CRUTCHFIELD, ARNOLD W</t>
  </si>
  <si>
    <t>EARNEST, JEFFREY D</t>
  </si>
  <si>
    <t>RUSHING, MICHEAL S</t>
  </si>
  <si>
    <t>KING, J. R</t>
  </si>
  <si>
    <t>CA</t>
  </si>
  <si>
    <t>KING, GABRIELLE J</t>
  </si>
  <si>
    <t>DELGADILLO, JUAN A</t>
  </si>
  <si>
    <t>LAFAVER, DENNIS R</t>
  </si>
  <si>
    <t>MARQUEZ, DAVID E</t>
  </si>
  <si>
    <t>RODRIGUEZ, RICARDO</t>
  </si>
  <si>
    <t>SILLER, MARIO</t>
  </si>
  <si>
    <t>TRAUGHBER, DWIGHT EDWARD</t>
  </si>
  <si>
    <t>CAN</t>
  </si>
  <si>
    <t>PATEL, YAGNESH</t>
  </si>
  <si>
    <t>SY, JONAH</t>
  </si>
  <si>
    <t>MARTIN, WAYNE</t>
  </si>
  <si>
    <t>PERIC, JOHN</t>
  </si>
  <si>
    <t>QUINN, MARK J.</t>
  </si>
  <si>
    <t>CAT</t>
  </si>
  <si>
    <t>CE1</t>
  </si>
  <si>
    <t>H1</t>
  </si>
  <si>
    <t>CAVENDER, LARRY M.</t>
  </si>
  <si>
    <t>NEVINS, ARTHUR E</t>
  </si>
  <si>
    <t>RANA, SAMRAJE P</t>
  </si>
  <si>
    <t>REN, PING</t>
  </si>
  <si>
    <t>SAYTHONGPHET, KHAMPHANH</t>
  </si>
  <si>
    <t>SLATTON, NICOLE</t>
  </si>
  <si>
    <t>H2</t>
  </si>
  <si>
    <t>EASTERWOOD, JOSHUA</t>
  </si>
  <si>
    <t>FRAZEE, RANDY R</t>
  </si>
  <si>
    <t>HOLT, BRENT A</t>
  </si>
  <si>
    <t>KELLEY, TESSA M M</t>
  </si>
  <si>
    <t>LOYA, AUGUSTINE G</t>
  </si>
  <si>
    <t>MONTALBO, MEYNARDO E</t>
  </si>
  <si>
    <t>NISSEN, STEVEN B</t>
  </si>
  <si>
    <t>H3</t>
  </si>
  <si>
    <t>ACREE, JERRY D</t>
  </si>
  <si>
    <t>KIMMEL, THOMAS W</t>
  </si>
  <si>
    <t>STRONG, SAMANTHA</t>
  </si>
  <si>
    <t>VALDEZ, MAYRA A</t>
  </si>
  <si>
    <t>WILNER, LOUIS E W</t>
  </si>
  <si>
    <t>H5</t>
  </si>
  <si>
    <t>FISCHER, MELISSA A</t>
  </si>
  <si>
    <t>LUEBBERT, DEREK L.</t>
  </si>
  <si>
    <t>MULLENDER, BRAD M</t>
  </si>
  <si>
    <t>SMITH, SHAWNE J</t>
  </si>
  <si>
    <t>WAPELHORST, RYAN M M</t>
  </si>
  <si>
    <t>H7</t>
  </si>
  <si>
    <t>BUCK, KEVIN M</t>
  </si>
  <si>
    <t>FISHER, JEFFREY L</t>
  </si>
  <si>
    <t>GREEN, ASHLEY M</t>
  </si>
  <si>
    <t>HAMILTON, SCOTT W</t>
  </si>
  <si>
    <t>JUNGNITSCH, ALAN M</t>
  </si>
  <si>
    <t>LIU, HAO</t>
  </si>
  <si>
    <t>SCHLICHT, KYLE</t>
  </si>
  <si>
    <t>SETTER, SAMANTHA K</t>
  </si>
  <si>
    <t>CHANG, NAE-SHENG</t>
  </si>
  <si>
    <t>COSSYLEON-OROZCO, ADRIAN</t>
  </si>
  <si>
    <t>ROZUM, DANIEL J</t>
  </si>
  <si>
    <t>CE2</t>
  </si>
  <si>
    <t>BUENO, FREDERICO G</t>
  </si>
  <si>
    <t>CLINE, WESLEY C</t>
  </si>
  <si>
    <t>LEONARD, JAMES C</t>
  </si>
  <si>
    <t>CSS</t>
  </si>
  <si>
    <t>ROBBINS, PETER B</t>
  </si>
  <si>
    <t>WAGHELA, SURESH</t>
  </si>
  <si>
    <t>H6</t>
  </si>
  <si>
    <t>WELSCHMEYER, JEREMY</t>
  </si>
  <si>
    <t>M</t>
  </si>
  <si>
    <t>O</t>
  </si>
  <si>
    <t>CHRITTON, ANGELENE SUZETTE</t>
  </si>
  <si>
    <t>KINDER, MARK</t>
  </si>
  <si>
    <t>BERTAGNOLE, ROBERT L</t>
  </si>
  <si>
    <t>FINDLEY, ANDREW GENE</t>
  </si>
  <si>
    <t>GUO, GUOHUI</t>
  </si>
  <si>
    <t>HALEY, JASON PAUL</t>
  </si>
  <si>
    <t>HELMING, NICHOLAS M</t>
  </si>
  <si>
    <t>JONES, JEFFERY W</t>
  </si>
  <si>
    <t>STUART, CLAYTON A</t>
  </si>
  <si>
    <t>TALBOTT, DANIEL C</t>
  </si>
  <si>
    <t>WITTMAIER, MATTHEW A</t>
  </si>
  <si>
    <t>CST</t>
  </si>
  <si>
    <t>WISEMAN, TRAVIS M</t>
  </si>
  <si>
    <t>CATO, RONALD J</t>
  </si>
  <si>
    <t>GOETZ, KARRIE L.</t>
  </si>
  <si>
    <t>HARDEN, MARK A</t>
  </si>
  <si>
    <t>HERCHER, JOHN</t>
  </si>
  <si>
    <t>SMITH, WALTER R</t>
  </si>
  <si>
    <t>CX</t>
  </si>
  <si>
    <t>CHU, JULIA</t>
  </si>
  <si>
    <t>DONG, VIOLET</t>
  </si>
  <si>
    <t>FU, TONY</t>
  </si>
  <si>
    <t>JIA, JIN</t>
  </si>
  <si>
    <t>LI, JINGJING</t>
  </si>
  <si>
    <t>LI, PAUL</t>
  </si>
  <si>
    <t>LI, YE</t>
  </si>
  <si>
    <t>LIN, LILY</t>
  </si>
  <si>
    <t>LU, ERIC</t>
  </si>
  <si>
    <t>SHEN, NICK</t>
  </si>
  <si>
    <t>WANG, LEI</t>
  </si>
  <si>
    <t>WANG, SUNAN</t>
  </si>
  <si>
    <t>WANG, WEI HONG</t>
  </si>
  <si>
    <t>WU, BIN</t>
  </si>
  <si>
    <t>WU, MOLIN</t>
  </si>
  <si>
    <t>YIN, ANDY</t>
  </si>
  <si>
    <t>YIN, FRED</t>
  </si>
  <si>
    <t>YUAN, FUXIANG</t>
  </si>
  <si>
    <t>ZAI, EMILY</t>
  </si>
  <si>
    <t>ZHANG, JIE</t>
  </si>
  <si>
    <t>ZHANG, ROCK</t>
  </si>
  <si>
    <t>ZHANG, XING</t>
  </si>
  <si>
    <t>EVA</t>
  </si>
  <si>
    <t>ARMITAGE, JOSEPH W</t>
  </si>
  <si>
    <t>ATKINSON, DAVID W</t>
  </si>
  <si>
    <t>GEOHRING, MARK D</t>
  </si>
  <si>
    <t>GROB, BRANDON L</t>
  </si>
  <si>
    <t>HARDER, BRADLEY N</t>
  </si>
  <si>
    <t>HEFFEL, SARAH L</t>
  </si>
  <si>
    <t>KABANUK, GREGORY A</t>
  </si>
  <si>
    <t>LADICK, JOSEPH A</t>
  </si>
  <si>
    <t>MAAS, MICHAEL P</t>
  </si>
  <si>
    <t>MAY, JEREMY J</t>
  </si>
  <si>
    <t>MEYER, STEVEN</t>
  </si>
  <si>
    <t>MILLER, JAMES R.</t>
  </si>
  <si>
    <t>MOSELEY, TODD A</t>
  </si>
  <si>
    <t>RICHARDS, DEBRA K</t>
  </si>
  <si>
    <t>TIEDT, ANDREW M</t>
  </si>
  <si>
    <t>CASTONGUAY, WILLIAM T</t>
  </si>
  <si>
    <t>HARBORT, DONALD C</t>
  </si>
  <si>
    <t>ADAMS, PATRICK E</t>
  </si>
  <si>
    <t>BORCHARDT, MICHAEL D.</t>
  </si>
  <si>
    <t>COOK, JODY A</t>
  </si>
  <si>
    <t>DOVERSPIKE, JOSHUA J</t>
  </si>
  <si>
    <t>FELDT, LORI R</t>
  </si>
  <si>
    <t>KLEISCH, JOHANN R</t>
  </si>
  <si>
    <t>LAMBERT, DARYL E</t>
  </si>
  <si>
    <t>MOSHER, ROBERT M</t>
  </si>
  <si>
    <t>NAATZ, MATTHEW A</t>
  </si>
  <si>
    <t>OMVIG, CARLTON T</t>
  </si>
  <si>
    <t>RIEMER, LESLIE A</t>
  </si>
  <si>
    <t>SLYE, JOSEPH D</t>
  </si>
  <si>
    <t>GBL</t>
  </si>
  <si>
    <t>COFFEY, MICHAEL D</t>
  </si>
  <si>
    <t>BENNINGTON, TERRY L</t>
  </si>
  <si>
    <t>CARLETON, FOREST SCOTT</t>
  </si>
  <si>
    <t>GRAY, DAVID R.</t>
  </si>
  <si>
    <t>HUSKAMP, STACEY RENEE</t>
  </si>
  <si>
    <t>LA FORTE, MATTHEW D</t>
  </si>
  <si>
    <t>LINDAHL, ANNA C</t>
  </si>
  <si>
    <t>VALDEZ, ABIGAIL</t>
  </si>
  <si>
    <t>WISELY, BRANDON A</t>
  </si>
  <si>
    <t>WOOLSEY, KELLI J</t>
  </si>
  <si>
    <t>ZINK, DENISE</t>
  </si>
  <si>
    <t>IN</t>
  </si>
  <si>
    <t>AMEER, SHAIK HANEEF</t>
  </si>
  <si>
    <t>DAYAPARAN, SARAVANAN</t>
  </si>
  <si>
    <t>ELANGOVAN, VIVEKANANDAN</t>
  </si>
  <si>
    <t>GOPAL, VASU</t>
  </si>
  <si>
    <t>KOTHANDAPANI, SARASWATHY</t>
  </si>
  <si>
    <t>KUPPUSAMY, NARENDRAN</t>
  </si>
  <si>
    <t>MANI, JAYAKUMAR</t>
  </si>
  <si>
    <t>MANJURASU, ARUMUGASAMY</t>
  </si>
  <si>
    <t>MANOHARAN, MURUGAN</t>
  </si>
  <si>
    <t>MARIAPPAN, MOHAN RAJ</t>
  </si>
  <si>
    <t>RAMAMOORTHY, SARAVANAKUMAR</t>
  </si>
  <si>
    <t>RAMU, MAHALINGAM</t>
  </si>
  <si>
    <t>RANGANATHAN, BHASKAR</t>
  </si>
  <si>
    <t>SADASIVAM, DHANDAPANI</t>
  </si>
  <si>
    <t>SELVARAJ, BALASUBHRAMANI</t>
  </si>
  <si>
    <t>SHANMUGAM, ANAND</t>
  </si>
  <si>
    <t>SRINIVASAN, RANGARAJ</t>
  </si>
  <si>
    <t>SYED SANAULLAH, SYED SHA MOHAMED</t>
  </si>
  <si>
    <t>TAMILARASU, GOPINATH</t>
  </si>
  <si>
    <t>VELLAICHAMY, KANNAN</t>
  </si>
  <si>
    <t>VENGADAJALAPATHY, DINESH KUMAR</t>
  </si>
  <si>
    <t>YOGARAJ, SAMPATH KUMAR</t>
  </si>
  <si>
    <t>KAN</t>
  </si>
  <si>
    <t>C</t>
  </si>
  <si>
    <t>BAY, JUSTIN L</t>
  </si>
  <si>
    <t>DUFFEY, DARRIN L</t>
  </si>
  <si>
    <t>HILL, DONALD W</t>
  </si>
  <si>
    <t>JACKSON, SCOTT C</t>
  </si>
  <si>
    <t>MCLAUGHLIN, THERESE A.</t>
  </si>
  <si>
    <t>MILLER, JEREMY D</t>
  </si>
  <si>
    <t>PAGE, JENNIFER M</t>
  </si>
  <si>
    <t>RAPPITT, DAVID J.</t>
  </si>
  <si>
    <t>SENECAL, SUZANNE DASHOFY</t>
  </si>
  <si>
    <t>SHAW, JAMES B</t>
  </si>
  <si>
    <t>VON SEGGERN, ALVIN A</t>
  </si>
  <si>
    <t>WILCOXSON, JASON B</t>
  </si>
  <si>
    <t>ASAAD, LABIB E. E</t>
  </si>
  <si>
    <t>HEFLEY, ALLEN</t>
  </si>
  <si>
    <t>MEEBOER, DANIEL M</t>
  </si>
  <si>
    <t>SNYDER, DELANEY M</t>
  </si>
  <si>
    <t>SOMMERFELD, JENNIFER</t>
  </si>
  <si>
    <t>WIEBE, JACOB</t>
  </si>
  <si>
    <t>WOEHRER, JONATHAN H</t>
  </si>
  <si>
    <t>HUDSON, JEFFREY D</t>
  </si>
  <si>
    <t>LUCAS, TERI R</t>
  </si>
  <si>
    <t>NANCE, BRIAN D</t>
  </si>
  <si>
    <t>PEMBERTON, PAUL R.</t>
  </si>
  <si>
    <t>PUDENZ, JAY F</t>
  </si>
  <si>
    <t>SPALDING, DARRIN W</t>
  </si>
  <si>
    <t>TAFOYA, JORDAN</t>
  </si>
  <si>
    <t>DAVIS, RUTH A</t>
  </si>
  <si>
    <t>GREER, JILL N</t>
  </si>
  <si>
    <t>HURD, MARK E</t>
  </si>
  <si>
    <t>LIND, STACEY R</t>
  </si>
  <si>
    <t>LUNDIN-NIENOW, SUE ELLEN</t>
  </si>
  <si>
    <t>NADEAU, BRYAN E</t>
  </si>
  <si>
    <t>SASSER, PHILLIP C</t>
  </si>
  <si>
    <t>TURNER, JULIE K.</t>
  </si>
  <si>
    <t>WILLIAMS, MARK J</t>
  </si>
  <si>
    <t>ELAKHRAS, MOHAMMAD S</t>
  </si>
  <si>
    <t>GORDON, JOHN M</t>
  </si>
  <si>
    <t>MANSELL, MICHAEL</t>
  </si>
  <si>
    <t>OPEL, ALAN W</t>
  </si>
  <si>
    <t>PEVELER, GERALD L</t>
  </si>
  <si>
    <t>SCHUTTE, MICHAEL P</t>
  </si>
  <si>
    <t>MEM</t>
  </si>
  <si>
    <t>PRITCHETT, ANTONIO D</t>
  </si>
  <si>
    <t>APPERSON, ALEXANDER M</t>
  </si>
  <si>
    <t>APPERSON, WILLIAM F</t>
  </si>
  <si>
    <t>DENNIS, NORMAN R</t>
  </si>
  <si>
    <t>GONZALEZ VILLARREAL, ARTURO B B.</t>
  </si>
  <si>
    <t>MORRISON, WILLIAM S</t>
  </si>
  <si>
    <t>JONES, DARRELL B</t>
  </si>
  <si>
    <t>WEBB, CARL E</t>
  </si>
  <si>
    <t>MEX</t>
  </si>
  <si>
    <t>HURTADO CRUZ, ROSA ELENA ELENA</t>
  </si>
  <si>
    <t>MXC</t>
  </si>
  <si>
    <t>CORTES MUNGUIA, LEO D</t>
  </si>
  <si>
    <t>CUEVAS SELVAS, JOSE A</t>
  </si>
  <si>
    <t>GALVAN GARCIA, EDGAR F</t>
  </si>
  <si>
    <t>GALVAN HERNANDEZ, ANDROS</t>
  </si>
  <si>
    <t>HERNANDEZ GONZALEZ, GUSTAVO E</t>
  </si>
  <si>
    <t>HERNANDEZ LUGO, SANDRA N</t>
  </si>
  <si>
    <t>JUAREZ UGALDE, ALEJANDRA</t>
  </si>
  <si>
    <t>LOPEZ BARBOSA, ALBERTO</t>
  </si>
  <si>
    <t>LOREDO GUERRA, JORGE L</t>
  </si>
  <si>
    <t>MARTINEZ BOCANEGRA, JOSE LUIS</t>
  </si>
  <si>
    <t>MENDEZ, PAULINA</t>
  </si>
  <si>
    <t>MENDOZA MARTINEZ, JESUS</t>
  </si>
  <si>
    <t>MONDRAGON PENA, FABIOLA G</t>
  </si>
  <si>
    <t>MORALES ROMERO, HUMBERTO</t>
  </si>
  <si>
    <t>MORTERA PARROQUIN, LETICIA</t>
  </si>
  <si>
    <t>OROZCO ZITLE, SARAI</t>
  </si>
  <si>
    <t>SALOMON NAHON, WAJIBE D</t>
  </si>
  <si>
    <t>SEGUNDO CASTILLO, KARLA L</t>
  </si>
  <si>
    <t>SEGURA CONTRERAS, DOMENICA</t>
  </si>
  <si>
    <t>SIERRA MARTINEZ, ALEJANDRO</t>
  </si>
  <si>
    <t>BAUTISTA SANCHEZ, ANA L</t>
  </si>
  <si>
    <t>CORREA CASTRO, LEOBARDO</t>
  </si>
  <si>
    <t>GONZALEZ NERIA, JORGE A</t>
  </si>
  <si>
    <t>GONZALEZ RODEA, RICARDO I</t>
  </si>
  <si>
    <t>ICHAZO BAUTISTA, SEBASTIAN</t>
  </si>
  <si>
    <t>CARBALLIDO RIVERA, ANGELA D</t>
  </si>
  <si>
    <t>ESCOBAR GRANADOS, ALFONSO</t>
  </si>
  <si>
    <t>NC</t>
  </si>
  <si>
    <t>BUTLER, JOHN R</t>
  </si>
  <si>
    <t>CLAY, SHERREKA M</t>
  </si>
  <si>
    <t>EVERHART, KYLE H</t>
  </si>
  <si>
    <t>HAMMONDS, DEXTER</t>
  </si>
  <si>
    <t>JORDAN, FRANCIS C</t>
  </si>
  <si>
    <t>SIMMONS, TROY L</t>
  </si>
  <si>
    <t>TAYLOR, RUSS E</t>
  </si>
  <si>
    <t>ZANZARELLA, JAMES A</t>
  </si>
  <si>
    <t>CLYMER, WILLIAM J</t>
  </si>
  <si>
    <t>FALIN, CHRISTOPHER J</t>
  </si>
  <si>
    <t>KABANUK, JOHN D</t>
  </si>
  <si>
    <t>KALE JR, JOEL W</t>
  </si>
  <si>
    <t>KULI, INTISAR M</t>
  </si>
  <si>
    <t>MCCRARY, TRACY W</t>
  </si>
  <si>
    <t>QUERRY, CLIFTON E</t>
  </si>
  <si>
    <t>WONG, MENG K</t>
  </si>
  <si>
    <t>LYONS, ALICE R</t>
  </si>
  <si>
    <t>SMITH, APRIL Y</t>
  </si>
  <si>
    <t>CAUDILL, RANDALL D</t>
  </si>
  <si>
    <t>GUFFEY, MARTY J</t>
  </si>
  <si>
    <t>LONG, TONYA H</t>
  </si>
  <si>
    <t>MONTGOMERY, MICHAEL J</t>
  </si>
  <si>
    <t>SHEETS, STACEY L</t>
  </si>
  <si>
    <t>SWAIM, JUSTIN L</t>
  </si>
  <si>
    <t>SWOFFORD, BRETT L</t>
  </si>
  <si>
    <t>WEBSTER, VICKIE I</t>
  </si>
  <si>
    <t>WOLFE, THOMAS L</t>
  </si>
  <si>
    <t>WOOD, RICHARD K</t>
  </si>
  <si>
    <t>OS</t>
  </si>
  <si>
    <t>H8</t>
  </si>
  <si>
    <t>SPENCER REED (CUSTOMS 1),</t>
  </si>
  <si>
    <t>T &amp; K CONSULTING CE1 (SPECIALITY),</t>
  </si>
  <si>
    <t>SAN</t>
  </si>
  <si>
    <t>STJ</t>
  </si>
  <si>
    <t>FANSHER, JASON G</t>
  </si>
  <si>
    <t>LANDIS, WALTER A</t>
  </si>
  <si>
    <t>MYERS, DARRYL J</t>
  </si>
  <si>
    <t>PHILLIPS, JERRY LEE</t>
  </si>
  <si>
    <t>SCHADEMAN JR, DARREL G</t>
  </si>
  <si>
    <t>WILLIS, ANGELA M</t>
  </si>
  <si>
    <t>BRYAN, DALILA</t>
  </si>
  <si>
    <t>CONRAD, CATHERINE L</t>
  </si>
  <si>
    <t>JOB, MITCHELL L</t>
  </si>
  <si>
    <t>MCQUINN, KYLE M</t>
  </si>
  <si>
    <t>WIENERS, MATTHEW L</t>
  </si>
  <si>
    <t>BEELMAN, RICHARD K</t>
  </si>
  <si>
    <t>BENNETT, MELVIN B</t>
  </si>
  <si>
    <t>KELLY, JAMIE PATRICK</t>
  </si>
  <si>
    <t>KRUPPSTADT, JOHN ROBERT</t>
  </si>
  <si>
    <t>LANTZ, PATRICK R</t>
  </si>
  <si>
    <t>SCHADEMAN, BRENDA L</t>
  </si>
  <si>
    <t>VIS</t>
  </si>
  <si>
    <t>AGUILAR, HUMBERTO</t>
  </si>
  <si>
    <t>HERRERA, GABRIEL P</t>
  </si>
  <si>
    <t>HUANG, YONG</t>
  </si>
  <si>
    <t>TRAN, KHAN PHUONG</t>
  </si>
  <si>
    <t>WESSEL, DERRICK</t>
  </si>
  <si>
    <t>BURSIAGA, DANNY E</t>
  </si>
  <si>
    <t>GARCIA, PAUL</t>
  </si>
  <si>
    <t>JONES, MARIA A</t>
  </si>
  <si>
    <t>MALONE, DANIEL</t>
  </si>
  <si>
    <t>QUALLS, COREY L</t>
  </si>
  <si>
    <t>SPRUITENBURG, WILLIAM J</t>
  </si>
  <si>
    <t>VERA, STEVEN E</t>
  </si>
  <si>
    <t>CARSON, KENDRA L</t>
  </si>
  <si>
    <t>FARRAR, MIKE A</t>
  </si>
  <si>
    <t>FRAHM, THOMAS K</t>
  </si>
  <si>
    <t>HILL, JASON LEE</t>
  </si>
  <si>
    <t>JUSTICE, TIMOTHY R</t>
  </si>
  <si>
    <t>LEQUIEU, RICHARD W</t>
  </si>
  <si>
    <t>NUNES, KARI S</t>
  </si>
  <si>
    <t>RIVERA, CESAR</t>
  </si>
  <si>
    <t>THOMAS, JOEL</t>
  </si>
  <si>
    <t>KHATIB, SYED ALTAF H</t>
  </si>
  <si>
    <t>SOLIS-LOPEZ, ELTON</t>
  </si>
  <si>
    <t>BALLARD, ALLEY S</t>
  </si>
  <si>
    <t>BELL, MARY A</t>
  </si>
  <si>
    <t>BELLAPU, GIRIDHAR KUMAR</t>
  </si>
  <si>
    <t>BLAND, MARY V</t>
  </si>
  <si>
    <t>CALVO, DANIEL A</t>
  </si>
  <si>
    <t>CASTANEDA, JESSE A</t>
  </si>
  <si>
    <t>CASTLE, JOY A</t>
  </si>
  <si>
    <t>CHRIS ARUL, RINGAL ARUL RAJAA</t>
  </si>
  <si>
    <t>COAKLEY, LANA S</t>
  </si>
  <si>
    <t>DEROSIA, KATHRYN M</t>
  </si>
  <si>
    <t>DHAMODHARAN, MAHALAKSHMI</t>
  </si>
  <si>
    <t>DINESH KUMAR, NARAYANAN</t>
  </si>
  <si>
    <t>FRIZELL, RICHARD J</t>
  </si>
  <si>
    <t>HARPER, MATTHEW M</t>
  </si>
  <si>
    <t>JAGANATHAN, MOHANAKRISHNAN</t>
  </si>
  <si>
    <t>KAMALAKKANNAN, T.</t>
  </si>
  <si>
    <t>KANNAN, VISHNUDHARAN</t>
  </si>
  <si>
    <t>KUMAR, P. RATHINA</t>
  </si>
  <si>
    <t>KUMARAGURU, K</t>
  </si>
  <si>
    <t>KUPPAN, REKHA</t>
  </si>
  <si>
    <t>MANOHARAN, MENISHA</t>
  </si>
  <si>
    <t>MENDENHALL, KEITH A</t>
  </si>
  <si>
    <t>MOHAN RAM, RAVICHANDRAN</t>
  </si>
  <si>
    <t>MURUGAN, G. SIVA</t>
  </si>
  <si>
    <t>MURUGESH, MUTHU KISOK KUMAR</t>
  </si>
  <si>
    <t>NURSE, ROBERT P</t>
  </si>
  <si>
    <t>PARAMESWARAN, BHUVANESH KUMAR</t>
  </si>
  <si>
    <t>PARRETT, RODNEY T.</t>
  </si>
  <si>
    <t>POSEY, DONALD R</t>
  </si>
  <si>
    <t>PRABHAKAR, M.N.</t>
  </si>
  <si>
    <t>PROCTOR, LESLIE M</t>
  </si>
  <si>
    <t>RAMSAY, KENNETH D</t>
  </si>
  <si>
    <t>RAVI, PRASANTH</t>
  </si>
  <si>
    <t>RAVI, TAMILSELVAN</t>
  </si>
  <si>
    <t>SHIPP, LAURIE J</t>
  </si>
  <si>
    <t>STALLINGS, MICHAEL A</t>
  </si>
  <si>
    <t>SWAIM III, WILLIAM H</t>
  </si>
  <si>
    <t>TELFER, CHRISTOPHER D</t>
  </si>
  <si>
    <t>UTSLER, JESSICA H</t>
  </si>
  <si>
    <t>VIJAYAKUMAR, PALANIAPPAN</t>
  </si>
  <si>
    <t>WAGONER, JODI M</t>
  </si>
  <si>
    <t>WANG, YANMIN</t>
  </si>
  <si>
    <t>YUSUF HUSSAIN, AHAMED ASAN</t>
  </si>
  <si>
    <t>Row Labels</t>
  </si>
  <si>
    <t>(blank)</t>
  </si>
  <si>
    <t>Grand Total</t>
  </si>
  <si>
    <t>Sum of Direct</t>
  </si>
  <si>
    <t>LAU</t>
  </si>
  <si>
    <t>SPC</t>
  </si>
  <si>
    <t>Utilized Hrs</t>
  </si>
  <si>
    <t>Total Hrs</t>
  </si>
  <si>
    <t>Utilization</t>
  </si>
  <si>
    <t>Q Hrs (ECK)</t>
  </si>
  <si>
    <t>A Hrs (ECK)</t>
  </si>
  <si>
    <t>A/Q Hrs</t>
  </si>
  <si>
    <t>Q Des Tons</t>
  </si>
  <si>
    <t>A Des Tons</t>
  </si>
  <si>
    <t>A/Q Ds Tons</t>
  </si>
  <si>
    <t>A/Q Tons</t>
  </si>
  <si>
    <t>Region</t>
  </si>
  <si>
    <t>Order Number</t>
  </si>
  <si>
    <t>Customer Name</t>
  </si>
  <si>
    <t>Project Name</t>
  </si>
  <si>
    <t>Transaction Type</t>
  </si>
  <si>
    <t>Home Group</t>
  </si>
  <si>
    <t>Status</t>
  </si>
  <si>
    <t>Project Manager</t>
  </si>
  <si>
    <t>COC_Associate</t>
  </si>
  <si>
    <t>DES_Associate</t>
  </si>
  <si>
    <t>DES_Sch_Compl_Date</t>
  </si>
  <si>
    <t>DES_Act_Compl_Date</t>
  </si>
  <si>
    <t>OT Des</t>
  </si>
  <si>
    <t>ABT_Associate</t>
  </si>
  <si>
    <t>ABT_Sch_Compl_Date</t>
  </si>
  <si>
    <t>ABT_Act_Compl_Date</t>
  </si>
  <si>
    <t>OT AB</t>
  </si>
  <si>
    <t>DTL_Associate</t>
  </si>
  <si>
    <t>ECK_Associate</t>
  </si>
  <si>
    <t>ECK_Sch_Compl_Date</t>
  </si>
  <si>
    <t>ECK_Act_Compl_Date</t>
  </si>
  <si>
    <t>OT ECK</t>
  </si>
  <si>
    <t>FDT_Associate</t>
  </si>
  <si>
    <t>FDT_Sch_Compl_Date</t>
  </si>
  <si>
    <t>FDT_Act_Compl_Date</t>
  </si>
  <si>
    <t>OT Dwg</t>
  </si>
  <si>
    <t>BD_Associate</t>
  </si>
  <si>
    <t>BD_Act_Compl_Date</t>
  </si>
  <si>
    <t>TLC White Glove Flag</t>
  </si>
  <si>
    <t>Current Dollars</t>
  </si>
  <si>
    <t>Order Est Weight Tons</t>
  </si>
  <si>
    <t>Order Eng Manifest Total Tons</t>
  </si>
  <si>
    <t>Order Actual Shipped Tons</t>
  </si>
  <si>
    <t>Actual Hours</t>
  </si>
  <si>
    <t>MHPT</t>
  </si>
  <si>
    <t>Order Est Cost No Freight</t>
  </si>
  <si>
    <t>Order Actual Margin</t>
  </si>
  <si>
    <t>BMC/PRT-PRT/STD-BLDR CAN</t>
  </si>
  <si>
    <t>CLOSED</t>
  </si>
  <si>
    <t>-</t>
  </si>
  <si>
    <t>N</t>
  </si>
  <si>
    <t>BCT</t>
  </si>
  <si>
    <t>BMC/CLAIM-PRT/STD-BLDR</t>
  </si>
  <si>
    <t>CSS/CONV-ENPARTS-BLDR</t>
  </si>
  <si>
    <t>BOOKED</t>
  </si>
  <si>
    <t>Y</t>
  </si>
  <si>
    <t>SVCORDERMAN</t>
  </si>
  <si>
    <t>NORTHWEST BUILDERS INC</t>
  </si>
  <si>
    <t>JFPUDENZ</t>
  </si>
  <si>
    <t>JUNGA</t>
  </si>
  <si>
    <t>LARSON-DANIELSON CONSTR. CO., INC</t>
  </si>
  <si>
    <t>GB-ENPARTS-BLDR</t>
  </si>
  <si>
    <t>SPALD</t>
  </si>
  <si>
    <t>MLRODENBERG</t>
  </si>
  <si>
    <t>JKTURNER</t>
  </si>
  <si>
    <t>7/9/2018</t>
  </si>
  <si>
    <t>CEDAR FALLS BUILDING SYSTEMS, INC.</t>
  </si>
  <si>
    <t>GB/WS-CUSTOM-BLDR</t>
  </si>
  <si>
    <t>TRLUCAS</t>
  </si>
  <si>
    <t>WIEBJ</t>
  </si>
  <si>
    <t>PARRL</t>
  </si>
  <si>
    <t>BMC/CLAIM-PRT/STD-BLDR CAN</t>
  </si>
  <si>
    <t>CSS/CONV-CUSTOM-BLDR</t>
  </si>
  <si>
    <t>BMC/PRT-PRT/STD-BLDR</t>
  </si>
  <si>
    <t>7/16/2018</t>
  </si>
  <si>
    <t>KLASING, DAVID E</t>
  </si>
  <si>
    <t>DLTOTTEN</t>
  </si>
  <si>
    <t>8/1/2018</t>
  </si>
  <si>
    <t>ZDHADDEN</t>
  </si>
  <si>
    <t>FAZIO HOLDINGS, LLC</t>
  </si>
  <si>
    <t>SOMMJ</t>
  </si>
  <si>
    <t>SEUFERT CONSTRUCTION &amp; SUPPLY CO., INC.</t>
  </si>
  <si>
    <t>7/13/2018</t>
  </si>
  <si>
    <t>MINI-STD-BLDR</t>
  </si>
  <si>
    <t>MIN</t>
  </si>
  <si>
    <t>SYSTEMS WEST INC.</t>
  </si>
  <si>
    <t>GB/CLAIM-ENPARTS-BLDR</t>
  </si>
  <si>
    <t>CARBA</t>
  </si>
  <si>
    <t>BAUTA</t>
  </si>
  <si>
    <t>ERICO</t>
  </si>
  <si>
    <t>PHALEN STEEL CONSTRUCTION COMPANY</t>
  </si>
  <si>
    <t>FORCE CONSTRUCTION COMPANY, INC.</t>
  </si>
  <si>
    <t>BRINER BUILDING, INC.</t>
  </si>
  <si>
    <t>CLAIM-BLDGMATL-BLDR</t>
  </si>
  <si>
    <t>JDHUDSON</t>
  </si>
  <si>
    <t>CLAIM-ENPARTS-BLDR</t>
  </si>
  <si>
    <t>7/20/2018</t>
  </si>
  <si>
    <t>URBAN CONSTRUCTION COMPANY</t>
  </si>
  <si>
    <t>D &amp; B AGRO-SYSTEMS, LTD</t>
  </si>
  <si>
    <t>GONZR</t>
  </si>
  <si>
    <t>HERNG</t>
  </si>
  <si>
    <t>7/19/2018</t>
  </si>
  <si>
    <t>7/26/2018</t>
  </si>
  <si>
    <t>LOPEA</t>
  </si>
  <si>
    <t>SALOW</t>
  </si>
  <si>
    <t>KING-KNUTSON CONSTRUCTION, INC.</t>
  </si>
  <si>
    <t>MAR BUILDING SOLUTIONS LLC</t>
  </si>
  <si>
    <t>ESCOA</t>
  </si>
  <si>
    <t>GONZJ3</t>
  </si>
  <si>
    <t>GB/CL-ENPARTS-BLDR</t>
  </si>
  <si>
    <t>GJGUILLEN</t>
  </si>
  <si>
    <t>SKSETTER</t>
  </si>
  <si>
    <t>SCHWOB BUILDING COMPANY LTD.</t>
  </si>
  <si>
    <t>CSS/HS-CUSTOM-BLDR</t>
  </si>
  <si>
    <t>CSS/HS-ENPARTS-BLD</t>
  </si>
  <si>
    <t>MAWITTMAIER</t>
  </si>
  <si>
    <t>6/22/2018</t>
  </si>
  <si>
    <t>6/25/2018</t>
  </si>
  <si>
    <t>ARCERON</t>
  </si>
  <si>
    <t>JHWOEHRER</t>
  </si>
  <si>
    <t>JBWILCOXSON</t>
  </si>
  <si>
    <t>JMPAGE</t>
  </si>
  <si>
    <t>LEASAAD</t>
  </si>
  <si>
    <t>MILLJ1</t>
  </si>
  <si>
    <t>NNS JMAF H17738</t>
  </si>
  <si>
    <t>LUFFLAND BUILDERS, INC</t>
  </si>
  <si>
    <t>ICHAS</t>
  </si>
  <si>
    <t>AYARS &amp; AYARS, INCORPORATED</t>
  </si>
  <si>
    <t>SEPTAGON CONSTRUCTION - LIBERTY, INC.</t>
  </si>
  <si>
    <t>BMC/ROOF-PRT/FP-BLDR</t>
  </si>
  <si>
    <t>FRED ROSE, L.C.</t>
  </si>
  <si>
    <t>BUC</t>
  </si>
  <si>
    <t>RICE COMPANIES, INC</t>
  </si>
  <si>
    <t>GB/CL-STD-BLDR</t>
  </si>
  <si>
    <t>SEPTAGON CONST. CO., INC.</t>
  </si>
  <si>
    <t>IMU 3/9/18</t>
  </si>
  <si>
    <t>HEFLA</t>
  </si>
  <si>
    <t>AG SYSTEMS 3/13/18</t>
  </si>
  <si>
    <t>JRBUFFKIN</t>
  </si>
  <si>
    <t>AJCUEVAS</t>
  </si>
  <si>
    <t>RAND CONSTRUCTION ENGINEERING, INC.</t>
  </si>
  <si>
    <t>DMSNYDER1</t>
  </si>
  <si>
    <t>JMENDOZA1</t>
  </si>
  <si>
    <t>6/21/2018</t>
  </si>
  <si>
    <t>MOSSER CONSTRUCTION, INC.</t>
  </si>
  <si>
    <t>OHIO LOGISTICS PROD 3/16/18</t>
  </si>
  <si>
    <t>GB/LM-CUSTOM-BLDR</t>
  </si>
  <si>
    <t>MEEBD</t>
  </si>
  <si>
    <t>VENGD</t>
  </si>
  <si>
    <t>CLOUSE CONSTRUCTION CORP.</t>
  </si>
  <si>
    <t>GB/WS-ENPARTS-BLDR</t>
  </si>
  <si>
    <t>PENCON, INC.</t>
  </si>
  <si>
    <t>6/18/2018</t>
  </si>
  <si>
    <t>WILLA1</t>
  </si>
  <si>
    <t>S. G. CONSTRUCTION CO., INC.</t>
  </si>
  <si>
    <t>GALVA</t>
  </si>
  <si>
    <t>HOWARD IMMEL, INC.</t>
  </si>
  <si>
    <t>DEKLASING</t>
  </si>
  <si>
    <t>SAYOUSEF</t>
  </si>
  <si>
    <t>Incomplete</t>
  </si>
  <si>
    <t>GB/WS-STD-BLDR</t>
  </si>
  <si>
    <t>JLLOREDO</t>
  </si>
  <si>
    <t>KLSEGUNDO</t>
  </si>
  <si>
    <t>GB/LM-STD-BLDR</t>
  </si>
  <si>
    <t>ARANF</t>
  </si>
  <si>
    <t>8/21/2018</t>
  </si>
  <si>
    <t>GB/WS-CUSTOM-BLDR CAN</t>
  </si>
  <si>
    <t>PATEY</t>
  </si>
  <si>
    <t>BLAUC1</t>
  </si>
  <si>
    <t>CORTL</t>
  </si>
  <si>
    <t>5/9/2018</t>
  </si>
  <si>
    <t>6/15/2018</t>
  </si>
  <si>
    <t>P.J. HOERR, INC</t>
  </si>
  <si>
    <t>MANOM</t>
  </si>
  <si>
    <t>FGMONDRAGON</t>
  </si>
  <si>
    <t>DESIGN &amp; BUILD CORPORATION</t>
  </si>
  <si>
    <t>6/1/2018</t>
  </si>
  <si>
    <t>BBEAVER</t>
  </si>
  <si>
    <t>QUALC</t>
  </si>
  <si>
    <t>MET-CON CONSTRUCTION, INC.</t>
  </si>
  <si>
    <t>VEGA</t>
  </si>
  <si>
    <t>MARTJ</t>
  </si>
  <si>
    <t>SOROZCO</t>
  </si>
  <si>
    <t>SIERA</t>
  </si>
  <si>
    <t>RICHARDSON BROTHERS CONSTRUCTION, INC.</t>
  </si>
  <si>
    <t>HLIU</t>
  </si>
  <si>
    <t>ROOF-CUSTOM-BLDR</t>
  </si>
  <si>
    <t>SCHWADA BUILDERS, INC.</t>
  </si>
  <si>
    <t>HMORALES</t>
  </si>
  <si>
    <t>BJ BAAS BUILDERS, INC.</t>
  </si>
  <si>
    <t>JBTAFOYA</t>
  </si>
  <si>
    <t>GRARNDT</t>
  </si>
  <si>
    <t>JKC BUILDING SYSTEMS, LLC</t>
  </si>
  <si>
    <t>NSHERNANDEZ</t>
  </si>
  <si>
    <t>DAYAS</t>
  </si>
  <si>
    <t>PRASANTH</t>
  </si>
  <si>
    <t>J.R. JENSEN CONSTRUCTION COMPANY</t>
  </si>
  <si>
    <t>KENT DESIGN BUILD, INC</t>
  </si>
  <si>
    <t>ALEXANDER &amp; BEBOUT, INC.</t>
  </si>
  <si>
    <t>GB/CL-STD-BLDR CAN</t>
  </si>
  <si>
    <t>DURA CONSTRUCTION LTD.</t>
  </si>
  <si>
    <t>BMC/ROOF-PRT/FP-BLDR CAN</t>
  </si>
  <si>
    <t>SHOP</t>
  </si>
  <si>
    <t>STEINBERGER CONSTRUCTION, INC.</t>
  </si>
  <si>
    <t>WRIGHT CONSTRUCTION WESTERN INC.</t>
  </si>
  <si>
    <t>ROOF-ENPARTS-BLDR CAN</t>
  </si>
  <si>
    <t>BDI</t>
  </si>
  <si>
    <t>OREILLY AUTOMOTIVE</t>
  </si>
  <si>
    <t>SPAN CONSTRUCTION &amp; ENGINEERING, INC.</t>
  </si>
  <si>
    <t>BH</t>
  </si>
  <si>
    <t>WWANG</t>
  </si>
  <si>
    <t>MDNADUKUDIYIL</t>
  </si>
  <si>
    <t>CSLINL1</t>
  </si>
  <si>
    <t>WANGB</t>
  </si>
  <si>
    <t>COSTCO-FREMONT,_NE</t>
  </si>
  <si>
    <t>DJROZUM</t>
  </si>
  <si>
    <t>SCHLK</t>
  </si>
  <si>
    <t>CAVEL</t>
  </si>
  <si>
    <t>SLATN</t>
  </si>
  <si>
    <t>8/7/2018</t>
  </si>
  <si>
    <t>MORRJ1</t>
  </si>
  <si>
    <t>WAPER</t>
  </si>
  <si>
    <t>BMMULLENDER</t>
  </si>
  <si>
    <t>MVBLAND</t>
  </si>
  <si>
    <t>ASCHRITTON</t>
  </si>
  <si>
    <t>CSYUAF</t>
  </si>
  <si>
    <t>KBSAYTHONGPHET</t>
  </si>
  <si>
    <t>CSJIS</t>
  </si>
  <si>
    <t>GB/LM-ENPARTS-BLDR</t>
  </si>
  <si>
    <t>FREDYIN</t>
  </si>
  <si>
    <t>CIMOMO</t>
  </si>
  <si>
    <t>PAULT</t>
  </si>
  <si>
    <t>U-HAUL INTERNATIONAL, INC.</t>
  </si>
  <si>
    <t>COSTCO-BAYONNE,_NJ</t>
  </si>
  <si>
    <t>CANCELLED</t>
  </si>
  <si>
    <t>ZHANS</t>
  </si>
  <si>
    <t>CSZAIE</t>
  </si>
  <si>
    <t>FLUOR ENTERPRISES, INC.</t>
  </si>
  <si>
    <t>P&amp;G - BUILDING 400 - PROJECT I</t>
  </si>
  <si>
    <t>BUTLER - HOUSE/DIRECT REGION CASH SALES</t>
  </si>
  <si>
    <t>PPEMBERTON</t>
  </si>
  <si>
    <t>JLFISHER</t>
  </si>
  <si>
    <t>TAMOREHOUSE</t>
  </si>
  <si>
    <t>BOC - MURPHY PARKWAY</t>
  </si>
  <si>
    <t>VALDM</t>
  </si>
  <si>
    <t>GO GREEN</t>
  </si>
  <si>
    <t>HAMIS</t>
  </si>
  <si>
    <t>MLARSON</t>
  </si>
  <si>
    <t>SBNISSEN</t>
  </si>
  <si>
    <t>JDEASTERWOOD</t>
  </si>
  <si>
    <t>DSEGURA</t>
  </si>
  <si>
    <t>PILOT TRAVEL CENTERS LLC</t>
  </si>
  <si>
    <t>WILNL</t>
  </si>
  <si>
    <t>CSSHEN</t>
  </si>
  <si>
    <t>CSLUE1</t>
  </si>
  <si>
    <t>U-HAUL OF TUCSON, AZ</t>
  </si>
  <si>
    <t>SGGARBS</t>
  </si>
  <si>
    <t>KMBUCK</t>
  </si>
  <si>
    <t>LINDS</t>
  </si>
  <si>
    <t>ROOF-ENPARTS-BLDR</t>
  </si>
  <si>
    <t>BEA</t>
  </si>
  <si>
    <t>RGFIDLER</t>
  </si>
  <si>
    <t>AECRIMBLY</t>
  </si>
  <si>
    <t>RACANELLI CONSTRUCTION COMPANY, INC.</t>
  </si>
  <si>
    <t>TDDERR</t>
  </si>
  <si>
    <t>CBUTTER</t>
  </si>
  <si>
    <t>W.K. THOMAS &amp; ASSOCIATES</t>
  </si>
  <si>
    <t>SLSEYFERT</t>
  </si>
  <si>
    <t>SJMACEK</t>
  </si>
  <si>
    <t>LEOTA</t>
  </si>
  <si>
    <t>HANCE CONSTRUCTION, INC.</t>
  </si>
  <si>
    <t>CINCINNATI COMMERCIAL CONTRACTING, LLC</t>
  </si>
  <si>
    <t>CORINTHIAN BAPTIST CHURCH</t>
  </si>
  <si>
    <t>GREEA1</t>
  </si>
  <si>
    <t>KRGRAHAM</t>
  </si>
  <si>
    <t>AYUBS</t>
  </si>
  <si>
    <t>LEONARD S. FIORE, INC.</t>
  </si>
  <si>
    <t>ORADELL CONSTRUCTION CO., INC.</t>
  </si>
  <si>
    <t>GRANL</t>
  </si>
  <si>
    <t>BOBBITT DESIGN BUILD, INC.</t>
  </si>
  <si>
    <t>TRITECH</t>
  </si>
  <si>
    <t>HARMAN CONSTRUCTION, INC.</t>
  </si>
  <si>
    <t>GUARDIAN CONSTRUCTION MANAGEMENT SERVICES, INC.</t>
  </si>
  <si>
    <t>SUNBELT BUILDERS, INC.</t>
  </si>
  <si>
    <t>PRECISION CONTRACTORS, INC.</t>
  </si>
  <si>
    <t>MERICLE CONSTRUCTION, INC.</t>
  </si>
  <si>
    <t>BORGHESI BUILDING &amp; ENGINEERING COMPANY, INC.</t>
  </si>
  <si>
    <t>COURB</t>
  </si>
  <si>
    <t>CAMPBELL CONSTRUCTION, INC.</t>
  </si>
  <si>
    <t>PTL FABRICATORS, LLC</t>
  </si>
  <si>
    <t>RICHARD K. DAVIS CONSTRUCTION CORP.</t>
  </si>
  <si>
    <t>RJLOPES</t>
  </si>
  <si>
    <t>DINWOSU</t>
  </si>
  <si>
    <t>CENTURY CONSTRUCTION COMPANY, INC.</t>
  </si>
  <si>
    <t>RENIER CORPORATION</t>
  </si>
  <si>
    <t>BHLOCKLEAR</t>
  </si>
  <si>
    <t>C2C CONSTRUCTION SOLUTIONS, LLC</t>
  </si>
  <si>
    <t>THE SHERIDAN CORPORATION</t>
  </si>
  <si>
    <t>TRJUSTICE</t>
  </si>
  <si>
    <t>ABGONZALEZ</t>
  </si>
  <si>
    <t>FAIRCHANCE CONSTRUCTION COMPANY</t>
  </si>
  <si>
    <t>DESIGN SYSTEMS BUILDERS, INC.</t>
  </si>
  <si>
    <t>NEELY COBLE COMPANY</t>
  </si>
  <si>
    <t>BEL-CON DESIGN-BUILDERS LTD.</t>
  </si>
  <si>
    <t>JLSY</t>
  </si>
  <si>
    <t>VISHNU</t>
  </si>
  <si>
    <t>TAMORA BUILDING SYSTEMS, INC.</t>
  </si>
  <si>
    <t>AAVONSEGGERN</t>
  </si>
  <si>
    <t>C.W. BRINKLEY, INC.</t>
  </si>
  <si>
    <t>GORSKI ENGINEERING, INC.</t>
  </si>
  <si>
    <t>DDGERMAN</t>
  </si>
  <si>
    <t>DRHAMMONDS</t>
  </si>
  <si>
    <t>DJRAPPITT</t>
  </si>
  <si>
    <t>7/30/2018</t>
  </si>
  <si>
    <t>8/2/2018</t>
  </si>
  <si>
    <t>C.W.B. CONTRACTORS, INC.</t>
  </si>
  <si>
    <t>BBS CONSTRUCTION(ONTARIO) LTD.</t>
  </si>
  <si>
    <t>KESSEL CONSTRUCTION, INC.</t>
  </si>
  <si>
    <t>SGPERUMAL</t>
  </si>
  <si>
    <t>RUSSELL P. LEFROIS BUILDER, INC.</t>
  </si>
  <si>
    <t>KEENS</t>
  </si>
  <si>
    <t>B.B.C.S. INC.</t>
  </si>
  <si>
    <t>CJFALIN</t>
  </si>
  <si>
    <t>RDHAUK</t>
  </si>
  <si>
    <t>NEW-BELLE CONSTRUCTION, INC.</t>
  </si>
  <si>
    <t>DMDUBBS</t>
  </si>
  <si>
    <t>8/29/2018</t>
  </si>
  <si>
    <t>ROC</t>
  </si>
  <si>
    <t>QIUP1</t>
  </si>
  <si>
    <t>CCONG</t>
  </si>
  <si>
    <t>EFGALVAN</t>
  </si>
  <si>
    <t>JOSEPH CONSTRUCTION COMPANY, INC.</t>
  </si>
  <si>
    <t>WITMER'S, INC.</t>
  </si>
  <si>
    <t>TAMIL</t>
  </si>
  <si>
    <t>RAMAS</t>
  </si>
  <si>
    <t>GRASSMERE CONSTRUCTION LTD.</t>
  </si>
  <si>
    <t>REHURTADO</t>
  </si>
  <si>
    <t>RWLEQUIEU</t>
  </si>
  <si>
    <t>GB/CL-CUSTOM-BLDR</t>
  </si>
  <si>
    <t>MULTIPLEX, LLC</t>
  </si>
  <si>
    <t>THUNS</t>
  </si>
  <si>
    <t>OCAMA</t>
  </si>
  <si>
    <t>TIMBRO DESIGN-BUILD CONTRACTORS</t>
  </si>
  <si>
    <t>CAPE FEAR MAINTENANCE, INC.</t>
  </si>
  <si>
    <t>EDIS BUILDING SYSTEMS, INC.</t>
  </si>
  <si>
    <t>STANKER &amp; GALETTO, INC.</t>
  </si>
  <si>
    <t>LICHTEFELD, INCORPORATED</t>
  </si>
  <si>
    <t>FENTON CONSTRUCTION CO., INC.</t>
  </si>
  <si>
    <t>ONE DEVELOPMENT &amp; CONSTRUCTION, LLC</t>
  </si>
  <si>
    <t>J. E. HORST BUILDER</t>
  </si>
  <si>
    <t>STOCK</t>
  </si>
  <si>
    <t>METAL BUILDING RESTORATION, INC.</t>
  </si>
  <si>
    <t>THE MULLETT COMPANY</t>
  </si>
  <si>
    <t>BLDGMATL-STD-BLDR</t>
  </si>
  <si>
    <t>COLEMAN-ADAMS CONSTRUCTION, INC.</t>
  </si>
  <si>
    <t>JACKSON BUILDERS, INC.</t>
  </si>
  <si>
    <t>JENKINS-ESSEX CONSTRUCTION, INC.</t>
  </si>
  <si>
    <t>WILLOW CONSTRUCTION, LLC</t>
  </si>
  <si>
    <t>BLA</t>
  </si>
  <si>
    <t>ARQUITECTURA HABITACIONAL E INDUSTRIAL, SA DE CV</t>
  </si>
  <si>
    <t>KOHLER SANIMEX PHASE V JUAREZ</t>
  </si>
  <si>
    <t>LAT</t>
  </si>
  <si>
    <t>MENDEZ REYES, NAYANY N</t>
  </si>
  <si>
    <t>GB/LM-ENPARTS-BLDR LATINA</t>
  </si>
  <si>
    <t>JRBONNEMA</t>
  </si>
  <si>
    <t>CSS/CONV-CUSTOM-BLDR LATINA</t>
  </si>
  <si>
    <t>GB/WS-STD-BLDR LATINA</t>
  </si>
  <si>
    <t>MTY</t>
  </si>
  <si>
    <t>BU</t>
  </si>
  <si>
    <t>BLUESCOPE CONSTRUCTION, INC.</t>
  </si>
  <si>
    <t>GB/WS-CUSTOM-IC BUCON</t>
  </si>
  <si>
    <t>GB/WS-ENPARTS-IC BUCON</t>
  </si>
  <si>
    <t>GDDANIELS</t>
  </si>
  <si>
    <t>BLUESCOPE CONST., INC - GOVT SERV.</t>
  </si>
  <si>
    <t>ST JOHN, JAMES REGINALD</t>
  </si>
  <si>
    <t>18009-SIMMONS DOG-EMPORIA-KS-C</t>
  </si>
  <si>
    <t>GB/WS-ENPARTS-IC BUCON GSA</t>
  </si>
  <si>
    <t>RSTJOHN</t>
  </si>
  <si>
    <t>VPC/PRT-PRT-INT</t>
  </si>
  <si>
    <t>BWE</t>
  </si>
  <si>
    <t>QUALITY ERECTORS &amp; CONSTRUCTION CO., INC</t>
  </si>
  <si>
    <t>SCHNITZER STEEL-JPP PROCESSING</t>
  </si>
  <si>
    <t>BREMCO CONSTRUCTION, INC</t>
  </si>
  <si>
    <t>TUSTIN FLIGHT</t>
  </si>
  <si>
    <t>FARRM</t>
  </si>
  <si>
    <t>BUTLER - WESTERN CASH/DIRECT SALES</t>
  </si>
  <si>
    <t>COASTLINE EQUIPMENT - BUILDING</t>
  </si>
  <si>
    <t>HERRG</t>
  </si>
  <si>
    <t>G2 COMMERCIAL CONSTRUCTION, INC.</t>
  </si>
  <si>
    <t>SCOTT BUILDERS INC.</t>
  </si>
  <si>
    <t>SYSTEMS WEST, LLC</t>
  </si>
  <si>
    <t>SUPREME CONSTRUCTION, INC.</t>
  </si>
  <si>
    <t>DOWLING, CRYSTAL M</t>
  </si>
  <si>
    <t>GARCP</t>
  </si>
  <si>
    <t>SOUTHERN PREMIER PROPERTIES</t>
  </si>
  <si>
    <t>FLEMING WEST BUILDING CO.</t>
  </si>
  <si>
    <t>CRUHS FIELD HOUSE-CONVENTIONAL</t>
  </si>
  <si>
    <t>CHAMBERS CONSTRUCTION COMPANY</t>
  </si>
  <si>
    <t>MORRIS CONSTRUCTION ENTERPRISES, INC.</t>
  </si>
  <si>
    <t>NORTH VALLEY BUILDING SYSTEMS, INC</t>
  </si>
  <si>
    <t>BKRIDDLE</t>
  </si>
  <si>
    <t>7/31/2018</t>
  </si>
  <si>
    <t>4 G'S STORAGE LLC</t>
  </si>
  <si>
    <t>BOBBT1</t>
  </si>
  <si>
    <t>YHUANG</t>
  </si>
  <si>
    <t>KOTHS</t>
  </si>
  <si>
    <t>HUSSA</t>
  </si>
  <si>
    <t>GATEWAY BUILDING SYSTEMS, INC.</t>
  </si>
  <si>
    <t>COLONY CONSTRUCTION CORPORATION</t>
  </si>
  <si>
    <t>TOLKO</t>
  </si>
  <si>
    <t>LINDM</t>
  </si>
  <si>
    <t>CENTRAL COAST AGRI-BUILDINGS</t>
  </si>
  <si>
    <t>DMALONE</t>
  </si>
  <si>
    <t>RFCAEZZA</t>
  </si>
  <si>
    <t>DEBURSIAGA</t>
  </si>
  <si>
    <t>KOLLING AND KOLLING, INC.</t>
  </si>
  <si>
    <t>THE FLEMING CONSTRUCTION GROUP LLC</t>
  </si>
  <si>
    <t>GENRON ENTERPRISES 2007 LTD</t>
  </si>
  <si>
    <t>MISHLER CORPORATION</t>
  </si>
  <si>
    <t>VDI</t>
  </si>
  <si>
    <t>VP-ENPARTS-BLDR</t>
  </si>
  <si>
    <t>VP/Z-CUSTOM-BLDR</t>
  </si>
  <si>
    <t>VH</t>
  </si>
  <si>
    <t>SLMCNABB</t>
  </si>
  <si>
    <t>LOVE'S TRAVEL STOPS &amp; COUNTRY STORES, INC.</t>
  </si>
  <si>
    <t>VP/CLAIM-ENPARTS-BLDR</t>
  </si>
  <si>
    <t>QDJONES</t>
  </si>
  <si>
    <t>APPEA</t>
  </si>
  <si>
    <t>PRNURSE</t>
  </si>
  <si>
    <t>MAHARDEN</t>
  </si>
  <si>
    <t>SIMON &amp; COMPANY, INC.</t>
  </si>
  <si>
    <t>RAMRA</t>
  </si>
  <si>
    <t>JHERCHER</t>
  </si>
  <si>
    <t>DOLLAR GENERAL - PHOENIX, AZ</t>
  </si>
  <si>
    <t>JARRJ</t>
  </si>
  <si>
    <t>JDPETRICH</t>
  </si>
  <si>
    <t>ADPRITCHETT</t>
  </si>
  <si>
    <t>WSMORRISON</t>
  </si>
  <si>
    <t>ZMAYER</t>
  </si>
  <si>
    <t>MCPATRICK</t>
  </si>
  <si>
    <t>VPC/CLAIM-PRT/STD-BLDR</t>
  </si>
  <si>
    <t>DG EAST VAN BUREN PHOENIX AZ</t>
  </si>
  <si>
    <t>ABALLARD</t>
  </si>
  <si>
    <t>VPC</t>
  </si>
  <si>
    <t>DBJONES</t>
  </si>
  <si>
    <t>VP - CENTRAL CASH/DIRECT SALES</t>
  </si>
  <si>
    <t>MFG</t>
  </si>
  <si>
    <t>LRSNODGRASS</t>
  </si>
  <si>
    <t>MBELL1</t>
  </si>
  <si>
    <t>VNO</t>
  </si>
  <si>
    <t>DOVEJ</t>
  </si>
  <si>
    <t>RSCHMIDT</t>
  </si>
  <si>
    <t>COOKJ</t>
  </si>
  <si>
    <t>MAYJ1</t>
  </si>
  <si>
    <t>MDGEOHRING</t>
  </si>
  <si>
    <t>ANCHOR CONSTRUCTION LLC</t>
  </si>
  <si>
    <t>DKRICHARDS</t>
  </si>
  <si>
    <t>NAATM</t>
  </si>
  <si>
    <t>INDUSTRIAL BUILDING SYSTEMS</t>
  </si>
  <si>
    <t>MARCUS CONSTRUCTION COMPANY</t>
  </si>
  <si>
    <t>BAYLAND BUILDINGS, INC.</t>
  </si>
  <si>
    <t>VP/FSTRK-STD-BLDR</t>
  </si>
  <si>
    <t>PAT MUNGER CONSTRUCTION CO., INC.</t>
  </si>
  <si>
    <t>DCOOPER</t>
  </si>
  <si>
    <t>SAGEZ</t>
  </si>
  <si>
    <t>VP - NORTHERN CASH/DIRECT SALES</t>
  </si>
  <si>
    <t>DRILL CONSTRUCTION CO., INC.</t>
  </si>
  <si>
    <t>3556 DRILL CONSTRUCTION HUDSON</t>
  </si>
  <si>
    <t>WTCASTONGUAY</t>
  </si>
  <si>
    <t>V I P STRUCTURES, INC.</t>
  </si>
  <si>
    <t>VPC/PRT-PRT-BLDR</t>
  </si>
  <si>
    <t>DURAND BUILDERS SERVICE</t>
  </si>
  <si>
    <t>DJ CONSTRUCTION CO. INC.</t>
  </si>
  <si>
    <t>LARIEMER</t>
  </si>
  <si>
    <t>MBG BUILDINGS INC</t>
  </si>
  <si>
    <t>UHL CONSTRUCTION COMPANY, INC.</t>
  </si>
  <si>
    <t>C.R. MEYER AND SONS COMPANY</t>
  </si>
  <si>
    <t>RMMOSHER</t>
  </si>
  <si>
    <t>DUBLIN BUILDING SYSTEMS</t>
  </si>
  <si>
    <t>TEDESCO CONSTRUCTION SERVICES, INC.</t>
  </si>
  <si>
    <t>RUDOLPH/LIBBE INC.</t>
  </si>
  <si>
    <t>MAKLOC CONSTRUCTION, INC.</t>
  </si>
  <si>
    <t>EPIC CONSTRUCTION</t>
  </si>
  <si>
    <t>DAY CONSTRUCTION, LLC</t>
  </si>
  <si>
    <t>A. J. VENEKLASEN, INC.</t>
  </si>
  <si>
    <t>ZFS MICHIGAN FLAT STORAGE</t>
  </si>
  <si>
    <t>CTOMVIG</t>
  </si>
  <si>
    <t>KSENDRES</t>
  </si>
  <si>
    <t>TMWISEMAN</t>
  </si>
  <si>
    <t>LEE MICHAEL INDUSTRIES, INC.</t>
  </si>
  <si>
    <t>ELLWOOD QUALITY STEELS - MELT</t>
  </si>
  <si>
    <t>MDBORCHARDT</t>
  </si>
  <si>
    <t>JMS CONSTRUCTION, INC.</t>
  </si>
  <si>
    <t>WITTENBERG MULTI REC FACILITY</t>
  </si>
  <si>
    <t>BLGROB</t>
  </si>
  <si>
    <t>NAZARETH GTC 17-1606</t>
  </si>
  <si>
    <t>PCDUNGER</t>
  </si>
  <si>
    <t>KRBALENTINE</t>
  </si>
  <si>
    <t>JAOGLESBY</t>
  </si>
  <si>
    <t>THE LEE COMPANY, BUILDING #82</t>
  </si>
  <si>
    <t>GEERLINGS DEVELOPMENT COMPANY</t>
  </si>
  <si>
    <t>RDPALMER</t>
  </si>
  <si>
    <t>COLWELL WANGEMAN CONSTRUCTION</t>
  </si>
  <si>
    <t>ZAREMBA GROUP LLC</t>
  </si>
  <si>
    <t>PIONEER INCORPORATED</t>
  </si>
  <si>
    <t>GAKABANUK</t>
  </si>
  <si>
    <t>STEEL STRUCTURES, LLC</t>
  </si>
  <si>
    <t>ARUL</t>
  </si>
  <si>
    <t>KRAEMER BUILDING CORPORATION</t>
  </si>
  <si>
    <t>DONALD J PARKS, INC.</t>
  </si>
  <si>
    <t>JAN PACKAGING</t>
  </si>
  <si>
    <t>GAIER CONSTRUCTION CORPORATION</t>
  </si>
  <si>
    <t>FRED J PIETTE COMPANY INC.</t>
  </si>
  <si>
    <t>VAUGHN INDUSTRIES, LLC</t>
  </si>
  <si>
    <t>HANON - PHASE II WAREHOUSE</t>
  </si>
  <si>
    <t>A. B. SYSTEMS, INC.</t>
  </si>
  <si>
    <t>DBRYAN</t>
  </si>
  <si>
    <t>WJCLYMER</t>
  </si>
  <si>
    <t>JUARA1</t>
  </si>
  <si>
    <t>STONE MILL CONSTRUCTION LLC</t>
  </si>
  <si>
    <t>CLGRAY</t>
  </si>
  <si>
    <t>TWMCCRARY</t>
  </si>
  <si>
    <t>MLJOB</t>
  </si>
  <si>
    <t>VP/ROOF-CUSTOM-BLDR</t>
  </si>
  <si>
    <t>SCHMIDT, GARY A</t>
  </si>
  <si>
    <t>SCHIEDEL CONSTRUCTION INC</t>
  </si>
  <si>
    <t>PVIJAYAKUMAR</t>
  </si>
  <si>
    <t>OUROWN CONSTRUCTION CORPORATION</t>
  </si>
  <si>
    <t>WESTERN STEEL BUILDERS COMPANY</t>
  </si>
  <si>
    <t>PANEL ORDER</t>
  </si>
  <si>
    <t>UNITED STRUCTURES, INC.</t>
  </si>
  <si>
    <t>VANSTON-O'BRIEN C/O WOLVERINE STEEL ERECTORS</t>
  </si>
  <si>
    <t>D C BUILDING SYSTEMS, INC.</t>
  </si>
  <si>
    <t>VPC/ROOF-PRT-BLDR</t>
  </si>
  <si>
    <t>VSO</t>
  </si>
  <si>
    <t>RIEDEL-WILKS BLDG STRUCTURES INC.</t>
  </si>
  <si>
    <t>EKJENSEN</t>
  </si>
  <si>
    <t>MKWONG</t>
  </si>
  <si>
    <t>MJMONTGOMERY</t>
  </si>
  <si>
    <t>BUNNS</t>
  </si>
  <si>
    <t>LEMARTEC CORPORATION</t>
  </si>
  <si>
    <t>JDHIGGINS</t>
  </si>
  <si>
    <t>BUILDING STRUCTURES &amp; EXTERIORS, LLC</t>
  </si>
  <si>
    <t>MYERS BUILDING SYSTEMS, INC</t>
  </si>
  <si>
    <t>VIWEBSTER</t>
  </si>
  <si>
    <t>JKALE</t>
  </si>
  <si>
    <t>SWAIJ</t>
  </si>
  <si>
    <t>SURE STEEL, INC.</t>
  </si>
  <si>
    <t>RSBILLINGS</t>
  </si>
  <si>
    <t>BWBOREN</t>
  </si>
  <si>
    <t>CBHOLLEMAN</t>
  </si>
  <si>
    <t>CARUSHING</t>
  </si>
  <si>
    <t>TLWOLFE</t>
  </si>
  <si>
    <t>KAMENDENHALL</t>
  </si>
  <si>
    <t>RCAUDILL</t>
  </si>
  <si>
    <t>STEEL BUILDING SPECIALISTS</t>
  </si>
  <si>
    <t>TMC-TAYLOR CONSTRUCTION</t>
  </si>
  <si>
    <t>MJGUFFEY</t>
  </si>
  <si>
    <t>RKWOOD</t>
  </si>
  <si>
    <t>IMKULI</t>
  </si>
  <si>
    <t>HARRELL CONSTRUCTION OF GA, INC.</t>
  </si>
  <si>
    <t>EPOC CONSTRUCTION INC.</t>
  </si>
  <si>
    <t>M &amp; F LITTEKEN COMPANY</t>
  </si>
  <si>
    <t>TLCLARK</t>
  </si>
  <si>
    <t>SLCARR</t>
  </si>
  <si>
    <t>SETZER PROPERTIES, LLC</t>
  </si>
  <si>
    <t>A.S. PURCHASING, LLC</t>
  </si>
  <si>
    <t>16223-OHL-AS-INPUT FOR PO</t>
  </si>
  <si>
    <t>KLGOETZ</t>
  </si>
  <si>
    <t>MASTER STEEL, LLC</t>
  </si>
  <si>
    <t>PARRIS ISLAND CHP</t>
  </si>
  <si>
    <t>W. A. STRATTON CONST. CO., INC.</t>
  </si>
  <si>
    <t>COOPER CONSTRUCTION COMPANY, INC.</t>
  </si>
  <si>
    <t>HITT CONTRACTING INC.</t>
  </si>
  <si>
    <t>N.C. STURGEON, LP</t>
  </si>
  <si>
    <t>HARRELL CONSTRUCTION COMPANY, INC.</t>
  </si>
  <si>
    <t>ELIZABETH CITY WITH 9-14 CHANG</t>
  </si>
  <si>
    <t>JESCO, INC. CONSTRUCTION</t>
  </si>
  <si>
    <t>BLUERIDGE GENERAL, INC.</t>
  </si>
  <si>
    <t>WINDSOR ELEM - BARN BUILDING</t>
  </si>
  <si>
    <t>D. R. REYNOLDS CO. INC.</t>
  </si>
  <si>
    <t>PEOPLES CONSTRUCTION CORP.</t>
  </si>
  <si>
    <t>MDEASTMAN</t>
  </si>
  <si>
    <t>JDEARNEST</t>
  </si>
  <si>
    <t>CULLISON-WRIGHT CONSTRUCTION CORP.</t>
  </si>
  <si>
    <t>CARDINAL GLASS - GRIDS1-12</t>
  </si>
  <si>
    <t>DUNN BUILDING COMPANY, L.L.C.</t>
  </si>
  <si>
    <t>ELITE STAR CONSTRUCTION LLC</t>
  </si>
  <si>
    <t>KIRKLAND, INC.</t>
  </si>
  <si>
    <t>ODNOUZOVSKY</t>
  </si>
  <si>
    <t>THE PENTREATH COMPANY, INC.</t>
  </si>
  <si>
    <t>MCNOJ</t>
  </si>
  <si>
    <t>THLONG</t>
  </si>
  <si>
    <t>JTHOMPSON</t>
  </si>
  <si>
    <t>JLYONS</t>
  </si>
  <si>
    <t>APPALACHIAN DESIGN &amp; DEV. INC.</t>
  </si>
  <si>
    <t>W.M. JORDAN COMPANY, INC.</t>
  </si>
  <si>
    <t>SCOTT CENTER WH &amp; N</t>
  </si>
  <si>
    <t>GREGORY DEVELOPMENT, LLC</t>
  </si>
  <si>
    <t>R C BUILDING CORPORATION OF SC</t>
  </si>
  <si>
    <t>JPKELLY</t>
  </si>
  <si>
    <t>MICROSOFT DM4 - PHASE 2</t>
  </si>
  <si>
    <t>ROSKILDE BUILDERS, LLC</t>
  </si>
  <si>
    <t>MWMUSSELWHITE</t>
  </si>
  <si>
    <t>RODRD</t>
  </si>
  <si>
    <t>MSRUSHING</t>
  </si>
  <si>
    <t>SKILM</t>
  </si>
  <si>
    <t>JON PROPERTIES, LLC</t>
  </si>
  <si>
    <t>SPIRIT AERO WAREHOUSE</t>
  </si>
  <si>
    <t>CRSALEM</t>
  </si>
  <si>
    <t>RNKING</t>
  </si>
  <si>
    <t>VP - EASTERN CASH/DIRECT SALES</t>
  </si>
  <si>
    <t>CAROLINA BUILDERS OF FLORENCE, LLC</t>
  </si>
  <si>
    <t>SLSHEETS</t>
  </si>
  <si>
    <t>CANCO GENERAL CONTRACTORS, INC.</t>
  </si>
  <si>
    <t>GRC, INC.</t>
  </si>
  <si>
    <t>VWE</t>
  </si>
  <si>
    <t>LOCK STEEL BUILDING CO.</t>
  </si>
  <si>
    <t>PARIC CORPORATION</t>
  </si>
  <si>
    <t>TECTONIC MANAGEMENT GROUP, INC.</t>
  </si>
  <si>
    <t>PRE-FAB BUILDERS, INC.</t>
  </si>
  <si>
    <t>KENT CONSTRUCTION</t>
  </si>
  <si>
    <t>RRODRIGUEZ</t>
  </si>
  <si>
    <t>KPTRAN</t>
  </si>
  <si>
    <t>QMC, INC.</t>
  </si>
  <si>
    <t>WIENM</t>
  </si>
  <si>
    <t>MODERN BUILDING INC.</t>
  </si>
  <si>
    <t>LGM CONSTRUCTION</t>
  </si>
  <si>
    <t>DETRAUGHBER</t>
  </si>
  <si>
    <t>CANNON BUILDING SYSTEMS, INC.</t>
  </si>
  <si>
    <t>LEFEVER BUILDING SYSTEMS</t>
  </si>
  <si>
    <t>JRKRUPPSTADT</t>
  </si>
  <si>
    <t>OAKWOOD SCHOOL GYM &amp; ARTS CENT</t>
  </si>
  <si>
    <t>BMAGEE</t>
  </si>
  <si>
    <t>WOODRUFF CONSTRUCTION, LLC</t>
  </si>
  <si>
    <t>JSSNIDER</t>
  </si>
  <si>
    <t>GASCHMIDT</t>
  </si>
  <si>
    <t>PANELIZED STRUCTURES, INC.</t>
  </si>
  <si>
    <t>MSILLER</t>
  </si>
  <si>
    <t>JADELGADILLO</t>
  </si>
  <si>
    <t>HARBD</t>
  </si>
  <si>
    <t>MJVALENTINE</t>
  </si>
  <si>
    <t>CHG BUILDING SYSTEMS, INC.</t>
  </si>
  <si>
    <t>WHALEN CONSTRUCTION, INC.</t>
  </si>
  <si>
    <t>CLCONRAD</t>
  </si>
  <si>
    <t>VP - WESTERN CASH/DIRECT SALES</t>
  </si>
  <si>
    <t>MCQUK</t>
  </si>
  <si>
    <t>MDAVIS</t>
  </si>
  <si>
    <t>DOWNING CONSTRUCTION, INC.</t>
  </si>
  <si>
    <t>CROSSLAND CONSTRUCTION</t>
  </si>
  <si>
    <t>JKOLLI</t>
  </si>
  <si>
    <t>DWESSEL</t>
  </si>
  <si>
    <t>CONSTRUCTION SOLUTIONS AND CONSULTING</t>
  </si>
  <si>
    <t>CARGILL MARIO_11 16 2017</t>
  </si>
  <si>
    <t>COIL CONSTRUCTION, INC.</t>
  </si>
  <si>
    <t>U.S. TECHNICAL STRUCTURES</t>
  </si>
  <si>
    <t>GP-LAS VEGAS, NV. 125 X 150 (G</t>
  </si>
  <si>
    <t>CAMURPHY</t>
  </si>
  <si>
    <t>HUFTON CONSTRUCTION</t>
  </si>
  <si>
    <t>TRI-PLY CONSTRUCTION, LLC</t>
  </si>
  <si>
    <t>JBA</t>
  </si>
  <si>
    <t>JAMES STEEL ERECTION</t>
  </si>
  <si>
    <t>K. WOHLTMAN CONSTRUCTION</t>
  </si>
  <si>
    <t>CLOVER, MARK A</t>
  </si>
  <si>
    <t>JCASTANEDA</t>
  </si>
  <si>
    <t>KINDNESS GENERAL CONTRACTORS, INC.</t>
  </si>
  <si>
    <t>TETON WEST CONSTRUCTION, INC.</t>
  </si>
  <si>
    <t>PETERS CONSTRUCTION CORP.</t>
  </si>
  <si>
    <t>KTHANGARAJU</t>
  </si>
  <si>
    <t>INLAND TRUCKING</t>
  </si>
  <si>
    <t>GARVIN CONSTRUCTION</t>
  </si>
  <si>
    <t>US ERECTORS, INC.</t>
  </si>
  <si>
    <t>NUAGE BUILDERS, LLC</t>
  </si>
  <si>
    <t>RIO WEST DEVELOPMENT &amp; CONST., INC.</t>
  </si>
  <si>
    <t>MEDIEVAL TIMES PHOENIX</t>
  </si>
  <si>
    <t>GIRI</t>
  </si>
  <si>
    <t>TRI-COUNTY ELECTRIC COOP</t>
  </si>
  <si>
    <t>RKBEELMAN</t>
  </si>
  <si>
    <t>EMPIRE BUILDING CONSTRUCTION</t>
  </si>
  <si>
    <t>VP/MINI-CUSTOM-BLDR</t>
  </si>
  <si>
    <t>BRACK CONSTRUCTION, INC.</t>
  </si>
  <si>
    <t>COLOMBO CONSTRUCTION CO., INC.</t>
  </si>
  <si>
    <t>RICH KRAMER CONSTRUCTION, INC.</t>
  </si>
  <si>
    <t>KORTE &amp; LUITJOHAN CONTRACTORS, INC.</t>
  </si>
  <si>
    <t>ROLAND CONSTRUCTION, INC.</t>
  </si>
  <si>
    <t>RARIG CONSTRUCTION, INC.</t>
  </si>
  <si>
    <t>CLOSURES</t>
  </si>
  <si>
    <t>CENTRAL IOWA BLDG. SYSTEMS, INC.</t>
  </si>
  <si>
    <t>Headcount</t>
  </si>
  <si>
    <t>JUL-18</t>
  </si>
  <si>
    <t>AUG-18</t>
  </si>
  <si>
    <t>SEP-18</t>
  </si>
  <si>
    <t>OCT-18</t>
  </si>
  <si>
    <t>NOV-18</t>
  </si>
  <si>
    <t>DEC-18</t>
  </si>
  <si>
    <t>JAN-19</t>
  </si>
  <si>
    <t>FEB-19</t>
  </si>
  <si>
    <t>MAR-19</t>
  </si>
  <si>
    <t>APR-19</t>
  </si>
  <si>
    <t>MAY-19</t>
  </si>
  <si>
    <t>JUN-19</t>
  </si>
  <si>
    <t>Utilization Budget</t>
  </si>
  <si>
    <t>Update formula each month</t>
  </si>
  <si>
    <t>900000-900030</t>
  </si>
  <si>
    <t>%</t>
  </si>
  <si>
    <t>DirHrs/HC</t>
  </si>
  <si>
    <t>Expenses</t>
  </si>
  <si>
    <t>One off's</t>
  </si>
  <si>
    <t>Use_Seg3</t>
  </si>
  <si>
    <t>600000.%,~624000.009,~625000.004</t>
  </si>
  <si>
    <t>001-005</t>
  </si>
  <si>
    <t>15790,15791</t>
  </si>
  <si>
    <t>CEN</t>
  </si>
  <si>
    <t>EAS</t>
  </si>
  <si>
    <t>WES</t>
  </si>
  <si>
    <t>KC</t>
  </si>
  <si>
    <t>CHN</t>
  </si>
  <si>
    <t>OSC</t>
  </si>
  <si>
    <t># ECK</t>
  </si>
  <si>
    <t>OT ECK %</t>
  </si>
  <si>
    <t>On Time ECK %</t>
  </si>
  <si>
    <t>FY19</t>
  </si>
  <si>
    <t>FY18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</si>
  <si>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</si>
  <si>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</si>
  <si>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</si>
  <si>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</si>
  <si>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</si>
  <si>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</si>
  <si>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</si>
  <si>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</si>
  <si>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</si>
  <si>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</si>
  <si>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</si>
  <si>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</si>
  <si>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Total</t>
  </si>
  <si>
    <t>ORDER</t>
  </si>
  <si>
    <t>SP/CONV-CUSTOM-BLDR</t>
  </si>
  <si>
    <t>GB/WS-STD-BLDR CAN</t>
  </si>
  <si>
    <t>ROOF-STD-BLDR CAN</t>
  </si>
  <si>
    <t>GB/LM-STD-BLDR LATINA</t>
  </si>
  <si>
    <t>GB/WS-STD-GSA BMC INTL</t>
  </si>
  <si>
    <t>GB/LM-CUSTOM-BLDR CAN</t>
  </si>
  <si>
    <t>GB/IS-STD-BLDR</t>
  </si>
  <si>
    <t>GB/LIB-STD-BLDR</t>
  </si>
  <si>
    <t>GB/ROOF-CUSTOM-BLDR</t>
  </si>
  <si>
    <t>ENPARTS</t>
  </si>
  <si>
    <t>SP/CONV-ENPARTS-BLDR</t>
  </si>
  <si>
    <t>GB/WS-ENPARTS-GSA BMC</t>
  </si>
  <si>
    <t>GB/LM-ENPARTS-IC BUCON</t>
  </si>
  <si>
    <t>GB/CL-ENPARTS-IC BUCON</t>
  </si>
  <si>
    <t>GB-ENPARTS-LIBERTY</t>
  </si>
  <si>
    <t>Order check</t>
  </si>
  <si>
    <t>AvQ Tons</t>
  </si>
  <si>
    <t>From Op Effectiveness sheet:</t>
  </si>
  <si>
    <t>Sum of Total</t>
  </si>
  <si>
    <t>Sum of Utilization %</t>
  </si>
  <si>
    <t>ORG</t>
  </si>
  <si>
    <t>10004</t>
  </si>
  <si>
    <t>10152</t>
  </si>
  <si>
    <t>15130</t>
  </si>
  <si>
    <t>15135</t>
  </si>
  <si>
    <t>15150</t>
  </si>
  <si>
    <t>15155</t>
  </si>
  <si>
    <t>15266</t>
  </si>
  <si>
    <t>15335</t>
  </si>
  <si>
    <t>15505</t>
  </si>
  <si>
    <t>15787</t>
  </si>
  <si>
    <t>15790</t>
  </si>
  <si>
    <t>18051</t>
  </si>
  <si>
    <t>19105</t>
  </si>
  <si>
    <t>19115</t>
  </si>
  <si>
    <t>19125</t>
  </si>
  <si>
    <t>19135</t>
  </si>
  <si>
    <t>19145</t>
  </si>
  <si>
    <t>19205</t>
  </si>
  <si>
    <t>19215</t>
  </si>
  <si>
    <t>19225</t>
  </si>
  <si>
    <t>19235</t>
  </si>
  <si>
    <t>19505</t>
  </si>
  <si>
    <t>20040</t>
  </si>
  <si>
    <t>20055</t>
  </si>
  <si>
    <t>20075</t>
  </si>
  <si>
    <t>20085</t>
  </si>
  <si>
    <t>20095</t>
  </si>
  <si>
    <t>20105</t>
  </si>
  <si>
    <t>70034</t>
  </si>
  <si>
    <t>70041</t>
  </si>
  <si>
    <t>70042</t>
  </si>
  <si>
    <t>70043</t>
  </si>
  <si>
    <t>70045</t>
  </si>
  <si>
    <t>70051</t>
  </si>
  <si>
    <t>72023</t>
  </si>
  <si>
    <t>72033</t>
  </si>
  <si>
    <t>Indirect</t>
  </si>
  <si>
    <t>Unapproved</t>
  </si>
  <si>
    <t>Hours Worked</t>
  </si>
  <si>
    <t>Non-working Hours</t>
  </si>
  <si>
    <t>Employee Process Group</t>
  </si>
  <si>
    <t>Employee Cell</t>
  </si>
  <si>
    <t>Employee Home Group</t>
  </si>
  <si>
    <t>Employee Organization</t>
  </si>
  <si>
    <t>Op Unit</t>
  </si>
  <si>
    <t>Dept</t>
  </si>
  <si>
    <t>ROOF</t>
  </si>
  <si>
    <t>131</t>
  </si>
  <si>
    <t>EVANSVILLE</t>
  </si>
  <si>
    <t>BCSS</t>
  </si>
  <si>
    <t>VISALIA</t>
  </si>
  <si>
    <t>Setup Busi</t>
  </si>
  <si>
    <t>LAURINBURG</t>
  </si>
  <si>
    <t>PINE BLUFF</t>
  </si>
  <si>
    <t>MEMPHIS</t>
  </si>
  <si>
    <t>MEXICO CIT</t>
  </si>
  <si>
    <t>ARIZMENDI GUERRA, ALEJANDRA M</t>
  </si>
  <si>
    <t>ANNVILLE</t>
  </si>
  <si>
    <t>KC CENTRAL</t>
  </si>
  <si>
    <t>135</t>
  </si>
  <si>
    <t>ST JOSEPH</t>
  </si>
  <si>
    <t>SPEC BLDG</t>
  </si>
  <si>
    <t>KERNERSVIL</t>
  </si>
  <si>
    <t>CARPENTER, CARISA A</t>
  </si>
  <si>
    <t>TURLOCK</t>
  </si>
  <si>
    <t>XIAN</t>
  </si>
  <si>
    <t>MONTERREY</t>
  </si>
  <si>
    <t>GLOBAL</t>
  </si>
  <si>
    <t>BLUESCOPE</t>
  </si>
  <si>
    <t>JAYARAMAN, GANESAN</t>
  </si>
  <si>
    <t>KALINGANIRTHANAN, VENKATARAMANAN</t>
  </si>
  <si>
    <t>BIR</t>
  </si>
  <si>
    <t>BIRMINGHAM</t>
  </si>
  <si>
    <t>SUZHOU MFG</t>
  </si>
  <si>
    <t>LI, DANTE</t>
  </si>
  <si>
    <t>CANADA</t>
  </si>
  <si>
    <t>SAN MARCOS</t>
  </si>
  <si>
    <t>LUGO HERNANDEZ, GABRIELA</t>
  </si>
  <si>
    <t>MARTINEZ ORNELAS, ANGELICA</t>
  </si>
  <si>
    <t>MARTINEZ RESENDEZ, CLAUDIA ESTELA E.</t>
  </si>
  <si>
    <t>MO, MOMO</t>
  </si>
  <si>
    <t>MONIKA GROVER,</t>
  </si>
  <si>
    <t>NAVA GUERRERO, NANCY</t>
  </si>
  <si>
    <t>CUSTOMS 1</t>
  </si>
  <si>
    <t>SASSER, JIN LEI</t>
  </si>
  <si>
    <t>WANG, BO</t>
  </si>
  <si>
    <t>WANG, JUAN</t>
  </si>
  <si>
    <t>WANG, NINGLI</t>
  </si>
  <si>
    <t>WANG, XIANFENG</t>
  </si>
  <si>
    <t>ZAVALA CASTRO, ELIZABET</t>
  </si>
  <si>
    <t>ZUNIGA JUAREZ, LIA I</t>
  </si>
  <si>
    <t>8/15/2018</t>
  </si>
  <si>
    <t>8/13/2018</t>
  </si>
  <si>
    <t>8/10/2018</t>
  </si>
  <si>
    <t>8/24/2018</t>
  </si>
  <si>
    <t>8/9/2018</t>
  </si>
  <si>
    <t>8/16/2018</t>
  </si>
  <si>
    <t>8/17/2018</t>
  </si>
  <si>
    <t>8/14/2018</t>
  </si>
  <si>
    <t>8/22/2018</t>
  </si>
  <si>
    <t>8/6/2018</t>
  </si>
  <si>
    <t>8/20/2018</t>
  </si>
  <si>
    <t>ANDERSON-ASHTON, INC.</t>
  </si>
  <si>
    <t>KRONES, INC. 1/19/18</t>
  </si>
  <si>
    <t>VITA NON-WOVENS - EAST EXP 4-2</t>
  </si>
  <si>
    <t>RED GOLD ORESTES 4/13/18</t>
  </si>
  <si>
    <t>RYANM</t>
  </si>
  <si>
    <t>VELLK</t>
  </si>
  <si>
    <t>8/23/2018</t>
  </si>
  <si>
    <t>HUFFCUTT 4/27/18</t>
  </si>
  <si>
    <t>ESSEX GROUP, INC. 2018 5/2/18</t>
  </si>
  <si>
    <t>9/6/2018</t>
  </si>
  <si>
    <t>NANCB</t>
  </si>
  <si>
    <t>LAMBERT COMMERCIAL CONSTRUCTION</t>
  </si>
  <si>
    <t>TUBAL-CAIN HOLDINGS LLC</t>
  </si>
  <si>
    <t>ENGINEERED BUILDINGS, INC.</t>
  </si>
  <si>
    <t>8/25/2018</t>
  </si>
  <si>
    <t>8/27/2018</t>
  </si>
  <si>
    <t>VDONG</t>
  </si>
  <si>
    <t>COSTCO-CORAL SPRINGS, FL</t>
  </si>
  <si>
    <t>XIANFENG.WANG2</t>
  </si>
  <si>
    <t>COSTCO-ST. CLOUD, MN</t>
  </si>
  <si>
    <t>BOLAND OFFICE WH 174900 SF</t>
  </si>
  <si>
    <t>DAL-TILE WAREHOUSE</t>
  </si>
  <si>
    <t>SUBARU PARTS DC</t>
  </si>
  <si>
    <t>8/28/2018</t>
  </si>
  <si>
    <t>BURKEY CONSTRUCTION CO.</t>
  </si>
  <si>
    <t>ALVERNIA UNIVERSITY SPORTS COM</t>
  </si>
  <si>
    <t>RIVER CITY DISTRIBUTION CENTER</t>
  </si>
  <si>
    <t>JBF STAINLESS</t>
  </si>
  <si>
    <t>PARCEL 46 CENTERPOINT EAST</t>
  </si>
  <si>
    <t>PROTENERGY - RTD PRODUCTION</t>
  </si>
  <si>
    <t>JAMCATEE</t>
  </si>
  <si>
    <t>COMMUNITY PLAYTHINGS ADDITION</t>
  </si>
  <si>
    <t>2124140 ONTARIO INC.</t>
  </si>
  <si>
    <t>BAWISELY</t>
  </si>
  <si>
    <t>PALMER CONSTRUCTION GROUP INC.</t>
  </si>
  <si>
    <t>TOROMONT CAT WASH BAY ADDITION</t>
  </si>
  <si>
    <t>FRAMAR INTERNATIONAL INC</t>
  </si>
  <si>
    <t>8/31/2018</t>
  </si>
  <si>
    <t>RIKJAK PROJECTS</t>
  </si>
  <si>
    <t>INTERBUILD, INC.</t>
  </si>
  <si>
    <t>RICHARD K. DAVIS CONSTRUCTION</t>
  </si>
  <si>
    <t>L.A. BRETT &amp; SONS</t>
  </si>
  <si>
    <t>DTRPCIC</t>
  </si>
  <si>
    <t>BAHOLT</t>
  </si>
  <si>
    <t>INTERLOX BUILDING SYSTEMS LTD.</t>
  </si>
  <si>
    <t>BUILDING &amp; ENGINEERING CONTRACTORS SOUTHWEST, INC.</t>
  </si>
  <si>
    <t>GODO PUMPHOUSE 3-9-18</t>
  </si>
  <si>
    <t>AMERICAN ALLOY STEEL ADDITION</t>
  </si>
  <si>
    <t>VALLEY STEEL CONSTRUCTION</t>
  </si>
  <si>
    <t>RICHARDSON &amp; RICHARDSON, INC.</t>
  </si>
  <si>
    <t>K2 CONSTRUCTION, INC</t>
  </si>
  <si>
    <t>LOVE'S 754 ROCHELLE IL</t>
  </si>
  <si>
    <t>OCOLLIER</t>
  </si>
  <si>
    <t>HEITKAMP CONSTRUCTION COMPANY, INC.</t>
  </si>
  <si>
    <t>CALGON CARBON 9-19-16 REV - VE</t>
  </si>
  <si>
    <t>KBW ASSOCIATES, INC.</t>
  </si>
  <si>
    <t>FREDERICKS, INC.</t>
  </si>
  <si>
    <t>JWARMITAGE</t>
  </si>
  <si>
    <t>CROCKER BUILDING COMPANY, INC.</t>
  </si>
  <si>
    <t>JALADICK</t>
  </si>
  <si>
    <t>PATCO CONSTRUCTION, INC.</t>
  </si>
  <si>
    <t>GATES ORDER</t>
  </si>
  <si>
    <t>RDECONTO</t>
  </si>
  <si>
    <t>CON-TECH GENERAL CONTRACTORS LTD</t>
  </si>
  <si>
    <t>CHOICE BUILDING SYSTEMS</t>
  </si>
  <si>
    <t>BURNETT GENERAL CONTRACTING, INC.</t>
  </si>
  <si>
    <t>ROY NESS CONTRACTING</t>
  </si>
  <si>
    <t>BAUMER CONSTRUCTION, INC.</t>
  </si>
  <si>
    <t>9/7/2018</t>
  </si>
  <si>
    <t>NORSTEEL BUILDINGS SALES CORP</t>
  </si>
  <si>
    <t>BSWOFFORD</t>
  </si>
  <si>
    <t>KAJIMA BUILDING &amp; DESIGN GROUP, INC.</t>
  </si>
  <si>
    <t>UPS JACKSONVILLE EXPANSION</t>
  </si>
  <si>
    <t>BLROBERTS</t>
  </si>
  <si>
    <t>MEPRUIETT</t>
  </si>
  <si>
    <t>USG WAREHOUSE</t>
  </si>
  <si>
    <t>BRETT CONSTRUCTION CO.</t>
  </si>
  <si>
    <t>TKGORBY</t>
  </si>
  <si>
    <t>MMHARPER</t>
  </si>
  <si>
    <t>SURE STEEL TEXAS - L.P.</t>
  </si>
  <si>
    <t>SWA HANGAR H17744</t>
  </si>
  <si>
    <t>ASHMC</t>
  </si>
  <si>
    <t>2018164 PROJECT STARBELT - OFF</t>
  </si>
  <si>
    <t>AZAMPIRON</t>
  </si>
  <si>
    <t>HANSEN-RICE, INC.</t>
  </si>
  <si>
    <t>TIMBERLINE OFFICE BUILDING</t>
  </si>
  <si>
    <t>SCHLECHT CONSTRUCTION</t>
  </si>
  <si>
    <t>AMS1</t>
  </si>
  <si>
    <t>CENTRAL KITSAP HS/MS CTE BUILD</t>
  </si>
  <si>
    <t>SCHWISOW CONSTRUCTION, INC.</t>
  </si>
  <si>
    <t>BOUMA &amp; COMPANY</t>
  </si>
  <si>
    <t>WESTLINK BUILDING 4</t>
  </si>
  <si>
    <t>CURTISS-MANES-SCHULTE, INC.</t>
  </si>
  <si>
    <t>STRATE CONSTRUCTION, INC.</t>
  </si>
  <si>
    <t>BTF REALTY, LLC</t>
  </si>
  <si>
    <t>DOLLAR GENERAL - PLAINVILLE CT</t>
  </si>
  <si>
    <t>MGROVER</t>
  </si>
  <si>
    <t>9/17/2018</t>
  </si>
  <si>
    <t>Count of Order check</t>
  </si>
  <si>
    <t>Org</t>
  </si>
  <si>
    <t>MPHT</t>
  </si>
  <si>
    <t>Eng Conver Cost</t>
  </si>
  <si>
    <t>ECK Tons</t>
  </si>
  <si>
    <t>Engineering Conversion Cost</t>
  </si>
  <si>
    <t>Conversion Cost</t>
  </si>
  <si>
    <t>Utilized Hours</t>
  </si>
  <si>
    <t>YTD</t>
  </si>
  <si>
    <t>87003,~10004</t>
  </si>
  <si>
    <t>JUL-17</t>
  </si>
  <si>
    <t>AUG-17</t>
  </si>
  <si>
    <t>SEP-17</t>
  </si>
  <si>
    <t>OCT-17</t>
  </si>
  <si>
    <t>NOV-17</t>
  </si>
  <si>
    <t>DEC-17</t>
  </si>
  <si>
    <t>JAN-18</t>
  </si>
  <si>
    <t>FEB-18</t>
  </si>
  <si>
    <t>MAR-18</t>
  </si>
  <si>
    <t>APR-18</t>
  </si>
  <si>
    <t>MAY-18</t>
  </si>
  <si>
    <t>JUN-18</t>
  </si>
  <si>
    <t>FY19 Goal</t>
  </si>
  <si>
    <t>PHPT</t>
  </si>
  <si>
    <t>FY19 YTD</t>
  </si>
  <si>
    <t>Historic Average (2.17)</t>
  </si>
  <si>
    <t>FY19 PHPT</t>
  </si>
  <si>
    <t>Historic Data:</t>
  </si>
  <si>
    <t>BBNA Eng Utilization</t>
  </si>
  <si>
    <t>Eng Manifest Tons--&gt;</t>
  </si>
  <si>
    <t>INPUT</t>
  </si>
  <si>
    <t>STAT entry going forward</t>
  </si>
  <si>
    <t>One-off accruals</t>
  </si>
  <si>
    <t>Total:</t>
  </si>
  <si>
    <t>Sold Hours</t>
  </si>
  <si>
    <t>AvQ Hours</t>
  </si>
  <si>
    <t>AvsQ Tons</t>
  </si>
  <si>
    <t>Sold Tons</t>
  </si>
  <si>
    <t>Sold Hrs</t>
  </si>
  <si>
    <t>A Hrs</t>
  </si>
  <si>
    <t>A/Q Hrs (DO NOT USE)</t>
  </si>
  <si>
    <t>FY18 YTD</t>
  </si>
  <si>
    <t>FY19 CC Goal</t>
  </si>
  <si>
    <t>CC</t>
  </si>
  <si>
    <t>917008.000</t>
  </si>
  <si>
    <t>917009.000</t>
  </si>
  <si>
    <t>Total Eng Hrs</t>
  </si>
  <si>
    <t>917002.000</t>
  </si>
  <si>
    <t>917004.000</t>
  </si>
  <si>
    <t>917001.000</t>
  </si>
  <si>
    <t>917000.000</t>
  </si>
  <si>
    <t>917012.000</t>
  </si>
  <si>
    <t>917013.000</t>
  </si>
  <si>
    <t>Act Tons</t>
  </si>
  <si>
    <t>Quote Tons</t>
  </si>
  <si>
    <t>000</t>
  </si>
  <si>
    <t>Description</t>
  </si>
  <si>
    <t>OU</t>
  </si>
  <si>
    <t>Acct</t>
  </si>
  <si>
    <t>Sub</t>
  </si>
  <si>
    <t>LOB</t>
  </si>
  <si>
    <t>dr</t>
  </si>
  <si>
    <t>Acct Description</t>
  </si>
  <si>
    <t>Order Summary</t>
  </si>
  <si>
    <t>JE</t>
  </si>
  <si>
    <t>Calc</t>
  </si>
  <si>
    <t>variance</t>
  </si>
  <si>
    <t>19325</t>
  </si>
  <si>
    <t>19315</t>
  </si>
  <si>
    <t>TIMBERLINE BUILDING SYSTEMS, LLC</t>
  </si>
  <si>
    <t>A/Q Goal</t>
  </si>
  <si>
    <t>Goal (1.00)</t>
  </si>
  <si>
    <t>Booked Tons</t>
  </si>
  <si>
    <t>15793</t>
  </si>
  <si>
    <t>9/10/2018</t>
  </si>
  <si>
    <t>9/21/2018</t>
  </si>
  <si>
    <t>9/18/2018</t>
  </si>
  <si>
    <t>9/19/2018</t>
  </si>
  <si>
    <t>8/30/2018</t>
  </si>
  <si>
    <t>MEEHAN CONTRACTORS, LTD</t>
  </si>
  <si>
    <t>9/5/2018</t>
  </si>
  <si>
    <t>MCKINNEY AIRPORT H17758</t>
  </si>
  <si>
    <t>MACDOUGALL PIERCE CONSTRUCTION INC</t>
  </si>
  <si>
    <t>9/14/2018</t>
  </si>
  <si>
    <t>9/20/2018</t>
  </si>
  <si>
    <t>9/11/2018</t>
  </si>
  <si>
    <t>9/4/2018</t>
  </si>
  <si>
    <t>9/12/2018</t>
  </si>
  <si>
    <t>9/13/2018</t>
  </si>
  <si>
    <t>VORTEX ADDITION 5/8/18</t>
  </si>
  <si>
    <t>THE PANGERE CORPORATION</t>
  </si>
  <si>
    <t>PRATT NEW MILL WH 5/14/18</t>
  </si>
  <si>
    <t>RYAN COMPANIES US, INC.</t>
  </si>
  <si>
    <t>JOHN DEERE DES MOINES 5/29/18</t>
  </si>
  <si>
    <t>MDC WHSE 6/4/18</t>
  </si>
  <si>
    <t>171673- CARGILL BLDING 6-4-18</t>
  </si>
  <si>
    <t>ANMARTINEZ</t>
  </si>
  <si>
    <t>MASTER METER 101 BLDG 6/29/18</t>
  </si>
  <si>
    <t>CSLIP</t>
  </si>
  <si>
    <t>A.C.E. BUILDING SERVICE, INC.</t>
  </si>
  <si>
    <t>MENDP</t>
  </si>
  <si>
    <t>GREAT LAKES RENEWABLE 8/8/18</t>
  </si>
  <si>
    <t>WOODWARD DESIGN + BUILD, LLC</t>
  </si>
  <si>
    <t>BUILDING SYSTEMS, INC.</t>
  </si>
  <si>
    <t>EVERGREEN DESIGN-BUILD, LLC</t>
  </si>
  <si>
    <t>JUAN.WANG</t>
  </si>
  <si>
    <t>AENEVINS</t>
  </si>
  <si>
    <t>SRHUSKAMP</t>
  </si>
  <si>
    <t>TRUCK CARE OF SIOUX FALLS, SD</t>
  </si>
  <si>
    <t>9/28/2018</t>
  </si>
  <si>
    <t>U-HAUL OF MCDONOUGH, GA</t>
  </si>
  <si>
    <t>CHAPM</t>
  </si>
  <si>
    <t>DLLUEBBERT</t>
  </si>
  <si>
    <t>U-HAUL OF QUEEN CREEK</t>
  </si>
  <si>
    <t>GRAE-CON CONSTRUCTION, INC.</t>
  </si>
  <si>
    <t>PERTC</t>
  </si>
  <si>
    <t>CLARION COUNTY YMCA</t>
  </si>
  <si>
    <t>PERDUE ZION CHURCH WASH BAYS</t>
  </si>
  <si>
    <t>GREENWOOD TERMINAL ADDITION</t>
  </si>
  <si>
    <t>FLEMINGTON DEPARTMENT STORE 18</t>
  </si>
  <si>
    <t>SOUTH PATERSON SUBSTATION</t>
  </si>
  <si>
    <t>SELVB</t>
  </si>
  <si>
    <t>WAGNER CONSTRUCTION COMPANY, LLC</t>
  </si>
  <si>
    <t>ETNA PROPERTIES, LP</t>
  </si>
  <si>
    <t>986 JERSEY AVE</t>
  </si>
  <si>
    <t>MHUDGINS</t>
  </si>
  <si>
    <t>CUMBERLAND DESIGN &amp; BUILDING CO., INC.</t>
  </si>
  <si>
    <t>GROFF TRACTOR</t>
  </si>
  <si>
    <t>APEX CONTRACTING (SUDBURY) LTD.</t>
  </si>
  <si>
    <t>MATTSON ENTERPRISES, INC.</t>
  </si>
  <si>
    <t>9/27/2018</t>
  </si>
  <si>
    <t>TRI-TECH ASSOCIATES</t>
  </si>
  <si>
    <t>BHUVI</t>
  </si>
  <si>
    <t>RICHAD STEEL ADDIT.</t>
  </si>
  <si>
    <t>QUINN CONSTRUCTION CORPORATION</t>
  </si>
  <si>
    <t>JLOJA</t>
  </si>
  <si>
    <t>9/25/2018</t>
  </si>
  <si>
    <t>DUTTON &amp; GARFIELD, INC.</t>
  </si>
  <si>
    <t>JC FLOORCOVERING</t>
  </si>
  <si>
    <t>METAL BUILDING RESTORATION, IN</t>
  </si>
  <si>
    <t>G&amp;J MINI 8/30/18</t>
  </si>
  <si>
    <t>CONSTRUCTION SYSTEMS, INC. OF LUMBERTON</t>
  </si>
  <si>
    <t>MAXIM CRANES</t>
  </si>
  <si>
    <t>ARCO INDUSTRIES</t>
  </si>
  <si>
    <t>FEDEX, KIRKLAND LAKE</t>
  </si>
  <si>
    <t>WILLIAMS, GARY L</t>
  </si>
  <si>
    <t>BLUESCOPE CONST., INC. - BHS</t>
  </si>
  <si>
    <t>17012 FXG HUBOPS FT WORTH</t>
  </si>
  <si>
    <t>T. VIOLE' CONSTRUCTION COMPANY, INC</t>
  </si>
  <si>
    <t>STEELCRAFT CONSTRUCTION, INC</t>
  </si>
  <si>
    <t>GUARDIAN JET CENTER</t>
  </si>
  <si>
    <t>HUAGUILAR</t>
  </si>
  <si>
    <t>WESTERNER PARK EXPANSION</t>
  </si>
  <si>
    <t>MOLZAHN CONSTRUCTION, INC</t>
  </si>
  <si>
    <t>HILBERS, INC.</t>
  </si>
  <si>
    <t>OLD DOMINION OTAY MESA T.I</t>
  </si>
  <si>
    <t>NORTHWEST CONTRACTING</t>
  </si>
  <si>
    <t>MELEWKA HOMES LTD</t>
  </si>
  <si>
    <t>VAN HOOSE CONSTRUCTION COMPANY</t>
  </si>
  <si>
    <t>PRIMER</t>
  </si>
  <si>
    <t>PARK AVENUE CONSTRUCTION, LTD.</t>
  </si>
  <si>
    <t>DOLLAR GENERAL - ROSEBURG, OR2</t>
  </si>
  <si>
    <t>RJCATO</t>
  </si>
  <si>
    <t>DYKSTRA CONSTRUCTION INC</t>
  </si>
  <si>
    <t>DG DOVER FL</t>
  </si>
  <si>
    <t>VENKATARAMANANK</t>
  </si>
  <si>
    <t>CREATIVE STRUCTURES SERVICES, INC.</t>
  </si>
  <si>
    <t>FAMILY DOLLAR - BUFFALO (WILLI</t>
  </si>
  <si>
    <t>METIS CONSTRUCTION SERVICES, LLC</t>
  </si>
  <si>
    <t>DOLLAR GENERAL NEW WESTON OH</t>
  </si>
  <si>
    <t>MAINE COAST CONSTRUCTION CORP.</t>
  </si>
  <si>
    <t>DWATKINSON</t>
  </si>
  <si>
    <t>AMTIEDT</t>
  </si>
  <si>
    <t>SANDWICH PUBLIC SAFETY BUILDIN</t>
  </si>
  <si>
    <t>THOMAS &amp; MARKER CONSTRUCTION</t>
  </si>
  <si>
    <t>FRAC SHACK 2018</t>
  </si>
  <si>
    <t>JAYCO - PLANT 43 ADDITION - OR</t>
  </si>
  <si>
    <t>MENTOR BRANCH FINAL ORDER</t>
  </si>
  <si>
    <t>ROTTERDAM VENTURES INC.</t>
  </si>
  <si>
    <t>RIP BUILDING 9 EXPANSION</t>
  </si>
  <si>
    <t>DOLLAR GENERAL - ARCADIA WI</t>
  </si>
  <si>
    <t>COUNTY MATERIALS CORP - MARATH</t>
  </si>
  <si>
    <t>L&amp;W ENGINEERING - CHASSIS</t>
  </si>
  <si>
    <t>RJ WALTER LLC</t>
  </si>
  <si>
    <t>VALLEY EXPRESS</t>
  </si>
  <si>
    <t>9/24/2018</t>
  </si>
  <si>
    <t>DK BURKE</t>
  </si>
  <si>
    <t>HARDB1</t>
  </si>
  <si>
    <t>LEE CONSTRUCTION MANAGEMENT, INC.</t>
  </si>
  <si>
    <t>CPD</t>
  </si>
  <si>
    <t>KDRAMSAY</t>
  </si>
  <si>
    <t>DOLLAR GENERAL - HARTFORD OH</t>
  </si>
  <si>
    <t>DELAWARE BUILDING SYSTEMS</t>
  </si>
  <si>
    <t>R W BUILDERS, INC.</t>
  </si>
  <si>
    <t>MARIM</t>
  </si>
  <si>
    <t>DOLLAR GENERAL - ZANESVILLE IN</t>
  </si>
  <si>
    <t>WINSERT 200 X 100</t>
  </si>
  <si>
    <t>BRAND CONSTRUCTION, INC.</t>
  </si>
  <si>
    <t>BROOKPARK DESIGN BUILDERS LLC</t>
  </si>
  <si>
    <t>MINER</t>
  </si>
  <si>
    <t>UNITED ENTERPRISES CONSTRUCTION, LLC</t>
  </si>
  <si>
    <t>TRIM</t>
  </si>
  <si>
    <t>CONYNGHAM SALES COMPANY</t>
  </si>
  <si>
    <t>FOREST PRO KEYSVILLE</t>
  </si>
  <si>
    <t>BROWDERS TOWING</t>
  </si>
  <si>
    <t>PENTREATH - WAXHAW MANUFACTURI</t>
  </si>
  <si>
    <t>SOF CAMP LEJEUNE A1</t>
  </si>
  <si>
    <t>PHOENIX ASSOCIATES, INC.</t>
  </si>
  <si>
    <t>GRAY &amp; BECKER CONSTRUCTION CO.</t>
  </si>
  <si>
    <t>ST ALBERT THE GREAT CATHOLIC C</t>
  </si>
  <si>
    <t>E OFFICE</t>
  </si>
  <si>
    <t>MOHAN</t>
  </si>
  <si>
    <t>ABUCK INC.</t>
  </si>
  <si>
    <t>HARRISON CONSTRUCTION CO. INC.</t>
  </si>
  <si>
    <t>SLB CHEMICAL DOOR TRIM</t>
  </si>
  <si>
    <t>B450 BLAST UPGRADES</t>
  </si>
  <si>
    <t>OHL FISH FARM JCP</t>
  </si>
  <si>
    <t>UPS HARRELL</t>
  </si>
  <si>
    <t>VANCE CONSTRUCTION CO., INC.</t>
  </si>
  <si>
    <t>WILBAR RE-SKIN</t>
  </si>
  <si>
    <t>LAWRENCE WESLYAN CHURCH</t>
  </si>
  <si>
    <t>DUBLIN CAMP PARKS - CANOPY #3</t>
  </si>
  <si>
    <t>MARK HEUETT GENERAL CONTRACTOR</t>
  </si>
  <si>
    <t>THUNDERING MOUNTAIN SHOP</t>
  </si>
  <si>
    <t>WRSMITH</t>
  </si>
  <si>
    <t>MENISHA</t>
  </si>
  <si>
    <t>FREEDOM MULTI TENANT BUILDING</t>
  </si>
  <si>
    <t>2/16/2018</t>
  </si>
  <si>
    <t>L &amp; L BUILDERS COMPANY</t>
  </si>
  <si>
    <t>ARCHITECTURAL BUILDING SYSTEMS LLC</t>
  </si>
  <si>
    <t>DIVISION 13 BUILDINGS, INC.</t>
  </si>
  <si>
    <t>K2W LAYOUT #5</t>
  </si>
  <si>
    <t>4391-17034A FISH HATCHERY</t>
  </si>
  <si>
    <t>DICK ANDERSON CONSTRUCTION</t>
  </si>
  <si>
    <t>MOONLIGHT</t>
  </si>
  <si>
    <t>TETON WEST OF WASHINGTON, LLC</t>
  </si>
  <si>
    <t>ALLIED POTATO FAST TRACK</t>
  </si>
  <si>
    <t>BUDDEEZ 1-30-18</t>
  </si>
  <si>
    <t>EVANS BUILDING CO., INC.</t>
  </si>
  <si>
    <t>4391-17024A MEMBRANE FILTRATIO</t>
  </si>
  <si>
    <t>F.C.P., INC.</t>
  </si>
  <si>
    <t>HYDRANAUTICS</t>
  </si>
  <si>
    <t>STYKER</t>
  </si>
  <si>
    <t>JLWELSCHMEYER</t>
  </si>
  <si>
    <t>SUPERSTRUCTURES, INC.</t>
  </si>
  <si>
    <t>JSILVA</t>
  </si>
  <si>
    <t>JJD CONTRACTING CO., INC.</t>
  </si>
  <si>
    <t>MERSCHMAN SEEDS</t>
  </si>
  <si>
    <t>10/15/2018</t>
  </si>
  <si>
    <t>VINE STREET BLDG O'FALLON IL</t>
  </si>
  <si>
    <t>9/26/2018</t>
  </si>
  <si>
    <t>DEMLER ENTERPRISES</t>
  </si>
  <si>
    <t>ANDERSEN CONSTRUCTION COMPANY OF COUNCIL BLUFFS</t>
  </si>
  <si>
    <t>BURRAGE, BRIAN P.</t>
  </si>
  <si>
    <t>BUTLER CEN</t>
  </si>
  <si>
    <t>RAJASEKHAR, RASHMI</t>
  </si>
  <si>
    <t>ZHU, JINGYI</t>
  </si>
  <si>
    <t>10/9/2018</t>
  </si>
  <si>
    <t>10/4/2018</t>
  </si>
  <si>
    <t>10/1/2018</t>
  </si>
  <si>
    <t>INDIANA BEVERAGE STOR 6/7/17</t>
  </si>
  <si>
    <t>10/8/2018</t>
  </si>
  <si>
    <t>10/5/2018</t>
  </si>
  <si>
    <t>10/12/2018</t>
  </si>
  <si>
    <t>10/18/2018</t>
  </si>
  <si>
    <t>10/24/2018</t>
  </si>
  <si>
    <t>10/10/2018</t>
  </si>
  <si>
    <t>10/22/2018</t>
  </si>
  <si>
    <t>10/23/2018</t>
  </si>
  <si>
    <t>10/17/2018</t>
  </si>
  <si>
    <t>10/19/2018</t>
  </si>
  <si>
    <t>MRSICKEL</t>
  </si>
  <si>
    <t>AEP UPPER SANDUSKY 2/19/18</t>
  </si>
  <si>
    <t>10/26/2018</t>
  </si>
  <si>
    <t>KIMMT</t>
  </si>
  <si>
    <t>AGRICOR WAREHOUSE 3/9/18</t>
  </si>
  <si>
    <t>10/2/2018</t>
  </si>
  <si>
    <t>10/25/2018</t>
  </si>
  <si>
    <t>CARGILL WAREHOUSE 3/22/18</t>
  </si>
  <si>
    <t>10/3/2018</t>
  </si>
  <si>
    <t>10/16/2018</t>
  </si>
  <si>
    <t>QUICK ZIP STEEL BUILDINGS</t>
  </si>
  <si>
    <t>HIDDEN VALLEY</t>
  </si>
  <si>
    <t>CSP NB PAINT FACILITY 4/11/18</t>
  </si>
  <si>
    <t>10/11/2018</t>
  </si>
  <si>
    <t>ZINK DISTRIBUTING 4/17/18</t>
  </si>
  <si>
    <t>SOURCE ENERGY PRESTON 4/25/18</t>
  </si>
  <si>
    <t>181735 - HOME FURN 5/21/18</t>
  </si>
  <si>
    <t>ZIEBART 5-21-18</t>
  </si>
  <si>
    <t>GR DANIELS 2018 - 5-22-18</t>
  </si>
  <si>
    <t>DERRICK BUILDING SOLUTIONS, LLC</t>
  </si>
  <si>
    <t>FEDERAL FOAM TECH 5/30/18</t>
  </si>
  <si>
    <t>ZUMBRUN CONSTRUCTION CO., INC.</t>
  </si>
  <si>
    <t>QSI-16,000 MOD 2-15 5/30/18</t>
  </si>
  <si>
    <t>COMPONENT CONSTRUCTION COMPANY, LTD</t>
  </si>
  <si>
    <t>BURNETT HANGAR ADD 6/1/18</t>
  </si>
  <si>
    <t>KORTE CONSTRUCTION COMPANY</t>
  </si>
  <si>
    <t>KETTLE RIVER WAREHOUSE 6/13/18</t>
  </si>
  <si>
    <t>PREN</t>
  </si>
  <si>
    <t>CLMARTINEZ</t>
  </si>
  <si>
    <t>BROOKS CONSTRUCTION OFFICE REN</t>
  </si>
  <si>
    <t>EZAVALA</t>
  </si>
  <si>
    <t>ACCESS STORAGE OF HUNTINGBURG,</t>
  </si>
  <si>
    <t>RAIL CONNECT TENANT BLDG 8/20</t>
  </si>
  <si>
    <t>CSZHAW</t>
  </si>
  <si>
    <t>SWANG</t>
  </si>
  <si>
    <t>10/29/2018</t>
  </si>
  <si>
    <t>10/21/2018</t>
  </si>
  <si>
    <t>DYEYDE</t>
  </si>
  <si>
    <t>JIM VANDERGEEST 6-7-18</t>
  </si>
  <si>
    <t>OFFICE AND CMM ADDITION 9-5-18</t>
  </si>
  <si>
    <t>GRANTSBURG ENTERPRISE 9-10-18</t>
  </si>
  <si>
    <t>FRANK A. ROGERS &amp; COMPANY, INC.</t>
  </si>
  <si>
    <t>BRUNNER FABRICATION LLC9/11/18</t>
  </si>
  <si>
    <t>GLUGO</t>
  </si>
  <si>
    <t>NORBERG FARMS 80' X 200'</t>
  </si>
  <si>
    <t>GKN</t>
  </si>
  <si>
    <t>A. V. LAKE CONSTRUCTION COMPANY</t>
  </si>
  <si>
    <t>NATURE'S WAY FACILITY 10/1/18</t>
  </si>
  <si>
    <t>BRICKNERS</t>
  </si>
  <si>
    <t>MIDWEST VET RE-ROOF</t>
  </si>
  <si>
    <t>QUOTE REX GRANITE REROOF 10.8.</t>
  </si>
  <si>
    <t>QUOTE DON DELANGHE1 OF 1</t>
  </si>
  <si>
    <t>HEIMER CONSTRUCTION</t>
  </si>
  <si>
    <t>ENDURO ENGIN. INC. 3-1-18</t>
  </si>
  <si>
    <t>ART SCHOENTHALER CONSTRUCTION</t>
  </si>
  <si>
    <t>BRUCE KREOFSKY &amp; SONS, INC.</t>
  </si>
  <si>
    <t>JOHNSON WILSON CONSTRUCTORS, INC.</t>
  </si>
  <si>
    <t>THE MCFATE GROUP, INC.</t>
  </si>
  <si>
    <t>QUOTE KEY CHEVROLET - SHOP &amp; O</t>
  </si>
  <si>
    <t>CSWUB2</t>
  </si>
  <si>
    <t>JMURPHY</t>
  </si>
  <si>
    <t>OR WILLIAMSBURG, VA (WR2)</t>
  </si>
  <si>
    <t>11/2/2018</t>
  </si>
  <si>
    <t>11/9/2018</t>
  </si>
  <si>
    <t>COSTCO - OKLAHOMA CITY, OK</t>
  </si>
  <si>
    <t>10/30/2018</t>
  </si>
  <si>
    <t>1/9/2018</t>
  </si>
  <si>
    <t>JIAWEI.CHANG2</t>
  </si>
  <si>
    <t>INNOVA CORDELIA</t>
  </si>
  <si>
    <t>5/8/2018</t>
  </si>
  <si>
    <t>OR GADSDEN, AL (GD2) ADDITION</t>
  </si>
  <si>
    <t>SKYSERVICE FBO - SOUTH SIDE -G</t>
  </si>
  <si>
    <t>CHEYENNE, WY BUILDING A</t>
  </si>
  <si>
    <t>KEISER WAREHOUSE</t>
  </si>
  <si>
    <t>BMI BUILDING 1</t>
  </si>
  <si>
    <t>LEXUS OF SMITHTOWN</t>
  </si>
  <si>
    <t>CAMBRIDGE PAVERS</t>
  </si>
  <si>
    <t>BRENTWOOD BUILDERS, INC.</t>
  </si>
  <si>
    <t>CG - PHASE 1 MP BLDG</t>
  </si>
  <si>
    <t>GREENVILLE GIS &amp; CONTROL BUILD</t>
  </si>
  <si>
    <t>TWIN PINES CONSTRUCTION, LLC</t>
  </si>
  <si>
    <t>FW WEBB LEBANON, NH</t>
  </si>
  <si>
    <t>T.B.T. CONSTRUCTION SERVICES, INC.</t>
  </si>
  <si>
    <t>GONZJ1</t>
  </si>
  <si>
    <t>RAINWATER CONSTRUCTION CO., INC.</t>
  </si>
  <si>
    <t>ACE HARDWARE ALTERNATE PROPOSA</t>
  </si>
  <si>
    <t>KEYSTRUCT CONSTRUCTION, INC.</t>
  </si>
  <si>
    <t>BREWERY PRODUCTS</t>
  </si>
  <si>
    <t>TAWES TECHNOLOGY CENTER</t>
  </si>
  <si>
    <t>KUDOS ENTERPRISES 2018</t>
  </si>
  <si>
    <t>HAYES CONSTRUCTION COMPANY</t>
  </si>
  <si>
    <t>APG EDGEWOOD</t>
  </si>
  <si>
    <t>DINARDO 196 FRONT STREET</t>
  </si>
  <si>
    <t>KISH OFFICE WAREHOUSE.</t>
  </si>
  <si>
    <t>ADDISON PRECISION MFG</t>
  </si>
  <si>
    <t>MERIT BUILDERS, INC.</t>
  </si>
  <si>
    <t>HANGAR 17A EXPANSION</t>
  </si>
  <si>
    <t>5/28/2018</t>
  </si>
  <si>
    <t>BJBETTLEYON</t>
  </si>
  <si>
    <t>SECO MACHINE (SMN)</t>
  </si>
  <si>
    <t>RAMUM</t>
  </si>
  <si>
    <t>GCBUELL</t>
  </si>
  <si>
    <t>PBS PREMIER BUILDING SOLUTIONS</t>
  </si>
  <si>
    <t>WALKER DESIGN &amp; CONSTRUCTION CO.</t>
  </si>
  <si>
    <t>SEMINOLE INJECTION WELL PUMP</t>
  </si>
  <si>
    <t>WHITAKER CONTRACTING CORP.</t>
  </si>
  <si>
    <t>GO MEDICAL GROUP</t>
  </si>
  <si>
    <t>J &amp; F CONSTRUCTION, INC.</t>
  </si>
  <si>
    <t>NEXT GENERATION FILMS - MAINTE</t>
  </si>
  <si>
    <t>SPC2A, ZONE 1</t>
  </si>
  <si>
    <t>DYNAMIC AVIATION</t>
  </si>
  <si>
    <t>JOHN W. ROOKER &amp; ASSOCIATES, INC.</t>
  </si>
  <si>
    <t>INALFA ADDITION #3</t>
  </si>
  <si>
    <t>WAKE COMPETITION CENTER - GYM</t>
  </si>
  <si>
    <t>ORTIC</t>
  </si>
  <si>
    <t>RITCHIE-CURBOW CONSTRUCTION CO., INC.</t>
  </si>
  <si>
    <t>SITECH ADDITION</t>
  </si>
  <si>
    <t>BIRDSONG SUFFOLK DUMPER #4</t>
  </si>
  <si>
    <t>CARTZ</t>
  </si>
  <si>
    <t>CULLIGAN</t>
  </si>
  <si>
    <t>SBP1A PROJECT</t>
  </si>
  <si>
    <t>GMI PLANT ADDITIONS</t>
  </si>
  <si>
    <t>MCCRAITH BEVERAGE 6-22-18</t>
  </si>
  <si>
    <t>M.H. SANBORN, INC.</t>
  </si>
  <si>
    <t>ABCO RENTAL FLEX BUILD PHASE 3</t>
  </si>
  <si>
    <t>AARIZMENDI</t>
  </si>
  <si>
    <t>NNAVA</t>
  </si>
  <si>
    <t>RA JEFFEREYS NEW BERN REPAIRS</t>
  </si>
  <si>
    <t>ADENO UNIT A</t>
  </si>
  <si>
    <t>CLEAR SPAN STRUCTURES, LLC</t>
  </si>
  <si>
    <t>LAURINBURG FLEET 8/31/18</t>
  </si>
  <si>
    <t>KIRKLAND LAKE (PUMP HOUSE)</t>
  </si>
  <si>
    <t>RICHARD D. STEELE CONSTRUCTION (1979) LTD.</t>
  </si>
  <si>
    <t>YOUNGS COVE 9/7/18</t>
  </si>
  <si>
    <t>PROFESSIONAL BUILDING SYSTEMS, INC.</t>
  </si>
  <si>
    <t>GALEN 9-17-18</t>
  </si>
  <si>
    <t>AAGAARD-JUERGENSEN, LLC</t>
  </si>
  <si>
    <t>ROZELL INDUSTRIES, INC.</t>
  </si>
  <si>
    <t>FLOMATIC</t>
  </si>
  <si>
    <t>NEELY COBLE</t>
  </si>
  <si>
    <t>MHW CONSTRUCTION, LLC</t>
  </si>
  <si>
    <t>V&amp;H CONSTRUCTION, INC.</t>
  </si>
  <si>
    <t>WITMER'S INC.</t>
  </si>
  <si>
    <t>RESOURCE CONSTRUCTION COMPANY, INC.</t>
  </si>
  <si>
    <t>AEGIS BUILDING SYSTEMS, INC.</t>
  </si>
  <si>
    <t>MAHONE MARINE</t>
  </si>
  <si>
    <t>WHELAN AND CURRY CONST. SERVICES, INC.</t>
  </si>
  <si>
    <t>SCOTLAND COUNTY 1-5-18</t>
  </si>
  <si>
    <t>GCM CONTRACTING SOLUTIONS, INC.</t>
  </si>
  <si>
    <t>JOE FORMICA MANCAVE</t>
  </si>
  <si>
    <t>ARMSTRONG RE-ROOF PHASE 3</t>
  </si>
  <si>
    <t>KIRST CONSTRUCTION, INC.</t>
  </si>
  <si>
    <t>KIRST OFFICE</t>
  </si>
  <si>
    <t>ADENO</t>
  </si>
  <si>
    <t>TYMETAL CORP. 10/5/18</t>
  </si>
  <si>
    <t>MISC. MATERIAL 18R01</t>
  </si>
  <si>
    <t>P1_APPLIED VISION</t>
  </si>
  <si>
    <t>HARRY MOSES CONSTRUCTION CO., INC.</t>
  </si>
  <si>
    <t>RICHOLD WAREHOUSE REFURB ROOF</t>
  </si>
  <si>
    <t>BOYLE EXCAVATING LTD</t>
  </si>
  <si>
    <t>IRC POLAND SPRINGS</t>
  </si>
  <si>
    <t>NORTHSIDE BVILLE GUTTER REPAIR</t>
  </si>
  <si>
    <t>C&amp;M SALES, INC.</t>
  </si>
  <si>
    <t>KISH OFFICE WAREHOUSE</t>
  </si>
  <si>
    <t>DUNLAP INC MOD-36</t>
  </si>
  <si>
    <t>STEEL WORX SOLUTIONS, LLC</t>
  </si>
  <si>
    <t>BUCKS TECHNICAL ASSOCIATES, LL</t>
  </si>
  <si>
    <t>GE POWER ROOF REPLACEMENT</t>
  </si>
  <si>
    <t>IMPERIAL THEATER</t>
  </si>
  <si>
    <t>COLOROBBIA</t>
  </si>
  <si>
    <t>PETEC</t>
  </si>
  <si>
    <t>PATRON SPIRITS MEXICO S.A. DE C.V.</t>
  </si>
  <si>
    <t>TP BARRICAS ATOTONILCO</t>
  </si>
  <si>
    <t>AVALDEZ</t>
  </si>
  <si>
    <t>MANORMAN</t>
  </si>
  <si>
    <t>CRUFI S.A.</t>
  </si>
  <si>
    <t>CENTRO LOGISTICO CRUFI</t>
  </si>
  <si>
    <t>PASLEY, SONIA M</t>
  </si>
  <si>
    <t>TONDL</t>
  </si>
  <si>
    <t>TP TAHONAS ATOTONILCO</t>
  </si>
  <si>
    <t>TP MOLINOS ATOTONILCO</t>
  </si>
  <si>
    <t>LOZANO GUTIERREZ, ZULLY A</t>
  </si>
  <si>
    <t>18039 SWITCH NAP 01 ATLANTA</t>
  </si>
  <si>
    <t>PISTOLE, TIMOTHY C</t>
  </si>
  <si>
    <t>RADUNWOODIE</t>
  </si>
  <si>
    <t>17917-NV-MERCURY-HGR OVHG EAST</t>
  </si>
  <si>
    <t>ISSOMOGIE</t>
  </si>
  <si>
    <t>BMSIMON</t>
  </si>
  <si>
    <t>17619-USFW-GA-WARM SPGS-RACE W</t>
  </si>
  <si>
    <t>17619-USFW-GA-WARM SPGS-HATCHE</t>
  </si>
  <si>
    <t>CRG PROJECT</t>
  </si>
  <si>
    <t>FACILITY BUILDERS &amp; ERECTORS, INC.</t>
  </si>
  <si>
    <t>KEVIN.DONG2</t>
  </si>
  <si>
    <t>JIAN.GAO2</t>
  </si>
  <si>
    <t>WJSPRUITENBURG</t>
  </si>
  <si>
    <t>SAN JOSE DIGESTER POLYMER CANO</t>
  </si>
  <si>
    <t>BLACK HILLS ENTERPRISES, INC.</t>
  </si>
  <si>
    <t>SPACE X</t>
  </si>
  <si>
    <t>CODE RANCH</t>
  </si>
  <si>
    <t>UPRR CITY OF INDUSTRY</t>
  </si>
  <si>
    <t>HUEBERT FARMS</t>
  </si>
  <si>
    <t>SUN PACIFIC</t>
  </si>
  <si>
    <t>FRANKLIN CONSTRUCTION 11-02-17</t>
  </si>
  <si>
    <t>LANL TA-46 CMRR WAREHOUSE</t>
  </si>
  <si>
    <t>LANDMARK BUILDERS, INC.</t>
  </si>
  <si>
    <t>COLLA</t>
  </si>
  <si>
    <t>JLHILL</t>
  </si>
  <si>
    <t>MC NORTHWEST, LLC</t>
  </si>
  <si>
    <t>JERRY'S EXPANSION</t>
  </si>
  <si>
    <t>SUBSEA 7 INGLESIDE</t>
  </si>
  <si>
    <t>AIR CARGO 2</t>
  </si>
  <si>
    <t>LIZUNIGA</t>
  </si>
  <si>
    <t>DIEDE CONSTRUCTION, INC</t>
  </si>
  <si>
    <t>SVERA1</t>
  </si>
  <si>
    <t>K&amp;M TIRE</t>
  </si>
  <si>
    <t>LINCOLN PRESBYTERIAN</t>
  </si>
  <si>
    <t>KETZA PACIFIC CONSTRUCTION (1993) LTD.</t>
  </si>
  <si>
    <t>CASTLE ROCK FARMS 8/30/18</t>
  </si>
  <si>
    <t>PALACE BUILDERS, INC.</t>
  </si>
  <si>
    <t>AMERICAN WASTE</t>
  </si>
  <si>
    <t>APEL EXPANSION</t>
  </si>
  <si>
    <t>MIDWEST CONSTRUCTION, INC</t>
  </si>
  <si>
    <t>ALLEN &amp; LAPORTE GENERAL CONTRACTING</t>
  </si>
  <si>
    <t>UNIVERSAL SIDING</t>
  </si>
  <si>
    <t>PJ HELICOPTERS - EXTRA GUTTER</t>
  </si>
  <si>
    <t>LOVE'S - WILLIAMS CA</t>
  </si>
  <si>
    <t>DG PENN VALLEY CA</t>
  </si>
  <si>
    <t>DG JANESVILLE CA</t>
  </si>
  <si>
    <t>RDENNIS1</t>
  </si>
  <si>
    <t>LOVES - MADERA CA</t>
  </si>
  <si>
    <t>VIVEE</t>
  </si>
  <si>
    <t>HANLEX CONSTRUCTION LLC</t>
  </si>
  <si>
    <t>DOLLAR GENERAL - APOPKA FL</t>
  </si>
  <si>
    <t>BISON CONSTRUCTION CORP</t>
  </si>
  <si>
    <t>DOLLAR GENERAL BURGETTSTOWN PA</t>
  </si>
  <si>
    <t>TOPRE AMERICA MECHANICAL BLDG</t>
  </si>
  <si>
    <t>MAHADY</t>
  </si>
  <si>
    <t>CHARTER NEW ROD MILL WITH LT (</t>
  </si>
  <si>
    <t>SITE SERVICES GROUP LLC</t>
  </si>
  <si>
    <t>TRI MOUNTAIN PURE</t>
  </si>
  <si>
    <t>OLIVER CONSTRUCTION CO.</t>
  </si>
  <si>
    <t>NATIONAL GRID GRAND ARMY BETA</t>
  </si>
  <si>
    <t>SAMEYER</t>
  </si>
  <si>
    <t>BELMONT DAY SCHOOL</t>
  </si>
  <si>
    <t>AEP BUILDING 1</t>
  </si>
  <si>
    <t>KIRBY STRUCTURES LTD</t>
  </si>
  <si>
    <t>KLEIJ</t>
  </si>
  <si>
    <t>ASHTA BOILER BUILDING ORDER</t>
  </si>
  <si>
    <t>PRAXAIR FREEPORT TEXAS MAINTEN</t>
  </si>
  <si>
    <t>REPUBLIC PLANO MRF - FINAL ORD</t>
  </si>
  <si>
    <t>TOM CLAYTON ERECTORS, LLC</t>
  </si>
  <si>
    <t>RPARMSTRONG</t>
  </si>
  <si>
    <t>SLHEFFEL</t>
  </si>
  <si>
    <t>KLITZMAN, STEVEN R</t>
  </si>
  <si>
    <t>SBL CONTRACTORS, LTD</t>
  </si>
  <si>
    <t>THUNDERCHILD</t>
  </si>
  <si>
    <t>KRIEGHOFF-LENAWEE COMPANY</t>
  </si>
  <si>
    <t>AVANBOXTEL</t>
  </si>
  <si>
    <t>NGFD</t>
  </si>
  <si>
    <t>HOSHIZAKI - LEWIS CENTER</t>
  </si>
  <si>
    <t>CCB, INC.</t>
  </si>
  <si>
    <t>BATH IRON WORKS</t>
  </si>
  <si>
    <t>CENTRAL CANADIAN STRUCTURES INC</t>
  </si>
  <si>
    <t>BAYVIEW ADD-ON</t>
  </si>
  <si>
    <t>WOJAN WINDOW AND DOOR</t>
  </si>
  <si>
    <t>WASHINGTON COUNTY ODOT</t>
  </si>
  <si>
    <t>DG ERIE MI</t>
  </si>
  <si>
    <t>JOBE, STANLEY VPC</t>
  </si>
  <si>
    <t>NORTH PORT</t>
  </si>
  <si>
    <t>CURTIS LAYER DESIGN/BUILD INC.</t>
  </si>
  <si>
    <t>KENT STATE UNIVERSITY AIRPORT/</t>
  </si>
  <si>
    <t>ODOT MONROE COUNTY</t>
  </si>
  <si>
    <t>FANNING CONSTRUCTION LLC</t>
  </si>
  <si>
    <t>FANCON - SRB LOT 2</t>
  </si>
  <si>
    <t>MPAULSON</t>
  </si>
  <si>
    <t>JVC NO MEZZ FINAL</t>
  </si>
  <si>
    <t>SRINR</t>
  </si>
  <si>
    <t>BUCK CONSTRUCTION, INC.</t>
  </si>
  <si>
    <t>STEEL STRUCTURES, INC.</t>
  </si>
  <si>
    <t>ISLAND PACIFIC TRANSPORT LTD</t>
  </si>
  <si>
    <t>STREICHER CONSTRUCTION, INC.</t>
  </si>
  <si>
    <t>MEYER SHERWIN 07-03-18</t>
  </si>
  <si>
    <t>MACKINAW SUMMER GROW</t>
  </si>
  <si>
    <t>DUNDEE PRODUCTS 7-9-18 ORDER A</t>
  </si>
  <si>
    <t>ERINEHOLT</t>
  </si>
  <si>
    <t>SUPERIOR STRUCTURES INC</t>
  </si>
  <si>
    <t>STAR CITY</t>
  </si>
  <si>
    <t>CRESCO BUILDING SERVICE</t>
  </si>
  <si>
    <t>STANLEY-CAMCAR 2018 WEST ADDIT</t>
  </si>
  <si>
    <t>JDSLYE</t>
  </si>
  <si>
    <t>PENNIAC CONSTRUCTION LIMITED</t>
  </si>
  <si>
    <t>CRYSTAL CURE</t>
  </si>
  <si>
    <t>DOLLAR GENERAL - GRESHAM WI</t>
  </si>
  <si>
    <t>SEKO CONSTRUCTION LTD.</t>
  </si>
  <si>
    <t>PRIME QUALITY CONSTRUCTION INC</t>
  </si>
  <si>
    <t>TWAN SHOP WILLIAMS LAKE, BC</t>
  </si>
  <si>
    <t>BAYER CANADA SEPT 2018</t>
  </si>
  <si>
    <t>SYSTEMS BUILDERS, INC.</t>
  </si>
  <si>
    <t>MIELKE CONSTRUCTORS, LLC</t>
  </si>
  <si>
    <t>DENTAL HEALTH</t>
  </si>
  <si>
    <t>WORMS LUMBER &amp; READY MIX, INC.</t>
  </si>
  <si>
    <t>IMHOFF CONSTRUCTION SERVICES, INC.</t>
  </si>
  <si>
    <t>JENSEN BUILDERS FASTENER AND C</t>
  </si>
  <si>
    <t>FED EX GROUND - FAIRBANKS</t>
  </si>
  <si>
    <t>1/24/2017</t>
  </si>
  <si>
    <t>J. KOKOLAKIS CONTRACTING, INC.</t>
  </si>
  <si>
    <t>ZANZJ</t>
  </si>
  <si>
    <t>MICHELIN CORRIDORS (PROJECT AZ</t>
  </si>
  <si>
    <t>16158-DUNHAM BUSH-WAREHOUSE-OR</t>
  </si>
  <si>
    <t>WEIR OIL &amp; GAS N C STURGEON</t>
  </si>
  <si>
    <t>JULIETTE &amp; PETE'S COMPANY, INC.</t>
  </si>
  <si>
    <t>ARMSTRONG RELOCATION</t>
  </si>
  <si>
    <t>JIMMY TRAYLOR CONSTRUCTION</t>
  </si>
  <si>
    <t>WOODVILLE FARMS</t>
  </si>
  <si>
    <t>FORT HOOD BLEACHER ENCLOSURE</t>
  </si>
  <si>
    <t>L. R. WOOTEN BUILDING CO.</t>
  </si>
  <si>
    <t>MACK MOLDING FINISHING BUILDIN</t>
  </si>
  <si>
    <t>S &amp; A INDUSTRIES</t>
  </si>
  <si>
    <t>USG CURRING BLG</t>
  </si>
  <si>
    <t>SCOTT CENTER PLANT SERVICES</t>
  </si>
  <si>
    <t>PROJECT MOTION</t>
  </si>
  <si>
    <t>WALTON COUNTY 3 14 18</t>
  </si>
  <si>
    <t>E. H. LYNAM CONSTRUCTION, INC.</t>
  </si>
  <si>
    <t>UPRR TRIM</t>
  </si>
  <si>
    <t>JOHN PLOTT COMPANY, INC.</t>
  </si>
  <si>
    <t>SLB TRUCK WASH - NEW MEXICO</t>
  </si>
  <si>
    <t>DAMUTH TRANE</t>
  </si>
  <si>
    <t>MAROLF CONSTRUCTION, INC.</t>
  </si>
  <si>
    <t>FAMILY DOLLAR -- KNIGHTDALE NC</t>
  </si>
  <si>
    <t>COXAL</t>
  </si>
  <si>
    <t>GREGORY FERRY BUSINESS PARK</t>
  </si>
  <si>
    <t>2017102 KOHLER BOILER BUILDING</t>
  </si>
  <si>
    <t>2017102 KOHLER PRESS BUILDING</t>
  </si>
  <si>
    <t>11/1/2018</t>
  </si>
  <si>
    <t>FORCUM LANNOM CONTRACTORS, LLC</t>
  </si>
  <si>
    <t>FIELD OF DREAMS</t>
  </si>
  <si>
    <t>CVEC APPOMATTOX ADDITION</t>
  </si>
  <si>
    <t>MMC MATERIALS SHOP FACILITY</t>
  </si>
  <si>
    <t>PARTS</t>
  </si>
  <si>
    <t>SHELTERS 220 #2 A</t>
  </si>
  <si>
    <t>NOVO FHG SECONDARY</t>
  </si>
  <si>
    <t>SOLID WEB RIVER FOREST</t>
  </si>
  <si>
    <t>RTAYLOR</t>
  </si>
  <si>
    <t>FLOWERS CONSTRUCTION, LLC</t>
  </si>
  <si>
    <t>MOSS CONSTRUCTION CO.</t>
  </si>
  <si>
    <t>TMC- TAYLOR CONSTRUCTION</t>
  </si>
  <si>
    <t>MCKAY BAY ROOF MISC. PARTS</t>
  </si>
  <si>
    <t>MARS SAMPLE ROOM AND DOCK EXPA</t>
  </si>
  <si>
    <t>STORAGE</t>
  </si>
  <si>
    <t>CREASON 200 X 300 HALE</t>
  </si>
  <si>
    <t>COMMERCIAL DESIGN CONSULTANTS, LLC</t>
  </si>
  <si>
    <t>FALES ROAD FIRE STATION</t>
  </si>
  <si>
    <t>MILES PRESERVATION, LLC</t>
  </si>
  <si>
    <t>VAN NUYS HANGAR</t>
  </si>
  <si>
    <t>5/7/2018</t>
  </si>
  <si>
    <t>DUBLIN CAMP PARKS-DPW WAREHOUS</t>
  </si>
  <si>
    <t>NABHOLZ CONSTRUCTION CORPORATION</t>
  </si>
  <si>
    <t>CARROLL ELECTRIC</t>
  </si>
  <si>
    <t>DAVIL1</t>
  </si>
  <si>
    <t>DGSCHADEMAN</t>
  </si>
  <si>
    <t>CITY OF MONROE PUBLIC WORKS</t>
  </si>
  <si>
    <t>DCALVO</t>
  </si>
  <si>
    <t>YOSEMITE MEATS FREEZER</t>
  </si>
  <si>
    <t>NATIONAL CORPORATE BUILDERS, INC.</t>
  </si>
  <si>
    <t>DRLAFAVER</t>
  </si>
  <si>
    <t>MINTURN NUT CO. INC</t>
  </si>
  <si>
    <t>YOSEMITE MEATS HOG BARN</t>
  </si>
  <si>
    <t>WALANDIS</t>
  </si>
  <si>
    <t>UNDERWOOD FRUIT</t>
  </si>
  <si>
    <t>PRAVA CONSTRUCTION SERVICES, INC.</t>
  </si>
  <si>
    <t>SCE MESA</t>
  </si>
  <si>
    <t>BCI - HAWKEYE DIVISION</t>
  </si>
  <si>
    <t>JERROLD AVENUE WASTE TREATMENT</t>
  </si>
  <si>
    <t>BRIDGESTONE CARBON BLACK HANDL</t>
  </si>
  <si>
    <t>MSD VACTOR TRUCK DISP</t>
  </si>
  <si>
    <t>JACK MATHIS GENERAL CONTRACTOR</t>
  </si>
  <si>
    <t>NRB FABRICATION BLDG</t>
  </si>
  <si>
    <t>F &amp; H CONSTRUCTION</t>
  </si>
  <si>
    <t>MOLOKAI-MAINTENANCE</t>
  </si>
  <si>
    <t>BOB DUNKLEY -FUTURE ADDITION</t>
  </si>
  <si>
    <t>WIRECO DIRECT</t>
  </si>
  <si>
    <t>302 SONDROL LLC</t>
  </si>
  <si>
    <t>ARVADA DENTAL OFFICE</t>
  </si>
  <si>
    <t>B&amp;D INDEPENDENCE</t>
  </si>
  <si>
    <t>GILBERT WWTP - SHALLOW PLANK W</t>
  </si>
  <si>
    <t>18-139 MORADA CHERRY RANCH - A</t>
  </si>
  <si>
    <t>MIDSTATES BUILDERS, INC.</t>
  </si>
  <si>
    <t>ISONOVA FAST TRACK</t>
  </si>
  <si>
    <t>CLENDENIN BROS., INC.</t>
  </si>
  <si>
    <t>AMERICAN GENERAL CONSTRUCTION INC</t>
  </si>
  <si>
    <t>MCCS OPERATIONS BUILDING - FIN</t>
  </si>
  <si>
    <t>TRAINING AND UNION HALL</t>
  </si>
  <si>
    <t>INDUSTRIAL DESIGN &amp; CONSTRUCTION, INC.</t>
  </si>
  <si>
    <t>KINSMAN CONSTRUCTION</t>
  </si>
  <si>
    <t>SADAD</t>
  </si>
  <si>
    <t>JGFANSHER</t>
  </si>
  <si>
    <t>RASHMIR</t>
  </si>
  <si>
    <t>NELSON-HILL CONTRACTING, INC.</t>
  </si>
  <si>
    <t>MJACKSON</t>
  </si>
  <si>
    <t>LEE CONSTRUCTION, INC.</t>
  </si>
  <si>
    <t>MUSTANG CANOPY</t>
  </si>
  <si>
    <t>17-357 SPAN</t>
  </si>
  <si>
    <t>SMC CONCRETE AND CONSTRUCTION, LLC.</t>
  </si>
  <si>
    <t>DALES RAKE CORNER</t>
  </si>
  <si>
    <t>BLUE RIVER ORGANICS ADDUTION</t>
  </si>
  <si>
    <t>WAREHOUSE</t>
  </si>
  <si>
    <t>MARIANI PACKING</t>
  </si>
  <si>
    <t>EVR DESIGN+BUILD</t>
  </si>
  <si>
    <t>Order Status</t>
  </si>
  <si>
    <t>(Multiple Items)</t>
  </si>
  <si>
    <t>EN</t>
  </si>
  <si>
    <t>Sum of Eng Mfst Tons</t>
  </si>
  <si>
    <t>Sum of Planned Tons</t>
  </si>
  <si>
    <t xml:space="preserve"> </t>
  </si>
  <si>
    <t xml:space="preserve">Report Name </t>
  </si>
  <si>
    <t>BSNA: Order Summary With Tons</t>
  </si>
  <si>
    <t>Date</t>
  </si>
  <si>
    <t>Parameters</t>
  </si>
  <si>
    <t xml:space="preserve">Date Ordered From </t>
  </si>
  <si>
    <t xml:space="preserve">Date Ordered To </t>
  </si>
  <si>
    <t xml:space="preserve">Actual ECK Date From </t>
  </si>
  <si>
    <t xml:space="preserve">Actual ECK Date To </t>
  </si>
  <si>
    <t xml:space="preserve">Planned ECK Date From </t>
  </si>
  <si>
    <t xml:space="preserve">Planned ECK Date To </t>
  </si>
  <si>
    <t xml:space="preserve">Division </t>
  </si>
  <si>
    <t xml:space="preserve">Include Margin Analysis </t>
  </si>
  <si>
    <t>Date Closed From</t>
  </si>
  <si>
    <t>Date Closed To</t>
  </si>
  <si>
    <t xml:space="preserve">Planned Booked Date From </t>
  </si>
  <si>
    <t xml:space="preserve">Planned Booked Date To </t>
  </si>
  <si>
    <t xml:space="preserve">Home Group </t>
  </si>
  <si>
    <t xml:space="preserve">Clarify Group </t>
  </si>
  <si>
    <t xml:space="preserve">Design Group </t>
  </si>
  <si>
    <t xml:space="preserve">Project Manager </t>
  </si>
  <si>
    <t xml:space="preserve">Cell </t>
  </si>
  <si>
    <t xml:space="preserve">Builder Name </t>
  </si>
  <si>
    <t xml:space="preserve">Order Number From </t>
  </si>
  <si>
    <t xml:space="preserve">Order Number To </t>
  </si>
  <si>
    <t xml:space="preserve">Order Type </t>
  </si>
  <si>
    <t xml:space="preserve">Exclude Roof Runner </t>
  </si>
  <si>
    <t xml:space="preserve">Process Group </t>
  </si>
  <si>
    <t xml:space="preserve">Project Name </t>
  </si>
  <si>
    <t xml:space="preserve">From Planned Ship Date </t>
  </si>
  <si>
    <t xml:space="preserve">To Planned Ship Date </t>
  </si>
  <si>
    <t xml:space="preserve">From Actual Ship Date </t>
  </si>
  <si>
    <t xml:space="preserve">To Actual Ship Date </t>
  </si>
  <si>
    <t xml:space="preserve">From Actual Booked Date </t>
  </si>
  <si>
    <t xml:space="preserve">To Actual Booked Date </t>
  </si>
  <si>
    <t>Include Freight</t>
  </si>
  <si>
    <t>Display All Milestones</t>
  </si>
  <si>
    <t>Use Old CSV Layout</t>
  </si>
  <si>
    <t>Display Forecast Fields</t>
  </si>
  <si>
    <t xml:space="preserve">Sort By </t>
  </si>
  <si>
    <t>Order Type</t>
  </si>
  <si>
    <t>Builder Name</t>
  </si>
  <si>
    <t>Ordered Date</t>
  </si>
  <si>
    <t>Realistic Date</t>
  </si>
  <si>
    <t>Workable Date</t>
  </si>
  <si>
    <t>PO Number</t>
  </si>
  <si>
    <t>Clarify Group</t>
  </si>
  <si>
    <t>Design Group</t>
  </si>
  <si>
    <t>Cell</t>
  </si>
  <si>
    <t>Header Holds</t>
  </si>
  <si>
    <t>Sched Hold Applied</t>
  </si>
  <si>
    <t>Sched Hold Released</t>
  </si>
  <si>
    <t>Close Date</t>
  </si>
  <si>
    <t>Invoice Total</t>
  </si>
  <si>
    <t>Planned Tons</t>
  </si>
  <si>
    <t>Eng Mfst Tons</t>
  </si>
  <si>
    <t>Actual Shipped Tons</t>
  </si>
  <si>
    <t>Budgeting Hours</t>
  </si>
  <si>
    <t>Bid Hours</t>
  </si>
  <si>
    <t>Recognized Hours</t>
  </si>
  <si>
    <t>Unrecognized Hours</t>
  </si>
  <si>
    <t>Eng Dollars</t>
  </si>
  <si>
    <t>Eng Est Cost</t>
  </si>
  <si>
    <t>Eng Act Cost</t>
  </si>
  <si>
    <t>Estimated Margin</t>
  </si>
  <si>
    <t>Estimated Percent</t>
  </si>
  <si>
    <t>Actual Margin</t>
  </si>
  <si>
    <t>Actual Percent</t>
  </si>
  <si>
    <t>Sold Margin</t>
  </si>
  <si>
    <t>UncOrdAdv Assoc.</t>
  </si>
  <si>
    <t>UncOrdAdv Plan Start</t>
  </si>
  <si>
    <t>UncOrdAdv Act Start</t>
  </si>
  <si>
    <t>UncOrdAdv Sched Comp</t>
  </si>
  <si>
    <t>UncOrdAdv Act Comp</t>
  </si>
  <si>
    <t>Des Assoc.</t>
  </si>
  <si>
    <t>Des Plan Start</t>
  </si>
  <si>
    <t>Des Act Start</t>
  </si>
  <si>
    <t>Des Sched Comp</t>
  </si>
  <si>
    <t>Des Act Comp</t>
  </si>
  <si>
    <t>DesCh Assoc.</t>
  </si>
  <si>
    <t>DesCh Plan Start</t>
  </si>
  <si>
    <t>DesCh Act Start</t>
  </si>
  <si>
    <t>DesCh Sched Comp</t>
  </si>
  <si>
    <t>DesCh Act Comp</t>
  </si>
  <si>
    <t>ABDwgs Assoc.</t>
  </si>
  <si>
    <t>ABDwgs Plan Start</t>
  </si>
  <si>
    <t>ABDwgs Act Start</t>
  </si>
  <si>
    <t>ABDwgs Sched Comp</t>
  </si>
  <si>
    <t>ABDwgs Act Comp</t>
  </si>
  <si>
    <t>Det Assoc.</t>
  </si>
  <si>
    <t>Det Plan Start</t>
  </si>
  <si>
    <t>Det Act Start</t>
  </si>
  <si>
    <t>Det Sched Comp</t>
  </si>
  <si>
    <t>Det Act Comp</t>
  </si>
  <si>
    <t>DetCh Assoc.</t>
  </si>
  <si>
    <t>DetCh Plan Start</t>
  </si>
  <si>
    <t>DetCh Act Start</t>
  </si>
  <si>
    <t>DetCh Sched Comp</t>
  </si>
  <si>
    <t>DetCh Act Comp</t>
  </si>
  <si>
    <t>AudPr Assoc.</t>
  </si>
  <si>
    <t>AudPr Plan Start</t>
  </si>
  <si>
    <t>AudPr Act Start</t>
  </si>
  <si>
    <t>AudPr Sched Comp</t>
  </si>
  <si>
    <t>AudPr Act Comp</t>
  </si>
  <si>
    <t>Book Assoc.</t>
  </si>
  <si>
    <t>Book Plan Start</t>
  </si>
  <si>
    <t>Book Act Start</t>
  </si>
  <si>
    <t>Book Sched Comp</t>
  </si>
  <si>
    <t>Book Act Comp</t>
  </si>
  <si>
    <t>FinDwgs Assoc.</t>
  </si>
  <si>
    <t>FinDwgs Plan Start</t>
  </si>
  <si>
    <t>FinDwgs Act Start</t>
  </si>
  <si>
    <t>FinDwgs Sched Comp</t>
  </si>
  <si>
    <t>FinDwgs Act Comp</t>
  </si>
  <si>
    <t>FinPric Assoc.</t>
  </si>
  <si>
    <t>FinPric Plan Start</t>
  </si>
  <si>
    <t>FinPric Act Start</t>
  </si>
  <si>
    <t>FinPric Sched Comp</t>
  </si>
  <si>
    <t>FinPric Act Comp</t>
  </si>
  <si>
    <t>SealEngg Assoc.</t>
  </si>
  <si>
    <t>SealEngg Plan Start</t>
  </si>
  <si>
    <t>SealEngg Act Start</t>
  </si>
  <si>
    <t>SealEngg Sched Comp</t>
  </si>
  <si>
    <t>SealEngg Act Comp</t>
  </si>
  <si>
    <t>ShipDate Assoc.</t>
  </si>
  <si>
    <t>ShipDate Plan Start</t>
  </si>
  <si>
    <t>ShipDate Act Start</t>
  </si>
  <si>
    <t>ShipDate Sched Comp</t>
  </si>
  <si>
    <t>ShipDate Act Comp</t>
  </si>
  <si>
    <t>ECK Assoc.</t>
  </si>
  <si>
    <t>ECK Plan Start</t>
  </si>
  <si>
    <t>ECK Act Start</t>
  </si>
  <si>
    <t>ECK Sched Comp</t>
  </si>
  <si>
    <t>ECK Act Comp</t>
  </si>
  <si>
    <t>Clarify Assoc.</t>
  </si>
  <si>
    <t>Clarify Plan Start</t>
  </si>
  <si>
    <t>Clarify Act Start</t>
  </si>
  <si>
    <t>Clarify Sched Comp</t>
  </si>
  <si>
    <t>Clarify Act Comp</t>
  </si>
  <si>
    <t>Quoter Assoc.</t>
  </si>
  <si>
    <t>Quoter Plan Start</t>
  </si>
  <si>
    <t>Quoter Act Start</t>
  </si>
  <si>
    <t>Quoter Sched Comp</t>
  </si>
  <si>
    <t>Quoter Act Comp</t>
  </si>
  <si>
    <t>BKMILLER</t>
  </si>
  <si>
    <t>BO</t>
  </si>
  <si>
    <t>AALINAGHIAN</t>
  </si>
  <si>
    <t>LSCOAKLEY</t>
  </si>
  <si>
    <t>CL</t>
  </si>
  <si>
    <t>Z12</t>
  </si>
  <si>
    <t>OTHER</t>
  </si>
  <si>
    <t>LTKANTZ</t>
  </si>
  <si>
    <t>BAGRUBER</t>
  </si>
  <si>
    <t>JPERIC</t>
  </si>
  <si>
    <t>SELUNDIN</t>
  </si>
  <si>
    <t>P</t>
  </si>
  <si>
    <t>BENADEAU</t>
  </si>
  <si>
    <t>KUPPN</t>
  </si>
  <si>
    <t>GREEJ1</t>
  </si>
  <si>
    <t>STRATON INDUSTRIES 10/4/18</t>
  </si>
  <si>
    <t>TAMCLAUGHLIN</t>
  </si>
  <si>
    <t>CJWISSMAN</t>
  </si>
  <si>
    <t>PCSASSER</t>
  </si>
  <si>
    <t>MJWILLIAMS</t>
  </si>
  <si>
    <t>ACCELERATED CONTRACTORS, LLC</t>
  </si>
  <si>
    <t>WGV GYMNASTICS CENTER</t>
  </si>
  <si>
    <t>MORTL</t>
  </si>
  <si>
    <t>CEQUERRY</t>
  </si>
  <si>
    <t>CWWALKER</t>
  </si>
  <si>
    <t>CORRL</t>
  </si>
  <si>
    <t>DEPALMER</t>
  </si>
  <si>
    <t>JWMUNDEN</t>
  </si>
  <si>
    <t>BILL BARTLEY FAMILY YMCA GYM</t>
  </si>
  <si>
    <t>FSCARLETON</t>
  </si>
  <si>
    <t>Z10</t>
  </si>
  <si>
    <t>APR, CR</t>
  </si>
  <si>
    <t>CHUJU</t>
  </si>
  <si>
    <t>JULIA.CHU</t>
  </si>
  <si>
    <t>CR</t>
  </si>
  <si>
    <t>MORSA</t>
  </si>
  <si>
    <t>JLSILVEY</t>
  </si>
  <si>
    <t>DMKNEIB</t>
  </si>
  <si>
    <t>GLWILLIAMS</t>
  </si>
  <si>
    <t>Z1</t>
  </si>
  <si>
    <t>IRONWOOD CONSTRUCTION</t>
  </si>
  <si>
    <t>MARQD</t>
  </si>
  <si>
    <t>PNAGARAJ1</t>
  </si>
  <si>
    <t>CDTELFER</t>
  </si>
  <si>
    <t>PRIMEX HULLER</t>
  </si>
  <si>
    <t>SCE MVGS NEW STORAGE BUILDING</t>
  </si>
  <si>
    <t>WCLAUBY</t>
  </si>
  <si>
    <t>PHI CONSTRUCTION, INC.</t>
  </si>
  <si>
    <t>WELDFORM ADDITION FINAL ORDER</t>
  </si>
  <si>
    <t>CDBRIDGES</t>
  </si>
  <si>
    <t>DELAMBERT</t>
  </si>
  <si>
    <t>SENECA FOODS HART, MI</t>
  </si>
  <si>
    <t>ODOT-VINTONCOUNTY</t>
  </si>
  <si>
    <t>RAJAJ</t>
  </si>
  <si>
    <t>18-03811 CUSTOM AQUARIUMS</t>
  </si>
  <si>
    <t>MEHURD</t>
  </si>
  <si>
    <t>RADAVIS</t>
  </si>
  <si>
    <t>AGLOYA</t>
  </si>
  <si>
    <t>STECKER MACHINE CO.7/27/18</t>
  </si>
  <si>
    <t>JDACREE</t>
  </si>
  <si>
    <t>JJIAN</t>
  </si>
  <si>
    <t>AMEES</t>
  </si>
  <si>
    <t>MILLSTREAM BUILDING SYSTEMS, INC.</t>
  </si>
  <si>
    <t>JAQUAS 1 10/8/18</t>
  </si>
  <si>
    <t>DWHILL</t>
  </si>
  <si>
    <t>BRICKNER'S PARK CITY 8/6/18</t>
  </si>
  <si>
    <t>NORTH EXPANSION 10/8/18</t>
  </si>
  <si>
    <t>BLFULLHART</t>
  </si>
  <si>
    <t>DUKE ENERGY FLORENCE 8092018</t>
  </si>
  <si>
    <t>HARPOLE STEEL BUILDINGS, INC.</t>
  </si>
  <si>
    <t>BIRMINGHAM FIREARMS RANGE</t>
  </si>
  <si>
    <t>WHSWAIM</t>
  </si>
  <si>
    <t>MICROPOROUS WAREHOSUE REV 2</t>
  </si>
  <si>
    <t>KHEVERHART</t>
  </si>
  <si>
    <t>JRBUTLER</t>
  </si>
  <si>
    <t>FRIZR</t>
  </si>
  <si>
    <t>BLSCHADEMAN</t>
  </si>
  <si>
    <t>PRLANTZ</t>
  </si>
  <si>
    <t>FEDEX RENOVATION</t>
  </si>
  <si>
    <t>JRTHOMAS</t>
  </si>
  <si>
    <t>SESTRONG</t>
  </si>
  <si>
    <t>ARUMM</t>
  </si>
  <si>
    <t>KSROBERTSON</t>
  </si>
  <si>
    <t>RIVEC</t>
  </si>
  <si>
    <t>JSERAFIN</t>
  </si>
  <si>
    <t>Planned Tons on entered orders, eng manifest tons on booked, cancelled and closed orders</t>
  </si>
  <si>
    <t>EYDE, DAVID Y</t>
  </si>
  <si>
    <t>GAMM, KATHRYN E</t>
  </si>
  <si>
    <t>HUFFSTUTTER, JARED A</t>
  </si>
  <si>
    <t>LARSON, MACKENZIE R</t>
  </si>
  <si>
    <t>SANTUCCI, JAY A</t>
  </si>
  <si>
    <t>PD</t>
  </si>
  <si>
    <t>TURK, MICHAEL L</t>
  </si>
  <si>
    <t>WILLIAMS, LARIE M</t>
  </si>
  <si>
    <t>1500141635</t>
  </si>
  <si>
    <t>HEARTLAND - SOUTH EXP 1/26/15</t>
  </si>
  <si>
    <t>1702666920</t>
  </si>
  <si>
    <t>MEC ALTOON, BUILDING D &amp; D</t>
  </si>
  <si>
    <t>11/20/2018</t>
  </si>
  <si>
    <t>1703018525</t>
  </si>
  <si>
    <t>1703018527</t>
  </si>
  <si>
    <t>11/16/2018</t>
  </si>
  <si>
    <t>1802170016</t>
  </si>
  <si>
    <t>11/7/2018</t>
  </si>
  <si>
    <t>11/8/2018</t>
  </si>
  <si>
    <t>1802170017</t>
  </si>
  <si>
    <t>1802170020</t>
  </si>
  <si>
    <t>11/6/2018</t>
  </si>
  <si>
    <t>1802170037</t>
  </si>
  <si>
    <t>10/31/2018</t>
  </si>
  <si>
    <t>1802170038</t>
  </si>
  <si>
    <t>1802170039</t>
  </si>
  <si>
    <t>11/14/2018</t>
  </si>
  <si>
    <t>1802233408</t>
  </si>
  <si>
    <t>ALL SECURE STORAGE 2/13/18</t>
  </si>
  <si>
    <t>11/19/2018</t>
  </si>
  <si>
    <t>1802286516</t>
  </si>
  <si>
    <t>1802286517</t>
  </si>
  <si>
    <t>11/15/2018</t>
  </si>
  <si>
    <t>1802291418</t>
  </si>
  <si>
    <t>ALL SECURE STORAGE</t>
  </si>
  <si>
    <t>1802297406</t>
  </si>
  <si>
    <t>ATLANTIC PROP 1165CAPITAL 2-20</t>
  </si>
  <si>
    <t>11/5/2018</t>
  </si>
  <si>
    <t>1802479805</t>
  </si>
  <si>
    <t>JHERNANDEZ</t>
  </si>
  <si>
    <t>1802497620</t>
  </si>
  <si>
    <t>1802545302</t>
  </si>
  <si>
    <t>J.A.G. II, INC.</t>
  </si>
  <si>
    <t>ADAM ELLIOTT 3/16/18</t>
  </si>
  <si>
    <t>11/12/2018</t>
  </si>
  <si>
    <t>1802553415</t>
  </si>
  <si>
    <t>1802553416</t>
  </si>
  <si>
    <t>1802553417</t>
  </si>
  <si>
    <t>1802553418</t>
  </si>
  <si>
    <t>1802610704</t>
  </si>
  <si>
    <t>1802705221</t>
  </si>
  <si>
    <t>1802705222</t>
  </si>
  <si>
    <t>1802705223</t>
  </si>
  <si>
    <t>1802732215</t>
  </si>
  <si>
    <t>1802732216</t>
  </si>
  <si>
    <t>NATURE'S WAY NEW FAC4/3/18</t>
  </si>
  <si>
    <t>11/21/2018</t>
  </si>
  <si>
    <t>1802773701</t>
  </si>
  <si>
    <t>1802788304</t>
  </si>
  <si>
    <t>TEST AMERICA 4/9/18</t>
  </si>
  <si>
    <t>1802817011</t>
  </si>
  <si>
    <t>1802817012</t>
  </si>
  <si>
    <t>1802840524</t>
  </si>
  <si>
    <t>1802840525</t>
  </si>
  <si>
    <t>1802840526</t>
  </si>
  <si>
    <t>11/13/2018</t>
  </si>
  <si>
    <t>1802840527</t>
  </si>
  <si>
    <t>1802860207</t>
  </si>
  <si>
    <t>1802909602</t>
  </si>
  <si>
    <t>BETHUNE MAINTENANCE BUILDING</t>
  </si>
  <si>
    <t>1802935809</t>
  </si>
  <si>
    <t>1802959402</t>
  </si>
  <si>
    <t>INTERNATIONAL INGR4/26/18</t>
  </si>
  <si>
    <t>1802959403</t>
  </si>
  <si>
    <t>1802965115</t>
  </si>
  <si>
    <t>1802965116</t>
  </si>
  <si>
    <t>1803001407</t>
  </si>
  <si>
    <t>1803052704</t>
  </si>
  <si>
    <t>1803094302</t>
  </si>
  <si>
    <t>LAITRAM ASRS</t>
  </si>
  <si>
    <t>1803112711</t>
  </si>
  <si>
    <t>1803112712</t>
  </si>
  <si>
    <t>1803112714</t>
  </si>
  <si>
    <t>1803112715</t>
  </si>
  <si>
    <t>1803112716</t>
  </si>
  <si>
    <t>1803157107</t>
  </si>
  <si>
    <t>1803157108</t>
  </si>
  <si>
    <t>1803157109</t>
  </si>
  <si>
    <t>1803157110</t>
  </si>
  <si>
    <t>1803157111</t>
  </si>
  <si>
    <t>1803160205</t>
  </si>
  <si>
    <t>1803170504</t>
  </si>
  <si>
    <t>1803210602</t>
  </si>
  <si>
    <t>TBIN ADDITIONS 5/29/18</t>
  </si>
  <si>
    <t>1803210603</t>
  </si>
  <si>
    <t>1803214406</t>
  </si>
  <si>
    <t>1803214407</t>
  </si>
  <si>
    <t>1803217205</t>
  </si>
  <si>
    <t>1803221305</t>
  </si>
  <si>
    <t>1803224706</t>
  </si>
  <si>
    <t>1803254109</t>
  </si>
  <si>
    <t>1803254110</t>
  </si>
  <si>
    <t>1803254111</t>
  </si>
  <si>
    <t>1803268006</t>
  </si>
  <si>
    <t>1803295502</t>
  </si>
  <si>
    <t>1803310901</t>
  </si>
  <si>
    <t>J.E. DUNN CONSTRUCTION COMPANY</t>
  </si>
  <si>
    <t>512 BUILDING 6/8/18</t>
  </si>
  <si>
    <t>1803310903</t>
  </si>
  <si>
    <t>1803311104</t>
  </si>
  <si>
    <t>UNOH ROBOTICS ADDITION</t>
  </si>
  <si>
    <t>1803311502</t>
  </si>
  <si>
    <t>SUPPORT BLDG 1920 BED 6/8/18</t>
  </si>
  <si>
    <t>1803311503</t>
  </si>
  <si>
    <t>1803344805</t>
  </si>
  <si>
    <t>1803344806</t>
  </si>
  <si>
    <t>1803478506</t>
  </si>
  <si>
    <t>1803505602</t>
  </si>
  <si>
    <t>BARGLOFF &amp; COMPANY</t>
  </si>
  <si>
    <t>JAY BUTTERFIELD - 7/5/18</t>
  </si>
  <si>
    <t>AMICHALEK</t>
  </si>
  <si>
    <t>1803529801</t>
  </si>
  <si>
    <t>RICHARDSON MAC 7/10/18</t>
  </si>
  <si>
    <t>APBEAVER</t>
  </si>
  <si>
    <t>1803529802</t>
  </si>
  <si>
    <t>1803529803</t>
  </si>
  <si>
    <t>DPIVANKO</t>
  </si>
  <si>
    <t>1803529805</t>
  </si>
  <si>
    <t>1803529806</t>
  </si>
  <si>
    <t>1803529809</t>
  </si>
  <si>
    <t>1803529810</t>
  </si>
  <si>
    <t>1803529813</t>
  </si>
  <si>
    <t>1803529814</t>
  </si>
  <si>
    <t>1803529815</t>
  </si>
  <si>
    <t>1803529817</t>
  </si>
  <si>
    <t>1803529818</t>
  </si>
  <si>
    <t>1803529819</t>
  </si>
  <si>
    <t>1803529820</t>
  </si>
  <si>
    <t>1803529821</t>
  </si>
  <si>
    <t>1803529822</t>
  </si>
  <si>
    <t>1803529823</t>
  </si>
  <si>
    <t>1803529824</t>
  </si>
  <si>
    <t>1803529825</t>
  </si>
  <si>
    <t>1803533802</t>
  </si>
  <si>
    <t>PST PROPERTY MGMT 7/10/18</t>
  </si>
  <si>
    <t>1803541603</t>
  </si>
  <si>
    <t>INFINITY METALS ADDL LINER PAN</t>
  </si>
  <si>
    <t>1803607002</t>
  </si>
  <si>
    <t>6800 P STREET REROOF 7/2018</t>
  </si>
  <si>
    <t>1803647801</t>
  </si>
  <si>
    <t>BRIX CORPORATION</t>
  </si>
  <si>
    <t>ROCHESTER SCHOOLS- 7/25/18</t>
  </si>
  <si>
    <t>1803654501</t>
  </si>
  <si>
    <t>1803654506</t>
  </si>
  <si>
    <t>1803654507</t>
  </si>
  <si>
    <t>1803656401</t>
  </si>
  <si>
    <t>SWIDERSKI EQUIPMENT 7/26/18</t>
  </si>
  <si>
    <t>1803683501</t>
  </si>
  <si>
    <t>PATOKA LAKE OPERATIONS 7/31/18</t>
  </si>
  <si>
    <t>1803683502</t>
  </si>
  <si>
    <t>1803719701</t>
  </si>
  <si>
    <t>PRAIRIE HARLEY</t>
  </si>
  <si>
    <t>1803728701</t>
  </si>
  <si>
    <t>1803744002</t>
  </si>
  <si>
    <t>ROESLEIN INTERCONNECT 8/7/18</t>
  </si>
  <si>
    <t>1803749701</t>
  </si>
  <si>
    <t>KITTS ADDITION 8/8/18</t>
  </si>
  <si>
    <t>1803753004</t>
  </si>
  <si>
    <t>1803761906</t>
  </si>
  <si>
    <t>DONALDSON EXPANSION 8/9/18</t>
  </si>
  <si>
    <t>1803814903</t>
  </si>
  <si>
    <t>1803814904</t>
  </si>
  <si>
    <t>1803826401</t>
  </si>
  <si>
    <t>TOMAHAWK LIVE TRAP 8/17/18</t>
  </si>
  <si>
    <t>1803833002</t>
  </si>
  <si>
    <t>1803833006</t>
  </si>
  <si>
    <t>1803833010</t>
  </si>
  <si>
    <t>1803833011</t>
  </si>
  <si>
    <t>1803834201</t>
  </si>
  <si>
    <t>THE DUFRESNE GROUP - LIPSETT C</t>
  </si>
  <si>
    <t>1803834202</t>
  </si>
  <si>
    <t>1803834203</t>
  </si>
  <si>
    <t>1803876501</t>
  </si>
  <si>
    <t>ST. GERMAIN'S GLASS 8/23/18</t>
  </si>
  <si>
    <t>1803920401</t>
  </si>
  <si>
    <t>LODERMEIER'S, INC.</t>
  </si>
  <si>
    <t>A&amp;A ELECTRIC UNDER 8/30/18</t>
  </si>
  <si>
    <t>1803956802</t>
  </si>
  <si>
    <t>PILT BUTTE RECREATION CENTER</t>
  </si>
  <si>
    <t>1803967202</t>
  </si>
  <si>
    <t>1803967205</t>
  </si>
  <si>
    <t>1803996305</t>
  </si>
  <si>
    <t>1804003002</t>
  </si>
  <si>
    <t>1804065401</t>
  </si>
  <si>
    <t>1804065402</t>
  </si>
  <si>
    <t>1804065404</t>
  </si>
  <si>
    <t>1804065405</t>
  </si>
  <si>
    <t>1804080901</t>
  </si>
  <si>
    <t>GRAHAM CONSTRUCTION: 9/19/18</t>
  </si>
  <si>
    <t>1804152507</t>
  </si>
  <si>
    <t>1804152508</t>
  </si>
  <si>
    <t>1804181101</t>
  </si>
  <si>
    <t>D.C. TAYLOR COMPANY</t>
  </si>
  <si>
    <t>UPPER &amp; LOWER CALCIN ROOFS 10/</t>
  </si>
  <si>
    <t>1804181102</t>
  </si>
  <si>
    <t>1804206201</t>
  </si>
  <si>
    <t>ARCELOR MITTAL WEST 10/5/18</t>
  </si>
  <si>
    <t>12/21/2018</t>
  </si>
  <si>
    <t>1804210101</t>
  </si>
  <si>
    <t>18096 - HAMMOND EXP10/8/18</t>
  </si>
  <si>
    <t>1804210301</t>
  </si>
  <si>
    <t>HRIBAR 10/8/18</t>
  </si>
  <si>
    <t>1804212301</t>
  </si>
  <si>
    <t>1804218901</t>
  </si>
  <si>
    <t>1804222806</t>
  </si>
  <si>
    <t>1804258001</t>
  </si>
  <si>
    <t>SHICK ESTEVE PH 10/12/18</t>
  </si>
  <si>
    <t>1804261001</t>
  </si>
  <si>
    <t>BNSF BRAINERD 10/12/18</t>
  </si>
  <si>
    <t>1804261401</t>
  </si>
  <si>
    <t>LAUDERDALE 10/16/18</t>
  </si>
  <si>
    <t>1804262501</t>
  </si>
  <si>
    <t>K &amp; V STEEL ERECTORS</t>
  </si>
  <si>
    <t>DECOOK 3 10/12/18</t>
  </si>
  <si>
    <t>1804281901</t>
  </si>
  <si>
    <t>DORZWELIER 2 10/16/18</t>
  </si>
  <si>
    <t>1804281903</t>
  </si>
  <si>
    <t>BRII ROOF PANELS</t>
  </si>
  <si>
    <t>1804281904</t>
  </si>
  <si>
    <t>1804281905</t>
  </si>
  <si>
    <t>MASTIC FOR DORZ</t>
  </si>
  <si>
    <t>1804282001</t>
  </si>
  <si>
    <t>DORZWELIER 1 10/16/18</t>
  </si>
  <si>
    <t>1804282002</t>
  </si>
  <si>
    <t>WALL LITE PANEL</t>
  </si>
  <si>
    <t>1804300401</t>
  </si>
  <si>
    <t>MET-CON CONST 10/2018</t>
  </si>
  <si>
    <t>1804300402</t>
  </si>
  <si>
    <t>1804300403</t>
  </si>
  <si>
    <t>1804318301</t>
  </si>
  <si>
    <t>JEROB, INC.</t>
  </si>
  <si>
    <t>QUALITY PAINT (WITH DISCOUNT)</t>
  </si>
  <si>
    <t>1804342501</t>
  </si>
  <si>
    <t>MOLE LAKE-GUTTER</t>
  </si>
  <si>
    <t>1804362901</t>
  </si>
  <si>
    <t>WEATHERCRAFT COMPANY OF NORTH PLATTE</t>
  </si>
  <si>
    <t>QUOTE FIRST CHRISTIAN CHURCH (</t>
  </si>
  <si>
    <t>1804370702</t>
  </si>
  <si>
    <t>QUOTE 2KEY CHEVROLET - SHOP &amp;</t>
  </si>
  <si>
    <t>1804370703</t>
  </si>
  <si>
    <t>1804370704</t>
  </si>
  <si>
    <t>1804380801</t>
  </si>
  <si>
    <t>CHRISTENSEN CONSTRUCTION &amp; DESIGN CO., INC</t>
  </si>
  <si>
    <t>COPY OF STORM KCN LARSON</t>
  </si>
  <si>
    <t>1804382101</t>
  </si>
  <si>
    <t>KEVIN HIGHDON 1450 BR10/29/18</t>
  </si>
  <si>
    <t>JHUFFSTUTTER</t>
  </si>
  <si>
    <t>LWILLIAMS1</t>
  </si>
  <si>
    <t>1804384601</t>
  </si>
  <si>
    <t>PENINSULA OFFICE - GENERAL</t>
  </si>
  <si>
    <t>1804388301</t>
  </si>
  <si>
    <t>HUFFMAN FARM SUPPLY</t>
  </si>
  <si>
    <t>HOPEDALE FEED MILL ADDITIONAL</t>
  </si>
  <si>
    <t>1804389501</t>
  </si>
  <si>
    <t>MISSOURI RIVER ENERGY</t>
  </si>
  <si>
    <t>1804390101</t>
  </si>
  <si>
    <t>1804392801</t>
  </si>
  <si>
    <t>1804393201</t>
  </si>
  <si>
    <t>MCDONALD'S DESIGN &amp; BUILD, INC.</t>
  </si>
  <si>
    <t>WORTHINGTON STEEL DELTA PLANT</t>
  </si>
  <si>
    <t>1804397601</t>
  </si>
  <si>
    <t>BEDELL BUILDERS INC.</t>
  </si>
  <si>
    <t>MEDLINE</t>
  </si>
  <si>
    <t>1804397701</t>
  </si>
  <si>
    <t>YELLOW FROG</t>
  </si>
  <si>
    <t>1804398001</t>
  </si>
  <si>
    <t>11531 LEWIS CO REC PAINT</t>
  </si>
  <si>
    <t>1804398701</t>
  </si>
  <si>
    <t>SONOCO</t>
  </si>
  <si>
    <t>1804399201</t>
  </si>
  <si>
    <t>11554 FORKLIFTS OF QUINCY</t>
  </si>
  <si>
    <t>1804401201</t>
  </si>
  <si>
    <t>1804401401</t>
  </si>
  <si>
    <t>SUPPLIES</t>
  </si>
  <si>
    <t>1804410001</t>
  </si>
  <si>
    <t>QUOTE HICKS REROOF 40X1601 OF</t>
  </si>
  <si>
    <t>1804413601</t>
  </si>
  <si>
    <t>CROWN POWER PARTS</t>
  </si>
  <si>
    <t>1804413901</t>
  </si>
  <si>
    <t>1804415801</t>
  </si>
  <si>
    <t>1804419501</t>
  </si>
  <si>
    <t>1804419601</t>
  </si>
  <si>
    <t>FARIBAULT FOODS MET-CON 10/201</t>
  </si>
  <si>
    <t>1804428801</t>
  </si>
  <si>
    <t>HUFFCUTT FLAT STOCK</t>
  </si>
  <si>
    <t>1804429101</t>
  </si>
  <si>
    <t>E. L. CRAWFORD CONSTRUCTION INC.</t>
  </si>
  <si>
    <t>PDW</t>
  </si>
  <si>
    <t>1804430301</t>
  </si>
  <si>
    <t>VERMEER BLDG 7 EAST SIDEWALLL</t>
  </si>
  <si>
    <t>1804430302</t>
  </si>
  <si>
    <t>VERMEER BLDG 7 NORTH ENDWALL P</t>
  </si>
  <si>
    <t>1804430303</t>
  </si>
  <si>
    <t>VERMEER BLDG 7 NORTH ADDITION</t>
  </si>
  <si>
    <t>1804430304</t>
  </si>
  <si>
    <t>VERMEER BLDG 7 SW CORRIDOR PA</t>
  </si>
  <si>
    <t>1804432701</t>
  </si>
  <si>
    <t>1804433201</t>
  </si>
  <si>
    <t>CMI ADDED PANELS</t>
  </si>
  <si>
    <t>1804434801</t>
  </si>
  <si>
    <t>SHADOWALL PANELING</t>
  </si>
  <si>
    <t>1804435601</t>
  </si>
  <si>
    <t>1804444401</t>
  </si>
  <si>
    <t>GREAT DANE OH DOOR</t>
  </si>
  <si>
    <t>1804453901</t>
  </si>
  <si>
    <t>J G BOWERS INC</t>
  </si>
  <si>
    <t>1804454101</t>
  </si>
  <si>
    <t>1804454501</t>
  </si>
  <si>
    <t>PREFERRED ELECTRIC - ORDER</t>
  </si>
  <si>
    <t>1804457601</t>
  </si>
  <si>
    <t>STEVE DSM EXCAVATING</t>
  </si>
  <si>
    <t>1804457602</t>
  </si>
  <si>
    <t>SPECIALIZED ENVIRONMENTAL TECH</t>
  </si>
  <si>
    <t>1804460601</t>
  </si>
  <si>
    <t>AMEREN PEORIA GAS OPER 11/6/18</t>
  </si>
  <si>
    <t>1804460602</t>
  </si>
  <si>
    <t>1804460604</t>
  </si>
  <si>
    <t>1804461101</t>
  </si>
  <si>
    <t>1804461201</t>
  </si>
  <si>
    <t>BOEMER BUILDING SYSTEMS, INC.</t>
  </si>
  <si>
    <t>1804461301</t>
  </si>
  <si>
    <t>ROTHCHILD</t>
  </si>
  <si>
    <t>1804461801</t>
  </si>
  <si>
    <t>AG RELIANT 8/2/18</t>
  </si>
  <si>
    <t>1804462101</t>
  </si>
  <si>
    <t>JSH DENTIST FASTENERS</t>
  </si>
  <si>
    <t>1804462701</t>
  </si>
  <si>
    <t>GREGORY GUTTER ADD</t>
  </si>
  <si>
    <t>1804463701</t>
  </si>
  <si>
    <t>NNG ROOF SCREWS</t>
  </si>
  <si>
    <t>1804469601</t>
  </si>
  <si>
    <t>SPARROW GUTTER</t>
  </si>
  <si>
    <t>1804472901</t>
  </si>
  <si>
    <t>SCHENKEL CONSTRUCTION CO., INC.</t>
  </si>
  <si>
    <t>VAP CONSTRUCTION - ATWOOD</t>
  </si>
  <si>
    <t>1804473501</t>
  </si>
  <si>
    <t>RIVERSIDE CEMETARY</t>
  </si>
  <si>
    <t>1804473901</t>
  </si>
  <si>
    <t>1804474201</t>
  </si>
  <si>
    <t>NVE RIDGE VENTS</t>
  </si>
  <si>
    <t>1804474901</t>
  </si>
  <si>
    <t>1804477101</t>
  </si>
  <si>
    <t>TRUCK EQUIPMENT</t>
  </si>
  <si>
    <t>1804482501</t>
  </si>
  <si>
    <t>B&amp;B REPLACE SHEETS</t>
  </si>
  <si>
    <t>1804483001</t>
  </si>
  <si>
    <t>STATESIDE STEEL &amp; WIRE</t>
  </si>
  <si>
    <t>1804483401</t>
  </si>
  <si>
    <t>QUALITY PAINT OHD IN-FILL</t>
  </si>
  <si>
    <t>1804484601</t>
  </si>
  <si>
    <t>1804490301</t>
  </si>
  <si>
    <t>1804491501</t>
  </si>
  <si>
    <t>182605 - GCMH WALL PANELS</t>
  </si>
  <si>
    <t>1804492101</t>
  </si>
  <si>
    <t>WALMART DOWNSPOUTS TUNNEL</t>
  </si>
  <si>
    <t>1804493001</t>
  </si>
  <si>
    <t>KOHLER CRANE ADDITION</t>
  </si>
  <si>
    <t>1804493002</t>
  </si>
  <si>
    <t>MAKINDER</t>
  </si>
  <si>
    <t>1804493901</t>
  </si>
  <si>
    <t>1804495101</t>
  </si>
  <si>
    <t>PRANGER SIDING</t>
  </si>
  <si>
    <t>1804498001</t>
  </si>
  <si>
    <t>ARK VALLEY ELECTRIC 4-24-18</t>
  </si>
  <si>
    <t>1804503601</t>
  </si>
  <si>
    <t>1804506801</t>
  </si>
  <si>
    <t>1804507001</t>
  </si>
  <si>
    <t>RON WYNN</t>
  </si>
  <si>
    <t>1804507401</t>
  </si>
  <si>
    <t>SUTTON RTU SCREEN</t>
  </si>
  <si>
    <t>1804511201</t>
  </si>
  <si>
    <t>1804517001</t>
  </si>
  <si>
    <t>BASF</t>
  </si>
  <si>
    <t>1804519101</t>
  </si>
  <si>
    <t>WAGENBACH BUILDERS INC.</t>
  </si>
  <si>
    <t>CORE</t>
  </si>
  <si>
    <t>1804521501</t>
  </si>
  <si>
    <t>1804522301</t>
  </si>
  <si>
    <t>D.J. CARPENTER BUILDING SYSTEMS</t>
  </si>
  <si>
    <t>D.J. CARPENTER BUILDING SYSTEM</t>
  </si>
  <si>
    <t>1804522601</t>
  </si>
  <si>
    <t>FLAT STOCK</t>
  </si>
  <si>
    <t>1804526601</t>
  </si>
  <si>
    <t>PART #560348</t>
  </si>
  <si>
    <t>1804526701</t>
  </si>
  <si>
    <t>PSS REPAIR</t>
  </si>
  <si>
    <t>1804527601</t>
  </si>
  <si>
    <t>VERMEER BLDG 4 SIDEWALL PANELS</t>
  </si>
  <si>
    <t>1804527602</t>
  </si>
  <si>
    <t>VERMEER BLDG 4 EAST WX N EW PA</t>
  </si>
  <si>
    <t>1804527604</t>
  </si>
  <si>
    <t>VERMEER BLDG 4 WEST WXS PANEL</t>
  </si>
  <si>
    <t>1804527605</t>
  </si>
  <si>
    <t>VERMEER BLDG 4 SOUTH ENDWALL</t>
  </si>
  <si>
    <t>1804528101</t>
  </si>
  <si>
    <t>ZINK PARTS</t>
  </si>
  <si>
    <t>1804532101</t>
  </si>
  <si>
    <t>B7630 JENNINGS EAVE CLOSURE FO</t>
  </si>
  <si>
    <t>1804533001</t>
  </si>
  <si>
    <t>1804547401</t>
  </si>
  <si>
    <t>EDGE MFG. FRAMED OPENINGS</t>
  </si>
  <si>
    <t>1804548601</t>
  </si>
  <si>
    <t>1804550601</t>
  </si>
  <si>
    <t>US ECOLOGY</t>
  </si>
  <si>
    <t>1804552301</t>
  </si>
  <si>
    <t>PROF BLDG</t>
  </si>
  <si>
    <t>1804553201</t>
  </si>
  <si>
    <t>1804557501</t>
  </si>
  <si>
    <t>MANITOWOC COUNTY HABITAT FOR H</t>
  </si>
  <si>
    <t>1804559801</t>
  </si>
  <si>
    <t>1804561001</t>
  </si>
  <si>
    <t>1804568901</t>
  </si>
  <si>
    <t>1804571301</t>
  </si>
  <si>
    <t>1804573501</t>
  </si>
  <si>
    <t>1804575501</t>
  </si>
  <si>
    <t>751089</t>
  </si>
  <si>
    <t>VERMEER BLDG 7</t>
  </si>
  <si>
    <t>GB/PRT-PRT/STD-BLDR</t>
  </si>
  <si>
    <t>1602209645</t>
  </si>
  <si>
    <t>COSTCO-REGINA,SK</t>
  </si>
  <si>
    <t>1602341701</t>
  </si>
  <si>
    <t>OR NEW KENSINGTON, PA (NKN)</t>
  </si>
  <si>
    <t>11/9/2016</t>
  </si>
  <si>
    <t>10/12/2016</t>
  </si>
  <si>
    <t>1700160740</t>
  </si>
  <si>
    <t>1700160741</t>
  </si>
  <si>
    <t>1700160743</t>
  </si>
  <si>
    <t>1700160744</t>
  </si>
  <si>
    <t>1700160745</t>
  </si>
  <si>
    <t>1700160746</t>
  </si>
  <si>
    <t>1700195501</t>
  </si>
  <si>
    <t>COSTCO-EVANSVILLE,_IN</t>
  </si>
  <si>
    <t>CISHAON</t>
  </si>
  <si>
    <t>1700195503</t>
  </si>
  <si>
    <t>CSZHAR1</t>
  </si>
  <si>
    <t>1700195504</t>
  </si>
  <si>
    <t>1700195505</t>
  </si>
  <si>
    <t>1700195506</t>
  </si>
  <si>
    <t>CILIK</t>
  </si>
  <si>
    <t>1700195507</t>
  </si>
  <si>
    <t>1700195508</t>
  </si>
  <si>
    <t>1700195509</t>
  </si>
  <si>
    <t>1700195510</t>
  </si>
  <si>
    <t>1700195511</t>
  </si>
  <si>
    <t>LIDO</t>
  </si>
  <si>
    <t>1700195512</t>
  </si>
  <si>
    <t>1700195513</t>
  </si>
  <si>
    <t>1700195514</t>
  </si>
  <si>
    <t>1700195515</t>
  </si>
  <si>
    <t>1700195516</t>
  </si>
  <si>
    <t>1700195517</t>
  </si>
  <si>
    <t>1700195519</t>
  </si>
  <si>
    <t>1700195520</t>
  </si>
  <si>
    <t>1700195521</t>
  </si>
  <si>
    <t>1700195530</t>
  </si>
  <si>
    <t>1700195531</t>
  </si>
  <si>
    <t>1700195534</t>
  </si>
  <si>
    <t>1700195535</t>
  </si>
  <si>
    <t>1701013202</t>
  </si>
  <si>
    <t>1701013203</t>
  </si>
  <si>
    <t>1701093004</t>
  </si>
  <si>
    <t>KOHYEI TRADING CO., LTD.</t>
  </si>
  <si>
    <t>TOKYO, JAPAN</t>
  </si>
  <si>
    <t>1701380648</t>
  </si>
  <si>
    <t>1701380649</t>
  </si>
  <si>
    <t>1701833806</t>
  </si>
  <si>
    <t>U-HAUL OF ALBUQUERQUE, NM</t>
  </si>
  <si>
    <t>RJDORAN</t>
  </si>
  <si>
    <t>1702250180</t>
  </si>
  <si>
    <t>1702306607</t>
  </si>
  <si>
    <t>TEMF BUILDING - SAGAMI, JAPAN</t>
  </si>
  <si>
    <t>1702306608</t>
  </si>
  <si>
    <t>1702306804</t>
  </si>
  <si>
    <t>1702481437</t>
  </si>
  <si>
    <t>1702481438</t>
  </si>
  <si>
    <t>1702693620</t>
  </si>
  <si>
    <t>1702719013</t>
  </si>
  <si>
    <t>1702719014</t>
  </si>
  <si>
    <t>1702719015</t>
  </si>
  <si>
    <t>1702719016</t>
  </si>
  <si>
    <t>1702719017</t>
  </si>
  <si>
    <t>1702719018</t>
  </si>
  <si>
    <t>1702719019</t>
  </si>
  <si>
    <t>1702719020</t>
  </si>
  <si>
    <t>ELI.WANG2</t>
  </si>
  <si>
    <t>1702719021</t>
  </si>
  <si>
    <t>1702719025</t>
  </si>
  <si>
    <t>1702719026</t>
  </si>
  <si>
    <t>1702719027</t>
  </si>
  <si>
    <t>1702719028</t>
  </si>
  <si>
    <t>11/10/2018</t>
  </si>
  <si>
    <t>1702719029</t>
  </si>
  <si>
    <t>1702719030</t>
  </si>
  <si>
    <t>1702719032</t>
  </si>
  <si>
    <t>1702723803</t>
  </si>
  <si>
    <t>1702723804</t>
  </si>
  <si>
    <t>1702726605</t>
  </si>
  <si>
    <t>TOUCH UP PAINT</t>
  </si>
  <si>
    <t>1702773201</t>
  </si>
  <si>
    <t>OR MORGANTON, NC (MG2)</t>
  </si>
  <si>
    <t>12/5/2017</t>
  </si>
  <si>
    <t>1702778635</t>
  </si>
  <si>
    <t>1702778636</t>
  </si>
  <si>
    <t>1702778637</t>
  </si>
  <si>
    <t>1702885707</t>
  </si>
  <si>
    <t>1702885708</t>
  </si>
  <si>
    <t>1702885709</t>
  </si>
  <si>
    <t>1702978508</t>
  </si>
  <si>
    <t>1702978509</t>
  </si>
  <si>
    <t>1801887001</t>
  </si>
  <si>
    <t>OR CLARKSVILLE, TN (CV6)</t>
  </si>
  <si>
    <t>1/25/2018</t>
  </si>
  <si>
    <t>4/13/2018</t>
  </si>
  <si>
    <t>1801924916</t>
  </si>
  <si>
    <t>1801924917</t>
  </si>
  <si>
    <t>1801959801</t>
  </si>
  <si>
    <t>OR WINNIE, TX (WNE) REVISED</t>
  </si>
  <si>
    <t>2/28/2018</t>
  </si>
  <si>
    <t>1802230541</t>
  </si>
  <si>
    <t>1802406705</t>
  </si>
  <si>
    <t>COSTCO - OAKDALE DEPOT, AUS</t>
  </si>
  <si>
    <t>1802511702</t>
  </si>
  <si>
    <t>1802757806</t>
  </si>
  <si>
    <t>1802757807</t>
  </si>
  <si>
    <t>1802757808</t>
  </si>
  <si>
    <t>1803138802</t>
  </si>
  <si>
    <t>1803138804</t>
  </si>
  <si>
    <t>1803138805</t>
  </si>
  <si>
    <t>1803138806</t>
  </si>
  <si>
    <t>1803138808</t>
  </si>
  <si>
    <t>PAHOSKINS</t>
  </si>
  <si>
    <t>1803138810</t>
  </si>
  <si>
    <t>1803138811</t>
  </si>
  <si>
    <t>1803138812</t>
  </si>
  <si>
    <t>1803337903</t>
  </si>
  <si>
    <t>1803355601</t>
  </si>
  <si>
    <t>U-HAUL OF KAMLOOPS</t>
  </si>
  <si>
    <t>1803535001</t>
  </si>
  <si>
    <t>U-HAUL OF WOODSTOCK, GA</t>
  </si>
  <si>
    <t>1803536901</t>
  </si>
  <si>
    <t>BRANDT DEVELOPMENTS LTD</t>
  </si>
  <si>
    <t>PRINCE GEORGE WAREHOUSE ADDITI</t>
  </si>
  <si>
    <t>AMSHEPHERD</t>
  </si>
  <si>
    <t>1803536902</t>
  </si>
  <si>
    <t>1803536903</t>
  </si>
  <si>
    <t>1803536906</t>
  </si>
  <si>
    <t>1803536907</t>
  </si>
  <si>
    <t>1803548901</t>
  </si>
  <si>
    <t>U-HAUL OF NEWARK, NJ</t>
  </si>
  <si>
    <t>1803548902</t>
  </si>
  <si>
    <t>1803548903</t>
  </si>
  <si>
    <t>U-HAUL OF NEWARK, NJ U-BOX</t>
  </si>
  <si>
    <t>1803831401</t>
  </si>
  <si>
    <t>OR LOUISVILLE, KY (L10)</t>
  </si>
  <si>
    <t>1803883601</t>
  </si>
  <si>
    <t>U-HAUL OF AMARILLO RE-ROOF</t>
  </si>
  <si>
    <t>1803932601</t>
  </si>
  <si>
    <t>U-HAUL OF AMES, IA</t>
  </si>
  <si>
    <t>1803953001</t>
  </si>
  <si>
    <t>OR WINCHESTER, IN (WCR)</t>
  </si>
  <si>
    <t>1803980501</t>
  </si>
  <si>
    <t>COSTCO-MAUI, HI (PLATFORM)</t>
  </si>
  <si>
    <t>1803980502</t>
  </si>
  <si>
    <t>1804016802</t>
  </si>
  <si>
    <t>1804026501</t>
  </si>
  <si>
    <t>THE PROCTER &amp; GAMBLE MANUFACTURING COMPANY</t>
  </si>
  <si>
    <t>P&amp;G B100 EXPANSION</t>
  </si>
  <si>
    <t>1804120701</t>
  </si>
  <si>
    <t>COSTCO-KENDALL (MIAMI), FL PLA</t>
  </si>
  <si>
    <t>1804159901</t>
  </si>
  <si>
    <t>U-HAUL OF KATY, TX</t>
  </si>
  <si>
    <t>1804159902</t>
  </si>
  <si>
    <t>1804160202</t>
  </si>
  <si>
    <t>U-HAUL OF CYPRESS, TX</t>
  </si>
  <si>
    <t>1804269702</t>
  </si>
  <si>
    <t>1804395401</t>
  </si>
  <si>
    <t>1804399901</t>
  </si>
  <si>
    <t>COSTCO-MCKINNEY_DEHUMIDIFIER,_</t>
  </si>
  <si>
    <t>1804404601</t>
  </si>
  <si>
    <t>COSTCO-PFLUGERVILLE_DEHUMIDIFI</t>
  </si>
  <si>
    <t>1804405701</t>
  </si>
  <si>
    <t>COSTCO-WEBSTER_DEHUMIDIFIER,_T</t>
  </si>
  <si>
    <t>1804409001</t>
  </si>
  <si>
    <t>OR GREENFIELD, CA (GRF-4731)</t>
  </si>
  <si>
    <t>1804412501</t>
  </si>
  <si>
    <t>COSTCO-MAUI_DEHUMIDIFIER,_HI</t>
  </si>
  <si>
    <t>1804452601</t>
  </si>
  <si>
    <t>17-357 - SPAN REPAIR</t>
  </si>
  <si>
    <t>1804501901</t>
  </si>
  <si>
    <t>1804503501</t>
  </si>
  <si>
    <t>U-HAUL PHOENIX</t>
  </si>
  <si>
    <t>1804506401</t>
  </si>
  <si>
    <t>BURLINGTON, WA COSTCO DRAFT CU</t>
  </si>
  <si>
    <t>1804509501</t>
  </si>
  <si>
    <t>OR VINITA PARK, MO (VPK-1220)</t>
  </si>
  <si>
    <t>1804526201</t>
  </si>
  <si>
    <t>1804567701</t>
  </si>
  <si>
    <t>1804576001</t>
  </si>
  <si>
    <t>OR DALLAS, TX (DA9-776)</t>
  </si>
  <si>
    <t>1804576701</t>
  </si>
  <si>
    <t>OR OSCEOLA, IA (OCE-286)</t>
  </si>
  <si>
    <t>1502240215</t>
  </si>
  <si>
    <t>WW HENRY</t>
  </si>
  <si>
    <t>1700576706</t>
  </si>
  <si>
    <t>1701031208</t>
  </si>
  <si>
    <t>1701493019</t>
  </si>
  <si>
    <t>CARLIN CONSTRUCTION COMPANY, LLC</t>
  </si>
  <si>
    <t>MYSTIC AQUARIUM MILNE CENTER</t>
  </si>
  <si>
    <t>1701717006</t>
  </si>
  <si>
    <t>1701757118</t>
  </si>
  <si>
    <t>1701757119</t>
  </si>
  <si>
    <t>1701757120</t>
  </si>
  <si>
    <t>1701956525</t>
  </si>
  <si>
    <t>1701956526</t>
  </si>
  <si>
    <t>1702260506</t>
  </si>
  <si>
    <t>1702296120</t>
  </si>
  <si>
    <t>1702296121</t>
  </si>
  <si>
    <t>1702445067</t>
  </si>
  <si>
    <t>BUILDING A PARCEL 26 CENTERPOI</t>
  </si>
  <si>
    <t>1702485311</t>
  </si>
  <si>
    <t>1702485312</t>
  </si>
  <si>
    <t>1702485313</t>
  </si>
  <si>
    <t>1702715105</t>
  </si>
  <si>
    <t>VALLEY STREAM TRANSFER STATION</t>
  </si>
  <si>
    <t>1702820105</t>
  </si>
  <si>
    <t>1703002319</t>
  </si>
  <si>
    <t>1801914803</t>
  </si>
  <si>
    <t>1801917007</t>
  </si>
  <si>
    <t>1801917008</t>
  </si>
  <si>
    <t>1801917009</t>
  </si>
  <si>
    <t>1801986404</t>
  </si>
  <si>
    <t>1801988117</t>
  </si>
  <si>
    <t>1801988119</t>
  </si>
  <si>
    <t>1802015103</t>
  </si>
  <si>
    <t>COUNTY WASTE MAINTENANCE BLDG</t>
  </si>
  <si>
    <t>1802017002</t>
  </si>
  <si>
    <t>ST JAMES FIRE DEPT</t>
  </si>
  <si>
    <t>1802017308</t>
  </si>
  <si>
    <t>1802017309</t>
  </si>
  <si>
    <t>1802017310</t>
  </si>
  <si>
    <t>1802024719</t>
  </si>
  <si>
    <t>1802025907</t>
  </si>
  <si>
    <t>1802025909</t>
  </si>
  <si>
    <t>1802027706</t>
  </si>
  <si>
    <t>1802046102</t>
  </si>
  <si>
    <t>1802096704</t>
  </si>
  <si>
    <t>1802137716</t>
  </si>
  <si>
    <t>1802151828</t>
  </si>
  <si>
    <t>1802151829</t>
  </si>
  <si>
    <t>1802151830</t>
  </si>
  <si>
    <t>1802260002</t>
  </si>
  <si>
    <t>BOONE PLUMBING WAREHOUSE</t>
  </si>
  <si>
    <t>1802309308</t>
  </si>
  <si>
    <t>MARSH/BELL CONSTRUCTION CO., INC.</t>
  </si>
  <si>
    <t>STANCO METALS</t>
  </si>
  <si>
    <t>1802430005</t>
  </si>
  <si>
    <t>1802430006</t>
  </si>
  <si>
    <t>1802430007</t>
  </si>
  <si>
    <t>1802535306</t>
  </si>
  <si>
    <t>1802544905</t>
  </si>
  <si>
    <t>CARDEN COMPANY, INC.</t>
  </si>
  <si>
    <t>IVY/AUTOCHLOR ANTIOCHWAREHOUSE</t>
  </si>
  <si>
    <t>1802624108</t>
  </si>
  <si>
    <t>1802624109</t>
  </si>
  <si>
    <t>1802645308</t>
  </si>
  <si>
    <t>1802653304</t>
  </si>
  <si>
    <t>1802653402</t>
  </si>
  <si>
    <t>VANCE MCCOWN CONSTRUCTION CO., INC.</t>
  </si>
  <si>
    <t>LA-Z-BOY WAREHOUSE 3-26-18</t>
  </si>
  <si>
    <t>1802702505</t>
  </si>
  <si>
    <t>DOLLYWOOD PLAY AREA 3-29-18</t>
  </si>
  <si>
    <t>1802702506</t>
  </si>
  <si>
    <t>1802881302</t>
  </si>
  <si>
    <t>1802881303</t>
  </si>
  <si>
    <t>1802905801</t>
  </si>
  <si>
    <t>1802911006</t>
  </si>
  <si>
    <t>1802912201</t>
  </si>
  <si>
    <t>AMERICAN RENTALS</t>
  </si>
  <si>
    <t>1802962508</t>
  </si>
  <si>
    <t>1802972302</t>
  </si>
  <si>
    <t>1802972305</t>
  </si>
  <si>
    <t>1802972306</t>
  </si>
  <si>
    <t>1802978402</t>
  </si>
  <si>
    <t>DUBLIN CONSTRUCTION CO., INC.</t>
  </si>
  <si>
    <t>BARD 2018</t>
  </si>
  <si>
    <t>1802978403</t>
  </si>
  <si>
    <t>1802979104</t>
  </si>
  <si>
    <t>GEORGIA COMMERCIAL CONSTRUCTION, INC.</t>
  </si>
  <si>
    <t>ALABAMA CROWN ADDITION</t>
  </si>
  <si>
    <t>1803003205</t>
  </si>
  <si>
    <t>1803024303</t>
  </si>
  <si>
    <t>1803024304</t>
  </si>
  <si>
    <t>1803024305</t>
  </si>
  <si>
    <t>1803029302</t>
  </si>
  <si>
    <t>WALSH EQUIPMENT LILLY</t>
  </si>
  <si>
    <t>1803077403</t>
  </si>
  <si>
    <t>J. A. LETT CONSTRUCTION CO., INC.</t>
  </si>
  <si>
    <t>SPEAKS MOTORSPORTS</t>
  </si>
  <si>
    <t>1803112502</t>
  </si>
  <si>
    <t>PAUL J. SIERRA CONSTRUCTION, INC.</t>
  </si>
  <si>
    <t>HENRIQUEZ POLE BARN 5-15-18</t>
  </si>
  <si>
    <t>1803132312</t>
  </si>
  <si>
    <t>1803160401</t>
  </si>
  <si>
    <t>ALTEC PLANT 57 EXPANSION</t>
  </si>
  <si>
    <t>1803160402</t>
  </si>
  <si>
    <t>1803160403</t>
  </si>
  <si>
    <t>1803160405</t>
  </si>
  <si>
    <t>11/28/2018</t>
  </si>
  <si>
    <t>11/27/2018</t>
  </si>
  <si>
    <t>1803222403</t>
  </si>
  <si>
    <t>1803225202</t>
  </si>
  <si>
    <t>1803225203</t>
  </si>
  <si>
    <t>1803225204</t>
  </si>
  <si>
    <t>1803225206</t>
  </si>
  <si>
    <t>1803225207</t>
  </si>
  <si>
    <t>1803281002</t>
  </si>
  <si>
    <t>INTERMARK BUILDING &amp; DESIGN, LLC</t>
  </si>
  <si>
    <t>CLIFTON DPW MUNICIPAL VEHICLE</t>
  </si>
  <si>
    <t>1803330703</t>
  </si>
  <si>
    <t>NIAGARA MEDICAL 6-12-18</t>
  </si>
  <si>
    <t>1803336002</t>
  </si>
  <si>
    <t>1803371404</t>
  </si>
  <si>
    <t>1803371405</t>
  </si>
  <si>
    <t>1803381803</t>
  </si>
  <si>
    <t>1803393807</t>
  </si>
  <si>
    <t>DJUDY</t>
  </si>
  <si>
    <t>1803393808</t>
  </si>
  <si>
    <t>1803393816</t>
  </si>
  <si>
    <t>1803393817</t>
  </si>
  <si>
    <t>1803395804</t>
  </si>
  <si>
    <t>1803395805</t>
  </si>
  <si>
    <t>1803395806</t>
  </si>
  <si>
    <t>1803395807</t>
  </si>
  <si>
    <t>1803396907</t>
  </si>
  <si>
    <t>CFPUA SLUDGE BUILDING ROOF</t>
  </si>
  <si>
    <t>1803396908</t>
  </si>
  <si>
    <t>1803414801</t>
  </si>
  <si>
    <t>1803414803</t>
  </si>
  <si>
    <t>1803414805</t>
  </si>
  <si>
    <t>1803423802</t>
  </si>
  <si>
    <t>MACK FIRE STARAGE BLDG 6/25/18</t>
  </si>
  <si>
    <t>1803450801</t>
  </si>
  <si>
    <t>BUTLER TEMPLATE</t>
  </si>
  <si>
    <t>1803464901</t>
  </si>
  <si>
    <t>STARKS CONTRACTING COMPANY, INC</t>
  </si>
  <si>
    <t>BILOXI FIRE STATION NO. 7</t>
  </si>
  <si>
    <t>WAGNB</t>
  </si>
  <si>
    <t>1803464903</t>
  </si>
  <si>
    <t>11/22/2018</t>
  </si>
  <si>
    <t>1803468605</t>
  </si>
  <si>
    <t>1803468606</t>
  </si>
  <si>
    <t>MCCRAITH BEVERAGE</t>
  </si>
  <si>
    <t>1803468607</t>
  </si>
  <si>
    <t>1803473802</t>
  </si>
  <si>
    <t>LEGACY BAPTIST CHURCH 6/29/18</t>
  </si>
  <si>
    <t>CDIDIER</t>
  </si>
  <si>
    <t>1803477101</t>
  </si>
  <si>
    <t>1803548502</t>
  </si>
  <si>
    <t>GRIFFEN WESTBY ARENA 7/12/18</t>
  </si>
  <si>
    <t>1803549901</t>
  </si>
  <si>
    <t>MARKETPLACE - BLDG 3</t>
  </si>
  <si>
    <t>1803618301</t>
  </si>
  <si>
    <t>18-085 NEXT GEN - PLANT 1 TWR</t>
  </si>
  <si>
    <t>1803618303</t>
  </si>
  <si>
    <t>CRAIG SMITH RV</t>
  </si>
  <si>
    <t>1803618304</t>
  </si>
  <si>
    <t>1803618401</t>
  </si>
  <si>
    <t>TINICUM FARMS</t>
  </si>
  <si>
    <t>1803682206</t>
  </si>
  <si>
    <t>WUMC</t>
  </si>
  <si>
    <t>1803692207</t>
  </si>
  <si>
    <t>1803692209</t>
  </si>
  <si>
    <t>1803795501</t>
  </si>
  <si>
    <t>NORTHERN CABLES PLANT EXPANSIO</t>
  </si>
  <si>
    <t>1803795502</t>
  </si>
  <si>
    <t>1803796301</t>
  </si>
  <si>
    <t>HUBBARD ARCHITECTURE, PSC</t>
  </si>
  <si>
    <t>MAY HALL</t>
  </si>
  <si>
    <t>1803866501</t>
  </si>
  <si>
    <t>ANVIL CONSTRUCTION CO., INC.</t>
  </si>
  <si>
    <t>1803875301</t>
  </si>
  <si>
    <t>GODSEY &amp; SON, INC</t>
  </si>
  <si>
    <t>1803903802</t>
  </si>
  <si>
    <t>1803931202</t>
  </si>
  <si>
    <t>1803941202</t>
  </si>
  <si>
    <t>1803941203</t>
  </si>
  <si>
    <t>1803946201</t>
  </si>
  <si>
    <t>FORTUNATO CONSTRUCTION GROUP, INC.</t>
  </si>
  <si>
    <t>C S ASSOCIATES</t>
  </si>
  <si>
    <t>1803947101</t>
  </si>
  <si>
    <t>1803960501</t>
  </si>
  <si>
    <t>ARAWAK PAVING EHT</t>
  </si>
  <si>
    <t>1804015701</t>
  </si>
  <si>
    <t>ELECTROLUX.</t>
  </si>
  <si>
    <t>1804049601</t>
  </si>
  <si>
    <t>PAUL JONES LUMBER LEAN-TO</t>
  </si>
  <si>
    <t>1804058602</t>
  </si>
  <si>
    <t>1804095903</t>
  </si>
  <si>
    <t>1804112101</t>
  </si>
  <si>
    <t>TA THOMANN 9/25/18</t>
  </si>
  <si>
    <t>1804178801</t>
  </si>
  <si>
    <t>SOUTHERN LIGTING - 10/2/18</t>
  </si>
  <si>
    <t>1804198701</t>
  </si>
  <si>
    <t>1804198702</t>
  </si>
  <si>
    <t>1804203702</t>
  </si>
  <si>
    <t>1804207802</t>
  </si>
  <si>
    <t>1804213701</t>
  </si>
  <si>
    <t>BLYTHE TWP. SOLID 10/8/18</t>
  </si>
  <si>
    <t>1804216101</t>
  </si>
  <si>
    <t>JOHN NEWBERRY 10/8/18</t>
  </si>
  <si>
    <t>1804227503</t>
  </si>
  <si>
    <t>HANOVER INDUSTRIAL PARK COLUMN</t>
  </si>
  <si>
    <t>1804277301</t>
  </si>
  <si>
    <t>MHW DALTON JOB 10/16/18</t>
  </si>
  <si>
    <t>1804285901</t>
  </si>
  <si>
    <t>WOOD BROTHERS GENERAL CONTRACTORS, LLC</t>
  </si>
  <si>
    <t>HEATEC 40X100 LEAN TO 10/16/18</t>
  </si>
  <si>
    <t>1804285902</t>
  </si>
  <si>
    <t>1804364901</t>
  </si>
  <si>
    <t>PROSPERI CO. LTD.</t>
  </si>
  <si>
    <t>RCR INDUSTRIAL 40X60 ADDITION</t>
  </si>
  <si>
    <t>1804367502</t>
  </si>
  <si>
    <t>IMPERIAL THEATER - ORDER FILE</t>
  </si>
  <si>
    <t>1804376801</t>
  </si>
  <si>
    <t>1804381501</t>
  </si>
  <si>
    <t>GREEN LEAF</t>
  </si>
  <si>
    <t>1804381901</t>
  </si>
  <si>
    <t>OLD CASTLE</t>
  </si>
  <si>
    <t>1804382401</t>
  </si>
  <si>
    <t>WAYNE COUNTY FACILITY</t>
  </si>
  <si>
    <t>1804382801</t>
  </si>
  <si>
    <t>1804383601</t>
  </si>
  <si>
    <t>SENATE CONSTRUCTION CORP.</t>
  </si>
  <si>
    <t>QUOTE ABBOT MILL BLDG 12 REROO</t>
  </si>
  <si>
    <t>1804383602</t>
  </si>
  <si>
    <t>1804383603</t>
  </si>
  <si>
    <t>1804384101</t>
  </si>
  <si>
    <t>1804384102</t>
  </si>
  <si>
    <t>1804385101</t>
  </si>
  <si>
    <t>MACCABEE INDUSTRIAL INC</t>
  </si>
  <si>
    <t>1804386101</t>
  </si>
  <si>
    <t>MP 61 10/29/18</t>
  </si>
  <si>
    <t>1804386401</t>
  </si>
  <si>
    <t>EMPIRE ROOFING-SEALANTS</t>
  </si>
  <si>
    <t>1804386901</t>
  </si>
  <si>
    <t>CELOTTI 407 &amp; BROCK ROAD</t>
  </si>
  <si>
    <t>1804387201</t>
  </si>
  <si>
    <t>1804387901</t>
  </si>
  <si>
    <t>ROZELL BUILDING 7</t>
  </si>
  <si>
    <t>1804388401</t>
  </si>
  <si>
    <t>RBC OXFORD</t>
  </si>
  <si>
    <t>1804389001</t>
  </si>
  <si>
    <t>UGA FACILITES BLDG C 3-14-18</t>
  </si>
  <si>
    <t>1804391201</t>
  </si>
  <si>
    <t>MANITOU PARTS</t>
  </si>
  <si>
    <t>1804391501</t>
  </si>
  <si>
    <t>1804392101</t>
  </si>
  <si>
    <t>1804392201</t>
  </si>
  <si>
    <t>R.A. JEFFREYS</t>
  </si>
  <si>
    <t>1804393101</t>
  </si>
  <si>
    <t>GRESCO EXISTING</t>
  </si>
  <si>
    <t>1804396501</t>
  </si>
  <si>
    <t>FITZGERALD &amp; SNOW LTD.</t>
  </si>
  <si>
    <t>QUOTE AUBREY'S ADDITION OCTOBE</t>
  </si>
  <si>
    <t>1804396701</t>
  </si>
  <si>
    <t>1804396801</t>
  </si>
  <si>
    <t>1804396802</t>
  </si>
  <si>
    <t>AUBREY'S</t>
  </si>
  <si>
    <t>1804396901</t>
  </si>
  <si>
    <t>1804396902</t>
  </si>
  <si>
    <t>AUBREYS</t>
  </si>
  <si>
    <t>1804397401</t>
  </si>
  <si>
    <t>UGMS GENERAL CONTRACTING</t>
  </si>
  <si>
    <t>1804397801</t>
  </si>
  <si>
    <t>BRUGMANN SAND</t>
  </si>
  <si>
    <t>1804398801</t>
  </si>
  <si>
    <t>NIDEC/LEROY MASTIC</t>
  </si>
  <si>
    <t>1804400001</t>
  </si>
  <si>
    <t>1804401001</t>
  </si>
  <si>
    <t>TECHFLEX STORAGE 10/30/18</t>
  </si>
  <si>
    <t>1804401901</t>
  </si>
  <si>
    <t>CASTLE CORE</t>
  </si>
  <si>
    <t>1804402801</t>
  </si>
  <si>
    <t>1804403901</t>
  </si>
  <si>
    <t>MILTON CLAYTON CO.</t>
  </si>
  <si>
    <t>JOEL ROSE 10/30/18</t>
  </si>
  <si>
    <t>1804403902</t>
  </si>
  <si>
    <t>1804403903</t>
  </si>
  <si>
    <t>1804404401</t>
  </si>
  <si>
    <t>1804408501</t>
  </si>
  <si>
    <t>1804408601</t>
  </si>
  <si>
    <t>AMERICAN CONCRETE INDUSTRIES</t>
  </si>
  <si>
    <t>1804408701</t>
  </si>
  <si>
    <t>PROCTOR AND GAMBLE</t>
  </si>
  <si>
    <t>1804409801</t>
  </si>
  <si>
    <t>1804410201</t>
  </si>
  <si>
    <t>KIMBROUGH CONTRACTING</t>
  </si>
  <si>
    <t>1804412701</t>
  </si>
  <si>
    <t>1804413501</t>
  </si>
  <si>
    <t>COLLEGEVILLE FIRE STATION 2018</t>
  </si>
  <si>
    <t>1804415101</t>
  </si>
  <si>
    <t>1804415301</t>
  </si>
  <si>
    <t>BENCHMARK CONSTRUCTION 0501326</t>
  </si>
  <si>
    <t>1804416101</t>
  </si>
  <si>
    <t>1804417401</t>
  </si>
  <si>
    <t>SAMPLES</t>
  </si>
  <si>
    <t>1804417901</t>
  </si>
  <si>
    <t>MURRAY SHEET METAL</t>
  </si>
  <si>
    <t>1804419001</t>
  </si>
  <si>
    <t>SMC DOWNSPOUTS</t>
  </si>
  <si>
    <t>1804419101</t>
  </si>
  <si>
    <t>FERGUSON CONSTRUCTION 1001741</t>
  </si>
  <si>
    <t>1804419201</t>
  </si>
  <si>
    <t>TRAIN HARD FITNESS 10/31/18</t>
  </si>
  <si>
    <t>1804419401</t>
  </si>
  <si>
    <t>1804423701</t>
  </si>
  <si>
    <t>HAGGAN REPAIR</t>
  </si>
  <si>
    <t>1804423801</t>
  </si>
  <si>
    <t>1804425301</t>
  </si>
  <si>
    <t>BERKLEY BEER</t>
  </si>
  <si>
    <t>1804425801</t>
  </si>
  <si>
    <t>GORDON GRAY</t>
  </si>
  <si>
    <t>1804427001</t>
  </si>
  <si>
    <t>DIRIG SHEET METAL</t>
  </si>
  <si>
    <t>1804429401</t>
  </si>
  <si>
    <t>1804429601</t>
  </si>
  <si>
    <t>CORE ROOFING SYSTEMS</t>
  </si>
  <si>
    <t>1804433001</t>
  </si>
  <si>
    <t>RENIER CONSTRUCTION</t>
  </si>
  <si>
    <t>1804433301</t>
  </si>
  <si>
    <t>DAL TILE</t>
  </si>
  <si>
    <t>1804434101</t>
  </si>
  <si>
    <t>NORTH CENTRAL CHURCH</t>
  </si>
  <si>
    <t>1804435301</t>
  </si>
  <si>
    <t>WYATT INDUSTRIES</t>
  </si>
  <si>
    <t>1804435302</t>
  </si>
  <si>
    <t>1804437001</t>
  </si>
  <si>
    <t>UNITED INDUSTRIAL</t>
  </si>
  <si>
    <t>1804437101</t>
  </si>
  <si>
    <t>SUSQUEHANNA COUNTY 11/2/18</t>
  </si>
  <si>
    <t>1804437901</t>
  </si>
  <si>
    <t>FWW SOUTH PORTLAND</t>
  </si>
  <si>
    <t>1804438201</t>
  </si>
  <si>
    <t>LEE CONSTRUCTION INC 1101764</t>
  </si>
  <si>
    <t>1804438501</t>
  </si>
  <si>
    <t>OH AG</t>
  </si>
  <si>
    <t>1804438502</t>
  </si>
  <si>
    <t>1804440101</t>
  </si>
  <si>
    <t>NIAGARA MEDICAL STRUCTURES INC</t>
  </si>
  <si>
    <t>1804441501</t>
  </si>
  <si>
    <t>1804441701</t>
  </si>
  <si>
    <t>1804442301</t>
  </si>
  <si>
    <t>SERTA MATTRESS GUTTER PARTS</t>
  </si>
  <si>
    <t>1804445901</t>
  </si>
  <si>
    <t>1804446801</t>
  </si>
  <si>
    <t>NATIONAL ATTACHMENTS VESTIBULE</t>
  </si>
  <si>
    <t>1804447001</t>
  </si>
  <si>
    <t>1804447101</t>
  </si>
  <si>
    <t>TRU BUILDING CONCEPTS</t>
  </si>
  <si>
    <t>1804448101</t>
  </si>
  <si>
    <t>COMMERCIAL ROOFING SOLUTIONS 0</t>
  </si>
  <si>
    <t>1804449601</t>
  </si>
  <si>
    <t>TRUSTEEL</t>
  </si>
  <si>
    <t>1804450201</t>
  </si>
  <si>
    <t>GROSCH/BATTLE</t>
  </si>
  <si>
    <t>1804451001</t>
  </si>
  <si>
    <t>JOHN LUPO CONSTRUCTION</t>
  </si>
  <si>
    <t>1804452401</t>
  </si>
  <si>
    <t>NOISE SOLUTIONS - UGI ANDERSON</t>
  </si>
  <si>
    <t>1804454001</t>
  </si>
  <si>
    <t>1804454401</t>
  </si>
  <si>
    <t>BRET STEVENS - PATCH</t>
  </si>
  <si>
    <t>1804454701</t>
  </si>
  <si>
    <t>TOOMBS COUNTY LANDFILL</t>
  </si>
  <si>
    <t>1804455201</t>
  </si>
  <si>
    <t>CHRISTY DIST RE-ROOF</t>
  </si>
  <si>
    <t>1804455301</t>
  </si>
  <si>
    <t>1804456001</t>
  </si>
  <si>
    <t>TRIGON - ETHAN WELLS</t>
  </si>
  <si>
    <t>1804456002</t>
  </si>
  <si>
    <t>1804457001</t>
  </si>
  <si>
    <t>HESTON COMMUNITY CHAPEL</t>
  </si>
  <si>
    <t>1804457101</t>
  </si>
  <si>
    <t>1804457201</t>
  </si>
  <si>
    <t>1804457401</t>
  </si>
  <si>
    <t>MGM GENERAL CONSTRUCTION CORPORATION</t>
  </si>
  <si>
    <t>MGM</t>
  </si>
  <si>
    <t>1804458801</t>
  </si>
  <si>
    <t>RICE CONTRACTING LTD.</t>
  </si>
  <si>
    <t>GUTTER PARTS NFLD</t>
  </si>
  <si>
    <t>1804459801</t>
  </si>
  <si>
    <t>EXTRA PRIMER</t>
  </si>
  <si>
    <t>1804460001</t>
  </si>
  <si>
    <t>1804460301</t>
  </si>
  <si>
    <t>1804460901</t>
  </si>
  <si>
    <t>1804463301</t>
  </si>
  <si>
    <t>1804466301</t>
  </si>
  <si>
    <t>COLFAX CONSTRUCTION</t>
  </si>
  <si>
    <t>1804466901</t>
  </si>
  <si>
    <t>CWD CORNWELL WALL DAMAGE</t>
  </si>
  <si>
    <t>1804469401</t>
  </si>
  <si>
    <t>YMCA RE-ROOF UNIONTOWN</t>
  </si>
  <si>
    <t>1804470201</t>
  </si>
  <si>
    <t>1804470901</t>
  </si>
  <si>
    <t>1804473001</t>
  </si>
  <si>
    <t>1804473801</t>
  </si>
  <si>
    <t>MECON CONSTRUCTION, INC.</t>
  </si>
  <si>
    <t>COCA COLA</t>
  </si>
  <si>
    <t>1804474101</t>
  </si>
  <si>
    <t>BLEDSOE CONSTRUCTION</t>
  </si>
  <si>
    <t>1804475001</t>
  </si>
  <si>
    <t>1804476401</t>
  </si>
  <si>
    <t>1804477301</t>
  </si>
  <si>
    <t>1804479101</t>
  </si>
  <si>
    <t>1804479301</t>
  </si>
  <si>
    <t>1804479401</t>
  </si>
  <si>
    <t>1804479501</t>
  </si>
  <si>
    <t>1804481201</t>
  </si>
  <si>
    <t>DEEMER GROCERY</t>
  </si>
  <si>
    <t>1804484101</t>
  </si>
  <si>
    <t>CHINQUAPIN VFD</t>
  </si>
  <si>
    <t>1804486201</t>
  </si>
  <si>
    <t>1804488601</t>
  </si>
  <si>
    <t>1804489701</t>
  </si>
  <si>
    <t>1804490001</t>
  </si>
  <si>
    <t>SHELTAIR REP AIRPORT HANGER #2</t>
  </si>
  <si>
    <t>1804490601</t>
  </si>
  <si>
    <t>LEADING EDGE GC 1001739</t>
  </si>
  <si>
    <t>1804491301</t>
  </si>
  <si>
    <t>DUNLAP INC MOD-36 CEE</t>
  </si>
  <si>
    <t>1804491601</t>
  </si>
  <si>
    <t>1804494001</t>
  </si>
  <si>
    <t>CRG - FLAT STOCK</t>
  </si>
  <si>
    <t>1804494801</t>
  </si>
  <si>
    <t>1804499101</t>
  </si>
  <si>
    <t>1804500901</t>
  </si>
  <si>
    <t>SRS TEST</t>
  </si>
  <si>
    <t>1804503301</t>
  </si>
  <si>
    <t>1804504301</t>
  </si>
  <si>
    <t>1804504501</t>
  </si>
  <si>
    <t>1804505101</t>
  </si>
  <si>
    <t>1804508401</t>
  </si>
  <si>
    <t>SPRINGVIEW COMMERCE PARK</t>
  </si>
  <si>
    <t>1804509201</t>
  </si>
  <si>
    <t>ABLE MACHINE TOOL</t>
  </si>
  <si>
    <t>1804509301</t>
  </si>
  <si>
    <t>TRIM FOR AUSTIN</t>
  </si>
  <si>
    <t>1804510401</t>
  </si>
  <si>
    <t>HARDIN COUNTY EXTENSION OFFICE</t>
  </si>
  <si>
    <t>1804511001</t>
  </si>
  <si>
    <t>FAITH FWB CHURCH</t>
  </si>
  <si>
    <t>1804515401</t>
  </si>
  <si>
    <t>1804516001</t>
  </si>
  <si>
    <t>1804516301</t>
  </si>
  <si>
    <t>KING PARK TENNIS</t>
  </si>
  <si>
    <t>1804516601</t>
  </si>
  <si>
    <t>SCOTLAND COUNTY LANDFILL</t>
  </si>
  <si>
    <t>1804521601</t>
  </si>
  <si>
    <t>1804522101</t>
  </si>
  <si>
    <t>1804522701</t>
  </si>
  <si>
    <t>1804523001</t>
  </si>
  <si>
    <t>1804523301</t>
  </si>
  <si>
    <t>A&amp;H EQUIPMENT</t>
  </si>
  <si>
    <t>1804525701</t>
  </si>
  <si>
    <t>1804528901</t>
  </si>
  <si>
    <t>1804529101</t>
  </si>
  <si>
    <t>METAL BUILDING SERVICES C/O MA</t>
  </si>
  <si>
    <t>1804529401</t>
  </si>
  <si>
    <t>QUOTE LUNSFORD REROOF MR241 OF</t>
  </si>
  <si>
    <t>1804529501</t>
  </si>
  <si>
    <t>QUOTE LUNSFORD REROOF MR242 OF</t>
  </si>
  <si>
    <t>1804531001</t>
  </si>
  <si>
    <t>942</t>
  </si>
  <si>
    <t>1804533401</t>
  </si>
  <si>
    <t>1804534801</t>
  </si>
  <si>
    <t>PRATT WINDER WALL</t>
  </si>
  <si>
    <t>1804535801</t>
  </si>
  <si>
    <t>ISLAND INDUSTRIES LTD.</t>
  </si>
  <si>
    <t>ISLAND INDUSTRIES - NASSAU</t>
  </si>
  <si>
    <t>1804535901</t>
  </si>
  <si>
    <t>DALTILE</t>
  </si>
  <si>
    <t>1804541301</t>
  </si>
  <si>
    <t>DEAN SNYDER CONSTRUCTION</t>
  </si>
  <si>
    <t>1804541801</t>
  </si>
  <si>
    <t>BATTLE</t>
  </si>
  <si>
    <t>1804542901</t>
  </si>
  <si>
    <t>NUCLEAR METALS SUPERFU 7/20/18</t>
  </si>
  <si>
    <t>1804544001</t>
  </si>
  <si>
    <t>LONG CONSTRUCTION MANAGEMENT, LLC</t>
  </si>
  <si>
    <t>TC-1599 LCM CORBIN COAL JACKSO</t>
  </si>
  <si>
    <t>1804544101</t>
  </si>
  <si>
    <t>TC-1598 LCM CORBIN REPLACEMENT</t>
  </si>
  <si>
    <t>1804544301</t>
  </si>
  <si>
    <t>TC-1599 LCM CORBIN RAINSVILLE</t>
  </si>
  <si>
    <t>1804544401</t>
  </si>
  <si>
    <t>TC-1598 LCM CORBIN RAINSVILLE</t>
  </si>
  <si>
    <t>1804545301</t>
  </si>
  <si>
    <t>1804552001</t>
  </si>
  <si>
    <t>NATURE'S COMFORT</t>
  </si>
  <si>
    <t>1804552901</t>
  </si>
  <si>
    <t>ELZINGA &amp; VOLKERS INC</t>
  </si>
  <si>
    <t>1804553001</t>
  </si>
  <si>
    <t>1804553301</t>
  </si>
  <si>
    <t>WELTER STEEL RE-ORDER</t>
  </si>
  <si>
    <t>1804554301</t>
  </si>
  <si>
    <t>1804554401</t>
  </si>
  <si>
    <t>QUOTE VINTAGE AUTO PO1 OF 1</t>
  </si>
  <si>
    <t>1804555101</t>
  </si>
  <si>
    <t>BLANKNBAKER PARKWAY - NUT REPL</t>
  </si>
  <si>
    <t>1804555301</t>
  </si>
  <si>
    <t>1804555701</t>
  </si>
  <si>
    <t>W J CAREY CONSTRUCTION</t>
  </si>
  <si>
    <t>1804555901</t>
  </si>
  <si>
    <t>1804556601</t>
  </si>
  <si>
    <t>1804556701</t>
  </si>
  <si>
    <t>LOCKRIVETS</t>
  </si>
  <si>
    <t>1804558001</t>
  </si>
  <si>
    <t>1804558501</t>
  </si>
  <si>
    <t>TAWES CLOSURES</t>
  </si>
  <si>
    <t>1804560901</t>
  </si>
  <si>
    <t>CORBIN COAL BUILDING 2</t>
  </si>
  <si>
    <t>1804561601</t>
  </si>
  <si>
    <t>MMS WK AUTO MR-24 BCOTE LPMOM</t>
  </si>
  <si>
    <t>1804562801</t>
  </si>
  <si>
    <t>1804563501</t>
  </si>
  <si>
    <t>1804563801</t>
  </si>
  <si>
    <t>BOLAND OFFICE WH 150,040 SF</t>
  </si>
  <si>
    <t>1804565701</t>
  </si>
  <si>
    <t>LUNDY CONSTRUCTION CO., INC.</t>
  </si>
  <si>
    <t>QUOTE ACF HPMOM ORDER WITH JJW</t>
  </si>
  <si>
    <t>1804565801</t>
  </si>
  <si>
    <t>1804568101</t>
  </si>
  <si>
    <t>INCU AND FLEET</t>
  </si>
  <si>
    <t>1804568601</t>
  </si>
  <si>
    <t>1804569301</t>
  </si>
  <si>
    <t>1804569701</t>
  </si>
  <si>
    <t>WATER TREATMENT (TRIMS, ETC.)</t>
  </si>
  <si>
    <t>1804571001</t>
  </si>
  <si>
    <t>NORMAN ECKINGER, INC.</t>
  </si>
  <si>
    <t>AQUA</t>
  </si>
  <si>
    <t>1804572001</t>
  </si>
  <si>
    <t>751091</t>
  </si>
  <si>
    <t>DARR CONSTRUCTION COMPANY, LLC</t>
  </si>
  <si>
    <t>1702231720</t>
  </si>
  <si>
    <t>CASA PELLAS S.A.</t>
  </si>
  <si>
    <t>CPD REPUESTOS</t>
  </si>
  <si>
    <t>1702515372</t>
  </si>
  <si>
    <t>1702515378</t>
  </si>
  <si>
    <t>1703003511</t>
  </si>
  <si>
    <t>1703003512</t>
  </si>
  <si>
    <t>1802533205</t>
  </si>
  <si>
    <t>CORCORAN Y CIA LTDA.</t>
  </si>
  <si>
    <t>CORCORAN UNIT 2</t>
  </si>
  <si>
    <t>1802533206</t>
  </si>
  <si>
    <t>1802684804</t>
  </si>
  <si>
    <t>1802684805</t>
  </si>
  <si>
    <t>1802684806</t>
  </si>
  <si>
    <t>1802684807</t>
  </si>
  <si>
    <t>1802684810</t>
  </si>
  <si>
    <t>1802684811</t>
  </si>
  <si>
    <t>1802684812</t>
  </si>
  <si>
    <t>1802878705</t>
  </si>
  <si>
    <t>1802878706</t>
  </si>
  <si>
    <t>1802879004</t>
  </si>
  <si>
    <t>1803742101</t>
  </si>
  <si>
    <t>TP SERVICIOS ATOTONILCO</t>
  </si>
  <si>
    <t>1803742105</t>
  </si>
  <si>
    <t>BMC/PRT-PRT/STD-BLDR LATINA</t>
  </si>
  <si>
    <t>1702715247</t>
  </si>
  <si>
    <t>1802860506</t>
  </si>
  <si>
    <t>1802860507</t>
  </si>
  <si>
    <t>1802860508</t>
  </si>
  <si>
    <t>1802860509</t>
  </si>
  <si>
    <t>1802860510</t>
  </si>
  <si>
    <t>1802860512</t>
  </si>
  <si>
    <t>1802860518</t>
  </si>
  <si>
    <t>1802860524</t>
  </si>
  <si>
    <t>1802860610</t>
  </si>
  <si>
    <t>1803092504</t>
  </si>
  <si>
    <t>1803092505</t>
  </si>
  <si>
    <t>LBWELSCHMEYER</t>
  </si>
  <si>
    <t>1803092506</t>
  </si>
  <si>
    <t>1803092507</t>
  </si>
  <si>
    <t>1803092601</t>
  </si>
  <si>
    <t>17917-NV-MERCURY-HGR OVHG WEST</t>
  </si>
  <si>
    <t>1803092602</t>
  </si>
  <si>
    <t>1803092603</t>
  </si>
  <si>
    <t>1803092604</t>
  </si>
  <si>
    <t>12/4/2018</t>
  </si>
  <si>
    <t>1803092606</t>
  </si>
  <si>
    <t>1804030001</t>
  </si>
  <si>
    <t>18049 VIRGINIA BEACH SPORTS CE</t>
  </si>
  <si>
    <t>1804390301</t>
  </si>
  <si>
    <t>1804398401</t>
  </si>
  <si>
    <t>1804400501</t>
  </si>
  <si>
    <t>1804402201</t>
  </si>
  <si>
    <t>1804471401</t>
  </si>
  <si>
    <t>1804473101</t>
  </si>
  <si>
    <t>SPE8E315D0014-PORTHUENEME-CA P</t>
  </si>
  <si>
    <t>1804474401</t>
  </si>
  <si>
    <t>14000B FXG ALLENTOWN HUB</t>
  </si>
  <si>
    <t>1804474402</t>
  </si>
  <si>
    <t>1804486401</t>
  </si>
  <si>
    <t>91003-QS SUPPLY PARTS</t>
  </si>
  <si>
    <t>1804492601</t>
  </si>
  <si>
    <t>1804516901</t>
  </si>
  <si>
    <t>1600484915</t>
  </si>
  <si>
    <t>1602012301</t>
  </si>
  <si>
    <t>GRIP H16756</t>
  </si>
  <si>
    <t>1602559584</t>
  </si>
  <si>
    <t>1700652901</t>
  </si>
  <si>
    <t>5/18/2017</t>
  </si>
  <si>
    <t>1700836306</t>
  </si>
  <si>
    <t>SUPERIOR SHOP</t>
  </si>
  <si>
    <t>1700873011</t>
  </si>
  <si>
    <t>GRIP-PROCESS CANOPY</t>
  </si>
  <si>
    <t>1700873012</t>
  </si>
  <si>
    <t>1701380408</t>
  </si>
  <si>
    <t>1701502208</t>
  </si>
  <si>
    <t>1701502209</t>
  </si>
  <si>
    <t>1701502210</t>
  </si>
  <si>
    <t>1701502211</t>
  </si>
  <si>
    <t>1701564205</t>
  </si>
  <si>
    <t>HOLY CROSS PARISH</t>
  </si>
  <si>
    <t>1701564206</t>
  </si>
  <si>
    <t>1701564207</t>
  </si>
  <si>
    <t>1701773701</t>
  </si>
  <si>
    <t>COAST DEVELOPMENT CO LLC</t>
  </si>
  <si>
    <t>DANTRAWL BLDG</t>
  </si>
  <si>
    <t>5/11/2018</t>
  </si>
  <si>
    <t>5/17/2018</t>
  </si>
  <si>
    <t>1701927706</t>
  </si>
  <si>
    <t>1702333105</t>
  </si>
  <si>
    <t>FFFPD</t>
  </si>
  <si>
    <t>1702345004</t>
  </si>
  <si>
    <t>1702358226</t>
  </si>
  <si>
    <t>1702358228</t>
  </si>
  <si>
    <t>1702358229</t>
  </si>
  <si>
    <t>1702358230</t>
  </si>
  <si>
    <t>1702358231</t>
  </si>
  <si>
    <t>1702358232</t>
  </si>
  <si>
    <t>1702358234</t>
  </si>
  <si>
    <t>1702358235</t>
  </si>
  <si>
    <t>1702358236</t>
  </si>
  <si>
    <t>1702358239</t>
  </si>
  <si>
    <t>1702408614</t>
  </si>
  <si>
    <t>1702553073</t>
  </si>
  <si>
    <t>1702553074</t>
  </si>
  <si>
    <t>1702553075</t>
  </si>
  <si>
    <t>1702553076</t>
  </si>
  <si>
    <t>1702553077</t>
  </si>
  <si>
    <t>1702553078</t>
  </si>
  <si>
    <t>1702639803</t>
  </si>
  <si>
    <t>1702639804</t>
  </si>
  <si>
    <t>1702737211</t>
  </si>
  <si>
    <t>LUKE 5 H17748</t>
  </si>
  <si>
    <t>1802003003</t>
  </si>
  <si>
    <t>JETTA WAREHOUSE 1-18-2018</t>
  </si>
  <si>
    <t>1802024002</t>
  </si>
  <si>
    <t>DAKOTA BOYS &amp; GIRLS RANCH</t>
  </si>
  <si>
    <t>1802149320</t>
  </si>
  <si>
    <t>ALFA LAVAL</t>
  </si>
  <si>
    <t>1802149321</t>
  </si>
  <si>
    <t>1802273104</t>
  </si>
  <si>
    <t>1802273105</t>
  </si>
  <si>
    <t>1802273113</t>
  </si>
  <si>
    <t>1802469909</t>
  </si>
  <si>
    <t>1802809839</t>
  </si>
  <si>
    <t>1802809840</t>
  </si>
  <si>
    <t>1802927106</t>
  </si>
  <si>
    <t>1802927107</t>
  </si>
  <si>
    <t>1802934907</t>
  </si>
  <si>
    <t>1802934908</t>
  </si>
  <si>
    <t>1803074702</t>
  </si>
  <si>
    <t>ARCADIS 5-10-18</t>
  </si>
  <si>
    <t>1803188203</t>
  </si>
  <si>
    <t>MARK'S WORK WAREHOUSE DRUMHELL</t>
  </si>
  <si>
    <t>1803202901</t>
  </si>
  <si>
    <t>WUE BRIGHTON ADDITION</t>
  </si>
  <si>
    <t>MPJESKY</t>
  </si>
  <si>
    <t>1803205301</t>
  </si>
  <si>
    <t>1803205302</t>
  </si>
  <si>
    <t>1803205305</t>
  </si>
  <si>
    <t>1803205306</t>
  </si>
  <si>
    <t>1803208006</t>
  </si>
  <si>
    <t>1803334710</t>
  </si>
  <si>
    <t>1803465103</t>
  </si>
  <si>
    <t>1803546701</t>
  </si>
  <si>
    <t>STRAIN FARMING</t>
  </si>
  <si>
    <t>1803659101</t>
  </si>
  <si>
    <t>B&amp;R</t>
  </si>
  <si>
    <t>1803665901</t>
  </si>
  <si>
    <t>KOCH CONSTRUCTION COMPANY</t>
  </si>
  <si>
    <t>RANCH 71</t>
  </si>
  <si>
    <t>1803685301</t>
  </si>
  <si>
    <t>RIMMER &amp; ROETER CONSTRUCTION, INC</t>
  </si>
  <si>
    <t>ICICLE BREWING CO. - BREWING F</t>
  </si>
  <si>
    <t>1803811201</t>
  </si>
  <si>
    <t>PHARR CONSTRUCTION COMPANY, INC.</t>
  </si>
  <si>
    <t>STANTON ISD MAINTENANCE WAREHO</t>
  </si>
  <si>
    <t>1803844501</t>
  </si>
  <si>
    <t>DBI BEVERAGE</t>
  </si>
  <si>
    <t>1803844601</t>
  </si>
  <si>
    <t>SUNWORKS - DBI BEVERAGE</t>
  </si>
  <si>
    <t>1803934005</t>
  </si>
  <si>
    <t>1803934006</t>
  </si>
  <si>
    <t>1804025901</t>
  </si>
  <si>
    <t>KAISER CONSTRUCTION, INC.</t>
  </si>
  <si>
    <t>BUBBLING WELL OFFICE 09122018</t>
  </si>
  <si>
    <t>1804026101</t>
  </si>
  <si>
    <t>BUBBLING WELL STORAGE 9/12/18</t>
  </si>
  <si>
    <t>1804206602</t>
  </si>
  <si>
    <t>1804218401</t>
  </si>
  <si>
    <t>WELFL CONSTRUCTION CORPORATION</t>
  </si>
  <si>
    <t>KOLBERG-PIONEER PARTS 10/8/18</t>
  </si>
  <si>
    <t>1804223001</t>
  </si>
  <si>
    <t>ZETAH CONSTRUCTION INC.</t>
  </si>
  <si>
    <t>TOP LINE GROUP LLC 10/9/18</t>
  </si>
  <si>
    <t>1804233901</t>
  </si>
  <si>
    <t>RI PROPERTIES, LLC</t>
  </si>
  <si>
    <t>1804242202</t>
  </si>
  <si>
    <t>REPL COPY OF TALLGRASS P-1800</t>
  </si>
  <si>
    <t>1804295901</t>
  </si>
  <si>
    <t>GAYLE CARTER 10/17/18</t>
  </si>
  <si>
    <t>1804300701</t>
  </si>
  <si>
    <t>JOHN ANTONINO 10/18/18</t>
  </si>
  <si>
    <t>1804310402</t>
  </si>
  <si>
    <t>MCFARLAND</t>
  </si>
  <si>
    <t>1804364201</t>
  </si>
  <si>
    <t>RAY PATRICK</t>
  </si>
  <si>
    <t>1804368201</t>
  </si>
  <si>
    <t>SWIRE WASTEWATER NEUT 10/26/18</t>
  </si>
  <si>
    <t>1804373401</t>
  </si>
  <si>
    <t>KDOV RADIO</t>
  </si>
  <si>
    <t>1804377901</t>
  </si>
  <si>
    <t>GERSTNER OFFICE ADDITION</t>
  </si>
  <si>
    <t>1804381001</t>
  </si>
  <si>
    <t>1804386601</t>
  </si>
  <si>
    <t>BTB</t>
  </si>
  <si>
    <t>1804390501</t>
  </si>
  <si>
    <t>LA PALMA - ROOF REINFORCING</t>
  </si>
  <si>
    <t>1804394301</t>
  </si>
  <si>
    <t>1804394302</t>
  </si>
  <si>
    <t>1804401801</t>
  </si>
  <si>
    <t>WESTGATE HARDWOODS 10-30</t>
  </si>
  <si>
    <t>1804410801</t>
  </si>
  <si>
    <t>CAL OLIVE TRANSITION</t>
  </si>
  <si>
    <t>1804416901</t>
  </si>
  <si>
    <t>SUN PACIFIC '18 - ROOF CURB PA</t>
  </si>
  <si>
    <t>1804419301</t>
  </si>
  <si>
    <t>1804420901</t>
  </si>
  <si>
    <t>GUTTER</t>
  </si>
  <si>
    <t>1804422101</t>
  </si>
  <si>
    <t>ELEMENT GROW FACILITY</t>
  </si>
  <si>
    <t>1/8/2019</t>
  </si>
  <si>
    <t>1804426501</t>
  </si>
  <si>
    <t>1804430801</t>
  </si>
  <si>
    <t>BRII FOAM CLOSURES</t>
  </si>
  <si>
    <t>1804431001</t>
  </si>
  <si>
    <t>1804434201</t>
  </si>
  <si>
    <t>KEYANO ATRIUM</t>
  </si>
  <si>
    <t>1804434301</t>
  </si>
  <si>
    <t>BUILDRITE NUTS AND CLEVIS</t>
  </si>
  <si>
    <t>1804436301</t>
  </si>
  <si>
    <t>1804436701</t>
  </si>
  <si>
    <t>KEVIN YOUNG REV1</t>
  </si>
  <si>
    <t>1804438101</t>
  </si>
  <si>
    <t>1804443001</t>
  </si>
  <si>
    <t>CONSOLIDATED</t>
  </si>
  <si>
    <t>1804443501</t>
  </si>
  <si>
    <t>SKY ZONE</t>
  </si>
  <si>
    <t>1804451201</t>
  </si>
  <si>
    <t>18084 G4 -2028 MAIN</t>
  </si>
  <si>
    <t>1804459201</t>
  </si>
  <si>
    <t>DOLLAR TREE REPAIR</t>
  </si>
  <si>
    <t>1804469201</t>
  </si>
  <si>
    <t>1804470301</t>
  </si>
  <si>
    <t>1804470801</t>
  </si>
  <si>
    <t>1804471101</t>
  </si>
  <si>
    <t>ELBOWS</t>
  </si>
  <si>
    <t>1804471801</t>
  </si>
  <si>
    <t>EMPIRE ELBOWS</t>
  </si>
  <si>
    <t>1804472301</t>
  </si>
  <si>
    <t>1804478901</t>
  </si>
  <si>
    <t>RIDGE CAP OPTION 1</t>
  </si>
  <si>
    <t>1804478902</t>
  </si>
  <si>
    <t>OPTION 2 RIDGE ASSEMBLY</t>
  </si>
  <si>
    <t>1804482701</t>
  </si>
  <si>
    <t>1804485301</t>
  </si>
  <si>
    <t>MENNO DOT TRUCK OH DOOR REPAIR</t>
  </si>
  <si>
    <t>1804486601</t>
  </si>
  <si>
    <t>HAJOCA1 OF 2</t>
  </si>
  <si>
    <t>1804486701</t>
  </si>
  <si>
    <t>QUOTE HAJOCA2 OF 2</t>
  </si>
  <si>
    <t>1804487601</t>
  </si>
  <si>
    <t>SUNOL CORP. YARD - SHOP #2</t>
  </si>
  <si>
    <t>1804488901</t>
  </si>
  <si>
    <t>MODESTO MAINT. PARKS WH</t>
  </si>
  <si>
    <t>1804495301</t>
  </si>
  <si>
    <t>DALE WHITSON 11-5</t>
  </si>
  <si>
    <t>1804504101</t>
  </si>
  <si>
    <t>ENTERPRISE SALES COMPANY</t>
  </si>
  <si>
    <t>OLAF ANDERSON C/O: L&amp;M</t>
  </si>
  <si>
    <t>1804509001</t>
  </si>
  <si>
    <t>DITCH WITCH OF ARIZONA</t>
  </si>
  <si>
    <t>1804510901</t>
  </si>
  <si>
    <t>BATDORF &amp; BRONSON COFFEE ROAST</t>
  </si>
  <si>
    <t>1804515701</t>
  </si>
  <si>
    <t>1804526401</t>
  </si>
  <si>
    <t>1804544901</t>
  </si>
  <si>
    <t>1804545101</t>
  </si>
  <si>
    <t>1804545601</t>
  </si>
  <si>
    <t>1804550001</t>
  </si>
  <si>
    <t>1804554501</t>
  </si>
  <si>
    <t>1804559701</t>
  </si>
  <si>
    <t>PJ HELICOPTERS</t>
  </si>
  <si>
    <t>1804570001</t>
  </si>
  <si>
    <t>GLOBAL ENGINEERING</t>
  </si>
  <si>
    <t>1804571701</t>
  </si>
  <si>
    <t>PEPSI WORLAND</t>
  </si>
  <si>
    <t>1804573801</t>
  </si>
  <si>
    <t>1700454721</t>
  </si>
  <si>
    <t>VP - HOUSE/DIRECT REGION CASH SALES</t>
  </si>
  <si>
    <t>VP PANEL RIB ROOF NOA RENEWAL</t>
  </si>
  <si>
    <t>BPBURRAGE</t>
  </si>
  <si>
    <t>1702564909</t>
  </si>
  <si>
    <t>1702834506</t>
  </si>
  <si>
    <t>DOLLAR GENERAL - GLENDALE, AZ</t>
  </si>
  <si>
    <t>1702873914</t>
  </si>
  <si>
    <t>DOLLAR GENERAL - EUGENE, OR</t>
  </si>
  <si>
    <t>1702924708</t>
  </si>
  <si>
    <t>1702924709</t>
  </si>
  <si>
    <t>1802123513</t>
  </si>
  <si>
    <t>1802123514</t>
  </si>
  <si>
    <t>1802690414</t>
  </si>
  <si>
    <t>1802805806</t>
  </si>
  <si>
    <t>1802830507</t>
  </si>
  <si>
    <t>DOLLAR GENERAL - WEST VAN BURE</t>
  </si>
  <si>
    <t>12/3/2018</t>
  </si>
  <si>
    <t>1802830508</t>
  </si>
  <si>
    <t>1802830509</t>
  </si>
  <si>
    <t>1802887606</t>
  </si>
  <si>
    <t>1802887607</t>
  </si>
  <si>
    <t>1802971706</t>
  </si>
  <si>
    <t>DG ANGEL FIRE NM</t>
  </si>
  <si>
    <t>1802995808</t>
  </si>
  <si>
    <t>DOLLAR GENERAL - OROVILLE CA</t>
  </si>
  <si>
    <t>1803394809</t>
  </si>
  <si>
    <t>1803492710</t>
  </si>
  <si>
    <t>1803501409</t>
  </si>
  <si>
    <t>1803620001</t>
  </si>
  <si>
    <t>DOLLAR GENERAL - JACKSONVILLE</t>
  </si>
  <si>
    <t>1803620002</t>
  </si>
  <si>
    <t>1803620003</t>
  </si>
  <si>
    <t>1803661703</t>
  </si>
  <si>
    <t>1803686901</t>
  </si>
  <si>
    <t>1803686904</t>
  </si>
  <si>
    <t>1803686905</t>
  </si>
  <si>
    <t>1803686906</t>
  </si>
  <si>
    <t>1803711908</t>
  </si>
  <si>
    <t>1803938901</t>
  </si>
  <si>
    <t>1803938902</t>
  </si>
  <si>
    <t>1803938903</t>
  </si>
  <si>
    <t>1803938904</t>
  </si>
  <si>
    <t>1804001601</t>
  </si>
  <si>
    <t>LOVE'S FIFE WA</t>
  </si>
  <si>
    <t>1804400101</t>
  </si>
  <si>
    <t>ADAMS VEGETABLE OILS</t>
  </si>
  <si>
    <t>1804405001</t>
  </si>
  <si>
    <t>WEST PLATTE SCHOOL DIST - FAST</t>
  </si>
  <si>
    <t>SNIDER, JANET SUE</t>
  </si>
  <si>
    <t>1804520001</t>
  </si>
  <si>
    <t>FALES RD CANOPY</t>
  </si>
  <si>
    <t>WORKMAN, MATT D</t>
  </si>
  <si>
    <t>1501386613</t>
  </si>
  <si>
    <t>MIDWEST TAPE WITH OFFICE LT- O</t>
  </si>
  <si>
    <t>1700112731</t>
  </si>
  <si>
    <t>BC CONSTRUCTION GROUP, LLC</t>
  </si>
  <si>
    <t>AMCOR B 1-3-17 ORDERED</t>
  </si>
  <si>
    <t>1700194802</t>
  </si>
  <si>
    <t>WATERBURY PW</t>
  </si>
  <si>
    <t>1700610508</t>
  </si>
  <si>
    <t>1700939409</t>
  </si>
  <si>
    <t>1700941440</t>
  </si>
  <si>
    <t>1700941441</t>
  </si>
  <si>
    <t>1701005323</t>
  </si>
  <si>
    <t>1701270633</t>
  </si>
  <si>
    <t>MARINETTE COMMUNITY SPORTS &amp; E</t>
  </si>
  <si>
    <t>1701277303</t>
  </si>
  <si>
    <t>SKB DOOR REPAIR</t>
  </si>
  <si>
    <t>1701396303</t>
  </si>
  <si>
    <t>JPW 15-8833-9</t>
  </si>
  <si>
    <t>6/12/2017</t>
  </si>
  <si>
    <t>1701396306</t>
  </si>
  <si>
    <t>1701396307</t>
  </si>
  <si>
    <t>1701396308</t>
  </si>
  <si>
    <t>1701396309</t>
  </si>
  <si>
    <t>1701475008</t>
  </si>
  <si>
    <t>1701475013</t>
  </si>
  <si>
    <t>1701475014</t>
  </si>
  <si>
    <t>1701476705</t>
  </si>
  <si>
    <t>2017-002A MCNEILUS STEEL - BAK</t>
  </si>
  <si>
    <t>1701551808</t>
  </si>
  <si>
    <t>1701598012</t>
  </si>
  <si>
    <t>1701598013</t>
  </si>
  <si>
    <t>1701598014</t>
  </si>
  <si>
    <t>1701778219</t>
  </si>
  <si>
    <t>NELSON STORAGE - SCHEME B-2</t>
  </si>
  <si>
    <t>1701829016</t>
  </si>
  <si>
    <t>1701942925</t>
  </si>
  <si>
    <t>UMER NEGAUNEE ENGINE HALL</t>
  </si>
  <si>
    <t>1702036314</t>
  </si>
  <si>
    <t>CORNA - ST. CHARLES GYM</t>
  </si>
  <si>
    <t>1702529005</t>
  </si>
  <si>
    <t>1702529006</t>
  </si>
  <si>
    <t>1702529007</t>
  </si>
  <si>
    <t>1702743510</t>
  </si>
  <si>
    <t>1702775830</t>
  </si>
  <si>
    <t>1702775831</t>
  </si>
  <si>
    <t>1702775832</t>
  </si>
  <si>
    <t>1702775833</t>
  </si>
  <si>
    <t>1702799810</t>
  </si>
  <si>
    <t>MGU ALLEGAN</t>
  </si>
  <si>
    <t>1702893363</t>
  </si>
  <si>
    <t>1702893364</t>
  </si>
  <si>
    <t>1702901332</t>
  </si>
  <si>
    <t>1702901333</t>
  </si>
  <si>
    <t>1702953133</t>
  </si>
  <si>
    <t>1702953134</t>
  </si>
  <si>
    <t>1702953136</t>
  </si>
  <si>
    <t>1702953137</t>
  </si>
  <si>
    <t>1702953138</t>
  </si>
  <si>
    <t>1702953139</t>
  </si>
  <si>
    <t>1702953140</t>
  </si>
  <si>
    <t>1702953141</t>
  </si>
  <si>
    <t>1702953142</t>
  </si>
  <si>
    <t>1702953143</t>
  </si>
  <si>
    <t>1702953144</t>
  </si>
  <si>
    <t>1702953145</t>
  </si>
  <si>
    <t>1702953146</t>
  </si>
  <si>
    <t>1702953148</t>
  </si>
  <si>
    <t>1702953149</t>
  </si>
  <si>
    <t>1702953150</t>
  </si>
  <si>
    <t>1702953151</t>
  </si>
  <si>
    <t>1703017321</t>
  </si>
  <si>
    <t>1801908304</t>
  </si>
  <si>
    <t>1801908310</t>
  </si>
  <si>
    <t>1802120613</t>
  </si>
  <si>
    <t>1802120614</t>
  </si>
  <si>
    <t>1802120615</t>
  </si>
  <si>
    <t>1802204815</t>
  </si>
  <si>
    <t>1802204816</t>
  </si>
  <si>
    <t>1802294401</t>
  </si>
  <si>
    <t>WHITEHALL SCHOOLS</t>
  </si>
  <si>
    <t>6/13/2018</t>
  </si>
  <si>
    <t>MYERD</t>
  </si>
  <si>
    <t>1802305201</t>
  </si>
  <si>
    <t>FRANKLIN INTERNATIONAL PACKAGI</t>
  </si>
  <si>
    <t>1802305202</t>
  </si>
  <si>
    <t>1802361110</t>
  </si>
  <si>
    <t>1802361111</t>
  </si>
  <si>
    <t>1802380510</t>
  </si>
  <si>
    <t>1802412406</t>
  </si>
  <si>
    <t>PREMIER SUBARU - FINAL 3-2-18</t>
  </si>
  <si>
    <t>1802412407</t>
  </si>
  <si>
    <t>1802499807</t>
  </si>
  <si>
    <t>1802556704</t>
  </si>
  <si>
    <t>1802568419</t>
  </si>
  <si>
    <t>1802568420</t>
  </si>
  <si>
    <t>1802583406</t>
  </si>
  <si>
    <t>PRINSCO EXISTING BUILDING RESH</t>
  </si>
  <si>
    <t>1802619403</t>
  </si>
  <si>
    <t>KEN CUSTER 032218</t>
  </si>
  <si>
    <t>1802636002</t>
  </si>
  <si>
    <t>R A MORTON &amp; ASSOCIATES, INC.</t>
  </si>
  <si>
    <t>AUTO PARTS HQ 3.24.18 FOR ORDE</t>
  </si>
  <si>
    <t>1802663906</t>
  </si>
  <si>
    <t>1802663907</t>
  </si>
  <si>
    <t>1802674118</t>
  </si>
  <si>
    <t>1802675613</t>
  </si>
  <si>
    <t>1802677202</t>
  </si>
  <si>
    <t>1802690004</t>
  </si>
  <si>
    <t>1802709501</t>
  </si>
  <si>
    <t>T.A. BOWMAN CONSTRUCTORS, LLC</t>
  </si>
  <si>
    <t>ROBERT CROWN CC</t>
  </si>
  <si>
    <t>12/7/2018</t>
  </si>
  <si>
    <t>1802709504</t>
  </si>
  <si>
    <t>1802709513</t>
  </si>
  <si>
    <t>1802712705</t>
  </si>
  <si>
    <t>1802723004</t>
  </si>
  <si>
    <t>1802723005</t>
  </si>
  <si>
    <t>1802799102</t>
  </si>
  <si>
    <t>KNCOS, INC.</t>
  </si>
  <si>
    <t>QUEST HANGAR - 100 FT DOOR</t>
  </si>
  <si>
    <t>1802821108</t>
  </si>
  <si>
    <t>1802824412</t>
  </si>
  <si>
    <t>1802824413</t>
  </si>
  <si>
    <t>1802908907</t>
  </si>
  <si>
    <t>TURNSTILE OFFICE COMPLEX</t>
  </si>
  <si>
    <t>1802908908</t>
  </si>
  <si>
    <t>1802925507</t>
  </si>
  <si>
    <t>DG COVENTRY RI</t>
  </si>
  <si>
    <t>1802925508</t>
  </si>
  <si>
    <t>1802928508</t>
  </si>
  <si>
    <t>1802932007</t>
  </si>
  <si>
    <t>1802932008</t>
  </si>
  <si>
    <t>1802934508</t>
  </si>
  <si>
    <t>DOLLAR GENERAL - EMMETT MI</t>
  </si>
  <si>
    <t>1802944703</t>
  </si>
  <si>
    <t>1802981105</t>
  </si>
  <si>
    <t>PLEASANT VALLEY CORPORATION</t>
  </si>
  <si>
    <t>NISOURCE-FREMONT</t>
  </si>
  <si>
    <t>1802989904</t>
  </si>
  <si>
    <t>LEONI ELOCAB FASTTRACK</t>
  </si>
  <si>
    <t>1803008903</t>
  </si>
  <si>
    <t>1803017103</t>
  </si>
  <si>
    <t>1803037708</t>
  </si>
  <si>
    <t>1803047404</t>
  </si>
  <si>
    <t>1803052603</t>
  </si>
  <si>
    <t>1803052607</t>
  </si>
  <si>
    <t>1803055101</t>
  </si>
  <si>
    <t>ABERFOYLE SNOWMOBILE 2018</t>
  </si>
  <si>
    <t>1803127303</t>
  </si>
  <si>
    <t>VEHICLE TESTING</t>
  </si>
  <si>
    <t>1803161304</t>
  </si>
  <si>
    <t>BROADMOOR - FULL EXPANSION</t>
  </si>
  <si>
    <t>1803161309</t>
  </si>
  <si>
    <t>1803161310</t>
  </si>
  <si>
    <t>1803162505</t>
  </si>
  <si>
    <t>MAX GRAY CONSTRUCTION, INC.</t>
  </si>
  <si>
    <t>RANGE REGIONAL AIRPORT HANGER</t>
  </si>
  <si>
    <t>1803170105</t>
  </si>
  <si>
    <t>DOLLAR GENERAL -HOUSTON MN</t>
  </si>
  <si>
    <t>1803172101</t>
  </si>
  <si>
    <t>1803172103</t>
  </si>
  <si>
    <t>1803193101</t>
  </si>
  <si>
    <t>WOOSTER FARM OPERATIONS IMPROV</t>
  </si>
  <si>
    <t>1803193103</t>
  </si>
  <si>
    <t>1803193104</t>
  </si>
  <si>
    <t>1803193107</t>
  </si>
  <si>
    <t>1803204401</t>
  </si>
  <si>
    <t>1803204405</t>
  </si>
  <si>
    <t>1803204406</t>
  </si>
  <si>
    <t>1803204407</t>
  </si>
  <si>
    <t>1803247505</t>
  </si>
  <si>
    <t>BEAR CREEK ADDITION</t>
  </si>
  <si>
    <t>1803258303</t>
  </si>
  <si>
    <t>MONARCH DEVELOPMENT, INC.</t>
  </si>
  <si>
    <t>CARDINAL GLASS FREEMONT ADDITI</t>
  </si>
  <si>
    <t>1803293810</t>
  </si>
  <si>
    <t>1803293811</t>
  </si>
  <si>
    <t>1803328503</t>
  </si>
  <si>
    <t>FRANK J DANKO CONSTRUCTION CORPORATION</t>
  </si>
  <si>
    <t>SEAWAY YARNS</t>
  </si>
  <si>
    <t>1803328504</t>
  </si>
  <si>
    <t>1803347610</t>
  </si>
  <si>
    <t>1803353401</t>
  </si>
  <si>
    <t>EUCLID WWTP MEMBRANE BLDG</t>
  </si>
  <si>
    <t>11/26/2018</t>
  </si>
  <si>
    <t>1803355003</t>
  </si>
  <si>
    <t>MLINZ</t>
  </si>
  <si>
    <t>1803379104</t>
  </si>
  <si>
    <t>FORTERRA 40T BRIDGE CRANE ADDI</t>
  </si>
  <si>
    <t>1803427708</t>
  </si>
  <si>
    <t>1803436504</t>
  </si>
  <si>
    <t>JENSEN BUILDERS- MIDAM HUMBOLD</t>
  </si>
  <si>
    <t>1803461501</t>
  </si>
  <si>
    <t>CABMAT</t>
  </si>
  <si>
    <t>1803493606</t>
  </si>
  <si>
    <t>1803493609</t>
  </si>
  <si>
    <t>MEYER SHERWIN 11-1-18</t>
  </si>
  <si>
    <t>1803505903</t>
  </si>
  <si>
    <t>1803548703</t>
  </si>
  <si>
    <t>1803552901</t>
  </si>
  <si>
    <t>PORTA PAINTING FAST TRACK</t>
  </si>
  <si>
    <t>1803563701</t>
  </si>
  <si>
    <t>SMS ADDITION PHASE 1</t>
  </si>
  <si>
    <t>1803563702</t>
  </si>
  <si>
    <t>1803563801</t>
  </si>
  <si>
    <t>1803617501</t>
  </si>
  <si>
    <t>3331 WAUSAU COATED 2018 EXPANS</t>
  </si>
  <si>
    <t>MILLJ</t>
  </si>
  <si>
    <t>1803617503</t>
  </si>
  <si>
    <t>1803617504</t>
  </si>
  <si>
    <t>1803630501</t>
  </si>
  <si>
    <t>GLACIER PH 2</t>
  </si>
  <si>
    <t>1803630503</t>
  </si>
  <si>
    <t>1803636201</t>
  </si>
  <si>
    <t>VARFLEX</t>
  </si>
  <si>
    <t>1803636203</t>
  </si>
  <si>
    <t>1803707903</t>
  </si>
  <si>
    <t>BOSK PARTY &amp; EQUIPMENT RENTAL/</t>
  </si>
  <si>
    <t>1803724002</t>
  </si>
  <si>
    <t>1803724003</t>
  </si>
  <si>
    <t>1803724005</t>
  </si>
  <si>
    <t>1803733702</t>
  </si>
  <si>
    <t>1803801201</t>
  </si>
  <si>
    <t>WESTBROOK CONCRETE BLOCK</t>
  </si>
  <si>
    <t>1803822101</t>
  </si>
  <si>
    <t>50K EXPANSION TO RIP BLDG 9 EX</t>
  </si>
  <si>
    <t>1803822103</t>
  </si>
  <si>
    <t>1803822104</t>
  </si>
  <si>
    <t>1803822105</t>
  </si>
  <si>
    <t>1803863303</t>
  </si>
  <si>
    <t>18-1855 NEWFIELD FIRE STATION</t>
  </si>
  <si>
    <t>1803886801</t>
  </si>
  <si>
    <t>J. SLITER BUILDINGS, LLC</t>
  </si>
  <si>
    <t>FG PORTAGE POLLUTION CONTROL B</t>
  </si>
  <si>
    <t>1803890901</t>
  </si>
  <si>
    <t>MCHS NORTH ENDWALL ADDITION</t>
  </si>
  <si>
    <t>1803895402</t>
  </si>
  <si>
    <t>1803905602</t>
  </si>
  <si>
    <t>PIIC SPEC BUILDING</t>
  </si>
  <si>
    <t>1803932101</t>
  </si>
  <si>
    <t>1803942201</t>
  </si>
  <si>
    <t>CRYSTAL CURE ELECT MECH ADD</t>
  </si>
  <si>
    <t>1803942401</t>
  </si>
  <si>
    <t>CRYSTAL CURE SHIPPING RECIVING</t>
  </si>
  <si>
    <t>1803942501</t>
  </si>
  <si>
    <t>CRYSTAL CURE CONNECTOR ADD</t>
  </si>
  <si>
    <t>1803943001</t>
  </si>
  <si>
    <t>STONE MILL NORTH CONSTRUCTION LLC</t>
  </si>
  <si>
    <t>FLYING EAGLE -DERBY-WASHBAY FT</t>
  </si>
  <si>
    <t>1803949601</t>
  </si>
  <si>
    <t>BESTWAY BURLINGTON ORDER</t>
  </si>
  <si>
    <t>1803967902</t>
  </si>
  <si>
    <t>POINT BUILDERS - MEINEKE GUTTE</t>
  </si>
  <si>
    <t>1803977602</t>
  </si>
  <si>
    <t>1803998802</t>
  </si>
  <si>
    <t>11/11/2018</t>
  </si>
  <si>
    <t>1804004602</t>
  </si>
  <si>
    <t>1804034701</t>
  </si>
  <si>
    <t>1804058301</t>
  </si>
  <si>
    <t>18-2103 MEDMEN UTICA-ORDER</t>
  </si>
  <si>
    <t>1804058304</t>
  </si>
  <si>
    <t>1804064602</t>
  </si>
  <si>
    <t>M&amp;D OFFICE ADDITION</t>
  </si>
  <si>
    <t>1804071303</t>
  </si>
  <si>
    <t>RES LIFE CHURCH</t>
  </si>
  <si>
    <t>1804152401</t>
  </si>
  <si>
    <t>BAMBAUER</t>
  </si>
  <si>
    <t>1804160401</t>
  </si>
  <si>
    <t>1804256101</t>
  </si>
  <si>
    <t>STEELCAN BUILDING SYSTEMS LTD</t>
  </si>
  <si>
    <t>NORTH ISLAND COLLEGE BUILDING</t>
  </si>
  <si>
    <t>10/28/2018</t>
  </si>
  <si>
    <t>10/27/2018</t>
  </si>
  <si>
    <t>1804287802</t>
  </si>
  <si>
    <t>COPY OF MACOMB REPLACEMENT SHE</t>
  </si>
  <si>
    <t>1804345601</t>
  </si>
  <si>
    <t>NDSU BEEF RESEARCH CENTER</t>
  </si>
  <si>
    <t>1804354001</t>
  </si>
  <si>
    <t>CINCOL</t>
  </si>
  <si>
    <t>1804365401</t>
  </si>
  <si>
    <t>1804365402</t>
  </si>
  <si>
    <t>1804370801</t>
  </si>
  <si>
    <t>CCI_PHOENIX_SCREWS</t>
  </si>
  <si>
    <t>1804372001</t>
  </si>
  <si>
    <t>BROWN AGRONOMY</t>
  </si>
  <si>
    <t>1804374202</t>
  </si>
  <si>
    <t>1804376001</t>
  </si>
  <si>
    <t>PR CLOSURE ORDER</t>
  </si>
  <si>
    <t>1804382301</t>
  </si>
  <si>
    <t>1804387301</t>
  </si>
  <si>
    <t>FREIGHTLINER GUTTERS</t>
  </si>
  <si>
    <t>1804388701</t>
  </si>
  <si>
    <t>MIDWEST BUILDERS, INC.</t>
  </si>
  <si>
    <t>RAYOVAC ADDITIONAL CLIPS</t>
  </si>
  <si>
    <t>1804388901</t>
  </si>
  <si>
    <t>DELFINO CORPORATION</t>
  </si>
  <si>
    <t>SUNSHINE CHILD DEVELOPMENT CEN</t>
  </si>
  <si>
    <t>1804392701</t>
  </si>
  <si>
    <t>BENNETT CONSTRUCTION, INC.</t>
  </si>
  <si>
    <t>PAPER RECOVERY</t>
  </si>
  <si>
    <t>1804393601</t>
  </si>
  <si>
    <t>HALLBERG GUTTER</t>
  </si>
  <si>
    <t>1804395701</t>
  </si>
  <si>
    <t>GLEN FLORA</t>
  </si>
  <si>
    <t>1804403001</t>
  </si>
  <si>
    <t>O'HARROW CONSTRUCTION COMPANY</t>
  </si>
  <si>
    <t>MERCER SIDING ORDER</t>
  </si>
  <si>
    <t>1804403101</t>
  </si>
  <si>
    <t>CRYSTAL SHEETS</t>
  </si>
  <si>
    <t>1804408801</t>
  </si>
  <si>
    <t>WATERBURY PW AREAS 3&amp;4</t>
  </si>
  <si>
    <t>1804412001</t>
  </si>
  <si>
    <t>PREMOLD CORPORATION</t>
  </si>
  <si>
    <t>1804414701</t>
  </si>
  <si>
    <t>HENRY GURTZWEILER CUTTING EDGE</t>
  </si>
  <si>
    <t>1804418101</t>
  </si>
  <si>
    <t>BRIAN KURTZ TRUCKING</t>
  </si>
  <si>
    <t>1804418401</t>
  </si>
  <si>
    <t>BARLOW ST (17-1604)</t>
  </si>
  <si>
    <t>1804418701</t>
  </si>
  <si>
    <t>NORTH OLMSTED WASTE WATER EAST</t>
  </si>
  <si>
    <t>1804419801</t>
  </si>
  <si>
    <t>CLASSIC BEIGE PANEL ORDER</t>
  </si>
  <si>
    <t>1804423901</t>
  </si>
  <si>
    <t>1804424701</t>
  </si>
  <si>
    <t>1804426001</t>
  </si>
  <si>
    <t>COPY OF BRIAN KURTZ TRUCKING</t>
  </si>
  <si>
    <t>1804427201</t>
  </si>
  <si>
    <t>GRAND TRAVERSE CONSTRUCTION</t>
  </si>
  <si>
    <t>C GIRTS</t>
  </si>
  <si>
    <t>1804427202</t>
  </si>
  <si>
    <t>1804427801</t>
  </si>
  <si>
    <t>URBAN CONSTRUCTION COMPONENTS</t>
  </si>
  <si>
    <t>1804431401</t>
  </si>
  <si>
    <t>PART ORDER</t>
  </si>
  <si>
    <t>1804433701</t>
  </si>
  <si>
    <t>1804436501</t>
  </si>
  <si>
    <t>FALCON ADD</t>
  </si>
  <si>
    <t>1804441301</t>
  </si>
  <si>
    <t>UNITED ALLOY WIE</t>
  </si>
  <si>
    <t>1804444601</t>
  </si>
  <si>
    <t>CUSTOM COMPONENTS &amp; BUILDINGS, INC.</t>
  </si>
  <si>
    <t>OMNI SOURCE</t>
  </si>
  <si>
    <t>1804448701</t>
  </si>
  <si>
    <t>WACKER 4018/STOCK</t>
  </si>
  <si>
    <t>1804454601</t>
  </si>
  <si>
    <t>NORTHERN MICHIGAN BLDG CENTERS</t>
  </si>
  <si>
    <t>1804460801</t>
  </si>
  <si>
    <t>TOWN OF MARS HILL</t>
  </si>
  <si>
    <t>1804461501</t>
  </si>
  <si>
    <t>LAJOIE FARMS</t>
  </si>
  <si>
    <t>1804462801</t>
  </si>
  <si>
    <t>TRIM ORDER</t>
  </si>
  <si>
    <t>1804471201</t>
  </si>
  <si>
    <t>COURTYARD FARM LINER ROOF/WALL</t>
  </si>
  <si>
    <t>1804471701</t>
  </si>
  <si>
    <t>GUARDIAN GLASS</t>
  </si>
  <si>
    <t>1804475601</t>
  </si>
  <si>
    <t>DINO DRIVE BUSSSINESS CONDO</t>
  </si>
  <si>
    <t>1804475602</t>
  </si>
  <si>
    <t>1804476601</t>
  </si>
  <si>
    <t>MIDWEST PRECISION MFG</t>
  </si>
  <si>
    <t>1804479601</t>
  </si>
  <si>
    <t>HOEKSTRA</t>
  </si>
  <si>
    <t>1804479701</t>
  </si>
  <si>
    <t>BAYTEK</t>
  </si>
  <si>
    <t>1804479702</t>
  </si>
  <si>
    <t>1804483201</t>
  </si>
  <si>
    <t>FIRST BAPTIST CHURCH HEATH</t>
  </si>
  <si>
    <t>1804484501</t>
  </si>
  <si>
    <t>WEST MICHIGAN TRUCKING</t>
  </si>
  <si>
    <t>1804486301</t>
  </si>
  <si>
    <t>ACKERMAN DOWNSPOUTS 11-8-18</t>
  </si>
  <si>
    <t>1804491401</t>
  </si>
  <si>
    <t>1804495201</t>
  </si>
  <si>
    <t>MISC PART ORDER WALK DOOR CANO</t>
  </si>
  <si>
    <t>1804495401</t>
  </si>
  <si>
    <t>WEISS BROS GUTTER &amp; DOWNSPOUTS</t>
  </si>
  <si>
    <t>1804503701</t>
  </si>
  <si>
    <t>MASONITE ADDN 2018</t>
  </si>
  <si>
    <t>1804508301</t>
  </si>
  <si>
    <t>1804508302</t>
  </si>
  <si>
    <t>1804517601</t>
  </si>
  <si>
    <t>THIRSTY TURF PANEL &amp; TRIM</t>
  </si>
  <si>
    <t>1804518901</t>
  </si>
  <si>
    <t>BAY INDUSTRIES</t>
  </si>
  <si>
    <t>1804521401</t>
  </si>
  <si>
    <t>ISLAND MARKET - PINE ISLAND</t>
  </si>
  <si>
    <t>1804521701</t>
  </si>
  <si>
    <t>JML CONTRACTING &amp; SALES</t>
  </si>
  <si>
    <t>1804523901</t>
  </si>
  <si>
    <t>CHARTERCOOLING BED (3-20-2017)</t>
  </si>
  <si>
    <t>1804525001</t>
  </si>
  <si>
    <t>EAVES TROUGH ACCESSORIES</t>
  </si>
  <si>
    <t>1804525601</t>
  </si>
  <si>
    <t>LANDRY HIRE-A-TOOL</t>
  </si>
  <si>
    <t>1804532202</t>
  </si>
  <si>
    <t>MISC PARTS ORDER BUYOUT</t>
  </si>
  <si>
    <t>1804532601</t>
  </si>
  <si>
    <t>VALERO EG &amp; WALL PNL</t>
  </si>
  <si>
    <t>1804533301</t>
  </si>
  <si>
    <t>STEEL KING</t>
  </si>
  <si>
    <t>1804534201</t>
  </si>
  <si>
    <t>SKOGMAN REALTY_ABC SUPPLY</t>
  </si>
  <si>
    <t>1804535501</t>
  </si>
  <si>
    <t>WAGLER &amp; ASSOCIATES</t>
  </si>
  <si>
    <t>1804536201</t>
  </si>
  <si>
    <t>STEFFES NORTH ROOF REPLACEMENT</t>
  </si>
  <si>
    <t>1804536701</t>
  </si>
  <si>
    <t>FELLING BUILDING 7A</t>
  </si>
  <si>
    <t>1804539401</t>
  </si>
  <si>
    <t>1804541701</t>
  </si>
  <si>
    <t>1804542001</t>
  </si>
  <si>
    <t>THIN CLOSURE</t>
  </si>
  <si>
    <t>1804542801</t>
  </si>
  <si>
    <t>CLAIM ORDER AGAINST WI 0216886</t>
  </si>
  <si>
    <t>1804546301</t>
  </si>
  <si>
    <t>PORTA PAINTING</t>
  </si>
  <si>
    <t>1804549501</t>
  </si>
  <si>
    <t>BOLDT MGU ALLEGAN</t>
  </si>
  <si>
    <t>1804551901</t>
  </si>
  <si>
    <t>ROMSDAHL COMPANIES INC.</t>
  </si>
  <si>
    <t>MIDWEST DRYCAST</t>
  </si>
  <si>
    <t>1804552501</t>
  </si>
  <si>
    <t>REA DOOR</t>
  </si>
  <si>
    <t>1804554201</t>
  </si>
  <si>
    <t>BB GUNN - SSR HARD RUBBER CLOS</t>
  </si>
  <si>
    <t>1804555401</t>
  </si>
  <si>
    <t>HAMPTON FIRE COMPANY REAR BLDG</t>
  </si>
  <si>
    <t>1804557901</t>
  </si>
  <si>
    <t>PREMIER SUBARU 11-14-18</t>
  </si>
  <si>
    <t>1804558601</t>
  </si>
  <si>
    <t>1804558901</t>
  </si>
  <si>
    <t>DAPRO/PICEK</t>
  </si>
  <si>
    <t>1804560201</t>
  </si>
  <si>
    <t>JCC LOWVILLE</t>
  </si>
  <si>
    <t>1804561101</t>
  </si>
  <si>
    <t>1804563301</t>
  </si>
  <si>
    <t>FERGUSON - ROOF CURB</t>
  </si>
  <si>
    <t>1804563601</t>
  </si>
  <si>
    <t>MESA CONTRACT INC</t>
  </si>
  <si>
    <t>1804568201</t>
  </si>
  <si>
    <t>HOLLENBACH CONSTRUCTION, INC.</t>
  </si>
  <si>
    <t>TONY LIZEL REROOF</t>
  </si>
  <si>
    <t>1804569801</t>
  </si>
  <si>
    <t>NANAIMO PORT AUTHORITY</t>
  </si>
  <si>
    <t>1804574501</t>
  </si>
  <si>
    <t>SEKA BUILDINGS ROOF PANEL ORDE</t>
  </si>
  <si>
    <t>1804577201</t>
  </si>
  <si>
    <t>NTC CPAT</t>
  </si>
  <si>
    <t>1500779203</t>
  </si>
  <si>
    <t>1501242414</t>
  </si>
  <si>
    <t>FEDEX GROUND - BRYSON CITY</t>
  </si>
  <si>
    <t>1700368822</t>
  </si>
  <si>
    <t>1700677108</t>
  </si>
  <si>
    <t>T.A. LOVING COMPANY</t>
  </si>
  <si>
    <t>TRIANGLE SPORTSPLEX BASE BID</t>
  </si>
  <si>
    <t>1701097226</t>
  </si>
  <si>
    <t>1701097227</t>
  </si>
  <si>
    <t>1701719751</t>
  </si>
  <si>
    <t>1701719752</t>
  </si>
  <si>
    <t>1701943448</t>
  </si>
  <si>
    <t>1701943449</t>
  </si>
  <si>
    <t>1701943450</t>
  </si>
  <si>
    <t>1701943451</t>
  </si>
  <si>
    <t>1701943452</t>
  </si>
  <si>
    <t>1701943453</t>
  </si>
  <si>
    <t>1702016808</t>
  </si>
  <si>
    <t>1702112719</t>
  </si>
  <si>
    <t>AEP - POMEROY SERVICE CENTER</t>
  </si>
  <si>
    <t>1702112720</t>
  </si>
  <si>
    <t>1702163821</t>
  </si>
  <si>
    <t>1702212719</t>
  </si>
  <si>
    <t>1702212721</t>
  </si>
  <si>
    <t>1702264338</t>
  </si>
  <si>
    <t>FED EX EPRESS - OKLAHOMA CITY</t>
  </si>
  <si>
    <t>1702354308</t>
  </si>
  <si>
    <t>1702575305</t>
  </si>
  <si>
    <t>1702575306</t>
  </si>
  <si>
    <t>1702767703</t>
  </si>
  <si>
    <t>FT AP HILL WAREHOUSE</t>
  </si>
  <si>
    <t>1702889103</t>
  </si>
  <si>
    <t>1703025905</t>
  </si>
  <si>
    <t>T BAR T CONSTRUCTION, INC.</t>
  </si>
  <si>
    <t>H &amp; H FORADORY</t>
  </si>
  <si>
    <t>1703025906</t>
  </si>
  <si>
    <t>1801946132</t>
  </si>
  <si>
    <t>1801946133</t>
  </si>
  <si>
    <t>1801946134</t>
  </si>
  <si>
    <t>1801946135</t>
  </si>
  <si>
    <t>1802078001</t>
  </si>
  <si>
    <t>7/18/2018</t>
  </si>
  <si>
    <t>1802080904</t>
  </si>
  <si>
    <t>1802136007</t>
  </si>
  <si>
    <t>1802147208</t>
  </si>
  <si>
    <t>1802147309</t>
  </si>
  <si>
    <t>1802152705</t>
  </si>
  <si>
    <t>AZP - 04_LEACH RESIDUE SHELTER</t>
  </si>
  <si>
    <t>1802247310</t>
  </si>
  <si>
    <t>1802247311</t>
  </si>
  <si>
    <t>1802247312</t>
  </si>
  <si>
    <t>1802247313</t>
  </si>
  <si>
    <t>1802351111</t>
  </si>
  <si>
    <t>VCEF 1</t>
  </si>
  <si>
    <t>1802351112</t>
  </si>
  <si>
    <t>1802408606</t>
  </si>
  <si>
    <t>SCOTT CENTER TRANSPORTATION</t>
  </si>
  <si>
    <t>1802408908</t>
  </si>
  <si>
    <t>1802408909</t>
  </si>
  <si>
    <t>1802408910</t>
  </si>
  <si>
    <t>1802409110</t>
  </si>
  <si>
    <t>1802442610</t>
  </si>
  <si>
    <t>1802442611</t>
  </si>
  <si>
    <t>1802452802</t>
  </si>
  <si>
    <t>1802517704</t>
  </si>
  <si>
    <t>1802571002</t>
  </si>
  <si>
    <t>ON TOP OF THE WORLD</t>
  </si>
  <si>
    <t>1802598924</t>
  </si>
  <si>
    <t>1802598925</t>
  </si>
  <si>
    <t>1802598926</t>
  </si>
  <si>
    <t>1802605708</t>
  </si>
  <si>
    <t>18107-MASTEC POWER CORP-LEPRIN</t>
  </si>
  <si>
    <t>1802605709</t>
  </si>
  <si>
    <t>1802734304</t>
  </si>
  <si>
    <t>1802734801</t>
  </si>
  <si>
    <t>UPRR HUMP</t>
  </si>
  <si>
    <t>1802734802</t>
  </si>
  <si>
    <t>1802735601</t>
  </si>
  <si>
    <t>UPRR YARD</t>
  </si>
  <si>
    <t>1802735602</t>
  </si>
  <si>
    <t>1802736401</t>
  </si>
  <si>
    <t>UPRR DTL</t>
  </si>
  <si>
    <t>1802762901</t>
  </si>
  <si>
    <t>LOUISVILLE JEFFERSON COUNTY METRO GOVERNMENT</t>
  </si>
  <si>
    <t>LOUISVILLE ANIMAL SERVICES</t>
  </si>
  <si>
    <t>1802789803</t>
  </si>
  <si>
    <t>1802789804</t>
  </si>
  <si>
    <t>1802808025</t>
  </si>
  <si>
    <t>1802808026</t>
  </si>
  <si>
    <t>1802808027</t>
  </si>
  <si>
    <t>1802808028</t>
  </si>
  <si>
    <t>1802808029</t>
  </si>
  <si>
    <t>1802808034</t>
  </si>
  <si>
    <t>1802857605</t>
  </si>
  <si>
    <t>1802889303</t>
  </si>
  <si>
    <t>1802914906</t>
  </si>
  <si>
    <t>1802914907</t>
  </si>
  <si>
    <t>1802914908</t>
  </si>
  <si>
    <t>1802934804</t>
  </si>
  <si>
    <t>JAMES HARDIE RE-ROOF</t>
  </si>
  <si>
    <t>1802964604</t>
  </si>
  <si>
    <t>1336 HIGHGROVE GARAGE</t>
  </si>
  <si>
    <t>1802964605</t>
  </si>
  <si>
    <t>1802976110</t>
  </si>
  <si>
    <t>1802976112</t>
  </si>
  <si>
    <t>1802976113</t>
  </si>
  <si>
    <t>1802976114</t>
  </si>
  <si>
    <t>1802976116</t>
  </si>
  <si>
    <t>1802976117</t>
  </si>
  <si>
    <t>1802976118</t>
  </si>
  <si>
    <t>1802976119</t>
  </si>
  <si>
    <t>1803080514</t>
  </si>
  <si>
    <t>LICHTENBERG CONSTRUCTION</t>
  </si>
  <si>
    <t>MATTHEW 25 CSS</t>
  </si>
  <si>
    <t>1803126711</t>
  </si>
  <si>
    <t>1803126712</t>
  </si>
  <si>
    <t>1803126717</t>
  </si>
  <si>
    <t>1803126739</t>
  </si>
  <si>
    <t>1803126740</t>
  </si>
  <si>
    <t>1803126742</t>
  </si>
  <si>
    <t>1803156410</t>
  </si>
  <si>
    <t>1803156411</t>
  </si>
  <si>
    <t>1803156412</t>
  </si>
  <si>
    <t>1803156413</t>
  </si>
  <si>
    <t>1803171901</t>
  </si>
  <si>
    <t>IMARK BUILDERS, INC.</t>
  </si>
  <si>
    <t>ATLANTIC TRACTOR 85 X 140 X 28</t>
  </si>
  <si>
    <t>FCJORDAN</t>
  </si>
  <si>
    <t>1803198202</t>
  </si>
  <si>
    <t>CMV CHECK STATION EB</t>
  </si>
  <si>
    <t>1803230703</t>
  </si>
  <si>
    <t>1803249602</t>
  </si>
  <si>
    <t>1803277406</t>
  </si>
  <si>
    <t>1803277506</t>
  </si>
  <si>
    <t>1803277511</t>
  </si>
  <si>
    <t>1803306801</t>
  </si>
  <si>
    <t>2018148 CCBU ATLANTA CHECK-IN</t>
  </si>
  <si>
    <t>1803355102</t>
  </si>
  <si>
    <t>BRECHBUHLER SCALES</t>
  </si>
  <si>
    <t>1803355701</t>
  </si>
  <si>
    <t>MBUSI FIRE TRUCK GARAGE</t>
  </si>
  <si>
    <t>1/1/2030</t>
  </si>
  <si>
    <t>1803385313</t>
  </si>
  <si>
    <t>1803385314</t>
  </si>
  <si>
    <t>1803385315</t>
  </si>
  <si>
    <t>1803509701</t>
  </si>
  <si>
    <t>1803509703</t>
  </si>
  <si>
    <t>1803509704</t>
  </si>
  <si>
    <t>1803555602</t>
  </si>
  <si>
    <t>1803555603</t>
  </si>
  <si>
    <t>1803567002</t>
  </si>
  <si>
    <t>1803567003</t>
  </si>
  <si>
    <t>1803611001</t>
  </si>
  <si>
    <t>MICHAEL LICHTENBERG &amp; SONS</t>
  </si>
  <si>
    <t>SCHERZINGER DRILLING</t>
  </si>
  <si>
    <t>1803626101</t>
  </si>
  <si>
    <t>HEMPHILL CULKIN WATER TREATMEN</t>
  </si>
  <si>
    <t>1803646101</t>
  </si>
  <si>
    <t>NN OPERATIONS WAREHOUSE</t>
  </si>
  <si>
    <t>1803646103</t>
  </si>
  <si>
    <t>1803673101</t>
  </si>
  <si>
    <t>ELITE FITTNESS</t>
  </si>
  <si>
    <t>1803725601</t>
  </si>
  <si>
    <t>BILL BARTLEY FAMILY YMCA CAF</t>
  </si>
  <si>
    <t>1803763801</t>
  </si>
  <si>
    <t>1803769501</t>
  </si>
  <si>
    <t>1803769502</t>
  </si>
  <si>
    <t>1803769503</t>
  </si>
  <si>
    <t>1803780904</t>
  </si>
  <si>
    <t>JOLPE SIDING REPAIR</t>
  </si>
  <si>
    <t>1803823601</t>
  </si>
  <si>
    <t>1803888001</t>
  </si>
  <si>
    <t>WOOTEN MACHINE COMPANY - NEW M</t>
  </si>
  <si>
    <t>1803888002</t>
  </si>
  <si>
    <t>SERVICE MACHINE COMPONENTS</t>
  </si>
  <si>
    <t>1803888003</t>
  </si>
  <si>
    <t>1803938405</t>
  </si>
  <si>
    <t>1803938406</t>
  </si>
  <si>
    <t>1803938801</t>
  </si>
  <si>
    <t>PARKLINE - PRE-ERECTED EAST BL</t>
  </si>
  <si>
    <t>1803953302</t>
  </si>
  <si>
    <t>1803978201</t>
  </si>
  <si>
    <t>RENFROE CONSTRUCTION CO., L.L.C.</t>
  </si>
  <si>
    <t>DRIVER SKILLS</t>
  </si>
  <si>
    <t>IOAKLEY</t>
  </si>
  <si>
    <t>1803978306</t>
  </si>
  <si>
    <t>1803980205</t>
  </si>
  <si>
    <t>1803992903</t>
  </si>
  <si>
    <t>1803992904</t>
  </si>
  <si>
    <t>1804017404</t>
  </si>
  <si>
    <t>1804071201</t>
  </si>
  <si>
    <t>TURNPIKE - CHEVY - PAINT BLDG</t>
  </si>
  <si>
    <t>1804086402</t>
  </si>
  <si>
    <t>PAX LLC - EXXON MOBIL</t>
  </si>
  <si>
    <t>1804153801</t>
  </si>
  <si>
    <t>BROWN'S MILL, LLC</t>
  </si>
  <si>
    <t>1804168301</t>
  </si>
  <si>
    <t>FLOWERS - MATHIS, TX</t>
  </si>
  <si>
    <t>1804187901</t>
  </si>
  <si>
    <t>PLAINS BUILDERS INC.</t>
  </si>
  <si>
    <t>AZTECA MILLING CORN UNLOADING</t>
  </si>
  <si>
    <t>1804188001</t>
  </si>
  <si>
    <t>AZTECA MILLING CLEANER BUILDIN</t>
  </si>
  <si>
    <t>1804195302</t>
  </si>
  <si>
    <t>1804195303</t>
  </si>
  <si>
    <t>1804211602</t>
  </si>
  <si>
    <t>1804215401</t>
  </si>
  <si>
    <t>TRI-BORO RACK AND STORAGE PROD</t>
  </si>
  <si>
    <t>1804258901</t>
  </si>
  <si>
    <t>EARLY-RICHIE COUNTY-LAB BUILDI</t>
  </si>
  <si>
    <t>MWOODARD</t>
  </si>
  <si>
    <t>1804258902</t>
  </si>
  <si>
    <t>1804271001</t>
  </si>
  <si>
    <t>1804281301</t>
  </si>
  <si>
    <t>BUILDING SERVICES GROUP</t>
  </si>
  <si>
    <t>1804352603</t>
  </si>
  <si>
    <t>1804362701</t>
  </si>
  <si>
    <t>LOUSIANA PACIFIC WILMINGTON</t>
  </si>
  <si>
    <t>1804376101</t>
  </si>
  <si>
    <t>JA RIGGS - REPAIR PARTS</t>
  </si>
  <si>
    <t>1804388101</t>
  </si>
  <si>
    <t>1804389301</t>
  </si>
  <si>
    <t>JAMES HARDIE</t>
  </si>
  <si>
    <t>1804390201</t>
  </si>
  <si>
    <t>F.W. OWENS COMPANY INC.</t>
  </si>
  <si>
    <t>LM ANIMAL SERVICES ALT. 1</t>
  </si>
  <si>
    <t>1804400901</t>
  </si>
  <si>
    <t>VMDAEC PALMYRA</t>
  </si>
  <si>
    <t>1804402401</t>
  </si>
  <si>
    <t>1804402701</t>
  </si>
  <si>
    <t>USG</t>
  </si>
  <si>
    <t>1804412301</t>
  </si>
  <si>
    <t>CSX</t>
  </si>
  <si>
    <t>1804420101</t>
  </si>
  <si>
    <t>BERG PIPE</t>
  </si>
  <si>
    <t>1804433601</t>
  </si>
  <si>
    <t>1804436101</t>
  </si>
  <si>
    <t>2017 OIL STATES INDUSTRIES WAR</t>
  </si>
  <si>
    <t>1804439101</t>
  </si>
  <si>
    <t>KY FRESH HEART</t>
  </si>
  <si>
    <t>1804446301</t>
  </si>
  <si>
    <t>ELECTROMET</t>
  </si>
  <si>
    <t>1804446501</t>
  </si>
  <si>
    <t>WILSONART PHASE 1</t>
  </si>
  <si>
    <t>1804448801</t>
  </si>
  <si>
    <t>1804451101</t>
  </si>
  <si>
    <t>TRINITY CHURCH</t>
  </si>
  <si>
    <t>1804455401</t>
  </si>
  <si>
    <t>ABUCK</t>
  </si>
  <si>
    <t>1804455402</t>
  </si>
  <si>
    <t>1804455901</t>
  </si>
  <si>
    <t>HOSTETLER ROOFING</t>
  </si>
  <si>
    <t>1804457301</t>
  </si>
  <si>
    <t>SHEPCO - ASH GRAY PANEL</t>
  </si>
  <si>
    <t>1804459901</t>
  </si>
  <si>
    <t>KY FRESH HARVEST</t>
  </si>
  <si>
    <t>1804462201</t>
  </si>
  <si>
    <t>DEMPSEY CONSTRUCTION COMPANY</t>
  </si>
  <si>
    <t>SANTEECOOPER ROOF FSCREWS 2018</t>
  </si>
  <si>
    <t>1804463001</t>
  </si>
  <si>
    <t>STEELCON CO</t>
  </si>
  <si>
    <t>1804468901</t>
  </si>
  <si>
    <t>1804481401</t>
  </si>
  <si>
    <t>NATE BYERLY - DOWNSPOUT AND EL</t>
  </si>
  <si>
    <t>1804481901</t>
  </si>
  <si>
    <t>ROYSTER CONTRACTING</t>
  </si>
  <si>
    <t>1804484401</t>
  </si>
  <si>
    <t>1804486501</t>
  </si>
  <si>
    <t>JOHN D NORMAN CO</t>
  </si>
  <si>
    <t>1804487201</t>
  </si>
  <si>
    <t>SOUTHERN STEEL ERECTORS</t>
  </si>
  <si>
    <t>CASA GRANDE AZ</t>
  </si>
  <si>
    <t>1804488801</t>
  </si>
  <si>
    <t>SHOP STOCK</t>
  </si>
  <si>
    <t>1804490401</t>
  </si>
  <si>
    <t>CATALER FO</t>
  </si>
  <si>
    <t>1804490701</t>
  </si>
  <si>
    <t>MATHERS CONSTRUCTION CO.</t>
  </si>
  <si>
    <t>MDI DRUM BLDG ONLY</t>
  </si>
  <si>
    <t>1804500001</t>
  </si>
  <si>
    <t>RUPERT FLEX BUILDING</t>
  </si>
  <si>
    <t>1804501101</t>
  </si>
  <si>
    <t>1804506701</t>
  </si>
  <si>
    <t>2713-18 CAMRY</t>
  </si>
  <si>
    <t>1804510101</t>
  </si>
  <si>
    <t>PANEL RIB SKYLIGHTS</t>
  </si>
  <si>
    <t>1804512601</t>
  </si>
  <si>
    <t>HUBER ENGINEERED WOODS</t>
  </si>
  <si>
    <t>1804512701</t>
  </si>
  <si>
    <t>CULP KILN MAINTENANCE</t>
  </si>
  <si>
    <t>1804513101</t>
  </si>
  <si>
    <t>BEL BRANDS</t>
  </si>
  <si>
    <t>1804535601</t>
  </si>
  <si>
    <t>B. R. MILLER COMPANY</t>
  </si>
  <si>
    <t>MISCELLANEOUS PROJECTS</t>
  </si>
  <si>
    <t>1804536001</t>
  </si>
  <si>
    <t>BAYER SHOWER ROOM ORDER</t>
  </si>
  <si>
    <t>1804537701</t>
  </si>
  <si>
    <t>1804543501</t>
  </si>
  <si>
    <t>1804544701</t>
  </si>
  <si>
    <t>COUNTRY WOODS CHURCH</t>
  </si>
  <si>
    <t>1804556001</t>
  </si>
  <si>
    <t>ELK MOUNTAIN 15 ' LEANTO</t>
  </si>
  <si>
    <t>1804567901</t>
  </si>
  <si>
    <t>TRI-STATE ROOFING</t>
  </si>
  <si>
    <t>1804569101</t>
  </si>
  <si>
    <t>ACCESSORIES</t>
  </si>
  <si>
    <t>1804571501</t>
  </si>
  <si>
    <t>FDG ROOF</t>
  </si>
  <si>
    <t>1500704112</t>
  </si>
  <si>
    <t>1501789924</t>
  </si>
  <si>
    <t>MONTEVINA WTP ADMIN</t>
  </si>
  <si>
    <t>1502328769</t>
  </si>
  <si>
    <t>PILATUS AVIATION BROOMFIELD CO</t>
  </si>
  <si>
    <t>1601366532</t>
  </si>
  <si>
    <t>MONTEVINA</t>
  </si>
  <si>
    <t>1601481426</t>
  </si>
  <si>
    <t>1602006102</t>
  </si>
  <si>
    <t>STEVEN C SEEGERT</t>
  </si>
  <si>
    <t>PG&amp;E CANOPY</t>
  </si>
  <si>
    <t>1602746607</t>
  </si>
  <si>
    <t>1700295814</t>
  </si>
  <si>
    <t>RED RIVER VALLEY REA 1-11-17</t>
  </si>
  <si>
    <t>1700456504</t>
  </si>
  <si>
    <t>DUBLIN CAMP PARKS - DPW HAZMAT</t>
  </si>
  <si>
    <t>1700456505</t>
  </si>
  <si>
    <t>1700456506</t>
  </si>
  <si>
    <t>1700479213</t>
  </si>
  <si>
    <t>DUBLIN CAMP PARKS - UHS#1</t>
  </si>
  <si>
    <t>1700481108</t>
  </si>
  <si>
    <t>DUBLIN CAMP PARKS - UHS #2</t>
  </si>
  <si>
    <t>1700481109</t>
  </si>
  <si>
    <t>1700481208</t>
  </si>
  <si>
    <t>1700705403</t>
  </si>
  <si>
    <t>HANNAH COLLISION CENTER - SSR-</t>
  </si>
  <si>
    <t>1700705404</t>
  </si>
  <si>
    <t>1700705405</t>
  </si>
  <si>
    <t>1700763407</t>
  </si>
  <si>
    <t>SWISS KRONOS MAINTENANCE</t>
  </si>
  <si>
    <t>LLBOOZER</t>
  </si>
  <si>
    <t>1700763408</t>
  </si>
  <si>
    <t>1700975512</t>
  </si>
  <si>
    <t>1701000222</t>
  </si>
  <si>
    <t>1701000232</t>
  </si>
  <si>
    <t>1701011519</t>
  </si>
  <si>
    <t>1701074508</t>
  </si>
  <si>
    <t>CRAFTS, INC.</t>
  </si>
  <si>
    <t>NECC UTILITY LINE BUILDING</t>
  </si>
  <si>
    <t>1701074509</t>
  </si>
  <si>
    <t>1701158311</t>
  </si>
  <si>
    <t>1701186820</t>
  </si>
  <si>
    <t>JAMES HARDIE-SOUTH PRODUCTION</t>
  </si>
  <si>
    <t>1701283801</t>
  </si>
  <si>
    <t>1701283807</t>
  </si>
  <si>
    <t>1701283808</t>
  </si>
  <si>
    <t>1701555104</t>
  </si>
  <si>
    <t>1701810107</t>
  </si>
  <si>
    <t>TARGA - LITTLE MISSOURI COMPRE</t>
  </si>
  <si>
    <t>1701970003</t>
  </si>
  <si>
    <t>STEENBLOCK CONSTRUCTION GROUP LLC</t>
  </si>
  <si>
    <t>HEARTLAND SCENIC</t>
  </si>
  <si>
    <t>1702048602</t>
  </si>
  <si>
    <t>AXTHELM CONSTRUCTION</t>
  </si>
  <si>
    <t>HARDWARE SPECIALTY COMPANY BLD</t>
  </si>
  <si>
    <t>INALSHAWI</t>
  </si>
  <si>
    <t>1702065207</t>
  </si>
  <si>
    <t>1702380804</t>
  </si>
  <si>
    <t>AMERICAN INCORPORATED</t>
  </si>
  <si>
    <t>BROKEN DRUM INSULATION</t>
  </si>
  <si>
    <t>1702421106</t>
  </si>
  <si>
    <t>1702421107</t>
  </si>
  <si>
    <t>1702421108</t>
  </si>
  <si>
    <t>1702532305</t>
  </si>
  <si>
    <t>CARROLL ELECTRIC LOWELL</t>
  </si>
  <si>
    <t>1702532306</t>
  </si>
  <si>
    <t>1702532307</t>
  </si>
  <si>
    <t>1702614818</t>
  </si>
  <si>
    <t>GCU OFFICE BUILDING</t>
  </si>
  <si>
    <t>1702677408</t>
  </si>
  <si>
    <t>1702707530</t>
  </si>
  <si>
    <t>SANANGELO TRANSMISSION</t>
  </si>
  <si>
    <t>1702726204</t>
  </si>
  <si>
    <t>ST. MARTIN'S SCIENCE LAB BUILD</t>
  </si>
  <si>
    <t>1702757804</t>
  </si>
  <si>
    <t>GOODWILL</t>
  </si>
  <si>
    <t>1702757805</t>
  </si>
  <si>
    <t>1702757806</t>
  </si>
  <si>
    <t>1702765308</t>
  </si>
  <si>
    <t>GARAGE TOWN - 50 X 420 BUILDIN</t>
  </si>
  <si>
    <t>1702765310</t>
  </si>
  <si>
    <t>1702770604</t>
  </si>
  <si>
    <t>1702775206</t>
  </si>
  <si>
    <t>CONTROL TECHNOLOGY &amp; SOLUTIONS</t>
  </si>
  <si>
    <t>CONCORDIA JR. HIGH SCHOOL</t>
  </si>
  <si>
    <t>1702807020</t>
  </si>
  <si>
    <t>1702807021</t>
  </si>
  <si>
    <t>1702859103</t>
  </si>
  <si>
    <t>MACHINE CUISINE</t>
  </si>
  <si>
    <t>1702859105</t>
  </si>
  <si>
    <t>1702859106</t>
  </si>
  <si>
    <t>1702888314</t>
  </si>
  <si>
    <t>1702913302</t>
  </si>
  <si>
    <t>CAPITOL LUMBER BUILDING</t>
  </si>
  <si>
    <t>1702913303</t>
  </si>
  <si>
    <t>1702913305</t>
  </si>
  <si>
    <t>1702972406</t>
  </si>
  <si>
    <t>NIX FARM GARAGE</t>
  </si>
  <si>
    <t>1703012122</t>
  </si>
  <si>
    <t>1703012123</t>
  </si>
  <si>
    <t>1801885008</t>
  </si>
  <si>
    <t>1801885009</t>
  </si>
  <si>
    <t>1801959614</t>
  </si>
  <si>
    <t>1801959615</t>
  </si>
  <si>
    <t>1801968415</t>
  </si>
  <si>
    <t>1801968416</t>
  </si>
  <si>
    <t>1801968417</t>
  </si>
  <si>
    <t>1801968418</t>
  </si>
  <si>
    <t>1801968419</t>
  </si>
  <si>
    <t>1802040217</t>
  </si>
  <si>
    <t>1802040218</t>
  </si>
  <si>
    <t>1802040219</t>
  </si>
  <si>
    <t>1802145910</t>
  </si>
  <si>
    <t>1802145911</t>
  </si>
  <si>
    <t>1802165208</t>
  </si>
  <si>
    <t>LTC NEW SHOP</t>
  </si>
  <si>
    <t>1802165209</t>
  </si>
  <si>
    <t>LTC NEW SHOP 1.31.18 FROM VP</t>
  </si>
  <si>
    <t>1802165210</t>
  </si>
  <si>
    <t>1802191710</t>
  </si>
  <si>
    <t>1802191711</t>
  </si>
  <si>
    <t>1802191712</t>
  </si>
  <si>
    <t>1802191713</t>
  </si>
  <si>
    <t>1802191714</t>
  </si>
  <si>
    <t>1802302701</t>
  </si>
  <si>
    <t>JANICKI HORSE ARENA</t>
  </si>
  <si>
    <t>1802312404</t>
  </si>
  <si>
    <t>1802326303</t>
  </si>
  <si>
    <t>SPURCO REVISED 2-22-18</t>
  </si>
  <si>
    <t>1802357916</t>
  </si>
  <si>
    <t>1802357917</t>
  </si>
  <si>
    <t>1802369808</t>
  </si>
  <si>
    <t>1802465308</t>
  </si>
  <si>
    <t>1802467811</t>
  </si>
  <si>
    <t>1802510907</t>
  </si>
  <si>
    <t>1802516503</t>
  </si>
  <si>
    <t>1802534601</t>
  </si>
  <si>
    <t>NORM BIRD &amp; SONS CONSTRUCTION</t>
  </si>
  <si>
    <t>CHACON</t>
  </si>
  <si>
    <t>1802534704</t>
  </si>
  <si>
    <t>1802541101</t>
  </si>
  <si>
    <t>KEN SLAMA 590 WORK STREET</t>
  </si>
  <si>
    <t>5/16/2018</t>
  </si>
  <si>
    <t>1802555503</t>
  </si>
  <si>
    <t>USMW STA BUS BUILDING 120' X 1</t>
  </si>
  <si>
    <t>1802555504</t>
  </si>
  <si>
    <t>1802555505</t>
  </si>
  <si>
    <t>1802619102</t>
  </si>
  <si>
    <t>1802632916</t>
  </si>
  <si>
    <t>1802632927</t>
  </si>
  <si>
    <t>1802634001</t>
  </si>
  <si>
    <t>D.A. WOOD CONSTRUCTION-SSR-REV</t>
  </si>
  <si>
    <t>1802730105</t>
  </si>
  <si>
    <t>1802780905</t>
  </si>
  <si>
    <t>1802798403</t>
  </si>
  <si>
    <t>1802798404</t>
  </si>
  <si>
    <t>1802807801</t>
  </si>
  <si>
    <t>210TH</t>
  </si>
  <si>
    <t>1802807802</t>
  </si>
  <si>
    <t>1802808030</t>
  </si>
  <si>
    <t>1802808031</t>
  </si>
  <si>
    <t>1802808032</t>
  </si>
  <si>
    <t>1802808033</t>
  </si>
  <si>
    <t>1802808103</t>
  </si>
  <si>
    <t>DALKE CONSTRUCTION COMPANY INC.</t>
  </si>
  <si>
    <t>NWD.375X256 REV1</t>
  </si>
  <si>
    <t>1802809202</t>
  </si>
  <si>
    <t>SMITH PROMOTIONS</t>
  </si>
  <si>
    <t>1802838403</t>
  </si>
  <si>
    <t>120X210 2' EVE</t>
  </si>
  <si>
    <t>1802881604</t>
  </si>
  <si>
    <t>Timpte Retail Facility</t>
  </si>
  <si>
    <t>1802882504</t>
  </si>
  <si>
    <t>FORGE BUILDING COMPANY, LLC</t>
  </si>
  <si>
    <t>TACOMA SUBARU-REV1</t>
  </si>
  <si>
    <t>1802900902</t>
  </si>
  <si>
    <t>BAUGHER RANCH ORGANICS</t>
  </si>
  <si>
    <t>1802909204</t>
  </si>
  <si>
    <t>1802909215</t>
  </si>
  <si>
    <t>1802948101</t>
  </si>
  <si>
    <t>SHELTER INSURANCE</t>
  </si>
  <si>
    <t>1802948104</t>
  </si>
  <si>
    <t>PBROBBINS</t>
  </si>
  <si>
    <t>1802996003</t>
  </si>
  <si>
    <t>METAL CRAFT CONSTRUCTION</t>
  </si>
  <si>
    <t>RICHARD SIKES</t>
  </si>
  <si>
    <t>1803003710</t>
  </si>
  <si>
    <t>1803003711</t>
  </si>
  <si>
    <t>1803003712</t>
  </si>
  <si>
    <t>1803033402</t>
  </si>
  <si>
    <t>RILEY CONSTRUCTION COMPANY, INC.</t>
  </si>
  <si>
    <t>ABC SUPPLY 50X100 WALL RE-SHEE</t>
  </si>
  <si>
    <t>1803049805</t>
  </si>
  <si>
    <t>MARSHALLTOWN REPRICE 5-1-18</t>
  </si>
  <si>
    <t>1803157001</t>
  </si>
  <si>
    <t>OCHOA GROUP 2</t>
  </si>
  <si>
    <t>1803219003</t>
  </si>
  <si>
    <t>1803277003</t>
  </si>
  <si>
    <t>MIDWEST ROOFING AND CONSTRUCTION, LLC</t>
  </si>
  <si>
    <t>LARRY MARTIN</t>
  </si>
  <si>
    <t>1803277005</t>
  </si>
  <si>
    <t>1803283501</t>
  </si>
  <si>
    <t>DRAPER RECREATION CENTER - FIE</t>
  </si>
  <si>
    <t>1803283502</t>
  </si>
  <si>
    <t>1803283503</t>
  </si>
  <si>
    <t>1803283504</t>
  </si>
  <si>
    <t>1803283505</t>
  </si>
  <si>
    <t>1803283506</t>
  </si>
  <si>
    <t>1803296902</t>
  </si>
  <si>
    <t>BOEING 777 6-4-18</t>
  </si>
  <si>
    <t>1803296903</t>
  </si>
  <si>
    <t>1803314404</t>
  </si>
  <si>
    <t>1803377501</t>
  </si>
  <si>
    <t>HOLCON CONSTRUCTION</t>
  </si>
  <si>
    <t>OLINDA SUB STATION COTTONWOOD</t>
  </si>
  <si>
    <t>1803377503</t>
  </si>
  <si>
    <t>1803409004</t>
  </si>
  <si>
    <t>1803409005</t>
  </si>
  <si>
    <t>1803416801</t>
  </si>
  <si>
    <t>30X45 WEATHERFORD CONSOLIDATIO</t>
  </si>
  <si>
    <t>11/23/2018</t>
  </si>
  <si>
    <t>1803416802</t>
  </si>
  <si>
    <t>1803416901</t>
  </si>
  <si>
    <t>90X275 WEATHERFORD CONSOLIDATI</t>
  </si>
  <si>
    <t>1803445701</t>
  </si>
  <si>
    <t>1803445702</t>
  </si>
  <si>
    <t>1803448206</t>
  </si>
  <si>
    <t>1803507107</t>
  </si>
  <si>
    <t>1803507503</t>
  </si>
  <si>
    <t>SYDENSTRICKER MACON 80 X 200</t>
  </si>
  <si>
    <t>1803522903</t>
  </si>
  <si>
    <t>FREE COUNTRY REAL ESTATE LLC</t>
  </si>
  <si>
    <t>MUSKOGEE</t>
  </si>
  <si>
    <t>1803522904</t>
  </si>
  <si>
    <t>1803569004</t>
  </si>
  <si>
    <t>1803569005</t>
  </si>
  <si>
    <t>1803697002</t>
  </si>
  <si>
    <t>WAMEGO POWER PLANT STORAGE BUI</t>
  </si>
  <si>
    <t>1803733001</t>
  </si>
  <si>
    <t>1803733003</t>
  </si>
  <si>
    <t>1803733005</t>
  </si>
  <si>
    <t>1803752503</t>
  </si>
  <si>
    <t>HOP CONSTRUCTION WEST, INC.</t>
  </si>
  <si>
    <t>HOP JOB</t>
  </si>
  <si>
    <t>1803769601</t>
  </si>
  <si>
    <t>GP-GURDON, AR PLYWOOD LOADING</t>
  </si>
  <si>
    <t>1803773201</t>
  </si>
  <si>
    <t>MVC ATHLETICS BLDG</t>
  </si>
  <si>
    <t>1803773202</t>
  </si>
  <si>
    <t>1803853701</t>
  </si>
  <si>
    <t>USMW 54 X 140 COMPRESSOR BUIL</t>
  </si>
  <si>
    <t>1803926401</t>
  </si>
  <si>
    <t>1803926402</t>
  </si>
  <si>
    <t>1803940301</t>
  </si>
  <si>
    <t>PG&amp;E MARTIN EER BUILDING</t>
  </si>
  <si>
    <t>1803986102</t>
  </si>
  <si>
    <t>CIRCLE C REPAIR</t>
  </si>
  <si>
    <t>1803986103</t>
  </si>
  <si>
    <t>DORRIS LUMBER</t>
  </si>
  <si>
    <t>1803986104</t>
  </si>
  <si>
    <t>DORRIS MOULDING</t>
  </si>
  <si>
    <t>1803986105</t>
  </si>
  <si>
    <t>HIGH COUNTRY POTATO 2</t>
  </si>
  <si>
    <t>1803993902</t>
  </si>
  <si>
    <t>DOUGLAS ELECTRIC TRIM AND ASSO</t>
  </si>
  <si>
    <t>1804010601</t>
  </si>
  <si>
    <t>LUHS BUS BUILDING</t>
  </si>
  <si>
    <t>1804033101</t>
  </si>
  <si>
    <t>THE FELDHACKER GROUP, INC</t>
  </si>
  <si>
    <t>JEFF KOSTER 50' X 150'</t>
  </si>
  <si>
    <t>1804044901</t>
  </si>
  <si>
    <t>AM-1 ROOFING, INC.</t>
  </si>
  <si>
    <t>O'NNEIL SHOP</t>
  </si>
  <si>
    <t>1804057501</t>
  </si>
  <si>
    <t>CITY OF MANTECA VEHICLE WASH</t>
  </si>
  <si>
    <t>JSOLORIO</t>
  </si>
  <si>
    <t>1804057601</t>
  </si>
  <si>
    <t>CITY OF MANTECA CNG ELECTRICAL</t>
  </si>
  <si>
    <t>1804093901</t>
  </si>
  <si>
    <t>RIDING ARENA</t>
  </si>
  <si>
    <t>1804111501</t>
  </si>
  <si>
    <t>BK FINE WITH PURLIN HANGERS 09</t>
  </si>
  <si>
    <t>11/29/2018</t>
  </si>
  <si>
    <t>1804118601</t>
  </si>
  <si>
    <t>1804119901</t>
  </si>
  <si>
    <t>1804136101</t>
  </si>
  <si>
    <t>NUTRIEN DUMPER BLDG</t>
  </si>
  <si>
    <t>1804136401</t>
  </si>
  <si>
    <t>NUTRIEN EAST STORAGE LOADOUT</t>
  </si>
  <si>
    <t>1804136801</t>
  </si>
  <si>
    <t>NUTRIEN CROP COVER</t>
  </si>
  <si>
    <t>1804154001</t>
  </si>
  <si>
    <t>DANIEL LARSEN</t>
  </si>
  <si>
    <t>1804166601</t>
  </si>
  <si>
    <t>NUTRIEN AG SOLUTIONS</t>
  </si>
  <si>
    <t>1804189201</t>
  </si>
  <si>
    <t>GP-GURDON, AR 40 X 65 TARPING</t>
  </si>
  <si>
    <t>1804193101</t>
  </si>
  <si>
    <t>FTKAALAND CONSTRUCTION 60'X80'</t>
  </si>
  <si>
    <t>1804199902</t>
  </si>
  <si>
    <t>1804203401</t>
  </si>
  <si>
    <t>ROD STRATE CAR</t>
  </si>
  <si>
    <t>1804204603</t>
  </si>
  <si>
    <t>VMF</t>
  </si>
  <si>
    <t>1804208501</t>
  </si>
  <si>
    <t>ESBON 60 X 100 FT</t>
  </si>
  <si>
    <t>1804225601</t>
  </si>
  <si>
    <t>JOHN BAGLEY 70X100X18</t>
  </si>
  <si>
    <t>1804236101</t>
  </si>
  <si>
    <t>ROSENBAUER ADDITION</t>
  </si>
  <si>
    <t>1804246101</t>
  </si>
  <si>
    <t>FAMILY LIFE FELLOWSHIP</t>
  </si>
  <si>
    <t>1804246102</t>
  </si>
  <si>
    <t>1804292901</t>
  </si>
  <si>
    <t>DPE CONSTRUCTION</t>
  </si>
  <si>
    <t>AQUA PATCH PLANT WAREHOUSE</t>
  </si>
  <si>
    <t>1804303001</t>
  </si>
  <si>
    <t>PEPSI WAREHOUSE ADDITION</t>
  </si>
  <si>
    <t>1804313502</t>
  </si>
  <si>
    <t>1804338701</t>
  </si>
  <si>
    <t>BRADCO ADD ON 10-22-18</t>
  </si>
  <si>
    <t>1804360402</t>
  </si>
  <si>
    <t>1804360403</t>
  </si>
  <si>
    <t>7" ZEE REPLACEMENT</t>
  </si>
  <si>
    <t>1804366401</t>
  </si>
  <si>
    <t>1804378801</t>
  </si>
  <si>
    <t>ROSEWOOD GUTTER, NO MASTIC OR</t>
  </si>
  <si>
    <t>1804379101</t>
  </si>
  <si>
    <t>ROSEWOOD, SCREWS &amp; MASTIC FOR</t>
  </si>
  <si>
    <t>1804383101</t>
  </si>
  <si>
    <t>1804386301</t>
  </si>
  <si>
    <t>MAKAH INDIAN RESERVATION</t>
  </si>
  <si>
    <t>1804387501</t>
  </si>
  <si>
    <t>SUBMITTALS</t>
  </si>
  <si>
    <t>1804389101</t>
  </si>
  <si>
    <t>REPLACEMENT</t>
  </si>
  <si>
    <t>1804389102</t>
  </si>
  <si>
    <t>1804390701</t>
  </si>
  <si>
    <t>MODERN BUILDERS, INC.</t>
  </si>
  <si>
    <t>VERMEER</t>
  </si>
  <si>
    <t>1804390702</t>
  </si>
  <si>
    <t>1804390703</t>
  </si>
  <si>
    <t>1804394101</t>
  </si>
  <si>
    <t>EXBON MATERIAL</t>
  </si>
  <si>
    <t>1804395901</t>
  </si>
  <si>
    <t>KERNEN CONSTRUCTION</t>
  </si>
  <si>
    <t>HENSELL/IS PARTS</t>
  </si>
  <si>
    <t>1804399001</t>
  </si>
  <si>
    <t>GREEN COVER SEED FT</t>
  </si>
  <si>
    <t>1804401501</t>
  </si>
  <si>
    <t>LTC RIDGE</t>
  </si>
  <si>
    <t>1804407401</t>
  </si>
  <si>
    <t>HCS REMODEL WALL G</t>
  </si>
  <si>
    <t>1804407402</t>
  </si>
  <si>
    <t>1804407501</t>
  </si>
  <si>
    <t>HCS REMODEL WALL 6</t>
  </si>
  <si>
    <t>1804407601</t>
  </si>
  <si>
    <t>HCS REMODEL WALL A</t>
  </si>
  <si>
    <t>1804407701</t>
  </si>
  <si>
    <t>HCS REMODEL WALL 1.</t>
  </si>
  <si>
    <t>1804410301</t>
  </si>
  <si>
    <t>PARK SHOP</t>
  </si>
  <si>
    <t>1804410501</t>
  </si>
  <si>
    <t>HOLLAND CONTRACTING CORPORATION</t>
  </si>
  <si>
    <t>MALLARD CSD REROOF</t>
  </si>
  <si>
    <t>1804421601</t>
  </si>
  <si>
    <t>KROEGER PANELS</t>
  </si>
  <si>
    <t>1804425401</t>
  </si>
  <si>
    <t>SCI STOCK 50349</t>
  </si>
  <si>
    <t>1804436601</t>
  </si>
  <si>
    <t>PRYER &amp; ASSOCIATES</t>
  </si>
  <si>
    <t>1804436602</t>
  </si>
  <si>
    <t>1804436801</t>
  </si>
  <si>
    <t>1804439901</t>
  </si>
  <si>
    <t>PRO TECH WINDOWS II</t>
  </si>
  <si>
    <t>1804440201</t>
  </si>
  <si>
    <t>PEAK CAP</t>
  </si>
  <si>
    <t>1804442601</t>
  </si>
  <si>
    <t>TRUCKS INC.</t>
  </si>
  <si>
    <t>1804446401</t>
  </si>
  <si>
    <t>HCC WINERY</t>
  </si>
  <si>
    <t>1804452001</t>
  </si>
  <si>
    <t>LOPEZ CANYON</t>
  </si>
  <si>
    <t>1804452701</t>
  </si>
  <si>
    <t>CARMICHAEL CONSTRUCTION COMPANY</t>
  </si>
  <si>
    <t>AGP LOADOUT</t>
  </si>
  <si>
    <t>1804453101</t>
  </si>
  <si>
    <t>ART SCHOENTHALER</t>
  </si>
  <si>
    <t>1804464601</t>
  </si>
  <si>
    <t>KRIEGER ELECTRIC</t>
  </si>
  <si>
    <t>1804467001</t>
  </si>
  <si>
    <t>ARS - MENNO SCHOOL</t>
  </si>
  <si>
    <t>1804471001</t>
  </si>
  <si>
    <t>BANGHART/ RANDY RODGERS</t>
  </si>
  <si>
    <t>1804481501</t>
  </si>
  <si>
    <t>1804481801</t>
  </si>
  <si>
    <t>LTC REMAINING MTL</t>
  </si>
  <si>
    <t>1804489001</t>
  </si>
  <si>
    <t>SW YARD - PURLIN ADD</t>
  </si>
  <si>
    <t>1804492201</t>
  </si>
  <si>
    <t>JEFF KOSTER EYEBROW MATERIAL</t>
  </si>
  <si>
    <t>1804493201</t>
  </si>
  <si>
    <t>DOUGLAS ELECTRIC VENT FO</t>
  </si>
  <si>
    <t>1804493701</t>
  </si>
  <si>
    <t>KURT NELDBERG GUTTERS</t>
  </si>
  <si>
    <t>1804493801</t>
  </si>
  <si>
    <t>FOAM CLOSURES</t>
  </si>
  <si>
    <t>1804495801</t>
  </si>
  <si>
    <t>BASSETT CONSTRUCTION</t>
  </si>
  <si>
    <t>1804495901</t>
  </si>
  <si>
    <t>DESERT BOILERS &amp; CONTROLS</t>
  </si>
  <si>
    <t>1804496601</t>
  </si>
  <si>
    <t>VC1</t>
  </si>
  <si>
    <t>1804497601</t>
  </si>
  <si>
    <t>1804497701</t>
  </si>
  <si>
    <t>BOB MARSHALL CONSTRUCTION</t>
  </si>
  <si>
    <t>1804499601</t>
  </si>
  <si>
    <t>OMNIUM ROOF PROJECT</t>
  </si>
  <si>
    <t>1804500601</t>
  </si>
  <si>
    <t>RAIL UNLOAD INFILL</t>
  </si>
  <si>
    <t>1804501201</t>
  </si>
  <si>
    <t>DIANI BUILDING CORP</t>
  </si>
  <si>
    <t>1804505201</t>
  </si>
  <si>
    <t>1804508101</t>
  </si>
  <si>
    <t>OMEGA BLDG 4 REMODEL</t>
  </si>
  <si>
    <t>1804509601</t>
  </si>
  <si>
    <t>1804510601</t>
  </si>
  <si>
    <t>PRO TECH WALLS</t>
  </si>
  <si>
    <t>1804513401</t>
  </si>
  <si>
    <t>SCI 50350</t>
  </si>
  <si>
    <t>1804516201</t>
  </si>
  <si>
    <t>1804518701</t>
  </si>
  <si>
    <t>WATERMARK FABRICATION</t>
  </si>
  <si>
    <t>1804522201</t>
  </si>
  <si>
    <t>CARPENTER OVERLAY</t>
  </si>
  <si>
    <t>1804524501</t>
  </si>
  <si>
    <t>FURUKAWA</t>
  </si>
  <si>
    <t>1804524601</t>
  </si>
  <si>
    <t>ECHO BLDG</t>
  </si>
  <si>
    <t>1804526001</t>
  </si>
  <si>
    <t>R-N-R WELDING</t>
  </si>
  <si>
    <t>FURTADO WELDING DOOR FLASHING</t>
  </si>
  <si>
    <t>1804530401</t>
  </si>
  <si>
    <t>REDNECK TRAILER, REVISED</t>
  </si>
  <si>
    <t>1804531901</t>
  </si>
  <si>
    <t>TA AND PETRO</t>
  </si>
  <si>
    <t>1804536401</t>
  </si>
  <si>
    <t>HUTTON CONSTRUCTION CORPORATION</t>
  </si>
  <si>
    <t>CHS OLD MAINTENENCE BUILDING</t>
  </si>
  <si>
    <t>1804538001</t>
  </si>
  <si>
    <t>CMS OFFICE EXTERIOR</t>
  </si>
  <si>
    <t>1804539801</t>
  </si>
  <si>
    <t>RODAHL CONSTRUCTION, INC.</t>
  </si>
  <si>
    <t>HEUBERGER</t>
  </si>
  <si>
    <t>1804540101</t>
  </si>
  <si>
    <t>UTILITY TRAILER</t>
  </si>
  <si>
    <t>1804542501</t>
  </si>
  <si>
    <t>SIOUXLAND GALVANIZING 7' GIRTS</t>
  </si>
  <si>
    <t>1804543201</t>
  </si>
  <si>
    <t>BERNARDUS WINERY</t>
  </si>
  <si>
    <t>1804543601</t>
  </si>
  <si>
    <t>1804544501</t>
  </si>
  <si>
    <t>1804546601</t>
  </si>
  <si>
    <t>SIOUXLAND ENERGY</t>
  </si>
  <si>
    <t>1804547601</t>
  </si>
  <si>
    <t>VANDERKOOI - GUTTER AND CORNER</t>
  </si>
  <si>
    <t>1804547801</t>
  </si>
  <si>
    <t>1804549701</t>
  </si>
  <si>
    <t>LARRY CLARK DAMAGE</t>
  </si>
  <si>
    <t>1804549702</t>
  </si>
  <si>
    <t>1804550201</t>
  </si>
  <si>
    <t>P &amp; L GENERAL CONTRACTORS INC</t>
  </si>
  <si>
    <t>BLUE MOUNTAIN</t>
  </si>
  <si>
    <t>1804552101</t>
  </si>
  <si>
    <t>BELAIR</t>
  </si>
  <si>
    <t>1804556201</t>
  </si>
  <si>
    <t>TIGER EXPRESS FESTUS MO</t>
  </si>
  <si>
    <t>1804557601</t>
  </si>
  <si>
    <t>DOUGLAS ELECTRIC - LINER PANEL</t>
  </si>
  <si>
    <t>1804564101</t>
  </si>
  <si>
    <t>1804566301</t>
  </si>
  <si>
    <t>CLOSURE PLUG</t>
  </si>
  <si>
    <t>1804569601</t>
  </si>
  <si>
    <t>181083</t>
  </si>
  <si>
    <t>1804571101</t>
  </si>
  <si>
    <t>DYNAMIC  AVIATION</t>
  </si>
  <si>
    <t>U-HAUL OF OAKVILLE</t>
  </si>
  <si>
    <t>DECKER CONSTRUCTION ADDITION</t>
  </si>
  <si>
    <t>025</t>
  </si>
  <si>
    <t>Accreditation costs</t>
  </si>
  <si>
    <t>Sum of Actual Hours</t>
  </si>
  <si>
    <t>Tons</t>
  </si>
  <si>
    <t>DUCK ISLAND WASTE TRANSFER FAC</t>
  </si>
  <si>
    <t>KC1</t>
  </si>
  <si>
    <t>EASTERN CT FIRE SCHOOL</t>
  </si>
  <si>
    <t>B1</t>
  </si>
  <si>
    <t>P&amp;G DAFC EXPANSION</t>
  </si>
  <si>
    <t>TAMARAC WASTE WATER TREATMENT</t>
  </si>
  <si>
    <t>ESSEX KUBOTA</t>
  </si>
  <si>
    <t>F1</t>
  </si>
  <si>
    <t>WAYNE CO SHELL BUILDING</t>
  </si>
  <si>
    <t>C1</t>
  </si>
  <si>
    <t>MUTHU</t>
  </si>
  <si>
    <t>CUMBERLAND EQUIPMENT BUILDING</t>
  </si>
  <si>
    <t>D1</t>
  </si>
  <si>
    <t>EASTERN TECH</t>
  </si>
  <si>
    <t>E1</t>
  </si>
  <si>
    <t>FREIGHTLINER SHOWROOM</t>
  </si>
  <si>
    <t>BLUERIDGE FILMS BUILDING EXPAN</t>
  </si>
  <si>
    <t>WONDER PORCELAIN - WAREHOUSE #</t>
  </si>
  <si>
    <t>ELEVATED TERRACE</t>
  </si>
  <si>
    <t>ALPHA BECK 2018</t>
  </si>
  <si>
    <t>DUFFIE BOAT WORKS</t>
  </si>
  <si>
    <t>WINGED FOOT GOLF CLUB</t>
  </si>
  <si>
    <t>WASTE MANAGEMENT MAINTENANCE B</t>
  </si>
  <si>
    <t>HRSD- ATLANTIC TREATMENT PLANT</t>
  </si>
  <si>
    <t>SNS STORAGE</t>
  </si>
  <si>
    <t>HOLY CROSS LUTHERAN CHURCH</t>
  </si>
  <si>
    <t>B2</t>
  </si>
  <si>
    <t>MEDAILLE FIELD SUPPORT BUILDIN</t>
  </si>
  <si>
    <t>SHOAF PIT SHED</t>
  </si>
  <si>
    <t>DANIELS CHEV BUICK 12/6/18</t>
  </si>
  <si>
    <t>KC3</t>
  </si>
  <si>
    <t>ELANCO BUILDING Y ADDITION</t>
  </si>
  <si>
    <t>NINE ENERGY</t>
  </si>
  <si>
    <t>MPP - MID-WEST POLY ADDITION2</t>
  </si>
  <si>
    <t>HALE TRANSPORTATION</t>
  </si>
  <si>
    <t>MPP - MID-WEST POLY ADDITION1</t>
  </si>
  <si>
    <t>FISHERS BODY SHOP ADDITION</t>
  </si>
  <si>
    <t>AQUA NJ - CALIFON 10/25/18</t>
  </si>
  <si>
    <t>MONTOUR HEIGHTS 10/31/18</t>
  </si>
  <si>
    <t>CFPUA DEWATERING BUILDING</t>
  </si>
  <si>
    <t>BULLITT COUNTY ED 11/5/18</t>
  </si>
  <si>
    <t>NANNINI GARAGE 11/6/18</t>
  </si>
  <si>
    <t>LOADING DOCK SHELTER</t>
  </si>
  <si>
    <t>NATIONAL DESIGN MART CON</t>
  </si>
  <si>
    <t>WANDELL HORTMANS</t>
  </si>
  <si>
    <t>OHIO CAT WASH BAY</t>
  </si>
  <si>
    <t>NATIONAL DESIGN MART 7/31/18</t>
  </si>
  <si>
    <t>WARBINGTON FARMS 11/29/18</t>
  </si>
  <si>
    <t>LYNN HUDSON GRIMES 11/29/18</t>
  </si>
  <si>
    <t>WARBINGTON FARMS 60X180</t>
  </si>
  <si>
    <t>UGA FACILITES BLDG G 3-14-18</t>
  </si>
  <si>
    <t>YANKEE ROAD 12KSF 8/1/18</t>
  </si>
  <si>
    <t>HIGHTOWER 50X150X20</t>
  </si>
  <si>
    <t>NERI CORP 8/16/18</t>
  </si>
  <si>
    <t>UGARTE</t>
  </si>
  <si>
    <t>OHIO CAT- CANTON PSD REVISED</t>
  </si>
  <si>
    <t>SELBY MINI STORAGE</t>
  </si>
  <si>
    <t>RFS</t>
  </si>
  <si>
    <t>R</t>
  </si>
  <si>
    <t>CUDD ENERGY SERVICES</t>
  </si>
  <si>
    <t>SONNY FREEMAN ADDITION</t>
  </si>
  <si>
    <t>BILL BARTLEY FAMILY YMCA CARE</t>
  </si>
  <si>
    <t>WAGNER SUPPLY EXPANSION</t>
  </si>
  <si>
    <t>AMPTX OFFICE</t>
  </si>
  <si>
    <t>UPRR CREST</t>
  </si>
  <si>
    <t>TLC 11-1-2018 CUDD ENERGY SERV</t>
  </si>
  <si>
    <t>LOGISTICS BLDG.-FIELD OF DREAM</t>
  </si>
  <si>
    <t>HUTZEL CONSTRUCTION</t>
  </si>
  <si>
    <t>3D METAL CRAFT</t>
  </si>
  <si>
    <t>STRIBLING EQUIPMENT HEADQUARTE</t>
  </si>
  <si>
    <t>MIDLAND SHOOTERS ASSOCIATION S</t>
  </si>
  <si>
    <t>6102-STACKER 6105-ELECT ROOM</t>
  </si>
  <si>
    <t>DIE SHOP - MAINTENANCE SHOP</t>
  </si>
  <si>
    <t>MCEF ADDITION  ORDER</t>
  </si>
  <si>
    <t>MIDLAND SHOOTERS ASSOCIATION -</t>
  </si>
  <si>
    <t>TULE WIND - MAINT AND OPERATIO</t>
  </si>
  <si>
    <t>PLAINS PRESORT SERVICES</t>
  </si>
  <si>
    <t>JB HUNT</t>
  </si>
  <si>
    <t>COSTCO-CYPRESS, TX NW HOUSTON</t>
  </si>
  <si>
    <t>COSTCO - MONROE TOWNSHIP, NJ</t>
  </si>
  <si>
    <t>COSTCO-GILROY, CA (PLATFORM)</t>
  </si>
  <si>
    <t>U-HAUL OF BREMERTON, WA</t>
  </si>
  <si>
    <t>U-HAUL OF COLLIERVILLE, TN</t>
  </si>
  <si>
    <t>COSTCO - LAS ROZAS, SPAIN</t>
  </si>
  <si>
    <t>U-HAUL OF ROCHESTER, MN</t>
  </si>
  <si>
    <t>OR JOELTON, TN (JLT)</t>
  </si>
  <si>
    <t>OR SAN MARCOS, TX (SM2)</t>
  </si>
  <si>
    <t>OR GALLATIN, TN (GT2)</t>
  </si>
  <si>
    <t>OR NEW MARTINSVILLE, WV (NMV)</t>
  </si>
  <si>
    <t>OR MURFREESBORO, TN (MR5)</t>
  </si>
  <si>
    <t>OR LAKE CHARLES, LA (LC4)</t>
  </si>
  <si>
    <t>OR PALACIOS, TX (PCO)</t>
  </si>
  <si>
    <t>OR MARLIN, TX (MAR)</t>
  </si>
  <si>
    <t>OR FOLEY, AL (FOL)</t>
  </si>
  <si>
    <t>BRANDT TRACTOR - KAMLOOPS</t>
  </si>
  <si>
    <t>OR NASHVILLE, NC (NNC)</t>
  </si>
  <si>
    <t>OR NEW KENSINGTON, PA (NKN) RE</t>
  </si>
  <si>
    <t>OR SEMINOLE, TX (SML)</t>
  </si>
  <si>
    <t>OR CULLMAN, AL (CUL)</t>
  </si>
  <si>
    <t>U-HAUL OF ERIE, PA</t>
  </si>
  <si>
    <t>18664 TRUCKSTORAGE BRIGHTONCO</t>
  </si>
  <si>
    <t>ELM BUILDING E #2</t>
  </si>
  <si>
    <t>BYOUNG RV-REV5</t>
  </si>
  <si>
    <t>LUHS M &amp; O BUILDING</t>
  </si>
  <si>
    <t>REPLACE HYDRANT FUEL SYSTEM (T</t>
  </si>
  <si>
    <t>SIEMENS COACHES EXPANSION</t>
  </si>
  <si>
    <t>WILCOX ENTERPRISES 50X80X16</t>
  </si>
  <si>
    <t>SIEMENS CANOPY</t>
  </si>
  <si>
    <t>HEATH TREASURE 80X100X19</t>
  </si>
  <si>
    <t>MIKE MCKOEN</t>
  </si>
  <si>
    <t>KIMURA STORAGE BUILDING</t>
  </si>
  <si>
    <t>OUTDOOR FAB SHELTER</t>
  </si>
  <si>
    <t>AMERICAS MATTRESS 12 IN COLUMN</t>
  </si>
  <si>
    <t>ENCORE EVENTS</t>
  </si>
  <si>
    <t>BLUELINE MFG 120X80 ADDITION 1</t>
  </si>
  <si>
    <t>ALLIED POTATO</t>
  </si>
  <si>
    <t>T BAILEY</t>
  </si>
  <si>
    <t>HARDWARE SPECIALTY</t>
  </si>
  <si>
    <t>GAR LABS CANOPY PROJECT</t>
  </si>
  <si>
    <t>PR_PR 55 X 65 23 CLEAR GP-DEQU</t>
  </si>
  <si>
    <t>MUTUAL MATERIALS NEW CANOPY</t>
  </si>
  <si>
    <t>GARY OLSEN 140X120X32</t>
  </si>
  <si>
    <t>SWISS KRONO BIO FUEL STORAGE</t>
  </si>
  <si>
    <t>4391-17034C AERATION TOWER</t>
  </si>
  <si>
    <t>ORGAWORLD (G90) FINAL</t>
  </si>
  <si>
    <t>CANADIAN AIRSOFT 10/26/18</t>
  </si>
  <si>
    <t>ASTRO JUMP</t>
  </si>
  <si>
    <t>AL BMW REV3 JUL 31</t>
  </si>
  <si>
    <t>CHAMBER OF COMMERCE BUILDING (</t>
  </si>
  <si>
    <t>FORDING RIVER WATER TREATMENT</t>
  </si>
  <si>
    <t>MARK HOFFMAN</t>
  </si>
  <si>
    <t>BRUCE POWER CTFS</t>
  </si>
  <si>
    <t>TIPTON COUNTY JAIL AND SHERRIF</t>
  </si>
  <si>
    <t>TRANSAMERICA TEST FRAME</t>
  </si>
  <si>
    <t>LGE KU GHENT PWS PEMB REV 1-8-</t>
  </si>
  <si>
    <t>YORK MAHONING ROOF RETROFIT</t>
  </si>
  <si>
    <t>FED-EX</t>
  </si>
  <si>
    <t>AMERICAN GUTTER SUPPLY</t>
  </si>
  <si>
    <t>RUDOLPH LIBBE C/O RON KUZMA</t>
  </si>
  <si>
    <t>DENTAL HEALTH PRODUCTS</t>
  </si>
  <si>
    <t>DICK FOODS</t>
  </si>
  <si>
    <t>NOTT COMPANY ORDER</t>
  </si>
  <si>
    <t>HALCON NORTH ADDITION ORDER</t>
  </si>
  <si>
    <t>18-3685 TIER 1 FINAL ORDER</t>
  </si>
  <si>
    <t>ASHTA MEMBRANE CELL BUILDING O</t>
  </si>
  <si>
    <t>COMBINED BPT PSEG 6 BUILDINGS</t>
  </si>
  <si>
    <t>WRIGHT SHOP BUILDING</t>
  </si>
  <si>
    <t>BAUSCH 18-0422 FINAL VERSION 0</t>
  </si>
  <si>
    <t>COUNTY 20 OFFICE BUILDING CLEA</t>
  </si>
  <si>
    <t>CRYSTAL CURE WASH BAY ADD</t>
  </si>
  <si>
    <t>CASCADE PAPER CONVERTERS 2018</t>
  </si>
  <si>
    <t>OSWEGO AIRPORT</t>
  </si>
  <si>
    <t>CARTER EXPRESS ANDERSONVILLE T</t>
  </si>
  <si>
    <t>FORD BATTERY STORAGE BUILDING</t>
  </si>
  <si>
    <t>SWITCH GEAR BUILDING NORTH</t>
  </si>
  <si>
    <t>OSF FLAVORS BLOWER ENCLOSURE</t>
  </si>
  <si>
    <t>KKWWD PIPE YARD STORAGE FACILI</t>
  </si>
  <si>
    <t>2018-175 EZ FABRICATION ADDITI</t>
  </si>
  <si>
    <t>CYPRECO - WOODBURY LITE PANEL</t>
  </si>
  <si>
    <t>SIKSIKA WTP</t>
  </si>
  <si>
    <t>TYLER MCDONALD</t>
  </si>
  <si>
    <t>VENTILATION PLUS EQUIPMENT, IN</t>
  </si>
  <si>
    <t>TAYLORBROOKEBREWERY</t>
  </si>
  <si>
    <t>MISUMI USA</t>
  </si>
  <si>
    <t>KRINGSTAD IRON SAFETY ADDITION</t>
  </si>
  <si>
    <t>SUPERIOR PLASTICS ADDITION</t>
  </si>
  <si>
    <t>KKIL MENOMINEE PHASE 8 FINAL O</t>
  </si>
  <si>
    <t>GEORGE PROPANE</t>
  </si>
  <si>
    <t>ARDMORE COURT- GOSHEN</t>
  </si>
  <si>
    <t>GRECO - SABIC HALF MOON WAREHO</t>
  </si>
  <si>
    <t>MEHMERT 40X40 A</t>
  </si>
  <si>
    <t>SWIFT CURRENT</t>
  </si>
  <si>
    <t>OTTAWA DENTAL LAB 2018 5/14/18</t>
  </si>
  <si>
    <t>HELENA INDUSTRIES</t>
  </si>
  <si>
    <t>KRAFT HEINZ - MUSCATINE 11/201</t>
  </si>
  <si>
    <t>TULSA HILLS STORAGE</t>
  </si>
  <si>
    <t>DOW FIRE 3/9/18</t>
  </si>
  <si>
    <t>AQUIFER DISTRIBUTION LTD. - FA</t>
  </si>
  <si>
    <t>BUTLER R&amp;D FLAT STOCK 4-DEC-18</t>
  </si>
  <si>
    <t>IWCC WELLNESS CENTER H17741</t>
  </si>
  <si>
    <t>MERCK IPS</t>
  </si>
  <si>
    <t>MIDTOWN HOME IMPROVE 9/11/18</t>
  </si>
  <si>
    <t>BETHEL PENTECOSTAL CHURCH 9-6</t>
  </si>
  <si>
    <t>KKATHIRVELU</t>
  </si>
  <si>
    <t>CERVUS EQUIPMENT JOHN DEERE -</t>
  </si>
  <si>
    <t>QPS MICHIGAN HOLDINGS 6/18/18</t>
  </si>
  <si>
    <t>REFERRED ELECTRIC - ORDER</t>
  </si>
  <si>
    <t>DIVERSITY-VUTEQ PH 10/27/17</t>
  </si>
  <si>
    <t>AMEREN PEORIA GAS OP 3/22/18</t>
  </si>
  <si>
    <t>DTE ALLEN RD SC TOOL9/13/18</t>
  </si>
  <si>
    <t>WESTMAN - RIHM</t>
  </si>
  <si>
    <t>HAYES MANUFACTURING</t>
  </si>
  <si>
    <t>NEW PROCESSING 12/6/18</t>
  </si>
  <si>
    <t>AG POWER SEDALIA 9/12/18</t>
  </si>
  <si>
    <t>WILLIAMS AIRFRAME 10/1/18</t>
  </si>
  <si>
    <t>WARD 11/26/18</t>
  </si>
  <si>
    <t>TRUCK CARE OF KINGMAN, AZ</t>
  </si>
  <si>
    <t>GREAT PLAINS-ELLSWORTH</t>
  </si>
  <si>
    <t>SPEEDWAY NE BOOK WAREHOUSE 9-8</t>
  </si>
  <si>
    <t>DTE MONROE SBAC ENC 9/17/18</t>
  </si>
  <si>
    <t>WAL-MART TMG N. SHOP 9/19/18</t>
  </si>
  <si>
    <t>LAFONTAINE KIA 9/21/18</t>
  </si>
  <si>
    <t>SHERIDAN BOOKS 9/24/18</t>
  </si>
  <si>
    <t>PROJECT FROSTY 9/27/18</t>
  </si>
  <si>
    <t>HAWKINS - GREEN PLAINS 10/9/18</t>
  </si>
  <si>
    <t>POWDER TECHNNOLGY INC 10/10/18</t>
  </si>
  <si>
    <t>SYNGENTA BU460 DOCK 10/11/18</t>
  </si>
  <si>
    <t>ZIEBART BUILDING ADD 10/11/18</t>
  </si>
  <si>
    <t>SUPERB TOOLING ADD 10/16/18</t>
  </si>
  <si>
    <t>HAMMOND EXPANDERS CANOPY</t>
  </si>
  <si>
    <t>LEWIS LONG STORAGE 11/5/18</t>
  </si>
  <si>
    <t>BLAKE SEITZ SECON 11/9/18</t>
  </si>
  <si>
    <t>AGVANTAGE FS SEED BUILDING</t>
  </si>
  <si>
    <t>SCHUPAN ALUMINUM 175X73X28</t>
  </si>
  <si>
    <t>SCRUBS ON WHEELS 11/28/18</t>
  </si>
  <si>
    <t>LNK PROPERTIES LANDMARK 5/9/17</t>
  </si>
  <si>
    <t>MAUSTON FIRE STATION 5/17/18</t>
  </si>
  <si>
    <t>ATEC STEEL 12/3/18</t>
  </si>
  <si>
    <t>TETON HOLDINGS BLDG 1 9/24/18</t>
  </si>
  <si>
    <t>DEVELOPEMENT DRIVE 4/5/18</t>
  </si>
  <si>
    <t>AMEREN ALTERNATE FLEET 2/23/18</t>
  </si>
  <si>
    <t>TH PLASTICS 2018 10/1/18</t>
  </si>
  <si>
    <t>KCSM RIP KANSAS CITY SOUTHERN</t>
  </si>
  <si>
    <t>TP BASYGRAN ATOTONILCO</t>
  </si>
  <si>
    <t>KC4</t>
  </si>
  <si>
    <t>PEMCORP PESQUERIA</t>
  </si>
  <si>
    <t>HALDEX REINFORCEMENT</t>
  </si>
  <si>
    <t>RE-ROOFING - CD SODIMAC</t>
  </si>
  <si>
    <t>FAMILY LIFE CENTER 4-26-18</t>
  </si>
  <si>
    <t>LOVES - TOLLESON AZ</t>
  </si>
  <si>
    <t>MARATHON - GARYVILLE - OFFICE</t>
  </si>
  <si>
    <t>DUKE ENERGY FLORENCE TRUCK BLD</t>
  </si>
  <si>
    <t>JWF ORDER</t>
  </si>
  <si>
    <t>JACOBS GLASS</t>
  </si>
  <si>
    <t>RURRAL RETREAT BAPTIST CHURCH</t>
  </si>
  <si>
    <t>NORTHERN NATURAL GAS</t>
  </si>
  <si>
    <t>CULLISON WAREHOUSE 7200</t>
  </si>
  <si>
    <t>DONS SHOP FT ORDER</t>
  </si>
  <si>
    <t>WINDSOR - CLASSROOM BUILDING</t>
  </si>
  <si>
    <t>1791 PROCESS FINAL REVA</t>
  </si>
  <si>
    <t>CLEARWATER TRANSFER 12 13 17</t>
  </si>
  <si>
    <t>1791 CHILLCOOLER FINAL REVA</t>
  </si>
  <si>
    <t>1791 OFFICE FINAL REVA</t>
  </si>
  <si>
    <t>GREGORY 2018</t>
  </si>
  <si>
    <t>JOE O'BRIEN FIELD CLUBHOUSE</t>
  </si>
  <si>
    <t>CAROLINA POULTRY POWER</t>
  </si>
  <si>
    <t>SUZUKAKU USA - WAREHOUSE EXPAN</t>
  </si>
  <si>
    <t>THERMOCOUPLE</t>
  </si>
  <si>
    <t>FERGUSON WATER WORKS - JOPPA</t>
  </si>
  <si>
    <t>SUNBELT SANFORD</t>
  </si>
  <si>
    <t>MICROPOROUS MANUFACTURING REV</t>
  </si>
  <si>
    <t>UNION STATION</t>
  </si>
  <si>
    <t>CMC - WIRE CHOPPER BUILDING -</t>
  </si>
  <si>
    <t>HENDERSONVILLE GROUNDS AND MAI</t>
  </si>
  <si>
    <t>SLATE RIVER RANCH</t>
  </si>
  <si>
    <t>HONDA RECYCLING SHED</t>
  </si>
  <si>
    <t>UNITED RENTAL INC. WASH BAY</t>
  </si>
  <si>
    <t>M &amp; P DISTRIBUTORS</t>
  </si>
  <si>
    <t>KENTUCKY FRESH HARVEST</t>
  </si>
  <si>
    <t>DUPLIN WINERY FINAL</t>
  </si>
  <si>
    <t>DEMMEL FINAL W-TECH FOUR</t>
  </si>
  <si>
    <t>WAPA - SIOUX CITY O&amp;M BLDG</t>
  </si>
  <si>
    <t>STERLING ENERGY 50X130</t>
  </si>
  <si>
    <t>TAMIG</t>
  </si>
  <si>
    <t>BERKELEY ELECTRIC COOP - MAINT</t>
  </si>
  <si>
    <t>DMVA PARACHUTE - 7-24-18</t>
  </si>
  <si>
    <t>REKHA</t>
  </si>
  <si>
    <t>DOUBLE EAGLE HANGER</t>
  </si>
  <si>
    <t>SUTHERLANDS</t>
  </si>
  <si>
    <t>CHARTER OAK GARAGE EXPANSION</t>
  </si>
  <si>
    <t>BEARDSTOWN SLUDGE DEWATERING B</t>
  </si>
  <si>
    <t>KRAFT HEINZ BLOWER BUILDING</t>
  </si>
  <si>
    <t>KRAFT HEINZ PROCESS BUILDING</t>
  </si>
  <si>
    <t>BON HOMME 4H BUILDING</t>
  </si>
  <si>
    <t>GARY KLENKE 60X120</t>
  </si>
  <si>
    <t>SOLOMON FORKS O&amp;M FT</t>
  </si>
  <si>
    <t>BOB LAW</t>
  </si>
  <si>
    <t>ROD MOYER HAY SHED</t>
  </si>
  <si>
    <t>MICROSOFT DM4 PHASE 4</t>
  </si>
  <si>
    <t>SHOWROOM AND SHOP ADDITIONS</t>
  </si>
  <si>
    <t>ALRO STEEL FINAL</t>
  </si>
  <si>
    <t>DUNCAN PROVO SERVICE CENTER</t>
  </si>
  <si>
    <t>ASPEN PRODUCTS</t>
  </si>
  <si>
    <t>BRECKENRIDGE WTP TREATMENT BUI</t>
  </si>
  <si>
    <t>SEC 7-10-18</t>
  </si>
  <si>
    <t>KLUTE INC 51794</t>
  </si>
  <si>
    <t>APPLE ROOFING 50347</t>
  </si>
  <si>
    <t>IMERYS BUILDING ADDITION</t>
  </si>
  <si>
    <t>AIRPORT HANGAR  DOOR REPAIR</t>
  </si>
  <si>
    <t>PRAXAIR</t>
  </si>
  <si>
    <t>WHITEMAN</t>
  </si>
  <si>
    <t>EMPIRE BLDG CONSTR / VEE RIB C</t>
  </si>
  <si>
    <t>LONGBAY MOCK UP PARTS</t>
  </si>
  <si>
    <t>DUNCAN PROVO PAINT</t>
  </si>
  <si>
    <t>LANDING PLACE CHURCH</t>
  </si>
  <si>
    <t>DOLLAR GENERAL - CULVER OR</t>
  </si>
  <si>
    <t>LOVE'S MEADOWVIEW VA #613</t>
  </si>
  <si>
    <t>SUPERIOR RE ROOF</t>
  </si>
  <si>
    <t>LOVE'S - VINTON LA</t>
  </si>
  <si>
    <t>TOP OF THE PODIUM</t>
  </si>
  <si>
    <t>BART</t>
  </si>
  <si>
    <t>IDO - 44TH AND MACARTHUR OKC</t>
  </si>
  <si>
    <t>IDO - CENTERGATE 60K AMAZON</t>
  </si>
  <si>
    <t>CABINET OF CURIOS</t>
  </si>
  <si>
    <t>WARDEN'S OFFICE</t>
  </si>
  <si>
    <t>AIR X CHANGERS</t>
  </si>
  <si>
    <t>ELLIOTT ELECTRONICS 11/7/18</t>
  </si>
  <si>
    <t>EH COS - DETAIL BAY 5-16-18</t>
  </si>
  <si>
    <t>MOLECULAR PUMP HOUSE</t>
  </si>
  <si>
    <t>KMM EXPANSION</t>
  </si>
  <si>
    <t>GOODNEIGHBORS OFFICE WAREHOUSE</t>
  </si>
  <si>
    <t>RV COUNTRY SHOP EXPANSION</t>
  </si>
  <si>
    <t>RV COUNTRY CANOPY BUILDING</t>
  </si>
  <si>
    <t>RYAN ATCHISON</t>
  </si>
  <si>
    <t>TOWN AND COUNTRY 1/13/2018</t>
  </si>
  <si>
    <t>SUNWORKS - JOHN 10/30/18</t>
  </si>
  <si>
    <t>NW TIRE TRUCK CENTER 10/31/18</t>
  </si>
  <si>
    <t>KUHN SHOP 3-29-18</t>
  </si>
  <si>
    <t>LOS ALAMOS TA-3 SUBSTATION REP</t>
  </si>
  <si>
    <t>HITCHDOC</t>
  </si>
  <si>
    <t>BELLVUE WTP TB1</t>
  </si>
  <si>
    <t>CUMMINS WAREHOUSE</t>
  </si>
  <si>
    <t>NEXT GEN 2018 EXPANSION</t>
  </si>
  <si>
    <t>LAM INTERNATIONAL</t>
  </si>
  <si>
    <t>WHITE PLAINS VOLVO</t>
  </si>
  <si>
    <t>MKNIFE</t>
  </si>
  <si>
    <t>17LL170-04 P&amp;R TRUCK CENTRE</t>
  </si>
  <si>
    <t>HAWK'S AG- NEVILLE</t>
  </si>
  <si>
    <t>GRANBERG-BUILDING #3</t>
  </si>
  <si>
    <t>GORMLEY, DAVID R</t>
  </si>
  <si>
    <t>KRUEGER, CAITLYN</t>
  </si>
  <si>
    <t>MANOHARAN, DEEPALAKSHMI</t>
  </si>
  <si>
    <t>MURPHY, CODY A</t>
  </si>
  <si>
    <t>SELVARAJ, DIVYA</t>
  </si>
  <si>
    <t>SILVA, JOHNNY R</t>
  </si>
  <si>
    <t>Target</t>
  </si>
  <si>
    <t>LINDE GAS LLC (LIFE GAS) - BOB</t>
  </si>
  <si>
    <t>GREINER</t>
  </si>
  <si>
    <t>BUTLERIB RIDGE PANEL</t>
  </si>
  <si>
    <t>OUTDOOR TRAVEL</t>
  </si>
  <si>
    <t>WYOMING KUBOTA</t>
  </si>
  <si>
    <t>HARSCO RAIL ADDITION</t>
  </si>
  <si>
    <t>KUFLEITNER BOARDMAN CJDR</t>
  </si>
  <si>
    <t>DYKE INDUSTRIES BUILDING</t>
  </si>
  <si>
    <t>WAKE COMPETITION CENTER - HOCK</t>
  </si>
  <si>
    <t>YOGAS</t>
  </si>
  <si>
    <t>CLIFFORD STORAGE</t>
  </si>
  <si>
    <t>F2</t>
  </si>
  <si>
    <t>KIOTI TRACTOR EXPANSION</t>
  </si>
  <si>
    <t>FIREHOUSE</t>
  </si>
  <si>
    <t>MCCRAITH BEVERAGE WAREHOUSE AD</t>
  </si>
  <si>
    <t>NEW COMMERCIAL BUILDING (TRUCK</t>
  </si>
  <si>
    <t>KITCHEN STORAGE</t>
  </si>
  <si>
    <t>KC2</t>
  </si>
  <si>
    <t>NASHVILLE FAIRGROUNDS EXPO CEN</t>
  </si>
  <si>
    <t>KC5</t>
  </si>
  <si>
    <t>KC6</t>
  </si>
  <si>
    <t>PIEDMONT CUSTOM</t>
  </si>
  <si>
    <t>SOUTH FLORIDA SOD W/ CANOPY</t>
  </si>
  <si>
    <t>MOULDING WAREHOUSE STORAGE BLD</t>
  </si>
  <si>
    <t>STEVE PETERS 12/27/18</t>
  </si>
  <si>
    <t>DORKEN SYSTEMS (DORKEN PRODUCT</t>
  </si>
  <si>
    <t>CK- CAMBRIAN COLLEGE 10/16/18</t>
  </si>
  <si>
    <t>BURLINGTON STORAGE</t>
  </si>
  <si>
    <t>MORETRENCH 12/3/18</t>
  </si>
  <si>
    <t>NORTHERN WOODWORKING 12/6/18</t>
  </si>
  <si>
    <t>KENT STORE LOWER 12/14/18</t>
  </si>
  <si>
    <t>SOUTH FLORIDA SOD 21X31</t>
  </si>
  <si>
    <t>B &amp; B FARMS 12/27/18</t>
  </si>
  <si>
    <t>DILMAR OIL 12/28/18</t>
  </si>
  <si>
    <t>WARBINGTON FARMS OFFICE PARKIN</t>
  </si>
  <si>
    <t>TYLER HILL CAMP 12-20-18</t>
  </si>
  <si>
    <t>OA NEWTON BUILDING 2  01/03/18</t>
  </si>
  <si>
    <t>MOUNTAIN ISLAND CHURCH</t>
  </si>
  <si>
    <t>KIRKLAND LAKE GOLD MACASSA MIN</t>
  </si>
  <si>
    <t>BAAM GYMNASIUM</t>
  </si>
  <si>
    <t>JACKSON LAB B62 WAREHOUSE</t>
  </si>
  <si>
    <t>UGI ANDERSON COMPRESSOR BUILDI</t>
  </si>
  <si>
    <t>NISUS 2019</t>
  </si>
  <si>
    <t>PARFITT 12/18/18</t>
  </si>
  <si>
    <t>BATTLE LUMBER CO 12/21/18</t>
  </si>
  <si>
    <t>WONDER PORCELAIN PALLET</t>
  </si>
  <si>
    <t>GALEN  9-17-18</t>
  </si>
  <si>
    <t>B &amp; B OILFIELD EQUIPMENT SERVI</t>
  </si>
  <si>
    <t>CLIMBTIME</t>
  </si>
  <si>
    <t>BETHANY LUTHERAN CHURCH</t>
  </si>
  <si>
    <t>NEW BEGINNINGS CHURCH 3-26-18</t>
  </si>
  <si>
    <t>TCCC LOTS 2 &amp; 3 4-30-18</t>
  </si>
  <si>
    <t>WRCC PAD 2F - LEIDOS</t>
  </si>
  <si>
    <t>THE SALVATION ARMY</t>
  </si>
  <si>
    <t>PRATT ADDITION</t>
  </si>
  <si>
    <t>OFFICE/WAREHOUSE</t>
  </si>
  <si>
    <t>PEC OAK HILL</t>
  </si>
  <si>
    <t>CDF</t>
  </si>
  <si>
    <t>UPRR CARMAN RIP</t>
  </si>
  <si>
    <t>MSP BUILDING C EXPANSION</t>
  </si>
  <si>
    <t>MSP EXPANSION ELECTRICAL CANOP</t>
  </si>
  <si>
    <t>PLANERMILL - OVHD</t>
  </si>
  <si>
    <t>DIMMITT ISD</t>
  </si>
  <si>
    <t>5106 - SORTER</t>
  </si>
  <si>
    <t>MONSANTO-LOADING/UNLOADING COV</t>
  </si>
  <si>
    <t>TEXARKANA ISD POOL RE-ROOF</t>
  </si>
  <si>
    <t>MIKE MCWILLIAMS</t>
  </si>
  <si>
    <t>HYDRO RESOURCES</t>
  </si>
  <si>
    <t>FIFTH GENERATION W6</t>
  </si>
  <si>
    <t>U-HAUL OF GARNER, NC</t>
  </si>
  <si>
    <t>COSTCO-CLACKAMAS, OR (CONDENSE</t>
  </si>
  <si>
    <t>COSTCO-EUREKA,_CA</t>
  </si>
  <si>
    <t>U-HAUL OF SUNSET, UT</t>
  </si>
  <si>
    <t>OR OMAHA, NE (O10)</t>
  </si>
  <si>
    <t>COSTCO-LOVES PARK, IL</t>
  </si>
  <si>
    <t>OR GAINESVILLE, FL (GV3)</t>
  </si>
  <si>
    <t>OR AVENAL, CA (AVL)</t>
  </si>
  <si>
    <t>OR AUBREY, TX (AUY)</t>
  </si>
  <si>
    <t>OR GRAVETTE, AR (GVT)</t>
  </si>
  <si>
    <t>OR NORTH OGDEN, UT (NGD)</t>
  </si>
  <si>
    <t>OR CARSON CITY, NV (CC3)</t>
  </si>
  <si>
    <t>OR RUCKERSVILLE, VA (RKV) REVI</t>
  </si>
  <si>
    <t>OR SPLENDORA, TX (SPL)</t>
  </si>
  <si>
    <t>OR COLUMBIA, TN (CA3)</t>
  </si>
  <si>
    <t>OR TEA, SD (TEA)</t>
  </si>
  <si>
    <t>OR RED BUD, IL (RBD)</t>
  </si>
  <si>
    <t>OR MCMINNVILLE, TN (MCM)</t>
  </si>
  <si>
    <t>OR ROCKY MOUNT, VA (RMT)</t>
  </si>
  <si>
    <t>COSTCO-MOORESVILLE, NC</t>
  </si>
  <si>
    <t>COSTCO-LOS ANGELES, CA (#653)</t>
  </si>
  <si>
    <t>SPC3A, ZONE 1</t>
  </si>
  <si>
    <t>QUALITY DISTRIBUTION</t>
  </si>
  <si>
    <t>17012 FXGVMGEXPANSION FT WORTH</t>
  </si>
  <si>
    <t>CLARK HAMILTON 16X100X16</t>
  </si>
  <si>
    <t>TABC 1B</t>
  </si>
  <si>
    <t>WASTE MANAGEMENT CHICO SHOP</t>
  </si>
  <si>
    <t>WESTGATE OFFICE REPLACEMENT</t>
  </si>
  <si>
    <t>MIKE BEYERS 60X55</t>
  </si>
  <si>
    <t>WILTON RANCHERIA</t>
  </si>
  <si>
    <t>BOYD FOSTER 50X50</t>
  </si>
  <si>
    <t>MOLOKAI-VEHICLE STORAGE</t>
  </si>
  <si>
    <t>FRUIT PACKER SUPPLY R5 240X570</t>
  </si>
  <si>
    <t>CARLSON PAVING - REV3</t>
  </si>
  <si>
    <t>DEGROOT</t>
  </si>
  <si>
    <t>LETNER ROOFING - PANEL</t>
  </si>
  <si>
    <t>PRIMEX FARMS - DOORS</t>
  </si>
  <si>
    <t>CPAI WESTERN NORTH SLOPE MUD P</t>
  </si>
  <si>
    <t>ESTER SHEA REV1</t>
  </si>
  <si>
    <t>DEEP ROOTS HARVEST DISPENSARY</t>
  </si>
  <si>
    <t>FARMERS BREWING COMPANY</t>
  </si>
  <si>
    <t>PR_PR 55 X 65 23 CLEAR WEST FR</t>
  </si>
  <si>
    <t>WEST FRASER RUSSELLVILLE, AR 4</t>
  </si>
  <si>
    <t>MILES 2 OVERHEAD COVER</t>
  </si>
  <si>
    <t>SIEMENS WAREHOUSE</t>
  </si>
  <si>
    <t>GRAPHIC PACKAGING WAREHOUSE</t>
  </si>
  <si>
    <t>KNIGHT SHOP</t>
  </si>
  <si>
    <t>COVANTA ROOF PURLINS</t>
  </si>
  <si>
    <t>FOXHAVEN 75 X 220 FROM VP</t>
  </si>
  <si>
    <t>CARDINAL FG</t>
  </si>
  <si>
    <t>FARM AND FLEET OF HOLLAND</t>
  </si>
  <si>
    <t>HIRSCHMAN OIL</t>
  </si>
  <si>
    <t>LAKEWOOD CENTER - PHASE 3</t>
  </si>
  <si>
    <t>TRI-MACH</t>
  </si>
  <si>
    <t>K-C PROJECT ASPEN ORDER</t>
  </si>
  <si>
    <t>ADVANCE FIXTURE PANEL ORDER AS</t>
  </si>
  <si>
    <t>ASH GRAY FLAT STOCK PART ORDER</t>
  </si>
  <si>
    <t>KEMPS</t>
  </si>
  <si>
    <t>CBS WB TRMX</t>
  </si>
  <si>
    <t>OVEROCKER ROAD WAREHOUSE</t>
  </si>
  <si>
    <t>CBS SILL TRIM</t>
  </si>
  <si>
    <t>660 WHITE PLAINS ROAD</t>
  </si>
  <si>
    <t>JPW  15-8833-9</t>
  </si>
  <si>
    <t>ALLIANT ENERGY CENTER PANEL OR</t>
  </si>
  <si>
    <t>FURGUSON NEW RIDGE</t>
  </si>
  <si>
    <t>450040 NORFOLK SOUTHERN HOSTLE</t>
  </si>
  <si>
    <t>CERTIANTEED BOILER</t>
  </si>
  <si>
    <t>SLATER DIEDERICH TREE SERVICE</t>
  </si>
  <si>
    <t>MILL TECH - WITH WINDOW ALT.VP</t>
  </si>
  <si>
    <t>MCCANN INDUSTRIES</t>
  </si>
  <si>
    <t>PTS PRODUCTS</t>
  </si>
  <si>
    <t>18-04009_INSIGHT FS_FUEL LOADI</t>
  </si>
  <si>
    <t>NEW HORIZONS LANCASTER ADDITIO</t>
  </si>
  <si>
    <t>CARDINAL GLASS CG SOUTH SIDE W</t>
  </si>
  <si>
    <t>4-IMPRINT WAREHOUSE ADDITION</t>
  </si>
  <si>
    <t>COLINEAR MACHINE</t>
  </si>
  <si>
    <t>PELICAN</t>
  </si>
  <si>
    <t>AMERICAN ART STONE 75 X 180 X</t>
  </si>
  <si>
    <t>NJDW 40 X 100 FT</t>
  </si>
  <si>
    <t>FORD SWITCH GEAR SOUTH</t>
  </si>
  <si>
    <t>LADNER'S REVISED 50' X 125'</t>
  </si>
  <si>
    <t>CENTRAL SANDBLASTING</t>
  </si>
  <si>
    <t>18-025981 VERMEER</t>
  </si>
  <si>
    <t>WOODBINE SHOP</t>
  </si>
  <si>
    <t>URJ OSRUI THEATER WORSHIP BUIL</t>
  </si>
  <si>
    <t>LKQ</t>
  </si>
  <si>
    <t>RENEGADE BUILDING</t>
  </si>
  <si>
    <t>O'BRIEN WATER RECLAMATION PLAN</t>
  </si>
  <si>
    <t>LIQUID HAULERS MAINTENANCE</t>
  </si>
  <si>
    <t>VALLEY EAST WWTP</t>
  </si>
  <si>
    <t>LUDLOW CONSTRUCTION</t>
  </si>
  <si>
    <t>HARVEST BIBLE CHAPEL ORDER</t>
  </si>
  <si>
    <t>ND DOT SOURIS BASIN 50' ADDITI</t>
  </si>
  <si>
    <t>RENK SEEDS ADDITION 9/21/18</t>
  </si>
  <si>
    <t>RAIL CONNECT TENANT 12/19/18</t>
  </si>
  <si>
    <t>TINORA MAINTANANCE FAC12/11/18</t>
  </si>
  <si>
    <t>FLEET FARM RETAIL 9/13/18</t>
  </si>
  <si>
    <t>HAWTHORNE AVIATION 8/2/17</t>
  </si>
  <si>
    <t>CSP 2018 WAREHOUSE EXP11/9/18</t>
  </si>
  <si>
    <t>OHIO LOGISTICS SPEC10/9/18</t>
  </si>
  <si>
    <t>JOLLY FOX BREWERY</t>
  </si>
  <si>
    <t>ALL PHASE 70X120X22 12/26/18</t>
  </si>
  <si>
    <t>RARE EARTH PHASE 1 9/14/18</t>
  </si>
  <si>
    <t>BASIC RUBBER &amp; PLASTIC11/26/18</t>
  </si>
  <si>
    <t>CONDAT 9/26/18</t>
  </si>
  <si>
    <t>MAPLE LEAF FARMS 12/14/18</t>
  </si>
  <si>
    <t>MALLON FARM 1-07-19</t>
  </si>
  <si>
    <t>ADVANCED TURF SOL 10/18/18</t>
  </si>
  <si>
    <t>HFT-LOUISVILLE 11/5/18.</t>
  </si>
  <si>
    <t>FOX VALLEY TOOL 11-13-18</t>
  </si>
  <si>
    <t>DEAN HUMKE 12/28/18</t>
  </si>
  <si>
    <t>TRUCK CARE OF TEXARKANA, AR</t>
  </si>
  <si>
    <t>ARNETTE PUMPHOUSE 01/03/19</t>
  </si>
  <si>
    <t>AK TUBE</t>
  </si>
  <si>
    <t>659/18 KAEDEN SERVICES10/23/18</t>
  </si>
  <si>
    <t>MR MANHOLE ADDITION 11-20-18</t>
  </si>
  <si>
    <t>ALFA GREEN 50X30 10/5/18</t>
  </si>
  <si>
    <t>LORAAS DISPOSAL-GORE FACILITY</t>
  </si>
  <si>
    <t>SILVER DOLLAR TRAN. 8/3/18</t>
  </si>
  <si>
    <t>TRACHTE MANUFACTURING 6/1/18</t>
  </si>
  <si>
    <t>14 X 16 OVERHEAD DOOR OPENING</t>
  </si>
  <si>
    <t>GREAT PLAINS MFG 8-2018</t>
  </si>
  <si>
    <t>KCSM CRE ELECTRICAL 3</t>
  </si>
  <si>
    <t>KCSM CRE ELECTRICAL 2</t>
  </si>
  <si>
    <t>KCSM CRE</t>
  </si>
  <si>
    <t>KCSM CRE ELECTRICAL 1</t>
  </si>
  <si>
    <t>TENCARVA SOUTHERN SALES</t>
  </si>
  <si>
    <t>SANRITSU LOGISTICS AMERICA INC</t>
  </si>
  <si>
    <t>EGYPT SHRINE HEADQUARTERS</t>
  </si>
  <si>
    <t>CHURCH OF THE HIGHLANDS FULTON</t>
  </si>
  <si>
    <t>DAVENPORT-HARRIS GARAGE</t>
  </si>
  <si>
    <t>RIVER FOREST 30X50</t>
  </si>
  <si>
    <t>GREENE COUNTY WELLNESS CENTER</t>
  </si>
  <si>
    <t>PRECISE COATINGS</t>
  </si>
  <si>
    <t>CCHS (D-B) ADDTN (167.42X80X13</t>
  </si>
  <si>
    <t>AVIAGEN DISINFECTION</t>
  </si>
  <si>
    <t>VCEF 2  CARPORT</t>
  </si>
  <si>
    <t>OAK CREEK - LANCASTER</t>
  </si>
  <si>
    <t>SPRC OPERATIONS CENTER</t>
  </si>
  <si>
    <t>CARTER CAT WASHBAY</t>
  </si>
  <si>
    <t>TROY LUMBER SPUR SHED</t>
  </si>
  <si>
    <t>R &amp; L CARRIERS MAINTENANCE BLD</t>
  </si>
  <si>
    <t>TIMBER RIDGE BLDG #4</t>
  </si>
  <si>
    <t>OHL FISH FARM  JCP</t>
  </si>
  <si>
    <t>TIMBER RIDGE BLDG #3</t>
  </si>
  <si>
    <t>TIMBER RIDGE BLDG #5 FINAL</t>
  </si>
  <si>
    <t>SOCIAL CIRCLE TECH FOUR</t>
  </si>
  <si>
    <t>FRANKLIN INDUSTRIAL PROPERTIES</t>
  </si>
  <si>
    <t>JH FLETCHER REROOF FINAL</t>
  </si>
  <si>
    <t>ABF</t>
  </si>
  <si>
    <t>DCD LOWER SCHOOL ADDITION</t>
  </si>
  <si>
    <t>UNION POWER WAREHOUSE &amp; VEHICL</t>
  </si>
  <si>
    <t>BERKELEY VEHICLE STORAGE &amp; WAR</t>
  </si>
  <si>
    <t>VEHICLE MAINTENANCE - UNION PO</t>
  </si>
  <si>
    <t>COHOHATCHERY 18'10 EAVE HT 10-</t>
  </si>
  <si>
    <t>LIGHTHOUSE BAPTIST CHURCH 5-7-</t>
  </si>
  <si>
    <t>BRIDGEPORT CHURCH</t>
  </si>
  <si>
    <t>BRECKENRIDGE WTP RESIDUALS BUI</t>
  </si>
  <si>
    <t>WASHINGTON COUNTY SPEC BUILDIN</t>
  </si>
  <si>
    <t>ELECTROLUX WARRANTY WORK</t>
  </si>
  <si>
    <t>COLLUM GULTH COMM BUILDING</t>
  </si>
  <si>
    <t>COLOWYO- COMM BLDG</t>
  </si>
  <si>
    <t>PHILLIPS CONSTR (MIKE TRACY 40</t>
  </si>
  <si>
    <t>GUARD SHACK COMMUNICATIONS BUI</t>
  </si>
  <si>
    <t>TIMPTE R &amp; D FACILITY</t>
  </si>
  <si>
    <t>AVERA HUMAN PERFORMANCE CENTER</t>
  </si>
  <si>
    <t>LOT 5 BLDG</t>
  </si>
  <si>
    <t>OAKLAND WASTE PUMP BUILDING</t>
  </si>
  <si>
    <t>KRIEGER ELECTRIC CANOPY</t>
  </si>
  <si>
    <t>TRENTON CHEMICAL FEED BUILDING</t>
  </si>
  <si>
    <t>SCOTT CITY GYM</t>
  </si>
  <si>
    <t>KARNES ELECTRIC COVERED STORAG</t>
  </si>
  <si>
    <t>TECTONIC- DUNCAN AIRPORT</t>
  </si>
  <si>
    <t>XCEL DSP3 BUILDING</t>
  </si>
  <si>
    <t>MARKET BASKET CANOPY</t>
  </si>
  <si>
    <t>P &amp; K JOHN DEERE</t>
  </si>
  <si>
    <t>CURTISS-MANES-SCHULTE, INC</t>
  </si>
  <si>
    <t>ANDERSON PARK PANELS ORDER</t>
  </si>
  <si>
    <t>CARGILL PROJECT MARIO VESSEL B</t>
  </si>
  <si>
    <t>ISONOVA CANOPY SPENCER W SAMPL</t>
  </si>
  <si>
    <t>TF EHRHART EXPANSION</t>
  </si>
  <si>
    <t>WARREN EAST ADDITION</t>
  </si>
  <si>
    <t>FEDEX FREIGHT - PONTIAC MI</t>
  </si>
  <si>
    <t>LOVE'S 318 INA IL</t>
  </si>
  <si>
    <t>FED EX FREIGHT COLORADO SPRING</t>
  </si>
  <si>
    <t>DOLLAR GENERAL POY SIPPI WI</t>
  </si>
  <si>
    <t>LOVE'S - HAZEN AR</t>
  </si>
  <si>
    <t>WHELEN BUILDING RETROFIT</t>
  </si>
  <si>
    <t>LOVE'S 266 ARDMORE OK</t>
  </si>
  <si>
    <t>MARK BUTTERFIELD</t>
  </si>
  <si>
    <t>SOLEDAD PREMIERE CINEMAS</t>
  </si>
  <si>
    <t>JPL AIRLOCK H18723</t>
  </si>
  <si>
    <t>KAYMOR ADDITION</t>
  </si>
  <si>
    <t>LEE C. MOORE OFFICE ADD 2019</t>
  </si>
  <si>
    <t>ALPHA HANGAR BOUNDARY BAY AIRP</t>
  </si>
  <si>
    <t>POLY PERFORMANCE</t>
  </si>
  <si>
    <t>PARTS STORAGE 3-30-18</t>
  </si>
  <si>
    <t>TERRY OSTMEYER</t>
  </si>
  <si>
    <t>BLACK STAR RANCH 11/2/18</t>
  </si>
  <si>
    <t>SOUTHAM &amp; MCCOWAN 12/13/18</t>
  </si>
  <si>
    <t>CARVER CATTLE 12/28/18</t>
  </si>
  <si>
    <t>SPEC BLDG CITY OF ORANGE CITY</t>
  </si>
  <si>
    <t>MAINROAD PORT MCNEILL12/14/18</t>
  </si>
  <si>
    <t>NW TIRE ADDITION</t>
  </si>
  <si>
    <t>CED BUILDING 12/27/18</t>
  </si>
  <si>
    <t>BRAD MARTIN</t>
  </si>
  <si>
    <t>ST FRANCIS EPISCOPAL CHURCH</t>
  </si>
  <si>
    <t>TALLGRASS REX P-1800 WAREHOUSE</t>
  </si>
  <si>
    <t>FARMERS INTERNATIONAL 2018</t>
  </si>
  <si>
    <t>JANES GYPSUM</t>
  </si>
  <si>
    <t>PADILLA MASONRY BLDG 7/31/18</t>
  </si>
  <si>
    <t>GOODWILL KENNEWICK</t>
  </si>
  <si>
    <t>ATLANTIC LAS HANGAR/TERMINAL/R</t>
  </si>
  <si>
    <t>MONSON FRUIT CO</t>
  </si>
  <si>
    <t>LOGOS GROUP INC.</t>
  </si>
  <si>
    <t>4515 CAL AG PRODUCTION - JT07</t>
  </si>
  <si>
    <t>SCOTT STEEL- AIR CANADA REV -</t>
  </si>
  <si>
    <t>PETRUIC FARMS- 50X80X30 - 07-2</t>
  </si>
  <si>
    <t>KONG, SAU CHIAT</t>
  </si>
  <si>
    <t>SIMON, BRANDON M</t>
  </si>
  <si>
    <t>STAPP, CODY L</t>
  </si>
  <si>
    <t>WUBNEH, AMANUEL M</t>
  </si>
  <si>
    <t>KAN--DES (new)</t>
  </si>
  <si>
    <t>KAN--DTL (new)</t>
  </si>
  <si>
    <t>CE1--DES (new)</t>
  </si>
  <si>
    <t>CE1--DTL (new)</t>
  </si>
  <si>
    <t>CE1--DTL ROOF (new)</t>
  </si>
  <si>
    <t>Delta</t>
  </si>
  <si>
    <t>FY18 Utilization</t>
  </si>
  <si>
    <t>BAKER, ERNEST M</t>
  </si>
  <si>
    <t>H4</t>
  </si>
  <si>
    <t>BIEKER, DIANE</t>
  </si>
  <si>
    <t>BLACKMAN III, RUSSELL D</t>
  </si>
  <si>
    <t>BLAIR, TODD V</t>
  </si>
  <si>
    <t>BUELL, GRANT C</t>
  </si>
  <si>
    <t>DANIELS, GAVIN D</t>
  </si>
  <si>
    <t>DUNWOODIE, RODNEY A</t>
  </si>
  <si>
    <t>EGGERSS, JAMES MICHAEL</t>
  </si>
  <si>
    <t>FULLHART, BRAD L</t>
  </si>
  <si>
    <t>GORBY, TERESA K</t>
  </si>
  <si>
    <t>KNEIB, DAVID M</t>
  </si>
  <si>
    <t>LAUBY, WILLIAM C</t>
  </si>
  <si>
    <t>LIND, PAUL H</t>
  </si>
  <si>
    <t>MCFARLAND, JIM M</t>
  </si>
  <si>
    <t>NORMAN, MICHAEL A</t>
  </si>
  <si>
    <t>PARKER, JORDAN R</t>
  </si>
  <si>
    <t>SILVEY, JAMES L</t>
  </si>
  <si>
    <t>SMITH, MARK K</t>
  </si>
  <si>
    <t>SOMOGIE, ISAAC S</t>
  </si>
  <si>
    <t>STAUDACHER JR, JOHN</t>
  </si>
  <si>
    <t>WELSCHMEYER, LACEY B</t>
  </si>
  <si>
    <t>COMPASS</t>
  </si>
  <si>
    <t>CSS/CONV-ENPARTS-BLDR LATINA</t>
  </si>
  <si>
    <t>E2</t>
  </si>
  <si>
    <t>G1</t>
  </si>
  <si>
    <t>CSTAPP</t>
  </si>
  <si>
    <t>MASTALLINGS</t>
  </si>
  <si>
    <t>TWKIMMEL</t>
  </si>
  <si>
    <t>KECRUMB</t>
  </si>
  <si>
    <t>"GB/LM-CUSTOM-BLDR"</t>
  </si>
  <si>
    <t>"GB/WS-STD-BLDR"</t>
  </si>
  <si>
    <t>"GB/WS-CUSTOM-BLDR"</t>
  </si>
  <si>
    <t>MDLAFORTE</t>
  </si>
  <si>
    <t>AWUBNEH</t>
  </si>
  <si>
    <t>JMGORDON</t>
  </si>
  <si>
    <t>CROWN RECYCLING</t>
  </si>
  <si>
    <t>BANKS, ANTONIO L</t>
  </si>
  <si>
    <t>HOSKINS, PAUL A</t>
  </si>
  <si>
    <t>19101</t>
  </si>
  <si>
    <t>RUIZ-TAGLE, RODRIGO F</t>
  </si>
  <si>
    <t>MAHA</t>
  </si>
  <si>
    <t>MACLOVER</t>
  </si>
  <si>
    <t>TAMOSELEY</t>
  </si>
  <si>
    <t>JCSCHWARTZ</t>
  </si>
  <si>
    <t>JHORN</t>
  </si>
  <si>
    <t>KC8</t>
  </si>
  <si>
    <t>DMANOHARAN</t>
  </si>
  <si>
    <t>AL J. MUELLER CONSTRUCTION CO.</t>
  </si>
  <si>
    <t>ALTEC INDUSTRIES, INC</t>
  </si>
  <si>
    <t>BASCH, WILLIAM F</t>
  </si>
  <si>
    <t>CUPP, STUART R</t>
  </si>
  <si>
    <t>20035</t>
  </si>
  <si>
    <t>ENGELMANN, MARVIN D</t>
  </si>
  <si>
    <t>HOGAN, CLEON H</t>
  </si>
  <si>
    <t>JACKSON, MONICA M</t>
  </si>
  <si>
    <t>KEMP, THOMAS L</t>
  </si>
  <si>
    <t>OAKLEY, ISAIAH E</t>
  </si>
  <si>
    <t>SCHMIDT, ALBERT R</t>
  </si>
  <si>
    <t>WOODARD, MARCUS R</t>
  </si>
  <si>
    <t>April training hrs:</t>
  </si>
  <si>
    <t>April GDE</t>
  </si>
  <si>
    <t>workdays</t>
  </si>
  <si>
    <t>DELGADO LANDA, ELENA L</t>
  </si>
  <si>
    <t>HENSON, DARRELL KENT</t>
  </si>
  <si>
    <t>HUIZAR MEDINA, FABIOLA</t>
  </si>
  <si>
    <t>HUTCHINSON, JESSICA D</t>
  </si>
  <si>
    <t>LINA LUNA, PABLO M</t>
  </si>
  <si>
    <t>RAMIREZ NAVA, LUIS A</t>
  </si>
  <si>
    <t>RESENDIZ RESENDIZ, DULCE E</t>
  </si>
  <si>
    <t>TAPIA VALDEZ, ALBERTO</t>
  </si>
  <si>
    <t>B3</t>
  </si>
  <si>
    <t>F3</t>
  </si>
  <si>
    <t>JOPARKER</t>
  </si>
  <si>
    <t>PUCCM1</t>
  </si>
  <si>
    <t>MWOODARD2</t>
  </si>
  <si>
    <t>SHAWJ3</t>
  </si>
  <si>
    <t>KC9</t>
  </si>
  <si>
    <t>KC7</t>
  </si>
  <si>
    <t>EAST</t>
  </si>
  <si>
    <t>WEST</t>
  </si>
  <si>
    <t>INTL</t>
  </si>
  <si>
    <t>BBNA</t>
  </si>
  <si>
    <t>num_ECK</t>
  </si>
  <si>
    <t>OT_ECK</t>
  </si>
  <si>
    <t>Sold_Hrs</t>
  </si>
  <si>
    <t>A_Hrs</t>
  </si>
  <si>
    <t>Total_Hrs</t>
  </si>
  <si>
    <t>Utilized_Hrs</t>
  </si>
  <si>
    <t>Quote_Tons</t>
  </si>
  <si>
    <t>Act_Tons</t>
  </si>
  <si>
    <t>ou</t>
  </si>
  <si>
    <t>region</t>
  </si>
  <si>
    <t>process_group</t>
  </si>
  <si>
    <t>period</t>
  </si>
  <si>
    <t>***check</t>
  </si>
  <si>
    <t>ARMSTRONG, MATTHEW A</t>
  </si>
  <si>
    <t>CHUBB, MARK</t>
  </si>
  <si>
    <t>MARONDE, STEPHANIE</t>
  </si>
  <si>
    <t>MCCARTY, MEGAN N</t>
  </si>
  <si>
    <t>MILLS, ANNE E</t>
  </si>
  <si>
    <t>PULLIAM, SHERLON J</t>
  </si>
  <si>
    <t>REMY CONSULTING ENGINEERING,</t>
  </si>
  <si>
    <t>ROJAS, MARYBETH B</t>
  </si>
  <si>
    <t>SHI, CIVIC</t>
  </si>
  <si>
    <t>THOMPSON, JOSHUA M</t>
  </si>
  <si>
    <t>JPHALEY</t>
  </si>
  <si>
    <t>CLAYS</t>
  </si>
  <si>
    <t>LJSHIPP</t>
  </si>
  <si>
    <t>MERCK HPV 89C</t>
  </si>
  <si>
    <t>WM SUN VALLEY RECYCLING CENTER</t>
  </si>
  <si>
    <t>18-019276 Rev-1</t>
  </si>
  <si>
    <t>MPMAAS</t>
  </si>
  <si>
    <t>ABANKS</t>
  </si>
  <si>
    <t>FY20</t>
  </si>
  <si>
    <t>fiscal_year</t>
  </si>
  <si>
    <t>JUL-19</t>
  </si>
  <si>
    <t>RPAULSAMY</t>
  </si>
  <si>
    <t>LPARRA</t>
  </si>
  <si>
    <t>ELANDA</t>
  </si>
  <si>
    <t>PLINALUNA</t>
  </si>
  <si>
    <t>DBIEKER</t>
  </si>
  <si>
    <t>FHUIZAR</t>
  </si>
  <si>
    <t>SMARONDE</t>
  </si>
  <si>
    <t>MCHINNAPPA</t>
  </si>
  <si>
    <t>MTHAMMAIAH</t>
  </si>
  <si>
    <t>MVANAACKEN</t>
  </si>
  <si>
    <t>LRAMIREZ</t>
  </si>
  <si>
    <t>MRAMASAMY</t>
  </si>
  <si>
    <t>JTHOMPSON2</t>
  </si>
  <si>
    <t>ANMILLS</t>
  </si>
  <si>
    <t>JKANAGARAJ</t>
  </si>
  <si>
    <t>DRESENDIZ</t>
  </si>
  <si>
    <t>BOBBITT, ANTHONY C</t>
  </si>
  <si>
    <t>BUTLER, MICHAELA S</t>
  </si>
  <si>
    <t>M2</t>
  </si>
  <si>
    <t>CORTEZ, OCTAVIO</t>
  </si>
  <si>
    <t>EDWARDS, MADELINE Z</t>
  </si>
  <si>
    <t>10085</t>
  </si>
  <si>
    <t>JANANI, KANAGARAJ</t>
  </si>
  <si>
    <t>LIAO, JURANCCO S</t>
  </si>
  <si>
    <t>PARRA, LUIS</t>
  </si>
  <si>
    <t>RENDON, EDUARDO C</t>
  </si>
  <si>
    <t>RODRIGUEZ, PEARL</t>
  </si>
  <si>
    <t>SMITH, TIFFANY H</t>
  </si>
  <si>
    <t>SNYDER, BRENNEN J</t>
  </si>
  <si>
    <t>TAAL TECH,</t>
  </si>
  <si>
    <t>WOOD, JOSEPH H</t>
  </si>
  <si>
    <t>YISMMA, ALEX L</t>
  </si>
  <si>
    <t>ZHANG, WENSEY</t>
  </si>
  <si>
    <t>AUG-19</t>
  </si>
  <si>
    <t>SEP-19</t>
  </si>
  <si>
    <t>OCT-19</t>
  </si>
  <si>
    <t>NOV-19</t>
  </si>
  <si>
    <t>DEC-19</t>
  </si>
  <si>
    <t>JAN-20</t>
  </si>
  <si>
    <t>FEB-20</t>
  </si>
  <si>
    <t>MAR-20</t>
  </si>
  <si>
    <t>APR-20</t>
  </si>
  <si>
    <t>MAY-20</t>
  </si>
  <si>
    <t>JUN-20</t>
  </si>
  <si>
    <t>FY20 YTD</t>
  </si>
  <si>
    <t>PROJECT PIERCE</t>
  </si>
  <si>
    <t>NA</t>
  </si>
  <si>
    <t>BTOTTEN</t>
  </si>
  <si>
    <t>JOWOOD</t>
  </si>
  <si>
    <t>SOUTH SUBURBAN FIELD HOUSE</t>
  </si>
  <si>
    <t>CLAYBON, TAYLOR</t>
  </si>
  <si>
    <t>DEVRIES, JOHN H</t>
  </si>
  <si>
    <t>HUYNH, JENNY N</t>
  </si>
  <si>
    <t>JUDY, DANIEL W</t>
  </si>
  <si>
    <t>LEMONS, PHILIP M</t>
  </si>
  <si>
    <t>LOJA MOLINA, JEFFERSON A</t>
  </si>
  <si>
    <t>MAO, VITA</t>
  </si>
  <si>
    <t>SCROGGIE, CARL R</t>
  </si>
  <si>
    <t>WANG, WALLIS</t>
  </si>
  <si>
    <t>WANG, YU</t>
  </si>
  <si>
    <t>DJUDY2</t>
  </si>
  <si>
    <t>KELLT</t>
  </si>
  <si>
    <t>MBUTLER</t>
  </si>
  <si>
    <t>SYEDS</t>
  </si>
  <si>
    <t>CCF, CCF, CR</t>
  </si>
  <si>
    <t>MERCK FACTORY 4</t>
  </si>
  <si>
    <t>CSLIJ1</t>
  </si>
  <si>
    <t>KINGG</t>
  </si>
  <si>
    <t>TULARE COUNTY FIRE STATION NO.</t>
  </si>
  <si>
    <t>MSELAKHRAS</t>
  </si>
  <si>
    <t>PHLEMONS2</t>
  </si>
  <si>
    <t>JLIAO</t>
  </si>
  <si>
    <t>CAESCALANE</t>
  </si>
  <si>
    <t>SWIRE COKE 2019 ADDITION</t>
  </si>
  <si>
    <t>1838-13-1200-4</t>
  </si>
  <si>
    <t>AJBROWN</t>
  </si>
  <si>
    <t>140</t>
  </si>
  <si>
    <t>134</t>
  </si>
  <si>
    <t>141</t>
  </si>
  <si>
    <t>490</t>
  </si>
  <si>
    <t>495</t>
  </si>
  <si>
    <t>BODLEY, JULIET A</t>
  </si>
  <si>
    <t>BRADLEY, NOLAN</t>
  </si>
  <si>
    <t>BUTLER, JAMAL W</t>
  </si>
  <si>
    <t>143</t>
  </si>
  <si>
    <t>CLARK, MATTHEW C</t>
  </si>
  <si>
    <t>310</t>
  </si>
  <si>
    <t>DERICO, L'RENZ</t>
  </si>
  <si>
    <t>FLAGG, LAJUANA M</t>
  </si>
  <si>
    <t>JONES, QUENTIN D.</t>
  </si>
  <si>
    <t>133</t>
  </si>
  <si>
    <t>KING, DICK</t>
  </si>
  <si>
    <t>MILLS, JOSEPH W</t>
  </si>
  <si>
    <t>OCAMPO, AMAYA</t>
  </si>
  <si>
    <t>SMITH, GARY C</t>
  </si>
  <si>
    <t>COM</t>
  </si>
  <si>
    <t>717</t>
  </si>
  <si>
    <t>715</t>
  </si>
  <si>
    <t>380</t>
  </si>
  <si>
    <t>PUMZI</t>
  </si>
  <si>
    <t>SDILLINGER</t>
  </si>
  <si>
    <t>Z15</t>
  </si>
  <si>
    <t>KMCCARTY</t>
  </si>
  <si>
    <t>MERCK - PROJECT FLEX</t>
  </si>
  <si>
    <t>18-034974</t>
  </si>
  <si>
    <t>DCTALBOTT</t>
  </si>
  <si>
    <t>SAN DIEGO INT. AIRPORT</t>
  </si>
  <si>
    <t>SDIA</t>
  </si>
  <si>
    <t>CKRUEGER</t>
  </si>
  <si>
    <t>TSMITH</t>
  </si>
  <si>
    <t>J. A. WAGNER CONSTRUCTION, INC.</t>
  </si>
  <si>
    <t>BAKER BUILDERS, LLC</t>
  </si>
  <si>
    <t>MARSHALL, BRIAN D</t>
  </si>
  <si>
    <t>RAZOUKI, MAHA J</t>
  </si>
  <si>
    <t>JASANTUCCI</t>
  </si>
  <si>
    <t>HASBROUCK HEIGHTS GIS &amp; CONTRO</t>
  </si>
  <si>
    <t>JRSTARK</t>
  </si>
  <si>
    <t>JBONNEMA</t>
  </si>
  <si>
    <t>JOMILLS</t>
  </si>
  <si>
    <t>FAB</t>
  </si>
  <si>
    <t>BCM CONSTRUCTION COMPANY, INC.</t>
  </si>
  <si>
    <t>BMARSHALL</t>
  </si>
  <si>
    <t>VP/ROOF-ENPARTS-BLDR</t>
  </si>
  <si>
    <t>SOUTHWEST DENVER</t>
  </si>
  <si>
    <t>JHUTCHINSON</t>
  </si>
  <si>
    <t>GCSMITH</t>
  </si>
  <si>
    <t>JDLEDBETTER</t>
  </si>
  <si>
    <t>FORT BRAGG SOF(HPTC)</t>
  </si>
  <si>
    <t>DYEYDE2</t>
  </si>
  <si>
    <t>JMEGGERSS</t>
  </si>
  <si>
    <t>BOBBITT, TERRE L</t>
  </si>
  <si>
    <t>CLARK, KIMBERLY D</t>
  </si>
  <si>
    <t>CORDOVA, CHAZ L</t>
  </si>
  <si>
    <t>160</t>
  </si>
  <si>
    <t>CURTIS, JESSICA</t>
  </si>
  <si>
    <t>FAIR, CARL A</t>
  </si>
  <si>
    <t>FIX, KEITH E</t>
  </si>
  <si>
    <t>FOWLER, SHAUNDA L</t>
  </si>
  <si>
    <t>LIBERTY</t>
  </si>
  <si>
    <t>HINKEL, TROY R</t>
  </si>
  <si>
    <t>HOSKINS, STEPHEN S</t>
  </si>
  <si>
    <t>JIANG, FEIFAN</t>
  </si>
  <si>
    <t>JURADO, SEAN C</t>
  </si>
  <si>
    <t>LANG, AMY D</t>
  </si>
  <si>
    <t>MCNABB, SHAWN L</t>
  </si>
  <si>
    <t>PABLO, AARON A</t>
  </si>
  <si>
    <t>REFAAT, SHERIF</t>
  </si>
  <si>
    <t>RODRIGUEZ, GILDA I</t>
  </si>
  <si>
    <t>SU, CINDY X</t>
  </si>
  <si>
    <t>WANG, CARL Y</t>
  </si>
  <si>
    <t>BEFORE PASTING NEW ORDER SUMMARY, PASTE VALUES ON BBNA ENG TAB THEN UPDATE MONTH IN CELL F1</t>
  </si>
  <si>
    <t>MISFITS MARKET</t>
  </si>
  <si>
    <t>SCJACKSON1</t>
  </si>
  <si>
    <t>OCORTEZ</t>
  </si>
  <si>
    <t>ALANG2</t>
  </si>
  <si>
    <t>KJWOOLSEY</t>
  </si>
  <si>
    <t>ABOBBITT</t>
  </si>
  <si>
    <t>COSTCO-SURPRISE,_AZ</t>
  </si>
  <si>
    <t>CSYINA1</t>
  </si>
  <si>
    <t>CSWUM1</t>
  </si>
  <si>
    <t>PHLIND</t>
  </si>
  <si>
    <t>WRTROXEL</t>
  </si>
  <si>
    <t>JMMCFARLAND</t>
  </si>
  <si>
    <t>19681-SCHOOLCRAFT COLLEGE-AREN</t>
  </si>
  <si>
    <t>MKSMITH</t>
  </si>
  <si>
    <t>MRAZOUKI</t>
  </si>
  <si>
    <t>SMART LABEL SOLUTIONS 7/29/19</t>
  </si>
  <si>
    <t>19.SLS</t>
  </si>
  <si>
    <t>AWOPEL</t>
  </si>
  <si>
    <t>HELENA - BLDG Z 9/10/19</t>
  </si>
  <si>
    <t>4-19-011-13.1</t>
  </si>
  <si>
    <t>JLBAY</t>
  </si>
  <si>
    <t>JDUNCAN</t>
  </si>
  <si>
    <t>ALTMANN CONSTRUCTION COMPANY, INC.</t>
  </si>
  <si>
    <t>NBRADLEY</t>
  </si>
  <si>
    <t>MGMANSELL</t>
  </si>
  <si>
    <t>DIKING</t>
  </si>
  <si>
    <t>ISPORTS HOCKEY</t>
  </si>
  <si>
    <t>FLEXCO</t>
  </si>
  <si>
    <t>Employee Number</t>
  </si>
  <si>
    <t>ABUKUPPEH, YEZAN H</t>
  </si>
  <si>
    <t>500004440</t>
  </si>
  <si>
    <t>10795</t>
  </si>
  <si>
    <t>20891</t>
  </si>
  <si>
    <t>10245</t>
  </si>
  <si>
    <t>ALLEN, ZANE B</t>
  </si>
  <si>
    <t>500004468</t>
  </si>
  <si>
    <t>500002430</t>
  </si>
  <si>
    <t>282636593</t>
  </si>
  <si>
    <t>500001669</t>
  </si>
  <si>
    <t>500002232</t>
  </si>
  <si>
    <t>500003920</t>
  </si>
  <si>
    <t>269754231</t>
  </si>
  <si>
    <t>500004253</t>
  </si>
  <si>
    <t>500003813</t>
  </si>
  <si>
    <t>20599</t>
  </si>
  <si>
    <t>300000006</t>
  </si>
  <si>
    <t>ASILO, EUDOXUS G</t>
  </si>
  <si>
    <t>500004469</t>
  </si>
  <si>
    <t>287252252</t>
  </si>
  <si>
    <t>12910</t>
  </si>
  <si>
    <t>268912533</t>
  </si>
  <si>
    <t>500001348</t>
  </si>
  <si>
    <t>500004161</t>
  </si>
  <si>
    <t>10826</t>
  </si>
  <si>
    <t>500010052</t>
  </si>
  <si>
    <t>21600</t>
  </si>
  <si>
    <t>500003392</t>
  </si>
  <si>
    <t>10938</t>
  </si>
  <si>
    <t>500000594</t>
  </si>
  <si>
    <t>500000045</t>
  </si>
  <si>
    <t>261637186</t>
  </si>
  <si>
    <t>10801</t>
  </si>
  <si>
    <t>12921</t>
  </si>
  <si>
    <t>22121</t>
  </si>
  <si>
    <t>500001999</t>
  </si>
  <si>
    <t>500002319</t>
  </si>
  <si>
    <t>500004332</t>
  </si>
  <si>
    <t>246860232</t>
  </si>
  <si>
    <t>500004359</t>
  </si>
  <si>
    <t>16410</t>
  </si>
  <si>
    <t>500001200</t>
  </si>
  <si>
    <t>500001848</t>
  </si>
  <si>
    <t>15827</t>
  </si>
  <si>
    <t>15747</t>
  </si>
  <si>
    <t>21017</t>
  </si>
  <si>
    <t>154</t>
  </si>
  <si>
    <t>12145</t>
  </si>
  <si>
    <t>500004335</t>
  </si>
  <si>
    <t>244417504</t>
  </si>
  <si>
    <t>500004227</t>
  </si>
  <si>
    <t>501263</t>
  </si>
  <si>
    <t>500010053</t>
  </si>
  <si>
    <t>500004188</t>
  </si>
  <si>
    <t>500987</t>
  </si>
  <si>
    <t>11217</t>
  </si>
  <si>
    <t>260937402</t>
  </si>
  <si>
    <t>500002617</t>
  </si>
  <si>
    <t>283056786</t>
  </si>
  <si>
    <t>500852</t>
  </si>
  <si>
    <t>11249</t>
  </si>
  <si>
    <t>500003403</t>
  </si>
  <si>
    <t>11003</t>
  </si>
  <si>
    <t>500002833</t>
  </si>
  <si>
    <t>500004245</t>
  </si>
  <si>
    <t>500004406</t>
  </si>
  <si>
    <t>500004352</t>
  </si>
  <si>
    <t>226492518</t>
  </si>
  <si>
    <t>500002110</t>
  </si>
  <si>
    <t>500004306</t>
  </si>
  <si>
    <t>11132</t>
  </si>
  <si>
    <t>300001032</t>
  </si>
  <si>
    <t>500003617</t>
  </si>
  <si>
    <t>11150</t>
  </si>
  <si>
    <t>251551855</t>
  </si>
  <si>
    <t>500001080</t>
  </si>
  <si>
    <t>500004433</t>
  </si>
  <si>
    <t>501165</t>
  </si>
  <si>
    <t>500001224</t>
  </si>
  <si>
    <t>500001233</t>
  </si>
  <si>
    <t>500447</t>
  </si>
  <si>
    <t>500002132</t>
  </si>
  <si>
    <t>10264</t>
  </si>
  <si>
    <t>243152544</t>
  </si>
  <si>
    <t>500010069</t>
  </si>
  <si>
    <t>10630</t>
  </si>
  <si>
    <t>501260</t>
  </si>
  <si>
    <t>11360</t>
  </si>
  <si>
    <t>11013</t>
  </si>
  <si>
    <t>500002450</t>
  </si>
  <si>
    <t>DELANEY, PRESCOTT S</t>
  </si>
  <si>
    <t>217748650</t>
  </si>
  <si>
    <t>276052903</t>
  </si>
  <si>
    <t>500004209</t>
  </si>
  <si>
    <t>500003635</t>
  </si>
  <si>
    <t>500004355</t>
  </si>
  <si>
    <t>11430</t>
  </si>
  <si>
    <t>500004307</t>
  </si>
  <si>
    <t>500003397</t>
  </si>
  <si>
    <t>500002782</t>
  </si>
  <si>
    <t>500002842</t>
  </si>
  <si>
    <t>10265</t>
  </si>
  <si>
    <t>11305</t>
  </si>
  <si>
    <t>276262570</t>
  </si>
  <si>
    <t>15515</t>
  </si>
  <si>
    <t>286973483</t>
  </si>
  <si>
    <t>500497</t>
  </si>
  <si>
    <t>500004294</t>
  </si>
  <si>
    <t>11282</t>
  </si>
  <si>
    <t>10686</t>
  </si>
  <si>
    <t>500002442</t>
  </si>
  <si>
    <t>500004189</t>
  </si>
  <si>
    <t>500010051</t>
  </si>
  <si>
    <t>500002678</t>
  </si>
  <si>
    <t>500004110</t>
  </si>
  <si>
    <t>500001205</t>
  </si>
  <si>
    <t>300001131</t>
  </si>
  <si>
    <t>275286513</t>
  </si>
  <si>
    <t>500001010</t>
  </si>
  <si>
    <t>500002027</t>
  </si>
  <si>
    <t>11410</t>
  </si>
  <si>
    <t>500850</t>
  </si>
  <si>
    <t>10681</t>
  </si>
  <si>
    <t>500004413</t>
  </si>
  <si>
    <t>500004353</t>
  </si>
  <si>
    <t>283961767</t>
  </si>
  <si>
    <t>21601</t>
  </si>
  <si>
    <t>11303</t>
  </si>
  <si>
    <t>500002847</t>
  </si>
  <si>
    <t>10919</t>
  </si>
  <si>
    <t>500010070</t>
  </si>
  <si>
    <t>500001236</t>
  </si>
  <si>
    <t>500003642</t>
  </si>
  <si>
    <t>500002522</t>
  </si>
  <si>
    <t>274650540</t>
  </si>
  <si>
    <t>22138</t>
  </si>
  <si>
    <t>21045</t>
  </si>
  <si>
    <t>500010058</t>
  </si>
  <si>
    <t>500001226</t>
  </si>
  <si>
    <t>220011</t>
  </si>
  <si>
    <t>500002443</t>
  </si>
  <si>
    <t>500000056</t>
  </si>
  <si>
    <t>11042</t>
  </si>
  <si>
    <t>22522</t>
  </si>
  <si>
    <t>10292</t>
  </si>
  <si>
    <t>289629353</t>
  </si>
  <si>
    <t>11041</t>
  </si>
  <si>
    <t>500002115</t>
  </si>
  <si>
    <t>500003105</t>
  </si>
  <si>
    <t>11442</t>
  </si>
  <si>
    <t>238328414</t>
  </si>
  <si>
    <t>500001779</t>
  </si>
  <si>
    <t>10760</t>
  </si>
  <si>
    <t>500001713</t>
  </si>
  <si>
    <t>10319</t>
  </si>
  <si>
    <t>500002080</t>
  </si>
  <si>
    <t>500001861</t>
  </si>
  <si>
    <t>500003812</t>
  </si>
  <si>
    <t>10719</t>
  </si>
  <si>
    <t>500003143</t>
  </si>
  <si>
    <t>18928</t>
  </si>
  <si>
    <t>226498867</t>
  </si>
  <si>
    <t>500002210</t>
  </si>
  <si>
    <t>500003305</t>
  </si>
  <si>
    <t>500001647</t>
  </si>
  <si>
    <t>11397</t>
  </si>
  <si>
    <t>10412</t>
  </si>
  <si>
    <t>15622</t>
  </si>
  <si>
    <t>500002342</t>
  </si>
  <si>
    <t>500004168</t>
  </si>
  <si>
    <t>286977636</t>
  </si>
  <si>
    <t>11034</t>
  </si>
  <si>
    <t>22811</t>
  </si>
  <si>
    <t>500004435</t>
  </si>
  <si>
    <t>300001201</t>
  </si>
  <si>
    <t>11020</t>
  </si>
  <si>
    <t>501013</t>
  </si>
  <si>
    <t>500004208</t>
  </si>
  <si>
    <t>11331</t>
  </si>
  <si>
    <t>200010</t>
  </si>
  <si>
    <t>14600</t>
  </si>
  <si>
    <t>500003323</t>
  </si>
  <si>
    <t>500004322</t>
  </si>
  <si>
    <t>500010066</t>
  </si>
  <si>
    <t>500004172</t>
  </si>
  <si>
    <t>500002663</t>
  </si>
  <si>
    <t>500003400</t>
  </si>
  <si>
    <t>500004135</t>
  </si>
  <si>
    <t>500003859</t>
  </si>
  <si>
    <t>500002834</t>
  </si>
  <si>
    <t>290600848</t>
  </si>
  <si>
    <t>300001028</t>
  </si>
  <si>
    <t>11131</t>
  </si>
  <si>
    <t>500000906</t>
  </si>
  <si>
    <t>21055</t>
  </si>
  <si>
    <t>237838397</t>
  </si>
  <si>
    <t>500010059</t>
  </si>
  <si>
    <t>500004325</t>
  </si>
  <si>
    <t>500002675</t>
  </si>
  <si>
    <t>500004416</t>
  </si>
  <si>
    <t>11228</t>
  </si>
  <si>
    <t>287120882</t>
  </si>
  <si>
    <t>251690964</t>
  </si>
  <si>
    <t>279692394</t>
  </si>
  <si>
    <t>500003860</t>
  </si>
  <si>
    <t>500003121</t>
  </si>
  <si>
    <t>500003395</t>
  </si>
  <si>
    <t>11426</t>
  </si>
  <si>
    <t>500000816</t>
  </si>
  <si>
    <t>500414</t>
  </si>
  <si>
    <t>287540883</t>
  </si>
  <si>
    <t>228052539</t>
  </si>
  <si>
    <t>11414</t>
  </si>
  <si>
    <t>C0001125</t>
  </si>
  <si>
    <t>12995</t>
  </si>
  <si>
    <t>500440</t>
  </si>
  <si>
    <t>19578</t>
  </si>
  <si>
    <t>500004338</t>
  </si>
  <si>
    <t>500001508</t>
  </si>
  <si>
    <t>22996</t>
  </si>
  <si>
    <t>11094</t>
  </si>
  <si>
    <t>500002469</t>
  </si>
  <si>
    <t>11326</t>
  </si>
  <si>
    <t>16648</t>
  </si>
  <si>
    <t>500002433</t>
  </si>
  <si>
    <t>500004032</t>
  </si>
  <si>
    <t>242174335</t>
  </si>
  <si>
    <t>500003365</t>
  </si>
  <si>
    <t>500003120</t>
  </si>
  <si>
    <t>500003116</t>
  </si>
  <si>
    <t>500003398</t>
  </si>
  <si>
    <t>500002449</t>
  </si>
  <si>
    <t>224324851</t>
  </si>
  <si>
    <t>224325828</t>
  </si>
  <si>
    <t>243367688</t>
  </si>
  <si>
    <t>500004410</t>
  </si>
  <si>
    <t>500978</t>
  </si>
  <si>
    <t>13006</t>
  </si>
  <si>
    <t>500004326</t>
  </si>
  <si>
    <t>500002220</t>
  </si>
  <si>
    <t>500001777</t>
  </si>
  <si>
    <t>500352</t>
  </si>
  <si>
    <t>14564</t>
  </si>
  <si>
    <t>500002856</t>
  </si>
  <si>
    <t>500002845</t>
  </si>
  <si>
    <t>8002908</t>
  </si>
  <si>
    <t>500002840</t>
  </si>
  <si>
    <t>500002848</t>
  </si>
  <si>
    <t>8002489</t>
  </si>
  <si>
    <t>500004281</t>
  </si>
  <si>
    <t>500002839</t>
  </si>
  <si>
    <t>500004207</t>
  </si>
  <si>
    <t>13013</t>
  </si>
  <si>
    <t>500346</t>
  </si>
  <si>
    <t>500439</t>
  </si>
  <si>
    <t>500002803</t>
  </si>
  <si>
    <t>16611</t>
  </si>
  <si>
    <t>500004323</t>
  </si>
  <si>
    <t>271952147</t>
  </si>
  <si>
    <t>500001230</t>
  </si>
  <si>
    <t>500010073</t>
  </si>
  <si>
    <t>11119</t>
  </si>
  <si>
    <t>500002844</t>
  </si>
  <si>
    <t>10912</t>
  </si>
  <si>
    <t>22793</t>
  </si>
  <si>
    <t>500003919</t>
  </si>
  <si>
    <t>10382</t>
  </si>
  <si>
    <t>221882336</t>
  </si>
  <si>
    <t>274305882</t>
  </si>
  <si>
    <t>500000796</t>
  </si>
  <si>
    <t>500002438</t>
  </si>
  <si>
    <t>500002705</t>
  </si>
  <si>
    <t>500004071</t>
  </si>
  <si>
    <t>500003396</t>
  </si>
  <si>
    <t>500002448</t>
  </si>
  <si>
    <t>19583</t>
  </si>
  <si>
    <t>500004297</t>
  </si>
  <si>
    <t>500002441</t>
  </si>
  <si>
    <t>500004231</t>
  </si>
  <si>
    <t>500004374</t>
  </si>
  <si>
    <t>MARTIN, TIMOTHY</t>
  </si>
  <si>
    <t>501274</t>
  </si>
  <si>
    <t>200021</t>
  </si>
  <si>
    <t>500001128</t>
  </si>
  <si>
    <t>500003922</t>
  </si>
  <si>
    <t>220004</t>
  </si>
  <si>
    <t>500002247</t>
  </si>
  <si>
    <t>500002593</t>
  </si>
  <si>
    <t>271574536</t>
  </si>
  <si>
    <t>11294</t>
  </si>
  <si>
    <t>10979</t>
  </si>
  <si>
    <t>MCMILLAN, NOAH</t>
  </si>
  <si>
    <t>501273</t>
  </si>
  <si>
    <t>290061087</t>
  </si>
  <si>
    <t>500001717</t>
  </si>
  <si>
    <t>500001343</t>
  </si>
  <si>
    <t>210115168</t>
  </si>
  <si>
    <t>500494</t>
  </si>
  <si>
    <t>500010074</t>
  </si>
  <si>
    <t>260446379</t>
  </si>
  <si>
    <t>11446</t>
  </si>
  <si>
    <t>260588528</t>
  </si>
  <si>
    <t>500434</t>
  </si>
  <si>
    <t>500004265</t>
  </si>
  <si>
    <t>286856092</t>
  </si>
  <si>
    <t>500003159</t>
  </si>
  <si>
    <t>500002781</t>
  </si>
  <si>
    <t>500003302</t>
  </si>
  <si>
    <t>300138</t>
  </si>
  <si>
    <t>21729</t>
  </si>
  <si>
    <t>500010082</t>
  </si>
  <si>
    <t>238325534</t>
  </si>
  <si>
    <t>500001235</t>
  </si>
  <si>
    <t>242667752</t>
  </si>
  <si>
    <t>18681</t>
  </si>
  <si>
    <t>500004065</t>
  </si>
  <si>
    <t>500003115</t>
  </si>
  <si>
    <t>500003401</t>
  </si>
  <si>
    <t>274939789</t>
  </si>
  <si>
    <t>500002146</t>
  </si>
  <si>
    <t>10842</t>
  </si>
  <si>
    <t>500362</t>
  </si>
  <si>
    <t>500003921</t>
  </si>
  <si>
    <t>10707</t>
  </si>
  <si>
    <t>10756</t>
  </si>
  <si>
    <t>11298</t>
  </si>
  <si>
    <t>300000172</t>
  </si>
  <si>
    <t>19825</t>
  </si>
  <si>
    <t>22033</t>
  </si>
  <si>
    <t>500004191</t>
  </si>
  <si>
    <t>500862</t>
  </si>
  <si>
    <t>282775165</t>
  </si>
  <si>
    <t>10819</t>
  </si>
  <si>
    <t>500010075</t>
  </si>
  <si>
    <t>500004418</t>
  </si>
  <si>
    <t>20394</t>
  </si>
  <si>
    <t>PALMER, RONNIE D</t>
  </si>
  <si>
    <t>176894078</t>
  </si>
  <si>
    <t>500003399</t>
  </si>
  <si>
    <t>500004126</t>
  </si>
  <si>
    <t>501207</t>
  </si>
  <si>
    <t>20135</t>
  </si>
  <si>
    <t>210045</t>
  </si>
  <si>
    <t>11366</t>
  </si>
  <si>
    <t>100038</t>
  </si>
  <si>
    <t>500000967</t>
  </si>
  <si>
    <t>10820</t>
  </si>
  <si>
    <t>282499195</t>
  </si>
  <si>
    <t>POOR, RODNEY A</t>
  </si>
  <si>
    <t>282773777</t>
  </si>
  <si>
    <t>10583</t>
  </si>
  <si>
    <t>20770</t>
  </si>
  <si>
    <t>500003118</t>
  </si>
  <si>
    <t>500003627</t>
  </si>
  <si>
    <t>500003427</t>
  </si>
  <si>
    <t>281305624</t>
  </si>
  <si>
    <t>10758</t>
  </si>
  <si>
    <t>501118</t>
  </si>
  <si>
    <t>500001480</t>
  </si>
  <si>
    <t>268630054</t>
  </si>
  <si>
    <t>500003858</t>
  </si>
  <si>
    <t>500002455</t>
  </si>
  <si>
    <t>500004205</t>
  </si>
  <si>
    <t>12637</t>
  </si>
  <si>
    <t>500002444</t>
  </si>
  <si>
    <t>500480</t>
  </si>
  <si>
    <t>500002461</t>
  </si>
  <si>
    <t>210015</t>
  </si>
  <si>
    <t>500003393</t>
  </si>
  <si>
    <t>500003394</t>
  </si>
  <si>
    <t>500004366</t>
  </si>
  <si>
    <t>500004419</t>
  </si>
  <si>
    <t>300141</t>
  </si>
  <si>
    <t>21663</t>
  </si>
  <si>
    <t>500000399</t>
  </si>
  <si>
    <t>500004204</t>
  </si>
  <si>
    <t>261071001</t>
  </si>
  <si>
    <t>500000370</t>
  </si>
  <si>
    <t>500001014</t>
  </si>
  <si>
    <t>11033</t>
  </si>
  <si>
    <t>281306940</t>
  </si>
  <si>
    <t>500004412</t>
  </si>
  <si>
    <t>500001388</t>
  </si>
  <si>
    <t>290547446</t>
  </si>
  <si>
    <t>501119</t>
  </si>
  <si>
    <t>22817</t>
  </si>
  <si>
    <t>500001686</t>
  </si>
  <si>
    <t>500002451</t>
  </si>
  <si>
    <t>500001126</t>
  </si>
  <si>
    <t>500977</t>
  </si>
  <si>
    <t>18993</t>
  </si>
  <si>
    <t>11329</t>
  </si>
  <si>
    <t>10773</t>
  </si>
  <si>
    <t>250922503</t>
  </si>
  <si>
    <t>500001714</t>
  </si>
  <si>
    <t>18503</t>
  </si>
  <si>
    <t>233070790</t>
  </si>
  <si>
    <t>21928</t>
  </si>
  <si>
    <t>500004308</t>
  </si>
  <si>
    <t>500003303</t>
  </si>
  <si>
    <t>500010078</t>
  </si>
  <si>
    <t>500002440</t>
  </si>
  <si>
    <t>500004070</t>
  </si>
  <si>
    <t>11682</t>
  </si>
  <si>
    <t>500003161</t>
  </si>
  <si>
    <t>11449</t>
  </si>
  <si>
    <t>SEYMOUR, JOSHUA S</t>
  </si>
  <si>
    <t>23008</t>
  </si>
  <si>
    <t>500002437</t>
  </si>
  <si>
    <t>10662</t>
  </si>
  <si>
    <t>500002853</t>
  </si>
  <si>
    <t>500004241</t>
  </si>
  <si>
    <t>500003326</t>
  </si>
  <si>
    <t>500001119</t>
  </si>
  <si>
    <t>211650082</t>
  </si>
  <si>
    <t>500004064</t>
  </si>
  <si>
    <t>10257</t>
  </si>
  <si>
    <t>288105626</t>
  </si>
  <si>
    <t>500003561</t>
  </si>
  <si>
    <t>500345</t>
  </si>
  <si>
    <t>300001545</t>
  </si>
  <si>
    <t>500003113</t>
  </si>
  <si>
    <t>286305369</t>
  </si>
  <si>
    <t>13061</t>
  </si>
  <si>
    <t>500846</t>
  </si>
  <si>
    <t>500004291</t>
  </si>
  <si>
    <t>271740052</t>
  </si>
  <si>
    <t>500004274</t>
  </si>
  <si>
    <t>500003340</t>
  </si>
  <si>
    <t>19610</t>
  </si>
  <si>
    <t>500035</t>
  </si>
  <si>
    <t>500002464</t>
  </si>
  <si>
    <t>500002040</t>
  </si>
  <si>
    <t>SORIANO, CESAR M</t>
  </si>
  <si>
    <t>17427</t>
  </si>
  <si>
    <t>500000710</t>
  </si>
  <si>
    <t>300009</t>
  </si>
  <si>
    <t>11238</t>
  </si>
  <si>
    <t>500002436</t>
  </si>
  <si>
    <t>10947</t>
  </si>
  <si>
    <t>500003300</t>
  </si>
  <si>
    <t>500004087</t>
  </si>
  <si>
    <t>10705</t>
  </si>
  <si>
    <t>500448</t>
  </si>
  <si>
    <t>22973</t>
  </si>
  <si>
    <t>100024</t>
  </si>
  <si>
    <t>500002432</t>
  </si>
  <si>
    <t>300131</t>
  </si>
  <si>
    <t>300144</t>
  </si>
  <si>
    <t>500000381</t>
  </si>
  <si>
    <t>13071</t>
  </si>
  <si>
    <t>500002456</t>
  </si>
  <si>
    <t>500004203</t>
  </si>
  <si>
    <t>278926086</t>
  </si>
  <si>
    <t>11221</t>
  </si>
  <si>
    <t>500004268</t>
  </si>
  <si>
    <t>300001851</t>
  </si>
  <si>
    <t>282144473</t>
  </si>
  <si>
    <t>257434407</t>
  </si>
  <si>
    <t>500992</t>
  </si>
  <si>
    <t>17002</t>
  </si>
  <si>
    <t>10297</t>
  </si>
  <si>
    <t>23022</t>
  </si>
  <si>
    <t>500435</t>
  </si>
  <si>
    <t>VANG, STEPHEN</t>
  </si>
  <si>
    <t>500004474</t>
  </si>
  <si>
    <t>500002434</t>
  </si>
  <si>
    <t>500002445</t>
  </si>
  <si>
    <t>500002400</t>
  </si>
  <si>
    <t>500003546</t>
  </si>
  <si>
    <t>11088</t>
  </si>
  <si>
    <t>19627</t>
  </si>
  <si>
    <t>500003468</t>
  </si>
  <si>
    <t>500002854</t>
  </si>
  <si>
    <t>8001681</t>
  </si>
  <si>
    <t>300000215</t>
  </si>
  <si>
    <t>500002858</t>
  </si>
  <si>
    <t>500002846</t>
  </si>
  <si>
    <t>8002976</t>
  </si>
  <si>
    <t>8010344</t>
  </si>
  <si>
    <t>8800155</t>
  </si>
  <si>
    <t>500003928</t>
  </si>
  <si>
    <t>8010419</t>
  </si>
  <si>
    <t>20034</t>
  </si>
  <si>
    <t>500004296</t>
  </si>
  <si>
    <t>200026</t>
  </si>
  <si>
    <t>500003350</t>
  </si>
  <si>
    <t>8010403</t>
  </si>
  <si>
    <t>C0001146</t>
  </si>
  <si>
    <t>500004318</t>
  </si>
  <si>
    <t>8001320</t>
  </si>
  <si>
    <t>500416</t>
  </si>
  <si>
    <t>300001037</t>
  </si>
  <si>
    <t>22992</t>
  </si>
  <si>
    <t>500002142</t>
  </si>
  <si>
    <t>WENDLING, KATHLEEN S</t>
  </si>
  <si>
    <t>500004441</t>
  </si>
  <si>
    <t>500003426</t>
  </si>
  <si>
    <t>500001935</t>
  </si>
  <si>
    <t>500001830</t>
  </si>
  <si>
    <t>10980</t>
  </si>
  <si>
    <t>500980</t>
  </si>
  <si>
    <t>11368</t>
  </si>
  <si>
    <t>281796615</t>
  </si>
  <si>
    <t>500411</t>
  </si>
  <si>
    <t>16231</t>
  </si>
  <si>
    <t>10541</t>
  </si>
  <si>
    <t>21816</t>
  </si>
  <si>
    <t>225935348</t>
  </si>
  <si>
    <t>266838597</t>
  </si>
  <si>
    <t>500004272</t>
  </si>
  <si>
    <t>249882949</t>
  </si>
  <si>
    <t>500004173</t>
  </si>
  <si>
    <t>12519</t>
  </si>
  <si>
    <t>500002832</t>
  </si>
  <si>
    <t>500002835</t>
  </si>
  <si>
    <t>500004084</t>
  </si>
  <si>
    <t>500002849</t>
  </si>
  <si>
    <t>500002838</t>
  </si>
  <si>
    <t>500004284</t>
  </si>
  <si>
    <t>500002460</t>
  </si>
  <si>
    <t>500002830</t>
  </si>
  <si>
    <t>8002491</t>
  </si>
  <si>
    <t>500002777</t>
  </si>
  <si>
    <t>500002831</t>
  </si>
  <si>
    <t>500002716</t>
  </si>
  <si>
    <t>500003923</t>
  </si>
  <si>
    <t>500002851</t>
  </si>
  <si>
    <t>8002944</t>
  </si>
  <si>
    <t>8004123</t>
  </si>
  <si>
    <t>500002852</t>
  </si>
  <si>
    <t>500002843</t>
  </si>
  <si>
    <t>500002837</t>
  </si>
  <si>
    <t>20125</t>
  </si>
  <si>
    <t>500002874</t>
  </si>
  <si>
    <t>500003924</t>
  </si>
  <si>
    <t>NICHIHA PH-2 PRODUCTION 1-31</t>
  </si>
  <si>
    <t>BSNYDER</t>
  </si>
  <si>
    <t>MEMONTALBO</t>
  </si>
  <si>
    <t>JDREYER2</t>
  </si>
  <si>
    <t>PARKER HILL DRIVE - BUILDING A</t>
  </si>
  <si>
    <t>STP</t>
  </si>
  <si>
    <t>PMUNDELL2</t>
  </si>
  <si>
    <t>HURST CONSTRUCTION, LLC</t>
  </si>
  <si>
    <t>WELLBORN CABINET 2019</t>
  </si>
  <si>
    <t>ZITONE CONSTRUCTION &amp; SUPPLY CO., INC.</t>
  </si>
  <si>
    <t>CARROLL ELECTRIC - BERRYVILLE</t>
  </si>
  <si>
    <t>COSTCO-SAN_JOSE_(BUSINESS_CENT</t>
  </si>
  <si>
    <t>FRAME I</t>
  </si>
  <si>
    <t>FRAME II</t>
  </si>
  <si>
    <t>FRAME III</t>
  </si>
  <si>
    <t>HDG PLATFORM</t>
  </si>
  <si>
    <t>CSHAW2</t>
  </si>
  <si>
    <t>CSZHAX2</t>
  </si>
  <si>
    <t>CO</t>
  </si>
  <si>
    <t>KFIX</t>
  </si>
  <si>
    <t>APABLO2</t>
  </si>
  <si>
    <t>AMERICAN POLYFILM - FINAL</t>
  </si>
  <si>
    <t>19-0056-01</t>
  </si>
  <si>
    <t>Contract</t>
  </si>
  <si>
    <t>YABUKUPPEH</t>
  </si>
  <si>
    <t>CHAMPION CHAIR</t>
  </si>
  <si>
    <t>19-0-064</t>
  </si>
  <si>
    <t>WFBASCH</t>
  </si>
  <si>
    <t>MIAMI DOLPHINS FIELDHOUSE</t>
  </si>
  <si>
    <t>WFH</t>
  </si>
  <si>
    <t>DLDUFFEY</t>
  </si>
  <si>
    <t>STWANG</t>
  </si>
  <si>
    <t>LDERICO</t>
  </si>
  <si>
    <t>DOJOHNSON2</t>
  </si>
  <si>
    <t>SJSMITH</t>
  </si>
  <si>
    <t>MPSCHUTTE</t>
  </si>
  <si>
    <t>BUILDING SYSTEMS ERECTORS, INC.</t>
  </si>
  <si>
    <t>DUKE COLERAIN - WAREHOUSE(REV2</t>
  </si>
  <si>
    <t>AMCHAPMAN</t>
  </si>
  <si>
    <t>JIZHANG</t>
  </si>
  <si>
    <t>FEDEX FREIGHT - LIVERMORE, CA</t>
  </si>
  <si>
    <t>AWCRUTCHFIELD</t>
  </si>
  <si>
    <t>ADRIAN, ANDREW B</t>
  </si>
  <si>
    <t>500004493</t>
  </si>
  <si>
    <t>ALEMU, MATHEWOS</t>
  </si>
  <si>
    <t>500004487</t>
  </si>
  <si>
    <t>BARMAN, MATTHEW J</t>
  </si>
  <si>
    <t>500004499</t>
  </si>
  <si>
    <t>DREYER, JOSHUA E</t>
  </si>
  <si>
    <t>500004484</t>
  </si>
  <si>
    <t>ELMER, BLAKE A</t>
  </si>
  <si>
    <t>500004482</t>
  </si>
  <si>
    <t>HAYWOOD JR, KEVIN G</t>
  </si>
  <si>
    <t>500004496</t>
  </si>
  <si>
    <t>500004494</t>
  </si>
  <si>
    <t>JOHNSON, DOMINIC Q</t>
  </si>
  <si>
    <t>500004485</t>
  </si>
  <si>
    <t>JOHNSON, KEITH A</t>
  </si>
  <si>
    <t>300001546</t>
  </si>
  <si>
    <t>JOSEPH, DUANE A</t>
  </si>
  <si>
    <t>500004486</t>
  </si>
  <si>
    <t>LONG, LIBBY L</t>
  </si>
  <si>
    <t>500004491</t>
  </si>
  <si>
    <t>MUNDELL, DONALD P</t>
  </si>
  <si>
    <t>500004483</t>
  </si>
  <si>
    <t>NEWSOM JR, LARRY</t>
  </si>
  <si>
    <t>500004495</t>
  </si>
  <si>
    <t>SHAW, COLBY R</t>
  </si>
  <si>
    <t>500004481</t>
  </si>
  <si>
    <t>STAMM, LOGAN J</t>
  </si>
  <si>
    <t>500004500</t>
  </si>
  <si>
    <t>TAYLOR, MONIQUE T</t>
  </si>
  <si>
    <t>500004506</t>
  </si>
  <si>
    <t>19220</t>
  </si>
  <si>
    <t>157</t>
  </si>
  <si>
    <t>ASB STRUCTURAL GROUP, INC.,</t>
  </si>
  <si>
    <t>300056</t>
  </si>
  <si>
    <t>MINI STORA</t>
  </si>
  <si>
    <t>BEEBE, NICHOLAS</t>
  </si>
  <si>
    <t>501281</t>
  </si>
  <si>
    <t>CAMPOS, CHRISTOPHER</t>
  </si>
  <si>
    <t>501282</t>
  </si>
  <si>
    <t>500004535</t>
  </si>
  <si>
    <t>DEB TOTTEN, INC (BCSS),</t>
  </si>
  <si>
    <t>300133</t>
  </si>
  <si>
    <t>500001417</t>
  </si>
  <si>
    <t>GUZMAN, JAIME</t>
  </si>
  <si>
    <t>500004550</t>
  </si>
  <si>
    <t>HANSON, GEORGE K</t>
  </si>
  <si>
    <t>10981</t>
  </si>
  <si>
    <t>JARRETT, JAMES A</t>
  </si>
  <si>
    <t>500001414</t>
  </si>
  <si>
    <t>JOHNSTON BURKHOLDER ASSOC,</t>
  </si>
  <si>
    <t>300125</t>
  </si>
  <si>
    <t>KINDT, ZACHARY A</t>
  </si>
  <si>
    <t>500004517</t>
  </si>
  <si>
    <t>KOLLI, JAYA L</t>
  </si>
  <si>
    <t>500003321</t>
  </si>
  <si>
    <t>MCCARTY, KIMBERLY D</t>
  </si>
  <si>
    <t>500004537</t>
  </si>
  <si>
    <t>POOR, SCOTT E</t>
  </si>
  <si>
    <t>282219772</t>
  </si>
  <si>
    <t>QUINN ENGINEERING,</t>
  </si>
  <si>
    <t>300149</t>
  </si>
  <si>
    <t>REYNOLDS, RONALD K</t>
  </si>
  <si>
    <t>235875771</t>
  </si>
  <si>
    <t>RIEDEL, RYAN S</t>
  </si>
  <si>
    <t>500004521</t>
  </si>
  <si>
    <t>ROC,</t>
  </si>
  <si>
    <t>300126</t>
  </si>
  <si>
    <t>RUEPPEL, ED</t>
  </si>
  <si>
    <t>501293</t>
  </si>
  <si>
    <t>T&amp;K Consulting Engineers LLC - CSS,</t>
  </si>
  <si>
    <t>300148</t>
  </si>
  <si>
    <t>Tri-Tech (Conventional),</t>
  </si>
  <si>
    <t>300124</t>
  </si>
  <si>
    <t>WINTER, MARIANNE</t>
  </si>
  <si>
    <t>500003364</t>
  </si>
  <si>
    <t>WASTE MANAGEMENT MRF</t>
  </si>
  <si>
    <t>19-0090</t>
  </si>
  <si>
    <t>FREEMAN CORPORATION</t>
  </si>
  <si>
    <t>ROCKET CHEVROLET</t>
  </si>
  <si>
    <t>1960-01-13120</t>
  </si>
  <si>
    <t>KUMAN</t>
  </si>
  <si>
    <t>JMWILLIAMS INDUSTRIAL, INC.</t>
  </si>
  <si>
    <t>VANGUARD</t>
  </si>
  <si>
    <t>ABCOTT CONSTRUCTION LTD.</t>
  </si>
  <si>
    <t>BRANT FIREHALLS CAINSVILLE</t>
  </si>
  <si>
    <t>AKHATIB</t>
  </si>
  <si>
    <t>ISLAND RIVER HOLDING WAREHOUSE</t>
  </si>
  <si>
    <t>RRFRAZEE</t>
  </si>
  <si>
    <t>CLARIS CONSTRUCTION, INC.</t>
  </si>
  <si>
    <t>LUNCO CORPORATION</t>
  </si>
  <si>
    <t>CAZENOVIA EQUIPMENT</t>
  </si>
  <si>
    <t>CAZ-1001</t>
  </si>
  <si>
    <t>ALTAPIA</t>
  </si>
  <si>
    <t>SJURADO</t>
  </si>
  <si>
    <t>CAROLINA METAL BUILDINGS, INC.</t>
  </si>
  <si>
    <t>PJKERN</t>
  </si>
  <si>
    <t>JMWAGONER</t>
  </si>
  <si>
    <t>MCHUBB</t>
  </si>
  <si>
    <t>GRACE CONSTRUCTION MANAGEMENT CO., LLC</t>
  </si>
  <si>
    <t>SWEMCO BUILDING ADDITION</t>
  </si>
  <si>
    <t>PORT STREET GIS/CONTROL BUILDI</t>
  </si>
  <si>
    <t>CASTUART</t>
  </si>
  <si>
    <t>BALDWIN &amp; SHELL CONSTRUCTION CO.</t>
  </si>
  <si>
    <t>SYLVAN HILLS INDOOR PRACTICE F</t>
  </si>
  <si>
    <t>THE LEMOINE COMPANY, LLC</t>
  </si>
  <si>
    <t>LEMOINE SHELL MCO GEISMAR</t>
  </si>
  <si>
    <t>AYISMMA</t>
  </si>
  <si>
    <t>LLONG2</t>
  </si>
  <si>
    <t>EMPIRE TRUCK SALES - MONROE LA</t>
  </si>
  <si>
    <t>Empire Monroe LA</t>
  </si>
  <si>
    <t>COSTCO-ONTARIO,CA (BUSINESS CE</t>
  </si>
  <si>
    <t>PLATFORM</t>
  </si>
  <si>
    <t>DJOSEPH2</t>
  </si>
  <si>
    <t>PARTS ORDER</t>
  </si>
  <si>
    <t>CANOPY MISC</t>
  </si>
  <si>
    <t>COSTCO-PLAINFIELD, IL</t>
  </si>
  <si>
    <t>FRAMES D&amp;C</t>
  </si>
  <si>
    <t>TPXT F-E</t>
  </si>
  <si>
    <t>TPXT BRACING</t>
  </si>
  <si>
    <t>TPXT B-A</t>
  </si>
  <si>
    <t>TPXT E-D</t>
  </si>
  <si>
    <t>TPXT D-C</t>
  </si>
  <si>
    <t>FRAMES G,F,E</t>
  </si>
  <si>
    <t>MISC STEEL</t>
  </si>
  <si>
    <t>TPXT G-F</t>
  </si>
  <si>
    <t>TPXT C-B</t>
  </si>
  <si>
    <t>MANIJ</t>
  </si>
  <si>
    <t>FALCON</t>
  </si>
  <si>
    <t>COSTCO-HOUSTON, TX (DRY)</t>
  </si>
  <si>
    <t>PLATFORM ONLY</t>
  </si>
  <si>
    <t>ASCHMIDT</t>
  </si>
  <si>
    <t>JUTSLER</t>
  </si>
  <si>
    <t>ROSEBURG HANGAR 110X24</t>
  </si>
  <si>
    <t>CHYDER</t>
  </si>
  <si>
    <t>CCF, CR</t>
  </si>
  <si>
    <t>CAWANG</t>
  </si>
  <si>
    <t>DEL MAR ERECTORS, INC.</t>
  </si>
  <si>
    <t>CHALLENGER PALLET</t>
  </si>
  <si>
    <t>Challenger Pallet</t>
  </si>
  <si>
    <t>SHYAP</t>
  </si>
  <si>
    <t>TRICO COMPANIES, LLC</t>
  </si>
  <si>
    <t>TRICO CAMPUS V2 W CANOPY AND R</t>
  </si>
  <si>
    <t>4355-01</t>
  </si>
  <si>
    <t>JLPHILLIPS</t>
  </si>
  <si>
    <t>PRIDE DISPOSAL-REV4</t>
  </si>
  <si>
    <t>OCORTEZ2</t>
  </si>
  <si>
    <t>R. L. REIMERS COMPANY</t>
  </si>
  <si>
    <t>SELMET CASTING BLDG</t>
  </si>
  <si>
    <t>PRASADA MAINTENANCE BUILDING</t>
  </si>
  <si>
    <t>METALCRAFT OF MAYVILLE WEST BE</t>
  </si>
  <si>
    <t>TROHINKEL</t>
  </si>
  <si>
    <t>BIRMINGHAM GOLF CART WASH</t>
  </si>
  <si>
    <t>19-2614 NEXUS CENTER PEMB - LA</t>
  </si>
  <si>
    <t>CENTRAL CONSTRUCTION INDUSTRIES</t>
  </si>
  <si>
    <t>BRIVAR CONSTRUCTION COMPANY</t>
  </si>
  <si>
    <t>LEGACY - BBALL ALT - OW -  201</t>
  </si>
  <si>
    <t>Legacy Basketball</t>
  </si>
  <si>
    <t>HIVELY CONTRACTING, INC</t>
  </si>
  <si>
    <t>JAYCO PLANT 43 OFFICE ADDITION</t>
  </si>
  <si>
    <t>19-0-113</t>
  </si>
  <si>
    <t>BAE ORDER</t>
  </si>
  <si>
    <t>4035 CARDINAL CG DUST COLLECTO</t>
  </si>
  <si>
    <t>9-0015</t>
  </si>
  <si>
    <t>THE RUHLIN COMPANY</t>
  </si>
  <si>
    <t>SOUTHFIELD ENERGY WTB</t>
  </si>
  <si>
    <t>BIRMINGHAM GOLF CART STORAGE</t>
  </si>
  <si>
    <t>KHAYWOOD2</t>
  </si>
  <si>
    <t>HME, INC.</t>
  </si>
  <si>
    <t>KANEQUIP 1-14-20</t>
  </si>
  <si>
    <t>RBSCHMIDT</t>
  </si>
  <si>
    <t>CARGILL MAINTENANCE BUILDING</t>
  </si>
  <si>
    <t>MILLER CONSTRUCTION &amp; EQUIPMENT, INC.</t>
  </si>
  <si>
    <t>SREFAAT</t>
  </si>
  <si>
    <t>DUNN PAPER</t>
  </si>
  <si>
    <t>ALFAC</t>
  </si>
  <si>
    <t>HYA DE MEXICO DE B.C., S.A. DE C.V.</t>
  </si>
  <si>
    <t>PPA5 CEDIS LIVERPOOL</t>
  </si>
  <si>
    <t>4500164304 V-1</t>
  </si>
  <si>
    <t>2018359 P-977 COMBAT VEHICLE W</t>
  </si>
  <si>
    <t>SHANA</t>
  </si>
  <si>
    <t>LINCOLN BUILDERS OF BATON ROUGE INC</t>
  </si>
  <si>
    <t>TBS HOLDINGS LLC-OFFICE</t>
  </si>
  <si>
    <t>DSELVARAJ</t>
  </si>
  <si>
    <t>SPEARS CONSTRUCTION MANAGEMENT, LLC.</t>
  </si>
  <si>
    <t>NCSPA NTH RECON WHSE C1</t>
  </si>
  <si>
    <t>ROLL STORAGE - GP NAHEOLA (YEL</t>
  </si>
  <si>
    <t>16223-2C P26</t>
  </si>
  <si>
    <t>GP NAHEOLA - TM BLDG &amp; CHEM FE</t>
  </si>
  <si>
    <t>AADRIAN2</t>
  </si>
  <si>
    <t>FJIANG2</t>
  </si>
  <si>
    <t>REANDREWS</t>
  </si>
  <si>
    <t>ECHELON CONSTRUCTORS LLC</t>
  </si>
  <si>
    <t>ALRO_WI</t>
  </si>
  <si>
    <t>HOXIE IMPLEMENT ADDITION</t>
  </si>
  <si>
    <t>PHASE I FINAL NBP COMBO STORAG</t>
  </si>
  <si>
    <t>EWS CONSTRUCTION LLC</t>
  </si>
  <si>
    <t>IRON SPECIALTIES, INC.</t>
  </si>
  <si>
    <t>MFLAGG</t>
  </si>
  <si>
    <t>ANIMAL HEALTH INTERNATIONAL</t>
  </si>
  <si>
    <t>AGRIFAB COLORADO, LLC</t>
  </si>
  <si>
    <t>VALLEY CENTER BLDG 2</t>
  </si>
  <si>
    <t>CCF, CCF, CCF, CR</t>
  </si>
  <si>
    <t>REDDI</t>
  </si>
  <si>
    <t>MARMSTRONG</t>
  </si>
  <si>
    <t>DEVON INDUSTRIAL GROUP LLC</t>
  </si>
  <si>
    <t>DAKKOTA KETTERING WAREHOUSE 2</t>
  </si>
  <si>
    <t>MENGELMANN</t>
  </si>
  <si>
    <t>MARTIN &amp; COBEY CONSTRUCTION COMPANY INC.</t>
  </si>
  <si>
    <t>AVIAGEN GGP - RIPLEY MS</t>
  </si>
  <si>
    <t>CHAMPION CONTRACTORS, INC</t>
  </si>
  <si>
    <t>MJHICKEY</t>
  </si>
  <si>
    <t>CHAR DON BUILDERS INC</t>
  </si>
  <si>
    <t>BLUE LLAMA SUPPLY CO. LLC</t>
  </si>
  <si>
    <t>UPL-781-18</t>
  </si>
  <si>
    <t>JEBCO CONSTRUCTION COMPANY, LLC</t>
  </si>
  <si>
    <t>FANN-SHOP</t>
  </si>
  <si>
    <t>BUZZ FACILITY TRAINING CLASS</t>
  </si>
  <si>
    <t>19JT017 RAS BOOT LAGOON - FINA</t>
  </si>
  <si>
    <t>19B037</t>
  </si>
  <si>
    <t>CELY CONSTRUCTION COMPANY, INC.</t>
  </si>
  <si>
    <t>SOLVAY - NEMO BUILDING</t>
  </si>
  <si>
    <t>13-100-M</t>
  </si>
  <si>
    <t>R2 LAND HOLDINGS (RLH)</t>
  </si>
  <si>
    <t>RLH9249</t>
  </si>
  <si>
    <t>CACARPENTER</t>
  </si>
  <si>
    <t>HELENA AG STORAGE BLDG</t>
  </si>
  <si>
    <t>KEYSTONE PROTEIN</t>
  </si>
  <si>
    <t>CSORIANO</t>
  </si>
  <si>
    <t>DYNAMIC AVIATION - BRACING</t>
  </si>
  <si>
    <t>CHURCHILL FALLS</t>
  </si>
  <si>
    <t>DESIGN DEVELOP CONSTRUCT, LLC</t>
  </si>
  <si>
    <t>CEDARVILLE WALL PANEL ORDER</t>
  </si>
  <si>
    <t>EMPRESA CONSTRUCTORA BELLA VISTA, LTD.</t>
  </si>
  <si>
    <t>P-461 MINECON</t>
  </si>
  <si>
    <t>CHURCH AT THE CROSS - NEW CHAP</t>
  </si>
  <si>
    <t>WASTE EQUIP</t>
  </si>
  <si>
    <t>COLONIAL MAZDA</t>
  </si>
  <si>
    <t>HALLSTROM CONSTRUCTION, INC.</t>
  </si>
  <si>
    <t>DOMINION WELD SHOP</t>
  </si>
  <si>
    <t>4339-0103-29</t>
  </si>
  <si>
    <t>JIM' S TREE SERVICE</t>
  </si>
  <si>
    <t>CCF, CCF, CR, STP</t>
  </si>
  <si>
    <t>BEATRICE RAFFERTY ELEMENTARY S</t>
  </si>
  <si>
    <t>TRIMARK BUILDING CONTRACTORS, INC.</t>
  </si>
  <si>
    <t>CARTOYZ - EHT</t>
  </si>
  <si>
    <t>SDSENECAL</t>
  </si>
  <si>
    <t>ISLAND RIVER HOLDING PARTS</t>
  </si>
  <si>
    <t>SPULLIAM</t>
  </si>
  <si>
    <t>BOYAJIAN INC.</t>
  </si>
  <si>
    <t>DESIGN SYSTEMS BUILDERS, LLC</t>
  </si>
  <si>
    <t>MINTH</t>
  </si>
  <si>
    <t>19-154C</t>
  </si>
  <si>
    <t>MTURK</t>
  </si>
  <si>
    <t>AIRTECH INTERNATIONAL, INC. EX</t>
  </si>
  <si>
    <t>19-159C</t>
  </si>
  <si>
    <t>ALDEN LEEDS 3B MAIN</t>
  </si>
  <si>
    <t>ARIEL KD-1</t>
  </si>
  <si>
    <t>1950-01-13120</t>
  </si>
  <si>
    <t>INDEPENDENT STAVES</t>
  </si>
  <si>
    <t>JLSASSER</t>
  </si>
  <si>
    <t>ROUTE 15 SELF STORAGE</t>
  </si>
  <si>
    <t>SHADOWRIB</t>
  </si>
  <si>
    <t>95704-3058</t>
  </si>
  <si>
    <t>MT VERNON CANOPY 12-5-19</t>
  </si>
  <si>
    <t>MT VERNON CH. 90X100</t>
  </si>
  <si>
    <t>HABITAT FOR HUMANITY</t>
  </si>
  <si>
    <t>CCF, CR, FAB</t>
  </si>
  <si>
    <t>ARNOLDSVILLE CITY HALL</t>
  </si>
  <si>
    <t>CAZENOVITA</t>
  </si>
  <si>
    <t>CAZ1002</t>
  </si>
  <si>
    <t>VOLUNTEER BUILDING SYSTEMS</t>
  </si>
  <si>
    <t>THREE BULLS FARM 110X240</t>
  </si>
  <si>
    <t>WILD BUILDING CONTRACTORS, INC.</t>
  </si>
  <si>
    <t>HOMELAND_VINYL</t>
  </si>
  <si>
    <t>MERCK ROTO SHELL BUILDING</t>
  </si>
  <si>
    <t>20-0226</t>
  </si>
  <si>
    <t>DE STORAGE AND PIPELINE</t>
  </si>
  <si>
    <t>5209900-1012</t>
  </si>
  <si>
    <t>KEYSTRUCT CONSTRUCTION, LLC</t>
  </si>
  <si>
    <t>19-BCL-026 - GOHN &amp; STAMBAUGH</t>
  </si>
  <si>
    <t>19-BCL-026 - Gohn &amp; Stambaugh</t>
  </si>
  <si>
    <t>DICK WOLFE</t>
  </si>
  <si>
    <t>RADON CONSTRUCTION CORP.</t>
  </si>
  <si>
    <t>WITKO PROPERTIES</t>
  </si>
  <si>
    <t>20-6</t>
  </si>
  <si>
    <t>PMI</t>
  </si>
  <si>
    <t>UNIVERSAL TOOL</t>
  </si>
  <si>
    <t>FUOG INTERBUILD INC.</t>
  </si>
  <si>
    <t>PROPOSED STORAGE BIN</t>
  </si>
  <si>
    <t>A.O. CONSTRUCTION COMPANY, INC.</t>
  </si>
  <si>
    <t>HAINES CITY FMS SHOP #6</t>
  </si>
  <si>
    <t>19-148</t>
  </si>
  <si>
    <t>VILLAGE OF BUTLER</t>
  </si>
  <si>
    <t>2020-036</t>
  </si>
  <si>
    <t>TEMP FIRE STATION</t>
  </si>
  <si>
    <t>20-03</t>
  </si>
  <si>
    <t>ADVANCED LAWN CARE</t>
  </si>
  <si>
    <t>MINIMAX NEW BUILDING - OFFICE</t>
  </si>
  <si>
    <t>MOUNTAIN HIGH ORGANICS</t>
  </si>
  <si>
    <t>DRIPPING SPRINGS CHURCH - 2017</t>
  </si>
  <si>
    <t>FIREHOUSE.</t>
  </si>
  <si>
    <t>CEDAR CREEK MARINA</t>
  </si>
  <si>
    <t>20-054C</t>
  </si>
  <si>
    <t>BENNETT BUILDING CORPORATION</t>
  </si>
  <si>
    <t>LEOM TV</t>
  </si>
  <si>
    <t>70 X66X 14 FRED</t>
  </si>
  <si>
    <t>ELTER BUILDING SYSTEMS, INC.</t>
  </si>
  <si>
    <t>EMMANUAL CHIN BAPTIST CHURCH A</t>
  </si>
  <si>
    <t>ROARING BROOK WIND FARM</t>
  </si>
  <si>
    <t>18-005</t>
  </si>
  <si>
    <t>MRO HANGAR 767</t>
  </si>
  <si>
    <t>HARDINGER WAREHOUSE</t>
  </si>
  <si>
    <t>CHARLOTTETOWN METAL PRODUCTS</t>
  </si>
  <si>
    <t>CLIMBING GYM</t>
  </si>
  <si>
    <t>VERTEC CONTRACTORS LTD.</t>
  </si>
  <si>
    <t>FIVE STAR TOOL</t>
  </si>
  <si>
    <t>ENDEAVOR ENERGY RESUORCES ORDE</t>
  </si>
  <si>
    <t>SVANG</t>
  </si>
  <si>
    <t>SRFORD</t>
  </si>
  <si>
    <t>TRIPLE J EQUIPMENT LLC</t>
  </si>
  <si>
    <t>BOGUE CHITTO - MODULE BUILDING</t>
  </si>
  <si>
    <t>BOGUE CHITTO - GIN ADDITION 20</t>
  </si>
  <si>
    <t>HBC CANOPY</t>
  </si>
  <si>
    <t>CYCLE CONSTRUCTION -PORT OF SO</t>
  </si>
  <si>
    <t>CITY VIEW ISD FIELDHOUSE</t>
  </si>
  <si>
    <t>PAT METAL BUILDING</t>
  </si>
  <si>
    <t>ADAMS</t>
  </si>
  <si>
    <t>DORNBUSCH FARMS OFFICE</t>
  </si>
  <si>
    <t>ZIWA CORPORATION</t>
  </si>
  <si>
    <t>GREYHOUND BUS WASH</t>
  </si>
  <si>
    <t>SOUTHSIDE BLDGS A &amp; B</t>
  </si>
  <si>
    <t>SS BLDG A</t>
  </si>
  <si>
    <t>Z14</t>
  </si>
  <si>
    <t>2020 LAKESIDE CITY</t>
  </si>
  <si>
    <t>DWZINK</t>
  </si>
  <si>
    <t>OSAKA, JAPAN</t>
  </si>
  <si>
    <t>COSTCO-GLOUCESTER,_ON</t>
  </si>
  <si>
    <t>CANOPY FRAMES</t>
  </si>
  <si>
    <t>CANOPY TPXT</t>
  </si>
  <si>
    <t>CANOPY PNL</t>
  </si>
  <si>
    <t>COSTCO-IDAHO FALLS, ID</t>
  </si>
  <si>
    <t>DANVERS, MA CONDENSER PLATFORM</t>
  </si>
  <si>
    <t>WYOMING, MI PLATFORM BEAMS</t>
  </si>
  <si>
    <t>DOUBLE ANGLE FOR CANOPY</t>
  </si>
  <si>
    <t>COSTCO REPAIR-SPANISH FORK, UT</t>
  </si>
  <si>
    <t>PO 32244</t>
  </si>
  <si>
    <t>COSTCO-WEST_PLANO_(PLATFORM),_</t>
  </si>
  <si>
    <t>EAST PLANO REFRIGERATION ADDIT</t>
  </si>
  <si>
    <t>MDCOFFEY</t>
  </si>
  <si>
    <t>U-HAUL MESA, AZ</t>
  </si>
  <si>
    <t>SHOSKINS2</t>
  </si>
  <si>
    <t>DS4 SPINE</t>
  </si>
  <si>
    <t>COSTCO-SARATOGA SPRINGS, UT</t>
  </si>
  <si>
    <t>TPXT II</t>
  </si>
  <si>
    <t>CSWANGL2</t>
  </si>
  <si>
    <t>TPXT I</t>
  </si>
  <si>
    <t>TPXT VI</t>
  </si>
  <si>
    <t>TPXT V</t>
  </si>
  <si>
    <t>TPXT IV</t>
  </si>
  <si>
    <t>TPXT III</t>
  </si>
  <si>
    <t>BACKER PANEL</t>
  </si>
  <si>
    <t>TPXT IX</t>
  </si>
  <si>
    <t>WRB COL</t>
  </si>
  <si>
    <t>TONYFU</t>
  </si>
  <si>
    <t>LINER PANEL</t>
  </si>
  <si>
    <t>TPXT VIII</t>
  </si>
  <si>
    <t>MECH RM PNL</t>
  </si>
  <si>
    <t>MECH RM STEEL</t>
  </si>
  <si>
    <t>ROOF PANEL</t>
  </si>
  <si>
    <t>WRB System</t>
  </si>
  <si>
    <t>TPXT VII</t>
  </si>
  <si>
    <t>DOCK CANOPY</t>
  </si>
  <si>
    <t>Misc</t>
  </si>
  <si>
    <t>TPXT 1</t>
  </si>
  <si>
    <t>FRAME IV</t>
  </si>
  <si>
    <t>Main Bracing</t>
  </si>
  <si>
    <t>TRUCK DOCK</t>
  </si>
  <si>
    <t>BACKER 1</t>
  </si>
  <si>
    <t>BACKER SW</t>
  </si>
  <si>
    <t>BACKER EW G</t>
  </si>
  <si>
    <t>ENTRY LINER</t>
  </si>
  <si>
    <t>MAIN MR24</t>
  </si>
  <si>
    <t>ABAX301 Replacement</t>
  </si>
  <si>
    <t>canopy plate</t>
  </si>
  <si>
    <t>BRACE STRUTS</t>
  </si>
  <si>
    <t>NEW TBAs</t>
  </si>
  <si>
    <t>HBEC</t>
  </si>
  <si>
    <t>TLBENNINGTON</t>
  </si>
  <si>
    <t>BOC - 2855 S. FRESNO, CA COLUM</t>
  </si>
  <si>
    <t>JAMB TRIM</t>
  </si>
  <si>
    <t>COSTCO-GREENVILLE, SC REPAIR</t>
  </si>
  <si>
    <t>SOUTH SACRAMENTO, CA PLATFORM</t>
  </si>
  <si>
    <t>TRANPAK</t>
  </si>
  <si>
    <t>FRAMES A,B&amp;SKEW</t>
  </si>
  <si>
    <t>BGEITHER</t>
  </si>
  <si>
    <t>MAIN LINER</t>
  </si>
  <si>
    <t>MAIN BRACING</t>
  </si>
  <si>
    <t>PLAT.SUP. BEAMS</t>
  </si>
  <si>
    <t>Replacement mill beams</t>
  </si>
  <si>
    <t>TIRE CTR TPXTS</t>
  </si>
  <si>
    <t>BOC METRO AIR PARKWAY BUILDING</t>
  </si>
  <si>
    <t>18-043264</t>
  </si>
  <si>
    <t>PRODUCT DEVELOPMENT - MODS BUI</t>
  </si>
  <si>
    <t>U-HAUL OF LAKELAND, FL</t>
  </si>
  <si>
    <t>86178T9994</t>
  </si>
  <si>
    <t>OR ERIE, PA (EE4)</t>
  </si>
  <si>
    <t>EE4</t>
  </si>
  <si>
    <t>OR MARENGO, IL (MGO)</t>
  </si>
  <si>
    <t>MGO</t>
  </si>
  <si>
    <t>OR DEER PARK, WA (DPW)</t>
  </si>
  <si>
    <t>DPW</t>
  </si>
  <si>
    <t>OR LODI, OH (LOD)</t>
  </si>
  <si>
    <t>LOD</t>
  </si>
  <si>
    <t>OR SHREVEPORT, LA (SV8)</t>
  </si>
  <si>
    <t>SV8</t>
  </si>
  <si>
    <t>OR ASHVILLE, NC (AV5)</t>
  </si>
  <si>
    <t>AV5</t>
  </si>
  <si>
    <t>OR WEST MONROE, LA (WM2)</t>
  </si>
  <si>
    <t>WM2</t>
  </si>
  <si>
    <t>BO.WANG</t>
  </si>
  <si>
    <t>OR VIVIAN, LA (VIV)</t>
  </si>
  <si>
    <t>VIV</t>
  </si>
  <si>
    <t>OR DEQUINCY, LA (DQY) REVISED</t>
  </si>
  <si>
    <t>DQY</t>
  </si>
  <si>
    <t>OR MILLS RIVER, NC (MLR)</t>
  </si>
  <si>
    <t>MLR</t>
  </si>
  <si>
    <t>19031-FXG ATLANTA</t>
  </si>
  <si>
    <t>19031B</t>
  </si>
  <si>
    <t>19634-USN-MAINTENANCE-POHNPEI</t>
  </si>
  <si>
    <t>RDBLACKMAN</t>
  </si>
  <si>
    <t>16010B FXG WOODBRIDGE EXP.</t>
  </si>
  <si>
    <t>16010B</t>
  </si>
  <si>
    <t>IN-HARVEST WAREHOUSE OPT4</t>
  </si>
  <si>
    <t>Modern Job # 19066</t>
  </si>
  <si>
    <t>FY18 AETF</t>
  </si>
  <si>
    <t>OREGON STATE OPERATIONS CAMPUS</t>
  </si>
  <si>
    <t>OSOC</t>
  </si>
  <si>
    <t>MEDWARDS2</t>
  </si>
  <si>
    <t>AMG &amp; ASSOCIATES, INC.</t>
  </si>
  <si>
    <t>JARPD - INC 3 ALTERNATES</t>
  </si>
  <si>
    <t>142-200</t>
  </si>
  <si>
    <t>SNOKING HOCKEY</t>
  </si>
  <si>
    <t>POLK COUNTY NEW VEHICLE BUILDI</t>
  </si>
  <si>
    <t>SUMMIT RENTALS</t>
  </si>
  <si>
    <t>4474 Summit</t>
  </si>
  <si>
    <t>DOGO</t>
  </si>
  <si>
    <t>POLK COUNTY SAND BUNKER 11-26-</t>
  </si>
  <si>
    <t>19-492</t>
  </si>
  <si>
    <t>BRIAN CRANDALL 50X128</t>
  </si>
  <si>
    <t>ZOLLINGER 60X100X22</t>
  </si>
  <si>
    <t>JD MILLWORKS FACILITY 10</t>
  </si>
  <si>
    <t>JEFF BUNDY REVISED</t>
  </si>
  <si>
    <t>SHANE SMITH GARAGE BUILDING</t>
  </si>
  <si>
    <t>SOUTHERN CALIFORNIA GAS COMPANY</t>
  </si>
  <si>
    <t>SO-CAL GAS COMPRESSOR BUILDING</t>
  </si>
  <si>
    <t>NEW COLLINS PLAYSHED</t>
  </si>
  <si>
    <t>NEW HARVARD PLAYSHED</t>
  </si>
  <si>
    <t>HERBAL TECH</t>
  </si>
  <si>
    <t>SO-CAL GAS - POWER GENERATING</t>
  </si>
  <si>
    <t>FT HAMILTON PAINT BOOTH</t>
  </si>
  <si>
    <t>PAWS STRUCTURE C FAST TRACK</t>
  </si>
  <si>
    <t>4390-19</t>
  </si>
  <si>
    <t>SAUVE BALER-R6</t>
  </si>
  <si>
    <t>BRIDGESTONE HOSE</t>
  </si>
  <si>
    <t>KNIGHT BUILDING SYSTEMS</t>
  </si>
  <si>
    <t>AMERICAN ORGANICS</t>
  </si>
  <si>
    <t>SHOTTENKIRK LEXUS</t>
  </si>
  <si>
    <t>OJAI VALLEY SPA &amp; INN CENTRAL</t>
  </si>
  <si>
    <t>ERENDON</t>
  </si>
  <si>
    <t>ABURKS</t>
  </si>
  <si>
    <t>FIREHOSE CARWASH 32X107X15</t>
  </si>
  <si>
    <t>Firehose Carwash</t>
  </si>
  <si>
    <t>JOB 9001-00_PR_PR 70 X 75 23 B</t>
  </si>
  <si>
    <t>NBEEBE</t>
  </si>
  <si>
    <t>MCCAIN FOODS BLOWER</t>
  </si>
  <si>
    <t>CCAMPOS</t>
  </si>
  <si>
    <t>PACIFIC STEEL 1 65 X 100</t>
  </si>
  <si>
    <t>KMCCARTY2</t>
  </si>
  <si>
    <t>GA - BLDG G34.REV1</t>
  </si>
  <si>
    <t>MALEMU</t>
  </si>
  <si>
    <t>MCCAIN FOODS</t>
  </si>
  <si>
    <t>BEJAC</t>
  </si>
  <si>
    <t>SCOTTSDALE HANGAR CO.</t>
  </si>
  <si>
    <t>PC PARKING STRUCTURE FINAL</t>
  </si>
  <si>
    <t>CITY OF SURPRISE PEOF</t>
  </si>
  <si>
    <t>1155294 ONTARIO INC.</t>
  </si>
  <si>
    <t>SYLVAIN SEALANT</t>
  </si>
  <si>
    <t>IRISH BOAT</t>
  </si>
  <si>
    <t>GAVILON</t>
  </si>
  <si>
    <t>NUVUE FOODS 12-11-19</t>
  </si>
  <si>
    <t>W892 CARLIN SOUTHINGTON WPCP</t>
  </si>
  <si>
    <t>ERICKSON &amp; LINDSTROM CONSTRUCTION CO</t>
  </si>
  <si>
    <t>ROCK CHURCH</t>
  </si>
  <si>
    <t>INDOOR VOLLEYBALL</t>
  </si>
  <si>
    <t>WACO AIRPORT EXPANSION - HANGA</t>
  </si>
  <si>
    <t>PROJECT TOFFEE</t>
  </si>
  <si>
    <t>J.L. WALTER &amp; ASSOCIATES INC.</t>
  </si>
  <si>
    <t>HERITAGE WEST SPORTS COMPLEX</t>
  </si>
  <si>
    <t>P19-119</t>
  </si>
  <si>
    <t>ALRO GR REVISED 6-10-19</t>
  </si>
  <si>
    <t>HAMSTRA BUILDERS, INC.</t>
  </si>
  <si>
    <t>CALVARY GUTTERS</t>
  </si>
  <si>
    <t>KAMAX LP</t>
  </si>
  <si>
    <t>Kamax</t>
  </si>
  <si>
    <t>DAPOVOLO</t>
  </si>
  <si>
    <t>MBANK MANISTIQUE</t>
  </si>
  <si>
    <t>ALBANY LEGION</t>
  </si>
  <si>
    <t>MHANTHORN</t>
  </si>
  <si>
    <t>BEAVER CONSTRUCTORS, INC</t>
  </si>
  <si>
    <t>GUERSEY POWER STATION</t>
  </si>
  <si>
    <t>HUNTER LIFT</t>
  </si>
  <si>
    <t>250 DODGE BLDG 1</t>
  </si>
  <si>
    <t>CENTRAL PALLET 1-21-20</t>
  </si>
  <si>
    <t>MAJORITY BUILDERS, INC.</t>
  </si>
  <si>
    <t>CHASE PLASTICS</t>
  </si>
  <si>
    <t>250 DODGE BLDG 2</t>
  </si>
  <si>
    <t>OPERATION ONE 27, LLC</t>
  </si>
  <si>
    <t>450040 WDP 2019 ADDITION</t>
  </si>
  <si>
    <t>FT MANCHESTER TOWWN HALL</t>
  </si>
  <si>
    <t>JOHNSON FARMS 2020 BLENDING RO</t>
  </si>
  <si>
    <t>Johnson Farms 2020 Addition</t>
  </si>
  <si>
    <t>MBARMAN</t>
  </si>
  <si>
    <t>BOLDT OLIVET</t>
  </si>
  <si>
    <t>ROGER AND CARMEN REED</t>
  </si>
  <si>
    <t>20-113728</t>
  </si>
  <si>
    <t>ACE HARDWARE 2019</t>
  </si>
  <si>
    <t>NICHOLSON MANUFACTURING ORDER</t>
  </si>
  <si>
    <t>GREAT LAKES CONNECTIONS</t>
  </si>
  <si>
    <t>ST HENRY COMMUNITY CENTER</t>
  </si>
  <si>
    <t>TSIMMONS</t>
  </si>
  <si>
    <t>FLEX-N-GATE FINAL</t>
  </si>
  <si>
    <t>7.24.19 SOUTHFIELD ADMIN BLDG</t>
  </si>
  <si>
    <t>EXCLUSIVE USE FINAL ORDER</t>
  </si>
  <si>
    <t>MICHIANA SERVICE CENTER - MAIN</t>
  </si>
  <si>
    <t>ARUNDEL MACHINE</t>
  </si>
  <si>
    <t>4035 CARDINAL AG SPRING GREEN</t>
  </si>
  <si>
    <t>9-0016</t>
  </si>
  <si>
    <t>EASILO2</t>
  </si>
  <si>
    <t>KING INDUSTRIES TRUCK UNLOADIN</t>
  </si>
  <si>
    <t>SERVAAS LABORATORIES 12/26/19</t>
  </si>
  <si>
    <t>19-05</t>
  </si>
  <si>
    <t>SUPERIOR ALUMINUM 01/03/20</t>
  </si>
  <si>
    <t>SAA6-3</t>
  </si>
  <si>
    <t>SCHIMMERS ADDITION 1/21/20</t>
  </si>
  <si>
    <t>2014-19-M-01</t>
  </si>
  <si>
    <t>BUTLER - CENTRAL CASH/DIRECT SALES</t>
  </si>
  <si>
    <t>PSD DEVELOPMENT, LLC2/10/20</t>
  </si>
  <si>
    <t>JWJONES</t>
  </si>
  <si>
    <t>NNS RAFTED MODULE FACILITY H18</t>
  </si>
  <si>
    <t>H18727</t>
  </si>
  <si>
    <t>NEXT GENERATION MCCOOK10-10-19</t>
  </si>
  <si>
    <t>BIG RIVER STEEL LLC</t>
  </si>
  <si>
    <t>BRS-WASTE WATER BUILDING</t>
  </si>
  <si>
    <t>CLEAN TECH AZALIA RD 12/11/19</t>
  </si>
  <si>
    <t>MORNING SUN FARM 12/19/19</t>
  </si>
  <si>
    <t>ANDALE KS HIGH SCHOOL 9/19/19</t>
  </si>
  <si>
    <t>19-132001</t>
  </si>
  <si>
    <t>TINDALL CONSTRUCTION, INC.</t>
  </si>
  <si>
    <t>BEL-O COOLING &amp; HEAT 12/20/19</t>
  </si>
  <si>
    <t>ZACHS</t>
  </si>
  <si>
    <t>MEMBRANE SYSTEMS 8/28/19</t>
  </si>
  <si>
    <t>MAROJAS</t>
  </si>
  <si>
    <t>CINDYSU</t>
  </si>
  <si>
    <t>GARDEN PLAIN HIGH 11/27/19</t>
  </si>
  <si>
    <t>BOTKINS TRUCKING 12/28/19</t>
  </si>
  <si>
    <t>HAINES AIRPORT LLC 01/06/20</t>
  </si>
  <si>
    <t>IHC 2020 INTERIOR PARTITION</t>
  </si>
  <si>
    <t>GLPEVELER</t>
  </si>
  <si>
    <t>SLAWSON EXPLORATION</t>
  </si>
  <si>
    <t>LEO STRAATMANN FARM SERVICE</t>
  </si>
  <si>
    <t>PURINA SHELTER ROOF 11-13-19</t>
  </si>
  <si>
    <t>per Randy 11/8/19</t>
  </si>
  <si>
    <t>GCGV 7/11/19</t>
  </si>
  <si>
    <t>19305-001</t>
  </si>
  <si>
    <t>MAIN WAREHOUSE 9/11/19</t>
  </si>
  <si>
    <t>MID AMERICAN ENERGY 4/26/19</t>
  </si>
  <si>
    <t>Andrew 27-FEB-2020</t>
  </si>
  <si>
    <t>SUBARU DIE STORAGE 6/20/19</t>
  </si>
  <si>
    <t>ARCO CONSTRUCTION COMPANY</t>
  </si>
  <si>
    <t>HAGER COMPANIES 7/15/19</t>
  </si>
  <si>
    <t>SEPTAGON CONST. CO., INC. - SEDALIA</t>
  </si>
  <si>
    <t>PRYSMIAN GROUP 12/19/19</t>
  </si>
  <si>
    <t>0119018-13100</t>
  </si>
  <si>
    <t>WAUSAU SUPPLY 1/16/20</t>
  </si>
  <si>
    <t>20-108</t>
  </si>
  <si>
    <t>BRANCO ENTERPRISES, INC.</t>
  </si>
  <si>
    <t>FREIGHTLINER SALES AND SERVICE</t>
  </si>
  <si>
    <t>JAKE'S OFFICE - ADD 12/20/19</t>
  </si>
  <si>
    <t>D.C.C. CONSTRUCTION, INC.</t>
  </si>
  <si>
    <t>GENESEE ISD ROTC BUILDING</t>
  </si>
  <si>
    <t>LCI CONSTRUCTION, INC.</t>
  </si>
  <si>
    <t>WEST NOBLE WASTE 1/22/20</t>
  </si>
  <si>
    <t>COLLEGE WESLEYAN JC 1/31/20</t>
  </si>
  <si>
    <t>19-0129</t>
  </si>
  <si>
    <t>NORM, 32X80X10'</t>
  </si>
  <si>
    <t>AIRGAS BUILDING 12/11/19</t>
  </si>
  <si>
    <t>LARRY BRANDON (OLD COMO1/21/20</t>
  </si>
  <si>
    <t>6004-03-19-M-01</t>
  </si>
  <si>
    <t>WILGERS</t>
  </si>
  <si>
    <t>Wilgers 20</t>
  </si>
  <si>
    <t>INFINITY</t>
  </si>
  <si>
    <t>20-003</t>
  </si>
  <si>
    <t>ERIE MARINE</t>
  </si>
  <si>
    <t>PAVELSKI STORAGE GARAGE (CANOP</t>
  </si>
  <si>
    <t>RHINO ARRT ADDN 9/5/19</t>
  </si>
  <si>
    <t>GC.C.19.017</t>
  </si>
  <si>
    <t>H. E. WRIGHT &amp; CO., INC.</t>
  </si>
  <si>
    <t>19056 MAGNOLIA BRUSH 12/10/19</t>
  </si>
  <si>
    <t>19056-PO003</t>
  </si>
  <si>
    <t>AIRGAS TOPEKA CLII</t>
  </si>
  <si>
    <t>PRE-CON BUILDERS</t>
  </si>
  <si>
    <t>LOT 5 BROOKSIDE IND12/16/19</t>
  </si>
  <si>
    <t>HELENA BUILDING 12/20/19</t>
  </si>
  <si>
    <t>4-19-014-13.1</t>
  </si>
  <si>
    <t>PARKS CABINETS</t>
  </si>
  <si>
    <t>P0119010-01</t>
  </si>
  <si>
    <t>100'120'X24' BRUBACHER</t>
  </si>
  <si>
    <t>20M-04</t>
  </si>
  <si>
    <t>WAKEENEY 40X72X15-6</t>
  </si>
  <si>
    <t>per Art S. 2-6-20</t>
  </si>
  <si>
    <t>BC BUILDERS, INC</t>
  </si>
  <si>
    <t>CITY OF MADISON</t>
  </si>
  <si>
    <t>LORAAS KINDERSLEY</t>
  </si>
  <si>
    <t>X20910</t>
  </si>
  <si>
    <t>TAI TIRE &amp; WHEEL FAC. 8/21/19</t>
  </si>
  <si>
    <t>DARLAND CONSTRUCTION CO.</t>
  </si>
  <si>
    <t>STORAGE ONE</t>
  </si>
  <si>
    <t>ANDERSON CONTRACTING LTD.</t>
  </si>
  <si>
    <t>EVERSHINE 12/10/19</t>
  </si>
  <si>
    <t>PIPING TECHNOLOGY CO. 4/16/19</t>
  </si>
  <si>
    <t>Rowena 3-Mar-2020</t>
  </si>
  <si>
    <t>THUNDER DODGE CHRYSLER JEEP</t>
  </si>
  <si>
    <t>AMID - COMPRESSOR BUILDING</t>
  </si>
  <si>
    <t>VUTEQ</t>
  </si>
  <si>
    <t>Z13</t>
  </si>
  <si>
    <t>NEWSPRING CHURCH-REV 8 20 19</t>
  </si>
  <si>
    <t>Project # 180105</t>
  </si>
  <si>
    <t>CARDINAL GLASS</t>
  </si>
  <si>
    <t>INDUSTRIAL TURNAROUND CORPORATION</t>
  </si>
  <si>
    <t>TEMP CANOPY FT</t>
  </si>
  <si>
    <t>C. MERRILL CONSTRUCTION, LLC</t>
  </si>
  <si>
    <t>CHATHAM COUNTY FLEET SERVICES</t>
  </si>
  <si>
    <t>C1907-21</t>
  </si>
  <si>
    <t>ALLEN &amp; GRAHAM, INC.</t>
  </si>
  <si>
    <t>PLANT VOGTLE - MISC BUILDING</t>
  </si>
  <si>
    <t>CHATHAM COUNTY - WASH BAY BUIL</t>
  </si>
  <si>
    <t>STCARR</t>
  </si>
  <si>
    <t>WRIGHT CONSTRUCTION GROUP, INC.</t>
  </si>
  <si>
    <t>WGCU TOWER BUILDING RENOVATION</t>
  </si>
  <si>
    <t>PECO - UPLAND STATION - 40 X 8</t>
  </si>
  <si>
    <t>219068-5001</t>
  </si>
  <si>
    <t>PECO - UPLAND STATION 30 X 200</t>
  </si>
  <si>
    <t>SHAWN WISER BLDG 5 #2</t>
  </si>
  <si>
    <t>SHAWN WISER</t>
  </si>
  <si>
    <t>PRATT INTERIOR STRUCTURE 1-3-2</t>
  </si>
  <si>
    <t>AMAZON KLAL GATEWAY PAVILION</t>
  </si>
  <si>
    <t>ROSCOE MANNING</t>
  </si>
  <si>
    <t>NEW PROVIDENCE MISSIONARY BAPTIST CHURCH</t>
  </si>
  <si>
    <t>NEW PROVIDENCE MISSIONARY BAPT</t>
  </si>
  <si>
    <t>NEW PROVIDENCE MISSIONARY CHUR</t>
  </si>
  <si>
    <t>JAMES D. INGRAM CONST. CO.</t>
  </si>
  <si>
    <t>RONCODORI</t>
  </si>
  <si>
    <t>Roncodori</t>
  </si>
  <si>
    <t>SPEYE TECHNOLOGIES, LLC</t>
  </si>
  <si>
    <t>LIFE ABUNDANCE</t>
  </si>
  <si>
    <t>CO, OTHER</t>
  </si>
  <si>
    <t>FT OTOW BLDG 101</t>
  </si>
  <si>
    <t>KD 507514 W8FTLINER SEISC ORDE</t>
  </si>
  <si>
    <t>M. P. KELLY DESIGN &amp; CONSTRUCTION SERVICES, LLC</t>
  </si>
  <si>
    <t>COMMONWEALTH TOOL AND MACHINE</t>
  </si>
  <si>
    <t>Job 1912</t>
  </si>
  <si>
    <t>BUZICK CONSTRUCTION CO.</t>
  </si>
  <si>
    <t>LOG STILL DISTILLING</t>
  </si>
  <si>
    <t>FT AP HILL TEMF</t>
  </si>
  <si>
    <t>GIW 10K BLDG</t>
  </si>
  <si>
    <t>JCURTIS</t>
  </si>
  <si>
    <t>SHOTTENKIRK HYUNDAI</t>
  </si>
  <si>
    <t>20-3749</t>
  </si>
  <si>
    <t>AYSMITH</t>
  </si>
  <si>
    <t>RBPREVO</t>
  </si>
  <si>
    <t>BONAR ENGINEERING &amp; CONSTRUCTION</t>
  </si>
  <si>
    <t>1791 FREEZER FINAL REVA</t>
  </si>
  <si>
    <t>MARATHON - H COAL - MAINTENANC</t>
  </si>
  <si>
    <t>219056-13004</t>
  </si>
  <si>
    <t>GREEN CONSTRUCTION COMPANY, INC.</t>
  </si>
  <si>
    <t>DONELL'S PHARMACY REV-2-20-20</t>
  </si>
  <si>
    <t>JCGORHAM</t>
  </si>
  <si>
    <t>GEORGE W. REAGAN COMPANY, INC.</t>
  </si>
  <si>
    <t>KATOM REV3 -- FINAL</t>
  </si>
  <si>
    <t>19-26</t>
  </si>
  <si>
    <t>COMPOSITE YACHT 11-25-19</t>
  </si>
  <si>
    <t>GEORGE MARKS ES COVER</t>
  </si>
  <si>
    <t>2020-02</t>
  </si>
  <si>
    <t>DPR CONSTRUCTION, A GENERAL PARTNERSHIP</t>
  </si>
  <si>
    <t>BUILDING A1 REROOF- CAMP LEJEU</t>
  </si>
  <si>
    <t>CCF</t>
  </si>
  <si>
    <t>ATLANTIC TRACTOR</t>
  </si>
  <si>
    <t>DPH GENERAL CONTRACTORS, LLC</t>
  </si>
  <si>
    <t>DUPLIN WINERY TANKS</t>
  </si>
  <si>
    <t>EL BETHEL TABERNACLE REPLACEME</t>
  </si>
  <si>
    <t>PURYEAR CANOPY ENCLOSURE</t>
  </si>
  <si>
    <t>Puryear 1310</t>
  </si>
  <si>
    <t>GRC PETWORKS ROOF HATCH</t>
  </si>
  <si>
    <t>MARCEL VYVERBERG</t>
  </si>
  <si>
    <t>7.17.19</t>
  </si>
  <si>
    <t>OTOW BLDG 106</t>
  </si>
  <si>
    <t>KCKPS MAINTENANCE FACILITY</t>
  </si>
  <si>
    <t>MBRENNEMAN</t>
  </si>
  <si>
    <t>MBRENNEMAN2</t>
  </si>
  <si>
    <t>EMPIRICAL SECURITY ADDITION</t>
  </si>
  <si>
    <t>KCLARK</t>
  </si>
  <si>
    <t>SEC TURBINE</t>
  </si>
  <si>
    <t>MIKE SHAW</t>
  </si>
  <si>
    <t>WASHBURN UNIVERSITY</t>
  </si>
  <si>
    <t>FIRST BAPTIST CHURCH PLATTE CI</t>
  </si>
  <si>
    <t>TAO ENTERPRISES</t>
  </si>
  <si>
    <t>HOLCIM CEMENT</t>
  </si>
  <si>
    <t>AMERICAN REALTY &amp; DEVELOPMENT LLC</t>
  </si>
  <si>
    <t>DOLLAR TREE NEW</t>
  </si>
  <si>
    <t>29002 SHA-BJC, HGR A</t>
  </si>
  <si>
    <t>29002-VP</t>
  </si>
  <si>
    <t>WARSON BRANDS DISTRIBUTION CEN</t>
  </si>
  <si>
    <t>EVERGREEN INDUSTRIAL, LTD</t>
  </si>
  <si>
    <t>EVERGREEN - COHO CHILL ROOMJ E</t>
  </si>
  <si>
    <t>KELLEY CONSTRUCTION COMPANY, INC.</t>
  </si>
  <si>
    <t>NOLLER TRUCK CENTER</t>
  </si>
  <si>
    <t>CHS CONWAY BRINE VAULT</t>
  </si>
  <si>
    <t>JOHN ADAMS CONSTRUCTION CO., INC.</t>
  </si>
  <si>
    <t>BILL 24FT WAREHOUSE</t>
  </si>
  <si>
    <t>OPERATIONS BLDG CUTTER LATERAL</t>
  </si>
  <si>
    <t>Admin/Ops Building Cutter</t>
  </si>
  <si>
    <t>EVERGREEN - COHO SHOP</t>
  </si>
  <si>
    <t>EQUIPMENT AND EXCAVATION BUILD</t>
  </si>
  <si>
    <t>PET MOBILITY</t>
  </si>
  <si>
    <t>JATC ADDITION</t>
  </si>
  <si>
    <t>SC 135</t>
  </si>
  <si>
    <t>ANDY WADEL ADDITION</t>
  </si>
  <si>
    <t>CHS - SELBY, SD</t>
  </si>
  <si>
    <t>DUKE AERIAL 2020 CLARINDA PROJ</t>
  </si>
  <si>
    <t>KEITH TOCZEK</t>
  </si>
  <si>
    <t>A. L. HUBER CONSTRUCTION, INC.</t>
  </si>
  <si>
    <t>WAYSIDE WAIFS CANINE BEHAVIOR</t>
  </si>
  <si>
    <t>Wayside Canine Behavior</t>
  </si>
  <si>
    <t>WELLS RURAL 3-15-19</t>
  </si>
  <si>
    <t>SEDGEWICK COUNTY FAIR</t>
  </si>
  <si>
    <t>VALLEY CENTER BLDG 1</t>
  </si>
  <si>
    <t>CCF, CCF, CCF, CR, FAB</t>
  </si>
  <si>
    <t>VALLEY CENTER BLDG 3</t>
  </si>
  <si>
    <t>VIGEN RAY CARROLL HARDIN</t>
  </si>
  <si>
    <t>0320 Vigen Ray Carroll Harding</t>
  </si>
  <si>
    <t>SATKUMAR</t>
  </si>
  <si>
    <t>PETERSON CONSTRUCTION</t>
  </si>
  <si>
    <t>VDSC HASTINGS, MO REV</t>
  </si>
  <si>
    <t>SOUTHEASTERN ELECTRIC COOP</t>
  </si>
  <si>
    <t>WPS CUTTER LATERAL</t>
  </si>
  <si>
    <t>Water treatment bldg</t>
  </si>
  <si>
    <t>REILOY</t>
  </si>
  <si>
    <t>POETTKER LEASING &amp; SUPPLY CO. INC.</t>
  </si>
  <si>
    <t>HIGHLAND FIRE SSR 12-10-19 ORD</t>
  </si>
  <si>
    <t>NUAGE TRMX</t>
  </si>
  <si>
    <t>NATIONAL RECORDS MANAGEMENT</t>
  </si>
  <si>
    <t>JMCHILDS</t>
  </si>
  <si>
    <t>CMS - GLAZING TECHNOLOGIES</t>
  </si>
  <si>
    <t>LOVE'S 782 HOPKINSVILLE KY</t>
  </si>
  <si>
    <t>TLROWLEY</t>
  </si>
  <si>
    <t>DOLLAR GENERAL - SISTERS, OR</t>
  </si>
  <si>
    <t>LOVE'S COLBERT OK</t>
  </si>
  <si>
    <t>Store #373</t>
  </si>
  <si>
    <t>LOVE'S 722 CORDES JUNCTION AZ</t>
  </si>
  <si>
    <t>PENCE CONSTRUCTION, INC.</t>
  </si>
  <si>
    <t>FEDEX FREIGHT - CALEXICO CA</t>
  </si>
  <si>
    <t>DOLLAR GENERAL - CENTRALIA WA</t>
  </si>
  <si>
    <t>FEDEX FREIGHT-ORANGE CT</t>
  </si>
  <si>
    <t>MW BUILDERS, INC.</t>
  </si>
  <si>
    <t>FEDEX FREIGHT - TOPEKA KS</t>
  </si>
  <si>
    <t>DOLLAR GENERAL - DEERFIELD OH</t>
  </si>
  <si>
    <t>DOLLAR GENERAL-MCCLEARY WA</t>
  </si>
  <si>
    <t>DOLLAR GENERAL - OCEAN SHORES,</t>
  </si>
  <si>
    <t>FEDEX FREIGHT - LAREDO, TX</t>
  </si>
  <si>
    <t>R.E. CRAWFORD CONSTRUCTION LLC</t>
  </si>
  <si>
    <t>FIRESTONE CAC - ORLANDO, FL</t>
  </si>
  <si>
    <t>TMC- TAYLOR CONSTRUCTION -</t>
  </si>
  <si>
    <t>PRODEX - SSR CLIP TEST</t>
  </si>
  <si>
    <t>MIKE LIPETZKY</t>
  </si>
  <si>
    <t>2020-025</t>
  </si>
  <si>
    <t>LUSD WAREHOUSE BUILDING</t>
  </si>
  <si>
    <t>19001-618</t>
  </si>
  <si>
    <t>NORTHWEST CONTRACTING, INC.</t>
  </si>
  <si>
    <t>MISSOURI BASIN MATERIALS</t>
  </si>
  <si>
    <t>FRONTIER PRECISION</t>
  </si>
  <si>
    <t>19-8199</t>
  </si>
  <si>
    <t>CTATE</t>
  </si>
  <si>
    <t>AB - VISALIA AIRPORT HANGARS</t>
  </si>
  <si>
    <t>NORTH VALLEY AG</t>
  </si>
  <si>
    <t>19-1250</t>
  </si>
  <si>
    <t>CHEVRON SHOP</t>
  </si>
  <si>
    <t>17-027</t>
  </si>
  <si>
    <t>DENVER COMMERCIAL BUILDERS, INC.</t>
  </si>
  <si>
    <t>FLOORS &amp; DOORS HANGAR</t>
  </si>
  <si>
    <t>DURA/CONSTRUCTORS, INC</t>
  </si>
  <si>
    <t>SOH PHASE II</t>
  </si>
  <si>
    <t>KENDALL SUBARU OF EUGENE</t>
  </si>
  <si>
    <t>MOUNT MARTY COLLEGE SPORTS FAC</t>
  </si>
  <si>
    <t>GASSELING RANCHES</t>
  </si>
  <si>
    <t>ARB STRUCTURES, INC.</t>
  </si>
  <si>
    <t>MW-20 BENCH</t>
  </si>
  <si>
    <t>IDO - IMMI TENANT FINISH-OUT</t>
  </si>
  <si>
    <t>IDO - IMMI Tenant Finish-Out</t>
  </si>
  <si>
    <t>CPSIMPSON</t>
  </si>
  <si>
    <t>MARTINS FINAL</t>
  </si>
  <si>
    <t>2019-100</t>
  </si>
  <si>
    <t>CEWEBB</t>
  </si>
  <si>
    <t>FIVE CROWNS GLORIANN FARMS</t>
  </si>
  <si>
    <t>STEEL SOLUTIONS, INC.</t>
  </si>
  <si>
    <t>CONSTELLATION GONZALES</t>
  </si>
  <si>
    <t>VIKING GLASS ADDITION</t>
  </si>
  <si>
    <t>20-2</t>
  </si>
  <si>
    <t>WAREHOUSE 6</t>
  </si>
  <si>
    <t>19030-618</t>
  </si>
  <si>
    <t>CARL HOVEN</t>
  </si>
  <si>
    <t>2019-395</t>
  </si>
  <si>
    <t>WWSD CARPORTS</t>
  </si>
  <si>
    <t>SWCRR MAINTENANCE FACILITY</t>
  </si>
  <si>
    <t>2404-17451</t>
  </si>
  <si>
    <t>STEPHENS CONSTRUCTION, INC.</t>
  </si>
  <si>
    <t>MARK MYERS 100X150X20</t>
  </si>
  <si>
    <t>BOB GRANT CONSTRUCTION,INC.</t>
  </si>
  <si>
    <t>CASCADIA BARN</t>
  </si>
  <si>
    <t>CASCADIA WELL COVER</t>
  </si>
  <si>
    <t>ORMAZA CONSTRUCTION, INC</t>
  </si>
  <si>
    <t>NATIONAL DRY / NEW PARTS STORA</t>
  </si>
  <si>
    <t>REINKE, RICH</t>
  </si>
  <si>
    <t>2020-028</t>
  </si>
  <si>
    <t>LADWP HAYNES POWER PLANT</t>
  </si>
  <si>
    <t>SPRINGVILLE PEPSI ADDITION</t>
  </si>
  <si>
    <t>AMAZING FACTS WAREHOUSE</t>
  </si>
  <si>
    <t>Job # 19-981</t>
  </si>
  <si>
    <t>FRANKLIN CONSTRUCTION</t>
  </si>
  <si>
    <t>20-1302</t>
  </si>
  <si>
    <t>WWSD CARPORT #1</t>
  </si>
  <si>
    <t>tba</t>
  </si>
  <si>
    <t>JOHN OLSON</t>
  </si>
  <si>
    <t>2020-021</t>
  </si>
  <si>
    <t>SUTTER METALS - TACOMA RECYCLE</t>
  </si>
  <si>
    <t>19-01</t>
  </si>
  <si>
    <t>OTHER, STP</t>
  </si>
  <si>
    <t>ENGINEERED STRUCTURES OF SAN DIEGO INC.</t>
  </si>
  <si>
    <t>P921 - CAIRO CONSTRUCTION</t>
  </si>
  <si>
    <t>STEWART GENERAL CONTRACTORS, LLC</t>
  </si>
  <si>
    <t>10481 RAILROAD DRIVE OFFICE BU</t>
  </si>
  <si>
    <t>10481 Railroad Drive</t>
  </si>
  <si>
    <t>RODRP</t>
  </si>
  <si>
    <t>NEXT DOOR LIQUOR</t>
  </si>
  <si>
    <t>Next Door Liquor</t>
  </si>
  <si>
    <t>COBALT TRUCK PREP</t>
  </si>
  <si>
    <t>WESTERN NEVADA SUPPLY WHSE ADD</t>
  </si>
  <si>
    <t>RK1908</t>
  </si>
  <si>
    <t>UNION PACIFIC LATC INTERMODAL</t>
  </si>
  <si>
    <t>Shadowrib</t>
  </si>
  <si>
    <t>NOVA CHEMICALS</t>
  </si>
  <si>
    <t>N D L CONSTRUCTION LTD</t>
  </si>
  <si>
    <t>WME SCHOOL ADDITION - PINNED-T</t>
  </si>
  <si>
    <t>ASTREULY</t>
  </si>
  <si>
    <t>ANDRADE GALLARDO, FRANCISCO J</t>
  </si>
  <si>
    <t>500004555</t>
  </si>
  <si>
    <t>AVENDANO CONTRERAS, CRISTIAN</t>
  </si>
  <si>
    <t>500004554</t>
  </si>
  <si>
    <t>Anderson Engineering Group,</t>
  </si>
  <si>
    <t>300150</t>
  </si>
  <si>
    <t>247842819</t>
  </si>
  <si>
    <t>BRENNEMAN, MICHAELLA R</t>
  </si>
  <si>
    <t>500004562</t>
  </si>
  <si>
    <t>Brenneman, Michaella - Do not use</t>
  </si>
  <si>
    <t>COLLIER MITCHELL, ONA M</t>
  </si>
  <si>
    <t>500003753</t>
  </si>
  <si>
    <t>DIENBERG-ARMSTRONG, RYAN P</t>
  </si>
  <si>
    <t>DODDERIDGE, DANIEL C</t>
  </si>
  <si>
    <t>500004566</t>
  </si>
  <si>
    <t>ESCAMILLA CHARCO, OSCAR O</t>
  </si>
  <si>
    <t>500004553</t>
  </si>
  <si>
    <t>FRANCO LEON, ERIKA D</t>
  </si>
  <si>
    <t>500004557</t>
  </si>
  <si>
    <t>HADDOCK, ALEX</t>
  </si>
  <si>
    <t>501297</t>
  </si>
  <si>
    <t>HANTHORN, MELISSA M</t>
  </si>
  <si>
    <t>500004497</t>
  </si>
  <si>
    <t>HARIS ENGINEERING,</t>
  </si>
  <si>
    <t>300036</t>
  </si>
  <si>
    <t>HE, HUMI</t>
  </si>
  <si>
    <t>500004295</t>
  </si>
  <si>
    <t>HUNT, ANGELA J</t>
  </si>
  <si>
    <t>500002186</t>
  </si>
  <si>
    <t>CND</t>
  </si>
  <si>
    <t>HYDER, CLIFTON D</t>
  </si>
  <si>
    <t>201741892</t>
  </si>
  <si>
    <t>501074</t>
  </si>
  <si>
    <t>JI, SHERRY</t>
  </si>
  <si>
    <t>500002841</t>
  </si>
  <si>
    <t>252274643</t>
  </si>
  <si>
    <t>LE ROY, DYLAN</t>
  </si>
  <si>
    <t>501240</t>
  </si>
  <si>
    <t>LEGLER, LISA K</t>
  </si>
  <si>
    <t>222997768</t>
  </si>
  <si>
    <t>LI, OSCAR</t>
  </si>
  <si>
    <t>500004298</t>
  </si>
  <si>
    <t>MORENO GUTIERREZ, BRECIA N</t>
  </si>
  <si>
    <t>500004556</t>
  </si>
  <si>
    <t>PAULSON, MICHAEL R</t>
  </si>
  <si>
    <t>500002468</t>
  </si>
  <si>
    <t>POVOLO, DANIEL A</t>
  </si>
  <si>
    <t>286971639</t>
  </si>
  <si>
    <t>RIDDLE ENTERPRISES (BCSS),</t>
  </si>
  <si>
    <t>300135</t>
  </si>
  <si>
    <t>S&amp;M ENGINEERING (CUSTOMS 1),</t>
  </si>
  <si>
    <t>300050</t>
  </si>
  <si>
    <t>SCHWARTZ, JADA C</t>
  </si>
  <si>
    <t>300001455</t>
  </si>
  <si>
    <t>STREULY, ANGALLITA LYNN</t>
  </si>
  <si>
    <t>500000675</t>
  </si>
  <si>
    <t>TARR, JASON R.</t>
  </si>
  <si>
    <t>200022</t>
  </si>
  <si>
    <t>TURPIN-GIANNONE, ANNISSA L</t>
  </si>
  <si>
    <t>500004580</t>
  </si>
  <si>
    <t>Withelder, Justin</t>
  </si>
  <si>
    <t>501298</t>
  </si>
  <si>
    <t>YAN, RYAN</t>
  </si>
  <si>
    <t>500004079</t>
  </si>
  <si>
    <t>ZHANG, JINGWEI</t>
  </si>
  <si>
    <t>300142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</si>
</sst>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(* #,##0_);_(* \(#,##0\);_(* &quot;-&quot;_);_(@_)"/>
    <numFmt numFmtId="43" formatCode="_(* #,##0.00_);_(* \(#,##0.00\);_(* &quot;-&quot;??_);_(@_)"/>
    <numFmt numFmtId="164" formatCode="[$$]#,##0;[Red]\([$$]#,##0\)"/>
    <numFmt numFmtId="165" formatCode="0.00_);[Red]\(0.00\)"/>
    <numFmt numFmtId="166" formatCode="0.0%"/>
    <numFmt numFmtId="167" formatCode="0_);[Red]\(0\)"/>
    <numFmt numFmtId="168" formatCode="0.00%_);\(0.00%\)"/>
    <numFmt numFmtId="169" formatCode="_(* #,##0_);_(* \(#,##0\);_(* &quot;-&quot;??_);_(@_)"/>
    <numFmt numFmtId="170" formatCode="_(* #,##0.0000_);_(* \(#,##0.0000\);_(* &quot;-&quot;??_);_(@_)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rgb="FF0000FF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8"/>
      <color theme="1"/>
      <name val="Calibri"/>
      <family val="2"/>
    </font>
    <font>
      <b/>
      <sz val="8"/>
      <color rgb="FFFF0000"/>
      <name val="Calibri"/>
      <family val="2"/>
    </font>
    <font>
      <sz val="8"/>
      <color rgb="FF0000FF"/>
      <name val="Calibri"/>
      <family val="2"/>
    </font>
    <font>
      <b/>
      <sz val="8"/>
      <color rgb="FF008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rgb="FFFF0000"/>
      <name val="Arial"/>
      <family val="2"/>
    </font>
    <font>
      <sz val="8"/>
      <color theme="1"/>
      <name val="Calibri"/>
      <family val="2"/>
    </font>
    <font>
      <sz val="8"/>
      <color rgb="FF0000FF"/>
      <name val="Calibri"/>
      <family val="2"/>
    </font>
    <font>
      <b/>
      <sz val="8"/>
      <color rgb="FF008000"/>
      <name val="Calibri"/>
      <family val="2"/>
    </font>
    <font>
      <b/>
      <sz val="8"/>
      <color rgb="FFFF0000"/>
      <name val="Calibri"/>
      <family val="2"/>
    </font>
    <font>
      <sz val="11"/>
      <color theme="1"/>
      <name val="Calibri"/>
      <family val="2"/>
    </font>
    <font>
      <sz val="8"/>
      <color theme="1"/>
      <name val="Calibri"/>
      <family val="2"/>
    </font>
    <font>
      <sz val="11"/>
      <color theme="1"/>
      <name val="Calibri"/>
      <family val="2"/>
    </font>
    <font>
      <sz val="8"/>
      <color theme="1"/>
      <name val="Calibri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5D9E2"/>
      </patternFill>
    </fill>
    <fill>
      <patternFill patternType="solid">
        <fgColor rgb="FFF9F9F9"/>
      </patternFill>
    </fill>
    <fill>
      <patternFill patternType="solid">
        <fgColor rgb="FFCCCCCC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249977111117893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959595"/>
      </left>
      <right/>
      <top style="thin">
        <color rgb="FF959595"/>
      </top>
      <bottom/>
      <diagonal/>
    </border>
    <border>
      <left style="thin">
        <color rgb="FF959595"/>
      </left>
      <right style="thin">
        <color rgb="FF959595"/>
      </right>
      <top style="thin">
        <color rgb="FF959595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rgb="FF959595"/>
      </left>
      <right style="thin">
        <color rgb="FF959595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959595"/>
      </left>
      <right/>
      <top style="thin">
        <color rgb="FF959595"/>
      </top>
      <bottom style="thin">
        <color rgb="FF959595"/>
      </bottom>
      <diagonal/>
    </border>
    <border>
      <left style="thin">
        <color rgb="FF959595"/>
      </left>
      <right style="thin">
        <color rgb="FF959595"/>
      </right>
      <top style="thin">
        <color rgb="FF959595"/>
      </top>
      <bottom style="thin">
        <color rgb="FF959595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  <xf numFmtId="0" fontId="26" fillId="0" borderId="0"/>
    <xf numFmtId="9" fontId="1" fillId="0" borderId="0" applyFont="0" applyFill="0" applyBorder="0" applyAlignment="0" applyProtection="0"/>
    <xf numFmtId="0" fontId="36" fillId="0" borderId="0"/>
    <xf numFmtId="0" fontId="38" fillId="0" borderId="0"/>
  </cellStyleXfs>
  <cellXfs count="27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41" fontId="0" fillId="0" borderId="0" xfId="0" applyNumberFormat="1"/>
    <xf numFmtId="0" fontId="18" fillId="0" borderId="0" xfId="0" applyFont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/>
      <protection locked="0"/>
    </xf>
    <xf numFmtId="0" fontId="18" fillId="34" borderId="11" xfId="0" applyFont="1" applyFill="1" applyBorder="1" applyAlignment="1">
      <alignment horizontal="center"/>
    </xf>
    <xf numFmtId="0" fontId="22" fillId="36" borderId="13" xfId="0" applyFont="1" applyFill="1" applyBorder="1" applyAlignment="1">
      <alignment horizontal="left" vertical="top" wrapText="1"/>
    </xf>
    <xf numFmtId="0" fontId="0" fillId="36" borderId="13" xfId="0" applyFill="1" applyBorder="1" applyAlignment="1">
      <alignment horizontal="left" vertical="top" wrapText="1"/>
    </xf>
    <xf numFmtId="164" fontId="22" fillId="0" borderId="13" xfId="0" applyNumberFormat="1" applyFont="1" applyBorder="1" applyAlignment="1">
      <alignment horizontal="right" vertical="top" wrapText="1"/>
    </xf>
    <xf numFmtId="40" fontId="22" fillId="0" borderId="13" xfId="0" applyNumberFormat="1" applyFont="1" applyBorder="1" applyAlignment="1">
      <alignment horizontal="right" vertical="top" wrapText="1"/>
    </xf>
    <xf numFmtId="40" fontId="23" fillId="37" borderId="13" xfId="0" applyNumberFormat="1" applyFont="1" applyFill="1" applyBorder="1" applyAlignment="1">
      <alignment horizontal="right" vertical="top" wrapText="1"/>
    </xf>
    <xf numFmtId="0" fontId="0" fillId="0" borderId="13" xfId="0" applyBorder="1" applyAlignment="1">
      <alignment horizontal="right" vertical="top" wrapText="1"/>
    </xf>
    <xf numFmtId="164" fontId="22" fillId="0" borderId="14" xfId="0" applyNumberFormat="1" applyFont="1" applyBorder="1" applyAlignment="1">
      <alignment horizontal="right" vertical="top" wrapText="1"/>
    </xf>
    <xf numFmtId="0" fontId="24" fillId="36" borderId="13" xfId="0" applyFont="1" applyFill="1" applyBorder="1" applyAlignment="1">
      <alignment horizontal="left" vertical="top" wrapText="1"/>
    </xf>
    <xf numFmtId="0" fontId="0" fillId="0" borderId="14" xfId="0" applyBorder="1" applyAlignment="1">
      <alignment horizontal="right" vertical="top" wrapText="1"/>
    </xf>
    <xf numFmtId="0" fontId="25" fillId="36" borderId="13" xfId="0" applyFont="1" applyFill="1" applyBorder="1" applyAlignment="1">
      <alignment horizontal="left" vertical="top" wrapText="1"/>
    </xf>
    <xf numFmtId="0" fontId="23" fillId="37" borderId="13" xfId="0" applyFont="1" applyFill="1" applyBorder="1" applyAlignment="1">
      <alignment horizontal="left" vertical="top" wrapText="1"/>
    </xf>
    <xf numFmtId="40" fontId="25" fillId="0" borderId="13" xfId="0" applyNumberFormat="1" applyFont="1" applyBorder="1" applyAlignment="1">
      <alignment horizontal="right" vertical="top" wrapText="1"/>
    </xf>
    <xf numFmtId="165" fontId="22" fillId="0" borderId="13" xfId="0" applyNumberFormat="1" applyFont="1" applyBorder="1" applyAlignment="1">
      <alignment horizontal="right" vertical="top" wrapText="1"/>
    </xf>
    <xf numFmtId="165" fontId="25" fillId="0" borderId="13" xfId="0" applyNumberFormat="1" applyFont="1" applyBorder="1" applyAlignment="1">
      <alignment horizontal="right" vertical="top" wrapText="1"/>
    </xf>
    <xf numFmtId="165" fontId="23" fillId="37" borderId="13" xfId="0" applyNumberFormat="1" applyFont="1" applyFill="1" applyBorder="1" applyAlignment="1">
      <alignment horizontal="right" vertical="top" wrapText="1"/>
    </xf>
    <xf numFmtId="166" fontId="0" fillId="0" borderId="0" xfId="0" applyNumberFormat="1"/>
    <xf numFmtId="0" fontId="0" fillId="0" borderId="0" xfId="0" quotePrefix="1"/>
    <xf numFmtId="0" fontId="18" fillId="34" borderId="15" xfId="0" applyFont="1" applyFill="1" applyBorder="1" applyAlignment="1">
      <alignment horizontal="center"/>
    </xf>
    <xf numFmtId="41" fontId="0" fillId="0" borderId="18" xfId="0" applyNumberFormat="1" applyBorder="1"/>
    <xf numFmtId="41" fontId="0" fillId="0" borderId="0" xfId="0" applyNumberFormat="1" applyBorder="1"/>
    <xf numFmtId="43" fontId="0" fillId="0" borderId="0" xfId="0" applyNumberFormat="1" applyBorder="1"/>
    <xf numFmtId="41" fontId="0" fillId="0" borderId="20" xfId="0" applyNumberFormat="1" applyBorder="1"/>
    <xf numFmtId="41" fontId="0" fillId="0" borderId="12" xfId="0" applyNumberFormat="1" applyBorder="1"/>
    <xf numFmtId="43" fontId="0" fillId="0" borderId="12" xfId="0" applyNumberFormat="1" applyBorder="1"/>
    <xf numFmtId="166" fontId="0" fillId="0" borderId="0" xfId="0" applyNumberFormat="1" applyBorder="1"/>
    <xf numFmtId="166" fontId="0" fillId="38" borderId="0" xfId="0" applyNumberFormat="1" applyFill="1" applyBorder="1"/>
    <xf numFmtId="41" fontId="0" fillId="0" borderId="19" xfId="0" applyNumberFormat="1" applyFill="1" applyBorder="1"/>
    <xf numFmtId="166" fontId="0" fillId="0" borderId="12" xfId="0" applyNumberFormat="1" applyBorder="1"/>
    <xf numFmtId="166" fontId="0" fillId="38" borderId="12" xfId="0" applyNumberFormat="1" applyFill="1" applyBorder="1"/>
    <xf numFmtId="41" fontId="0" fillId="0" borderId="21" xfId="0" applyNumberFormat="1" applyFill="1" applyBorder="1"/>
    <xf numFmtId="0" fontId="0" fillId="0" borderId="18" xfId="0" applyBorder="1"/>
    <xf numFmtId="0" fontId="0" fillId="0" borderId="0" xfId="0" applyBorder="1"/>
    <xf numFmtId="0" fontId="0" fillId="0" borderId="19" xfId="0" applyBorder="1"/>
    <xf numFmtId="43" fontId="0" fillId="0" borderId="20" xfId="0" applyNumberFormat="1" applyBorder="1"/>
    <xf numFmtId="0" fontId="0" fillId="0" borderId="22" xfId="0" applyBorder="1" applyAlignment="1">
      <alignment horizontal="centerContinuous"/>
    </xf>
    <xf numFmtId="0" fontId="0" fillId="0" borderId="23" xfId="0" applyBorder="1" applyAlignment="1">
      <alignment horizontal="centerContinuous"/>
    </xf>
    <xf numFmtId="0" fontId="0" fillId="0" borderId="24" xfId="0" applyBorder="1" applyAlignment="1">
      <alignment horizontal="centerContinuous"/>
    </xf>
    <xf numFmtId="43" fontId="0" fillId="0" borderId="19" xfId="42" applyFont="1" applyBorder="1"/>
    <xf numFmtId="0" fontId="14" fillId="0" borderId="0" xfId="0" applyFont="1"/>
    <xf numFmtId="41" fontId="14" fillId="0" borderId="18" xfId="0" applyNumberFormat="1" applyFont="1" applyBorder="1"/>
    <xf numFmtId="41" fontId="14" fillId="0" borderId="0" xfId="0" applyNumberFormat="1" applyFont="1" applyBorder="1"/>
    <xf numFmtId="43" fontId="14" fillId="0" borderId="19" xfId="42" applyFont="1" applyBorder="1"/>
    <xf numFmtId="166" fontId="0" fillId="0" borderId="19" xfId="0" applyNumberFormat="1" applyBorder="1"/>
    <xf numFmtId="0" fontId="0" fillId="0" borderId="0" xfId="0" applyFill="1"/>
    <xf numFmtId="41" fontId="0" fillId="0" borderId="18" xfId="0" applyNumberFormat="1" applyFill="1" applyBorder="1"/>
    <xf numFmtId="0" fontId="18" fillId="0" borderId="22" xfId="0" applyFont="1" applyFill="1" applyBorder="1"/>
    <xf numFmtId="0" fontId="18" fillId="0" borderId="23" xfId="0" applyFont="1" applyFill="1" applyBorder="1"/>
    <xf numFmtId="0" fontId="18" fillId="0" borderId="24" xfId="0" applyFont="1" applyFill="1" applyBorder="1" applyAlignment="1">
      <alignment horizontal="center"/>
    </xf>
    <xf numFmtId="0" fontId="18" fillId="0" borderId="18" xfId="0" applyFont="1" applyFill="1" applyBorder="1"/>
    <xf numFmtId="0" fontId="18" fillId="0" borderId="0" xfId="0" applyFont="1" applyFill="1" applyBorder="1"/>
    <xf numFmtId="0" fontId="18" fillId="0" borderId="19" xfId="0" applyFont="1" applyFill="1" applyBorder="1" applyAlignment="1">
      <alignment horizontal="center"/>
    </xf>
    <xf numFmtId="0" fontId="22" fillId="35" borderId="25" xfId="0" applyFont="1" applyFill="1" applyBorder="1" applyAlignment="1">
      <alignment horizontal="left" vertical="top" wrapText="1"/>
    </xf>
    <xf numFmtId="0" fontId="0" fillId="39" borderId="22" xfId="0" applyFill="1" applyBorder="1" applyAlignment="1">
      <alignment horizontal="centerContinuous"/>
    </xf>
    <xf numFmtId="0" fontId="0" fillId="0" borderId="17" xfId="0" applyFill="1" applyBorder="1" applyAlignment="1">
      <alignment horizontal="center"/>
    </xf>
    <xf numFmtId="166" fontId="0" fillId="0" borderId="0" xfId="0" applyNumberFormat="1" applyFill="1" applyBorder="1"/>
    <xf numFmtId="166" fontId="0" fillId="0" borderId="12" xfId="0" applyNumberFormat="1" applyFill="1" applyBorder="1"/>
    <xf numFmtId="43" fontId="0" fillId="0" borderId="0" xfId="0" applyNumberFormat="1"/>
    <xf numFmtId="166" fontId="14" fillId="0" borderId="0" xfId="42" applyNumberFormat="1" applyFont="1" applyBorder="1"/>
    <xf numFmtId="0" fontId="0" fillId="0" borderId="19" xfId="0" applyFill="1" applyBorder="1"/>
    <xf numFmtId="166" fontId="14" fillId="0" borderId="19" xfId="0" applyNumberFormat="1" applyFont="1" applyBorder="1"/>
    <xf numFmtId="41" fontId="0" fillId="0" borderId="20" xfId="0" applyNumberFormat="1" applyFill="1" applyBorder="1"/>
    <xf numFmtId="41" fontId="0" fillId="0" borderId="12" xfId="0" applyNumberFormat="1" applyFill="1" applyBorder="1"/>
    <xf numFmtId="43" fontId="0" fillId="0" borderId="21" xfId="42" applyFont="1" applyFill="1" applyBorder="1"/>
    <xf numFmtId="0" fontId="0" fillId="0" borderId="20" xfId="0" applyFill="1" applyBorder="1"/>
    <xf numFmtId="0" fontId="0" fillId="0" borderId="12" xfId="0" applyFill="1" applyBorder="1"/>
    <xf numFmtId="166" fontId="0" fillId="0" borderId="21" xfId="0" applyNumberFormat="1" applyFill="1" applyBorder="1"/>
    <xf numFmtId="43" fontId="0" fillId="0" borderId="23" xfId="42" applyFont="1" applyFill="1" applyBorder="1"/>
    <xf numFmtId="0" fontId="26" fillId="0" borderId="0" xfId="43"/>
    <xf numFmtId="0" fontId="26" fillId="0" borderId="0" xfId="43" applyFont="1"/>
    <xf numFmtId="0" fontId="27" fillId="33" borderId="10" xfId="43" applyFont="1" applyFill="1" applyBorder="1"/>
    <xf numFmtId="0" fontId="26" fillId="0" borderId="0" xfId="43" applyAlignment="1">
      <alignment horizontal="left"/>
    </xf>
    <xf numFmtId="41" fontId="26" fillId="0" borderId="0" xfId="43" applyNumberFormat="1"/>
    <xf numFmtId="166" fontId="26" fillId="0" borderId="0" xfId="43" applyNumberFormat="1"/>
    <xf numFmtId="0" fontId="0" fillId="0" borderId="0" xfId="0" applyNumberFormat="1"/>
    <xf numFmtId="0" fontId="0" fillId="39" borderId="0" xfId="0" applyNumberFormat="1" applyFill="1"/>
    <xf numFmtId="0" fontId="0" fillId="39" borderId="0" xfId="0" applyFill="1" applyAlignment="1">
      <alignment horizontal="left"/>
    </xf>
    <xf numFmtId="0" fontId="0" fillId="40" borderId="22" xfId="0" applyFill="1" applyBorder="1" applyAlignment="1">
      <alignment horizontal="centerContinuous"/>
    </xf>
    <xf numFmtId="0" fontId="0" fillId="40" borderId="23" xfId="0" applyFill="1" applyBorder="1" applyAlignment="1">
      <alignment horizontal="centerContinuous"/>
    </xf>
    <xf numFmtId="0" fontId="0" fillId="40" borderId="24" xfId="0" applyFill="1" applyBorder="1" applyAlignment="1">
      <alignment horizontal="centerContinuous"/>
    </xf>
    <xf numFmtId="0" fontId="0" fillId="40" borderId="18" xfId="0" applyFill="1" applyBorder="1"/>
    <xf numFmtId="0" fontId="0" fillId="40" borderId="0" xfId="0" applyFill="1" applyBorder="1"/>
    <xf numFmtId="0" fontId="0" fillId="40" borderId="19" xfId="0" applyFill="1" applyBorder="1"/>
    <xf numFmtId="41" fontId="0" fillId="40" borderId="18" xfId="0" applyNumberFormat="1" applyFill="1" applyBorder="1"/>
    <xf numFmtId="41" fontId="0" fillId="40" borderId="0" xfId="0" applyNumberFormat="1" applyFill="1" applyBorder="1"/>
    <xf numFmtId="43" fontId="0" fillId="40" borderId="19" xfId="42" applyFont="1" applyFill="1" applyBorder="1"/>
    <xf numFmtId="41" fontId="0" fillId="40" borderId="20" xfId="0" applyNumberFormat="1" applyFill="1" applyBorder="1"/>
    <xf numFmtId="41" fontId="0" fillId="40" borderId="12" xfId="0" applyNumberFormat="1" applyFill="1" applyBorder="1"/>
    <xf numFmtId="43" fontId="0" fillId="40" borderId="21" xfId="42" applyFont="1" applyFill="1" applyBorder="1"/>
    <xf numFmtId="41" fontId="28" fillId="40" borderId="18" xfId="0" applyNumberFormat="1" applyFont="1" applyFill="1" applyBorder="1"/>
    <xf numFmtId="41" fontId="28" fillId="40" borderId="0" xfId="0" applyNumberFormat="1" applyFont="1" applyFill="1" applyBorder="1"/>
    <xf numFmtId="43" fontId="28" fillId="40" borderId="19" xfId="42" applyFont="1" applyFill="1" applyBorder="1"/>
    <xf numFmtId="0" fontId="0" fillId="39" borderId="23" xfId="0" applyFill="1" applyBorder="1" applyAlignment="1">
      <alignment horizontal="centerContinuous"/>
    </xf>
    <xf numFmtId="0" fontId="0" fillId="39" borderId="24" xfId="0" applyFill="1" applyBorder="1" applyAlignment="1">
      <alignment horizontal="centerContinuous"/>
    </xf>
    <xf numFmtId="0" fontId="0" fillId="39" borderId="15" xfId="0" applyFill="1" applyBorder="1" applyAlignment="1">
      <alignment horizontal="centerContinuous"/>
    </xf>
    <xf numFmtId="0" fontId="0" fillId="39" borderId="17" xfId="0" applyFill="1" applyBorder="1" applyAlignment="1">
      <alignment horizontal="centerContinuous"/>
    </xf>
    <xf numFmtId="0" fontId="0" fillId="39" borderId="16" xfId="0" applyFill="1" applyBorder="1" applyAlignment="1">
      <alignment horizontal="centerContinuous"/>
    </xf>
    <xf numFmtId="0" fontId="0" fillId="39" borderId="17" xfId="0" applyFill="1" applyBorder="1" applyAlignment="1">
      <alignment horizontal="center"/>
    </xf>
    <xf numFmtId="0" fontId="0" fillId="39" borderId="16" xfId="0" applyFill="1" applyBorder="1" applyAlignment="1">
      <alignment horizontal="center"/>
    </xf>
    <xf numFmtId="0" fontId="0" fillId="39" borderId="0" xfId="0" applyFill="1" applyBorder="1" applyAlignment="1">
      <alignment horizontal="centerContinuous"/>
    </xf>
    <xf numFmtId="0" fontId="18" fillId="34" borderId="0" xfId="0" applyFont="1" applyFill="1" applyBorder="1" applyAlignment="1">
      <alignment horizontal="center"/>
    </xf>
    <xf numFmtId="0" fontId="18" fillId="34" borderId="11" xfId="0" applyFont="1" applyFill="1" applyBorder="1" applyAlignment="1">
      <alignment horizontal="center" wrapText="1"/>
    </xf>
    <xf numFmtId="0" fontId="0" fillId="0" borderId="15" xfId="0" applyBorder="1"/>
    <xf numFmtId="43" fontId="0" fillId="0" borderId="17" xfId="0" applyNumberFormat="1" applyBorder="1"/>
    <xf numFmtId="41" fontId="0" fillId="0" borderId="17" xfId="0" applyNumberFormat="1" applyBorder="1"/>
    <xf numFmtId="0" fontId="16" fillId="0" borderId="0" xfId="0" applyFont="1"/>
    <xf numFmtId="0" fontId="29" fillId="0" borderId="0" xfId="0" applyFont="1"/>
    <xf numFmtId="166" fontId="0" fillId="0" borderId="16" xfId="0" applyNumberFormat="1" applyBorder="1"/>
    <xf numFmtId="0" fontId="0" fillId="0" borderId="22" xfId="0" applyBorder="1"/>
    <xf numFmtId="0" fontId="16" fillId="0" borderId="23" xfId="0" applyFont="1" applyBorder="1"/>
    <xf numFmtId="0" fontId="0" fillId="0" borderId="23" xfId="0" applyBorder="1"/>
    <xf numFmtId="0" fontId="0" fillId="0" borderId="24" xfId="0" applyBorder="1"/>
    <xf numFmtId="41" fontId="0" fillId="0" borderId="19" xfId="0" applyNumberFormat="1" applyBorder="1"/>
    <xf numFmtId="0" fontId="0" fillId="0" borderId="20" xfId="0" applyBorder="1"/>
    <xf numFmtId="41" fontId="0" fillId="0" borderId="21" xfId="0" applyNumberFormat="1" applyBorder="1"/>
    <xf numFmtId="0" fontId="0" fillId="42" borderId="15" xfId="0" applyFill="1" applyBorder="1"/>
    <xf numFmtId="41" fontId="0" fillId="42" borderId="17" xfId="0" applyNumberFormat="1" applyFill="1" applyBorder="1"/>
    <xf numFmtId="41" fontId="0" fillId="42" borderId="16" xfId="0" applyNumberFormat="1" applyFill="1" applyBorder="1"/>
    <xf numFmtId="0" fontId="0" fillId="41" borderId="15" xfId="0" applyFill="1" applyBorder="1"/>
    <xf numFmtId="43" fontId="0" fillId="42" borderId="17" xfId="0" applyNumberFormat="1" applyFill="1" applyBorder="1"/>
    <xf numFmtId="43" fontId="0" fillId="42" borderId="16" xfId="0" applyNumberFormat="1" applyFill="1" applyBorder="1"/>
    <xf numFmtId="166" fontId="0" fillId="42" borderId="17" xfId="0" applyNumberFormat="1" applyFill="1" applyBorder="1"/>
    <xf numFmtId="166" fontId="0" fillId="42" borderId="16" xfId="0" applyNumberFormat="1" applyFill="1" applyBorder="1"/>
    <xf numFmtId="0" fontId="0" fillId="44" borderId="15" xfId="0" applyFill="1" applyBorder="1"/>
    <xf numFmtId="0" fontId="0" fillId="44" borderId="17" xfId="0" applyFill="1" applyBorder="1"/>
    <xf numFmtId="0" fontId="0" fillId="44" borderId="16" xfId="0" applyFill="1" applyBorder="1"/>
    <xf numFmtId="0" fontId="0" fillId="41" borderId="17" xfId="0" applyFill="1" applyBorder="1"/>
    <xf numFmtId="0" fontId="0" fillId="41" borderId="16" xfId="0" applyFill="1" applyBorder="1"/>
    <xf numFmtId="0" fontId="0" fillId="0" borderId="0" xfId="0" applyFill="1" applyBorder="1"/>
    <xf numFmtId="0" fontId="18" fillId="40" borderId="11" xfId="0" applyFont="1" applyFill="1" applyBorder="1" applyAlignment="1">
      <alignment horizontal="center"/>
    </xf>
    <xf numFmtId="43" fontId="0" fillId="40" borderId="0" xfId="0" applyNumberFormat="1" applyFill="1" applyBorder="1"/>
    <xf numFmtId="43" fontId="0" fillId="40" borderId="19" xfId="0" applyNumberFormat="1" applyFill="1" applyBorder="1"/>
    <xf numFmtId="43" fontId="0" fillId="40" borderId="12" xfId="0" applyNumberFormat="1" applyFill="1" applyBorder="1"/>
    <xf numFmtId="43" fontId="0" fillId="40" borderId="21" xfId="0" applyNumberFormat="1" applyFill="1" applyBorder="1"/>
    <xf numFmtId="43" fontId="0" fillId="0" borderId="17" xfId="42" applyFont="1" applyBorder="1"/>
    <xf numFmtId="41" fontId="0" fillId="0" borderId="0" xfId="0" applyNumberFormat="1" applyFill="1"/>
    <xf numFmtId="0" fontId="30" fillId="0" borderId="26" xfId="0" applyFont="1" applyBorder="1"/>
    <xf numFmtId="0" fontId="16" fillId="0" borderId="22" xfId="0" applyFont="1" applyBorder="1"/>
    <xf numFmtId="41" fontId="0" fillId="43" borderId="20" xfId="0" applyNumberFormat="1" applyFill="1" applyBorder="1"/>
    <xf numFmtId="41" fontId="0" fillId="43" borderId="12" xfId="0" applyNumberFormat="1" applyFill="1" applyBorder="1"/>
    <xf numFmtId="41" fontId="0" fillId="43" borderId="21" xfId="0" applyNumberFormat="1" applyFill="1" applyBorder="1"/>
    <xf numFmtId="0" fontId="0" fillId="0" borderId="12" xfId="0" applyBorder="1"/>
    <xf numFmtId="0" fontId="0" fillId="45" borderId="15" xfId="0" applyFill="1" applyBorder="1"/>
    <xf numFmtId="41" fontId="0" fillId="45" borderId="17" xfId="0" applyNumberFormat="1" applyFill="1" applyBorder="1"/>
    <xf numFmtId="41" fontId="0" fillId="45" borderId="16" xfId="0" applyNumberFormat="1" applyFill="1" applyBorder="1"/>
    <xf numFmtId="43" fontId="0" fillId="45" borderId="17" xfId="0" applyNumberFormat="1" applyFill="1" applyBorder="1"/>
    <xf numFmtId="43" fontId="0" fillId="45" borderId="16" xfId="0" applyNumberFormat="1" applyFill="1" applyBorder="1"/>
    <xf numFmtId="166" fontId="0" fillId="45" borderId="17" xfId="0" applyNumberFormat="1" applyFill="1" applyBorder="1"/>
    <xf numFmtId="166" fontId="0" fillId="45" borderId="16" xfId="0" applyNumberFormat="1" applyFill="1" applyBorder="1"/>
    <xf numFmtId="0" fontId="0" fillId="47" borderId="15" xfId="0" applyFill="1" applyBorder="1"/>
    <xf numFmtId="0" fontId="0" fillId="47" borderId="17" xfId="0" applyFill="1" applyBorder="1"/>
    <xf numFmtId="0" fontId="0" fillId="47" borderId="16" xfId="0" applyFill="1" applyBorder="1"/>
    <xf numFmtId="0" fontId="14" fillId="0" borderId="18" xfId="0" applyFont="1" applyBorder="1"/>
    <xf numFmtId="0" fontId="14" fillId="0" borderId="0" xfId="0" applyFont="1" applyBorder="1"/>
    <xf numFmtId="0" fontId="31" fillId="34" borderId="11" xfId="0" applyFont="1" applyFill="1" applyBorder="1" applyAlignment="1">
      <alignment horizontal="center"/>
    </xf>
    <xf numFmtId="43" fontId="0" fillId="0" borderId="0" xfId="42" applyFont="1" applyBorder="1"/>
    <xf numFmtId="166" fontId="0" fillId="40" borderId="0" xfId="0" applyNumberFormat="1" applyFill="1" applyBorder="1"/>
    <xf numFmtId="0" fontId="0" fillId="0" borderId="0" xfId="0" applyNumberFormat="1" applyAlignment="1">
      <alignment horizontal="left" indent="1"/>
    </xf>
    <xf numFmtId="41" fontId="0" fillId="46" borderId="0" xfId="0" applyNumberFormat="1" applyFill="1" applyBorder="1"/>
    <xf numFmtId="41" fontId="0" fillId="46" borderId="18" xfId="0" applyNumberFormat="1" applyFill="1" applyBorder="1"/>
    <xf numFmtId="41" fontId="0" fillId="46" borderId="0" xfId="0" applyNumberFormat="1" applyFill="1"/>
    <xf numFmtId="0" fontId="0" fillId="38" borderId="0" xfId="0" applyFill="1"/>
    <xf numFmtId="0" fontId="0" fillId="38" borderId="0" xfId="0" applyNumberFormat="1" applyFill="1" applyAlignment="1">
      <alignment horizontal="left" indent="1"/>
    </xf>
    <xf numFmtId="41" fontId="0" fillId="38" borderId="0" xfId="0" applyNumberFormat="1" applyFill="1"/>
    <xf numFmtId="0" fontId="0" fillId="38" borderId="0" xfId="0" quotePrefix="1" applyFill="1"/>
    <xf numFmtId="41" fontId="0" fillId="38" borderId="0" xfId="0" quotePrefix="1" applyNumberFormat="1" applyFill="1"/>
    <xf numFmtId="41" fontId="0" fillId="48" borderId="18" xfId="0" applyNumberFormat="1" applyFill="1" applyBorder="1"/>
    <xf numFmtId="41" fontId="0" fillId="48" borderId="0" xfId="0" applyNumberFormat="1" applyFill="1" applyBorder="1"/>
    <xf numFmtId="0" fontId="22" fillId="0" borderId="13" xfId="0" applyFont="1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43" fontId="14" fillId="0" borderId="0" xfId="42" applyFont="1" applyBorder="1"/>
    <xf numFmtId="43" fontId="0" fillId="0" borderId="12" xfId="42" applyFont="1" applyFill="1" applyBorder="1"/>
    <xf numFmtId="0" fontId="0" fillId="0" borderId="17" xfId="0" applyBorder="1"/>
    <xf numFmtId="0" fontId="0" fillId="49" borderId="0" xfId="0" applyFill="1" applyBorder="1"/>
    <xf numFmtId="0" fontId="0" fillId="49" borderId="0" xfId="0" applyFill="1"/>
    <xf numFmtId="43" fontId="0" fillId="49" borderId="0" xfId="0" applyNumberFormat="1" applyFill="1" applyBorder="1"/>
    <xf numFmtId="43" fontId="0" fillId="0" borderId="0" xfId="0" applyNumberFormat="1" applyFill="1" applyBorder="1"/>
    <xf numFmtId="43" fontId="0" fillId="49" borderId="19" xfId="42" applyFont="1" applyFill="1" applyBorder="1"/>
    <xf numFmtId="41" fontId="0" fillId="49" borderId="18" xfId="0" applyNumberFormat="1" applyFill="1" applyBorder="1"/>
    <xf numFmtId="41" fontId="0" fillId="49" borderId="0" xfId="0" applyNumberFormat="1" applyFill="1" applyBorder="1"/>
    <xf numFmtId="41" fontId="0" fillId="49" borderId="0" xfId="0" applyNumberFormat="1" applyFill="1"/>
    <xf numFmtId="166" fontId="0" fillId="49" borderId="0" xfId="0" applyNumberFormat="1" applyFill="1"/>
    <xf numFmtId="169" fontId="0" fillId="0" borderId="0" xfId="42" applyNumberFormat="1" applyFont="1"/>
    <xf numFmtId="22" fontId="0" fillId="0" borderId="0" xfId="0" applyNumberFormat="1"/>
    <xf numFmtId="14" fontId="0" fillId="0" borderId="0" xfId="0" applyNumberFormat="1"/>
    <xf numFmtId="169" fontId="0" fillId="0" borderId="0" xfId="42" applyNumberFormat="1" applyFont="1" applyBorder="1"/>
    <xf numFmtId="169" fontId="0" fillId="0" borderId="21" xfId="42" applyNumberFormat="1" applyFont="1" applyBorder="1"/>
    <xf numFmtId="0" fontId="32" fillId="35" borderId="13" xfId="0" applyFont="1" applyFill="1" applyBorder="1" applyAlignment="1">
      <alignment horizontal="left" vertical="top" wrapText="1"/>
    </xf>
    <xf numFmtId="0" fontId="32" fillId="35" borderId="14" xfId="0" applyFont="1" applyFill="1" applyBorder="1" applyAlignment="1">
      <alignment horizontal="left" vertical="top" wrapText="1"/>
    </xf>
    <xf numFmtId="0" fontId="32" fillId="0" borderId="13" xfId="0" applyFont="1" applyBorder="1" applyAlignment="1">
      <alignment horizontal="left" vertical="top" wrapText="1"/>
    </xf>
    <xf numFmtId="39" fontId="32" fillId="0" borderId="13" xfId="0" applyNumberFormat="1" applyFont="1" applyBorder="1" applyAlignment="1">
      <alignment horizontal="right" vertical="top" wrapText="1"/>
    </xf>
    <xf numFmtId="40" fontId="32" fillId="0" borderId="13" xfId="0" applyNumberFormat="1" applyFont="1" applyBorder="1" applyAlignment="1">
      <alignment horizontal="right" vertical="top" wrapText="1"/>
    </xf>
    <xf numFmtId="168" fontId="32" fillId="0" borderId="13" xfId="0" applyNumberFormat="1" applyFont="1" applyBorder="1" applyAlignment="1">
      <alignment horizontal="right" vertical="top" wrapText="1"/>
    </xf>
    <xf numFmtId="167" fontId="32" fillId="0" borderId="13" xfId="0" applyNumberFormat="1" applyFont="1" applyBorder="1" applyAlignment="1">
      <alignment horizontal="right" vertical="top" wrapText="1"/>
    </xf>
    <xf numFmtId="38" fontId="32" fillId="0" borderId="13" xfId="0" applyNumberFormat="1" applyFont="1" applyBorder="1" applyAlignment="1">
      <alignment horizontal="right" vertical="top" wrapText="1"/>
    </xf>
    <xf numFmtId="0" fontId="32" fillId="0" borderId="14" xfId="0" applyFont="1" applyBorder="1" applyAlignment="1">
      <alignment horizontal="left" vertical="top" wrapText="1"/>
    </xf>
    <xf numFmtId="0" fontId="32" fillId="36" borderId="13" xfId="0" applyFont="1" applyFill="1" applyBorder="1" applyAlignment="1">
      <alignment horizontal="left" vertical="top" wrapText="1"/>
    </xf>
    <xf numFmtId="0" fontId="33" fillId="36" borderId="13" xfId="0" applyFont="1" applyFill="1" applyBorder="1" applyAlignment="1">
      <alignment horizontal="left" vertical="top" wrapText="1"/>
    </xf>
    <xf numFmtId="164" fontId="32" fillId="0" borderId="13" xfId="0" applyNumberFormat="1" applyFont="1" applyBorder="1" applyAlignment="1">
      <alignment horizontal="right" vertical="top" wrapText="1"/>
    </xf>
    <xf numFmtId="164" fontId="32" fillId="0" borderId="14" xfId="0" applyNumberFormat="1" applyFont="1" applyBorder="1" applyAlignment="1">
      <alignment horizontal="right" vertical="top" wrapText="1"/>
    </xf>
    <xf numFmtId="0" fontId="34" fillId="36" borderId="13" xfId="0" applyFont="1" applyFill="1" applyBorder="1" applyAlignment="1">
      <alignment horizontal="left" vertical="top" wrapText="1"/>
    </xf>
    <xf numFmtId="40" fontId="35" fillId="37" borderId="13" xfId="0" applyNumberFormat="1" applyFont="1" applyFill="1" applyBorder="1" applyAlignment="1">
      <alignment horizontal="right" vertical="top" wrapText="1"/>
    </xf>
    <xf numFmtId="40" fontId="34" fillId="0" borderId="13" xfId="0" applyNumberFormat="1" applyFont="1" applyBorder="1" applyAlignment="1">
      <alignment horizontal="right" vertical="top" wrapText="1"/>
    </xf>
    <xf numFmtId="165" fontId="35" fillId="37" borderId="13" xfId="0" applyNumberFormat="1" applyFont="1" applyFill="1" applyBorder="1" applyAlignment="1">
      <alignment horizontal="right" vertical="top" wrapText="1"/>
    </xf>
    <xf numFmtId="0" fontId="35" fillId="37" borderId="13" xfId="0" applyFont="1" applyFill="1" applyBorder="1" applyAlignment="1">
      <alignment horizontal="left" vertical="top" wrapText="1"/>
    </xf>
    <xf numFmtId="165" fontId="34" fillId="0" borderId="13" xfId="0" applyNumberFormat="1" applyFont="1" applyBorder="1" applyAlignment="1">
      <alignment horizontal="right" vertical="top" wrapText="1"/>
    </xf>
    <xf numFmtId="165" fontId="32" fillId="0" borderId="13" xfId="0" applyNumberFormat="1" applyFont="1" applyBorder="1" applyAlignment="1">
      <alignment horizontal="right" vertical="top" wrapText="1"/>
    </xf>
    <xf numFmtId="0" fontId="30" fillId="0" borderId="0" xfId="0" applyFont="1"/>
    <xf numFmtId="43" fontId="0" fillId="0" borderId="0" xfId="42" applyFont="1"/>
    <xf numFmtId="43" fontId="0" fillId="0" borderId="0" xfId="42" applyNumberFormat="1" applyFont="1"/>
    <xf numFmtId="0" fontId="0" fillId="48" borderId="0" xfId="0" applyFill="1"/>
    <xf numFmtId="9" fontId="0" fillId="47" borderId="17" xfId="44" applyFont="1" applyFill="1" applyBorder="1"/>
    <xf numFmtId="9" fontId="0" fillId="47" borderId="16" xfId="44" applyFont="1" applyFill="1" applyBorder="1"/>
    <xf numFmtId="169" fontId="0" fillId="0" borderId="0" xfId="0" applyNumberFormat="1"/>
    <xf numFmtId="169" fontId="0" fillId="47" borderId="17" xfId="42" applyNumberFormat="1" applyFont="1" applyFill="1" applyBorder="1"/>
    <xf numFmtId="169" fontId="0" fillId="44" borderId="17" xfId="42" applyNumberFormat="1" applyFont="1" applyFill="1" applyBorder="1"/>
    <xf numFmtId="169" fontId="0" fillId="47" borderId="16" xfId="42" applyNumberFormat="1" applyFont="1" applyFill="1" applyBorder="1"/>
    <xf numFmtId="169" fontId="0" fillId="44" borderId="16" xfId="42" applyNumberFormat="1" applyFont="1" applyFill="1" applyBorder="1"/>
    <xf numFmtId="169" fontId="0" fillId="39" borderId="0" xfId="42" applyNumberFormat="1" applyFont="1" applyFill="1" applyBorder="1"/>
    <xf numFmtId="39" fontId="22" fillId="0" borderId="13" xfId="0" applyNumberFormat="1" applyFont="1" applyBorder="1" applyAlignment="1">
      <alignment horizontal="right" vertical="top" wrapText="1"/>
    </xf>
    <xf numFmtId="168" fontId="22" fillId="0" borderId="13" xfId="0" applyNumberFormat="1" applyFont="1" applyBorder="1" applyAlignment="1">
      <alignment horizontal="right" vertical="top" wrapText="1"/>
    </xf>
    <xf numFmtId="167" fontId="22" fillId="0" borderId="13" xfId="0" applyNumberFormat="1" applyFont="1" applyBorder="1" applyAlignment="1">
      <alignment horizontal="right" vertical="top" wrapText="1"/>
    </xf>
    <xf numFmtId="38" fontId="22" fillId="0" borderId="13" xfId="0" applyNumberFormat="1" applyFont="1" applyBorder="1" applyAlignment="1">
      <alignment horizontal="right" vertical="top" wrapText="1"/>
    </xf>
    <xf numFmtId="0" fontId="22" fillId="0" borderId="14" xfId="0" applyFont="1" applyBorder="1" applyAlignment="1">
      <alignment horizontal="left" vertical="top" wrapText="1"/>
    </xf>
    <xf numFmtId="41" fontId="0" fillId="39" borderId="0" xfId="0" applyNumberFormat="1" applyFill="1" applyBorder="1"/>
    <xf numFmtId="0" fontId="0" fillId="0" borderId="0" xfId="0" applyFont="1" applyBorder="1"/>
    <xf numFmtId="0" fontId="0" fillId="0" borderId="0" xfId="0" applyBorder="1" applyAlignment="1">
      <alignment horizontal="left"/>
    </xf>
    <xf numFmtId="0" fontId="0" fillId="0" borderId="0" xfId="0" quotePrefix="1" applyAlignment="1">
      <alignment horizontal="left"/>
    </xf>
    <xf numFmtId="41" fontId="0" fillId="0" borderId="0" xfId="0" applyNumberFormat="1" applyFill="1" applyBorder="1"/>
    <xf numFmtId="169" fontId="0" fillId="0" borderId="0" xfId="42" applyNumberFormat="1" applyFont="1" applyFill="1" applyBorder="1"/>
    <xf numFmtId="43" fontId="0" fillId="0" borderId="0" xfId="42" applyFont="1" applyBorder="1" applyAlignment="1">
      <alignment horizontal="left"/>
    </xf>
    <xf numFmtId="170" fontId="0" fillId="0" borderId="0" xfId="42" applyNumberFormat="1" applyFont="1"/>
    <xf numFmtId="43" fontId="0" fillId="0" borderId="0" xfId="42" applyFont="1" applyAlignment="1">
      <alignment horizontal="left"/>
    </xf>
    <xf numFmtId="0" fontId="0" fillId="0" borderId="18" xfId="0" quotePrefix="1" applyBorder="1"/>
    <xf numFmtId="0" fontId="0" fillId="0" borderId="14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16" fillId="39" borderId="0" xfId="0" quotePrefix="1" applyFont="1" applyFill="1"/>
    <xf numFmtId="15" fontId="0" fillId="0" borderId="0" xfId="0" applyNumberFormat="1"/>
    <xf numFmtId="0" fontId="37" fillId="0" borderId="13" xfId="0" applyFont="1" applyBorder="1" applyAlignment="1">
      <alignment horizontal="left" vertical="top" wrapText="1"/>
    </xf>
    <xf numFmtId="39" fontId="37" fillId="0" borderId="13" xfId="0" applyNumberFormat="1" applyFont="1" applyBorder="1" applyAlignment="1">
      <alignment horizontal="right" vertical="top" wrapText="1"/>
    </xf>
    <xf numFmtId="40" fontId="37" fillId="0" borderId="13" xfId="0" applyNumberFormat="1" applyFont="1" applyBorder="1" applyAlignment="1">
      <alignment horizontal="right" vertical="top" wrapText="1"/>
    </xf>
    <xf numFmtId="168" fontId="37" fillId="0" borderId="13" xfId="0" applyNumberFormat="1" applyFont="1" applyBorder="1" applyAlignment="1">
      <alignment horizontal="right" vertical="top" wrapText="1"/>
    </xf>
    <xf numFmtId="167" fontId="37" fillId="0" borderId="13" xfId="0" applyNumberFormat="1" applyFont="1" applyBorder="1" applyAlignment="1">
      <alignment horizontal="right" vertical="top" wrapText="1"/>
    </xf>
    <xf numFmtId="38" fontId="37" fillId="0" borderId="13" xfId="0" applyNumberFormat="1" applyFont="1" applyBorder="1" applyAlignment="1">
      <alignment horizontal="right" vertical="top" wrapText="1"/>
    </xf>
    <xf numFmtId="0" fontId="37" fillId="0" borderId="14" xfId="0" applyFont="1" applyBorder="1" applyAlignment="1">
      <alignment horizontal="left" vertical="top" wrapText="1"/>
    </xf>
    <xf numFmtId="0" fontId="37" fillId="0" borderId="27" xfId="0" applyFont="1" applyBorder="1" applyAlignment="1">
      <alignment horizontal="left" vertical="top" wrapText="1"/>
    </xf>
    <xf numFmtId="39" fontId="37" fillId="0" borderId="27" xfId="0" applyNumberFormat="1" applyFont="1" applyBorder="1" applyAlignment="1">
      <alignment horizontal="right" vertical="top" wrapText="1"/>
    </xf>
    <xf numFmtId="40" fontId="37" fillId="0" borderId="27" xfId="0" applyNumberFormat="1" applyFont="1" applyBorder="1" applyAlignment="1">
      <alignment horizontal="right" vertical="top" wrapText="1"/>
    </xf>
    <xf numFmtId="168" fontId="37" fillId="0" borderId="27" xfId="0" applyNumberFormat="1" applyFont="1" applyBorder="1" applyAlignment="1">
      <alignment horizontal="right" vertical="top" wrapText="1"/>
    </xf>
    <xf numFmtId="167" fontId="37" fillId="0" borderId="27" xfId="0" applyNumberFormat="1" applyFont="1" applyBorder="1" applyAlignment="1">
      <alignment horizontal="right" vertical="top" wrapText="1"/>
    </xf>
    <xf numFmtId="38" fontId="37" fillId="0" borderId="27" xfId="0" applyNumberFormat="1" applyFont="1" applyBorder="1" applyAlignment="1">
      <alignment horizontal="right" vertical="top" wrapText="1"/>
    </xf>
    <xf numFmtId="0" fontId="37" fillId="0" borderId="28" xfId="0" applyFont="1" applyBorder="1" applyAlignment="1">
      <alignment horizontal="left" vertical="top" wrapText="1"/>
    </xf>
    <xf numFmtId="0" fontId="22" fillId="0" borderId="0" xfId="0" applyFont="1" applyBorder="1" applyAlignment="1">
      <alignment horizontal="left" vertical="top" wrapText="1"/>
    </xf>
    <xf numFmtId="0" fontId="39" fillId="35" borderId="13" xfId="0" applyFont="1" applyFill="1" applyBorder="1" applyAlignment="1">
      <alignment horizontal="left" vertical="top" wrapText="1"/>
    </xf>
    <xf numFmtId="0" fontId="39" fillId="35" borderId="14" xfId="0" applyFont="1" applyFill="1" applyBorder="1" applyAlignment="1">
      <alignment horizontal="left" vertical="top" wrapText="1"/>
    </xf>
    <xf numFmtId="0" fontId="39" fillId="0" borderId="13" xfId="0" applyFont="1" applyBorder="1" applyAlignment="1">
      <alignment horizontal="left" vertical="top" wrapText="1"/>
    </xf>
    <xf numFmtId="39" fontId="39" fillId="0" borderId="13" xfId="0" applyNumberFormat="1" applyFont="1" applyBorder="1" applyAlignment="1">
      <alignment horizontal="right" vertical="top" wrapText="1"/>
    </xf>
    <xf numFmtId="40" fontId="39" fillId="0" borderId="13" xfId="0" applyNumberFormat="1" applyFont="1" applyBorder="1" applyAlignment="1">
      <alignment horizontal="right" vertical="top" wrapText="1"/>
    </xf>
    <xf numFmtId="168" fontId="39" fillId="0" borderId="13" xfId="0" applyNumberFormat="1" applyFont="1" applyBorder="1" applyAlignment="1">
      <alignment horizontal="right" vertical="top" wrapText="1"/>
    </xf>
    <xf numFmtId="167" fontId="39" fillId="0" borderId="13" xfId="0" applyNumberFormat="1" applyFont="1" applyBorder="1" applyAlignment="1">
      <alignment horizontal="right" vertical="top" wrapText="1"/>
    </xf>
    <xf numFmtId="38" fontId="39" fillId="0" borderId="13" xfId="0" applyNumberFormat="1" applyFont="1" applyBorder="1" applyAlignment="1">
      <alignment horizontal="right" vertical="top" wrapText="1"/>
    </xf>
    <xf numFmtId="0" fontId="39" fillId="0" borderId="14" xfId="0" applyFont="1" applyBorder="1" applyAlignment="1">
      <alignment horizontal="left" vertical="top" wrapText="1"/>
    </xf>
    <xf numFmtId="0" fontId="39" fillId="0" borderId="27" xfId="0" applyFont="1" applyBorder="1" applyAlignment="1">
      <alignment horizontal="left" vertical="top" wrapText="1"/>
    </xf>
    <xf numFmtId="39" fontId="39" fillId="0" borderId="27" xfId="0" applyNumberFormat="1" applyFont="1" applyBorder="1" applyAlignment="1">
      <alignment horizontal="right" vertical="top" wrapText="1"/>
    </xf>
    <xf numFmtId="40" fontId="39" fillId="0" borderId="27" xfId="0" applyNumberFormat="1" applyFont="1" applyBorder="1" applyAlignment="1">
      <alignment horizontal="right" vertical="top" wrapText="1"/>
    </xf>
    <xf numFmtId="168" fontId="39" fillId="0" borderId="27" xfId="0" applyNumberFormat="1" applyFont="1" applyBorder="1" applyAlignment="1">
      <alignment horizontal="right" vertical="top" wrapText="1"/>
    </xf>
    <xf numFmtId="167" fontId="39" fillId="0" borderId="27" xfId="0" applyNumberFormat="1" applyFont="1" applyBorder="1" applyAlignment="1">
      <alignment horizontal="right" vertical="top" wrapText="1"/>
    </xf>
    <xf numFmtId="38" fontId="39" fillId="0" borderId="27" xfId="0" applyNumberFormat="1" applyFont="1" applyBorder="1" applyAlignment="1">
      <alignment horizontal="right" vertical="top" wrapText="1"/>
    </xf>
    <xf numFmtId="0" fontId="39" fillId="0" borderId="28" xfId="0" applyFont="1" applyBorder="1" applyAlignment="1">
      <alignment horizontal="left" vertical="top" wrapText="1"/>
    </xf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 xr:uid="{00000000-0005-0000-0000-000026000000}"/>
    <cellStyle name="Normal 3" xfId="45" xr:uid="{C4535271-BA84-4EB4-BC6B-832602746625}"/>
    <cellStyle name="Normal 4" xfId="46" xr:uid="{C503CE85-E3C6-43E8-B52A-1CA838CFAC31}"/>
    <cellStyle name="Note" xfId="15" builtinId="10" customBuiltin="1"/>
    <cellStyle name="Output" xfId="10" builtinId="21" customBuiltin="1"/>
    <cellStyle name="Percent" xfId="44" builtinId="5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numFmt numFmtId="33" formatCode="_(* #,##0_);_(* \(#,##0\);_(* &quot;-&quot;_);_(@_)"/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6" formatCode="0.0%"/>
    </dxf>
    <dxf>
      <numFmt numFmtId="33" formatCode="_(* #,##0_);_(* \(#,##0\);_(* &quot;-&quot;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2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pivotCacheDefinition" Target="pivotCache/pivotCacheDefinition5.xml"/><Relationship Id="rId3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pivotCacheDefinition" Target="pivotCache/pivotCacheDefinition4.xml"/><Relationship Id="rId30" Type="http://schemas.openxmlformats.org/officeDocument/2006/relationships/pivotCacheDefinition" Target="pivotCache/pivotCacheDefinition7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Utilization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'Office Calcs'!$J$44</c:f>
              <c:strCache>
                <c:ptCount val="1"/>
                <c:pt idx="0">
                  <c:v>Utilization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('Office Calcs'!$G$45:$G$50,'Office Calcs'!$G$60,'Office Calcs'!$G$65:$G$69,'Office Calcs'!$G$72)</c:f>
              <c:strCache>
                <c:ptCount val="13"/>
                <c:pt idx="0">
                  <c:v>AR</c:v>
                </c:pt>
                <c:pt idx="1">
                  <c:v>MEM</c:v>
                </c:pt>
                <c:pt idx="2">
                  <c:v>EVA</c:v>
                </c:pt>
                <c:pt idx="3">
                  <c:v>NC</c:v>
                </c:pt>
                <c:pt idx="4">
                  <c:v>ANN</c:v>
                </c:pt>
                <c:pt idx="5">
                  <c:v>KAN</c:v>
                </c:pt>
                <c:pt idx="6">
                  <c:v>CE1</c:v>
                </c:pt>
                <c:pt idx="7">
                  <c:v>STJ</c:v>
                </c:pt>
                <c:pt idx="8">
                  <c:v>VIS</c:v>
                </c:pt>
                <c:pt idx="9">
                  <c:v>CX</c:v>
                </c:pt>
                <c:pt idx="10">
                  <c:v>MXC</c:v>
                </c:pt>
                <c:pt idx="11">
                  <c:v>IN</c:v>
                </c:pt>
                <c:pt idx="12">
                  <c:v>OS</c:v>
                </c:pt>
              </c:strCache>
            </c:strRef>
          </c:cat>
          <c:val>
            <c:numRef>
              <c:f>('Office Calcs'!$J$45:$J$50,'Office Calcs'!$J$60,'Office Calcs'!$J$65:$J$69,'Office Calcs'!$J$72)</c:f>
              <c:numCache>
                <c:formatCode>0.0%</c:formatCode>
                <c:ptCount val="13"/>
                <c:pt idx="0">
                  <c:v>0.52044356121519564</c:v>
                </c:pt>
                <c:pt idx="1">
                  <c:v>0.5412599182495792</c:v>
                </c:pt>
                <c:pt idx="2">
                  <c:v>0.62226069021398844</c:v>
                </c:pt>
                <c:pt idx="3">
                  <c:v>0.6793561018055253</c:v>
                </c:pt>
                <c:pt idx="4">
                  <c:v>0.58552499498092747</c:v>
                </c:pt>
                <c:pt idx="5">
                  <c:v>0.63636363636363635</c:v>
                </c:pt>
                <c:pt idx="6">
                  <c:v>0.6566433009399395</c:v>
                </c:pt>
                <c:pt idx="7">
                  <c:v>0.48825085589791473</c:v>
                </c:pt>
                <c:pt idx="8">
                  <c:v>0.52764966224085719</c:v>
                </c:pt>
                <c:pt idx="9">
                  <c:v>0.80346631785480704</c:v>
                </c:pt>
                <c:pt idx="10">
                  <c:v>0.53175981784465143</c:v>
                </c:pt>
                <c:pt idx="11">
                  <c:v>0.58578211357988064</c:v>
                </c:pt>
                <c:pt idx="12">
                  <c:v>0.97342692404111308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D9-4F1B-BA1D-B9A165907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0104167"/>
        <c:axId val="900101543"/>
      </c:barChart>
      <c:lineChart>
        <c:grouping val="standard"/>
        <c:varyColors val="0"/>
        <c:ser>
          <c:idx val="1"/>
          <c:order val="1"/>
          <c:tx>
            <c:v>Budget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'Office Calcs'!$F$8:$F$20</c:f>
              <c:strCache>
                <c:ptCount val="13"/>
                <c:pt idx="0">
                  <c:v>AR</c:v>
                </c:pt>
                <c:pt idx="1">
                  <c:v>MEM</c:v>
                </c:pt>
                <c:pt idx="2">
                  <c:v>EVA</c:v>
                </c:pt>
                <c:pt idx="3">
                  <c:v>NC</c:v>
                </c:pt>
                <c:pt idx="4">
                  <c:v>ANN</c:v>
                </c:pt>
                <c:pt idx="5">
                  <c:v>KAN</c:v>
                </c:pt>
                <c:pt idx="6">
                  <c:v>CE1</c:v>
                </c:pt>
                <c:pt idx="7">
                  <c:v>STJ</c:v>
                </c:pt>
                <c:pt idx="8">
                  <c:v>VIS</c:v>
                </c:pt>
                <c:pt idx="9">
                  <c:v>CX</c:v>
                </c:pt>
                <c:pt idx="10">
                  <c:v>MXC</c:v>
                </c:pt>
                <c:pt idx="11">
                  <c:v>IN</c:v>
                </c:pt>
                <c:pt idx="12">
                  <c:v>OS</c:v>
                </c:pt>
              </c:strCache>
            </c:strRef>
          </c:cat>
          <c:val>
            <c:numRef>
              <c:f>('Office Calcs'!$K$45:$K$50,'Office Calcs'!$K$60,'Office Calcs'!$K$65:$K$69,'Office Calcs'!$K$72)</c:f>
              <c:numCache>
                <c:formatCode>0.0%</c:formatCode>
                <c:ptCount val="13"/>
                <c:pt idx="0">
                  <c:v>0.64153846153846161</c:v>
                </c:pt>
                <c:pt idx="1">
                  <c:v>0.64613583138173303</c:v>
                </c:pt>
                <c:pt idx="2">
                  <c:v>0.69103641456582632</c:v>
                </c:pt>
                <c:pt idx="3">
                  <c:v>0.70979971387696705</c:v>
                </c:pt>
                <c:pt idx="4">
                  <c:v>0.66236559139784945</c:v>
                </c:pt>
                <c:pt idx="5">
                  <c:v>0.63861788617886173</c:v>
                </c:pt>
                <c:pt idx="6">
                  <c:v>0.66738806979575271</c:v>
                </c:pt>
                <c:pt idx="7">
                  <c:v>0.60509908168197202</c:v>
                </c:pt>
                <c:pt idx="8">
                  <c:v>0.6129781420765027</c:v>
                </c:pt>
                <c:pt idx="9">
                  <c:v>0.6559191176470589</c:v>
                </c:pt>
                <c:pt idx="10">
                  <c:v>0.58571428571428574</c:v>
                </c:pt>
                <c:pt idx="11">
                  <c:v>0.66497360084477297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20-44E1-85F5-3E61EA2D05EE}"/>
            </c:ext>
          </c:extLst>
        </c:ser>
        <c:ser>
          <c:idx val="3"/>
          <c:order val="2"/>
          <c:tx>
            <c:strRef>
              <c:f>'Office Calcs'!$O$7</c:f>
              <c:strCache>
                <c:ptCount val="1"/>
                <c:pt idx="0">
                  <c:v>FY18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'Office Calcs'!$F$8:$F$20</c:f>
              <c:strCache>
                <c:ptCount val="13"/>
                <c:pt idx="0">
                  <c:v>AR</c:v>
                </c:pt>
                <c:pt idx="1">
                  <c:v>MEM</c:v>
                </c:pt>
                <c:pt idx="2">
                  <c:v>EVA</c:v>
                </c:pt>
                <c:pt idx="3">
                  <c:v>NC</c:v>
                </c:pt>
                <c:pt idx="4">
                  <c:v>ANN</c:v>
                </c:pt>
                <c:pt idx="5">
                  <c:v>KAN</c:v>
                </c:pt>
                <c:pt idx="6">
                  <c:v>CE1</c:v>
                </c:pt>
                <c:pt idx="7">
                  <c:v>STJ</c:v>
                </c:pt>
                <c:pt idx="8">
                  <c:v>VIS</c:v>
                </c:pt>
                <c:pt idx="9">
                  <c:v>CX</c:v>
                </c:pt>
                <c:pt idx="10">
                  <c:v>MXC</c:v>
                </c:pt>
                <c:pt idx="11">
                  <c:v>IN</c:v>
                </c:pt>
                <c:pt idx="12">
                  <c:v>OS</c:v>
                </c:pt>
              </c:strCache>
            </c:strRef>
          </c:cat>
          <c:val>
            <c:numRef>
              <c:f>('Office Calcs'!$L$45:$L$50,'Office Calcs'!$L$60,'Office Calcs'!$L$65:$L$69,'Office Calcs'!$L$72)</c:f>
              <c:numCache>
                <c:formatCode>0.0%</c:formatCode>
                <c:ptCount val="13"/>
                <c:pt idx="0">
                  <c:v>0.62836433584205709</c:v>
                </c:pt>
                <c:pt idx="1">
                  <c:v>0.62685828434287505</c:v>
                </c:pt>
                <c:pt idx="2">
                  <c:v>0.72434221583163694</c:v>
                </c:pt>
                <c:pt idx="3">
                  <c:v>0.75113848590739063</c:v>
                </c:pt>
                <c:pt idx="4">
                  <c:v>0.70764545519037625</c:v>
                </c:pt>
                <c:pt idx="5">
                  <c:v>0.74465352197189172</c:v>
                </c:pt>
                <c:pt idx="6">
                  <c:v>0.69781460440475185</c:v>
                </c:pt>
                <c:pt idx="7">
                  <c:v>0.76426533845521005</c:v>
                </c:pt>
                <c:pt idx="8">
                  <c:v>0.70864453743809774</c:v>
                </c:pt>
                <c:pt idx="9">
                  <c:v>0.67343112296439978</c:v>
                </c:pt>
                <c:pt idx="10">
                  <c:v>0.70012087666691469</c:v>
                </c:pt>
                <c:pt idx="11">
                  <c:v>0.77925058935439828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A-4195-97A2-110FCBB52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104167"/>
        <c:axId val="900101543"/>
      </c:lineChart>
      <c:catAx>
        <c:axId val="900104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1543"/>
        <c:crosses val="autoZero"/>
        <c:auto val="1"/>
        <c:lblAlgn val="ctr"/>
        <c:lblOffset val="100"/>
        <c:noMultiLvlLbl val="0"/>
      </c:catAx>
      <c:valAx>
        <c:axId val="900101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4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A/Q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'Office Calcs'!$S$44</c:f>
              <c:strCache>
                <c:ptCount val="1"/>
                <c:pt idx="0">
                  <c:v>A/Q Hrs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('Office Calcs'!$G$45:$G$49,'Office Calcs'!$G$52,'Office Calcs'!$G$55:$G$59,'Office Calcs'!$G$60,'Office Calcs'!$G$65:$G$69,'Office Calcs'!$G$72)</c:f>
              <c:strCache>
                <c:ptCount val="18"/>
                <c:pt idx="0">
                  <c:v>AR</c:v>
                </c:pt>
                <c:pt idx="1">
                  <c:v>MEM</c:v>
                </c:pt>
                <c:pt idx="2">
                  <c:v>EVA</c:v>
                </c:pt>
                <c:pt idx="3">
                  <c:v>NC</c:v>
                </c:pt>
                <c:pt idx="4">
                  <c:v>ANN</c:v>
                </c:pt>
                <c:pt idx="5">
                  <c:v>KC2</c:v>
                </c:pt>
                <c:pt idx="6">
                  <c:v>KC5</c:v>
                </c:pt>
                <c:pt idx="7">
                  <c:v>KC6</c:v>
                </c:pt>
                <c:pt idx="8">
                  <c:v>KC8</c:v>
                </c:pt>
                <c:pt idx="9">
                  <c:v>KC9</c:v>
                </c:pt>
                <c:pt idx="10">
                  <c:v>RFS</c:v>
                </c:pt>
                <c:pt idx="11">
                  <c:v>CE1</c:v>
                </c:pt>
                <c:pt idx="12">
                  <c:v>STJ</c:v>
                </c:pt>
                <c:pt idx="13">
                  <c:v>VIS</c:v>
                </c:pt>
                <c:pt idx="14">
                  <c:v>CX</c:v>
                </c:pt>
                <c:pt idx="15">
                  <c:v>MXC</c:v>
                </c:pt>
                <c:pt idx="16">
                  <c:v>IN</c:v>
                </c:pt>
                <c:pt idx="17">
                  <c:v>OS</c:v>
                </c:pt>
              </c:strCache>
            </c:strRef>
          </c:cat>
          <c:val>
            <c:numRef>
              <c:f>('Office Calcs'!$S$45:$S$49,'Office Calcs'!$S$52,'Office Calcs'!$S$55:$S$60,'Office Calcs'!$S$65:$S$69,'Office Calcs'!$S$72)</c:f>
              <c:numCache>
                <c:formatCode>_(* #,##0.00_);_(* \(#,##0.00\);_(* "-"??_);_(@_)</c:formatCode>
                <c:ptCount val="18"/>
                <c:pt idx="0">
                  <c:v>1.5669562464978808</c:v>
                </c:pt>
                <c:pt idx="1">
                  <c:v>0.84484346224677709</c:v>
                </c:pt>
                <c:pt idx="2">
                  <c:v>1.076400502397491</c:v>
                </c:pt>
                <c:pt idx="3">
                  <c:v>0.98195101866803713</c:v>
                </c:pt>
                <c:pt idx="4">
                  <c:v>1.791625371655104</c:v>
                </c:pt>
                <c:pt idx="5">
                  <c:v>1.6755702280912366</c:v>
                </c:pt>
                <c:pt idx="6">
                  <c:v>1.2709424083769634</c:v>
                </c:pt>
                <c:pt idx="7">
                  <c:v>1.2245819397993312</c:v>
                </c:pt>
                <c:pt idx="8">
                  <c:v>0</c:v>
                </c:pt>
                <c:pt idx="9">
                  <c:v>0</c:v>
                </c:pt>
                <c:pt idx="10">
                  <c:v>0.92891221374045807</c:v>
                </c:pt>
                <c:pt idx="11">
                  <c:v>0.71192052980132448</c:v>
                </c:pt>
                <c:pt idx="12">
                  <c:v>1.2066305981364593</c:v>
                </c:pt>
                <c:pt idx="13">
                  <c:v>1.2510318984148183</c:v>
                </c:pt>
                <c:pt idx="14">
                  <c:v>1.2376724137931034</c:v>
                </c:pt>
                <c:pt idx="15">
                  <c:v>1.1966027152782204</c:v>
                </c:pt>
                <c:pt idx="16">
                  <c:v>1.1254223850566083</c:v>
                </c:pt>
                <c:pt idx="17">
                  <c:v>1.0932809955991165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73-480D-B4E6-5D61FB392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4763728"/>
        <c:axId val="1364770616"/>
      </c:barChart>
      <c:catAx>
        <c:axId val="136476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770616"/>
        <c:crosses val="autoZero"/>
        <c:auto val="1"/>
        <c:lblAlgn val="ctr"/>
        <c:lblOffset val="100"/>
        <c:noMultiLvlLbl val="0"/>
      </c:catAx>
      <c:valAx>
        <c:axId val="136477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76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Engineering Conversion 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'Office Calcs'!$X$7</c:f>
              <c:strCache>
                <c:ptCount val="1"/>
                <c:pt idx="0">
                  <c:v>Eng Conver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'Office Calcs'!$F$8:$F$20</c:f>
              <c:strCache>
                <c:ptCount val="13"/>
                <c:pt idx="0">
                  <c:v>AR</c:v>
                </c:pt>
                <c:pt idx="1">
                  <c:v>MEM</c:v>
                </c:pt>
                <c:pt idx="2">
                  <c:v>EVA</c:v>
                </c:pt>
                <c:pt idx="3">
                  <c:v>NC</c:v>
                </c:pt>
                <c:pt idx="4">
                  <c:v>ANN</c:v>
                </c:pt>
                <c:pt idx="5">
                  <c:v>KAN</c:v>
                </c:pt>
                <c:pt idx="6">
                  <c:v>CE1</c:v>
                </c:pt>
                <c:pt idx="7">
                  <c:v>STJ</c:v>
                </c:pt>
                <c:pt idx="8">
                  <c:v>VIS</c:v>
                </c:pt>
                <c:pt idx="9">
                  <c:v>CX</c:v>
                </c:pt>
                <c:pt idx="10">
                  <c:v>MXC</c:v>
                </c:pt>
                <c:pt idx="11">
                  <c:v>IN</c:v>
                </c:pt>
                <c:pt idx="12">
                  <c:v>OS</c:v>
                </c:pt>
              </c:strCache>
            </c:strRef>
          </c:cat>
          <c:val>
            <c:numRef>
              <c:f>'Office Calcs'!$X$8:$X$20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3-4B3C-AC5C-3F9A6984A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0104167"/>
        <c:axId val="900101543"/>
      </c:barChart>
      <c:lineChart>
        <c:grouping val="stacked"/>
        <c:varyColors val="0"/>
        <c:ser>
          <c:idx val="0"/>
          <c:order val="1"/>
          <c:tx>
            <c:strRef>
              <c:f>'Office Calcs'!$V$7</c:f>
              <c:strCache>
                <c:ptCount val="1"/>
                <c:pt idx="0">
                  <c:v>ECK Tons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val>
            <c:numRef>
              <c:f>'Office Calcs'!$V$8:$V$20</c:f>
              <c:numCache>
                <c:formatCode>_(* #,##0_);_(* \(#,##0\);_(* "-"??_);_(@_)</c:formatCode>
                <c:ptCount val="13"/>
                <c:pt idx="0">
                  <c:v>411.31</c:v>
                </c:pt>
                <c:pt idx="1">
                  <c:v>603.05000000000007</c:v>
                </c:pt>
                <c:pt idx="2">
                  <c:v>921.59999999999991</c:v>
                </c:pt>
                <c:pt idx="3">
                  <c:v>2224.2100000000005</c:v>
                </c:pt>
                <c:pt idx="4">
                  <c:v>478.51</c:v>
                </c:pt>
                <c:pt idx="5">
                  <c:v>556.03</c:v>
                </c:pt>
                <c:pt idx="6">
                  <c:v>1984.64</c:v>
                </c:pt>
                <c:pt idx="7">
                  <c:v>405.98</c:v>
                </c:pt>
                <c:pt idx="8">
                  <c:v>296.89000000000004</c:v>
                </c:pt>
                <c:pt idx="9">
                  <c:v>509.71999999999997</c:v>
                </c:pt>
                <c:pt idx="10">
                  <c:v>3067.2000000000003</c:v>
                </c:pt>
                <c:pt idx="11">
                  <c:v>3520.2399999999993</c:v>
                </c:pt>
                <c:pt idx="12">
                  <c:v>821.74000000000012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85-4A56-BD2F-87E26B282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18487072"/>
        <c:axId val="1018494616"/>
      </c:lineChart>
      <c:catAx>
        <c:axId val="900104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1543"/>
        <c:crosses val="autoZero"/>
        <c:auto val="1"/>
        <c:lblAlgn val="ctr"/>
        <c:lblOffset val="100"/>
        <c:noMultiLvlLbl val="0"/>
      </c:catAx>
      <c:valAx>
        <c:axId val="900101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4167"/>
        <c:crosses val="autoZero"/>
        <c:crossBetween val="between"/>
      </c:valAx>
      <c:valAx>
        <c:axId val="1018494616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487072"/>
        <c:crosses val="max"/>
        <c:crossBetween val="between"/>
      </c:valAx>
      <c:catAx>
        <c:axId val="1018487072"/>
        <c:scaling>
          <c:orientation val="minMax"/>
        </c:scaling>
        <c:delete val="1"/>
        <c:axPos val="b"/>
        <c:majorTickMark val="out"/>
        <c:minorTickMark val="none"/>
        <c:tickLblPos val="nextTo"/>
        <c:crossAx val="1018494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A/Q Tons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519225721784776"/>
          <c:y val="0.2872325941589457"/>
          <c:w val="0.87258552055992999"/>
          <c:h val="0.608181927789061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'Office Calcs'!$P$44</c:f>
              <c:strCache>
                <c:ptCount val="1"/>
                <c:pt idx="0">
                  <c:v>A/Q Tons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('Office Calcs'!$G$45:$G$49,'Office Calcs'!$G$50,'Office Calcs'!$G$52,'Office Calcs'!$G$55:$G$60,'Office Calcs'!$G$65:$G$69,'Office Calcs'!$G$72)</c:f>
              <c:strCache>
                <c:ptCount val="19"/>
                <c:pt idx="0">
                  <c:v>AR</c:v>
                </c:pt>
                <c:pt idx="1">
                  <c:v>MEM</c:v>
                </c:pt>
                <c:pt idx="2">
                  <c:v>EVA</c:v>
                </c:pt>
                <c:pt idx="3">
                  <c:v>NC</c:v>
                </c:pt>
                <c:pt idx="4">
                  <c:v>ANN</c:v>
                </c:pt>
                <c:pt idx="5">
                  <c:v>KAN</c:v>
                </c:pt>
                <c:pt idx="6">
                  <c:v>KC2</c:v>
                </c:pt>
                <c:pt idx="7">
                  <c:v>KC5</c:v>
                </c:pt>
                <c:pt idx="8">
                  <c:v>KC6</c:v>
                </c:pt>
                <c:pt idx="9">
                  <c:v>KC8</c:v>
                </c:pt>
                <c:pt idx="10">
                  <c:v>KC9</c:v>
                </c:pt>
                <c:pt idx="11">
                  <c:v>RFS</c:v>
                </c:pt>
                <c:pt idx="12">
                  <c:v>CE1</c:v>
                </c:pt>
                <c:pt idx="13">
                  <c:v>STJ</c:v>
                </c:pt>
                <c:pt idx="14">
                  <c:v>VIS</c:v>
                </c:pt>
                <c:pt idx="15">
                  <c:v>CX</c:v>
                </c:pt>
                <c:pt idx="16">
                  <c:v>MXC</c:v>
                </c:pt>
                <c:pt idx="17">
                  <c:v>IN</c:v>
                </c:pt>
                <c:pt idx="18">
                  <c:v>OS</c:v>
                </c:pt>
              </c:strCache>
            </c:strRef>
          </c:cat>
          <c:val>
            <c:numRef>
              <c:f>('Office Calcs'!$P$45:$P$50,'Office Calcs'!$P$52,'Office Calcs'!$P$55:$P$60,'Office Calcs'!$P$65:$P$69,'Office Calcs'!$P$72)</c:f>
              <c:numCache>
                <c:formatCode>_(* #,##0.00_);_(* \(#,##0.00\);_(* "-"??_);_(@_)</c:formatCode>
                <c:ptCount val="19"/>
                <c:pt idx="0">
                  <c:v>0.94824770947355708</c:v>
                </c:pt>
                <c:pt idx="1">
                  <c:v>1.0858150991966626</c:v>
                </c:pt>
                <c:pt idx="2">
                  <c:v>0.94702927404349235</c:v>
                </c:pt>
                <c:pt idx="3">
                  <c:v>0.99008608053727121</c:v>
                </c:pt>
                <c:pt idx="4">
                  <c:v>0.96852341713133006</c:v>
                </c:pt>
                <c:pt idx="5">
                  <c:v>0</c:v>
                </c:pt>
                <c:pt idx="6">
                  <c:v>1.0364298724954462</c:v>
                </c:pt>
                <c:pt idx="7">
                  <c:v>1.0278376948435146</c:v>
                </c:pt>
                <c:pt idx="8">
                  <c:v>1.1051552325790557</c:v>
                </c:pt>
                <c:pt idx="9">
                  <c:v>1.1668275030156816</c:v>
                </c:pt>
                <c:pt idx="10">
                  <c:v>1.0290697674418605</c:v>
                </c:pt>
                <c:pt idx="11">
                  <c:v>0.83944459423025075</c:v>
                </c:pt>
                <c:pt idx="12">
                  <c:v>1.2261457793889172</c:v>
                </c:pt>
                <c:pt idx="13">
                  <c:v>0.97948743752306211</c:v>
                </c:pt>
                <c:pt idx="14">
                  <c:v>1.0398905097306139</c:v>
                </c:pt>
                <c:pt idx="15">
                  <c:v>0.94057534995897452</c:v>
                </c:pt>
                <c:pt idx="16">
                  <c:v>1.0122612892310794</c:v>
                </c:pt>
                <c:pt idx="17">
                  <c:v>0.79900058202912694</c:v>
                </c:pt>
                <c:pt idx="18">
                  <c:v>1.063150613284743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66-46AE-9A38-6C0022D3C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4763728"/>
        <c:axId val="1364770616"/>
      </c:barChart>
      <c:catAx>
        <c:axId val="136476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770616"/>
        <c:crosses val="autoZero"/>
        <c:auto val="1"/>
        <c:lblAlgn val="ctr"/>
        <c:lblOffset val="100"/>
        <c:noMultiLvlLbl val="0"/>
      </c:catAx>
      <c:valAx>
        <c:axId val="136477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76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 Time ECK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'Office Calcs'!$V$44</c:f>
              <c:strCache>
                <c:ptCount val="1"/>
                <c:pt idx="0">
                  <c:v>OT ECK %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('Office Calcs'!$G$45:$G$49,'Office Calcs'!$G$50,'Office Calcs'!$G$52,'Office Calcs'!$G$55:$G$60,'Office Calcs'!$G$65:$G$69,'Office Calcs'!$G$72)</c:f>
              <c:strCache>
                <c:ptCount val="19"/>
                <c:pt idx="0">
                  <c:v>AR</c:v>
                </c:pt>
                <c:pt idx="1">
                  <c:v>MEM</c:v>
                </c:pt>
                <c:pt idx="2">
                  <c:v>EVA</c:v>
                </c:pt>
                <c:pt idx="3">
                  <c:v>NC</c:v>
                </c:pt>
                <c:pt idx="4">
                  <c:v>ANN</c:v>
                </c:pt>
                <c:pt idx="5">
                  <c:v>KAN</c:v>
                </c:pt>
                <c:pt idx="6">
                  <c:v>KC2</c:v>
                </c:pt>
                <c:pt idx="7">
                  <c:v>KC5</c:v>
                </c:pt>
                <c:pt idx="8">
                  <c:v>KC6</c:v>
                </c:pt>
                <c:pt idx="9">
                  <c:v>KC8</c:v>
                </c:pt>
                <c:pt idx="10">
                  <c:v>KC9</c:v>
                </c:pt>
                <c:pt idx="11">
                  <c:v>RFS</c:v>
                </c:pt>
                <c:pt idx="12">
                  <c:v>CE1</c:v>
                </c:pt>
                <c:pt idx="13">
                  <c:v>STJ</c:v>
                </c:pt>
                <c:pt idx="14">
                  <c:v>VIS</c:v>
                </c:pt>
                <c:pt idx="15">
                  <c:v>CX</c:v>
                </c:pt>
                <c:pt idx="16">
                  <c:v>MXC</c:v>
                </c:pt>
                <c:pt idx="17">
                  <c:v>IN</c:v>
                </c:pt>
                <c:pt idx="18">
                  <c:v>OS</c:v>
                </c:pt>
              </c:strCache>
            </c:strRef>
          </c:cat>
          <c:val>
            <c:numRef>
              <c:f>('Office Calcs'!$V$45:$V$50,'Office Calcs'!$V$52,'Office Calcs'!$V$55:$V$60,'Office Calcs'!$V$65:$V$69)</c:f>
              <c:numCache>
                <c:formatCode>0.0%</c:formatCode>
                <c:ptCount val="18"/>
                <c:pt idx="0">
                  <c:v>0.92307692307692313</c:v>
                </c:pt>
                <c:pt idx="1">
                  <c:v>0.9</c:v>
                </c:pt>
                <c:pt idx="2">
                  <c:v>0.94285714285714284</c:v>
                </c:pt>
                <c:pt idx="3">
                  <c:v>0.96153846153846156</c:v>
                </c:pt>
                <c:pt idx="4">
                  <c:v>0.9</c:v>
                </c:pt>
                <c:pt idx="5">
                  <c:v>0</c:v>
                </c:pt>
                <c:pt idx="6">
                  <c:v>0.93333333333333335</c:v>
                </c:pt>
                <c:pt idx="7">
                  <c:v>1</c:v>
                </c:pt>
                <c:pt idx="8">
                  <c:v>0.9285714285714286</c:v>
                </c:pt>
                <c:pt idx="9">
                  <c:v>0.8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0.9</c:v>
                </c:pt>
                <c:pt idx="15">
                  <c:v>1</c:v>
                </c:pt>
                <c:pt idx="16">
                  <c:v>0.94915254237288138</c:v>
                </c:pt>
                <c:pt idx="17">
                  <c:v>0.83720930232558144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4B-474F-BC9D-F8DDCAAD6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64763728"/>
        <c:axId val="1364770616"/>
      </c:barChart>
      <c:catAx>
        <c:axId val="136476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770616"/>
        <c:crosses val="autoZero"/>
        <c:auto val="1"/>
        <c:lblAlgn val="ctr"/>
        <c:lblOffset val="100"/>
        <c:noMultiLvlLbl val="0"/>
      </c:catAx>
      <c:valAx>
        <c:axId val="136477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763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 Train Hrs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[2]Sheet4!$C$1</c:f>
              <c:strCache>
                <c:ptCount val="1"/>
                <c:pt idx="0">
                  <c:v>Train Hrs per HC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[2]Sheet4!$A$2:$A$14</c:f>
              <c:strCache>
                <c:ptCount val="13"/>
                <c:pt idx="0">
                  <c:v>India</c:v>
                </c:pt>
                <c:pt idx="1">
                  <c:v>Xian</c:v>
                </c:pt>
                <c:pt idx="2">
                  <c:v>MXC</c:v>
                </c:pt>
                <c:pt idx="3">
                  <c:v>VIS</c:v>
                </c:pt>
                <c:pt idx="4">
                  <c:v>EVA</c:v>
                </c:pt>
                <c:pt idx="5">
                  <c:v>MEM</c:v>
                </c:pt>
                <c:pt idx="6">
                  <c:v>Shanghai</c:v>
                </c:pt>
                <c:pt idx="7">
                  <c:v>ANN</c:v>
                </c:pt>
                <c:pt idx="8">
                  <c:v>SPC</c:v>
                </c:pt>
                <c:pt idx="9">
                  <c:v>KC</c:v>
                </c:pt>
                <c:pt idx="10">
                  <c:v>STJ</c:v>
                </c:pt>
                <c:pt idx="11">
                  <c:v>GBO</c:v>
                </c:pt>
                <c:pt idx="12">
                  <c:v>PB</c:v>
                </c:pt>
              </c:strCache>
            </c:strRef>
          </c:cat>
          <c:val>
            <c:numRef>
              <c:f>[2]Sheet4!$C$2:$C$14</c:f>
              <c:numCache>
                <c:formatCode>General</c:formatCode>
                <c:ptCount val="13"/>
                <c:pt idx="0">
                  <c:v>60.210000000000043</c:v>
                </c:pt>
                <c:pt idx="1">
                  <c:v>50.285714285714285</c:v>
                </c:pt>
                <c:pt idx="2">
                  <c:v>47.215789473684239</c:v>
                </c:pt>
                <c:pt idx="3">
                  <c:v>44.785714285714285</c:v>
                </c:pt>
                <c:pt idx="4">
                  <c:v>42.9</c:v>
                </c:pt>
                <c:pt idx="5">
                  <c:v>39.333333333333336</c:v>
                </c:pt>
                <c:pt idx="6">
                  <c:v>37</c:v>
                </c:pt>
                <c:pt idx="7">
                  <c:v>34.966666666666669</c:v>
                </c:pt>
                <c:pt idx="8">
                  <c:v>29.439024390243901</c:v>
                </c:pt>
                <c:pt idx="9">
                  <c:v>20.375</c:v>
                </c:pt>
                <c:pt idx="10">
                  <c:v>16.892857142857142</c:v>
                </c:pt>
                <c:pt idx="11">
                  <c:v>9</c:v>
                </c:pt>
                <c:pt idx="12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FD-4773-BA30-9D61CD7A5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7055968"/>
        <c:axId val="807054984"/>
      </c:barChart>
      <c:catAx>
        <c:axId val="80705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54984"/>
        <c:crosses val="autoZero"/>
        <c:auto val="1"/>
        <c:lblAlgn val="ctr"/>
        <c:lblOffset val="100"/>
        <c:noMultiLvlLbl val="0"/>
      </c:catAx>
      <c:valAx>
        <c:axId val="807054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5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[3]Sheet4!$C$1</c:f>
              <c:strCache>
                <c:ptCount val="1"/>
                <c:pt idx="0">
                  <c:v>Avg GDE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[3]Sheet4!$A$2:$A$14</c:f>
              <c:strCache>
                <c:ptCount val="13"/>
                <c:pt idx="0">
                  <c:v>MEM</c:v>
                </c:pt>
                <c:pt idx="1">
                  <c:v>PB</c:v>
                </c:pt>
                <c:pt idx="2">
                  <c:v>MXC</c:v>
                </c:pt>
                <c:pt idx="3">
                  <c:v>STJ</c:v>
                </c:pt>
                <c:pt idx="4">
                  <c:v>India</c:v>
                </c:pt>
                <c:pt idx="5">
                  <c:v>Xian</c:v>
                </c:pt>
                <c:pt idx="6">
                  <c:v>ANN</c:v>
                </c:pt>
                <c:pt idx="7">
                  <c:v>Shanghai</c:v>
                </c:pt>
                <c:pt idx="8">
                  <c:v>EVA</c:v>
                </c:pt>
                <c:pt idx="9">
                  <c:v>GBO</c:v>
                </c:pt>
                <c:pt idx="10">
                  <c:v>VIS</c:v>
                </c:pt>
                <c:pt idx="11">
                  <c:v>KC</c:v>
                </c:pt>
                <c:pt idx="12">
                  <c:v>SPC</c:v>
                </c:pt>
              </c:strCache>
            </c:strRef>
          </c:cat>
          <c:val>
            <c:numRef>
              <c:f>[3]Sheet4!$C$2:$C$14</c:f>
              <c:numCache>
                <c:formatCode>General</c:formatCode>
                <c:ptCount val="13"/>
                <c:pt idx="0">
                  <c:v>57.2</c:v>
                </c:pt>
                <c:pt idx="1">
                  <c:v>51.651538461538465</c:v>
                </c:pt>
                <c:pt idx="2">
                  <c:v>44.587142857142517</c:v>
                </c:pt>
                <c:pt idx="3">
                  <c:v>37.25</c:v>
                </c:pt>
                <c:pt idx="4">
                  <c:v>36.595897435897399</c:v>
                </c:pt>
                <c:pt idx="5">
                  <c:v>35.272727272727273</c:v>
                </c:pt>
                <c:pt idx="6">
                  <c:v>33.544117647058826</c:v>
                </c:pt>
                <c:pt idx="7">
                  <c:v>31.613636363636363</c:v>
                </c:pt>
                <c:pt idx="8">
                  <c:v>30.705882352941178</c:v>
                </c:pt>
                <c:pt idx="9">
                  <c:v>27.273809523809526</c:v>
                </c:pt>
                <c:pt idx="10">
                  <c:v>27.027777777777779</c:v>
                </c:pt>
                <c:pt idx="11">
                  <c:v>25.722222222222221</c:v>
                </c:pt>
                <c:pt idx="12">
                  <c:v>25.069230769230771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BC-48F9-95C3-D61394AFA7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07035960"/>
        <c:axId val="807034976"/>
      </c:barChart>
      <c:catAx>
        <c:axId val="807035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34976"/>
        <c:crosses val="autoZero"/>
        <c:auto val="1"/>
        <c:lblAlgn val="ctr"/>
        <c:lblOffset val="100"/>
        <c:noMultiLvlLbl val="0"/>
      </c:catAx>
      <c:valAx>
        <c:axId val="80703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035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PHPT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'BBNA Eng Calcs'!$E$44</c:f>
              <c:strCache>
                <c:ptCount val="1"/>
                <c:pt idx="0">
                  <c:v>FY20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'BBNA Eng Calcs'!$F$2:$R$2</c:f>
              <c:strCache>
                <c:ptCount val="13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  <c:pt idx="12">
                  <c:v>YTD</c:v>
                </c:pt>
              </c:strCache>
            </c:strRef>
          </c:cat>
          <c:val>
            <c:numRef>
              <c:f>'BBNA Eng Calcs'!$F$44:$R$44</c:f>
              <c:numCache>
                <c:formatCode>_(* #,##0.00_);_(* \(#,##0.00\);_(* "-"??_);_(@_)</c:formatCode>
                <c:ptCount val="13"/>
                <c:pt idx="0">
                  <c:v>2.3564181440779413</c:v>
                </c:pt>
                <c:pt idx="1">
                  <c:v>2.7644306810653871</c:v>
                </c:pt>
                <c:pt idx="2">
                  <c:v>2.4830849670726254</c:v>
                </c:pt>
                <c:pt idx="3">
                  <c:v>2.2069599723069806</c:v>
                </c:pt>
                <c:pt idx="4">
                  <c:v>2.4515780471598068</c:v>
                </c:pt>
                <c:pt idx="5">
                  <c:v>3.061548985893098</c:v>
                </c:pt>
                <c:pt idx="6">
                  <c:v>2.8967431077079984</c:v>
                </c:pt>
                <c:pt idx="7">
                  <c:v>3.0608019460548874</c:v>
                </c:pt>
                <c:pt idx="8">
                  <c:v>2.8757093092299026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2.634328947055788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9-4480-B5A4-1401EACE95A1}"/>
            </c:ext>
          </c:extLst>
        </c:ser>
        <c:ser>
          <c:idx val="1"/>
          <c:order val="2"/>
          <c:tx>
            <c:strRef>
              <c:f>'BBNA Eng Calcs'!$AI$44</c:f>
              <c:strCache>
                <c:ptCount val="1"/>
                <c:pt idx="0">
                  <c:v>FY18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'BBNA Eng Calcs'!$AJ$44:$AV$44</c:f>
              <c:numCache>
                <c:formatCode>_(* #,##0.00_);_(* \(#,##0.00\);_(* "-"??_);_(@_)</c:formatCode>
                <c:ptCount val="13"/>
                <c:pt idx="0">
                  <c:v>2.2802714751167414</c:v>
                </c:pt>
                <c:pt idx="1">
                  <c:v>2.7804927042257357</c:v>
                </c:pt>
                <c:pt idx="2">
                  <c:v>2.614331888397635</c:v>
                </c:pt>
                <c:pt idx="3">
                  <c:v>2.5401421048148278</c:v>
                </c:pt>
                <c:pt idx="4">
                  <c:v>2.1952050255622342</c:v>
                </c:pt>
                <c:pt idx="5">
                  <c:v>2.7336430530016145</c:v>
                </c:pt>
                <c:pt idx="6">
                  <c:v>3.0646342148016639</c:v>
                </c:pt>
                <c:pt idx="7">
                  <c:v>2.63670429618533</c:v>
                </c:pt>
                <c:pt idx="8">
                  <c:v>2.3740333128349067</c:v>
                </c:pt>
                <c:pt idx="9">
                  <c:v>2.0516650542638502</c:v>
                </c:pt>
                <c:pt idx="10">
                  <c:v>2.1712850698957604</c:v>
                </c:pt>
                <c:pt idx="11">
                  <c:v>2.0485993688910717</c:v>
                </c:pt>
                <c:pt idx="12">
                  <c:v>2.4207161264721093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85-4683-8AE4-27E52FB95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0104167"/>
        <c:axId val="900101543"/>
      </c:barChart>
      <c:lineChart>
        <c:grouping val="standard"/>
        <c:varyColors val="0"/>
        <c:ser>
          <c:idx val="2"/>
          <c:order val="1"/>
          <c:tx>
            <c:strRef>
              <c:f>'BBNA Eng Calcs'!$AI$50</c:f>
              <c:strCache>
                <c:ptCount val="1"/>
                <c:pt idx="0">
                  <c:v>Historic Average (2.17)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'BBNA Eng Calcs'!$AJ$50:$AV$50</c:f>
              <c:numCache>
                <c:formatCode>General</c:formatCode>
                <c:ptCount val="13"/>
                <c:pt idx="0">
                  <c:v>2.17</c:v>
                </c:pt>
                <c:pt idx="1">
                  <c:v>2.17</c:v>
                </c:pt>
                <c:pt idx="2">
                  <c:v>2.17</c:v>
                </c:pt>
                <c:pt idx="3">
                  <c:v>2.17</c:v>
                </c:pt>
                <c:pt idx="4">
                  <c:v>2.17</c:v>
                </c:pt>
                <c:pt idx="5">
                  <c:v>2.17</c:v>
                </c:pt>
                <c:pt idx="6">
                  <c:v>2.17</c:v>
                </c:pt>
                <c:pt idx="7">
                  <c:v>2.17</c:v>
                </c:pt>
                <c:pt idx="8">
                  <c:v>2.17</c:v>
                </c:pt>
                <c:pt idx="9">
                  <c:v>2.17</c:v>
                </c:pt>
                <c:pt idx="10">
                  <c:v>2.17</c:v>
                </c:pt>
                <c:pt idx="11">
                  <c:v>2.17</c:v>
                </c:pt>
                <c:pt idx="12">
                  <c:v>2.17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85-4683-8AE4-27E52FB95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104167"/>
        <c:axId val="900101543"/>
      </c:lineChart>
      <c:catAx>
        <c:axId val="900104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1543"/>
        <c:crosses val="autoZero"/>
        <c:auto val="1"/>
        <c:lblAlgn val="ctr"/>
        <c:lblOffset val="100"/>
        <c:noMultiLvlLbl val="0"/>
      </c:catAx>
      <c:valAx>
        <c:axId val="900101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4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Utilization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'BBNA Eng Calcs'!$E$45</c:f>
              <c:strCache>
                <c:ptCount val="1"/>
                <c:pt idx="0">
                  <c:v>FY20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'BBNA Eng Calcs'!$F$2:$R$2</c:f>
              <c:strCache>
                <c:ptCount val="13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  <c:pt idx="12">
                  <c:v>YTD</c:v>
                </c:pt>
              </c:strCache>
            </c:strRef>
          </c:cat>
          <c:val>
            <c:numRef>
              <c:f>'BBNA Eng Calcs'!$F$45:$R$45</c:f>
              <c:numCache>
                <c:formatCode>0.0%</c:formatCode>
                <c:ptCount val="13"/>
                <c:pt idx="0">
                  <c:v>0.63677368604301998</c:v>
                </c:pt>
                <c:pt idx="1">
                  <c:v>0.68512637892845563</c:v>
                </c:pt>
                <c:pt idx="2">
                  <c:v>0.65026315893916875</c:v>
                </c:pt>
                <c:pt idx="3">
                  <c:v>0.63265204218523585</c:v>
                </c:pt>
                <c:pt idx="4">
                  <c:v>0.62252330674273793</c:v>
                </c:pt>
                <c:pt idx="5">
                  <c:v>0.50397731660764133</c:v>
                </c:pt>
                <c:pt idx="6">
                  <c:v>0.54766697145919296</c:v>
                </c:pt>
                <c:pt idx="7">
                  <c:v>0.59634565154685504</c:v>
                </c:pt>
                <c:pt idx="8">
                  <c:v>0.60644558368642654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0.60855192473453956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39-46DD-8C8C-203BF105ECF2}"/>
            </c:ext>
          </c:extLst>
        </c:ser>
        <c:ser>
          <c:idx val="1"/>
          <c:order val="1"/>
          <c:tx>
            <c:strRef>
              <c:f>'BBNA Eng Calcs'!$AI$45</c:f>
              <c:strCache>
                <c:ptCount val="1"/>
                <c:pt idx="0">
                  <c:v>FY18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'BBNA Eng Calcs'!$F$2:$R$2</c:f>
              <c:strCache>
                <c:ptCount val="13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  <c:pt idx="12">
                  <c:v>YTD</c:v>
                </c:pt>
              </c:strCache>
            </c:strRef>
          </c:cat>
          <c:val>
            <c:numRef>
              <c:f>'BBNA Eng Calcs'!$AJ$45:$AV$45</c:f>
              <c:numCache>
                <c:formatCode>0.0%</c:formatCode>
                <c:ptCount val="13"/>
                <c:pt idx="0">
                  <c:v>0.6774181284399976</c:v>
                </c:pt>
                <c:pt idx="1">
                  <c:v>0.7146448499458985</c:v>
                </c:pt>
                <c:pt idx="2">
                  <c:v>0.69224447269434253</c:v>
                </c:pt>
                <c:pt idx="3">
                  <c:v>0.73812035816124932</c:v>
                </c:pt>
                <c:pt idx="4">
                  <c:v>0.64978427588712051</c:v>
                </c:pt>
                <c:pt idx="5">
                  <c:v>0.6921340421616462</c:v>
                </c:pt>
                <c:pt idx="6">
                  <c:v>0.58992221881373774</c:v>
                </c:pt>
                <c:pt idx="7">
                  <c:v>0.7216336160165967</c:v>
                </c:pt>
                <c:pt idx="8">
                  <c:v>0.71272591530846596</c:v>
                </c:pt>
                <c:pt idx="9">
                  <c:v>0.73861613568597007</c:v>
                </c:pt>
                <c:pt idx="10">
                  <c:v>0.74012223026563928</c:v>
                </c:pt>
                <c:pt idx="11">
                  <c:v>0.67408544851917473</c:v>
                </c:pt>
                <c:pt idx="12">
                  <c:v>0.69419181949242548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39-46DD-8C8C-203BF105EC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0104167"/>
        <c:axId val="900101543"/>
      </c:barChart>
      <c:lineChart>
        <c:grouping val="stacked"/>
        <c:varyColors val="0"/>
        <c:ser>
          <c:idx val="2"/>
          <c:order val="2"/>
          <c:tx>
            <c:strRef>
              <c:f>'BBNA Eng Calcs'!$E$52</c:f>
              <c:strCache>
                <c:ptCount val="1"/>
                <c:pt idx="0">
                  <c:v>Target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'BBNA Eng Calcs'!$F$52:$R$52</c:f>
              <c:numCache>
                <c:formatCode>0%</c:formatCode>
                <c:ptCount val="13"/>
                <c:pt idx="0">
                  <c:v>0.67642604544536866</c:v>
                </c:pt>
                <c:pt idx="1">
                  <c:v>0.68061720310402429</c:v>
                </c:pt>
                <c:pt idx="2">
                  <c:v>0.67710296081560861</c:v>
                </c:pt>
                <c:pt idx="3">
                  <c:v>0.66796478435928774</c:v>
                </c:pt>
                <c:pt idx="4">
                  <c:v>0.59580006135178432</c:v>
                </c:pt>
                <c:pt idx="5">
                  <c:v>0.50877328556451218</c:v>
                </c:pt>
                <c:pt idx="6">
                  <c:v>0.57698906852041043</c:v>
                </c:pt>
                <c:pt idx="7">
                  <c:v>0.65248021804694889</c:v>
                </c:pt>
                <c:pt idx="8">
                  <c:v>0.68486549609774627</c:v>
                </c:pt>
                <c:pt idx="9">
                  <c:v>0.68624433603918034</c:v>
                </c:pt>
                <c:pt idx="10">
                  <c:v>0.67924718057927191</c:v>
                </c:pt>
                <c:pt idx="11">
                  <c:v>0.69381530285706983</c:v>
                </c:pt>
                <c:pt idx="12">
                  <c:v>0.64856583108032639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7-4485-B7ED-258169766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104167"/>
        <c:axId val="900101543"/>
      </c:lineChart>
      <c:catAx>
        <c:axId val="900104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1543"/>
        <c:crosses val="autoZero"/>
        <c:auto val="1"/>
        <c:lblAlgn val="ctr"/>
        <c:lblOffset val="100"/>
        <c:noMultiLvlLbl val="0"/>
      </c:catAx>
      <c:valAx>
        <c:axId val="900101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4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Engineering Conversion Cost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'BBNA Eng Calcs'!$E$43</c:f>
              <c:strCache>
                <c:ptCount val="1"/>
                <c:pt idx="0">
                  <c:v>FY20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'BBNA Eng Calcs'!$F$2:$R$2</c:f>
              <c:strCache>
                <c:ptCount val="13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  <c:pt idx="12">
                  <c:v>YTD</c:v>
                </c:pt>
              </c:strCache>
            </c:strRef>
          </c:cat>
          <c:val>
            <c:numRef>
              <c:f>'BBNA Eng Calcs'!$F$43:$R$43</c:f>
              <c:numCache>
                <c:formatCode>_(* #,##0_);_(* \(#,##0\);_(* "-"_);_(@_)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76-4FA4-8DCF-9A2443438401}"/>
            </c:ext>
          </c:extLst>
        </c:ser>
        <c:ser>
          <c:idx val="1"/>
          <c:order val="1"/>
          <c:tx>
            <c:strRef>
              <c:f>'BBNA Eng Calcs'!$AI$43</c:f>
              <c:strCache>
                <c:ptCount val="1"/>
                <c:pt idx="0">
                  <c:v>FY18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'BBNA Eng Calcs'!$AJ$43:$AV$43</c:f>
              <c:numCache>
                <c:formatCode>_(* #,##0_);_(* \(#,##0\);_(* "-"_);_(@_)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76-4FA4-8DCF-9A2443438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0104167"/>
        <c:axId val="900101543"/>
      </c:barChart>
      <c:lineChart>
        <c:grouping val="standard"/>
        <c:varyColors val="0"/>
        <c:ser>
          <c:idx val="3"/>
          <c:order val="3"/>
          <c:tx>
            <c:strRef>
              <c:f>'BBNA Eng Calcs'!$E$49</c:f>
              <c:strCache>
                <c:ptCount val="1"/>
                <c:pt idx="0">
                  <c:v>FY20 Goal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'BBNA Eng Calcs'!$F$49:$R$49</c:f>
              <c:numCache>
                <c:formatCode>General</c:formatCode>
                <c:ptCount val="13"/>
                <c:pt idx="0">
                  <c:v>140</c:v>
                </c:pt>
                <c:pt idx="1">
                  <c:v>140</c:v>
                </c:pt>
                <c:pt idx="2">
                  <c:v>140</c:v>
                </c:pt>
                <c:pt idx="3">
                  <c:v>140</c:v>
                </c:pt>
                <c:pt idx="4">
                  <c:v>140</c:v>
                </c:pt>
                <c:pt idx="5">
                  <c:v>140</c:v>
                </c:pt>
                <c:pt idx="6">
                  <c:v>140</c:v>
                </c:pt>
                <c:pt idx="7">
                  <c:v>140</c:v>
                </c:pt>
                <c:pt idx="8">
                  <c:v>140</c:v>
                </c:pt>
                <c:pt idx="9">
                  <c:v>140</c:v>
                </c:pt>
                <c:pt idx="10">
                  <c:v>140</c:v>
                </c:pt>
                <c:pt idx="11">
                  <c:v>140</c:v>
                </c:pt>
                <c:pt idx="12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76-4FA4-8DCF-9A2443438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104167"/>
        <c:axId val="900101543"/>
      </c:lineChart>
      <c:lineChart>
        <c:grouping val="standard"/>
        <c:varyColors val="0"/>
        <c:ser>
          <c:idx val="2"/>
          <c:order val="2"/>
          <c:tx>
            <c:strRef>
              <c:f>'BBNA Eng Calcs'!$F$10</c:f>
              <c:strCache>
                <c:ptCount val="1"/>
                <c:pt idx="0">
                  <c:v>Booked Tons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'BBNA Eng Calcs'!$F$12:$Q$12</c:f>
              <c:numCache>
                <c:formatCode>_(* #,##0_);_(* \(#,##0\);_(* "-"_);_(@_)</c:formatCode>
                <c:ptCount val="12"/>
                <c:pt idx="0">
                  <c:v>21669.66</c:v>
                </c:pt>
                <c:pt idx="1">
                  <c:v>15774.550000000001</c:v>
                </c:pt>
                <c:pt idx="2">
                  <c:v>21114.649999999998</c:v>
                </c:pt>
                <c:pt idx="3">
                  <c:v>18083.980000000003</c:v>
                </c:pt>
                <c:pt idx="4">
                  <c:v>16464.02</c:v>
                </c:pt>
                <c:pt idx="5">
                  <c:v>12980.880000000001</c:v>
                </c:pt>
                <c:pt idx="6">
                  <c:v>11628.57</c:v>
                </c:pt>
                <c:pt idx="7">
                  <c:v>12225.759999999998</c:v>
                </c:pt>
                <c:pt idx="8">
                  <c:v>16942.54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76-4FA4-8DCF-9A2443438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270368"/>
        <c:axId val="1152275616"/>
      </c:lineChart>
      <c:catAx>
        <c:axId val="900104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1543"/>
        <c:crosses val="autoZero"/>
        <c:auto val="1"/>
        <c:lblAlgn val="ctr"/>
        <c:lblOffset val="100"/>
        <c:noMultiLvlLbl val="0"/>
      </c:catAx>
      <c:valAx>
        <c:axId val="900101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4167"/>
        <c:crosses val="autoZero"/>
        <c:crossBetween val="between"/>
      </c:valAx>
      <c:valAx>
        <c:axId val="1152275616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270368"/>
        <c:crosses val="max"/>
        <c:crossBetween val="between"/>
      </c:valAx>
      <c:catAx>
        <c:axId val="1152270368"/>
        <c:scaling>
          <c:orientation val="minMax"/>
        </c:scaling>
        <c:delete val="1"/>
        <c:axPos val="b"/>
        <c:majorTickMark val="out"/>
        <c:minorTickMark val="none"/>
        <c:tickLblPos val="nextTo"/>
        <c:crossAx val="11522756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A/Q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'BBNA Eng Calcs'!$E$46</c:f>
              <c:strCache>
                <c:ptCount val="1"/>
                <c:pt idx="0">
                  <c:v>FY20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'BBNA Eng Calcs'!$F$2:$R$2</c:f>
              <c:strCache>
                <c:ptCount val="13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  <c:pt idx="12">
                  <c:v>YTD</c:v>
                </c:pt>
              </c:strCache>
            </c:strRef>
          </c:cat>
          <c:val>
            <c:numRef>
              <c:f>'BBNA Eng Calcs'!$F$46:$R$46</c:f>
              <c:numCache>
                <c:formatCode>_(* #,##0.00_);_(* \(#,##0.00\);_(* "-"??_);_(@_)</c:formatCode>
                <c:ptCount val="13"/>
                <c:pt idx="0">
                  <c:v>1.1863220668056473</c:v>
                </c:pt>
                <c:pt idx="1">
                  <c:v>1.3198478773177591</c:v>
                </c:pt>
                <c:pt idx="2">
                  <c:v>1.1445716806298278</c:v>
                </c:pt>
                <c:pt idx="3">
                  <c:v>1.2197939447411481</c:v>
                </c:pt>
                <c:pt idx="4">
                  <c:v>1.3546993678096508</c:v>
                </c:pt>
                <c:pt idx="5">
                  <c:v>1.3313303679615005</c:v>
                </c:pt>
                <c:pt idx="6">
                  <c:v>1.3609505816527885</c:v>
                </c:pt>
                <c:pt idx="7">
                  <c:v>1.3093441504237047</c:v>
                </c:pt>
                <c:pt idx="8">
                  <c:v>1.2235724921390314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1.2587634551042577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1-42A6-8634-38D71278DE89}"/>
            </c:ext>
          </c:extLst>
        </c:ser>
        <c:ser>
          <c:idx val="1"/>
          <c:order val="1"/>
          <c:tx>
            <c:strRef>
              <c:f>'BBNA Eng Calcs'!$AI$46</c:f>
              <c:strCache>
                <c:ptCount val="1"/>
                <c:pt idx="0">
                  <c:v>FY18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'BBNA Eng Calcs'!$F$2:$R$2</c:f>
              <c:strCache>
                <c:ptCount val="13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  <c:pt idx="12">
                  <c:v>YTD</c:v>
                </c:pt>
              </c:strCache>
            </c:strRef>
          </c:cat>
          <c:val>
            <c:numRef>
              <c:f>'BBNA Eng Calcs'!$AJ$46:$AV$46</c:f>
              <c:numCache>
                <c:formatCode>_(* #,##0.00_);_(* \(#,##0.00\);_(* "-"??_);_(@_)</c:formatCode>
                <c:ptCount val="13"/>
                <c:pt idx="0">
                  <c:v>1.1127733228580012</c:v>
                </c:pt>
                <c:pt idx="1">
                  <c:v>1.0846819369195047</c:v>
                </c:pt>
                <c:pt idx="2">
                  <c:v>1.045816112535106</c:v>
                </c:pt>
                <c:pt idx="3">
                  <c:v>1.1047753580477617</c:v>
                </c:pt>
                <c:pt idx="4">
                  <c:v>1.0313554970107934</c:v>
                </c:pt>
                <c:pt idx="5">
                  <c:v>1.008637392266523</c:v>
                </c:pt>
                <c:pt idx="6">
                  <c:v>1.0621056401074305</c:v>
                </c:pt>
                <c:pt idx="7">
                  <c:v>1.1815758017332854</c:v>
                </c:pt>
                <c:pt idx="8">
                  <c:v>1.036627231230254</c:v>
                </c:pt>
                <c:pt idx="9">
                  <c:v>1.1638733252732203</c:v>
                </c:pt>
                <c:pt idx="10">
                  <c:v>1.0607637005061108</c:v>
                </c:pt>
                <c:pt idx="11">
                  <c:v>1.0644286550301247</c:v>
                </c:pt>
                <c:pt idx="12">
                  <c:v>1.0837245195011984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1-42A6-8634-38D71278D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0104167"/>
        <c:axId val="900101543"/>
      </c:barChart>
      <c:lineChart>
        <c:grouping val="standard"/>
        <c:varyColors val="0"/>
        <c:ser>
          <c:idx val="2"/>
          <c:order val="2"/>
          <c:tx>
            <c:strRef>
              <c:f>'BBNA Eng Calcs'!$E$51</c:f>
              <c:strCache>
                <c:ptCount val="1"/>
                <c:pt idx="0">
                  <c:v>Goal (1.00)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'BBNA Eng Calcs'!$F$51:$R$51</c:f>
              <c:numCache>
                <c:formatCode>General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41-42A6-8634-38D71278DE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104167"/>
        <c:axId val="900101543"/>
      </c:lineChart>
      <c:catAx>
        <c:axId val="900104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1543"/>
        <c:crosses val="autoZero"/>
        <c:auto val="1"/>
        <c:lblAlgn val="ctr"/>
        <c:lblOffset val="100"/>
        <c:noMultiLvlLbl val="0"/>
      </c:catAx>
      <c:valAx>
        <c:axId val="900101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4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A/Q Tons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'BBNA Eng Calcs'!$E$47</c:f>
              <c:strCache>
                <c:ptCount val="1"/>
                <c:pt idx="0">
                  <c:v>FY20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'BBNA Eng Calcs'!$F$2:$R$2</c:f>
              <c:strCache>
                <c:ptCount val="13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  <c:pt idx="12">
                  <c:v>YTD</c:v>
                </c:pt>
              </c:strCache>
            </c:strRef>
          </c:cat>
          <c:val>
            <c:numRef>
              <c:f>'BBNA Eng Calcs'!$F$47:$R$47</c:f>
              <c:numCache>
                <c:formatCode>_(* #,##0.00_);_(* \(#,##0.00\);_(* "-"??_);_(@_)</c:formatCode>
                <c:ptCount val="13"/>
                <c:pt idx="0">
                  <c:v>0.98770387380164371</c:v>
                </c:pt>
                <c:pt idx="1">
                  <c:v>1.0341851372047164</c:v>
                </c:pt>
                <c:pt idx="2">
                  <c:v>0.99794782794460901</c:v>
                </c:pt>
                <c:pt idx="3">
                  <c:v>0.99294003698546507</c:v>
                </c:pt>
                <c:pt idx="4">
                  <c:v>1.0195607546375283</c:v>
                </c:pt>
                <c:pt idx="5">
                  <c:v>1.0743947214212173</c:v>
                </c:pt>
                <c:pt idx="6">
                  <c:v>1.0248072631901775</c:v>
                </c:pt>
                <c:pt idx="7">
                  <c:v>1.0017231024365143</c:v>
                </c:pt>
                <c:pt idx="8">
                  <c:v>0.95565230977670756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1.0055496548152494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DC-49B7-824C-F77CBEABFE1F}"/>
            </c:ext>
          </c:extLst>
        </c:ser>
        <c:ser>
          <c:idx val="1"/>
          <c:order val="1"/>
          <c:tx>
            <c:strRef>
              <c:f>'BBNA Eng Calcs'!$AI$47</c:f>
              <c:strCache>
                <c:ptCount val="1"/>
                <c:pt idx="0">
                  <c:v>FY18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'BBNA Eng Calcs'!$F$2:$R$2</c:f>
              <c:strCache>
                <c:ptCount val="13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  <c:pt idx="12">
                  <c:v>YTD</c:v>
                </c:pt>
              </c:strCache>
            </c:strRef>
          </c:cat>
          <c:val>
            <c:numRef>
              <c:f>'BBNA Eng Calcs'!$AJ$47:$AV$47</c:f>
              <c:numCache>
                <c:formatCode>_(* #,##0.00_);_(* \(#,##0.00\);_(* "-"??_);_(@_)</c:formatCode>
                <c:ptCount val="13"/>
                <c:pt idx="0">
                  <c:v>0.90931785277900423</c:v>
                </c:pt>
                <c:pt idx="1">
                  <c:v>0.92165289859550614</c:v>
                </c:pt>
                <c:pt idx="2">
                  <c:v>0.85562481609794072</c:v>
                </c:pt>
                <c:pt idx="3">
                  <c:v>0.90520952113989495</c:v>
                </c:pt>
                <c:pt idx="4">
                  <c:v>0.86798468063077605</c:v>
                </c:pt>
                <c:pt idx="5">
                  <c:v>0.86177658228250598</c:v>
                </c:pt>
                <c:pt idx="6">
                  <c:v>0.86438790017287725</c:v>
                </c:pt>
                <c:pt idx="7">
                  <c:v>0.78339323146459738</c:v>
                </c:pt>
                <c:pt idx="8">
                  <c:v>0.85037600394309609</c:v>
                </c:pt>
                <c:pt idx="9">
                  <c:v>0.75734589158231813</c:v>
                </c:pt>
                <c:pt idx="10">
                  <c:v>0.83472089327018695</c:v>
                </c:pt>
                <c:pt idx="11">
                  <c:v>0.83024043520439772</c:v>
                </c:pt>
                <c:pt idx="12">
                  <c:v>0.85013828332651897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DC-49B7-824C-F77CBEABF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0104167"/>
        <c:axId val="900101543"/>
      </c:barChart>
      <c:catAx>
        <c:axId val="900104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1543"/>
        <c:crosses val="autoZero"/>
        <c:auto val="1"/>
        <c:lblAlgn val="ctr"/>
        <c:lblOffset val="100"/>
        <c:noMultiLvlLbl val="0"/>
      </c:catAx>
      <c:valAx>
        <c:axId val="900101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4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</a:t>
            </a:r>
            <a:r>
              <a:rPr lang="en-US" baseline="0"/>
              <a:t>-Time ECK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'BBNA Eng Calcs'!$E$48</c:f>
              <c:strCache>
                <c:ptCount val="1"/>
                <c:pt idx="0">
                  <c:v>FY20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'BBNA Eng Calcs'!$F$2:$R$2</c:f>
              <c:strCache>
                <c:ptCount val="13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  <c:pt idx="12">
                  <c:v>YTD</c:v>
                </c:pt>
              </c:strCache>
            </c:strRef>
          </c:cat>
          <c:val>
            <c:numRef>
              <c:f>'BBNA Eng Calcs'!$F$48:$R$48</c:f>
              <c:numCache>
                <c:formatCode>0.0%</c:formatCode>
                <c:ptCount val="13"/>
                <c:pt idx="0">
                  <c:v>0.89473684210526316</c:v>
                </c:pt>
                <c:pt idx="1">
                  <c:v>0.87399463806970512</c:v>
                </c:pt>
                <c:pt idx="2">
                  <c:v>0.91102514506769827</c:v>
                </c:pt>
                <c:pt idx="3">
                  <c:v>0.89719626168224298</c:v>
                </c:pt>
                <c:pt idx="4">
                  <c:v>0.89763779527559051</c:v>
                </c:pt>
                <c:pt idx="5">
                  <c:v>0.88961038961038963</c:v>
                </c:pt>
                <c:pt idx="6">
                  <c:v>0.87591240875912413</c:v>
                </c:pt>
                <c:pt idx="7">
                  <c:v>0.91117478510028649</c:v>
                </c:pt>
                <c:pt idx="8">
                  <c:v>0.92325056433408581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0.89877300613496935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AC-4FFF-8A1D-04675F6A0AA3}"/>
            </c:ext>
          </c:extLst>
        </c:ser>
        <c:ser>
          <c:idx val="1"/>
          <c:order val="1"/>
          <c:tx>
            <c:strRef>
              <c:f>'BBNA Eng Calcs'!$AI$48</c:f>
              <c:strCache>
                <c:ptCount val="1"/>
                <c:pt idx="0">
                  <c:v>FY18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'BBNA Eng Calcs'!$F$2:$R$2</c:f>
              <c:strCache>
                <c:ptCount val="13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  <c:pt idx="12">
                  <c:v>YTD</c:v>
                </c:pt>
              </c:strCache>
            </c:strRef>
          </c:cat>
          <c:val>
            <c:numRef>
              <c:f>'BBNA Eng Calcs'!$AJ$48:$AV$48</c:f>
              <c:numCache>
                <c:formatCode>0.0%</c:formatCode>
                <c:ptCount val="13"/>
                <c:pt idx="0">
                  <c:v>0.90376569037656906</c:v>
                </c:pt>
                <c:pt idx="1">
                  <c:v>0.91029023746701843</c:v>
                </c:pt>
                <c:pt idx="2">
                  <c:v>0.87392550143266479</c:v>
                </c:pt>
                <c:pt idx="3">
                  <c:v>0.91030534351145043</c:v>
                </c:pt>
                <c:pt idx="4">
                  <c:v>0.93206521739130432</c:v>
                </c:pt>
                <c:pt idx="5">
                  <c:v>0.92469879518072284</c:v>
                </c:pt>
                <c:pt idx="6">
                  <c:v>0.9242902208201893</c:v>
                </c:pt>
                <c:pt idx="7">
                  <c:v>0.93586005830903785</c:v>
                </c:pt>
                <c:pt idx="8">
                  <c:v>0.90331491712707179</c:v>
                </c:pt>
                <c:pt idx="9">
                  <c:v>0.927734375</c:v>
                </c:pt>
                <c:pt idx="10">
                  <c:v>0.92603550295857984</c:v>
                </c:pt>
                <c:pt idx="11">
                  <c:v>0.90090090090090091</c:v>
                </c:pt>
                <c:pt idx="12">
                  <c:v>0.91434735706580372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AC-4FFF-8A1D-04675F6A0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0104167"/>
        <c:axId val="900101543"/>
      </c:barChart>
      <c:catAx>
        <c:axId val="900104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1543"/>
        <c:crosses val="autoZero"/>
        <c:auto val="1"/>
        <c:lblAlgn val="ctr"/>
        <c:lblOffset val="100"/>
        <c:noMultiLvlLbl val="0"/>
      </c:catAx>
      <c:valAx>
        <c:axId val="900101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4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ECK'd</a:t>
            </a:r>
            <a:r>
              <a:rPr lang="en-US" baseline="0"/>
              <a:t> Tons vs Target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'BBNA Eng Calcs'!$E$55</c:f>
              <c:strCache>
                <c:ptCount val="1"/>
                <c:pt idx="0">
                  <c:v>Delta</c:v>
                </c:pt>
              </c:strCache>
            </c:strRef>
          </c:tx>
          <c:spPr>
            <a:solidFill>
              <a:srgbClr val="5B9BD5"/>
            </a:solidFill>
            <a:ln>
              <a:noFill/>
            </a:ln>
            <a:effectLst/>
          </c:spPr>
          <c:invertIfNegative val="1"/>
          <c:cat>
            <c:strRef>
              <c:f>'BBNA Eng Calcs'!$F$2:$Q$2</c:f>
              <c:strCache>
                <c:ptCount val="12"/>
                <c:pt idx="0">
                  <c:v>JUL</c:v>
                </c:pt>
                <c:pt idx="1">
                  <c:v>AUG</c:v>
                </c:pt>
                <c:pt idx="2">
                  <c:v>SEP</c:v>
                </c:pt>
                <c:pt idx="3">
                  <c:v>OCT</c:v>
                </c:pt>
                <c:pt idx="4">
                  <c:v>NOV</c:v>
                </c:pt>
                <c:pt idx="5">
                  <c:v>DEC</c:v>
                </c:pt>
                <c:pt idx="6">
                  <c:v>JAN</c:v>
                </c:pt>
                <c:pt idx="7">
                  <c:v>FEB</c:v>
                </c:pt>
                <c:pt idx="8">
                  <c:v>MAR</c:v>
                </c:pt>
                <c:pt idx="9">
                  <c:v>APR</c:v>
                </c:pt>
                <c:pt idx="10">
                  <c:v>MAY</c:v>
                </c:pt>
                <c:pt idx="11">
                  <c:v>JUN</c:v>
                </c:pt>
              </c:strCache>
            </c:strRef>
          </c:cat>
          <c:val>
            <c:numRef>
              <c:f>'BBNA Eng Calcs'!$F$55:$Q$55</c:f>
              <c:numCache>
                <c:formatCode>_(* #,##0_);_(* \(#,##0\);_(* "-"??_);_(@_)</c:formatCode>
                <c:ptCount val="12"/>
                <c:pt idx="0">
                  <c:v>-2596.6969589287037</c:v>
                </c:pt>
                <c:pt idx="1">
                  <c:v>-2790.3636011598846</c:v>
                </c:pt>
                <c:pt idx="2">
                  <c:v>2589.2510841516669</c:v>
                </c:pt>
                <c:pt idx="3">
                  <c:v>-4875.649016419462</c:v>
                </c:pt>
                <c:pt idx="4">
                  <c:v>973.70659242921465</c:v>
                </c:pt>
                <c:pt idx="5">
                  <c:v>-3370.2952490186835</c:v>
                </c:pt>
                <c:pt idx="6">
                  <c:v>-3581.5269298530347</c:v>
                </c:pt>
                <c:pt idx="7">
                  <c:v>-5044.4462720692427</c:v>
                </c:pt>
                <c:pt idx="8">
                  <c:v>-1619.5726850213032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2-EBF5-4B9E-A53C-B6F9EDBCE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00104167"/>
        <c:axId val="900101543"/>
      </c:barChart>
      <c:catAx>
        <c:axId val="900104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effectLst>
                  <a:glow rad="101600">
                    <a:schemeClr val="accent1">
                      <a:lumMod val="40000"/>
                      <a:lumOff val="60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1543"/>
        <c:crosses val="autoZero"/>
        <c:auto val="1"/>
        <c:lblAlgn val="ctr"/>
        <c:lblOffset val="100"/>
        <c:noMultiLvlLbl val="0"/>
      </c:catAx>
      <c:valAx>
        <c:axId val="900101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01041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504825</xdr:colOff>
      <xdr:row>1</xdr:row>
      <xdr:rowOff>133350</xdr:rowOff>
    </xdr:from>
    <xdr:to>
      <xdr:col>35</xdr:col>
      <xdr:colOff>178689</xdr:colOff>
      <xdr:row>19</xdr:row>
      <xdr:rowOff>94107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514350</xdr:colOff>
      <xdr:row>19</xdr:row>
      <xdr:rowOff>133349</xdr:rowOff>
    </xdr:from>
    <xdr:to>
      <xdr:col>35</xdr:col>
      <xdr:colOff>188214</xdr:colOff>
      <xdr:row>41</xdr:row>
      <xdr:rowOff>8381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504824</xdr:colOff>
      <xdr:row>89</xdr:row>
      <xdr:rowOff>85724</xdr:rowOff>
    </xdr:from>
    <xdr:to>
      <xdr:col>35</xdr:col>
      <xdr:colOff>178688</xdr:colOff>
      <xdr:row>108</xdr:row>
      <xdr:rowOff>151256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514349</xdr:colOff>
      <xdr:row>41</xdr:row>
      <xdr:rowOff>47626</xdr:rowOff>
    </xdr:from>
    <xdr:to>
      <xdr:col>35</xdr:col>
      <xdr:colOff>188213</xdr:colOff>
      <xdr:row>69</xdr:row>
      <xdr:rowOff>113158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514350</xdr:colOff>
      <xdr:row>69</xdr:row>
      <xdr:rowOff>133350</xdr:rowOff>
    </xdr:from>
    <xdr:to>
      <xdr:col>35</xdr:col>
      <xdr:colOff>188214</xdr:colOff>
      <xdr:row>89</xdr:row>
      <xdr:rowOff>27432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672354</xdr:colOff>
      <xdr:row>79</xdr:row>
      <xdr:rowOff>100852</xdr:rowOff>
    </xdr:from>
    <xdr:to>
      <xdr:col>18</xdr:col>
      <xdr:colOff>112060</xdr:colOff>
      <xdr:row>84</xdr:row>
      <xdr:rowOff>145676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/>
      </xdr:nvSpPr>
      <xdr:spPr>
        <a:xfrm>
          <a:off x="13391030" y="14858999"/>
          <a:ext cx="2678206" cy="9973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CORRECT IN APRIL</a:t>
          </a:r>
        </a:p>
        <a:p>
          <a:r>
            <a:rPr lang="en-US" sz="1100"/>
            <a:t>IF PROBLEM CONTINUES (LOW POPULATION</a:t>
          </a:r>
          <a:r>
            <a:rPr lang="en-US" sz="1100" baseline="0"/>
            <a:t> OF DATA WITH ONE BIG DIFF IN A VS Q) CONSULT WITH JOE</a:t>
          </a:r>
          <a:endParaRPr lang="en-US" sz="1100"/>
        </a:p>
      </xdr:txBody>
    </xdr:sp>
    <xdr:clientData/>
  </xdr:twoCellAnchor>
  <xdr:twoCellAnchor>
    <xdr:from>
      <xdr:col>15</xdr:col>
      <xdr:colOff>11206</xdr:colOff>
      <xdr:row>87</xdr:row>
      <xdr:rowOff>22411</xdr:rowOff>
    </xdr:from>
    <xdr:to>
      <xdr:col>23</xdr:col>
      <xdr:colOff>56029</xdr:colOff>
      <xdr:row>106</xdr:row>
      <xdr:rowOff>168088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795617</xdr:colOff>
      <xdr:row>109</xdr:row>
      <xdr:rowOff>0</xdr:rowOff>
    </xdr:from>
    <xdr:to>
      <xdr:col>23</xdr:col>
      <xdr:colOff>123263</xdr:colOff>
      <xdr:row>128</xdr:row>
      <xdr:rowOff>22412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11206</xdr:colOff>
      <xdr:row>21</xdr:row>
      <xdr:rowOff>114861</xdr:rowOff>
    </xdr:from>
    <xdr:to>
      <xdr:col>28</xdr:col>
      <xdr:colOff>325867</xdr:colOff>
      <xdr:row>41</xdr:row>
      <xdr:rowOff>35613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11206</xdr:colOff>
      <xdr:row>41</xdr:row>
      <xdr:rowOff>78441</xdr:rowOff>
    </xdr:from>
    <xdr:to>
      <xdr:col>28</xdr:col>
      <xdr:colOff>325867</xdr:colOff>
      <xdr:row>60</xdr:row>
      <xdr:rowOff>189693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</xdr:colOff>
      <xdr:row>1</xdr:row>
      <xdr:rowOff>123265</xdr:rowOff>
    </xdr:from>
    <xdr:to>
      <xdr:col>28</xdr:col>
      <xdr:colOff>314662</xdr:colOff>
      <xdr:row>21</xdr:row>
      <xdr:rowOff>44017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11207</xdr:colOff>
      <xdr:row>61</xdr:row>
      <xdr:rowOff>33617</xdr:rowOff>
    </xdr:from>
    <xdr:to>
      <xdr:col>28</xdr:col>
      <xdr:colOff>325868</xdr:colOff>
      <xdr:row>80</xdr:row>
      <xdr:rowOff>144869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11206</xdr:colOff>
      <xdr:row>80</xdr:row>
      <xdr:rowOff>179294</xdr:rowOff>
    </xdr:from>
    <xdr:to>
      <xdr:col>28</xdr:col>
      <xdr:colOff>325867</xdr:colOff>
      <xdr:row>100</xdr:row>
      <xdr:rowOff>100046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11207</xdr:colOff>
      <xdr:row>100</xdr:row>
      <xdr:rowOff>156883</xdr:rowOff>
    </xdr:from>
    <xdr:to>
      <xdr:col>28</xdr:col>
      <xdr:colOff>325868</xdr:colOff>
      <xdr:row>120</xdr:row>
      <xdr:rowOff>77635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0</xdr:colOff>
      <xdr:row>120</xdr:row>
      <xdr:rowOff>145677</xdr:rowOff>
    </xdr:from>
    <xdr:to>
      <xdr:col>28</xdr:col>
      <xdr:colOff>314661</xdr:colOff>
      <xdr:row>140</xdr:row>
      <xdr:rowOff>66429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mkc1alfin\Fin-Acct\Journal%20Entries\Jim\FY19\04%20-%20Oct18\Eng%20Stat%20Entries%20Oct19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mkc1alfin\Fin-Acct\Jimbo\Regional%20Finance\Regional%20Reporting\Monthly%20Results\FY19\10%20-%20Apr19\Eng%20-%20Training%20Time%20Apr19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mkc1alfin\Fin-Acct\Jimbo\Regional%20Finance\Regional%20Reporting\Monthly%20Results\FY19\10%20-%20Apr19\Eng%20-%20GDE%20Time%20Apr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Cache"/>
      <sheetName val="BneLog"/>
      <sheetName val="BneWorkBookProperties"/>
      <sheetName val="JE"/>
    </sheetNames>
    <sheetDataSet>
      <sheetData sheetId="0">
        <row r="1">
          <cell r="A1" t="str">
            <v>No</v>
          </cell>
        </row>
        <row r="2">
          <cell r="A2" t="str">
            <v>Yes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4"/>
      <sheetName val="Sheet3"/>
      <sheetName val="Chart"/>
      <sheetName val="fnd_gfm_3658397"/>
    </sheetNames>
    <sheetDataSet>
      <sheetData sheetId="0"/>
      <sheetData sheetId="1">
        <row r="1">
          <cell r="C1" t="str">
            <v>Train Hrs per HC</v>
          </cell>
        </row>
        <row r="2">
          <cell r="A2" t="str">
            <v>India</v>
          </cell>
          <cell r="C2">
            <v>60.210000000000043</v>
          </cell>
        </row>
        <row r="3">
          <cell r="A3" t="str">
            <v>Xian</v>
          </cell>
          <cell r="C3">
            <v>50.285714285714285</v>
          </cell>
        </row>
        <row r="4">
          <cell r="A4" t="str">
            <v>MXC</v>
          </cell>
          <cell r="C4">
            <v>47.215789473684239</v>
          </cell>
        </row>
        <row r="5">
          <cell r="A5" t="str">
            <v>VIS</v>
          </cell>
          <cell r="C5">
            <v>44.785714285714285</v>
          </cell>
        </row>
        <row r="6">
          <cell r="A6" t="str">
            <v>EVA</v>
          </cell>
          <cell r="C6">
            <v>42.9</v>
          </cell>
        </row>
        <row r="7">
          <cell r="A7" t="str">
            <v>MEM</v>
          </cell>
          <cell r="C7">
            <v>39.333333333333336</v>
          </cell>
        </row>
        <row r="8">
          <cell r="A8" t="str">
            <v>Shanghai</v>
          </cell>
          <cell r="C8">
            <v>37</v>
          </cell>
        </row>
        <row r="9">
          <cell r="A9" t="str">
            <v>ANN</v>
          </cell>
          <cell r="C9">
            <v>34.966666666666669</v>
          </cell>
        </row>
        <row r="10">
          <cell r="A10" t="str">
            <v>SPC</v>
          </cell>
          <cell r="C10">
            <v>29.439024390243901</v>
          </cell>
        </row>
        <row r="11">
          <cell r="A11" t="str">
            <v>KC</v>
          </cell>
          <cell r="C11">
            <v>20.375</v>
          </cell>
        </row>
        <row r="12">
          <cell r="A12" t="str">
            <v>STJ</v>
          </cell>
          <cell r="C12">
            <v>16.892857142857142</v>
          </cell>
        </row>
        <row r="13">
          <cell r="A13" t="str">
            <v>GBO</v>
          </cell>
          <cell r="C13">
            <v>9</v>
          </cell>
        </row>
        <row r="14">
          <cell r="A14" t="str">
            <v>PB</v>
          </cell>
          <cell r="C14">
            <v>0.5</v>
          </cell>
        </row>
      </sheetData>
      <sheetData sheetId="2"/>
      <sheetData sheetId="3"/>
      <sheetData sheetId="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4"/>
      <sheetName val="Sheet3"/>
      <sheetName val="Chart"/>
      <sheetName val="fnd_gfm_3658437"/>
    </sheetNames>
    <sheetDataSet>
      <sheetData sheetId="0" refreshError="1"/>
      <sheetData sheetId="1">
        <row r="1">
          <cell r="C1" t="str">
            <v>Avg GDE</v>
          </cell>
        </row>
        <row r="2">
          <cell r="A2" t="str">
            <v>MEM</v>
          </cell>
          <cell r="C2">
            <v>57.2</v>
          </cell>
        </row>
        <row r="3">
          <cell r="A3" t="str">
            <v>PB</v>
          </cell>
          <cell r="C3">
            <v>51.651538461538465</v>
          </cell>
        </row>
        <row r="4">
          <cell r="A4" t="str">
            <v>MXC</v>
          </cell>
          <cell r="C4">
            <v>44.587142857142517</v>
          </cell>
        </row>
        <row r="5">
          <cell r="A5" t="str">
            <v>STJ</v>
          </cell>
          <cell r="C5">
            <v>37.25</v>
          </cell>
        </row>
        <row r="6">
          <cell r="A6" t="str">
            <v>India</v>
          </cell>
          <cell r="C6">
            <v>36.595897435897399</v>
          </cell>
        </row>
        <row r="7">
          <cell r="A7" t="str">
            <v>Xian</v>
          </cell>
          <cell r="C7">
            <v>35.272727272727273</v>
          </cell>
        </row>
        <row r="8">
          <cell r="A8" t="str">
            <v>ANN</v>
          </cell>
          <cell r="C8">
            <v>33.544117647058826</v>
          </cell>
        </row>
        <row r="9">
          <cell r="A9" t="str">
            <v>Shanghai</v>
          </cell>
          <cell r="C9">
            <v>31.613636363636363</v>
          </cell>
        </row>
        <row r="10">
          <cell r="A10" t="str">
            <v>EVA</v>
          </cell>
          <cell r="C10">
            <v>30.705882352941178</v>
          </cell>
        </row>
        <row r="11">
          <cell r="A11" t="str">
            <v>GBO</v>
          </cell>
          <cell r="C11">
            <v>27.273809523809526</v>
          </cell>
        </row>
        <row r="12">
          <cell r="A12" t="str">
            <v>VIS</v>
          </cell>
          <cell r="C12">
            <v>27.027777777777779</v>
          </cell>
        </row>
        <row r="13">
          <cell r="A13" t="str">
            <v>KC</v>
          </cell>
          <cell r="C13">
            <v>25.722222222222221</v>
          </cell>
        </row>
        <row r="14">
          <cell r="A14" t="str">
            <v>SPC</v>
          </cell>
          <cell r="C14">
            <v>25.069230769230771</v>
          </cell>
        </row>
      </sheetData>
      <sheetData sheetId="2" refreshError="1"/>
      <sheetData sheetId="3" refreshError="1"/>
      <sheetData sheetId="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Felps, James P." id="{06CEFAFB-5E8D-4577-9493-9871AC29D518}" userId="S::james.felps@bluescopebuildingsna.com::97e7b3af-c743-44bb-affb-03027a3808bc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ps, James P." refreshedDate="43315.657646527776" createdVersion="6" refreshedVersion="6" minRefreshableVersion="3" recordCount="2514" xr:uid="{00000000-000A-0000-FFFF-FFFF00000000}">
  <cacheSource type="worksheet">
    <worksheetSource ref="G1:G1048576" sheet="Order Summary"/>
  </cacheSource>
  <cacheFields count="1">
    <cacheField name="Home Group" numFmtId="0">
      <sharedItems containsBlank="1" count="17">
        <m/>
        <s v="KAN"/>
        <s v="CAN"/>
        <s v="BH"/>
        <s v="ANN"/>
        <s v="LAU"/>
        <s v="LAT"/>
        <s v="MTY"/>
        <s v="BUC"/>
        <s v="VIS"/>
        <s v="VH"/>
        <s v="MEM"/>
        <s v="STJ"/>
        <s v="NC"/>
        <s v="AR"/>
        <s v="EVA"/>
        <s v="C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ps, James P." refreshedDate="43503.407843634261" createdVersion="6" refreshedVersion="6" minRefreshableVersion="3" recordCount="610" xr:uid="{00000000-000A-0000-FFFF-FFFF01000000}">
  <cacheSource type="worksheet">
    <worksheetSource ref="A42:DH652" sheet="Compass Order Summary"/>
  </cacheSource>
  <cacheFields count="112">
    <cacheField name="Project Manager" numFmtId="0">
      <sharedItems/>
    </cacheField>
    <cacheField name="Order Number" numFmtId="0">
      <sharedItems containsSemiMixedTypes="0" containsString="0" containsNumber="1" containsInteger="1" minValue="1400555711" maxValue="1900168601"/>
    </cacheField>
    <cacheField name="Order Type" numFmtId="0">
      <sharedItems/>
    </cacheField>
    <cacheField name="Builder Name" numFmtId="0">
      <sharedItems/>
    </cacheField>
    <cacheField name="Project Name" numFmtId="0">
      <sharedItems count="404">
        <s v="DUCK ISLAND WASTE TRANSFER FAC"/>
        <s v="ALTEC PLANT 57 EXPANSION"/>
        <s v="LINDE GAS LLC (LIFE GAS) - BOB"/>
        <s v="GREINER"/>
        <s v="CFPUA DEWATERING BUILDING"/>
        <s v="BUCKS TECHNICAL ASSOCIATES, LL"/>
        <s v="BUTLERIB RIDGE PANEL"/>
        <s v="OUTDOOR TRAVEL"/>
        <s v="986 JERSEY AVE"/>
        <s v="NEELY COBLE COMPANY"/>
        <s v="WYOMING KUBOTA"/>
        <s v="HARSCO RAIL ADDITION"/>
        <s v="SOUTH PATERSON SUBSTATION"/>
        <s v="ESSEX KUBOTA"/>
        <s v="KUFLEITNER BOARDMAN CJDR"/>
        <s v="DYKE INDUSTRIES BUILDING"/>
        <s v="WAKE COMPETITION CENTER - HOCK"/>
        <s v="EASTERN TECH"/>
        <s v="CLIFFORD STORAGE"/>
        <s v="KIOTI TRACTOR EXPANSION"/>
        <s v="FIREHOUSE"/>
        <s v="ELEVATED TERRACE"/>
        <s v="DUFFIE BOAT WORKS"/>
        <s v="MCCRAITH BEVERAGE WAREHOUSE AD"/>
        <s v="STANCO METALS"/>
        <s v="NEW COMMERCIAL BUILDING (TRUCK"/>
        <s v="KITCHEN STORAGE"/>
        <s v="NASHVILLE FAIRGROUNDS EXPO CEN"/>
        <s v="PIEDMONT CUSTOM"/>
        <s v="YOUNGS COVE 9/7/18"/>
        <s v="SOUTH FLORIDA SOD W/ CANOPY"/>
        <s v="MOULDING WAREHOUSE STORAGE BLD"/>
        <s v="STEVE PETERS 12/27/18"/>
        <s v="DORKEN SYSTEMS (DORKEN PRODUCT"/>
        <s v="CK- CAMBRIAN COLLEGE 10/16/18"/>
        <s v="BURLINGTON STORAGE"/>
        <s v="MORETRENCH 12/3/18"/>
        <s v="NORTHERN WOODWORKING 12/6/18"/>
        <s v="KENT STORE LOWER 12/14/18"/>
        <s v="SOUTH FLORIDA SOD 21X31"/>
        <s v="B &amp; B FARMS 12/27/18"/>
        <s v="DILMAR OIL 12/28/18"/>
        <s v="WARBINGTON FARMS OFFICE PARKIN"/>
        <s v="TYLER HILL CAMP 12-20-18"/>
        <s v="OA NEWTON BUILDING 2  01/03/18"/>
        <s v="MOUNTAIN ISLAND CHURCH"/>
        <s v="KIRKLAND LAKE GOLD MACASSA MIN"/>
        <s v="BAAM GYMNASIUM"/>
        <s v="JACKSON LAB B62 WAREHOUSE"/>
        <s v="UGI ANDERSON COMPRESSOR BUILDI"/>
        <s v="NISUS 2019"/>
        <s v="PARFITT 12/18/18"/>
        <s v="BATTLE LUMBER CO 12/21/18"/>
        <s v="WONDER PORCELAIN PALLET"/>
        <s v="GALEN  9-17-18"/>
        <s v="CLIFTON DPW MUNICIPAL VEHICLE"/>
        <s v="ST JAMES FIRE DEPT"/>
        <s v="B &amp; B OILFIELD EQUIPMENT SERVI"/>
        <s v="CLIMBTIME"/>
        <s v="BETHANY LUTHERAN CHURCH"/>
        <s v="NEW BEGINNINGS CHURCH 3-26-18"/>
        <s v="TCCC LOTS 2 &amp; 3 4-30-18"/>
        <s v="NANNINI GARAGE 11/6/18"/>
        <s v="WRCC PAD 2F - LEIDOS"/>
        <s v="THE SALVATION ARMY"/>
        <s v="PRATT ADDITION"/>
        <s v="OFFICE/WAREHOUSE"/>
        <s v="UGARTE"/>
        <s v="HANGAR 17A EXPANSION"/>
        <s v="BMI BUILDING 1"/>
        <s v="BILOXI FIRE STATION NO. 7"/>
        <s v="PEC OAK HILL"/>
        <s v="CDF"/>
        <s v="UPRR CARMAN RIP"/>
        <s v="MSP BUILDING C EXPANSION"/>
        <s v="MSP EXPANSION ELECTRICAL CANOP"/>
        <s v="PLANERMILL - OVHD"/>
        <s v="DIMMITT ISD"/>
        <s v="5106 - SORTER"/>
        <s v="UPRR YARD"/>
        <s v="MONSANTO-LOADING/UNLOADING COV"/>
        <s v="TEXARKANA ISD POOL RE-ROOF"/>
        <s v="MIKE MCWILLIAMS"/>
        <s v="HYDRO RESOURCES"/>
        <s v="FIFTH GENERATION W6"/>
        <s v="JB HUNT"/>
        <s v="COSTCO-ST. CLOUD, MN"/>
        <s v="COSTCO-CYPRESS, TX NW HOUSTON"/>
        <s v="COSTCO-FREMONT,_NE"/>
        <s v="COSTCO - OKLAHOMA CITY, OK"/>
        <s v="U-HAUL OF GARNER, NC"/>
        <s v="U-HAUL OF QUEEN CREEK"/>
        <s v="U-HAUL OF COLLIERVILLE, TN"/>
        <s v="U-HAUL OF MCDONOUGH, GA"/>
        <s v="U-HAUL OF NEWARK, NJ"/>
        <s v="COSTCO-CLACKAMAS, OR (CONDENSE"/>
        <s v="COSTCO-EUREKA,_CA"/>
        <s v="PRINCE GEORGE WAREHOUSE ADDITI"/>
        <s v="U-HAUL OF SUNSET, UT"/>
        <s v="OR OMAHA, NE (O10)"/>
        <s v="COSTCO-LOVES PARK, IL"/>
        <s v="OR GAINESVILLE, FL (GV3)"/>
        <s v="OR GALLATIN, TN (GT2)"/>
        <s v="OR AVENAL, CA (AVL)"/>
        <s v="OR AUBREY, TX (AUY)"/>
        <s v="OR GRAVETTE, AR (GVT)"/>
        <s v="OR NORTH OGDEN, UT (NGD)"/>
        <s v="OR CARSON CITY, NV (CC3)"/>
        <s v="OR RUCKERSVILLE, VA (RKV) REVI"/>
        <s v="OR SPLENDORA, TX (SPL)"/>
        <s v="OR COLUMBIA, TN (CA3)"/>
        <s v="OR TEA, SD (TEA)"/>
        <s v="OR RED BUD, IL (RBD)"/>
        <s v="OR MCMINNVILLE, TN (MCM)"/>
        <s v="OR ROCKY MOUNT, VA (RMT)"/>
        <s v="OR NEW KENSINGTON, PA (NKN) RE"/>
        <s v="COSTCO-MOORESVILLE, NC"/>
        <s v="TEMF BUILDING - SAGAMI, JAPAN"/>
        <s v="COSTCO-EVANSVILLE,_IN"/>
        <s v="COSTCO-LOS ANGELES, CA (#653)"/>
        <s v="SPC3A, ZONE 1"/>
        <s v="QUALITY DISTRIBUTION"/>
        <s v="BOC - MURPHY PARKWAY"/>
        <s v="U-HAUL OF CYPRESS, TX"/>
        <s v="U-HAUL OF ALBUQUERQUE, NM"/>
        <s v="SKYSERVICE FBO - SOUTH SIDE -G"/>
        <s v="18039 SWITCH NAP 01 ATLANTA"/>
        <s v="18049 VIRGINIA BEACH SPORTS CE"/>
        <s v="17012 FXGVMGEXPANSION FT WORTH"/>
        <s v="CLARK HAMILTON 16X100X16"/>
        <s v="TABC 1B"/>
        <s v="SWA HANGAR H17744"/>
        <s v="VAN NUYS HANGAR"/>
        <s v="WASTE MANAGEMENT CHICO SHOP"/>
        <s v="SWISS KRONO BIO FUEL STORAGE"/>
        <s v="SCE MESA"/>
        <s v="LUHS BUS BUILDING"/>
        <s v="REPLACE HYDRANT FUEL SYSTEM (T"/>
        <s v="WESTGATE OFFICE REPLACEMENT"/>
        <s v="MIKE BEYERS 60X55"/>
        <s v="O'NNEIL SHOP"/>
        <s v="WILTON RANCHERIA"/>
        <s v="BOYD FOSTER 50X50"/>
        <s v="JANICKI HORSE ARENA"/>
        <s v="MOLOKAI-VEHICLE STORAGE"/>
        <s v="FRUIT PACKER SUPPLY R5 240X570"/>
        <s v="CARLSON PAVING - REV3"/>
        <s v="DEGROOT"/>
        <s v="LETNER ROOFING - PANEL"/>
        <s v="PRIMEX FARMS - DOORS"/>
        <s v="HANNAH COLLISION CENTER - SSR-"/>
        <s v="CPAI WESTERN NORTH SLOPE MUD P"/>
        <s v="ESTER SHEA REV1"/>
        <s v="DEEP ROOTS HARVEST DISPENSARY"/>
        <s v="FARMERS BREWING COMPANY"/>
        <s v="PR_PR 55 X 65 23 CLEAR WEST FR"/>
        <s v="WEST FRASER RUSSELLVILLE, AR 4"/>
        <s v="MILES 2 OVERHEAD COVER"/>
        <s v="SIEMENS WAREHOUSE"/>
        <s v="NWD.375X256 REV1"/>
        <s v="ALLIED POTATO"/>
        <s v="GRAPHIC PACKAGING WAREHOUSE"/>
        <s v="KNIGHT SHOP"/>
        <s v="SIEMENS COACHES EXPANSION"/>
        <s v="COVANTA ROOF PURLINS"/>
        <s v="TOLKO"/>
        <s v="FOXHAVEN 75 X 220 FROM VP"/>
        <s v="CARDINAL FG"/>
        <s v="FORDING RIVER WATER TREATMENT"/>
        <s v="FARM AND FLEET OF HOLLAND"/>
        <s v="HIRSCHMAN OIL"/>
        <s v="LAKEWOOD CENTER - PHASE 3"/>
        <s v="TRI-MACH"/>
        <s v="BRUCE POWER CTFS"/>
        <s v="K-C PROJECT ASPEN ORDER"/>
        <s v="MARK HOFFMAN"/>
        <s v="DUNDEE PRODUCTS 7-9-18 ORDER A"/>
        <s v="ADVANCE FIXTURE PANEL ORDER AS"/>
        <s v="ROBERT CROWN CC"/>
        <s v="MEYER SHERWIN 07-03-18"/>
        <s v="SMS ADDITION PHASE 1"/>
        <s v="ASH GRAY FLAT STOCK PART ORDER"/>
        <s v="REPUBLIC PLANO MRF - FINAL ORD"/>
        <s v="CARDINAL GLASS FREEMONT ADDITI"/>
        <s v="M&amp;D OFFICE ADDITION"/>
        <s v="KEMPS"/>
        <s v="CBS WB TRMX"/>
        <s v="THE LEE COMPANY, BUILDING #82"/>
        <s v="OVEROCKER ROAD WAREHOUSE"/>
        <s v="CBS SILL TRIM"/>
        <s v="660 WHITE PLAINS ROAD"/>
        <s v="JPW  15-8833-9"/>
        <s v="ALLIANT ENERGY CENTER PANEL OR"/>
        <s v="FURGUSON NEW RIDGE"/>
        <s v="DENTAL HEALTH"/>
        <s v="450040 NORFOLK SOUTHERN HOSTLE"/>
        <s v="CERTIANTEED BOILER"/>
        <s v="SLATER DIEDERICH TREE SERVICE"/>
        <s v="MILL TECH - WITH WINDOW ALT.VP"/>
        <s v="MCCANN INDUSTRIES"/>
        <s v="WASHINGTON COUNTY ODOT"/>
        <s v="PTS PRODUCTS"/>
        <s v="18-04009_INSIGHT FS_FUEL LOADI"/>
        <s v="18-2103 MEDMEN UTICA-ORDER"/>
        <s v="SENECA FOODS HART, MI"/>
        <s v="NEW HORIZONS LANCASTER ADDITIO"/>
        <s v="CARDINAL GLASS CG SOUTH SIDE W"/>
        <s v="4-IMPRINT WAREHOUSE ADDITION"/>
        <s v="FLYING EAGLE -DERBY-WASHBAY FT"/>
        <s v="COLINEAR MACHINE"/>
        <s v="PELICAN"/>
        <s v="NORTH ISLAND COLLEGE BUILDING"/>
        <s v="AMERICAN ART STONE 75 X 180 X"/>
        <s v="NJDW 40 X 100 FT"/>
        <s v="FORD SWITCH GEAR SOUTH"/>
        <s v="LADNER'S REVISED 50' X 125'"/>
        <s v="SWITCH GEAR BUILDING NORTH"/>
        <s v="CENTRAL SANDBLASTING"/>
        <s v="18-025981 VERMEER"/>
        <s v="WOODBINE SHOP"/>
        <s v="18-1855 NEWFIELD FIRE STATION"/>
        <s v="URJ OSRUI THEATER WORSHIP BUIL"/>
        <s v="LKQ"/>
        <s v="RENEGADE BUILDING"/>
        <s v="O'BRIEN WATER RECLAMATION PLAN"/>
        <s v="LIQUID HAULERS MAINTENANCE"/>
        <s v="KKIL MENOMINEE PHASE 8 FINAL O"/>
        <s v="VALLEY EAST WWTP"/>
        <s v="WHITEHALL SCHOOLS"/>
        <s v="LUDLOW CONSTRUCTION"/>
        <s v="HARVEST BIBLE CHAPEL ORDER"/>
        <s v="ND DOT SOURIS BASIN 50' ADDITI"/>
        <s v="STECKER MACHINE CO.7/27/18"/>
        <s v="NNS JMAF H17738"/>
        <s v="RENK SEEDS ADDITION 9/21/18"/>
        <s v="RAIL CONNECT TENANT 12/19/18"/>
        <s v="TINORA MAINTANANCE FAC12/11/18"/>
        <s v="FLEET FARM RETAIL 9/13/18"/>
        <s v="NATURE'S WAY NEW FAC4/3/18"/>
        <s v="BURNETT HANGAR ADD 6/1/18"/>
        <s v="AMEREN PEORIA GAS OP 3/22/18"/>
        <s v="THE DUFRESNE GROUP - LIPSETT C"/>
        <s v="HAWTHORNE AVIATION 8/2/17"/>
        <s v="FEDERAL FOAM TECH 5/30/18"/>
        <s v="CSP 2018 WAREHOUSE EXP11/9/18"/>
        <s v="OHIO LOGISTICS SPEC10/9/18"/>
        <s v="JOLLY FOX BREWERY"/>
        <s v="ALL PHASE 70X120X22 12/26/18"/>
        <s v="RARE EARTH PHASE 1 9/14/18"/>
        <s v="BASIC RUBBER &amp; PLASTIC11/26/18"/>
        <s v="CONDAT 9/26/18"/>
        <s v="MAPLE LEAF FARMS 12/14/18"/>
        <s v="MALLON FARM 1-07-19"/>
        <s v="ADVANCED TURF SOL 10/18/18"/>
        <s v="HFT-LOUISVILLE 11/5/18."/>
        <s v="FOX VALLEY TOOL 11-13-18"/>
        <s v="DEAN HUMKE 12/28/18"/>
        <s v="WILLIAMS AIRFRAME 10/1/18"/>
        <s v="TRUCK CARE OF TEXARKANA, AR"/>
        <s v="ARNETTE PUMPHOUSE 01/03/19"/>
        <s v="AK TUBE"/>
        <s v="659/18 KAEDEN SERVICES10/23/18"/>
        <s v="MR MANHOLE ADDITION 11-20-18"/>
        <s v="MAUSTON FIRE STATION 5/17/18"/>
        <s v="ST. GERMAIN'S GLASS 8/23/18"/>
        <s v="ALFA GREEN 50X30 10/5/18"/>
        <s v="LORAAS DISPOSAL-GORE FACILITY"/>
        <s v="SILVER DOLLAR TRAN. 8/3/18"/>
        <s v="TRACHTE MANUFACTURING 6/1/18"/>
        <s v="14 X 16 OVERHEAD DOOR OPENING"/>
        <s v="GREAT PLAINS MFG 8-2018"/>
        <s v="KCSM CRE ELECTRICAL 3"/>
        <s v="KCSM CRE ELECTRICAL 2"/>
        <s v="KCSM CRE"/>
        <s v="KCSM CRE ELECTRICAL 1"/>
        <s v="TENCARVA SOUTHERN SALES"/>
        <s v="SANRITSU LOGISTICS AMERICA INC"/>
        <s v="EGYPT SHRINE HEADQUARTERS"/>
        <s v="SCOTT CENTER TRANSPORTATION"/>
        <s v="SCOTT CENTER WH &amp; N"/>
        <s v="CHURCH OF THE HIGHLANDS FULTON"/>
        <s v="DAVENPORT-HARRIS GARAGE"/>
        <s v="RIVER FOREST 30X50"/>
        <s v="GREENE COUNTY WELLNESS CENTER"/>
        <s v="PRECISE COATINGS"/>
        <s v="BIRMINGHAM FIREARMS RANGE"/>
        <s v="CCHS (D-B) ADDTN (167.42X80X13"/>
        <s v="AVIAGEN DISINFECTION"/>
        <s v="VCEF 2  CARPORT"/>
        <s v="OAK CREEK - LANCASTER"/>
        <s v="SPRC OPERATIONS CENTER"/>
        <s v="CARTER CAT WASHBAY"/>
        <s v="TROY LUMBER SPUR SHED"/>
        <s v="R &amp; L CARRIERS MAINTENANCE BLD"/>
        <s v="TIMBER RIDGE BLDG #4"/>
        <s v="CAROLINA POULTRY POWER"/>
        <s v="SOF CAMP LEJEUNE A1"/>
        <s v="CMC - WIRE CHOPPER BUILDING -"/>
        <s v="OHL FISH FARM  JCP"/>
        <s v="TIMBER RIDGE BLDG #3"/>
        <s v="TIMBER RIDGE BLDG #5 FINAL"/>
        <s v="SOCIAL CIRCLE TECH FOUR"/>
        <s v="FRANKLIN INDUSTRIAL PROPERTIES"/>
        <s v="DEMMEL FINAL W-TECH FOUR"/>
        <s v="JH FLETCHER REROOF FINAL"/>
        <s v="ABF"/>
        <s v="UPS JACKSONVILLE EXPANSION"/>
        <s v="SCOTT CENTER PLANT SERVICES"/>
        <s v="DCD LOWER SCHOOL ADDITION"/>
        <s v="UNION POWER WAREHOUSE &amp; VEHICL"/>
        <s v="BERKELEY VEHICLE STORAGE &amp; WAR"/>
        <s v="VEHICLE MAINTENANCE - UNION PO"/>
        <s v="COHOHATCHERY 18'10 EAVE HT 10-"/>
        <s v="LIGHTHOUSE BAPTIST CHURCH 5-7-"/>
        <s v="BRIDGEPORT CHURCH"/>
        <s v="SUTHERLANDS"/>
        <s v="MVC ATHLETICS BLDG"/>
        <s v="BERKELEY ELECTRIC COOP - MAINT"/>
        <s v="BRECKENRIDGE WTP RESIDUALS BUI"/>
        <s v="NUTRIEN AG SOLUTIONS"/>
        <s v="WASHINGTON COUNTY SPEC BUILDIN"/>
        <s v="ELECTROLUX WARRANTY WORK"/>
        <s v="COLLUM GULTH COMM BUILDING"/>
        <s v="COLOWYO- COMM BLDG"/>
        <s v="PHILLIPS CONSTR (MIKE TRACY 40"/>
        <s v="GUARD SHACK COMMUNICATIONS BUI"/>
        <s v="PEPSI WAREHOUSE ADDITION"/>
        <s v="FAMILY LIFE FELLOWSHIP"/>
        <s v="SHOWROOM AND SHOP ADDITIONS"/>
        <s v="ALRO STEEL FINAL"/>
        <s v="TIMPTE R &amp; D FACILITY"/>
        <s v="AVERA HUMAN PERFORMANCE CENTER"/>
        <s v="LOT 5 BLDG"/>
        <s v="OAKLAND WASTE PUMP BUILDING"/>
        <s v="KRIEGER ELECTRIC CANOPY"/>
        <s v="TRENTON CHEMICAL FEED BUILDING"/>
        <s v="SCOTT CITY GYM"/>
        <s v="KARNES ELECTRIC COVERED STORAG"/>
        <s v="TECTONIC- DUNCAN AIRPORT"/>
        <s v="BRECKENRIDGE WTP TREATMENT BUI"/>
        <s v="XCEL DSP3 BUILDING"/>
        <s v="MARKET BASKET CANOPY"/>
        <s v="P &amp; K JOHN DEERE"/>
        <s v="CURTISS-MANES-SCHULTE, INC"/>
        <s v="LTC NEW SHOP 1.31.18 FROM VP"/>
        <s v="ANDERSON PARK PANELS ORDER"/>
        <s v="WESTLINK BUILDING 4"/>
        <s v="CARGILL PROJECT MARIO VESSEL B"/>
        <s v="CARGILL MARIO_11 16 2017"/>
        <s v="MARSHALLTOWN REPRICE 5-1-18"/>
        <s v="ISONOVA CANOPY SPENCER W SAMPL"/>
        <s v="TF EHRHART EXPANSION"/>
        <s v="WARREN EAST ADDITION"/>
        <s v="FEDEX FREIGHT - PONTIAC MI"/>
        <s v="DOLLAR GENERAL - WEST VAN BURE"/>
        <s v="LOVE'S 318 INA IL"/>
        <s v="FED EX FREIGHT COLORADO SPRING"/>
        <s v="DOLLAR GENERAL POY SIPPI WI"/>
        <s v="LOVE'S - HAZEN AR"/>
        <s v="TRAINING AND UNION HALL"/>
        <s v="WHELEN BUILDING RETROFIT"/>
        <s v="LOVE'S 266 ARDMORE OK"/>
        <s v="MARK BUTTERFIELD"/>
        <s v="SOLEDAD PREMIERE CINEMAS"/>
        <s v="BART"/>
        <s v="JPL AIRLOCK H18723"/>
        <s v="KAYMOR ADDITION"/>
        <s v="LEE C. MOORE OFFICE ADD 2019"/>
        <s v="ALPHA HANGAR BOUNDARY BAY AIRP"/>
        <s v="STANTON ISD MAINTENANCE WAREHO"/>
        <s v="POLY PERFORMANCE"/>
        <s v="CABINET OF CURIOS"/>
        <s v="PARTS STORAGE 3-30-18"/>
        <s v="TERRY OSTMEYER"/>
        <s v="BLACK STAR RANCH 11/2/18"/>
        <s v="SOUTHAM &amp; MCCOWAN 12/13/18"/>
        <s v="CARVER CATTLE 12/28/18"/>
        <s v="SPEC BLDG CITY OF ORANGE CITY"/>
        <s v="MAINROAD PORT MCNEILL12/14/18"/>
        <s v="NW TIRE ADDITION"/>
        <s v="CED BUILDING 12/27/18"/>
        <s v="ALFA LAVAL"/>
        <s v="BRAD MARTIN"/>
        <s v="BELLVUE WTP TB1"/>
        <s v="KMM EXPANSION"/>
        <s v="ST FRANCIS EPISCOPAL CHURCH"/>
        <s v="TALLGRASS REX P-1800 WAREHOUSE"/>
        <s v="FARMERS INTERNATIONAL 2018"/>
        <s v="HITCHDOC"/>
        <s v="UPRR CITY OF INDUSTRY"/>
        <s v="JANES GYPSUM"/>
        <s v="HOLY CROSS PARISH"/>
        <s v="PADILLA MASONRY BLDG 7/31/18"/>
        <s v="GOODWILL KENNEWICK"/>
        <s v="SUBSEA 7 INGLESIDE"/>
        <s v="ATLANTIC LAS HANGAR/TERMINAL/R"/>
        <s v="MONSON FRUIT CO"/>
        <s v="LOGOS GROUP INC."/>
        <s v="4515 CAL AG PRODUCTION - JT07"/>
        <s v="NEXT GEN 2018 EXPANSION"/>
        <s v="WHITE PLAINS VOLVO"/>
        <s v="SCOTT STEEL- AIR CANADA REV -"/>
        <s v="HAWK'S AG- NEVILLE"/>
        <s v="PETRUIC FARMS- 50X80X30 - 07-2"/>
      </sharedItems>
    </cacheField>
    <cacheField name="Order Status" numFmtId="0">
      <sharedItems count="4">
        <s v="BO"/>
        <s v="CL"/>
        <s v="CA"/>
        <s v="EN"/>
      </sharedItems>
    </cacheField>
    <cacheField name="Ordered Date" numFmtId="14">
      <sharedItems containsSemiMixedTypes="0" containsNonDate="0" containsDate="1" containsString="0" minDate="2017-07-25T00:00:00" maxDate="2019-01-26T00:00:00"/>
    </cacheField>
    <cacheField name="Realistic Date" numFmtId="0">
      <sharedItems containsDate="1" containsString="0" containsBlank="1" containsMixedTypes="1" minDate="2018-01-15T00:00:00" maxDate="2019-01-24T00:00:00"/>
    </cacheField>
    <cacheField name="Workable Date" numFmtId="0">
      <sharedItems containsNonDate="0" containsString="0" containsBlank="1"/>
    </cacheField>
    <cacheField name="PO Number" numFmtId="0">
      <sharedItems containsBlank="1" containsMixedTypes="1" containsNumber="1" minValue="-18019618" maxValue="1929485913000"/>
    </cacheField>
    <cacheField name="Clarify Group" numFmtId="0">
      <sharedItems containsBlank="1"/>
    </cacheField>
    <cacheField name="Design Group" numFmtId="0">
      <sharedItems containsBlank="1"/>
    </cacheField>
    <cacheField name="Process Group" numFmtId="0">
      <sharedItems containsBlank="1" count="25">
        <s v="ANN"/>
        <s v="CE1"/>
        <s v="CSS"/>
        <s v="CX"/>
        <s v="IN"/>
        <s v="KAN"/>
        <s v="KC2"/>
        <s v="KC5"/>
        <s v="KC6"/>
        <s v="LAU"/>
        <s v="MXC"/>
        <s v="OS"/>
        <s v="TRITECH"/>
        <s v="AR"/>
        <s v="VIS"/>
        <s v="RFS"/>
        <s v="ROC"/>
        <s v="BUC"/>
        <s v="CA"/>
        <s v="STJ"/>
        <m/>
        <s v="EVA"/>
        <s v="MEM"/>
        <s v="NC"/>
        <s v="MEX"/>
      </sharedItems>
    </cacheField>
    <cacheField name="Home Group" numFmtId="0">
      <sharedItems containsBlank="1"/>
    </cacheField>
    <cacheField name="Cell" numFmtId="0">
      <sharedItems containsBlank="1"/>
    </cacheField>
    <cacheField name="Header Holds" numFmtId="0">
      <sharedItems containsBlank="1"/>
    </cacheField>
    <cacheField name="Sched Hold Applied" numFmtId="0">
      <sharedItems containsDate="1" containsString="0" containsBlank="1" containsMixedTypes="1" minDate="2018-04-26T00:00:00" maxDate="2018-12-13T00:00:00"/>
    </cacheField>
    <cacheField name="Sched Hold Released" numFmtId="0">
      <sharedItems containsDate="1" containsString="0" containsBlank="1" containsMixedTypes="1" minDate="2018-04-27T00:00:00" maxDate="2018-12-14T00:00:00"/>
    </cacheField>
    <cacheField name="Close Date" numFmtId="0">
      <sharedItems containsDate="1" containsString="0" containsBlank="1" containsMixedTypes="1" minDate="2019-01-15T00:00:00" maxDate="1900-01-02T16:50:04"/>
    </cacheField>
    <cacheField name="Current Dollars" numFmtId="0">
      <sharedItems containsSemiMixedTypes="0" containsString="0" containsNumber="1" minValue="0" maxValue="778557.38"/>
    </cacheField>
    <cacheField name="Invoice Total" numFmtId="0">
      <sharedItems containsSemiMixedTypes="0" containsString="0" containsNumber="1" minValue="0" maxValue="630155.37"/>
    </cacheField>
    <cacheField name="Planned Tons" numFmtId="0">
      <sharedItems containsSemiMixedTypes="0" containsString="0" containsNumber="1" minValue="0" maxValue="395.51"/>
    </cacheField>
    <cacheField name="Eng Mfst Tons" numFmtId="0">
      <sharedItems containsSemiMixedTypes="0" containsString="0" containsNumber="1" minValue="0" maxValue="264.27999999999997"/>
    </cacheField>
    <cacheField name="Actual Shipped Tons" numFmtId="0">
      <sharedItems containsSemiMixedTypes="0" containsString="0" containsNumber="1" minValue="0" maxValue="264.27999999999997"/>
    </cacheField>
    <cacheField name="Budgeting Hours" numFmtId="0">
      <sharedItems containsSemiMixedTypes="0" containsString="0" containsNumber="1" minValue="0" maxValue="2581"/>
    </cacheField>
    <cacheField name="Bid Hours" numFmtId="0">
      <sharedItems containsString="0" containsBlank="1" containsNumber="1" containsInteger="1" minValue="0" maxValue="781"/>
    </cacheField>
    <cacheField name="Recognized Hours" numFmtId="0">
      <sharedItems containsSemiMixedTypes="0" containsString="0" containsNumber="1" minValue="0" maxValue="1488.28"/>
    </cacheField>
    <cacheField name="Unrecognized Hours" numFmtId="0">
      <sharedItems containsSemiMixedTypes="0" containsString="0" containsNumber="1" minValue="0" maxValue="320"/>
    </cacheField>
    <cacheField name="Actual Hours" numFmtId="0">
      <sharedItems containsSemiMixedTypes="0" containsString="0" containsNumber="1" minValue="0" maxValue="1533.28"/>
    </cacheField>
    <cacheField name="Eng Dollars" numFmtId="0">
      <sharedItems containsString="0" containsBlank="1" containsNumber="1" minValue="0.11" maxValue="224790"/>
    </cacheField>
    <cacheField name="Eng Est Cost" numFmtId="0">
      <sharedItems containsString="0" containsBlank="1" containsNumber="1" minValue="0" maxValue="265642"/>
    </cacheField>
    <cacheField name="Eng Act Cost" numFmtId="0">
      <sharedItems containsSemiMixedTypes="0" containsString="0" containsNumber="1" minValue="0" maxValue="68957"/>
    </cacheField>
    <cacheField name="Estimated Margin" numFmtId="0">
      <sharedItems containsSemiMixedTypes="0" containsString="0" containsNumber="1" minValue="-235323.42" maxValue="222502"/>
    </cacheField>
    <cacheField name="Estimated Percent" numFmtId="0">
      <sharedItems containsString="0" containsBlank="1" containsNumber="1" minValue="0.93600000000000005" maxValue="100"/>
    </cacheField>
    <cacheField name="Actual Margin" numFmtId="0">
      <sharedItems containsSemiMixedTypes="0" containsString="0" containsNumber="1" minValue="-52717.47" maxValue="279630.23"/>
    </cacheField>
    <cacheField name="Actual Percent" numFmtId="0">
      <sharedItems containsString="0" containsBlank="1" containsNumber="1" minValue="0" maxValue="90.134"/>
    </cacheField>
    <cacheField name="Sold Margin" numFmtId="0">
      <sharedItems containsSemiMixedTypes="0" containsString="0" containsNumber="1" minValue="0" maxValue="36.08"/>
    </cacheField>
    <cacheField name="UncOrdAdv Assoc." numFmtId="0">
      <sharedItems containsBlank="1"/>
    </cacheField>
    <cacheField name="UncOrdAdv Plan Start" numFmtId="0">
      <sharedItems containsNonDate="0" containsString="0" containsBlank="1"/>
    </cacheField>
    <cacheField name="UncOrdAdv Act Start" numFmtId="0">
      <sharedItems containsNonDate="0" containsString="0" containsBlank="1"/>
    </cacheField>
    <cacheField name="UncOrdAdv Sched Comp" numFmtId="0">
      <sharedItems containsNonDate="0" containsString="0" containsBlank="1"/>
    </cacheField>
    <cacheField name="UncOrdAdv Act Comp" numFmtId="0">
      <sharedItems containsString="0" containsBlank="1" containsNumber="1" containsInteger="1" minValue="43375" maxValue="43375"/>
    </cacheField>
    <cacheField name="Des Assoc." numFmtId="0">
      <sharedItems containsBlank="1"/>
    </cacheField>
    <cacheField name="Des Plan Start" numFmtId="0">
      <sharedItems containsDate="1" containsString="0" containsBlank="1" containsMixedTypes="1" minDate="2018-06-22T00:00:00" maxDate="1900-01-02T00:50:04"/>
    </cacheField>
    <cacheField name="Des Act Start" numFmtId="0">
      <sharedItems containsDate="1" containsString="0" containsBlank="1" containsMixedTypes="1" minDate="2018-06-22T00:00:00" maxDate="1900-01-02T08:50:04"/>
    </cacheField>
    <cacheField name="Des Sched Comp" numFmtId="0">
      <sharedItems containsDate="1" containsString="0" containsBlank="1" containsMixedTypes="1" minDate="2018-06-26T00:00:00" maxDate="1900-01-02T03:50:04"/>
    </cacheField>
    <cacheField name="Des Act Comp" numFmtId="0">
      <sharedItems containsDate="1" containsString="0" containsBlank="1" containsMixedTypes="1" minDate="2018-06-26T00:00:00" maxDate="1900-01-02T10:50:04"/>
    </cacheField>
    <cacheField name="DesCh Assoc." numFmtId="0">
      <sharedItems containsBlank="1"/>
    </cacheField>
    <cacheField name="DesCh Plan Start" numFmtId="0">
      <sharedItems containsDate="1" containsString="0" containsBlank="1" containsMixedTypes="1" minDate="1899-12-31T19:50:04" maxDate="1900-01-02T13:50:04"/>
    </cacheField>
    <cacheField name="DesCh Act Start" numFmtId="0">
      <sharedItems containsDate="1" containsString="0" containsBlank="1" containsMixedTypes="1" minDate="1900-01-02T06:50:04" maxDate="1900-01-02T13:50:04"/>
    </cacheField>
    <cacheField name="DesCh Sched Comp" numFmtId="0">
      <sharedItems containsDate="1" containsString="0" containsBlank="1" containsMixedTypes="1" minDate="2018-07-24T00:00:00" maxDate="1900-01-02T10:50:04"/>
    </cacheField>
    <cacheField name="DesCh Act Comp" numFmtId="0">
      <sharedItems containsDate="1" containsString="0" containsBlank="1" containsMixedTypes="1" minDate="1899-12-31T13:50:04" maxDate="1899-12-31T22:50:04"/>
    </cacheField>
    <cacheField name="ABDwgs Assoc." numFmtId="0">
      <sharedItems containsBlank="1"/>
    </cacheField>
    <cacheField name="ABDwgs Plan Start" numFmtId="0">
      <sharedItems containsString="0" containsBlank="1" containsNumber="1" containsInteger="1" minValue="43116" maxValue="43475"/>
    </cacheField>
    <cacheField name="ABDwgs Act Start" numFmtId="0">
      <sharedItems containsString="0" containsBlank="1" containsNumber="1" containsInteger="1" minValue="43441" maxValue="43475"/>
    </cacheField>
    <cacheField name="ABDwgs Sched Comp" numFmtId="0">
      <sharedItems containsDate="1" containsString="0" containsBlank="1" containsMixedTypes="1" minDate="2018-09-10T00:00:00" maxDate="1900-01-02T07:50:04"/>
    </cacheField>
    <cacheField name="ABDwgs Act Comp" numFmtId="0">
      <sharedItems containsDate="1" containsString="0" containsBlank="1" containsMixedTypes="1" minDate="1899-12-31T05:50:04" maxDate="1899-12-31T22:50:04"/>
    </cacheField>
    <cacheField name="Det Assoc." numFmtId="0">
      <sharedItems containsBlank="1"/>
    </cacheField>
    <cacheField name="Det Plan Start" numFmtId="0">
      <sharedItems containsDate="1" containsString="0" containsBlank="1" containsMixedTypes="1" minDate="2018-01-17T00:00:00" maxDate="1900-01-02T15:50:04"/>
    </cacheField>
    <cacheField name="Det Act Start" numFmtId="0">
      <sharedItems containsDate="1" containsString="0" containsBlank="1" containsMixedTypes="1" minDate="2018-01-17T00:00:00" maxDate="1900-01-02T15:50:04"/>
    </cacheField>
    <cacheField name="Det Sched Comp" numFmtId="0">
      <sharedItems containsDate="1" containsString="0" containsBlank="1" containsMixedTypes="1" minDate="2018-08-17T00:00:00" maxDate="1900-01-02T15:50:04"/>
    </cacheField>
    <cacheField name="Det Act Comp" numFmtId="0">
      <sharedItems containsDate="1" containsString="0" containsBlank="1" containsMixedTypes="1" minDate="2018-09-21T00:00:00" maxDate="1900-01-02T15:50:04"/>
    </cacheField>
    <cacheField name="DetCh Assoc." numFmtId="0">
      <sharedItems containsBlank="1"/>
    </cacheField>
    <cacheField name="DetCh Plan Start" numFmtId="0">
      <sharedItems containsDate="1" containsString="0" containsBlank="1" containsMixedTypes="1" minDate="2018-09-22T00:00:00" maxDate="1900-01-02T13:50:04"/>
    </cacheField>
    <cacheField name="DetCh Act Start" numFmtId="0">
      <sharedItems containsDate="1" containsString="0" containsBlank="1" containsMixedTypes="1" minDate="2018-09-22T00:00:00" maxDate="1900-01-02T13:50:04"/>
    </cacheField>
    <cacheField name="DetCh Sched Comp" numFmtId="0">
      <sharedItems containsDate="1" containsString="0" containsBlank="1" containsMixedTypes="1" minDate="2001-12-20T00:00:00" maxDate="1900-01-02T15:50:04"/>
    </cacheField>
    <cacheField name="DetCh Act Comp" numFmtId="0">
      <sharedItems containsDate="1" containsString="0" containsBlank="1" containsMixedTypes="1" minDate="2018-09-24T00:00:00" maxDate="1900-01-02T13:50:04"/>
    </cacheField>
    <cacheField name="AudPr Assoc." numFmtId="0">
      <sharedItems containsBlank="1"/>
    </cacheField>
    <cacheField name="AudPr Plan Start" numFmtId="0">
      <sharedItems containsDate="1" containsString="0" containsBlank="1" containsMixedTypes="1" minDate="2018-10-22T00:00:00" maxDate="1900-01-02T14:50:04"/>
    </cacheField>
    <cacheField name="AudPr Act Start" numFmtId="0">
      <sharedItems containsDate="1" containsString="0" containsBlank="1" containsMixedTypes="1" minDate="2018-10-22T00:00:00" maxDate="1900-01-02T14:50:04"/>
    </cacheField>
    <cacheField name="AudPr Sched Comp" numFmtId="0">
      <sharedItems containsDate="1" containsString="0" containsBlank="1" containsMixedTypes="1" minDate="2018-10-23T00:00:00" maxDate="1900-01-02T14:50:04"/>
    </cacheField>
    <cacheField name="AudPr Act Comp" numFmtId="0">
      <sharedItems containsDate="1" containsString="0" containsBlank="1" containsMixedTypes="1" minDate="2018-10-23T00:00:00" maxDate="1900-01-02T14:50:04"/>
    </cacheField>
    <cacheField name="Book Assoc." numFmtId="0">
      <sharedItems containsBlank="1"/>
    </cacheField>
    <cacheField name="Book Plan Start" numFmtId="0">
      <sharedItems containsDate="1" containsString="0" containsBlank="1" containsMixedTypes="1" minDate="2018-01-17T00:00:00" maxDate="1900-01-02T11:50:04"/>
    </cacheField>
    <cacheField name="Book Act Start" numFmtId="0">
      <sharedItems containsNonDate="0" containsString="0" containsBlank="1"/>
    </cacheField>
    <cacheField name="Book Sched Comp" numFmtId="0">
      <sharedItems containsDate="1" containsString="0" containsBlank="1" containsMixedTypes="1" minDate="2018-01-17T00:00:00" maxDate="2019-01-04T00:00:00"/>
    </cacheField>
    <cacheField name="Book Act Comp" numFmtId="0">
      <sharedItems containsDate="1" containsString="0" containsBlank="1" containsMixedTypes="1" minDate="2018-12-19T00:00:00" maxDate="2019-01-24T00:00:00"/>
    </cacheField>
    <cacheField name="FinDwgs Assoc." numFmtId="0">
      <sharedItems containsBlank="1"/>
    </cacheField>
    <cacheField name="FinDwgs Plan Start" numFmtId="0">
      <sharedItems containsDate="1" containsString="0" containsBlank="1" containsMixedTypes="1" minDate="2018-10-08T00:00:00" maxDate="1900-01-02T13:50:04"/>
    </cacheField>
    <cacheField name="FinDwgs Act Start" numFmtId="0">
      <sharedItems containsDate="1" containsString="0" containsBlank="1" containsMixedTypes="1" minDate="2018-10-08T00:00:00" maxDate="1900-01-02T13:50:04"/>
    </cacheField>
    <cacheField name="FinDwgs Sched Comp" numFmtId="0">
      <sharedItems containsDate="1" containsString="0" containsBlank="1" containsMixedTypes="1" minDate="2018-10-09T00:00:00" maxDate="1900-01-02T15:50:04"/>
    </cacheField>
    <cacheField name="FinDwgs Act Comp" numFmtId="0">
      <sharedItems containsDate="1" containsString="0" containsBlank="1" containsMixedTypes="1" minDate="2018-10-09T00:00:00" maxDate="1900-01-02T14:50:04"/>
    </cacheField>
    <cacheField name="FinPric Assoc." numFmtId="0">
      <sharedItems containsBlank="1"/>
    </cacheField>
    <cacheField name="FinPric Plan Start" numFmtId="0">
      <sharedItems containsDate="1" containsString="0" containsBlank="1" containsMixedTypes="1" minDate="1900-01-01T23:50:04" maxDate="1900-01-02T14:50:04"/>
    </cacheField>
    <cacheField name="FinPric Act Start" numFmtId="0">
      <sharedItems containsDate="1" containsString="0" containsBlank="1" containsMixedTypes="1" minDate="1900-01-02T09:50:04" maxDate="1900-01-02T14:50:04"/>
    </cacheField>
    <cacheField name="FinPric Sched Comp" numFmtId="0">
      <sharedItems containsDate="1" containsString="0" containsBlank="1" containsMixedTypes="1" minDate="2018-09-20T00:00:00" maxDate="2019-01-29T00:00:00"/>
    </cacheField>
    <cacheField name="FinPric Act Comp" numFmtId="0">
      <sharedItems containsDate="1" containsString="0" containsBlank="1" containsMixedTypes="1" minDate="2018-10-22T00:00:00" maxDate="1900-01-02T15:50:04"/>
    </cacheField>
    <cacheField name="SealEngg Assoc." numFmtId="0">
      <sharedItems containsBlank="1"/>
    </cacheField>
    <cacheField name="SealEngg Plan Start" numFmtId="0">
      <sharedItems containsString="0" containsBlank="1" containsNumber="1" containsInteger="1" minValue="43138" maxValue="43138"/>
    </cacheField>
    <cacheField name="SealEngg Act Start" numFmtId="0">
      <sharedItems containsNonDate="0" containsString="0" containsBlank="1"/>
    </cacheField>
    <cacheField name="SealEngg Sched Comp" numFmtId="0">
      <sharedItems containsDate="1" containsString="0" containsBlank="1" containsMixedTypes="1" minDate="1899-12-31T19:50:04" maxDate="1900-01-02T10:50:04"/>
    </cacheField>
    <cacheField name="SealEngg Act Comp" numFmtId="0">
      <sharedItems containsDate="1" containsString="0" containsBlank="1" containsMixedTypes="1" minDate="1899-12-31T21:50:04" maxDate="1900-01-02T15:50:04"/>
    </cacheField>
    <cacheField name="ShipDate Assoc." numFmtId="0">
      <sharedItems containsNonDate="0" containsString="0" containsBlank="1"/>
    </cacheField>
    <cacheField name="ShipDate Plan Start" numFmtId="0">
      <sharedItems containsNonDate="0" containsString="0" containsBlank="1"/>
    </cacheField>
    <cacheField name="ShipDate Act Start" numFmtId="0">
      <sharedItems containsNonDate="0" containsString="0" containsBlank="1"/>
    </cacheField>
    <cacheField name="ShipDate Sched Comp" numFmtId="0">
      <sharedItems containsDate="1" containsString="0" containsBlank="1" containsMixedTypes="1" minDate="2019-01-03T00:00:00" maxDate="2030-01-02T00:00:00"/>
    </cacheField>
    <cacheField name="ShipDate Act Comp" numFmtId="0">
      <sharedItems containsDate="1" containsString="0" containsBlank="1" containsMixedTypes="1" minDate="1900-01-02T12:50:04" maxDate="1900-01-02T15:50:04"/>
    </cacheField>
    <cacheField name="ECK Assoc." numFmtId="0">
      <sharedItems/>
    </cacheField>
    <cacheField name="ECK Plan Start" numFmtId="14">
      <sharedItems containsNonDate="0" containsDate="1" containsString="0" containsBlank="1" minDate="2018-12-03T00:00:00" maxDate="2030-01-02T00:00:00"/>
    </cacheField>
    <cacheField name="ECK Act Start" numFmtId="0">
      <sharedItems containsNonDate="0" containsString="0" containsBlank="1"/>
    </cacheField>
    <cacheField name="ECK Sched Comp" numFmtId="14">
      <sharedItems containsSemiMixedTypes="0" containsNonDate="0" containsDate="1" containsString="0" minDate="2018-12-03T00:00:00" maxDate="2030-01-02T00:00:00"/>
    </cacheField>
    <cacheField name="ECK Act Comp" numFmtId="14">
      <sharedItems containsSemiMixedTypes="0" containsNonDate="0" containsDate="1" containsString="0" minDate="2018-12-26T00:00:00" maxDate="2019-01-28T00:00:00"/>
    </cacheField>
    <cacheField name="Clarify Assoc." numFmtId="0">
      <sharedItems containsBlank="1"/>
    </cacheField>
    <cacheField name="Clarify Plan Start" numFmtId="0">
      <sharedItems containsDate="1" containsString="0" containsBlank="1" containsMixedTypes="1" minDate="2018-04-17T00:00:00" maxDate="2018-09-07T00:00:00"/>
    </cacheField>
    <cacheField name="Clarify Act Start" numFmtId="0">
      <sharedItems containsDate="1" containsString="0" containsBlank="1" containsMixedTypes="1" minDate="2018-06-04T00:00:00" maxDate="2018-09-07T00:00:00"/>
    </cacheField>
    <cacheField name="Clarify Sched Comp" numFmtId="0">
      <sharedItems containsDate="1" containsString="0" containsBlank="1" containsMixedTypes="1" minDate="2018-06-10T00:00:00" maxDate="2018-09-07T00:00:00"/>
    </cacheField>
    <cacheField name="Clarify Act Comp" numFmtId="0">
      <sharedItems containsDate="1" containsString="0" containsBlank="1" containsMixedTypes="1" minDate="2018-06-10T00:00:00" maxDate="2018-09-07T00:00:00"/>
    </cacheField>
    <cacheField name="Quoter Assoc." numFmtId="0">
      <sharedItems containsBlank="1"/>
    </cacheField>
    <cacheField name="Quoter Plan Start" numFmtId="0">
      <sharedItems containsString="0" containsBlank="1" containsNumber="1" containsInteger="1" minValue="42891" maxValue="43021"/>
    </cacheField>
    <cacheField name="Quoter Act Start" numFmtId="0">
      <sharedItems containsString="0" containsBlank="1" containsNumber="1" containsInteger="1" minValue="42891" maxValue="43021"/>
    </cacheField>
    <cacheField name="Quoter Sched Comp" numFmtId="0">
      <sharedItems containsNonDate="0" containsString="0" containsBlank="1"/>
    </cacheField>
    <cacheField name="Quoter Act Comp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ps, James P." refreshedDate="43536.667901851855" createdVersion="6" refreshedVersion="6" minRefreshableVersion="3" recordCount="589" xr:uid="{00000000-000A-0000-FFFF-FFFF02000000}">
  <cacheSource type="worksheet">
    <worksheetSource ref="M42:M631" sheet="Compass Order Summary"/>
  </cacheSource>
  <cacheFields count="1">
    <cacheField name="Process Group" numFmtId="0">
      <sharedItems containsBlank="1" count="22">
        <s v="ANN"/>
        <s v="BUC"/>
        <s v="CSS"/>
        <s v="CX"/>
        <s v="IN"/>
        <s v="KAN"/>
        <s v="KC2"/>
        <s v="KC4"/>
        <s v="KC5"/>
        <s v="MXC"/>
        <s v="OS"/>
        <s v="ROC"/>
        <s v="TRITECH"/>
        <s v="VIS"/>
        <m/>
        <s v="AR"/>
        <s v="MEM"/>
        <s v="CE1"/>
        <s v="RFS"/>
        <s v="STJ"/>
        <s v="EVA"/>
        <s v="N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ps, James P." refreshedDate="43543.443530439814" createdVersion="6" refreshedVersion="6" minRefreshableVersion="3" recordCount="101" xr:uid="{00000000-000A-0000-FFFF-FFFF03000000}">
  <cacheSource type="worksheet">
    <worksheetSource ref="J1:J103" sheet="Order Lookup"/>
  </cacheSource>
  <cacheFields count="1">
    <cacheField name="CLAIM-ENPARTS-BLDR" numFmtId="0">
      <sharedItems count="5">
        <s v="CLAIM-ENPARTS-BLDR"/>
        <s v="CSS/CONV-ENPARTS-BLDR LATINA"/>
        <s v="GB/CLAIM-ENPARTS-BLDR"/>
        <s v="VP/CLAIM-ENPARTS-BLDR"/>
        <s v="CLAIM-BLDGMATL-BLD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ps, James P." refreshedDate="43679.459764236111" createdVersion="6" refreshedVersion="6" minRefreshableVersion="3" recordCount="649" xr:uid="{4A34557B-A2DB-4552-A3DF-D5F5CB979CF4}">
  <cacheSource type="worksheet">
    <worksheetSource ref="A1:P650" sheet="Utilization Rpt"/>
  </cacheSource>
  <cacheFields count="16">
    <cacheField name="Employee Name" numFmtId="0">
      <sharedItems/>
    </cacheField>
    <cacheField name="Direct" numFmtId="39">
      <sharedItems containsSemiMixedTypes="0" containsString="0" containsNumber="1" minValue="0" maxValue="1218"/>
    </cacheField>
    <cacheField name="DCI" numFmtId="40">
      <sharedItems containsSemiMixedTypes="0" containsString="0" containsNumber="1" minValue="0" maxValue="556.33000000000004"/>
    </cacheField>
    <cacheField name="Indirect" numFmtId="40">
      <sharedItems containsSemiMixedTypes="0" containsString="0" containsNumber="1" minValue="0" maxValue="292"/>
    </cacheField>
    <cacheField name="Total" numFmtId="40">
      <sharedItems containsSemiMixedTypes="0" containsString="0" containsNumber="1" minValue="0" maxValue="1218"/>
    </cacheField>
    <cacheField name="Utilization" numFmtId="0">
      <sharedItems containsString="0" containsBlank="1" containsNumber="1" minValue="0" maxValue="1"/>
    </cacheField>
    <cacheField name="Unapproved" numFmtId="167">
      <sharedItems containsSemiMixedTypes="0" containsString="0" containsNumber="1" minValue="0" maxValue="178"/>
    </cacheField>
    <cacheField name="Hours Worked" numFmtId="38">
      <sharedItems containsSemiMixedTypes="0" containsString="0" containsNumber="1" minValue="0" maxValue="1218"/>
    </cacheField>
    <cacheField name="Non-working Hours" numFmtId="38">
      <sharedItems containsSemiMixedTypes="0" containsString="0" containsNumber="1" minValue="0" maxValue="212.5"/>
    </cacheField>
    <cacheField name="Employee Process Group" numFmtId="0">
      <sharedItems containsBlank="1"/>
    </cacheField>
    <cacheField name="Employee Cell" numFmtId="0">
      <sharedItems containsBlank="1"/>
    </cacheField>
    <cacheField name="Employee Home Group" numFmtId="0">
      <sharedItems containsBlank="1"/>
    </cacheField>
    <cacheField name="Employee Organization" numFmtId="0">
      <sharedItems/>
    </cacheField>
    <cacheField name="Op Unit" numFmtId="0">
      <sharedItems containsBlank="1" count="36">
        <s v="19215"/>
        <s v="20075"/>
        <s v="19235"/>
        <s v="19145"/>
        <s v="10152"/>
        <s v="19105"/>
        <s v="19115"/>
        <s v="15790"/>
        <s v="19125"/>
        <s v="19205"/>
        <s v="10004"/>
        <s v="20095"/>
        <s v="19101"/>
        <s v="19505"/>
        <s v="20040"/>
        <s v="20035"/>
        <s v="20085"/>
        <s v="15335"/>
        <s v="15130"/>
        <s v="19225"/>
        <s v="19135"/>
        <s v="20105"/>
        <s v="15155"/>
        <s v="20055"/>
        <s v="19315"/>
        <s v="15266"/>
        <s v="15793"/>
        <s v="10085"/>
        <s v="15135"/>
        <s v="19325"/>
        <s v="70042"/>
        <s v="15787"/>
        <m/>
        <s v="70041"/>
        <s v="70051"/>
        <s v="70034"/>
      </sharedItems>
    </cacheField>
    <cacheField name="Dept" numFmtId="0">
      <sharedItems containsBlank="1"/>
    </cacheField>
    <cacheField name="Utilization %" numFmtId="0" formula="Direct/Total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ps, James P." refreshedDate="43801.591834143517" createdVersion="6" refreshedVersion="6" minRefreshableVersion="3" recordCount="713" xr:uid="{A8E6CE5F-1C32-4B51-A28F-9A1DE8D720EE}">
  <cacheSource type="worksheet">
    <worksheetSource ref="A42:DJ755" sheet="Compass Order Summary"/>
  </cacheSource>
  <cacheFields count="114">
    <cacheField name="Project Manager" numFmtId="0">
      <sharedItems/>
    </cacheField>
    <cacheField name="Order Number" numFmtId="0">
      <sharedItems containsSemiMixedTypes="0" containsString="0" containsNumber="1" containsInteger="1" minValue="1501025718" maxValue="1902519202"/>
    </cacheField>
    <cacheField name="Order Type" numFmtId="0">
      <sharedItems/>
    </cacheField>
    <cacheField name="Builder Name" numFmtId="0">
      <sharedItems/>
    </cacheField>
    <cacheField name="Project Name" numFmtId="0">
      <sharedItems/>
    </cacheField>
    <cacheField name="Order Status" numFmtId="0">
      <sharedItems count="4">
        <s v="BO"/>
        <s v="CL"/>
        <s v="EN"/>
        <s v="CA"/>
      </sharedItems>
    </cacheField>
    <cacheField name="Ordered Date" numFmtId="14">
      <sharedItems containsSemiMixedTypes="0" containsNonDate="0" containsDate="1" containsString="0" minDate="2015-09-02T00:00:00" maxDate="2019-11-23T00:00:00"/>
    </cacheField>
    <cacheField name="Realistic Date" numFmtId="0">
      <sharedItems containsDate="1" containsBlank="1" containsMixedTypes="1" minDate="2019-08-23T00:00:00" maxDate="2030-01-02T00:00:00"/>
    </cacheField>
    <cacheField name="Workable Date" numFmtId="0">
      <sharedItems containsNonDate="0" containsString="0" containsBlank="1"/>
    </cacheField>
    <cacheField name="PO Number" numFmtId="0">
      <sharedItems containsDate="1" containsBlank="1" containsMixedTypes="1" minDate="1900-01-02T17:34:04" maxDate="1900-01-08T07:01:05"/>
    </cacheField>
    <cacheField name="Clarify Group" numFmtId="0">
      <sharedItems containsBlank="1"/>
    </cacheField>
    <cacheField name="Design Group" numFmtId="0">
      <sharedItems containsBlank="1"/>
    </cacheField>
    <cacheField name="Process Group" numFmtId="0">
      <sharedItems containsBlank="1" count="29">
        <s v="ANN"/>
        <s v="CE1"/>
        <s v="CSS"/>
        <s v="IN"/>
        <s v="KC2"/>
        <s v="KC4"/>
        <s v="KC5"/>
        <s v="LAU"/>
        <s v="MXC"/>
        <s v="NC"/>
        <s v="OS"/>
        <s v="RFS"/>
        <s v="ROC"/>
        <s v="TRITECH"/>
        <s v="VIS"/>
        <m/>
        <s v="AR"/>
        <s v="EVA"/>
        <s v="CX"/>
        <s v="KC6"/>
        <s v="XIAN"/>
        <s v="BUC"/>
        <s v="KC9"/>
        <s v="MEM"/>
        <s v="STJ"/>
        <s v="CAN"/>
        <s v="KAN"/>
        <s v="KC8"/>
        <s v="KC1" u="1"/>
      </sharedItems>
    </cacheField>
    <cacheField name="Home Group" numFmtId="0">
      <sharedItems containsBlank="1"/>
    </cacheField>
    <cacheField name="Cell" numFmtId="0">
      <sharedItems containsBlank="1"/>
    </cacheField>
    <cacheField name="Header Holds" numFmtId="0">
      <sharedItems containsBlank="1"/>
    </cacheField>
    <cacheField name="Sched Hold Applied" numFmtId="0">
      <sharedItems containsNonDate="0" containsDate="1" containsString="0" containsBlank="1" minDate="2016-02-11T00:00:00" maxDate="2019-11-26T00:00:00"/>
    </cacheField>
    <cacheField name="Sched Hold Released" numFmtId="0">
      <sharedItems containsNonDate="0" containsDate="1" containsString="0" containsBlank="1" minDate="2016-02-12T00:00:00" maxDate="2019-11-27T00:00:00"/>
    </cacheField>
    <cacheField name="Close Date" numFmtId="0">
      <sharedItems containsNonDate="0" containsDate="1" containsString="0" containsBlank="1" minDate="2019-11-03T00:00:00" maxDate="2019-12-02T00:00:00"/>
    </cacheField>
    <cacheField name="Current Dollars" numFmtId="0">
      <sharedItems containsSemiMixedTypes="0" containsString="0" containsNumber="1" minValue="0" maxValue="774119.26"/>
    </cacheField>
    <cacheField name="Invoice Total" numFmtId="0">
      <sharedItems containsSemiMixedTypes="0" containsString="0" containsNumber="1" minValue="-65115.63" maxValue="735407"/>
    </cacheField>
    <cacheField name="Planned Tons" numFmtId="0">
      <sharedItems containsSemiMixedTypes="0" containsString="0" containsNumber="1" minValue="0" maxValue="311.35000000000002"/>
    </cacheField>
    <cacheField name="Eng Mfst Tons" numFmtId="0">
      <sharedItems containsSemiMixedTypes="0" containsString="0" containsNumber="1" minValue="0" maxValue="398.14"/>
    </cacheField>
    <cacheField name="Actual Shipped Tons" numFmtId="0">
      <sharedItems containsSemiMixedTypes="0" containsString="0" containsNumber="1" minValue="0" maxValue="398.14"/>
    </cacheField>
    <cacheField name="Budgeting Hours" numFmtId="0">
      <sharedItems containsSemiMixedTypes="0" containsString="0" containsNumber="1" minValue="0" maxValue="1430"/>
    </cacheField>
    <cacheField name="Bid Hours" numFmtId="0">
      <sharedItems containsString="0" containsBlank="1" containsNumber="1" minValue="0" maxValue="568"/>
    </cacheField>
    <cacheField name="Recognized Hours" numFmtId="0">
      <sharedItems containsSemiMixedTypes="0" containsString="0" containsNumber="1" minValue="0" maxValue="4587"/>
    </cacheField>
    <cacheField name="Unrecognized Hours" numFmtId="0">
      <sharedItems containsSemiMixedTypes="0" containsString="0" containsNumber="1" minValue="0" maxValue="215"/>
    </cacheField>
    <cacheField name="Actual Hours" numFmtId="0">
      <sharedItems containsSemiMixedTypes="0" containsString="0" containsNumber="1" minValue="0" maxValue="4681"/>
    </cacheField>
    <cacheField name="Eng Dollars" numFmtId="0">
      <sharedItems containsString="0" containsBlank="1" containsNumber="1" minValue="0.01" maxValue="528627.92000000004"/>
    </cacheField>
    <cacheField name="Eng Est Cost" numFmtId="0">
      <sharedItems containsString="0" containsBlank="1" containsNumber="1" minValue="-0.1" maxValue="246681"/>
    </cacheField>
    <cacheField name="Eng Act Cost" numFmtId="0">
      <sharedItems containsSemiMixedTypes="0" containsString="0" containsNumber="1" minValue="0" maxValue="505883.25"/>
    </cacheField>
    <cacheField name="Estimated Margin" numFmtId="0">
      <sharedItems containsSemiMixedTypes="0" containsString="0" containsNumber="1" minValue="-353359.5" maxValue="180821.11"/>
    </cacheField>
    <cacheField name="Estimated Percent" numFmtId="0">
      <sharedItems containsString="0" containsBlank="1" containsNumber="1" minValue="5.0999999999999997E-2" maxValue="100"/>
    </cacheField>
    <cacheField name="Actual Margin" numFmtId="0">
      <sharedItems containsSemiMixedTypes="0" containsString="0" containsNumber="1" minValue="-505883.25" maxValue="484010.06"/>
    </cacheField>
    <cacheField name="Actual Percent" numFmtId="0">
      <sharedItems containsString="0" containsBlank="1" containsNumber="1" minValue="0.48299999999999998" maxValue="94.224999999999994"/>
    </cacheField>
    <cacheField name="Sold Margin" numFmtId="0">
      <sharedItems containsSemiMixedTypes="0" containsString="0" containsNumber="1" minValue="0" maxValue="52.4"/>
    </cacheField>
    <cacheField name="UncOrdAdv Assoc." numFmtId="0">
      <sharedItems containsNonDate="0" containsString="0" containsBlank="1"/>
    </cacheField>
    <cacheField name="UncOrdAdv Plan Start" numFmtId="0">
      <sharedItems containsNonDate="0" containsString="0" containsBlank="1"/>
    </cacheField>
    <cacheField name="UncOrdAdv Act Start" numFmtId="0">
      <sharedItems containsNonDate="0" containsString="0" containsBlank="1"/>
    </cacheField>
    <cacheField name="UncOrdAdv Sched Comp" numFmtId="0">
      <sharedItems containsNonDate="0" containsString="0" containsBlank="1"/>
    </cacheField>
    <cacheField name="UncOrdAdv Act Comp" numFmtId="0">
      <sharedItems containsNonDate="0" containsString="0" containsBlank="1"/>
    </cacheField>
    <cacheField name="Des Assoc." numFmtId="0">
      <sharedItems containsBlank="1"/>
    </cacheField>
    <cacheField name="Des Plan Start" numFmtId="0">
      <sharedItems containsNonDate="0" containsDate="1" containsString="0" containsBlank="1" minDate="2018-07-03T00:00:00" maxDate="2019-12-31T00:00:00"/>
    </cacheField>
    <cacheField name="Des Act Start" numFmtId="0">
      <sharedItems containsNonDate="0" containsDate="1" containsString="0" containsBlank="1" minDate="2018-07-03T00:00:00" maxDate="2019-12-31T00:00:00"/>
    </cacheField>
    <cacheField name="Des Sched Comp" numFmtId="0">
      <sharedItems containsNonDate="0" containsDate="1" containsString="0" containsBlank="1" minDate="2018-07-04T00:00:00" maxDate="2020-01-04T00:00:00"/>
    </cacheField>
    <cacheField name="Des Act Comp" numFmtId="0">
      <sharedItems containsNonDate="0" containsDate="1" containsString="0" containsBlank="1" minDate="2018-07-04T00:00:00" maxDate="2019-11-16T00:00:00"/>
    </cacheField>
    <cacheField name="DesCh Assoc." numFmtId="0">
      <sharedItems containsBlank="1"/>
    </cacheField>
    <cacheField name="DesCh Plan Start" numFmtId="0">
      <sharedItems containsNonDate="0" containsDate="1" containsString="0" containsBlank="1" minDate="2018-07-04T00:00:00" maxDate="2019-12-27T00:00:00"/>
    </cacheField>
    <cacheField name="DesCh Act Start" numFmtId="0">
      <sharedItems containsNonDate="0" containsDate="1" containsString="0" containsBlank="1" minDate="2018-07-04T00:00:00" maxDate="2019-12-27T00:00:00"/>
    </cacheField>
    <cacheField name="DesCh Sched Comp" numFmtId="0">
      <sharedItems containsNonDate="0" containsDate="1" containsString="0" containsBlank="1" minDate="2018-07-04T00:00:00" maxDate="2020-01-01T00:00:00"/>
    </cacheField>
    <cacheField name="DesCh Act Comp" numFmtId="0">
      <sharedItems containsNonDate="0" containsDate="1" containsString="0" containsBlank="1" minDate="2018-07-04T00:00:00" maxDate="2019-11-15T00:00:00"/>
    </cacheField>
    <cacheField name="ABDwgs Assoc." numFmtId="0">
      <sharedItems containsBlank="1"/>
    </cacheField>
    <cacheField name="ABDwgs Plan Start" numFmtId="0">
      <sharedItems containsNonDate="0" containsDate="1" containsString="0" containsBlank="1" minDate="2019-03-04T00:00:00" maxDate="2019-12-14T00:00:00"/>
    </cacheField>
    <cacheField name="ABDwgs Act Start" numFmtId="0">
      <sharedItems containsNonDate="0" containsDate="1" containsString="0" containsBlank="1" minDate="2019-03-04T00:00:00" maxDate="2019-12-14T00:00:00"/>
    </cacheField>
    <cacheField name="ABDwgs Sched Comp" numFmtId="0">
      <sharedItems containsNonDate="0" containsDate="1" containsString="0" containsBlank="1" minDate="2018-07-04T00:00:00" maxDate="2019-12-14T00:00:00"/>
    </cacheField>
    <cacheField name="ABDwgs Act Comp" numFmtId="0">
      <sharedItems containsNonDate="0" containsDate="1" containsString="0" containsBlank="1" minDate="2018-07-04T00:00:00" maxDate="2019-11-16T00:00:00"/>
    </cacheField>
    <cacheField name="Det Assoc." numFmtId="0">
      <sharedItems containsBlank="1"/>
    </cacheField>
    <cacheField name="Det Plan Start" numFmtId="0">
      <sharedItems containsNonDate="0" containsDate="1" containsString="0" containsBlank="1" minDate="2019-03-01T00:00:00" maxDate="2020-01-07T00:00:00"/>
    </cacheField>
    <cacheField name="Det Act Start" numFmtId="0">
      <sharedItems containsNonDate="0" containsDate="1" containsString="0" containsBlank="1" minDate="2019-03-01T00:00:00" maxDate="2020-01-07T00:00:00"/>
    </cacheField>
    <cacheField name="Det Sched Comp" numFmtId="0">
      <sharedItems containsNonDate="0" containsDate="1" containsString="0" containsBlank="1" minDate="2016-06-15T00:00:00" maxDate="2020-02-01T00:00:00"/>
    </cacheField>
    <cacheField name="Det Act Comp" numFmtId="0">
      <sharedItems containsNonDate="0" containsDate="1" containsString="0" containsBlank="1" minDate="2019-03-14T00:00:00" maxDate="2019-11-30T00:00:00"/>
    </cacheField>
    <cacheField name="DetCh Assoc." numFmtId="0">
      <sharedItems containsBlank="1"/>
    </cacheField>
    <cacheField name="DetCh Plan Start" numFmtId="0">
      <sharedItems containsNonDate="0" containsDate="1" containsString="0" containsBlank="1" minDate="2019-03-14T00:00:00" maxDate="2020-02-04T00:00:00"/>
    </cacheField>
    <cacheField name="DetCh Act Start" numFmtId="0">
      <sharedItems containsNonDate="0" containsDate="1" containsString="0" containsBlank="1" minDate="2019-03-14T00:00:00" maxDate="2020-02-04T00:00:00"/>
    </cacheField>
    <cacheField name="DetCh Sched Comp" numFmtId="0">
      <sharedItems containsNonDate="0" containsDate="1" containsString="0" containsBlank="1" minDate="2016-06-15T00:00:00" maxDate="2020-02-08T00:00:00"/>
    </cacheField>
    <cacheField name="DetCh Act Comp" numFmtId="0">
      <sharedItems containsNonDate="0" containsDate="1" containsString="0" containsBlank="1" minDate="2019-03-19T00:00:00" maxDate="2019-11-23T00:00:00"/>
    </cacheField>
    <cacheField name="AudPr Assoc." numFmtId="0">
      <sharedItems containsBlank="1"/>
    </cacheField>
    <cacheField name="AudPr Plan Start" numFmtId="0">
      <sharedItems containsNonDate="0" containsDate="1" containsString="0" containsBlank="1" minDate="2019-07-19T00:00:00" maxDate="2019-11-22T00:00:00"/>
    </cacheField>
    <cacheField name="AudPr Act Start" numFmtId="0">
      <sharedItems containsNonDate="0" containsDate="1" containsString="0" containsBlank="1" minDate="2019-07-19T00:00:00" maxDate="2019-11-22T00:00:00"/>
    </cacheField>
    <cacheField name="AudPr Sched Comp" numFmtId="0">
      <sharedItems containsNonDate="0" containsDate="1" containsString="0" containsBlank="1" minDate="2016-06-08T00:00:00" maxDate="2019-11-22T00:00:00"/>
    </cacheField>
    <cacheField name="AudPr Act Comp" numFmtId="0">
      <sharedItems containsNonDate="0" containsDate="1" containsString="0" containsBlank="1" minDate="2019-07-19T00:00:00" maxDate="2019-11-22T00:00:00"/>
    </cacheField>
    <cacheField name="Book Assoc." numFmtId="0">
      <sharedItems containsBlank="1"/>
    </cacheField>
    <cacheField name="Book Plan Start" numFmtId="0">
      <sharedItems containsNonDate="0" containsDate="1" containsString="0" containsBlank="1" minDate="2019-10-04T00:00:00" maxDate="2030-01-02T00:00:00"/>
    </cacheField>
    <cacheField name="Book Act Start" numFmtId="0">
      <sharedItems containsNonDate="0" containsString="0" containsBlank="1"/>
    </cacheField>
    <cacheField name="Book Sched Comp" numFmtId="0">
      <sharedItems containsNonDate="0" containsDate="1" containsString="0" containsBlank="1" minDate="2019-10-07T00:00:00" maxDate="2030-01-02T00:00:00"/>
    </cacheField>
    <cacheField name="Book Act Comp" numFmtId="0">
      <sharedItems containsNonDate="0" containsDate="1" containsString="0" containsBlank="1" minDate="2019-10-28T00:00:00" maxDate="2019-11-28T00:00:00"/>
    </cacheField>
    <cacheField name="FinDwgs Assoc." numFmtId="0">
      <sharedItems containsBlank="1"/>
    </cacheField>
    <cacheField name="FinDwgs Plan Start" numFmtId="0">
      <sharedItems containsNonDate="0" containsDate="1" containsString="0" containsBlank="1" minDate="2018-09-13T00:00:00" maxDate="2019-12-17T00:00:00"/>
    </cacheField>
    <cacheField name="FinDwgs Act Start" numFmtId="0">
      <sharedItems containsNonDate="0" containsDate="1" containsString="0" containsBlank="1" minDate="2018-09-13T00:00:00" maxDate="2019-12-17T00:00:00"/>
    </cacheField>
    <cacheField name="FinDwgs Sched Comp" numFmtId="0">
      <sharedItems containsNonDate="0" containsDate="1" containsString="0" containsBlank="1" minDate="2016-06-24T00:00:00" maxDate="2019-12-17T00:00:00"/>
    </cacheField>
    <cacheField name="FinDwgs Act Comp" numFmtId="0">
      <sharedItems containsNonDate="0" containsDate="1" containsString="0" containsBlank="1" minDate="2018-09-13T00:00:00" maxDate="2019-11-30T00:00:00"/>
    </cacheField>
    <cacheField name="FinPric Assoc." numFmtId="0">
      <sharedItems containsBlank="1"/>
    </cacheField>
    <cacheField name="FinPric Plan Start" numFmtId="0">
      <sharedItems containsNonDate="0" containsDate="1" containsString="0" containsBlank="1" minDate="2018-09-20T00:00:00" maxDate="2019-11-22T00:00:00"/>
    </cacheField>
    <cacheField name="FinPric Act Start" numFmtId="0">
      <sharedItems containsNonDate="0" containsDate="1" containsString="0" containsBlank="1" minDate="2018-09-20T00:00:00" maxDate="2019-11-22T00:00:00"/>
    </cacheField>
    <cacheField name="FinPric Sched Comp" numFmtId="0">
      <sharedItems containsNonDate="0" containsDate="1" containsString="0" containsBlank="1" minDate="2018-09-20T00:00:00" maxDate="2019-12-06T00:00:00"/>
    </cacheField>
    <cacheField name="FinPric Act Comp" numFmtId="0">
      <sharedItems containsNonDate="0" containsDate="1" containsString="0" containsBlank="1" minDate="2018-09-20T00:00:00" maxDate="2019-11-28T00:00:00"/>
    </cacheField>
    <cacheField name="SealEngg Assoc." numFmtId="0">
      <sharedItems containsBlank="1"/>
    </cacheField>
    <cacheField name="SealEngg Plan Start" numFmtId="0">
      <sharedItems containsNonDate="0" containsString="0" containsBlank="1"/>
    </cacheField>
    <cacheField name="SealEngg Act Start" numFmtId="0">
      <sharedItems containsNonDate="0" containsString="0" containsBlank="1"/>
    </cacheField>
    <cacheField name="SealEngg Sched Comp" numFmtId="0">
      <sharedItems containsNonDate="0" containsDate="1" containsString="0" containsBlank="1" minDate="2018-09-04T00:00:00" maxDate="2019-12-03T00:00:00"/>
    </cacheField>
    <cacheField name="SealEngg Act Comp" numFmtId="0">
      <sharedItems containsNonDate="0" containsDate="1" containsString="0" containsBlank="1" minDate="2019-09-03T00:00:00" maxDate="2019-12-03T00:00:00"/>
    </cacheField>
    <cacheField name="ShipDate Assoc." numFmtId="0">
      <sharedItems containsNonDate="0" containsString="0" containsBlank="1"/>
    </cacheField>
    <cacheField name="ShipDate Plan Start" numFmtId="0">
      <sharedItems containsNonDate="0" containsString="0" containsBlank="1"/>
    </cacheField>
    <cacheField name="ShipDate Act Start" numFmtId="0">
      <sharedItems containsNonDate="0" containsString="0" containsBlank="1"/>
    </cacheField>
    <cacheField name="ShipDate Sched Comp" numFmtId="0">
      <sharedItems containsNonDate="0" containsDate="1" containsString="0" containsBlank="1" minDate="2019-10-30T00:00:00" maxDate="2030-01-02T00:00:00"/>
    </cacheField>
    <cacheField name="ShipDate Act Comp" numFmtId="0">
      <sharedItems containsNonDate="0" containsDate="1" containsString="0" containsBlank="1" minDate="2019-10-30T00:00:00" maxDate="2019-12-01T00:00:00"/>
    </cacheField>
    <cacheField name="ECK Assoc." numFmtId="0">
      <sharedItems containsBlank="1"/>
    </cacheField>
    <cacheField name="ECK Plan Start" numFmtId="0">
      <sharedItems containsDate="1" containsBlank="1" containsMixedTypes="1" minDate="2019-09-20T00:00:00" maxDate="2030-01-02T00:00:00"/>
    </cacheField>
    <cacheField name="ECK Act Start" numFmtId="0">
      <sharedItems containsNonDate="0" containsString="0" containsBlank="1"/>
    </cacheField>
    <cacheField name="ECK Sched Comp" numFmtId="0">
      <sharedItems containsDate="1" containsMixedTypes="1" minDate="2019-09-20T00:00:00" maxDate="2030-01-02T00:00:00"/>
    </cacheField>
    <cacheField name="ECK Act Comp" numFmtId="14">
      <sharedItems containsSemiMixedTypes="0" containsNonDate="0" containsDate="1" containsString="0" minDate="2019-10-28T00:00:00" maxDate="2019-11-23T00:00:00"/>
    </cacheField>
    <cacheField name="Clarify Assoc." numFmtId="0">
      <sharedItems containsBlank="1"/>
    </cacheField>
    <cacheField name="Clarify Plan Start" numFmtId="0">
      <sharedItems containsNonDate="0" containsDate="1" containsString="0" containsBlank="1" minDate="2018-06-28T00:00:00" maxDate="2109-10-11T00:00:00"/>
    </cacheField>
    <cacheField name="Clarify Act Start" numFmtId="0">
      <sharedItems containsNonDate="0" containsDate="1" containsString="0" containsBlank="1" minDate="2018-06-28T00:00:00" maxDate="2019-11-09T00:00:00"/>
    </cacheField>
    <cacheField name="Clarify Sched Comp" numFmtId="0">
      <sharedItems containsNonDate="0" containsDate="1" containsString="0" containsBlank="1" minDate="2018-06-29T00:00:00" maxDate="2019-11-12T00:00:00"/>
    </cacheField>
    <cacheField name="Clarify Act Comp" numFmtId="0">
      <sharedItems containsNonDate="0" containsDate="1" containsString="0" containsBlank="1" minDate="2018-06-29T00:00:00" maxDate="2019-11-12T00:00:00"/>
    </cacheField>
    <cacheField name="Quoter Assoc." numFmtId="0">
      <sharedItems containsBlank="1"/>
    </cacheField>
    <cacheField name="Quoter Plan Start" numFmtId="0">
      <sharedItems containsNonDate="0" containsString="0" containsBlank="1"/>
    </cacheField>
    <cacheField name="Quoter Act Start" numFmtId="0">
      <sharedItems containsNonDate="0" containsDate="1" containsString="0" containsBlank="1" minDate="2015-08-19T00:00:00" maxDate="2015-08-20T00:00:00"/>
    </cacheField>
    <cacheField name="Quoter Sched Comp" numFmtId="0">
      <sharedItems containsNonDate="0" containsString="0" containsBlank="1"/>
    </cacheField>
    <cacheField name="Quoter Act Comp" numFmtId="0">
      <sharedItems containsNonDate="0" containsString="0" containsBlank="1"/>
    </cacheField>
    <cacheField name="OT ECK" numFmtId="0">
      <sharedItems count="2">
        <s v="Y"/>
        <s v="N"/>
      </sharedItems>
    </cacheField>
    <cacheField name="Order check" numFmtId="0">
      <sharedItems count="3">
        <s v="ORDER"/>
        <s v="ENPARTS"/>
        <s v="Oth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lps, James P." refreshedDate="43922.336672337966" createdVersion="6" refreshedVersion="6" minRefreshableVersion="3" recordCount="782" xr:uid="{40617B65-54F6-4BD3-B7ED-EF9E4F8DCD78}">
  <cacheSource type="worksheet">
    <worksheetSource ref="A42:DJ824" sheet="Compass Order Summary"/>
  </cacheSource>
  <cacheFields count="114">
    <cacheField name="Project Manager" numFmtId="0">
      <sharedItems/>
    </cacheField>
    <cacheField name="Order Number" numFmtId="0">
      <sharedItems containsSemiMixedTypes="0" containsString="0" containsNumber="1" containsInteger="1" minValue="1501555608" maxValue="2000592401"/>
    </cacheField>
    <cacheField name="Order Type" numFmtId="0">
      <sharedItems/>
    </cacheField>
    <cacheField name="Builder Name" numFmtId="0">
      <sharedItems/>
    </cacheField>
    <cacheField name="Project Name" numFmtId="0">
      <sharedItems/>
    </cacheField>
    <cacheField name="Order Status" numFmtId="0">
      <sharedItems/>
    </cacheField>
    <cacheField name="Ordered Date" numFmtId="14">
      <sharedItems containsSemiMixedTypes="0" containsNonDate="0" containsDate="1" containsString="0" minDate="2015-12-09T00:00:00" maxDate="2020-03-28T00:00:00"/>
    </cacheField>
    <cacheField name="Realistic Date" numFmtId="0">
      <sharedItems containsDate="1" containsString="0" containsBlank="1" containsMixedTypes="1" minDate="2018-03-12T00:00:00" maxDate="2020-05-08T00:00:00"/>
    </cacheField>
    <cacheField name="Workable Date" numFmtId="0">
      <sharedItems containsNonDate="0" containsString="0" containsBlank="1"/>
    </cacheField>
    <cacheField name="PO Number" numFmtId="0">
      <sharedItems containsDate="1" containsBlank="1" containsMixedTypes="1" minDate="1900-01-01T15:52:04" maxDate="1900-01-08T07:01:05"/>
    </cacheField>
    <cacheField name="Clarify Group" numFmtId="0">
      <sharedItems containsBlank="1"/>
    </cacheField>
    <cacheField name="Design Group" numFmtId="0">
      <sharedItems containsBlank="1"/>
    </cacheField>
    <cacheField name="Process Group" numFmtId="0">
      <sharedItems containsBlank="1" count="29">
        <s v="ANN"/>
        <s v="IN"/>
        <s v="KC2"/>
        <s v="KC4"/>
        <s v="KC5"/>
        <s v="LAU"/>
        <s v="MXC"/>
        <s v="NC"/>
        <s v="OS"/>
        <s v="TRITECH"/>
        <s v="VIS"/>
        <m/>
        <s v="AR"/>
        <s v="EVA"/>
        <s v="MEM"/>
        <s v="STJ"/>
        <s v="CAT"/>
        <s v="CE1"/>
        <s v="CSS"/>
        <s v="CX"/>
        <s v="KC6"/>
        <s v="PD"/>
        <s v="RFS"/>
        <s v="ROC"/>
        <s v="XIAN"/>
        <s v="BUC"/>
        <s v="KC8"/>
        <s v="KC9"/>
        <s v="CAN"/>
      </sharedItems>
    </cacheField>
    <cacheField name="Home Group" numFmtId="0">
      <sharedItems containsBlank="1"/>
    </cacheField>
    <cacheField name="Cell" numFmtId="0">
      <sharedItems containsBlank="1"/>
    </cacheField>
    <cacheField name="Header Holds" numFmtId="0">
      <sharedItems containsBlank="1"/>
    </cacheField>
    <cacheField name="Sched Hold Applied" numFmtId="0">
      <sharedItems containsDate="1" containsString="0" containsBlank="1" containsMixedTypes="1" minDate="2016-02-11T00:00:00" maxDate="2020-03-21T00:00:00"/>
    </cacheField>
    <cacheField name="Sched Hold Released" numFmtId="0">
      <sharedItems containsDate="1" containsString="0" containsBlank="1" containsMixedTypes="1" minDate="2016-02-12T00:00:00" maxDate="2020-03-21T00:00:00"/>
    </cacheField>
    <cacheField name="Close Date" numFmtId="0">
      <sharedItems containsDate="1" containsString="0" containsBlank="1" containsMixedTypes="1" minDate="1900-01-04T17:50:04" maxDate="1900-01-04T20:50:04"/>
    </cacheField>
    <cacheField name="Current Dollars" numFmtId="0">
      <sharedItems containsSemiMixedTypes="0" containsString="0" containsNumber="1" minValue="0" maxValue="1254351.8"/>
    </cacheField>
    <cacheField name="Invoice Total" numFmtId="0">
      <sharedItems containsSemiMixedTypes="0" containsString="0" containsNumber="1" minValue="-107095.03" maxValue="482697.12"/>
    </cacheField>
    <cacheField name="Planned Tons" numFmtId="0">
      <sharedItems containsSemiMixedTypes="0" containsString="0" containsNumber="1" minValue="0" maxValue="658.23"/>
    </cacheField>
    <cacheField name="Eng Mfst Tons" numFmtId="0">
      <sharedItems containsSemiMixedTypes="0" containsString="0" containsNumber="1" minValue="0" maxValue="449.3"/>
    </cacheField>
    <cacheField name="Actual Shipped Tons" numFmtId="0">
      <sharedItems containsSemiMixedTypes="0" containsString="0" containsNumber="1" minValue="0" maxValue="449.3"/>
    </cacheField>
    <cacheField name="Budgeting Hours" numFmtId="0">
      <sharedItems containsSemiMixedTypes="0" containsString="0" containsNumber="1" minValue="0" maxValue="2357"/>
    </cacheField>
    <cacheField name="Bid Hours" numFmtId="0">
      <sharedItems containsString="0" containsBlank="1" containsNumber="1" minValue="0" maxValue="1495"/>
    </cacheField>
    <cacheField name="Recognized Hours" numFmtId="0">
      <sharedItems containsSemiMixedTypes="0" containsString="0" containsNumber="1" minValue="0" maxValue="2113.25"/>
    </cacheField>
    <cacheField name="Unrecognized Hours" numFmtId="0">
      <sharedItems containsSemiMixedTypes="0" containsString="0" containsNumber="1" minValue="0" maxValue="191"/>
    </cacheField>
    <cacheField name="Actual Hours" numFmtId="0">
      <sharedItems containsSemiMixedTypes="0" containsString="0" containsNumber="1" minValue="0" maxValue="2184.25"/>
    </cacheField>
    <cacheField name="Eng Dollars" numFmtId="0">
      <sharedItems containsString="0" containsBlank="1" containsNumber="1" minValue="0.01" maxValue="494447.8"/>
    </cacheField>
    <cacheField name="Eng Est Cost" numFmtId="0">
      <sharedItems containsString="0" containsBlank="1" containsNumber="1" minValue="-4190" maxValue="153045"/>
    </cacheField>
    <cacheField name="Eng Act Cost" numFmtId="0">
      <sharedItems containsSemiMixedTypes="0" containsString="0" containsNumber="1" minValue="0" maxValue="10427"/>
    </cacheField>
    <cacheField name="Estimated Margin" numFmtId="0">
      <sharedItems containsSemiMixedTypes="0" containsString="0" containsNumber="1" minValue="-141202" maxValue="205485.86"/>
    </cacheField>
    <cacheField name="Estimated Percent" numFmtId="0">
      <sharedItems containsString="0" containsBlank="1" containsNumber="1" minValue="0.65200000000000002" maxValue="200"/>
    </cacheField>
    <cacheField name="Actual Margin" numFmtId="0">
      <sharedItems containsSemiMixedTypes="0" containsString="0" containsNumber="1" minValue="-167759.75" maxValue="342073.27"/>
    </cacheField>
    <cacheField name="Actual Percent" numFmtId="0">
      <sharedItems containsString="0" containsBlank="1" containsNumber="1" minValue="1.55" maxValue="317.26299999999998"/>
    </cacheField>
    <cacheField name="Sold Margin" numFmtId="0">
      <sharedItems containsSemiMixedTypes="0" containsString="0" containsNumber="1" minValue="-1.9" maxValue="42.76"/>
    </cacheField>
    <cacheField name="UncOrdAdv Assoc." numFmtId="0">
      <sharedItems containsNonDate="0" containsString="0" containsBlank="1"/>
    </cacheField>
    <cacheField name="UncOrdAdv Plan Start" numFmtId="0">
      <sharedItems containsNonDate="0" containsString="0" containsBlank="1"/>
    </cacheField>
    <cacheField name="UncOrdAdv Act Start" numFmtId="0">
      <sharedItems containsNonDate="0" containsString="0" containsBlank="1"/>
    </cacheField>
    <cacheField name="UncOrdAdv Sched Comp" numFmtId="0">
      <sharedItems containsNonDate="0" containsString="0" containsBlank="1"/>
    </cacheField>
    <cacheField name="UncOrdAdv Act Comp" numFmtId="0">
      <sharedItems containsNonDate="0" containsString="0" containsBlank="1"/>
    </cacheField>
    <cacheField name="Des Assoc." numFmtId="0">
      <sharedItems containsBlank="1"/>
    </cacheField>
    <cacheField name="Des Plan Start" numFmtId="0">
      <sharedItems containsDate="1" containsString="0" containsBlank="1" containsMixedTypes="1" minDate="2019-07-22T00:00:00" maxDate="2020-02-11T00:00:00"/>
    </cacheField>
    <cacheField name="Des Act Start" numFmtId="0">
      <sharedItems containsDate="1" containsString="0" containsBlank="1" containsMixedTypes="1" minDate="2019-07-22T00:00:00" maxDate="2020-02-11T00:00:00"/>
    </cacheField>
    <cacheField name="Des Sched Comp" numFmtId="0">
      <sharedItems containsDate="1" containsString="0" containsBlank="1" containsMixedTypes="1" minDate="2019-08-12T00:00:00" maxDate="2020-02-22T00:00:00"/>
    </cacheField>
    <cacheField name="Des Act Comp" numFmtId="0">
      <sharedItems containsDate="1" containsString="0" containsBlank="1" containsMixedTypes="1" minDate="2019-08-12T00:00:00" maxDate="2020-01-21T00:00:00"/>
    </cacheField>
    <cacheField name="DesCh Assoc." numFmtId="0">
      <sharedItems containsBlank="1"/>
    </cacheField>
    <cacheField name="DesCh Plan Start" numFmtId="0">
      <sharedItems containsDate="1" containsString="0" containsBlank="1" containsMixedTypes="1" minDate="2019-01-17T00:00:00" maxDate="2020-01-17T00:00:00"/>
    </cacheField>
    <cacheField name="DesCh Act Start" numFmtId="0">
      <sharedItems containsDate="1" containsString="0" containsBlank="1" containsMixedTypes="1" minDate="2019-01-17T00:00:00" maxDate="2020-01-17T00:00:00"/>
    </cacheField>
    <cacheField name="DesCh Sched Comp" numFmtId="0">
      <sharedItems containsDate="1" containsString="0" containsBlank="1" containsMixedTypes="1" minDate="2019-01-17T00:00:00" maxDate="2020-01-18T00:00:00"/>
    </cacheField>
    <cacheField name="DesCh Act Comp" numFmtId="0">
      <sharedItems containsDate="1" containsString="0" containsBlank="1" containsMixedTypes="1" minDate="2019-08-12T00:00:00" maxDate="2020-01-18T00:00:00"/>
    </cacheField>
    <cacheField name="ABDwgs Assoc." numFmtId="0">
      <sharedItems containsBlank="1"/>
    </cacheField>
    <cacheField name="ABDwgs Plan Start" numFmtId="0">
      <sharedItems containsDate="1" containsString="0" containsBlank="1" containsMixedTypes="1" minDate="1900-01-02T17:50:04" maxDate="1900-01-04T19:50:04"/>
    </cacheField>
    <cacheField name="ABDwgs Act Start" numFmtId="0">
      <sharedItems containsDate="1" containsString="0" containsBlank="1" containsMixedTypes="1" minDate="1900-01-02T17:50:04" maxDate="1900-01-04T18:50:04"/>
    </cacheField>
    <cacheField name="ABDwgs Sched Comp" numFmtId="0">
      <sharedItems containsDate="1" containsString="0" containsBlank="1" containsMixedTypes="1" minDate="1900-01-02T17:50:04" maxDate="1900-01-04T17:50:04"/>
    </cacheField>
    <cacheField name="ABDwgs Act Comp" numFmtId="0">
      <sharedItems containsDate="1" containsString="0" containsBlank="1" containsMixedTypes="1" minDate="1900-01-02T17:50:04" maxDate="1900-01-04T17:50:04"/>
    </cacheField>
    <cacheField name="Det Assoc." numFmtId="0">
      <sharedItems containsBlank="1"/>
    </cacheField>
    <cacheField name="Det Plan Start" numFmtId="0">
      <sharedItems containsDate="1" containsString="0" containsBlank="1" containsMixedTypes="1" minDate="2019-07-18T00:00:00" maxDate="2020-03-07T00:00:00"/>
    </cacheField>
    <cacheField name="Det Act Start" numFmtId="0">
      <sharedItems containsDate="1" containsString="0" containsBlank="1" containsMixedTypes="1" minDate="2019-07-18T00:00:00" maxDate="2020-03-07T00:00:00"/>
    </cacheField>
    <cacheField name="Det Sched Comp" numFmtId="0">
      <sharedItems containsDate="1" containsString="0" containsBlank="1" containsMixedTypes="1" minDate="2019-07-26T00:00:00" maxDate="2020-03-07T00:00:00"/>
    </cacheField>
    <cacheField name="Det Act Comp" numFmtId="0">
      <sharedItems containsDate="1" containsString="0" containsBlank="1" containsMixedTypes="1" minDate="2019-07-26T00:00:00" maxDate="2020-03-07T00:00:00"/>
    </cacheField>
    <cacheField name="DetCh Assoc." numFmtId="0">
      <sharedItems containsBlank="1"/>
    </cacheField>
    <cacheField name="DetCh Plan Start" numFmtId="0">
      <sharedItems containsDate="1" containsString="0" containsBlank="1" containsMixedTypes="1" minDate="2019-08-05T00:00:00" maxDate="2020-02-11T00:00:00"/>
    </cacheField>
    <cacheField name="DetCh Act Start" numFmtId="0">
      <sharedItems containsDate="1" containsString="0" containsBlank="1" containsMixedTypes="1" minDate="2019-08-05T00:00:00" maxDate="2020-02-11T00:00:00"/>
    </cacheField>
    <cacheField name="DetCh Sched Comp" numFmtId="0">
      <sharedItems containsDate="1" containsString="0" containsBlank="1" containsMixedTypes="1" minDate="2019-08-08T00:00:00" maxDate="2020-02-13T00:00:00"/>
    </cacheField>
    <cacheField name="DetCh Act Comp" numFmtId="0">
      <sharedItems containsDate="1" containsString="0" containsBlank="1" containsMixedTypes="1" minDate="2019-08-08T00:00:00" maxDate="2020-02-13T00:00:00"/>
    </cacheField>
    <cacheField name="AudPr Assoc." numFmtId="0">
      <sharedItems containsBlank="1"/>
    </cacheField>
    <cacheField name="AudPr Plan Start" numFmtId="0">
      <sharedItems containsDate="1" containsString="0" containsBlank="1" containsMixedTypes="1" minDate="1900-01-03T15:50:04" maxDate="1900-01-04T20:50:04"/>
    </cacheField>
    <cacheField name="AudPr Act Start" numFmtId="0">
      <sharedItems containsDate="1" containsString="0" containsBlank="1" containsMixedTypes="1" minDate="2019-08-26T00:00:00" maxDate="1900-01-04T20:50:04"/>
    </cacheField>
    <cacheField name="AudPr Sched Comp" numFmtId="0">
      <sharedItems containsDate="1" containsString="0" containsBlank="1" containsMixedTypes="1" minDate="1900-01-08T12:49:04" maxDate="1900-01-08T12:49:04"/>
    </cacheField>
    <cacheField name="AudPr Act Comp" numFmtId="0">
      <sharedItems containsDate="1" containsString="0" containsBlank="1" containsMixedTypes="1" minDate="2019-08-26T00:00:00" maxDate="1900-01-04T20:50:04"/>
    </cacheField>
    <cacheField name="Book Assoc." numFmtId="0">
      <sharedItems containsBlank="1"/>
    </cacheField>
    <cacheField name="Book Plan Start" numFmtId="0">
      <sharedItems containsDate="1" containsString="0" containsBlank="1" containsMixedTypes="1" minDate="2020-01-23T00:00:00" maxDate="2020-04-18T00:00:00"/>
    </cacheField>
    <cacheField name="Book Act Start" numFmtId="0">
      <sharedItems containsNonDate="0" containsString="0" containsBlank="1"/>
    </cacheField>
    <cacheField name="Book Sched Comp" numFmtId="0">
      <sharedItems containsDate="1" containsString="0" containsBlank="1" containsMixedTypes="1" minDate="2020-02-10T00:00:00" maxDate="2020-04-09T00:00:00"/>
    </cacheField>
    <cacheField name="Book Act Comp" numFmtId="0">
      <sharedItems containsDate="1" containsString="0" containsBlank="1" containsMixedTypes="1" minDate="2020-02-10T00:00:00" maxDate="2020-03-28T00:00:00"/>
    </cacheField>
    <cacheField name="FinDwgs Assoc." numFmtId="0">
      <sharedItems containsBlank="1"/>
    </cacheField>
    <cacheField name="FinDwgs Plan Start" numFmtId="0">
      <sharedItems containsDate="1" containsString="0" containsBlank="1" containsMixedTypes="1" minDate="2019-08-12T00:00:00" maxDate="2020-03-07T00:00:00"/>
    </cacheField>
    <cacheField name="FinDwgs Act Start" numFmtId="0">
      <sharedItems containsDate="1" containsString="0" containsBlank="1" containsMixedTypes="1" minDate="2019-08-12T00:00:00" maxDate="2020-03-07T00:00:00"/>
    </cacheField>
    <cacheField name="FinDwgs Sched Comp" numFmtId="0">
      <sharedItems containsDate="1" containsString="0" containsBlank="1" containsMixedTypes="1" minDate="2019-08-12T00:00:00" maxDate="2020-03-07T00:00:00"/>
    </cacheField>
    <cacheField name="FinDwgs Act Comp" numFmtId="0">
      <sharedItems containsDate="1" containsString="0" containsBlank="1" containsMixedTypes="1" minDate="2019-08-12T00:00:00" maxDate="2020-03-07T00:00:00"/>
    </cacheField>
    <cacheField name="FinPric Assoc." numFmtId="0">
      <sharedItems containsBlank="1"/>
    </cacheField>
    <cacheField name="FinPric Plan Start" numFmtId="0">
      <sharedItems containsString="0" containsBlank="1" containsNumber="1" containsInteger="1" minValue="43887" maxValue="43914"/>
    </cacheField>
    <cacheField name="FinPric Act Start" numFmtId="0">
      <sharedItems containsString="0" containsBlank="1" containsNumber="1" containsInteger="1" minValue="43887" maxValue="43915"/>
    </cacheField>
    <cacheField name="FinPric Sched Comp" numFmtId="0">
      <sharedItems containsDate="1" containsString="0" containsBlank="1" containsMixedTypes="1" minDate="2020-02-13T00:00:00" maxDate="2020-03-28T00:00:00"/>
    </cacheField>
    <cacheField name="FinPric Act Comp" numFmtId="0">
      <sharedItems containsDate="1" containsString="0" containsBlank="1" containsMixedTypes="1" minDate="1900-01-04T17:50:04" maxDate="1900-01-04T20:50:04"/>
    </cacheField>
    <cacheField name="SealEngg Assoc." numFmtId="0">
      <sharedItems containsBlank="1"/>
    </cacheField>
    <cacheField name="SealEngg Plan Start" numFmtId="0">
      <sharedItems containsNonDate="0" containsString="0" containsBlank="1"/>
    </cacheField>
    <cacheField name="SealEngg Act Start" numFmtId="0">
      <sharedItems containsNonDate="0" containsString="0" containsBlank="1"/>
    </cacheField>
    <cacheField name="SealEngg Sched Comp" numFmtId="0">
      <sharedItems containsDate="1" containsString="0" containsBlank="1" containsMixedTypes="1" minDate="1900-01-03T19:50:04" maxDate="1900-01-04T19:50:04"/>
    </cacheField>
    <cacheField name="SealEngg Act Comp" numFmtId="0">
      <sharedItems containsString="0" containsBlank="1" containsNumber="1" containsInteger="1" minValue="43850" maxValue="43916"/>
    </cacheField>
    <cacheField name="ShipDate Assoc." numFmtId="0">
      <sharedItems containsNonDate="0" containsString="0" containsBlank="1"/>
    </cacheField>
    <cacheField name="ShipDate Plan Start" numFmtId="0">
      <sharedItems containsNonDate="0" containsString="0" containsBlank="1"/>
    </cacheField>
    <cacheField name="ShipDate Act Start" numFmtId="0">
      <sharedItems containsNonDate="0" containsString="0" containsBlank="1"/>
    </cacheField>
    <cacheField name="ShipDate Sched Comp" numFmtId="0">
      <sharedItems containsDate="1" containsString="0" containsBlank="1" containsMixedTypes="1" minDate="2020-02-11T00:00:00" maxDate="2020-06-06T00:00:00"/>
    </cacheField>
    <cacheField name="ShipDate Act Comp" numFmtId="0">
      <sharedItems containsDate="1" containsString="0" containsBlank="1" containsMixedTypes="1" minDate="2020-02-21T00:00:00" maxDate="2020-03-25T00:00:00"/>
    </cacheField>
    <cacheField name="ECK Assoc." numFmtId="0">
      <sharedItems containsBlank="1"/>
    </cacheField>
    <cacheField name="ECK Plan Start" numFmtId="14">
      <sharedItems containsNonDate="0" containsDate="1" containsString="0" containsBlank="1" minDate="2020-02-18T00:00:00" maxDate="2030-01-02T00:00:00"/>
    </cacheField>
    <cacheField name="ECK Act Start" numFmtId="0">
      <sharedItems containsNonDate="0" containsString="0" containsBlank="1"/>
    </cacheField>
    <cacheField name="ECK Sched Comp" numFmtId="14">
      <sharedItems containsSemiMixedTypes="0" containsNonDate="0" containsDate="1" containsString="0" minDate="2020-02-18T00:00:00" maxDate="2030-01-02T00:00:00"/>
    </cacheField>
    <cacheField name="ECK Act Comp" numFmtId="14">
      <sharedItems containsSemiMixedTypes="0" containsNonDate="0" containsDate="1" containsString="0" minDate="2020-02-24T00:00:00" maxDate="2020-03-29T00:00:00"/>
    </cacheField>
    <cacheField name="Clarify Assoc." numFmtId="0">
      <sharedItems containsBlank="1"/>
    </cacheField>
    <cacheField name="Clarify Plan Start" numFmtId="0">
      <sharedItems containsDate="1" containsString="0" containsBlank="1" containsMixedTypes="1" minDate="2018-07-16T00:00:00" maxDate="2020-03-26T00:00:00"/>
    </cacheField>
    <cacheField name="Clarify Act Start" numFmtId="0">
      <sharedItems containsDate="1" containsString="0" containsBlank="1" containsMixedTypes="1" minDate="2018-07-16T00:00:00" maxDate="2020-03-26T00:00:00"/>
    </cacheField>
    <cacheField name="Clarify Sched Comp" numFmtId="0">
      <sharedItems containsDate="1" containsString="0" containsBlank="1" containsMixedTypes="1" minDate="2018-07-16T00:00:00" maxDate="2020-03-26T00:00:00"/>
    </cacheField>
    <cacheField name="Clarify Act Comp" numFmtId="0">
      <sharedItems containsDate="1" containsString="0" containsBlank="1" containsMixedTypes="1" minDate="2018-07-16T00:00:00" maxDate="2020-03-26T00:00:00"/>
    </cacheField>
    <cacheField name="Quoter Assoc." numFmtId="0">
      <sharedItems containsBlank="1"/>
    </cacheField>
    <cacheField name="Quoter Plan Start" numFmtId="0">
      <sharedItems containsNonDate="0" containsString="0" containsBlank="1"/>
    </cacheField>
    <cacheField name="Quoter Act Start" numFmtId="0">
      <sharedItems containsNonDate="0" containsString="0" containsBlank="1"/>
    </cacheField>
    <cacheField name="Quoter Sched Comp" numFmtId="0">
      <sharedItems containsNonDate="0" containsString="0" containsBlank="1"/>
    </cacheField>
    <cacheField name="Quoter Act Comp" numFmtId="0">
      <sharedItems containsNonDate="0" containsString="0" containsBlank="1"/>
    </cacheField>
    <cacheField name="OT ECK" numFmtId="0">
      <sharedItems count="2">
        <s v="Y"/>
        <s v="N"/>
      </sharedItems>
    </cacheField>
    <cacheField name="Order check" numFmtId="0">
      <sharedItems count="3">
        <s v="ORDER"/>
        <s v="ENPARTS"/>
        <s v="Oth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514"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2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0"/>
  </r>
  <r>
    <x v="0"/>
  </r>
  <r>
    <x v="0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3"/>
  </r>
  <r>
    <x v="3"/>
  </r>
  <r>
    <x v="0"/>
  </r>
  <r>
    <x v="3"/>
  </r>
  <r>
    <x v="3"/>
  </r>
  <r>
    <x v="3"/>
  </r>
  <r>
    <x v="0"/>
  </r>
  <r>
    <x v="0"/>
  </r>
  <r>
    <x v="0"/>
  </r>
  <r>
    <x v="3"/>
  </r>
  <r>
    <x v="3"/>
  </r>
  <r>
    <x v="3"/>
  </r>
  <r>
    <x v="0"/>
  </r>
  <r>
    <x v="3"/>
  </r>
  <r>
    <x v="3"/>
  </r>
  <r>
    <x v="0"/>
  </r>
  <r>
    <x v="3"/>
  </r>
  <r>
    <x v="3"/>
  </r>
  <r>
    <x v="0"/>
  </r>
  <r>
    <x v="3"/>
  </r>
  <r>
    <x v="3"/>
  </r>
  <r>
    <x v="3"/>
  </r>
  <r>
    <x v="0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0"/>
  </r>
  <r>
    <x v="3"/>
  </r>
  <r>
    <x v="3"/>
  </r>
  <r>
    <x v="3"/>
  </r>
  <r>
    <x v="3"/>
  </r>
  <r>
    <x v="0"/>
  </r>
  <r>
    <x v="3"/>
  </r>
  <r>
    <x v="3"/>
  </r>
  <r>
    <x v="3"/>
  </r>
  <r>
    <x v="0"/>
  </r>
  <r>
    <x v="3"/>
  </r>
  <r>
    <x v="0"/>
  </r>
  <r>
    <x v="3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1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3"/>
  </r>
  <r>
    <x v="3"/>
  </r>
  <r>
    <x v="3"/>
  </r>
  <r>
    <x v="3"/>
  </r>
  <r>
    <x v="0"/>
  </r>
  <r>
    <x v="3"/>
  </r>
  <r>
    <x v="1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1"/>
  </r>
  <r>
    <x v="0"/>
  </r>
  <r>
    <x v="3"/>
  </r>
  <r>
    <x v="0"/>
  </r>
  <r>
    <x v="0"/>
  </r>
  <r>
    <x v="0"/>
  </r>
  <r>
    <x v="0"/>
  </r>
  <r>
    <x v="3"/>
  </r>
  <r>
    <x v="3"/>
  </r>
  <r>
    <x v="3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5"/>
  </r>
  <r>
    <x v="5"/>
  </r>
  <r>
    <x v="4"/>
  </r>
  <r>
    <x v="0"/>
  </r>
  <r>
    <x v="0"/>
  </r>
  <r>
    <x v="5"/>
  </r>
  <r>
    <x v="4"/>
  </r>
  <r>
    <x v="4"/>
  </r>
  <r>
    <x v="4"/>
  </r>
  <r>
    <x v="0"/>
  </r>
  <r>
    <x v="0"/>
  </r>
  <r>
    <x v="0"/>
  </r>
  <r>
    <x v="4"/>
  </r>
  <r>
    <x v="4"/>
  </r>
  <r>
    <x v="4"/>
  </r>
  <r>
    <x v="5"/>
  </r>
  <r>
    <x v="0"/>
  </r>
  <r>
    <x v="0"/>
  </r>
  <r>
    <x v="0"/>
  </r>
  <r>
    <x v="4"/>
  </r>
  <r>
    <x v="4"/>
  </r>
  <r>
    <x v="4"/>
  </r>
  <r>
    <x v="0"/>
  </r>
  <r>
    <x v="4"/>
  </r>
  <r>
    <x v="4"/>
  </r>
  <r>
    <x v="4"/>
  </r>
  <r>
    <x v="0"/>
  </r>
  <r>
    <x v="0"/>
  </r>
  <r>
    <x v="4"/>
  </r>
  <r>
    <x v="4"/>
  </r>
  <r>
    <x v="4"/>
  </r>
  <r>
    <x v="4"/>
  </r>
  <r>
    <x v="0"/>
  </r>
  <r>
    <x v="0"/>
  </r>
  <r>
    <x v="5"/>
  </r>
  <r>
    <x v="0"/>
  </r>
  <r>
    <x v="5"/>
  </r>
  <r>
    <x v="4"/>
  </r>
  <r>
    <x v="4"/>
  </r>
  <r>
    <x v="0"/>
  </r>
  <r>
    <x v="0"/>
  </r>
  <r>
    <x v="0"/>
  </r>
  <r>
    <x v="4"/>
  </r>
  <r>
    <x v="0"/>
  </r>
  <r>
    <x v="0"/>
  </r>
  <r>
    <x v="0"/>
  </r>
  <r>
    <x v="4"/>
  </r>
  <r>
    <x v="0"/>
  </r>
  <r>
    <x v="0"/>
  </r>
  <r>
    <x v="0"/>
  </r>
  <r>
    <x v="4"/>
  </r>
  <r>
    <x v="0"/>
  </r>
  <r>
    <x v="4"/>
  </r>
  <r>
    <x v="4"/>
  </r>
  <r>
    <x v="4"/>
  </r>
  <r>
    <x v="2"/>
  </r>
  <r>
    <x v="0"/>
  </r>
  <r>
    <x v="4"/>
  </r>
  <r>
    <x v="4"/>
  </r>
  <r>
    <x v="0"/>
  </r>
  <r>
    <x v="4"/>
  </r>
  <r>
    <x v="4"/>
  </r>
  <r>
    <x v="0"/>
  </r>
  <r>
    <x v="0"/>
  </r>
  <r>
    <x v="0"/>
  </r>
  <r>
    <x v="4"/>
  </r>
  <r>
    <x v="4"/>
  </r>
  <r>
    <x v="4"/>
  </r>
  <r>
    <x v="0"/>
  </r>
  <r>
    <x v="4"/>
  </r>
  <r>
    <x v="4"/>
  </r>
  <r>
    <x v="4"/>
  </r>
  <r>
    <x v="4"/>
  </r>
  <r>
    <x v="4"/>
  </r>
  <r>
    <x v="0"/>
  </r>
  <r>
    <x v="0"/>
  </r>
  <r>
    <x v="0"/>
  </r>
  <r>
    <x v="4"/>
  </r>
  <r>
    <x v="0"/>
  </r>
  <r>
    <x v="4"/>
  </r>
  <r>
    <x v="4"/>
  </r>
  <r>
    <x v="4"/>
  </r>
  <r>
    <x v="4"/>
  </r>
  <r>
    <x v="4"/>
  </r>
  <r>
    <x v="0"/>
  </r>
  <r>
    <x v="0"/>
  </r>
  <r>
    <x v="4"/>
  </r>
  <r>
    <x v="4"/>
  </r>
  <r>
    <x v="2"/>
  </r>
  <r>
    <x v="4"/>
  </r>
  <r>
    <x v="0"/>
  </r>
  <r>
    <x v="4"/>
  </r>
  <r>
    <x v="0"/>
  </r>
  <r>
    <x v="0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0"/>
  </r>
  <r>
    <x v="4"/>
  </r>
  <r>
    <x v="4"/>
  </r>
  <r>
    <x v="0"/>
  </r>
  <r>
    <x v="2"/>
  </r>
  <r>
    <x v="2"/>
  </r>
  <r>
    <x v="0"/>
  </r>
  <r>
    <x v="4"/>
  </r>
  <r>
    <x v="2"/>
  </r>
  <r>
    <x v="0"/>
  </r>
  <r>
    <x v="0"/>
  </r>
  <r>
    <x v="0"/>
  </r>
  <r>
    <x v="2"/>
  </r>
  <r>
    <x v="0"/>
  </r>
  <r>
    <x v="4"/>
  </r>
  <r>
    <x v="0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2"/>
  </r>
  <r>
    <x v="4"/>
  </r>
  <r>
    <x v="0"/>
  </r>
  <r>
    <x v="2"/>
  </r>
  <r>
    <x v="4"/>
  </r>
  <r>
    <x v="4"/>
  </r>
  <r>
    <x v="4"/>
  </r>
  <r>
    <x v="4"/>
  </r>
  <r>
    <x v="4"/>
  </r>
  <r>
    <x v="4"/>
  </r>
  <r>
    <x v="4"/>
  </r>
  <r>
    <x v="4"/>
  </r>
  <r>
    <x v="2"/>
  </r>
  <r>
    <x v="4"/>
  </r>
  <r>
    <x v="4"/>
  </r>
  <r>
    <x v="2"/>
  </r>
  <r>
    <x v="2"/>
  </r>
  <r>
    <x v="0"/>
  </r>
  <r>
    <x v="2"/>
  </r>
  <r>
    <x v="0"/>
  </r>
  <r>
    <x v="4"/>
  </r>
  <r>
    <x v="4"/>
  </r>
  <r>
    <x v="4"/>
  </r>
  <r>
    <x v="0"/>
  </r>
  <r>
    <x v="4"/>
  </r>
  <r>
    <x v="0"/>
  </r>
  <r>
    <x v="0"/>
  </r>
  <r>
    <x v="4"/>
  </r>
  <r>
    <x v="0"/>
  </r>
  <r>
    <x v="4"/>
  </r>
  <r>
    <x v="4"/>
  </r>
  <r>
    <x v="0"/>
  </r>
  <r>
    <x v="4"/>
  </r>
  <r>
    <x v="4"/>
  </r>
  <r>
    <x v="0"/>
  </r>
  <r>
    <x v="0"/>
  </r>
  <r>
    <x v="0"/>
  </r>
  <r>
    <x v="4"/>
  </r>
  <r>
    <x v="0"/>
  </r>
  <r>
    <x v="4"/>
  </r>
  <r>
    <x v="0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4"/>
  </r>
  <r>
    <x v="0"/>
  </r>
  <r>
    <x v="0"/>
  </r>
  <r>
    <x v="0"/>
  </r>
  <r>
    <x v="0"/>
  </r>
  <r>
    <x v="0"/>
  </r>
  <r>
    <x v="2"/>
  </r>
  <r>
    <x v="4"/>
  </r>
  <r>
    <x v="4"/>
  </r>
  <r>
    <x v="4"/>
  </r>
  <r>
    <x v="0"/>
  </r>
  <r>
    <x v="0"/>
  </r>
  <r>
    <x v="4"/>
  </r>
  <r>
    <x v="4"/>
  </r>
  <r>
    <x v="0"/>
  </r>
  <r>
    <x v="0"/>
  </r>
  <r>
    <x v="0"/>
  </r>
  <r>
    <x v="4"/>
  </r>
  <r>
    <x v="4"/>
  </r>
  <r>
    <x v="4"/>
  </r>
  <r>
    <x v="0"/>
  </r>
  <r>
    <x v="4"/>
  </r>
  <r>
    <x v="0"/>
  </r>
  <r>
    <x v="0"/>
  </r>
  <r>
    <x v="4"/>
  </r>
  <r>
    <x v="4"/>
  </r>
  <r>
    <x v="4"/>
  </r>
  <r>
    <x v="4"/>
  </r>
  <r>
    <x v="4"/>
  </r>
  <r>
    <x v="0"/>
  </r>
  <r>
    <x v="0"/>
  </r>
  <r>
    <x v="2"/>
  </r>
  <r>
    <x v="4"/>
  </r>
  <r>
    <x v="4"/>
  </r>
  <r>
    <x v="0"/>
  </r>
  <r>
    <x v="4"/>
  </r>
  <r>
    <x v="4"/>
  </r>
  <r>
    <x v="4"/>
  </r>
  <r>
    <x v="4"/>
  </r>
  <r>
    <x v="4"/>
  </r>
  <r>
    <x v="2"/>
  </r>
  <r>
    <x v="2"/>
  </r>
  <r>
    <x v="2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4"/>
  </r>
  <r>
    <x v="4"/>
  </r>
  <r>
    <x v="4"/>
  </r>
  <r>
    <x v="0"/>
  </r>
  <r>
    <x v="0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0"/>
  </r>
  <r>
    <x v="4"/>
  </r>
  <r>
    <x v="0"/>
  </r>
  <r>
    <x v="0"/>
  </r>
  <r>
    <x v="4"/>
  </r>
  <r>
    <x v="4"/>
  </r>
  <r>
    <x v="4"/>
  </r>
  <r>
    <x v="4"/>
  </r>
  <r>
    <x v="4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4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6"/>
  </r>
  <r>
    <x v="6"/>
  </r>
  <r>
    <x v="6"/>
  </r>
  <r>
    <x v="0"/>
  </r>
  <r>
    <x v="6"/>
  </r>
  <r>
    <x v="6"/>
  </r>
  <r>
    <x v="6"/>
  </r>
  <r>
    <x v="6"/>
  </r>
  <r>
    <x v="6"/>
  </r>
  <r>
    <x v="0"/>
  </r>
  <r>
    <x v="0"/>
  </r>
  <r>
    <x v="6"/>
  </r>
  <r>
    <x v="7"/>
  </r>
  <r>
    <x v="0"/>
  </r>
  <r>
    <x v="8"/>
  </r>
  <r>
    <x v="8"/>
  </r>
  <r>
    <x v="8"/>
  </r>
  <r>
    <x v="8"/>
  </r>
  <r>
    <x v="8"/>
  </r>
  <r>
    <x v="8"/>
  </r>
  <r>
    <x v="0"/>
  </r>
  <r>
    <x v="8"/>
  </r>
  <r>
    <x v="0"/>
  </r>
  <r>
    <x v="8"/>
  </r>
  <r>
    <x v="8"/>
  </r>
  <r>
    <x v="8"/>
  </r>
  <r>
    <x v="8"/>
  </r>
  <r>
    <x v="0"/>
  </r>
  <r>
    <x v="0"/>
  </r>
  <r>
    <x v="0"/>
  </r>
  <r>
    <x v="0"/>
  </r>
  <r>
    <x v="8"/>
  </r>
  <r>
    <x v="0"/>
  </r>
  <r>
    <x v="0"/>
  </r>
  <r>
    <x v="0"/>
  </r>
  <r>
    <x v="0"/>
  </r>
  <r>
    <x v="0"/>
  </r>
  <r>
    <x v="8"/>
  </r>
  <r>
    <x v="0"/>
  </r>
  <r>
    <x v="8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9"/>
  </r>
  <r>
    <x v="9"/>
  </r>
  <r>
    <x v="0"/>
  </r>
  <r>
    <x v="0"/>
  </r>
  <r>
    <x v="0"/>
  </r>
  <r>
    <x v="9"/>
  </r>
  <r>
    <x v="9"/>
  </r>
  <r>
    <x v="9"/>
  </r>
  <r>
    <x v="9"/>
  </r>
  <r>
    <x v="9"/>
  </r>
  <r>
    <x v="9"/>
  </r>
  <r>
    <x v="0"/>
  </r>
  <r>
    <x v="9"/>
  </r>
  <r>
    <x v="9"/>
  </r>
  <r>
    <x v="9"/>
  </r>
  <r>
    <x v="0"/>
  </r>
  <r>
    <x v="9"/>
  </r>
  <r>
    <x v="9"/>
  </r>
  <r>
    <x v="9"/>
  </r>
  <r>
    <x v="0"/>
  </r>
  <r>
    <x v="0"/>
  </r>
  <r>
    <x v="9"/>
  </r>
  <r>
    <x v="9"/>
  </r>
  <r>
    <x v="9"/>
  </r>
  <r>
    <x v="0"/>
  </r>
  <r>
    <x v="0"/>
  </r>
  <r>
    <x v="9"/>
  </r>
  <r>
    <x v="9"/>
  </r>
  <r>
    <x v="2"/>
  </r>
  <r>
    <x v="9"/>
  </r>
  <r>
    <x v="9"/>
  </r>
  <r>
    <x v="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0"/>
  </r>
  <r>
    <x v="0"/>
  </r>
  <r>
    <x v="0"/>
  </r>
  <r>
    <x v="0"/>
  </r>
  <r>
    <x v="9"/>
  </r>
  <r>
    <x v="0"/>
  </r>
  <r>
    <x v="0"/>
  </r>
  <r>
    <x v="0"/>
  </r>
  <r>
    <x v="9"/>
  </r>
  <r>
    <x v="9"/>
  </r>
  <r>
    <x v="0"/>
  </r>
  <r>
    <x v="0"/>
  </r>
  <r>
    <x v="9"/>
  </r>
  <r>
    <x v="9"/>
  </r>
  <r>
    <x v="9"/>
  </r>
  <r>
    <x v="9"/>
  </r>
  <r>
    <x v="0"/>
  </r>
  <r>
    <x v="9"/>
  </r>
  <r>
    <x v="9"/>
  </r>
  <r>
    <x v="0"/>
  </r>
  <r>
    <x v="9"/>
  </r>
  <r>
    <x v="2"/>
  </r>
  <r>
    <x v="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9"/>
  </r>
  <r>
    <x v="2"/>
  </r>
  <r>
    <x v="2"/>
  </r>
  <r>
    <x v="2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0"/>
  </r>
  <r>
    <x v="0"/>
  </r>
  <r>
    <x v="0"/>
  </r>
  <r>
    <x v="9"/>
  </r>
  <r>
    <x v="0"/>
  </r>
  <r>
    <x v="2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0"/>
  </r>
  <r>
    <x v="9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0"/>
  </r>
  <r>
    <x v="0"/>
  </r>
  <r>
    <x v="10"/>
  </r>
  <r>
    <x v="11"/>
  </r>
  <r>
    <x v="10"/>
  </r>
  <r>
    <x v="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0"/>
  </r>
  <r>
    <x v="10"/>
  </r>
  <r>
    <x v="10"/>
  </r>
  <r>
    <x v="10"/>
  </r>
  <r>
    <x v="12"/>
  </r>
  <r>
    <x v="10"/>
  </r>
  <r>
    <x v="10"/>
  </r>
  <r>
    <x v="10"/>
  </r>
  <r>
    <x v="10"/>
  </r>
  <r>
    <x v="10"/>
  </r>
  <r>
    <x v="10"/>
  </r>
  <r>
    <x v="0"/>
  </r>
  <r>
    <x v="10"/>
  </r>
  <r>
    <x v="10"/>
  </r>
  <r>
    <x v="10"/>
  </r>
  <r>
    <x v="13"/>
  </r>
  <r>
    <x v="10"/>
  </r>
  <r>
    <x v="0"/>
  </r>
  <r>
    <x v="0"/>
  </r>
  <r>
    <x v="13"/>
  </r>
  <r>
    <x v="14"/>
  </r>
  <r>
    <x v="11"/>
  </r>
  <r>
    <x v="3"/>
  </r>
  <r>
    <x v="10"/>
  </r>
  <r>
    <x v="0"/>
  </r>
  <r>
    <x v="0"/>
  </r>
  <r>
    <x v="0"/>
  </r>
  <r>
    <x v="0"/>
  </r>
  <r>
    <x v="0"/>
  </r>
  <r>
    <x v="0"/>
  </r>
  <r>
    <x v="13"/>
  </r>
  <r>
    <x v="13"/>
  </r>
  <r>
    <x v="0"/>
  </r>
  <r>
    <x v="0"/>
  </r>
  <r>
    <x v="0"/>
  </r>
  <r>
    <x v="15"/>
  </r>
  <r>
    <x v="0"/>
  </r>
  <r>
    <x v="15"/>
  </r>
  <r>
    <x v="15"/>
  </r>
  <r>
    <x v="15"/>
  </r>
  <r>
    <x v="15"/>
  </r>
  <r>
    <x v="15"/>
  </r>
  <r>
    <x v="0"/>
  </r>
  <r>
    <x v="0"/>
  </r>
  <r>
    <x v="0"/>
  </r>
  <r>
    <x v="0"/>
  </r>
  <r>
    <x v="15"/>
  </r>
  <r>
    <x v="15"/>
  </r>
  <r>
    <x v="0"/>
  </r>
  <r>
    <x v="15"/>
  </r>
  <r>
    <x v="0"/>
  </r>
  <r>
    <x v="0"/>
  </r>
  <r>
    <x v="0"/>
  </r>
  <r>
    <x v="15"/>
  </r>
  <r>
    <x v="15"/>
  </r>
  <r>
    <x v="15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15"/>
  </r>
  <r>
    <x v="15"/>
  </r>
  <r>
    <x v="0"/>
  </r>
  <r>
    <x v="0"/>
  </r>
  <r>
    <x v="0"/>
  </r>
  <r>
    <x v="15"/>
  </r>
  <r>
    <x v="15"/>
  </r>
  <r>
    <x v="0"/>
  </r>
  <r>
    <x v="15"/>
  </r>
  <r>
    <x v="15"/>
  </r>
  <r>
    <x v="0"/>
  </r>
  <r>
    <x v="15"/>
  </r>
  <r>
    <x v="15"/>
  </r>
  <r>
    <x v="15"/>
  </r>
  <r>
    <x v="15"/>
  </r>
  <r>
    <x v="0"/>
  </r>
  <r>
    <x v="0"/>
  </r>
  <r>
    <x v="0"/>
  </r>
  <r>
    <x v="0"/>
  </r>
  <r>
    <x v="15"/>
  </r>
  <r>
    <x v="15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0"/>
  </r>
  <r>
    <x v="15"/>
  </r>
  <r>
    <x v="15"/>
  </r>
  <r>
    <x v="15"/>
  </r>
  <r>
    <x v="15"/>
  </r>
  <r>
    <x v="15"/>
  </r>
  <r>
    <x v="15"/>
  </r>
  <r>
    <x v="0"/>
  </r>
  <r>
    <x v="0"/>
  </r>
  <r>
    <x v="15"/>
  </r>
  <r>
    <x v="15"/>
  </r>
  <r>
    <x v="15"/>
  </r>
  <r>
    <x v="0"/>
  </r>
  <r>
    <x v="0"/>
  </r>
  <r>
    <x v="0"/>
  </r>
  <r>
    <x v="15"/>
  </r>
  <r>
    <x v="0"/>
  </r>
  <r>
    <x v="15"/>
  </r>
  <r>
    <x v="15"/>
  </r>
  <r>
    <x v="0"/>
  </r>
  <r>
    <x v="0"/>
  </r>
  <r>
    <x v="0"/>
  </r>
  <r>
    <x v="0"/>
  </r>
  <r>
    <x v="0"/>
  </r>
  <r>
    <x v="0"/>
  </r>
  <r>
    <x v="15"/>
  </r>
  <r>
    <x v="0"/>
  </r>
  <r>
    <x v="15"/>
  </r>
  <r>
    <x v="0"/>
  </r>
  <r>
    <x v="15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0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0"/>
  </r>
  <r>
    <x v="0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0"/>
  </r>
  <r>
    <x v="0"/>
  </r>
  <r>
    <x v="10"/>
  </r>
  <r>
    <x v="10"/>
  </r>
  <r>
    <x v="10"/>
  </r>
  <r>
    <x v="10"/>
  </r>
  <r>
    <x v="15"/>
  </r>
  <r>
    <x v="0"/>
  </r>
  <r>
    <x v="15"/>
  </r>
  <r>
    <x v="15"/>
  </r>
  <r>
    <x v="0"/>
  </r>
  <r>
    <x v="15"/>
  </r>
  <r>
    <x v="0"/>
  </r>
  <r>
    <x v="15"/>
  </r>
  <r>
    <x v="15"/>
  </r>
  <r>
    <x v="0"/>
  </r>
  <r>
    <x v="15"/>
  </r>
  <r>
    <x v="15"/>
  </r>
  <r>
    <x v="15"/>
  </r>
  <r>
    <x v="0"/>
  </r>
  <r>
    <x v="15"/>
  </r>
  <r>
    <x v="0"/>
  </r>
  <r>
    <x v="15"/>
  </r>
  <r>
    <x v="15"/>
  </r>
  <r>
    <x v="15"/>
  </r>
  <r>
    <x v="0"/>
  </r>
  <r>
    <x v="15"/>
  </r>
  <r>
    <x v="0"/>
  </r>
  <r>
    <x v="0"/>
  </r>
  <r>
    <x v="15"/>
  </r>
  <r>
    <x v="0"/>
  </r>
  <r>
    <x v="15"/>
  </r>
  <r>
    <x v="15"/>
  </r>
  <r>
    <x v="0"/>
  </r>
  <r>
    <x v="15"/>
  </r>
  <r>
    <x v="0"/>
  </r>
  <r>
    <x v="15"/>
  </r>
  <r>
    <x v="15"/>
  </r>
  <r>
    <x v="0"/>
  </r>
  <r>
    <x v="10"/>
  </r>
  <r>
    <x v="10"/>
  </r>
  <r>
    <x v="15"/>
  </r>
  <r>
    <x v="15"/>
  </r>
  <r>
    <x v="15"/>
  </r>
  <r>
    <x v="0"/>
  </r>
  <r>
    <x v="0"/>
  </r>
  <r>
    <x v="0"/>
  </r>
  <r>
    <x v="15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15"/>
  </r>
  <r>
    <x v="15"/>
  </r>
  <r>
    <x v="0"/>
  </r>
  <r>
    <x v="0"/>
  </r>
  <r>
    <x v="0"/>
  </r>
  <r>
    <x v="15"/>
  </r>
  <r>
    <x v="15"/>
  </r>
  <r>
    <x v="0"/>
  </r>
  <r>
    <x v="15"/>
  </r>
  <r>
    <x v="0"/>
  </r>
  <r>
    <x v="0"/>
  </r>
  <r>
    <x v="0"/>
  </r>
  <r>
    <x v="10"/>
  </r>
  <r>
    <x v="10"/>
  </r>
  <r>
    <x v="10"/>
  </r>
  <r>
    <x v="10"/>
  </r>
  <r>
    <x v="0"/>
  </r>
  <r>
    <x v="0"/>
  </r>
  <r>
    <x v="15"/>
  </r>
  <r>
    <x v="15"/>
  </r>
  <r>
    <x v="0"/>
  </r>
  <r>
    <x v="0"/>
  </r>
  <r>
    <x v="0"/>
  </r>
  <r>
    <x v="0"/>
  </r>
  <r>
    <x v="15"/>
  </r>
  <r>
    <x v="15"/>
  </r>
  <r>
    <x v="15"/>
  </r>
  <r>
    <x v="0"/>
  </r>
  <r>
    <x v="0"/>
  </r>
  <r>
    <x v="0"/>
  </r>
  <r>
    <x v="10"/>
  </r>
  <r>
    <x v="15"/>
  </r>
  <r>
    <x v="15"/>
  </r>
  <r>
    <x v="10"/>
  </r>
  <r>
    <x v="15"/>
  </r>
  <r>
    <x v="15"/>
  </r>
  <r>
    <x v="15"/>
  </r>
  <r>
    <x v="15"/>
  </r>
  <r>
    <x v="0"/>
  </r>
  <r>
    <x v="0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0"/>
  </r>
  <r>
    <x v="10"/>
  </r>
  <r>
    <x v="10"/>
  </r>
  <r>
    <x v="15"/>
  </r>
  <r>
    <x v="15"/>
  </r>
  <r>
    <x v="15"/>
  </r>
  <r>
    <x v="0"/>
  </r>
  <r>
    <x v="0"/>
  </r>
  <r>
    <x v="15"/>
  </r>
  <r>
    <x v="15"/>
  </r>
  <r>
    <x v="0"/>
  </r>
  <r>
    <x v="10"/>
  </r>
  <r>
    <x v="0"/>
  </r>
  <r>
    <x v="15"/>
  </r>
  <r>
    <x v="0"/>
  </r>
  <r>
    <x v="10"/>
  </r>
  <r>
    <x v="10"/>
  </r>
  <r>
    <x v="0"/>
  </r>
  <r>
    <x v="15"/>
  </r>
  <r>
    <x v="0"/>
  </r>
  <r>
    <x v="0"/>
  </r>
  <r>
    <x v="0"/>
  </r>
  <r>
    <x v="15"/>
  </r>
  <r>
    <x v="15"/>
  </r>
  <r>
    <x v="0"/>
  </r>
  <r>
    <x v="10"/>
  </r>
  <r>
    <x v="0"/>
  </r>
  <r>
    <x v="15"/>
  </r>
  <r>
    <x v="15"/>
  </r>
  <r>
    <x v="0"/>
  </r>
  <r>
    <x v="0"/>
  </r>
  <r>
    <x v="15"/>
  </r>
  <r>
    <x v="15"/>
  </r>
  <r>
    <x v="15"/>
  </r>
  <r>
    <x v="15"/>
  </r>
  <r>
    <x v="0"/>
  </r>
  <r>
    <x v="15"/>
  </r>
  <r>
    <x v="15"/>
  </r>
  <r>
    <x v="15"/>
  </r>
  <r>
    <x v="15"/>
  </r>
  <r>
    <x v="0"/>
  </r>
  <r>
    <x v="0"/>
  </r>
  <r>
    <x v="0"/>
  </r>
  <r>
    <x v="0"/>
  </r>
  <r>
    <x v="15"/>
  </r>
  <r>
    <x v="15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15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0"/>
  </r>
  <r>
    <x v="0"/>
  </r>
  <r>
    <x v="0"/>
  </r>
  <r>
    <x v="0"/>
  </r>
  <r>
    <x v="15"/>
  </r>
  <r>
    <x v="0"/>
  </r>
  <r>
    <x v="0"/>
  </r>
  <r>
    <x v="0"/>
  </r>
  <r>
    <x v="0"/>
  </r>
  <r>
    <x v="15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15"/>
  </r>
  <r>
    <x v="15"/>
  </r>
  <r>
    <x v="0"/>
  </r>
  <r>
    <x v="0"/>
  </r>
  <r>
    <x v="15"/>
  </r>
  <r>
    <x v="0"/>
  </r>
  <r>
    <x v="15"/>
  </r>
  <r>
    <x v="0"/>
  </r>
  <r>
    <x v="0"/>
  </r>
  <r>
    <x v="0"/>
  </r>
  <r>
    <x v="0"/>
  </r>
  <r>
    <x v="15"/>
  </r>
  <r>
    <x v="0"/>
  </r>
  <r>
    <x v="0"/>
  </r>
  <r>
    <x v="0"/>
  </r>
  <r>
    <x v="1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0"/>
  </r>
  <r>
    <x v="0"/>
  </r>
  <r>
    <x v="13"/>
  </r>
  <r>
    <x v="13"/>
  </r>
  <r>
    <x v="0"/>
  </r>
  <r>
    <x v="14"/>
  </r>
  <r>
    <x v="14"/>
  </r>
  <r>
    <x v="14"/>
  </r>
  <r>
    <x v="13"/>
  </r>
  <r>
    <x v="13"/>
  </r>
  <r>
    <x v="0"/>
  </r>
  <r>
    <x v="13"/>
  </r>
  <r>
    <x v="0"/>
  </r>
  <r>
    <x v="13"/>
  </r>
  <r>
    <x v="13"/>
  </r>
  <r>
    <x v="13"/>
  </r>
  <r>
    <x v="0"/>
  </r>
  <r>
    <x v="13"/>
  </r>
  <r>
    <x v="13"/>
  </r>
  <r>
    <x v="0"/>
  </r>
  <r>
    <x v="13"/>
  </r>
  <r>
    <x v="0"/>
  </r>
  <r>
    <x v="0"/>
  </r>
  <r>
    <x v="14"/>
  </r>
  <r>
    <x v="0"/>
  </r>
  <r>
    <x v="10"/>
  </r>
  <r>
    <x v="13"/>
  </r>
  <r>
    <x v="13"/>
  </r>
  <r>
    <x v="13"/>
  </r>
  <r>
    <x v="13"/>
  </r>
  <r>
    <x v="0"/>
  </r>
  <r>
    <x v="13"/>
  </r>
  <r>
    <x v="13"/>
  </r>
  <r>
    <x v="13"/>
  </r>
  <r>
    <x v="13"/>
  </r>
  <r>
    <x v="0"/>
  </r>
  <r>
    <x v="10"/>
  </r>
  <r>
    <x v="10"/>
  </r>
  <r>
    <x v="0"/>
  </r>
  <r>
    <x v="0"/>
  </r>
  <r>
    <x v="0"/>
  </r>
  <r>
    <x v="0"/>
  </r>
  <r>
    <x v="0"/>
  </r>
  <r>
    <x v="13"/>
  </r>
  <r>
    <x v="0"/>
  </r>
  <r>
    <x v="0"/>
  </r>
  <r>
    <x v="13"/>
  </r>
  <r>
    <x v="13"/>
  </r>
  <r>
    <x v="0"/>
  </r>
  <r>
    <x v="0"/>
  </r>
  <r>
    <x v="0"/>
  </r>
  <r>
    <x v="13"/>
  </r>
  <r>
    <x v="0"/>
  </r>
  <r>
    <x v="0"/>
  </r>
  <r>
    <x v="0"/>
  </r>
  <r>
    <x v="13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13"/>
  </r>
  <r>
    <x v="0"/>
  </r>
  <r>
    <x v="0"/>
  </r>
  <r>
    <x v="13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14"/>
  </r>
  <r>
    <x v="0"/>
  </r>
  <r>
    <x v="12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0"/>
  </r>
  <r>
    <x v="0"/>
  </r>
  <r>
    <x v="13"/>
  </r>
  <r>
    <x v="14"/>
  </r>
  <r>
    <x v="0"/>
  </r>
  <r>
    <x v="0"/>
  </r>
  <r>
    <x v="13"/>
  </r>
  <r>
    <x v="0"/>
  </r>
  <r>
    <x v="0"/>
  </r>
  <r>
    <x v="14"/>
  </r>
  <r>
    <x v="14"/>
  </r>
  <r>
    <x v="0"/>
  </r>
  <r>
    <x v="0"/>
  </r>
  <r>
    <x v="13"/>
  </r>
  <r>
    <x v="0"/>
  </r>
  <r>
    <x v="0"/>
  </r>
  <r>
    <x v="0"/>
  </r>
  <r>
    <x v="13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3"/>
  </r>
  <r>
    <x v="13"/>
  </r>
  <r>
    <x v="0"/>
  </r>
  <r>
    <x v="0"/>
  </r>
  <r>
    <x v="0"/>
  </r>
  <r>
    <x v="0"/>
  </r>
  <r>
    <x v="0"/>
  </r>
  <r>
    <x v="13"/>
  </r>
  <r>
    <x v="13"/>
  </r>
  <r>
    <x v="13"/>
  </r>
  <r>
    <x v="13"/>
  </r>
  <r>
    <x v="13"/>
  </r>
  <r>
    <x v="13"/>
  </r>
  <r>
    <x v="13"/>
  </r>
  <r>
    <x v="0"/>
  </r>
  <r>
    <x v="13"/>
  </r>
  <r>
    <x v="0"/>
  </r>
  <r>
    <x v="13"/>
  </r>
  <r>
    <x v="14"/>
  </r>
  <r>
    <x v="13"/>
  </r>
  <r>
    <x v="13"/>
  </r>
  <r>
    <x v="13"/>
  </r>
  <r>
    <x v="13"/>
  </r>
  <r>
    <x v="13"/>
  </r>
  <r>
    <x v="0"/>
  </r>
  <r>
    <x v="13"/>
  </r>
  <r>
    <x v="13"/>
  </r>
  <r>
    <x v="13"/>
  </r>
  <r>
    <x v="13"/>
  </r>
  <r>
    <x v="0"/>
  </r>
  <r>
    <x v="13"/>
  </r>
  <r>
    <x v="13"/>
  </r>
  <r>
    <x v="13"/>
  </r>
  <r>
    <x v="13"/>
  </r>
  <r>
    <x v="13"/>
  </r>
  <r>
    <x v="0"/>
  </r>
  <r>
    <x v="13"/>
  </r>
  <r>
    <x v="14"/>
  </r>
  <r>
    <x v="13"/>
  </r>
  <r>
    <x v="13"/>
  </r>
  <r>
    <x v="14"/>
  </r>
  <r>
    <x v="14"/>
  </r>
  <r>
    <x v="13"/>
  </r>
  <r>
    <x v="13"/>
  </r>
  <r>
    <x v="0"/>
  </r>
  <r>
    <x v="14"/>
  </r>
  <r>
    <x v="13"/>
  </r>
  <r>
    <x v="13"/>
  </r>
  <r>
    <x v="0"/>
  </r>
  <r>
    <x v="0"/>
  </r>
  <r>
    <x v="0"/>
  </r>
  <r>
    <x v="0"/>
  </r>
  <r>
    <x v="12"/>
  </r>
  <r>
    <x v="12"/>
  </r>
  <r>
    <x v="12"/>
  </r>
  <r>
    <x v="12"/>
  </r>
  <r>
    <x v="13"/>
  </r>
  <r>
    <x v="13"/>
  </r>
  <r>
    <x v="0"/>
  </r>
  <r>
    <x v="13"/>
  </r>
  <r>
    <x v="13"/>
  </r>
  <r>
    <x v="13"/>
  </r>
  <r>
    <x v="13"/>
  </r>
  <r>
    <x v="13"/>
  </r>
  <r>
    <x v="13"/>
  </r>
  <r>
    <x v="13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0"/>
  </r>
  <r>
    <x v="13"/>
  </r>
  <r>
    <x v="13"/>
  </r>
  <r>
    <x v="13"/>
  </r>
  <r>
    <x v="13"/>
  </r>
  <r>
    <x v="13"/>
  </r>
  <r>
    <x v="13"/>
  </r>
  <r>
    <x v="13"/>
  </r>
  <r>
    <x v="0"/>
  </r>
  <r>
    <x v="10"/>
  </r>
  <r>
    <x v="14"/>
  </r>
  <r>
    <x v="0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0"/>
  </r>
  <r>
    <x v="0"/>
  </r>
  <r>
    <x v="13"/>
  </r>
  <r>
    <x v="13"/>
  </r>
  <r>
    <x v="13"/>
  </r>
  <r>
    <x v="0"/>
  </r>
  <r>
    <x v="1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14"/>
  </r>
  <r>
    <x v="0"/>
  </r>
  <r>
    <x v="0"/>
  </r>
  <r>
    <x v="0"/>
  </r>
  <r>
    <x v="0"/>
  </r>
  <r>
    <x v="0"/>
  </r>
  <r>
    <x v="13"/>
  </r>
  <r>
    <x v="0"/>
  </r>
  <r>
    <x v="13"/>
  </r>
  <r>
    <x v="13"/>
  </r>
  <r>
    <x v="0"/>
  </r>
  <r>
    <x v="13"/>
  </r>
  <r>
    <x v="13"/>
  </r>
  <r>
    <x v="0"/>
  </r>
  <r>
    <x v="0"/>
  </r>
  <r>
    <x v="0"/>
  </r>
  <r>
    <x v="0"/>
  </r>
  <r>
    <x v="0"/>
  </r>
  <r>
    <x v="14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13"/>
  </r>
  <r>
    <x v="0"/>
  </r>
  <r>
    <x v="0"/>
  </r>
  <r>
    <x v="13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1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12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12"/>
  </r>
  <r>
    <x v="0"/>
  </r>
  <r>
    <x v="12"/>
  </r>
  <r>
    <x v="12"/>
  </r>
  <r>
    <x v="0"/>
  </r>
  <r>
    <x v="12"/>
  </r>
  <r>
    <x v="12"/>
  </r>
  <r>
    <x v="0"/>
  </r>
  <r>
    <x v="0"/>
  </r>
  <r>
    <x v="0"/>
  </r>
  <r>
    <x v="0"/>
  </r>
  <r>
    <x v="0"/>
  </r>
  <r>
    <x v="16"/>
  </r>
  <r>
    <x v="12"/>
  </r>
  <r>
    <x v="10"/>
  </r>
  <r>
    <x v="0"/>
  </r>
  <r>
    <x v="12"/>
  </r>
  <r>
    <x v="0"/>
  </r>
  <r>
    <x v="12"/>
  </r>
  <r>
    <x v="0"/>
  </r>
  <r>
    <x v="9"/>
  </r>
  <r>
    <x v="0"/>
  </r>
  <r>
    <x v="0"/>
  </r>
  <r>
    <x v="9"/>
  </r>
  <r>
    <x v="0"/>
  </r>
  <r>
    <x v="0"/>
  </r>
  <r>
    <x v="16"/>
  </r>
  <r>
    <x v="0"/>
  </r>
  <r>
    <x v="0"/>
  </r>
  <r>
    <x v="12"/>
  </r>
  <r>
    <x v="12"/>
  </r>
  <r>
    <x v="12"/>
  </r>
  <r>
    <x v="12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16"/>
  </r>
  <r>
    <x v="12"/>
  </r>
  <r>
    <x v="12"/>
  </r>
  <r>
    <x v="12"/>
  </r>
  <r>
    <x v="12"/>
  </r>
  <r>
    <x v="0"/>
  </r>
  <r>
    <x v="10"/>
  </r>
  <r>
    <x v="0"/>
  </r>
  <r>
    <x v="0"/>
  </r>
  <r>
    <x v="12"/>
  </r>
  <r>
    <x v="0"/>
  </r>
  <r>
    <x v="9"/>
  </r>
  <r>
    <x v="16"/>
  </r>
  <r>
    <x v="0"/>
  </r>
  <r>
    <x v="0"/>
  </r>
  <r>
    <x v="0"/>
  </r>
  <r>
    <x v="0"/>
  </r>
  <r>
    <x v="16"/>
  </r>
  <r>
    <x v="16"/>
  </r>
  <r>
    <x v="0"/>
  </r>
  <r>
    <x v="0"/>
  </r>
  <r>
    <x v="0"/>
  </r>
  <r>
    <x v="12"/>
  </r>
  <r>
    <x v="12"/>
  </r>
  <r>
    <x v="12"/>
  </r>
  <r>
    <x v="0"/>
  </r>
  <r>
    <x v="12"/>
  </r>
  <r>
    <x v="0"/>
  </r>
  <r>
    <x v="0"/>
  </r>
  <r>
    <x v="12"/>
  </r>
  <r>
    <x v="12"/>
  </r>
  <r>
    <x v="12"/>
  </r>
  <r>
    <x v="0"/>
  </r>
  <r>
    <x v="12"/>
  </r>
  <r>
    <x v="12"/>
  </r>
  <r>
    <x v="16"/>
  </r>
  <r>
    <x v="16"/>
  </r>
  <r>
    <x v="0"/>
  </r>
  <r>
    <x v="12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0"/>
  </r>
  <r>
    <x v="16"/>
  </r>
  <r>
    <x v="12"/>
  </r>
  <r>
    <x v="12"/>
  </r>
  <r>
    <x v="12"/>
  </r>
  <r>
    <x v="9"/>
  </r>
  <r>
    <x v="9"/>
  </r>
  <r>
    <x v="0"/>
  </r>
  <r>
    <x v="12"/>
  </r>
  <r>
    <x v="12"/>
  </r>
  <r>
    <x v="0"/>
  </r>
  <r>
    <x v="0"/>
  </r>
  <r>
    <x v="0"/>
  </r>
  <r>
    <x v="12"/>
  </r>
  <r>
    <x v="0"/>
  </r>
  <r>
    <x v="0"/>
  </r>
  <r>
    <x v="0"/>
  </r>
  <r>
    <x v="16"/>
  </r>
  <r>
    <x v="9"/>
  </r>
  <r>
    <x v="16"/>
  </r>
  <r>
    <x v="0"/>
  </r>
  <r>
    <x v="16"/>
  </r>
  <r>
    <x v="16"/>
  </r>
  <r>
    <x v="12"/>
  </r>
  <r>
    <x v="12"/>
  </r>
  <r>
    <x v="12"/>
  </r>
  <r>
    <x v="16"/>
  </r>
  <r>
    <x v="16"/>
  </r>
  <r>
    <x v="12"/>
  </r>
  <r>
    <x v="12"/>
  </r>
  <r>
    <x v="9"/>
  </r>
  <r>
    <x v="16"/>
  </r>
  <r>
    <x v="16"/>
  </r>
  <r>
    <x v="0"/>
  </r>
  <r>
    <x v="12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0"/>
  </r>
  <r>
    <x v="0"/>
  </r>
  <r>
    <x v="16"/>
  </r>
  <r>
    <x v="16"/>
  </r>
  <r>
    <x v="0"/>
  </r>
  <r>
    <x v="0"/>
  </r>
  <r>
    <x v="0"/>
  </r>
  <r>
    <x v="0"/>
  </r>
  <r>
    <x v="12"/>
  </r>
  <r>
    <x v="16"/>
  </r>
  <r>
    <x v="0"/>
  </r>
  <r>
    <x v="0"/>
  </r>
  <r>
    <x v="0"/>
  </r>
  <r>
    <x v="0"/>
  </r>
  <r>
    <x v="16"/>
  </r>
  <r>
    <x v="0"/>
  </r>
  <r>
    <x v="12"/>
  </r>
  <r>
    <x v="0"/>
  </r>
  <r>
    <x v="0"/>
  </r>
  <r>
    <x v="12"/>
  </r>
  <r>
    <x v="12"/>
  </r>
  <r>
    <x v="16"/>
  </r>
  <r>
    <x v="16"/>
  </r>
  <r>
    <x v="16"/>
  </r>
  <r>
    <x v="0"/>
  </r>
  <r>
    <x v="0"/>
  </r>
  <r>
    <x v="0"/>
  </r>
  <r>
    <x v="0"/>
  </r>
  <r>
    <x v="16"/>
  </r>
  <r>
    <x v="16"/>
  </r>
  <r>
    <x v="16"/>
  </r>
  <r>
    <x v="0"/>
  </r>
  <r>
    <x v="0"/>
  </r>
  <r>
    <x v="16"/>
  </r>
  <r>
    <x v="0"/>
  </r>
  <r>
    <x v="0"/>
  </r>
  <r>
    <x v="0"/>
  </r>
  <r>
    <x v="0"/>
  </r>
  <r>
    <x v="16"/>
  </r>
  <r>
    <x v="16"/>
  </r>
  <r>
    <x v="16"/>
  </r>
  <r>
    <x v="0"/>
  </r>
  <r>
    <x v="12"/>
  </r>
  <r>
    <x v="0"/>
  </r>
  <r>
    <x v="16"/>
  </r>
  <r>
    <x v="16"/>
  </r>
  <r>
    <x v="16"/>
  </r>
  <r>
    <x v="0"/>
  </r>
  <r>
    <x v="16"/>
  </r>
  <r>
    <x v="0"/>
  </r>
  <r>
    <x v="16"/>
  </r>
  <r>
    <x v="0"/>
  </r>
  <r>
    <x v="0"/>
  </r>
  <r>
    <x v="0"/>
  </r>
  <r>
    <x v="16"/>
  </r>
  <r>
    <x v="12"/>
  </r>
  <r>
    <x v="12"/>
  </r>
  <r>
    <x v="12"/>
  </r>
  <r>
    <x v="12"/>
  </r>
  <r>
    <x v="12"/>
  </r>
  <r>
    <x v="12"/>
  </r>
  <r>
    <x v="12"/>
  </r>
  <r>
    <x v="12"/>
  </r>
  <r>
    <x v="10"/>
  </r>
  <r>
    <x v="10"/>
  </r>
  <r>
    <x v="0"/>
  </r>
  <r>
    <x v="10"/>
  </r>
  <r>
    <x v="0"/>
  </r>
  <r>
    <x v="0"/>
  </r>
  <r>
    <x v="12"/>
  </r>
  <r>
    <x v="12"/>
  </r>
  <r>
    <x v="16"/>
  </r>
  <r>
    <x v="0"/>
  </r>
  <r>
    <x v="12"/>
  </r>
  <r>
    <x v="12"/>
  </r>
  <r>
    <x v="0"/>
  </r>
  <r>
    <x v="0"/>
  </r>
  <r>
    <x v="16"/>
  </r>
  <r>
    <x v="14"/>
  </r>
  <r>
    <x v="0"/>
  </r>
  <r>
    <x v="0"/>
  </r>
  <r>
    <x v="0"/>
  </r>
  <r>
    <x v="10"/>
  </r>
  <r>
    <x v="0"/>
  </r>
  <r>
    <x v="16"/>
  </r>
  <r>
    <x v="16"/>
  </r>
  <r>
    <x v="12"/>
  </r>
  <r>
    <x v="12"/>
  </r>
  <r>
    <x v="0"/>
  </r>
  <r>
    <x v="12"/>
  </r>
  <r>
    <x v="12"/>
  </r>
  <r>
    <x v="16"/>
  </r>
  <r>
    <x v="0"/>
  </r>
  <r>
    <x v="0"/>
  </r>
  <r>
    <x v="16"/>
  </r>
  <r>
    <x v="0"/>
  </r>
  <r>
    <x v="12"/>
  </r>
  <r>
    <x v="16"/>
  </r>
  <r>
    <x v="16"/>
  </r>
  <r>
    <x v="16"/>
  </r>
  <r>
    <x v="16"/>
  </r>
  <r>
    <x v="16"/>
  </r>
  <r>
    <x v="16"/>
  </r>
  <r>
    <x v="16"/>
  </r>
  <r>
    <x v="0"/>
  </r>
  <r>
    <x v="0"/>
  </r>
  <r>
    <x v="0"/>
  </r>
  <r>
    <x v="0"/>
  </r>
  <r>
    <x v="0"/>
  </r>
  <r>
    <x v="0"/>
  </r>
  <r>
    <x v="0"/>
  </r>
  <r>
    <x v="12"/>
  </r>
  <r>
    <x v="12"/>
  </r>
  <r>
    <x v="12"/>
  </r>
  <r>
    <x v="16"/>
  </r>
  <r>
    <x v="10"/>
  </r>
  <r>
    <x v="10"/>
  </r>
  <r>
    <x v="0"/>
  </r>
  <r>
    <x v="0"/>
  </r>
  <r>
    <x v="12"/>
  </r>
  <r>
    <x v="12"/>
  </r>
  <r>
    <x v="12"/>
  </r>
  <r>
    <x v="12"/>
  </r>
  <r>
    <x v="0"/>
  </r>
  <r>
    <x v="10"/>
  </r>
  <r>
    <x v="0"/>
  </r>
  <r>
    <x v="10"/>
  </r>
  <r>
    <x v="10"/>
  </r>
  <r>
    <x v="12"/>
  </r>
  <r>
    <x v="16"/>
  </r>
  <r>
    <x v="0"/>
  </r>
  <r>
    <x v="12"/>
  </r>
  <r>
    <x v="12"/>
  </r>
  <r>
    <x v="12"/>
  </r>
  <r>
    <x v="12"/>
  </r>
  <r>
    <x v="0"/>
  </r>
  <r>
    <x v="0"/>
  </r>
  <r>
    <x v="10"/>
  </r>
  <r>
    <x v="10"/>
  </r>
  <r>
    <x v="12"/>
  </r>
  <r>
    <x v="0"/>
  </r>
  <r>
    <x v="16"/>
  </r>
  <r>
    <x v="12"/>
  </r>
  <r>
    <x v="16"/>
  </r>
  <r>
    <x v="0"/>
  </r>
  <r>
    <x v="10"/>
  </r>
  <r>
    <x v="10"/>
  </r>
  <r>
    <x v="0"/>
  </r>
  <r>
    <x v="12"/>
  </r>
  <r>
    <x v="12"/>
  </r>
  <r>
    <x v="12"/>
  </r>
  <r>
    <x v="12"/>
  </r>
  <r>
    <x v="0"/>
  </r>
  <r>
    <x v="16"/>
  </r>
  <r>
    <x v="16"/>
  </r>
  <r>
    <x v="0"/>
  </r>
  <r>
    <x v="15"/>
  </r>
  <r>
    <x v="15"/>
  </r>
  <r>
    <x v="16"/>
  </r>
  <r>
    <x v="16"/>
  </r>
  <r>
    <x v="0"/>
  </r>
  <r>
    <x v="0"/>
  </r>
  <r>
    <x v="16"/>
  </r>
  <r>
    <x v="16"/>
  </r>
  <r>
    <x v="10"/>
  </r>
  <r>
    <x v="12"/>
  </r>
  <r>
    <x v="12"/>
  </r>
  <r>
    <x v="12"/>
  </r>
  <r>
    <x v="0"/>
  </r>
  <r>
    <x v="16"/>
  </r>
  <r>
    <x v="16"/>
  </r>
  <r>
    <x v="12"/>
  </r>
  <r>
    <x v="16"/>
  </r>
  <r>
    <x v="12"/>
  </r>
  <r>
    <x v="0"/>
  </r>
  <r>
    <x v="9"/>
  </r>
  <r>
    <x v="12"/>
  </r>
  <r>
    <x v="9"/>
  </r>
  <r>
    <x v="12"/>
  </r>
  <r>
    <x v="12"/>
  </r>
  <r>
    <x v="12"/>
  </r>
  <r>
    <x v="12"/>
  </r>
  <r>
    <x v="12"/>
  </r>
  <r>
    <x v="16"/>
  </r>
  <r>
    <x v="12"/>
  </r>
  <r>
    <x v="0"/>
  </r>
  <r>
    <x v="12"/>
  </r>
  <r>
    <x v="12"/>
  </r>
  <r>
    <x v="0"/>
  </r>
  <r>
    <x v="0"/>
  </r>
  <r>
    <x v="9"/>
  </r>
  <r>
    <x v="9"/>
  </r>
  <r>
    <x v="12"/>
  </r>
  <r>
    <x v="16"/>
  </r>
  <r>
    <x v="0"/>
  </r>
  <r>
    <x v="0"/>
  </r>
  <r>
    <x v="0"/>
  </r>
  <r>
    <x v="0"/>
  </r>
  <r>
    <x v="0"/>
  </r>
  <r>
    <x v="12"/>
  </r>
  <r>
    <x v="0"/>
  </r>
  <r>
    <x v="0"/>
  </r>
  <r>
    <x v="0"/>
  </r>
  <r>
    <x v="16"/>
  </r>
  <r>
    <x v="0"/>
  </r>
  <r>
    <x v="0"/>
  </r>
  <r>
    <x v="12"/>
  </r>
  <r>
    <x v="16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2"/>
  </r>
  <r>
    <x v="0"/>
  </r>
  <r>
    <x v="12"/>
  </r>
  <r>
    <x v="0"/>
  </r>
  <r>
    <x v="0"/>
  </r>
  <r>
    <x v="0"/>
  </r>
  <r>
    <x v="0"/>
  </r>
  <r>
    <x v="0"/>
  </r>
  <r>
    <x v="16"/>
  </r>
  <r>
    <x v="12"/>
  </r>
  <r>
    <x v="9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0"/>
  </r>
  <r>
    <x v="0"/>
  </r>
  <r>
    <x v="0"/>
  </r>
  <r>
    <x v="0"/>
  </r>
  <r>
    <x v="0"/>
  </r>
  <r>
    <x v="16"/>
  </r>
  <r>
    <x v="0"/>
  </r>
  <r>
    <x v="0"/>
  </r>
  <r>
    <x v="0"/>
  </r>
  <r>
    <x v="12"/>
  </r>
  <r>
    <x v="12"/>
  </r>
  <r>
    <x v="16"/>
  </r>
  <r>
    <x v="0"/>
  </r>
  <r>
    <x v="0"/>
  </r>
  <r>
    <x v="0"/>
  </r>
  <r>
    <x v="16"/>
  </r>
  <r>
    <x v="0"/>
  </r>
  <r>
    <x v="0"/>
  </r>
  <r>
    <x v="0"/>
  </r>
  <r>
    <x v="0"/>
  </r>
  <r>
    <x v="12"/>
  </r>
  <r>
    <x v="16"/>
  </r>
  <r>
    <x v="0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10">
  <r>
    <s v="BJBETTLEYON"/>
    <n v="1803580003"/>
    <s v="GB/WS-CUSTOM-BLDR"/>
    <s v="FENTON CONSTRUCTION CO., INC."/>
    <x v="0"/>
    <x v="0"/>
    <d v="2018-07-25T00:00:00"/>
    <d v="2019-01-30T00:00:00"/>
    <m/>
    <n v="10714"/>
    <s v="ANN"/>
    <s v="KAN"/>
    <x v="0"/>
    <s v="ANN"/>
    <s v="A"/>
    <m/>
    <d v="2018-10-15T00:00:00"/>
    <d v="2018-10-16T00:00:00"/>
    <m/>
    <n v="46540"/>
    <n v="0"/>
    <n v="18.329999999999998"/>
    <n v="20.04"/>
    <n v="20.04"/>
    <n v="0"/>
    <m/>
    <n v="0"/>
    <n v="0"/>
    <n v="0"/>
    <n v="9890"/>
    <n v="8910"/>
    <n v="0"/>
    <n v="3179"/>
    <n v="6.8310000000000004"/>
    <n v="867.26"/>
    <m/>
    <n v="22.51"/>
    <m/>
    <m/>
    <m/>
    <m/>
    <m/>
    <s v="JHWOEHRER"/>
    <d v="2018-10-08T00:00:00"/>
    <d v="2018-10-08T00:00:00"/>
    <d v="2018-11-08T00:00:00"/>
    <d v="2018-11-08T00:00:00"/>
    <s v="LEASAAD"/>
    <m/>
    <m/>
    <d v="2018-11-02T00:00:00"/>
    <m/>
    <m/>
    <m/>
    <m/>
    <m/>
    <m/>
    <s v="JRBUFFKIN"/>
    <d v="2018-11-12T00:00:00"/>
    <d v="2018-11-15T00:00:00"/>
    <d v="2018-11-28T00:00:00"/>
    <d v="2018-12-03T00:00:00"/>
    <s v="DDGERMAN"/>
    <d v="2018-11-28T00:00:00"/>
    <d v="2018-12-03T00:00:00"/>
    <d v="2018-12-11T00:00:00"/>
    <d v="2018-12-14T00:00:00"/>
    <s v="DMDUBBS"/>
    <d v="2019-01-04T00:00:00"/>
    <d v="2019-01-04T00:00:00"/>
    <d v="2019-01-04T00:00:00"/>
    <d v="2019-01-04T00:00:00"/>
    <s v="SVCORDERMAN"/>
    <d v="2019-01-08T00:00:00"/>
    <m/>
    <d v="2019-01-08T00:00:00"/>
    <d v="2019-01-07T00:00:00"/>
    <s v="DDGERMAN"/>
    <d v="2018-11-12T00:00:00"/>
    <d v="2019-11-28T00:00:00"/>
    <d v="2019-01-04T00:00:00"/>
    <d v="2019-01-07T00:00:00"/>
    <m/>
    <m/>
    <m/>
    <d v="2019-01-10T00:00:00"/>
    <m/>
    <s v="MESEIDT"/>
    <m/>
    <m/>
    <m/>
    <m/>
    <m/>
    <m/>
    <m/>
    <d v="2019-01-30T00:00:00"/>
    <n v="43496"/>
    <s v="DDGERMAN"/>
    <d v="2019-01-07T00:00:00"/>
    <m/>
    <d v="2019-01-07T00:00:00"/>
    <d v="2019-01-07T00:00:00"/>
    <s v="AECRIMBLY"/>
    <m/>
    <m/>
    <m/>
    <m/>
    <m/>
    <m/>
    <m/>
    <m/>
    <m/>
  </r>
  <r>
    <s v="PERTC"/>
    <n v="1803160408"/>
    <s v="GB/CLAIM-ENPARTS-BLDR"/>
    <s v="JENKINS-ESSEX CONSTRUCTION, INC."/>
    <x v="1"/>
    <x v="0"/>
    <d v="2019-01-15T00:00:00"/>
    <d v="2019-01-18T00:00:00"/>
    <m/>
    <n v="18402"/>
    <s v="LAU"/>
    <s v="CE1"/>
    <x v="0"/>
    <s v="ANN"/>
    <s v="A"/>
    <s v="OTHER"/>
    <m/>
    <m/>
    <m/>
    <n v="1"/>
    <n v="0"/>
    <n v="0"/>
    <n v="7.0000000000000007E-2"/>
    <n v="7.0000000000000007E-2"/>
    <n v="0"/>
    <m/>
    <n v="0"/>
    <n v="0"/>
    <n v="0"/>
    <m/>
    <m/>
    <n v="0"/>
    <n v="1"/>
    <n v="100"/>
    <n v="-219.25"/>
    <m/>
    <n v="0"/>
    <m/>
    <m/>
    <m/>
    <m/>
    <m/>
    <s v="GREEA1"/>
    <m/>
    <m/>
    <m/>
    <m/>
    <s v="JLFISHER"/>
    <m/>
    <m/>
    <m/>
    <m/>
    <m/>
    <m/>
    <m/>
    <m/>
    <m/>
    <s v="JRBUFFKIN"/>
    <d v="2019-01-15T00:00:00"/>
    <d v="2019-01-15T00:00:00"/>
    <d v="2019-01-15T00:00:00"/>
    <d v="2019-01-15T00:00:00"/>
    <m/>
    <m/>
    <m/>
    <m/>
    <m/>
    <m/>
    <m/>
    <m/>
    <m/>
    <m/>
    <s v="SVCORDERMAN"/>
    <d v="2019-01-15T00:00:00"/>
    <m/>
    <d v="2019-01-15T00:00:00"/>
    <d v="2019-01-16T00:00:00"/>
    <m/>
    <m/>
    <m/>
    <m/>
    <m/>
    <m/>
    <m/>
    <m/>
    <m/>
    <m/>
    <s v="JSSEYMOUR"/>
    <m/>
    <m/>
    <m/>
    <m/>
    <m/>
    <m/>
    <m/>
    <d v="2019-01-23T00:00:00"/>
    <n v="43487"/>
    <s v="JRBUFFKIN"/>
    <d v="2019-01-15T00:00:00"/>
    <m/>
    <d v="2019-01-15T00:00:00"/>
    <d v="2019-01-15T00:00:00"/>
    <s v="AECRIMBLY"/>
    <m/>
    <m/>
    <m/>
    <m/>
    <m/>
    <m/>
    <m/>
    <m/>
    <m/>
  </r>
  <r>
    <s v="PERTC"/>
    <n v="1804358501"/>
    <s v="GB/WS-CUSTOM-BLDR"/>
    <s v="DESIGN SYSTEMS BUILDERS, INC."/>
    <x v="2"/>
    <x v="0"/>
    <d v="2018-10-25T00:00:00"/>
    <d v="2019-02-08T00:00:00"/>
    <m/>
    <s v="18-045C"/>
    <s v="ANN"/>
    <s v="ANN"/>
    <x v="0"/>
    <s v="ANN"/>
    <s v="B1"/>
    <m/>
    <d v="2018-11-13T00:00:00"/>
    <d v="2018-11-14T00:00:00"/>
    <m/>
    <n v="56745"/>
    <n v="0"/>
    <n v="13.71"/>
    <n v="13.35"/>
    <n v="13.35"/>
    <n v="114"/>
    <n v="0"/>
    <n v="135.25"/>
    <n v="1"/>
    <n v="136.25"/>
    <n v="10852"/>
    <n v="7383"/>
    <n v="0"/>
    <n v="13806"/>
    <n v="24.33"/>
    <n v="0"/>
    <m/>
    <n v="22"/>
    <m/>
    <m/>
    <m/>
    <m/>
    <m/>
    <s v="GRANL"/>
    <d v="2018-11-30T00:00:00"/>
    <d v="2018-12-03T00:00:00"/>
    <d v="2018-12-06T00:00:00"/>
    <m/>
    <s v="BHLOCKLEAR"/>
    <n v="43440"/>
    <n v="43440"/>
    <d v="2018-12-06T00:00:00"/>
    <m/>
    <s v="GRANL"/>
    <m/>
    <m/>
    <d v="2018-12-06T00:00:00"/>
    <m/>
    <s v="CARTZ"/>
    <d v="2019-01-08T00:00:00"/>
    <d v="2019-01-08T00:00:00"/>
    <d v="2019-01-08T00:00:00"/>
    <d v="2018-12-21T00:00:00"/>
    <s v="JLOJA"/>
    <d v="2019-01-07T00:00:00"/>
    <d v="2019-01-07T00:00:00"/>
    <d v="2019-01-16T00:00:00"/>
    <d v="2019-01-11T00:00:00"/>
    <m/>
    <m/>
    <m/>
    <m/>
    <m/>
    <s v="SVCORDERMAN"/>
    <d v="2019-01-18T00:00:00"/>
    <m/>
    <d v="2019-01-18T00:00:00"/>
    <d v="2019-01-14T00:00:00"/>
    <s v="CARTZ"/>
    <d v="2019-01-07T00:00:00"/>
    <d v="2019-01-11T00:00:00"/>
    <d v="2019-01-16T00:00:00"/>
    <d v="2019-01-11T00:00:00"/>
    <m/>
    <m/>
    <m/>
    <d v="2019-01-17T00:00:00"/>
    <m/>
    <s v="AALINAGHIAN"/>
    <m/>
    <m/>
    <m/>
    <m/>
    <m/>
    <m/>
    <m/>
    <d v="2019-02-01T00:00:00"/>
    <m/>
    <s v="JLOJA"/>
    <d v="2019-01-14T00:00:00"/>
    <m/>
    <d v="2019-01-14T00:00:00"/>
    <d v="2019-01-11T00:00:00"/>
    <s v="KEENS"/>
    <d v="2018-11-01T00:00:00"/>
    <d v="2018-11-01T00:00:00"/>
    <d v="2018-11-13T00:00:00"/>
    <d v="2018-11-12T00:00:00"/>
    <m/>
    <m/>
    <m/>
    <m/>
    <m/>
  </r>
  <r>
    <s v="BKMILLER"/>
    <n v="1804227502"/>
    <s v="GB/WS-ENPARTS-BLDR"/>
    <s v="MERICLE CONSTRUCTION, INC."/>
    <x v="3"/>
    <x v="1"/>
    <d v="2019-01-03T00:00:00"/>
    <m/>
    <m/>
    <n v="107851"/>
    <m/>
    <m/>
    <x v="0"/>
    <s v="ANN"/>
    <s v="B1"/>
    <m/>
    <m/>
    <m/>
    <d v="2019-02-02T00:00:00"/>
    <n v="5670"/>
    <n v="5670"/>
    <n v="0.98"/>
    <n v="0.98"/>
    <n v="0.98"/>
    <n v="6"/>
    <m/>
    <n v="5.5"/>
    <n v="0"/>
    <n v="5.5"/>
    <n v="900"/>
    <n v="570"/>
    <n v="380"/>
    <n v="2070"/>
    <n v="36.508000000000003"/>
    <n v="2785.75"/>
    <n v="49.131"/>
    <n v="0"/>
    <m/>
    <m/>
    <m/>
    <m/>
    <m/>
    <m/>
    <m/>
    <m/>
    <m/>
    <m/>
    <m/>
    <m/>
    <m/>
    <m/>
    <m/>
    <m/>
    <m/>
    <m/>
    <m/>
    <m/>
    <s v="EVILLALOBOS"/>
    <d v="2019-01-08T00:00:00"/>
    <d v="2019-01-08T00:00:00"/>
    <d v="2019-01-09T00:00:00"/>
    <d v="2019-01-09T00:00:00"/>
    <s v="EARUEPPEL"/>
    <d v="2019-01-10T00:00:00"/>
    <d v="2019-01-10T00:00:00"/>
    <d v="2019-01-10T00:00:00"/>
    <d v="2019-01-10T00:00:00"/>
    <m/>
    <m/>
    <m/>
    <m/>
    <m/>
    <s v="SVCORDERMAN"/>
    <m/>
    <m/>
    <d v="2019-01-11T00:00:00"/>
    <d v="2019-01-11T00:00:00"/>
    <m/>
    <m/>
    <m/>
    <m/>
    <m/>
    <m/>
    <m/>
    <m/>
    <m/>
    <m/>
    <m/>
    <m/>
    <m/>
    <m/>
    <m/>
    <m/>
    <m/>
    <m/>
    <d v="2019-01-22T00:00:00"/>
    <d v="2019-01-22T00:00:00"/>
    <s v="EVILLALOBOS"/>
    <d v="2019-01-10T00:00:00"/>
    <m/>
    <d v="2019-01-10T00:00:00"/>
    <d v="2019-01-10T00:00:00"/>
    <m/>
    <m/>
    <m/>
    <m/>
    <m/>
    <m/>
    <m/>
    <m/>
    <m/>
    <m/>
  </r>
  <r>
    <s v="LSCOAKLEY"/>
    <n v="1803145709"/>
    <s v="GB-ENPARTS-BLDR"/>
    <s v="CAPE FEAR MAINTENANCE, INC."/>
    <x v="4"/>
    <x v="1"/>
    <d v="2018-12-27T00:00:00"/>
    <m/>
    <m/>
    <m/>
    <s v="LAU"/>
    <s v="LAU"/>
    <x v="0"/>
    <s v="ANN"/>
    <s v="E"/>
    <m/>
    <m/>
    <m/>
    <d v="2019-02-02T00:00:00"/>
    <n v="1916"/>
    <n v="1916"/>
    <n v="0.22"/>
    <n v="0.21"/>
    <n v="0.21"/>
    <n v="3"/>
    <m/>
    <n v="7"/>
    <n v="0"/>
    <n v="7"/>
    <n v="1320"/>
    <m/>
    <n v="370"/>
    <n v="1916"/>
    <n v="100"/>
    <n v="1208.8800000000001"/>
    <n v="63.094000000000001"/>
    <n v="0"/>
    <m/>
    <m/>
    <m/>
    <m/>
    <m/>
    <s v="GRANL"/>
    <m/>
    <m/>
    <m/>
    <m/>
    <s v="SLSEYFERT"/>
    <m/>
    <m/>
    <m/>
    <m/>
    <m/>
    <m/>
    <m/>
    <m/>
    <m/>
    <s v="CARTZ"/>
    <n v="43461"/>
    <n v="43461"/>
    <n v="43462"/>
    <n v="43462"/>
    <s v="DPETERS"/>
    <n v="43462"/>
    <n v="43462"/>
    <n v="43462"/>
    <n v="43462"/>
    <m/>
    <m/>
    <m/>
    <m/>
    <m/>
    <s v="SVCORDERMAN"/>
    <d v="2019-01-02T00:00:00"/>
    <m/>
    <d v="2019-01-02T00:00:00"/>
    <d v="2019-01-02T00:00:00"/>
    <m/>
    <m/>
    <m/>
    <m/>
    <m/>
    <m/>
    <m/>
    <m/>
    <m/>
    <m/>
    <s v="AALINAGHIAN"/>
    <m/>
    <m/>
    <m/>
    <m/>
    <m/>
    <m/>
    <m/>
    <d v="2019-01-15T00:00:00"/>
    <d v="2019-01-15T00:00:00"/>
    <s v="CARTZ"/>
    <d v="2019-01-03T00:00:00"/>
    <m/>
    <d v="2019-01-03T00:00:00"/>
    <d v="2018-12-28T00:00:00"/>
    <s v="LEOTA"/>
    <m/>
    <m/>
    <m/>
    <m/>
    <m/>
    <m/>
    <m/>
    <m/>
    <m/>
  </r>
  <r>
    <s v="LTKANTZ"/>
    <n v="1802205310"/>
    <s v="GB/WS-ENPARTS-BLDR"/>
    <s v="GORSKI ENGINEERING, INC."/>
    <x v="5"/>
    <x v="1"/>
    <d v="2019-01-11T00:00:00"/>
    <m/>
    <m/>
    <n v="7122"/>
    <s v="LAU"/>
    <s v="NC"/>
    <x v="0"/>
    <s v="ANN"/>
    <s v="E"/>
    <m/>
    <m/>
    <m/>
    <n v="43499"/>
    <n v="1804"/>
    <n v="1804"/>
    <n v="0.28000000000000003"/>
    <n v="0.27"/>
    <n v="0.27"/>
    <n v="4"/>
    <m/>
    <n v="0.5"/>
    <n v="0"/>
    <n v="0.5"/>
    <n v="715"/>
    <n v="348"/>
    <n v="30"/>
    <n v="767"/>
    <n v="42.517000000000003"/>
    <n v="1356.35"/>
    <n v="75.186000000000007"/>
    <n v="0"/>
    <m/>
    <m/>
    <m/>
    <m/>
    <m/>
    <s v="WJCLYMER"/>
    <m/>
    <m/>
    <m/>
    <m/>
    <s v="TWMCCRARY"/>
    <m/>
    <m/>
    <m/>
    <m/>
    <m/>
    <m/>
    <m/>
    <m/>
    <m/>
    <s v="EVILLALOBOS"/>
    <m/>
    <m/>
    <m/>
    <m/>
    <m/>
    <m/>
    <m/>
    <m/>
    <m/>
    <m/>
    <m/>
    <m/>
    <m/>
    <m/>
    <s v="SVCORDERMAN"/>
    <d v="2019-01-15T00:00:00"/>
    <m/>
    <d v="2019-01-15T00:00:00"/>
    <d v="2019-01-15T00:00:00"/>
    <m/>
    <m/>
    <m/>
    <m/>
    <m/>
    <m/>
    <m/>
    <m/>
    <m/>
    <m/>
    <s v="CEQUERRY"/>
    <m/>
    <m/>
    <m/>
    <m/>
    <m/>
    <m/>
    <m/>
    <d v="2019-01-22T00:00:00"/>
    <n v="43488"/>
    <s v="EVILLALOBOS"/>
    <d v="2019-01-15T00:00:00"/>
    <m/>
    <d v="2019-01-15T00:00:00"/>
    <d v="2019-01-15T00:00:00"/>
    <s v="AECRIMBLY"/>
    <m/>
    <m/>
    <m/>
    <m/>
    <m/>
    <m/>
    <m/>
    <m/>
    <m/>
  </r>
  <r>
    <s v="LTKANTZ"/>
    <n v="1900063002"/>
    <s v="GB-ENPARTS-BLDR"/>
    <s v="EDIS BUILDING SYSTEMS, INC."/>
    <x v="6"/>
    <x v="1"/>
    <d v="2019-01-09T00:00:00"/>
    <m/>
    <m/>
    <s v="5099900-1006"/>
    <m/>
    <m/>
    <x v="0"/>
    <s v="ANN"/>
    <m/>
    <m/>
    <m/>
    <m/>
    <d v="2019-02-03T00:00:00"/>
    <n v="1251.18"/>
    <n v="1251.18"/>
    <n v="0.11"/>
    <n v="0.11"/>
    <n v="0.11"/>
    <n v="0"/>
    <m/>
    <n v="0"/>
    <n v="0"/>
    <n v="0"/>
    <m/>
    <m/>
    <n v="0"/>
    <n v="328.18"/>
    <n v="26.23"/>
    <n v="525.14"/>
    <n v="41.972000000000001"/>
    <n v="0"/>
    <m/>
    <m/>
    <m/>
    <m/>
    <m/>
    <m/>
    <m/>
    <m/>
    <m/>
    <m/>
    <m/>
    <m/>
    <m/>
    <m/>
    <m/>
    <m/>
    <m/>
    <m/>
    <m/>
    <m/>
    <s v="LINDS"/>
    <m/>
    <m/>
    <m/>
    <m/>
    <m/>
    <m/>
    <m/>
    <m/>
    <m/>
    <m/>
    <m/>
    <m/>
    <m/>
    <m/>
    <s v="SVCORDERMAN"/>
    <d v="2019-01-10T00:00:00"/>
    <m/>
    <d v="2019-01-10T00:00:00"/>
    <d v="2019-01-10T00:00:00"/>
    <m/>
    <m/>
    <m/>
    <m/>
    <m/>
    <m/>
    <m/>
    <m/>
    <n v="43479"/>
    <m/>
    <m/>
    <m/>
    <m/>
    <m/>
    <m/>
    <m/>
    <m/>
    <m/>
    <d v="2019-01-17T00:00:00"/>
    <d v="2019-01-18T00:00:00"/>
    <s v="LINDS"/>
    <d v="2019-01-09T00:00:00"/>
    <m/>
    <d v="2019-01-09T00:00:00"/>
    <d v="2019-01-09T00:00:00"/>
    <m/>
    <m/>
    <m/>
    <m/>
    <m/>
    <m/>
    <m/>
    <m/>
    <m/>
    <m/>
  </r>
  <r>
    <s v="MJQUINN"/>
    <n v="1803555305"/>
    <s v="GB/WS-CUSTOM-BLDR CAN"/>
    <s v="TIMBRO DESIGN-BUILD CONTRACTORS"/>
    <x v="7"/>
    <x v="1"/>
    <d v="2018-12-28T00:00:00"/>
    <m/>
    <m/>
    <m/>
    <s v="ANN"/>
    <s v="CE1"/>
    <x v="1"/>
    <s v="ANN"/>
    <s v="DS"/>
    <m/>
    <n v="43467"/>
    <n v="43467"/>
    <n v="43499"/>
    <n v="1"/>
    <n v="0"/>
    <n v="0.21"/>
    <n v="1.64"/>
    <n v="1.64"/>
    <n v="0"/>
    <m/>
    <n v="0"/>
    <n v="0"/>
    <n v="0"/>
    <m/>
    <m/>
    <n v="0"/>
    <n v="-307"/>
    <m/>
    <n v="-3911.03"/>
    <m/>
    <n v="0"/>
    <m/>
    <m/>
    <m/>
    <m/>
    <m/>
    <s v="JLFISHER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n v="43468"/>
    <m/>
    <n v="43468"/>
    <d v="2019-01-03T00:00:00"/>
    <m/>
    <m/>
    <m/>
    <m/>
    <m/>
    <m/>
    <m/>
    <m/>
    <n v="43472"/>
    <m/>
    <s v="DINWOSU"/>
    <m/>
    <m/>
    <m/>
    <m/>
    <m/>
    <m/>
    <m/>
    <d v="2019-01-21T00:00:00"/>
    <n v="43487"/>
    <s v="VENGD"/>
    <d v="2018-12-28T00:00:00"/>
    <m/>
    <d v="2018-12-28T00:00:00"/>
    <d v="2019-01-01T00:00:00"/>
    <s v="JLSY"/>
    <m/>
    <m/>
    <m/>
    <m/>
    <m/>
    <m/>
    <m/>
    <m/>
    <m/>
  </r>
  <r>
    <s v="BJBETTLEYON"/>
    <n v="1802972309"/>
    <s v="CLAIM-ENPARTS-BLDR"/>
    <s v="FENTON CONSTRUCTION CO., INC."/>
    <x v="8"/>
    <x v="2"/>
    <d v="2019-01-02T00:00:00"/>
    <m/>
    <m/>
    <n v="10682"/>
    <s v="LAU"/>
    <s v="OS"/>
    <x v="1"/>
    <s v="ANN"/>
    <s v="H1"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MORRJ1"/>
    <m/>
    <m/>
    <m/>
    <m/>
    <s v="HAMIS"/>
    <m/>
    <m/>
    <m/>
    <m/>
    <m/>
    <m/>
    <m/>
    <m/>
    <m/>
    <s v="CAVEL"/>
    <d v="2019-01-03T00:00:00"/>
    <m/>
    <d v="2019-01-03T00:00:00"/>
    <m/>
    <s v="KBSAYTHONGPHET"/>
    <n v="43468"/>
    <m/>
    <n v="43468"/>
    <m/>
    <m/>
    <m/>
    <m/>
    <m/>
    <m/>
    <s v="SVCORDERMAN"/>
    <m/>
    <m/>
    <d v="2019-01-03T00:00:00"/>
    <m/>
    <m/>
    <m/>
    <m/>
    <m/>
    <m/>
    <m/>
    <m/>
    <m/>
    <m/>
    <m/>
    <s v="SGGARBS"/>
    <m/>
    <m/>
    <m/>
    <m/>
    <m/>
    <m/>
    <m/>
    <m/>
    <m/>
    <s v="CAVEL"/>
    <d v="2019-01-03T00:00:00"/>
    <m/>
    <d v="2019-01-03T00:00:00"/>
    <d v="2019-01-03T00:00:00"/>
    <s v="LEOTA"/>
    <m/>
    <m/>
    <m/>
    <m/>
    <m/>
    <m/>
    <m/>
    <m/>
    <m/>
  </r>
  <r>
    <s v="BJBETTLEYON"/>
    <n v="1802972310"/>
    <s v="GB/LM-STD-BLDR"/>
    <s v="FENTON CONSTRUCTION CO., INC."/>
    <x v="8"/>
    <x v="0"/>
    <d v="2019-01-03T00:00:00"/>
    <d v="2019-01-07T00:00:00"/>
    <m/>
    <n v="10682"/>
    <s v="LAU"/>
    <s v="OS"/>
    <x v="1"/>
    <s v="ANN"/>
    <s v="H1"/>
    <m/>
    <m/>
    <m/>
    <m/>
    <n v="1"/>
    <n v="0"/>
    <n v="0"/>
    <n v="3.53"/>
    <n v="3.53"/>
    <n v="0"/>
    <m/>
    <n v="0"/>
    <n v="0"/>
    <n v="0"/>
    <m/>
    <m/>
    <n v="0"/>
    <n v="1"/>
    <n v="100"/>
    <n v="-6799.03"/>
    <m/>
    <n v="0"/>
    <m/>
    <m/>
    <m/>
    <m/>
    <m/>
    <s v="MORRJ1"/>
    <m/>
    <m/>
    <m/>
    <m/>
    <s v="HAMIS"/>
    <m/>
    <m/>
    <m/>
    <m/>
    <m/>
    <m/>
    <m/>
    <m/>
    <m/>
    <s v="CAVEL"/>
    <m/>
    <m/>
    <m/>
    <m/>
    <s v="KBSAYTHONGPHET"/>
    <m/>
    <m/>
    <m/>
    <m/>
    <m/>
    <m/>
    <m/>
    <m/>
    <m/>
    <m/>
    <m/>
    <m/>
    <d v="2019-01-03T00:00:00"/>
    <d v="2019-01-03T00:00:00"/>
    <m/>
    <m/>
    <m/>
    <m/>
    <m/>
    <m/>
    <m/>
    <m/>
    <d v="2019-01-07T00:00:00"/>
    <m/>
    <s v="SGGARBS"/>
    <m/>
    <m/>
    <m/>
    <m/>
    <m/>
    <m/>
    <m/>
    <d v="2019-01-07T00:00:00"/>
    <d v="2019-01-07T00:00:00"/>
    <s v="CAVEL"/>
    <d v="2019-01-03T00:00:00"/>
    <m/>
    <d v="2019-01-03T00:00:00"/>
    <d v="2019-01-03T00:00:00"/>
    <s v="LEOTA"/>
    <m/>
    <m/>
    <m/>
    <m/>
    <m/>
    <m/>
    <m/>
    <m/>
    <m/>
  </r>
  <r>
    <s v="PERTC"/>
    <n v="1802024720"/>
    <s v="CLAIM-ENPARTS-BLDR"/>
    <s v="DESIGN SYSTEMS BUILDERS, INC."/>
    <x v="9"/>
    <x v="0"/>
    <d v="2019-01-02T00:00:00"/>
    <d v="2019-01-07T00:00:00"/>
    <m/>
    <s v="17-182C"/>
    <s v="CE1"/>
    <s v="CE1"/>
    <x v="1"/>
    <s v="ANN"/>
    <s v="H2"/>
    <s v="OTHER"/>
    <d v="2019-01-03T00:00:00"/>
    <d v="2019-01-03T00:00:00"/>
    <m/>
    <n v="1591"/>
    <n v="0"/>
    <n v="0"/>
    <n v="0.18"/>
    <n v="0.18"/>
    <n v="0"/>
    <m/>
    <n v="0"/>
    <n v="0"/>
    <n v="0"/>
    <m/>
    <m/>
    <n v="0"/>
    <n v="1591"/>
    <n v="100"/>
    <n v="-1283.51"/>
    <m/>
    <n v="0"/>
    <m/>
    <m/>
    <m/>
    <m/>
    <m/>
    <s v="MORRJ1"/>
    <m/>
    <m/>
    <m/>
    <m/>
    <s v="SCHLK"/>
    <m/>
    <m/>
    <m/>
    <m/>
    <m/>
    <m/>
    <m/>
    <m/>
    <m/>
    <s v="RRFRAZEE"/>
    <d v="2019-01-02T00:00:00"/>
    <d v="2019-01-02T00:00:00"/>
    <d v="2019-01-02T00:00:00"/>
    <d v="2019-01-02T00:00:00"/>
    <s v="RRFRAZEE"/>
    <d v="2019-01-02T00:00:00"/>
    <d v="2019-01-02T00:00:00"/>
    <d v="2019-01-02T00:00:00"/>
    <d v="2019-01-02T00:00:00"/>
    <m/>
    <m/>
    <m/>
    <m/>
    <m/>
    <s v="SVCORDERMAN"/>
    <m/>
    <m/>
    <d v="2019-01-03T00:00:00"/>
    <d v="2019-01-04T00:00:00"/>
    <m/>
    <m/>
    <m/>
    <m/>
    <m/>
    <m/>
    <m/>
    <m/>
    <d v="2019-01-09T00:00:00"/>
    <m/>
    <s v="SGGARBS"/>
    <m/>
    <m/>
    <m/>
    <m/>
    <m/>
    <m/>
    <m/>
    <d v="2019-01-11T00:00:00"/>
    <n v="43479"/>
    <s v="RRFRAZEE"/>
    <d v="2019-01-02T00:00:00"/>
    <m/>
    <d v="2019-01-02T00:00:00"/>
    <d v="2019-01-02T00:00:00"/>
    <s v="JBTAFOYA"/>
    <m/>
    <m/>
    <m/>
    <m/>
    <m/>
    <m/>
    <m/>
    <m/>
    <m/>
  </r>
  <r>
    <s v="JPERIC"/>
    <n v="1803468007"/>
    <s v="CLAIM-ENPARTS-BLDR"/>
    <s v="VERTEC CONTRACTORS LTD."/>
    <x v="10"/>
    <x v="1"/>
    <d v="2018-12-31T00:00:00"/>
    <m/>
    <m/>
    <m/>
    <s v="VIS"/>
    <s v="OS"/>
    <x v="1"/>
    <s v="ANN"/>
    <s v="H5"/>
    <m/>
    <m/>
    <m/>
    <n v="43499"/>
    <n v="0"/>
    <n v="0"/>
    <n v="0.06"/>
    <n v="0.06"/>
    <n v="0.06"/>
    <n v="0"/>
    <m/>
    <n v="0"/>
    <n v="0"/>
    <n v="0"/>
    <m/>
    <m/>
    <n v="0"/>
    <n v="-61.56"/>
    <m/>
    <n v="-104.77"/>
    <m/>
    <n v="0"/>
    <m/>
    <m/>
    <m/>
    <m/>
    <m/>
    <s v="MORRJ1"/>
    <m/>
    <m/>
    <m/>
    <m/>
    <s v="JLFISHER"/>
    <m/>
    <m/>
    <m/>
    <m/>
    <m/>
    <m/>
    <m/>
    <m/>
    <m/>
    <s v="JWKENOWITH"/>
    <d v="2019-01-04T00:00:00"/>
    <d v="2019-01-04T00:00:00"/>
    <d v="2019-01-04T00:00:00"/>
    <d v="2019-01-04T00:00:00"/>
    <s v="JWKENOWITH"/>
    <d v="2019-01-04T00:00:00"/>
    <d v="2019-01-04T00:00:00"/>
    <d v="2019-01-04T00:00:00"/>
    <d v="2019-01-04T00:00:00"/>
    <m/>
    <m/>
    <m/>
    <m/>
    <m/>
    <s v="SVCORDERMAN"/>
    <d v="2019-01-04T00:00:00"/>
    <m/>
    <d v="2019-01-04T00:00:00"/>
    <d v="2019-01-04T00:00:00"/>
    <m/>
    <m/>
    <m/>
    <m/>
    <m/>
    <m/>
    <m/>
    <m/>
    <d v="2019-01-09T00:00:00"/>
    <m/>
    <s v="DINWOSU"/>
    <m/>
    <m/>
    <m/>
    <m/>
    <m/>
    <m/>
    <m/>
    <d v="2019-01-09T00:00:00"/>
    <n v="43475"/>
    <s v="JWKENOWITH"/>
    <d v="2019-01-04T00:00:00"/>
    <m/>
    <d v="2019-01-04T00:00:00"/>
    <d v="2019-01-04T00:00:00"/>
    <s v="RWLEQUIEU"/>
    <m/>
    <m/>
    <m/>
    <m/>
    <m/>
    <m/>
    <m/>
    <m/>
    <m/>
  </r>
  <r>
    <s v="BKMILLER"/>
    <n v="1803929904"/>
    <s v="CSS/CONV-CUSTOM-BLDR"/>
    <s v="BOBBITT DESIGN BUILD, LLC"/>
    <x v="11"/>
    <x v="0"/>
    <d v="2019-01-11T00:00:00"/>
    <d v="2019-02-05T00:00:00"/>
    <m/>
    <n v="20924"/>
    <s v="ANN"/>
    <s v="VIS"/>
    <x v="1"/>
    <s v="ANN"/>
    <s v="H5"/>
    <m/>
    <d v="2019-01-11T00:00:00"/>
    <d v="2019-01-15T00:00:00"/>
    <m/>
    <n v="73524"/>
    <n v="0"/>
    <n v="48.36"/>
    <n v="47.34"/>
    <n v="47.34"/>
    <n v="0"/>
    <m/>
    <n v="0"/>
    <n v="0"/>
    <n v="0"/>
    <m/>
    <m/>
    <n v="0"/>
    <n v="8613"/>
    <n v="11.715"/>
    <n v="-2736.52"/>
    <m/>
    <n v="0"/>
    <m/>
    <m/>
    <m/>
    <m/>
    <m/>
    <s v="HERRG"/>
    <m/>
    <m/>
    <m/>
    <m/>
    <s v="BHLOCKLEAR"/>
    <m/>
    <m/>
    <m/>
    <m/>
    <m/>
    <m/>
    <m/>
    <m/>
    <m/>
    <s v="JMURPHY"/>
    <d v="2018-12-20T00:00:00"/>
    <d v="2019-01-03T00:00:00"/>
    <d v="2019-01-18T00:00:00"/>
    <d v="2019-01-18T00:00:00"/>
    <s v="AGLOYA"/>
    <d v="2019-01-15T00:00:00"/>
    <d v="2019-01-15T00:00:00"/>
    <d v="2019-01-18T00:00:00"/>
    <d v="2019-01-18T00:00:00"/>
    <m/>
    <m/>
    <m/>
    <m/>
    <m/>
    <s v="SVCORDERMAN"/>
    <d v="2019-01-18T00:00:00"/>
    <m/>
    <d v="2019-01-18T00:00:00"/>
    <n v="43483"/>
    <m/>
    <m/>
    <m/>
    <m/>
    <m/>
    <m/>
    <m/>
    <m/>
    <n v="43488"/>
    <m/>
    <s v="BHLOCKLEAR"/>
    <m/>
    <m/>
    <m/>
    <m/>
    <m/>
    <m/>
    <m/>
    <d v="2019-02-05T00:00:00"/>
    <m/>
    <s v="JMURPHY"/>
    <d v="2019-01-18T00:00:00"/>
    <m/>
    <d v="2019-01-18T00:00:00"/>
    <d v="2019-01-18T00:00:00"/>
    <s v="TDDERR"/>
    <m/>
    <m/>
    <m/>
    <m/>
    <m/>
    <m/>
    <m/>
    <m/>
    <m/>
  </r>
  <r>
    <s v="CASTUART"/>
    <n v="1802137719"/>
    <s v="CSS/CONV-ENPARTS-BLDR"/>
    <s v="ORADELL CONSTRUCTION CO., INC."/>
    <x v="12"/>
    <x v="1"/>
    <d v="2019-01-10T00:00:00"/>
    <d v="2019-01-23T00:00:00"/>
    <m/>
    <m/>
    <m/>
    <m/>
    <x v="2"/>
    <s v="ANN"/>
    <s v="P"/>
    <m/>
    <m/>
    <m/>
    <n v="43499"/>
    <n v="1"/>
    <n v="0"/>
    <n v="0.03"/>
    <n v="0.06"/>
    <n v="0.06"/>
    <n v="0"/>
    <m/>
    <n v="0"/>
    <n v="0"/>
    <n v="0"/>
    <n v="0.33"/>
    <n v="0"/>
    <n v="0"/>
    <n v="-90"/>
    <m/>
    <n v="-142.57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1T00:00:00"/>
    <m/>
    <d v="2019-01-11T00:00:00"/>
    <d v="2019-01-11T00:00:00"/>
    <m/>
    <m/>
    <m/>
    <m/>
    <m/>
    <m/>
    <m/>
    <m/>
    <d v="2019-01-16T00:00:00"/>
    <m/>
    <m/>
    <m/>
    <m/>
    <m/>
    <m/>
    <m/>
    <m/>
    <m/>
    <d v="2019-01-23T00:00:00"/>
    <n v="43488"/>
    <s v="MAWITTMAIER"/>
    <d v="2019-01-10T00:00:00"/>
    <m/>
    <d v="2019-01-10T00:00:00"/>
    <d v="2019-01-10T00:00:00"/>
    <m/>
    <m/>
    <m/>
    <m/>
    <m/>
    <m/>
    <m/>
    <m/>
    <m/>
    <m/>
  </r>
  <r>
    <s v="MJQUINN"/>
    <n v="1804020002"/>
    <s v="CLAIM-ENPARTS-BLDR"/>
    <s v="VERTEC CONTRACTORS LTD."/>
    <x v="13"/>
    <x v="1"/>
    <d v="2018-12-28T00:00:00"/>
    <m/>
    <m/>
    <m/>
    <s v="ANN"/>
    <s v="OS"/>
    <x v="3"/>
    <s v="ANN"/>
    <s v="F1"/>
    <m/>
    <m/>
    <m/>
    <d v="2019-02-03T00:00:00"/>
    <n v="0"/>
    <n v="0"/>
    <n v="0.05"/>
    <n v="0.04"/>
    <n v="0.04"/>
    <n v="0"/>
    <m/>
    <n v="0"/>
    <n v="0"/>
    <n v="0"/>
    <m/>
    <m/>
    <n v="0"/>
    <n v="-94.15"/>
    <m/>
    <n v="-93.41"/>
    <m/>
    <n v="0"/>
    <m/>
    <m/>
    <m/>
    <m/>
    <m/>
    <s v="BLAUC1"/>
    <m/>
    <m/>
    <m/>
    <m/>
    <s v="PAULT"/>
    <m/>
    <m/>
    <m/>
    <m/>
    <m/>
    <m/>
    <m/>
    <m/>
    <m/>
    <s v="CSLIP"/>
    <d v="2018-12-27T00:00:00"/>
    <d v="2018-12-28T00:00:00"/>
    <d v="2018-12-28T00:00:00"/>
    <d v="2018-12-28T00:00:00"/>
    <m/>
    <m/>
    <m/>
    <m/>
    <m/>
    <m/>
    <m/>
    <m/>
    <m/>
    <m/>
    <s v="SVCORDERMAN"/>
    <d v="2018-12-28T00:00:00"/>
    <m/>
    <d v="2018-12-28T00:00:00"/>
    <d v="2018-12-31T00:00:00"/>
    <m/>
    <m/>
    <m/>
    <m/>
    <m/>
    <m/>
    <m/>
    <m/>
    <d v="2019-01-03T00:00:00"/>
    <m/>
    <s v="DINWOSU"/>
    <m/>
    <m/>
    <m/>
    <m/>
    <m/>
    <m/>
    <m/>
    <d v="2019-01-14T00:00:00"/>
    <d v="2019-01-08T00:00:00"/>
    <s v="WWANG"/>
    <d v="2018-12-28T00:00:00"/>
    <m/>
    <d v="2018-12-28T00:00:00"/>
    <d v="2018-12-28T00:00:00"/>
    <s v="JLSY"/>
    <m/>
    <m/>
    <m/>
    <m/>
    <m/>
    <m/>
    <m/>
    <m/>
    <m/>
  </r>
  <r>
    <s v="BAGRUBER"/>
    <n v="1804100301"/>
    <s v="GB/WS-STD-BLDR"/>
    <s v="WITMER'S, INC."/>
    <x v="14"/>
    <x v="0"/>
    <d v="2018-09-21T00:00:00"/>
    <d v="2019-01-31T00:00:00"/>
    <m/>
    <n v="9212018"/>
    <s v="ANN"/>
    <s v="KC3"/>
    <x v="3"/>
    <s v="ANN"/>
    <s v="Z10"/>
    <s v="OTHER"/>
    <d v="2018-11-14T00:00:00"/>
    <d v="2018-11-15T00:00:00"/>
    <m/>
    <n v="380492.5"/>
    <n v="0"/>
    <n v="134.24"/>
    <n v="140.81"/>
    <n v="140.81"/>
    <n v="265"/>
    <n v="0"/>
    <n v="312.25"/>
    <n v="0"/>
    <n v="312.25"/>
    <n v="39230.269999999997"/>
    <n v="24830"/>
    <n v="0"/>
    <n v="80069.5"/>
    <n v="21.044"/>
    <n v="0"/>
    <m/>
    <n v="18.75"/>
    <m/>
    <m/>
    <m/>
    <m/>
    <m/>
    <s v="HLIU"/>
    <n v="43452"/>
    <n v="43452"/>
    <n v="43452"/>
    <n v="43444"/>
    <s v="HAMIS"/>
    <n v="43437"/>
    <n v="43437"/>
    <n v="43437"/>
    <n v="43440"/>
    <m/>
    <m/>
    <m/>
    <m/>
    <m/>
    <s v="CSZHAX2"/>
    <d v="2018-12-20T00:00:00"/>
    <d v="2018-12-20T00:00:00"/>
    <d v="2018-12-31T00:00:00"/>
    <d v="2018-12-31T00:00:00"/>
    <s v="CSYUAF"/>
    <d v="2018-12-31T00:00:00"/>
    <d v="2018-12-31T00:00:00"/>
    <d v="2019-01-08T00:00:00"/>
    <d v="2019-01-08T00:00:00"/>
    <s v="CSYUAF"/>
    <n v="43472"/>
    <n v="43472"/>
    <n v="43473"/>
    <n v="43473"/>
    <s v="SVCORDERMAN"/>
    <n v="43474"/>
    <m/>
    <d v="2019-01-09T00:00:00"/>
    <d v="2019-01-10T00:00:00"/>
    <s v="CSYUAF"/>
    <d v="2019-01-08T00:00:00"/>
    <d v="2019-01-08T00:00:00"/>
    <d v="2019-01-08T00:00:00"/>
    <d v="2019-01-08T00:00:00"/>
    <s v="BAGRUBER"/>
    <m/>
    <m/>
    <d v="2019-01-14T00:00:00"/>
    <d v="2019-01-11T00:00:00"/>
    <s v="KMBUCK"/>
    <m/>
    <m/>
    <n v="43441"/>
    <m/>
    <m/>
    <m/>
    <m/>
    <d v="2019-02-06T00:00:00"/>
    <m/>
    <s v="CSYUAF"/>
    <d v="2019-01-08T00:00:00"/>
    <m/>
    <d v="2019-01-08T00:00:00"/>
    <d v="2019-01-08T00:00:00"/>
    <s v="LEOTA"/>
    <n v="43405"/>
    <n v="43406"/>
    <n v="43420"/>
    <n v="43418"/>
    <m/>
    <m/>
    <m/>
    <m/>
    <m/>
  </r>
  <r>
    <s v="BAGRUBER"/>
    <n v="1804100302"/>
    <s v="BMC/PRT-PRT/STD-BLDR"/>
    <s v="WITMER'S, INC."/>
    <x v="14"/>
    <x v="0"/>
    <d v="2019-01-14T00:00:00"/>
    <m/>
    <m/>
    <m/>
    <s v="ANN"/>
    <s v="KC3"/>
    <x v="3"/>
    <s v="ANN"/>
    <s v="Z10"/>
    <m/>
    <m/>
    <m/>
    <m/>
    <n v="1"/>
    <n v="0"/>
    <n v="0"/>
    <n v="0.16"/>
    <n v="0.16"/>
    <n v="0"/>
    <m/>
    <n v="0"/>
    <n v="0"/>
    <n v="0"/>
    <m/>
    <m/>
    <n v="0"/>
    <n v="-452"/>
    <m/>
    <n v="0"/>
    <m/>
    <n v="0"/>
    <m/>
    <m/>
    <m/>
    <m/>
    <m/>
    <s v="HLIU"/>
    <m/>
    <m/>
    <m/>
    <m/>
    <s v="HAMIS"/>
    <m/>
    <m/>
    <m/>
    <m/>
    <m/>
    <m/>
    <m/>
    <m/>
    <m/>
    <s v="WWANG"/>
    <d v="2019-01-15T00:00:00"/>
    <d v="2019-01-15T00:00:00"/>
    <d v="2019-01-15T00:00:00"/>
    <d v="2019-01-15T00:00:00"/>
    <m/>
    <m/>
    <m/>
    <m/>
    <m/>
    <m/>
    <m/>
    <m/>
    <m/>
    <m/>
    <m/>
    <m/>
    <m/>
    <m/>
    <d v="2019-01-14T00:00:00"/>
    <m/>
    <m/>
    <m/>
    <m/>
    <m/>
    <m/>
    <m/>
    <m/>
    <d v="2019-01-17T00:00:00"/>
    <m/>
    <s v="KMBUCK"/>
    <m/>
    <m/>
    <m/>
    <m/>
    <m/>
    <m/>
    <m/>
    <d v="2019-01-30T00:00:00"/>
    <m/>
    <s v="WWANG"/>
    <m/>
    <m/>
    <d v="2019-01-15T00:00:00"/>
    <d v="2019-01-15T00:00:00"/>
    <s v="LEOTA"/>
    <m/>
    <m/>
    <m/>
    <m/>
    <m/>
    <m/>
    <m/>
    <m/>
    <m/>
  </r>
  <r>
    <s v="PERTC"/>
    <n v="1803915401"/>
    <s v="GB/LM-CUSTOM-BLDR"/>
    <s v="DESIGN SYSTEMS BUILDERS, INC."/>
    <x v="15"/>
    <x v="0"/>
    <d v="2018-08-29T00:00:00"/>
    <d v="2019-02-15T00:00:00"/>
    <m/>
    <s v="18-088C"/>
    <s v="ANN"/>
    <s v="KC3"/>
    <x v="4"/>
    <s v="ANN"/>
    <s v="C1"/>
    <m/>
    <d v="2018-12-11T00:00:00"/>
    <d v="2018-12-12T00:00:00"/>
    <m/>
    <n v="250469"/>
    <n v="0"/>
    <n v="97.81"/>
    <n v="100.69"/>
    <n v="100.69"/>
    <n v="277"/>
    <n v="0"/>
    <n v="324.56"/>
    <n v="0"/>
    <n v="324.56"/>
    <n v="44144"/>
    <n v="30030"/>
    <n v="0"/>
    <n v="23763"/>
    <n v="9.4870000000000001"/>
    <n v="0"/>
    <m/>
    <n v="19"/>
    <m/>
    <m/>
    <m/>
    <m/>
    <m/>
    <s v="HAMIS"/>
    <d v="2018-10-10T00:00:00"/>
    <d v="2018-10-10T00:00:00"/>
    <d v="2018-10-22T00:00:00"/>
    <m/>
    <s v="GREEA1"/>
    <m/>
    <m/>
    <m/>
    <m/>
    <m/>
    <m/>
    <m/>
    <m/>
    <m/>
    <s v="BHUVI"/>
    <d v="2018-12-04T00:00:00"/>
    <d v="2018-12-04T00:00:00"/>
    <d v="2018-12-14T00:00:00"/>
    <d v="2018-12-14T00:00:00"/>
    <s v="SADAD"/>
    <d v="2018-12-17T00:00:00"/>
    <d v="2018-12-17T00:00:00"/>
    <d v="2018-12-20T00:00:00"/>
    <d v="2018-12-21T00:00:00"/>
    <m/>
    <m/>
    <m/>
    <m/>
    <m/>
    <s v="SVCORDERMAN"/>
    <d v="2019-01-15T00:00:00"/>
    <m/>
    <d v="2019-01-09T00:00:00"/>
    <d v="2019-01-08T00:00:00"/>
    <s v="BHUVI"/>
    <d v="2018-12-21T00:00:00"/>
    <d v="2018-12-21T00:00:00"/>
    <d v="2018-12-21T00:00:00"/>
    <m/>
    <s v="PERTC"/>
    <n v="43482"/>
    <n v="43482"/>
    <d v="2019-01-11T00:00:00"/>
    <n v="43482"/>
    <s v="HAMIS"/>
    <m/>
    <m/>
    <m/>
    <m/>
    <m/>
    <m/>
    <m/>
    <d v="2019-02-12T00:00:00"/>
    <m/>
    <s v="REKHA"/>
    <d v="2019-01-08T00:00:00"/>
    <m/>
    <d v="2019-01-08T00:00:00"/>
    <d v="2019-01-08T00:00:00"/>
    <s v="TDDERR"/>
    <d v="2018-09-27T00:00:00"/>
    <d v="2018-09-27T00:00:00"/>
    <d v="2018-10-08T00:00:00"/>
    <d v="2018-09-24T00:00:00"/>
    <m/>
    <m/>
    <m/>
    <m/>
    <m/>
  </r>
  <r>
    <s v="PERTC"/>
    <n v="1803915402"/>
    <s v="GB/LM-CUSTOM-BLDR"/>
    <s v="DESIGN SYSTEMS BUILDERS, INC."/>
    <x v="15"/>
    <x v="0"/>
    <d v="2018-10-12T00:00:00"/>
    <d v="2019-02-22T00:00:00"/>
    <m/>
    <s v="18-088C"/>
    <s v="ANN"/>
    <s v="CE1"/>
    <x v="4"/>
    <s v="ANN"/>
    <s v="C1"/>
    <m/>
    <d v="2018-12-11T00:00:00"/>
    <d v="2018-12-11T00:00:00"/>
    <m/>
    <n v="529232"/>
    <n v="0"/>
    <n v="184.21"/>
    <n v="140.30000000000001"/>
    <n v="140.30000000000001"/>
    <n v="0"/>
    <m/>
    <n v="0"/>
    <n v="0"/>
    <n v="0"/>
    <m/>
    <m/>
    <n v="0"/>
    <n v="134429"/>
    <n v="25.401"/>
    <n v="0"/>
    <m/>
    <n v="19"/>
    <m/>
    <m/>
    <m/>
    <m/>
    <m/>
    <s v="HAMIS"/>
    <m/>
    <m/>
    <m/>
    <m/>
    <s v="GREEA1"/>
    <m/>
    <m/>
    <m/>
    <m/>
    <m/>
    <m/>
    <m/>
    <m/>
    <m/>
    <s v="BHUVI"/>
    <d v="2018-12-04T00:00:00"/>
    <d v="2018-12-04T00:00:00"/>
    <d v="2018-12-14T00:00:00"/>
    <d v="2018-12-14T00:00:00"/>
    <s v="SADAD"/>
    <d v="2018-12-17T00:00:00"/>
    <d v="2018-12-17T00:00:00"/>
    <d v="2018-12-20T00:00:00"/>
    <d v="2018-12-21T00:00:00"/>
    <m/>
    <m/>
    <m/>
    <m/>
    <m/>
    <s v="SVCORDERMAN"/>
    <d v="2019-01-23T00:00:00"/>
    <m/>
    <d v="2019-01-15T00:00:00"/>
    <d v="2019-01-08T00:00:00"/>
    <m/>
    <m/>
    <m/>
    <m/>
    <m/>
    <m/>
    <m/>
    <m/>
    <d v="2019-01-11T00:00:00"/>
    <m/>
    <s v="HAMIS"/>
    <m/>
    <m/>
    <m/>
    <m/>
    <m/>
    <m/>
    <m/>
    <d v="2019-02-21T00:00:00"/>
    <m/>
    <s v="REKHA"/>
    <d v="2019-01-08T00:00:00"/>
    <m/>
    <d v="2019-01-08T00:00:00"/>
    <d v="2019-01-08T00:00:00"/>
    <s v="TDDERR"/>
    <m/>
    <m/>
    <m/>
    <m/>
    <m/>
    <m/>
    <m/>
    <m/>
    <m/>
  </r>
  <r>
    <s v="BKMILLER"/>
    <n v="1803225805"/>
    <s v="GB/WS-CUSTOM-BLDR"/>
    <s v="BOBBITT DESIGN BUILD, INC."/>
    <x v="16"/>
    <x v="0"/>
    <d v="2018-11-29T00:00:00"/>
    <d v="2019-02-25T00:00:00"/>
    <m/>
    <n v="44886"/>
    <s v="ANN"/>
    <s v="ANN"/>
    <x v="4"/>
    <s v="ANN"/>
    <s v="C1"/>
    <m/>
    <d v="2018-12-19T00:00:00"/>
    <d v="2018-12-26T00:00:00"/>
    <m/>
    <n v="424031.43"/>
    <n v="0"/>
    <n v="118.5"/>
    <n v="84.98"/>
    <n v="84.98"/>
    <n v="0"/>
    <n v="0"/>
    <n v="0"/>
    <n v="0"/>
    <n v="0"/>
    <m/>
    <m/>
    <n v="0"/>
    <n v="60899.43"/>
    <n v="14.362"/>
    <n v="0"/>
    <m/>
    <n v="0"/>
    <m/>
    <m/>
    <m/>
    <m/>
    <m/>
    <s v="SLSEYFERT"/>
    <m/>
    <m/>
    <m/>
    <m/>
    <s v="AALINAGHIAN"/>
    <m/>
    <m/>
    <m/>
    <m/>
    <m/>
    <m/>
    <m/>
    <m/>
    <m/>
    <s v="KKATHIRVELU"/>
    <d v="2019-01-03T00:00:00"/>
    <d v="2019-01-03T00:00:00"/>
    <d v="2019-01-03T00:00:00"/>
    <d v="2018-12-17T00:00:00"/>
    <s v="SGPERUMAL"/>
    <d v="2018-12-18T00:00:00"/>
    <d v="2018-12-18T00:00:00"/>
    <d v="2018-12-21T00:00:00"/>
    <d v="2018-12-21T00:00:00"/>
    <m/>
    <m/>
    <m/>
    <m/>
    <m/>
    <s v="SVCORDERMAN"/>
    <d v="2019-01-29T00:00:00"/>
    <m/>
    <d v="2019-01-29T00:00:00"/>
    <d v="2019-01-23T00:00:00"/>
    <s v="KKATHIRVELU"/>
    <d v="2019-01-07T00:00:00"/>
    <d v="2019-01-07T00:00:00"/>
    <d v="2019-01-07T00:00:00"/>
    <d v="2019-01-07T00:00:00"/>
    <m/>
    <m/>
    <m/>
    <d v="2019-01-28T00:00:00"/>
    <m/>
    <s v="AALINAGHIAN"/>
    <m/>
    <m/>
    <m/>
    <m/>
    <m/>
    <m/>
    <m/>
    <d v="2019-02-26T00:00:00"/>
    <m/>
    <s v="KKATHIRVELU"/>
    <d v="2019-01-23T00:00:00"/>
    <m/>
    <d v="2019-01-23T00:00:00"/>
    <d v="2019-01-23T00:00:00"/>
    <s v="TDDERR"/>
    <m/>
    <m/>
    <m/>
    <m/>
    <m/>
    <m/>
    <m/>
    <m/>
    <m/>
  </r>
  <r>
    <s v="PERTC"/>
    <n v="1803915407"/>
    <s v="GB/WS-CUSTOM-BLDR"/>
    <s v="DESIGN SYSTEMS BUILDERS, INC."/>
    <x v="15"/>
    <x v="0"/>
    <d v="2019-01-22T00:00:00"/>
    <d v="2019-02-15T00:00:00"/>
    <m/>
    <s v="18-088C"/>
    <s v="ANN"/>
    <s v="KC3"/>
    <x v="4"/>
    <s v="ANN"/>
    <s v="C1"/>
    <m/>
    <d v="2019-01-22T00:00:00"/>
    <d v="2019-01-22T00:00:00"/>
    <m/>
    <n v="1"/>
    <n v="0"/>
    <n v="0"/>
    <n v="0.44"/>
    <n v="0.44"/>
    <n v="0"/>
    <m/>
    <n v="0"/>
    <n v="0"/>
    <n v="0"/>
    <m/>
    <m/>
    <n v="0"/>
    <n v="1"/>
    <n v="100"/>
    <n v="0"/>
    <m/>
    <n v="0"/>
    <m/>
    <m/>
    <m/>
    <m/>
    <m/>
    <s v="HAMIS"/>
    <m/>
    <m/>
    <m/>
    <m/>
    <s v="GREEA1"/>
    <m/>
    <m/>
    <m/>
    <m/>
    <m/>
    <m/>
    <m/>
    <m/>
    <m/>
    <m/>
    <m/>
    <m/>
    <m/>
    <m/>
    <m/>
    <m/>
    <m/>
    <m/>
    <m/>
    <m/>
    <m/>
    <m/>
    <m/>
    <m/>
    <s v="SVCORDERMAN"/>
    <d v="2019-01-22T00:00:00"/>
    <m/>
    <d v="2019-01-22T00:00:00"/>
    <d v="2019-01-22T00:00:00"/>
    <m/>
    <m/>
    <m/>
    <m/>
    <m/>
    <m/>
    <m/>
    <m/>
    <d v="2019-01-25T00:00:00"/>
    <m/>
    <s v="HAMIS"/>
    <m/>
    <m/>
    <m/>
    <m/>
    <m/>
    <m/>
    <m/>
    <d v="2019-02-13T00:00:00"/>
    <m/>
    <s v="VENGD"/>
    <d v="2019-01-22T00:00:00"/>
    <m/>
    <d v="2019-01-22T00:00:00"/>
    <d v="2019-01-22T00:00:00"/>
    <s v="TDDERR"/>
    <m/>
    <m/>
    <m/>
    <m/>
    <m/>
    <m/>
    <m/>
    <m/>
    <m/>
  </r>
  <r>
    <s v="MJQUINN"/>
    <n v="1803555301"/>
    <s v="GB/WS-CUSTOM-BLDR CAN"/>
    <s v="TIMBRO DESIGN-BUILD CONTRACTORS"/>
    <x v="7"/>
    <x v="0"/>
    <d v="2018-07-13T00:00:00"/>
    <d v="2019-01-21T00:00:00"/>
    <m/>
    <m/>
    <s v="ANN"/>
    <s v="CE1"/>
    <x v="4"/>
    <s v="ANN"/>
    <s v="DS"/>
    <m/>
    <d v="2018-08-10T00:00:00"/>
    <d v="2018-08-13T00:00:00"/>
    <m/>
    <n v="690861"/>
    <n v="474877.02"/>
    <n v="174.75"/>
    <n v="177.28"/>
    <n v="177.28"/>
    <n v="495"/>
    <m/>
    <n v="506.27"/>
    <n v="1.5"/>
    <n v="507.77"/>
    <n v="73333"/>
    <n v="58667"/>
    <n v="0"/>
    <n v="136139"/>
    <n v="19.706"/>
    <n v="201796.47"/>
    <n v="42.494"/>
    <n v="20"/>
    <m/>
    <m/>
    <m/>
    <m/>
    <m/>
    <s v="JLFISHER"/>
    <d v="2018-10-15T00:00:00"/>
    <m/>
    <d v="2018-11-02T00:00:00"/>
    <m/>
    <m/>
    <m/>
    <m/>
    <m/>
    <m/>
    <m/>
    <m/>
    <m/>
    <m/>
    <m/>
    <s v="YOGAS"/>
    <d v="2018-11-16T00:00:00"/>
    <d v="2018-11-16T00:00:00"/>
    <d v="2018-12-04T00:00:00"/>
    <d v="2018-12-04T00:00:00"/>
    <s v="YOGAS"/>
    <d v="2018-12-05T00:00:00"/>
    <d v="2018-12-05T00:00:00"/>
    <d v="2018-12-10T00:00:00"/>
    <d v="2018-12-10T00:00:00"/>
    <m/>
    <m/>
    <m/>
    <m/>
    <m/>
    <s v="SVCORDERMAN"/>
    <d v="2018-12-27T00:00:00"/>
    <m/>
    <d v="2018-12-27T00:00:00"/>
    <d v="2018-12-28T00:00:00"/>
    <s v="YOGAS"/>
    <d v="2018-12-11T00:00:00"/>
    <d v="2018-12-11T00:00:00"/>
    <d v="2018-12-11T00:00:00"/>
    <d v="2018-12-11T00:00:00"/>
    <s v="MJQUINN"/>
    <n v="43465"/>
    <n v="43465"/>
    <d v="2019-01-02T00:00:00"/>
    <n v="43465"/>
    <s v="DINWOSU"/>
    <m/>
    <m/>
    <m/>
    <m/>
    <m/>
    <m/>
    <m/>
    <d v="2019-01-21T00:00:00"/>
    <n v="43486"/>
    <s v="ARUMM"/>
    <d v="2018-12-27T00:00:00"/>
    <m/>
    <d v="2018-12-27T00:00:00"/>
    <d v="2018-12-28T00:00:00"/>
    <s v="JLSY"/>
    <n v="43367"/>
    <n v="43368"/>
    <n v="43378"/>
    <n v="43388"/>
    <m/>
    <m/>
    <m/>
    <m/>
    <m/>
  </r>
  <r>
    <s v="MJQUINN"/>
    <n v="1803555306"/>
    <s v="GB/WS-ENPARTS-BLDR"/>
    <s v="TIMBRO DESIGN-BUILD CONTRACTORS"/>
    <x v="7"/>
    <x v="0"/>
    <d v="2019-01-02T00:00:00"/>
    <m/>
    <m/>
    <m/>
    <s v="ANN"/>
    <s v="CE1"/>
    <x v="4"/>
    <s v="ANN"/>
    <s v="DS"/>
    <m/>
    <m/>
    <m/>
    <m/>
    <n v="1"/>
    <n v="0"/>
    <n v="0.13"/>
    <n v="0.53"/>
    <n v="0.53"/>
    <n v="0"/>
    <m/>
    <n v="0"/>
    <n v="0"/>
    <n v="0"/>
    <m/>
    <m/>
    <n v="0"/>
    <n v="1"/>
    <n v="100"/>
    <n v="-1692.43"/>
    <m/>
    <n v="0"/>
    <m/>
    <m/>
    <m/>
    <m/>
    <m/>
    <s v="JLFISHER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m/>
    <m/>
    <d v="2019-01-07T00:00:00"/>
    <d v="2019-01-07T00:00:00"/>
    <m/>
    <m/>
    <m/>
    <m/>
    <m/>
    <m/>
    <m/>
    <m/>
    <n v="43475"/>
    <m/>
    <s v="DINWOSU"/>
    <m/>
    <m/>
    <m/>
    <m/>
    <m/>
    <m/>
    <m/>
    <d v="2019-01-21T00:00:00"/>
    <n v="43486"/>
    <s v="VENGD"/>
    <d v="2019-01-07T00:00:00"/>
    <m/>
    <d v="2019-01-07T00:00:00"/>
    <d v="2019-01-07T00:00:00"/>
    <s v="JLSY"/>
    <m/>
    <m/>
    <m/>
    <m/>
    <m/>
    <m/>
    <m/>
    <m/>
    <m/>
  </r>
  <r>
    <s v="LTKANTZ"/>
    <n v="1803492503"/>
    <s v="GB-ENPARTS-BLDR"/>
    <s v="CLARIS CONSTRUCTION, INC."/>
    <x v="17"/>
    <x v="1"/>
    <d v="2019-01-11T00:00:00"/>
    <m/>
    <m/>
    <m/>
    <s v="KAN"/>
    <s v="OS"/>
    <x v="4"/>
    <s v="ANN"/>
    <s v="E1"/>
    <m/>
    <m/>
    <m/>
    <n v="43498"/>
    <n v="1"/>
    <n v="0"/>
    <n v="0"/>
    <n v="0.03"/>
    <n v="0.03"/>
    <n v="0"/>
    <m/>
    <n v="0"/>
    <n v="0"/>
    <n v="0"/>
    <m/>
    <m/>
    <n v="0"/>
    <n v="1"/>
    <n v="100"/>
    <n v="-49.08"/>
    <m/>
    <n v="0"/>
    <m/>
    <m/>
    <m/>
    <m/>
    <m/>
    <s v="MORRJ1"/>
    <m/>
    <m/>
    <m/>
    <m/>
    <s v="HAMIS"/>
    <m/>
    <m/>
    <m/>
    <m/>
    <m/>
    <m/>
    <m/>
    <m/>
    <m/>
    <m/>
    <m/>
    <m/>
    <m/>
    <m/>
    <m/>
    <m/>
    <m/>
    <m/>
    <m/>
    <m/>
    <m/>
    <m/>
    <m/>
    <m/>
    <m/>
    <m/>
    <m/>
    <m/>
    <d v="2019-01-14T00:00:00"/>
    <m/>
    <m/>
    <m/>
    <m/>
    <m/>
    <m/>
    <m/>
    <m/>
    <m/>
    <m/>
    <s v="MEMUSSETT"/>
    <m/>
    <m/>
    <m/>
    <m/>
    <m/>
    <m/>
    <m/>
    <d v="2019-01-22T00:00:00"/>
    <n v="43487"/>
    <s v="VENGD"/>
    <d v="2019-01-11T00:00:00"/>
    <m/>
    <d v="2019-01-11T00:00:00"/>
    <d v="2019-01-11T00:00:00"/>
    <s v="JFPUDENZ"/>
    <m/>
    <m/>
    <m/>
    <m/>
    <m/>
    <m/>
    <m/>
    <m/>
    <m/>
  </r>
  <r>
    <s v="BKMILLER"/>
    <n v="1803225801"/>
    <s v="GB/WS-CUSTOM-BLDR"/>
    <s v="BOBBITT DESIGN BUILD, INC."/>
    <x v="16"/>
    <x v="0"/>
    <d v="2018-05-30T00:00:00"/>
    <n v="43497"/>
    <m/>
    <n v="44886"/>
    <s v="ANN"/>
    <s v="ANN"/>
    <x v="4"/>
    <s v="ANN"/>
    <s v="F1"/>
    <m/>
    <n v="43453"/>
    <n v="43455"/>
    <m/>
    <n v="512390.31"/>
    <n v="0"/>
    <n v="176.33"/>
    <n v="167.05"/>
    <n v="167.05"/>
    <n v="978"/>
    <n v="0"/>
    <n v="1473.75"/>
    <n v="1"/>
    <n v="1474.75"/>
    <n v="179933.27"/>
    <n v="122337"/>
    <n v="0"/>
    <n v="83479.31"/>
    <n v="16.292000000000002"/>
    <n v="0"/>
    <m/>
    <n v="14"/>
    <m/>
    <m/>
    <m/>
    <m/>
    <m/>
    <s v="SLSEYFERT"/>
    <n v="43349"/>
    <n v="43349"/>
    <n v="43418"/>
    <n v="43418"/>
    <s v="AALINAGHIAN"/>
    <m/>
    <m/>
    <n v="43418"/>
    <n v="43417"/>
    <m/>
    <m/>
    <m/>
    <m/>
    <m/>
    <s v="SYEDS"/>
    <n v="43440"/>
    <n v="43440"/>
    <n v="43453"/>
    <n v="43453"/>
    <s v="SYEDS"/>
    <n v="43454"/>
    <n v="43454"/>
    <n v="43462"/>
    <n v="43462"/>
    <m/>
    <m/>
    <m/>
    <m/>
    <m/>
    <s v="SVCORDERMAN"/>
    <d v="2018-11-21T00:00:00"/>
    <m/>
    <d v="2019-01-11T00:00:00"/>
    <d v="2019-01-11T00:00:00"/>
    <s v="SYEDS"/>
    <n v="43462"/>
    <n v="43462"/>
    <n v="43462"/>
    <n v="43462"/>
    <m/>
    <m/>
    <m/>
    <n v="43481"/>
    <m/>
    <s v="AALINAGHIAN"/>
    <m/>
    <m/>
    <m/>
    <m/>
    <m/>
    <m/>
    <m/>
    <d v="2019-02-04T00:00:00"/>
    <m/>
    <s v="SRINR"/>
    <d v="2019-01-10T00:00:00"/>
    <m/>
    <d v="2019-01-10T00:00:00"/>
    <d v="2019-01-10T00:00:00"/>
    <s v="TDDERR"/>
    <n v="43315"/>
    <n v="43315"/>
    <n v="43340"/>
    <m/>
    <m/>
    <m/>
    <m/>
    <m/>
    <m/>
  </r>
  <r>
    <s v="MJQUINN"/>
    <n v="1804520301"/>
    <s v="GB/WS-STD-BLDR CAN"/>
    <s v="ROSATI CONSTRUCTION INC."/>
    <x v="18"/>
    <x v="1"/>
    <d v="2018-11-14T00:00:00"/>
    <d v="2019-01-21T00:00:00"/>
    <m/>
    <m/>
    <s v="CAN"/>
    <s v="BUC"/>
    <x v="4"/>
    <s v="ANN"/>
    <s v="F1"/>
    <m/>
    <d v="2018-12-10T00:00:00"/>
    <d v="2018-12-11T00:00:00"/>
    <n v="43499"/>
    <n v="152649"/>
    <n v="114405.09"/>
    <n v="52.81"/>
    <n v="55.65"/>
    <n v="55.65"/>
    <n v="81"/>
    <n v="0"/>
    <n v="254.65"/>
    <n v="0"/>
    <n v="254.65"/>
    <n v="9156"/>
    <n v="7297"/>
    <n v="19931"/>
    <n v="27874"/>
    <n v="18.260000000000002"/>
    <n v="-2031.69"/>
    <m/>
    <n v="20.3"/>
    <m/>
    <m/>
    <m/>
    <m/>
    <m/>
    <m/>
    <m/>
    <m/>
    <m/>
    <m/>
    <s v="QLIU2"/>
    <m/>
    <m/>
    <n v="43448"/>
    <n v="43448"/>
    <m/>
    <m/>
    <m/>
    <m/>
    <m/>
    <s v="SHANA"/>
    <d v="2018-12-18T00:00:00"/>
    <d v="2018-12-18T00:00:00"/>
    <d v="2018-12-21T00:00:00"/>
    <d v="2018-12-21T00:00:00"/>
    <s v="SHANA"/>
    <d v="2018-12-27T00:00:00"/>
    <d v="2018-12-27T00:00:00"/>
    <d v="2018-12-28T00:00:00"/>
    <d v="2018-12-28T00:00:00"/>
    <m/>
    <m/>
    <m/>
    <m/>
    <m/>
    <s v="SVCORDERMAN"/>
    <d v="2019-01-04T00:00:00"/>
    <m/>
    <d v="2019-01-04T00:00:00"/>
    <d v="2019-01-04T00:00:00"/>
    <s v="SHANA"/>
    <d v="2019-01-03T00:00:00"/>
    <d v="2019-01-03T00:00:00"/>
    <d v="2019-01-03T00:00:00"/>
    <d v="2019-01-03T00:00:00"/>
    <s v="MJQUINN"/>
    <n v="43472"/>
    <n v="43472"/>
    <d v="2019-01-09T00:00:00"/>
    <n v="43472"/>
    <s v="AKHATIB"/>
    <m/>
    <m/>
    <m/>
    <m/>
    <m/>
    <m/>
    <m/>
    <d v="2019-01-18T00:00:00"/>
    <n v="43486"/>
    <s v="VENGD"/>
    <d v="2019-01-04T00:00:00"/>
    <m/>
    <d v="2019-01-04T00:00:00"/>
    <d v="2019-01-04T00:00:00"/>
    <s v="JLSY"/>
    <n v="43427"/>
    <n v="43427"/>
    <n v="43430"/>
    <n v="43433"/>
    <m/>
    <m/>
    <m/>
    <m/>
    <m/>
  </r>
  <r>
    <s v="BKMILLER"/>
    <n v="1803225804"/>
    <s v="GB/WS-CUSTOM-BLDR"/>
    <s v="BOBBITT DESIGN BUILD, INC."/>
    <x v="16"/>
    <x v="0"/>
    <d v="2018-11-29T00:00:00"/>
    <d v="2019-02-26T00:00:00"/>
    <m/>
    <n v="44886"/>
    <s v="ANN"/>
    <s v="ANN"/>
    <x v="4"/>
    <s v="ANN"/>
    <s v="F1"/>
    <m/>
    <d v="2018-12-19T00:00:00"/>
    <d v="2018-12-26T00:00:00"/>
    <m/>
    <n v="162917.73000000001"/>
    <n v="0"/>
    <n v="57.14"/>
    <n v="49.17"/>
    <n v="49.17"/>
    <n v="0"/>
    <n v="0"/>
    <n v="0"/>
    <n v="0"/>
    <n v="0"/>
    <m/>
    <m/>
    <n v="0"/>
    <n v="27554.73"/>
    <n v="16.913"/>
    <n v="0"/>
    <m/>
    <n v="0"/>
    <m/>
    <m/>
    <m/>
    <m/>
    <m/>
    <s v="SLSEYFERT"/>
    <m/>
    <m/>
    <m/>
    <m/>
    <s v="AALINAGHIAN"/>
    <m/>
    <m/>
    <m/>
    <m/>
    <m/>
    <m/>
    <m/>
    <m/>
    <m/>
    <s v="GOPAV"/>
    <d v="2018-12-13T00:00:00"/>
    <d v="2018-12-13T00:00:00"/>
    <d v="2018-12-21T00:00:00"/>
    <d v="2018-12-21T00:00:00"/>
    <s v="GOPAV"/>
    <d v="2018-12-24T00:00:00"/>
    <d v="2018-12-24T00:00:00"/>
    <d v="2018-12-31T00:00:00"/>
    <d v="2018-12-31T00:00:00"/>
    <m/>
    <m/>
    <m/>
    <m/>
    <m/>
    <s v="SVCORDERMAN"/>
    <d v="2019-01-29T00:00:00"/>
    <m/>
    <d v="2019-01-29T00:00:00"/>
    <d v="2019-01-22T00:00:00"/>
    <s v="GOPAV"/>
    <d v="2019-01-07T00:00:00"/>
    <d v="2019-01-07T00:00:00"/>
    <d v="2019-01-07T00:00:00"/>
    <d v="2019-01-07T00:00:00"/>
    <m/>
    <m/>
    <m/>
    <n v="43490"/>
    <m/>
    <s v="AALINAGHIAN"/>
    <m/>
    <m/>
    <m/>
    <m/>
    <m/>
    <m/>
    <m/>
    <d v="2019-02-26T00:00:00"/>
    <m/>
    <s v="GOPAV"/>
    <d v="2019-01-23T00:00:00"/>
    <m/>
    <d v="2019-01-23T00:00:00"/>
    <d v="2019-01-22T00:00:00"/>
    <s v="TDDERR"/>
    <m/>
    <m/>
    <m/>
    <m/>
    <m/>
    <m/>
    <m/>
    <m/>
    <m/>
  </r>
  <r>
    <s v="MJQUINN"/>
    <n v="1804520304"/>
    <s v="GB/WS-CUSTOM-BLDR CAN"/>
    <s v="ROSATI CONSTRUCTION INC."/>
    <x v="18"/>
    <x v="1"/>
    <d v="2018-12-10T00:00:00"/>
    <d v="2019-01-21T00:00:00"/>
    <m/>
    <m/>
    <s v="CAN"/>
    <s v="BUC"/>
    <x v="4"/>
    <s v="ANN"/>
    <s v="F1"/>
    <m/>
    <d v="2019-01-08T00:00:00"/>
    <d v="2019-01-08T00:00:00"/>
    <n v="43499"/>
    <n v="200971"/>
    <n v="150620.74"/>
    <n v="72.58"/>
    <n v="75.94"/>
    <n v="75.94"/>
    <n v="0"/>
    <n v="0"/>
    <n v="0"/>
    <n v="0"/>
    <n v="0"/>
    <m/>
    <m/>
    <n v="0"/>
    <n v="40798"/>
    <n v="20.3"/>
    <n v="15285.54"/>
    <n v="10.148"/>
    <n v="0"/>
    <m/>
    <m/>
    <m/>
    <m/>
    <m/>
    <m/>
    <m/>
    <m/>
    <m/>
    <m/>
    <s v="PHLIND"/>
    <m/>
    <m/>
    <m/>
    <m/>
    <m/>
    <m/>
    <m/>
    <m/>
    <m/>
    <s v="AMEES"/>
    <d v="2018-12-21T00:00:00"/>
    <d v="2018-12-21T00:00:00"/>
    <d v="2019-01-04T00:00:00"/>
    <d v="2018-12-31T00:00:00"/>
    <s v="SYEDS"/>
    <d v="2019-01-02T00:00:00"/>
    <d v="2019-01-02T00:00:00"/>
    <d v="2019-01-03T00:00:00"/>
    <d v="2019-01-03T00:00:00"/>
    <m/>
    <m/>
    <m/>
    <m/>
    <m/>
    <s v="SVCORDERMAN"/>
    <d v="2019-01-09T00:00:00"/>
    <m/>
    <d v="2019-01-09T00:00:00"/>
    <n v="43474"/>
    <s v="AMEES"/>
    <d v="2019-01-04T00:00:00"/>
    <d v="2019-01-04T00:00:00"/>
    <d v="2019-01-04T00:00:00"/>
    <d v="2019-01-04T00:00:00"/>
    <m/>
    <m/>
    <m/>
    <n v="43479"/>
    <m/>
    <s v="AKHATIB"/>
    <m/>
    <m/>
    <m/>
    <m/>
    <m/>
    <m/>
    <m/>
    <d v="2019-01-18T00:00:00"/>
    <n v="43486"/>
    <s v="VENGD"/>
    <d v="2019-01-08T00:00:00"/>
    <m/>
    <d v="2019-01-08T00:00:00"/>
    <d v="2019-01-09T00:00:00"/>
    <s v="JLSY"/>
    <m/>
    <m/>
    <m/>
    <m/>
    <m/>
    <m/>
    <m/>
    <m/>
    <m/>
  </r>
  <r>
    <s v="BKMILLER"/>
    <n v="1803225802"/>
    <s v="GB/WS-CUSTOM-BLDR"/>
    <s v="BOBBITT DESIGN BUILD, INC."/>
    <x v="16"/>
    <x v="0"/>
    <d v="2018-06-08T00:00:00"/>
    <d v="2019-02-26T00:00:00"/>
    <m/>
    <n v="44886"/>
    <s v="LAU"/>
    <s v="ANN"/>
    <x v="4"/>
    <s v="ANN"/>
    <s v="F2"/>
    <m/>
    <d v="2018-12-19T00:00:00"/>
    <d v="2018-12-21T00:00:00"/>
    <m/>
    <n v="475235.11"/>
    <n v="0"/>
    <n v="211.23"/>
    <n v="191.44"/>
    <n v="191.44"/>
    <n v="0"/>
    <n v="0"/>
    <n v="0"/>
    <n v="0"/>
    <n v="0"/>
    <n v="3414.74"/>
    <n v="2323"/>
    <n v="0"/>
    <n v="77740.11"/>
    <n v="16.358000000000001"/>
    <n v="0"/>
    <m/>
    <n v="14"/>
    <m/>
    <m/>
    <m/>
    <m/>
    <m/>
    <s v="SLSEYFERT"/>
    <n v="43349"/>
    <n v="43349"/>
    <n v="43418"/>
    <n v="43418"/>
    <s v="DINWOSU"/>
    <m/>
    <m/>
    <m/>
    <m/>
    <m/>
    <m/>
    <m/>
    <m/>
    <m/>
    <s v="MANOM"/>
    <d v="2019-01-24T00:00:00"/>
    <d v="2019-01-24T00:00:00"/>
    <d v="2019-01-25T00:00:00"/>
    <d v="2019-01-25T00:00:00"/>
    <s v="RAMRA"/>
    <d v="2018-12-19T00:00:00"/>
    <d v="2018-12-19T00:00:00"/>
    <d v="2018-12-28T00:00:00"/>
    <d v="2018-12-28T00:00:00"/>
    <m/>
    <m/>
    <m/>
    <m/>
    <m/>
    <s v="SVCORDERMAN"/>
    <d v="2019-01-29T00:00:00"/>
    <m/>
    <d v="2019-01-29T00:00:00"/>
    <n v="43493"/>
    <s v="RAMRA"/>
    <d v="2019-01-07T00:00:00"/>
    <d v="2019-01-07T00:00:00"/>
    <d v="2019-01-07T00:00:00"/>
    <d v="2019-01-07T00:00:00"/>
    <m/>
    <m/>
    <m/>
    <n v="43496"/>
    <m/>
    <s v="AALINAGHIAN"/>
    <m/>
    <m/>
    <m/>
    <m/>
    <m/>
    <m/>
    <m/>
    <d v="2019-02-26T00:00:00"/>
    <m/>
    <s v="RAMRA"/>
    <d v="2019-01-23T00:00:00"/>
    <m/>
    <d v="2019-01-23T00:00:00"/>
    <d v="2019-01-25T00:00:00"/>
    <s v="TDDERR"/>
    <m/>
    <m/>
    <m/>
    <m/>
    <m/>
    <m/>
    <m/>
    <m/>
    <m/>
  </r>
  <r>
    <s v="BKMILLER"/>
    <n v="1802592009"/>
    <s v="CLAIM-ENPARTS-BLDR"/>
    <s v="BOBBITT DESIGN BUILD, INC."/>
    <x v="19"/>
    <x v="1"/>
    <d v="2019-01-03T00:00:00"/>
    <m/>
    <m/>
    <n v="44883"/>
    <s v="VIS"/>
    <s v="ANN"/>
    <x v="4"/>
    <s v="ANN"/>
    <m/>
    <m/>
    <m/>
    <m/>
    <n v="43498"/>
    <n v="0"/>
    <n v="0"/>
    <n v="0"/>
    <n v="0.79"/>
    <n v="0.79"/>
    <n v="0"/>
    <m/>
    <n v="0"/>
    <n v="0"/>
    <n v="0"/>
    <m/>
    <m/>
    <n v="0"/>
    <n v="0"/>
    <m/>
    <n v="-1328.38"/>
    <m/>
    <n v="0"/>
    <m/>
    <m/>
    <m/>
    <m/>
    <m/>
    <s v="CBUTTER"/>
    <m/>
    <m/>
    <m/>
    <m/>
    <s v="BHLOCKLEAR"/>
    <m/>
    <m/>
    <m/>
    <m/>
    <m/>
    <m/>
    <m/>
    <m/>
    <m/>
    <m/>
    <m/>
    <m/>
    <m/>
    <m/>
    <m/>
    <m/>
    <m/>
    <m/>
    <m/>
    <m/>
    <m/>
    <m/>
    <m/>
    <m/>
    <s v="SVCORDERMAN"/>
    <d v="2019-01-03T00:00:00"/>
    <m/>
    <d v="2019-01-03T00:00:00"/>
    <n v="43468"/>
    <m/>
    <m/>
    <m/>
    <m/>
    <m/>
    <m/>
    <m/>
    <m/>
    <m/>
    <m/>
    <s v="CBUTTER"/>
    <m/>
    <m/>
    <m/>
    <m/>
    <m/>
    <m/>
    <m/>
    <d v="2019-01-04T00:00:00"/>
    <n v="43472"/>
    <s v="VENGD"/>
    <d v="2019-01-03T00:00:00"/>
    <m/>
    <d v="2019-01-03T00:00:00"/>
    <d v="2019-01-03T00:00:00"/>
    <s v="TRJUSTICE"/>
    <m/>
    <m/>
    <m/>
    <m/>
    <m/>
    <m/>
    <m/>
    <m/>
    <m/>
  </r>
  <r>
    <s v="BJBETTLEYON"/>
    <n v="1802596104"/>
    <s v="GB/WS-ENPARTS-BLDR"/>
    <s v="ZITONE CONSTRUCTION &amp; SUPPLY CO., INC."/>
    <x v="20"/>
    <x v="0"/>
    <d v="2019-01-03T00:00:00"/>
    <m/>
    <m/>
    <m/>
    <s v="VIS"/>
    <s v="ANN"/>
    <x v="4"/>
    <s v="ANN"/>
    <m/>
    <m/>
    <m/>
    <m/>
    <m/>
    <n v="1287"/>
    <n v="0"/>
    <n v="0"/>
    <n v="0.21"/>
    <n v="0.21"/>
    <n v="0"/>
    <m/>
    <n v="0"/>
    <n v="0"/>
    <n v="0"/>
    <m/>
    <m/>
    <n v="0"/>
    <n v="1287"/>
    <n v="100"/>
    <n v="-740.65"/>
    <m/>
    <n v="0"/>
    <m/>
    <m/>
    <m/>
    <m/>
    <m/>
    <s v="SLSEYFERT"/>
    <m/>
    <m/>
    <m/>
    <m/>
    <s v="DINWOSU"/>
    <m/>
    <m/>
    <m/>
    <m/>
    <m/>
    <m/>
    <m/>
    <m/>
    <m/>
    <s v="SELVB"/>
    <m/>
    <m/>
    <m/>
    <m/>
    <s v="MANIJ"/>
    <m/>
    <m/>
    <m/>
    <m/>
    <m/>
    <m/>
    <m/>
    <m/>
    <m/>
    <s v="SVCORDERMAN"/>
    <d v="2019-01-04T00:00:00"/>
    <m/>
    <d v="2019-01-04T00:00:00"/>
    <d v="2019-01-04T00:00:00"/>
    <m/>
    <m/>
    <m/>
    <m/>
    <m/>
    <m/>
    <m/>
    <m/>
    <d v="2019-01-09T00:00:00"/>
    <m/>
    <s v="DINWOSU"/>
    <m/>
    <m/>
    <m/>
    <m/>
    <m/>
    <m/>
    <m/>
    <d v="2019-01-11T00:00:00"/>
    <n v="43475"/>
    <s v="SELVB"/>
    <d v="2019-01-04T00:00:00"/>
    <m/>
    <d v="2019-01-04T00:00:00"/>
    <d v="2019-01-04T00:00:00"/>
    <s v="TRJUSTICE"/>
    <m/>
    <m/>
    <m/>
    <m/>
    <m/>
    <m/>
    <m/>
    <m/>
    <m/>
  </r>
  <r>
    <s v="LTKANTZ"/>
    <n v="1804158105"/>
    <s v="GB/WS-ENPARTS-BLDR"/>
    <s v="EDIS BUILDING SYSTEMS, INC."/>
    <x v="21"/>
    <x v="0"/>
    <d v="2019-01-07T00:00:00"/>
    <m/>
    <m/>
    <s v="TBD"/>
    <s v="ANN"/>
    <s v="ANN"/>
    <x v="4"/>
    <s v="ANN"/>
    <m/>
    <m/>
    <m/>
    <m/>
    <m/>
    <n v="1"/>
    <n v="0"/>
    <n v="0"/>
    <n v="0.26"/>
    <n v="0.26"/>
    <n v="0"/>
    <m/>
    <n v="0"/>
    <n v="0"/>
    <n v="0"/>
    <m/>
    <m/>
    <n v="0"/>
    <n v="1"/>
    <n v="100"/>
    <n v="0"/>
    <m/>
    <n v="0"/>
    <m/>
    <m/>
    <m/>
    <m/>
    <m/>
    <s v="CBUTTER"/>
    <m/>
    <m/>
    <m/>
    <m/>
    <s v="BHLOCKLEAR"/>
    <m/>
    <m/>
    <m/>
    <m/>
    <m/>
    <m/>
    <m/>
    <m/>
    <m/>
    <m/>
    <m/>
    <m/>
    <m/>
    <m/>
    <m/>
    <m/>
    <m/>
    <m/>
    <m/>
    <m/>
    <m/>
    <m/>
    <m/>
    <m/>
    <s v="SVCORDERMAN"/>
    <d v="2019-01-07T00:00:00"/>
    <m/>
    <d v="2019-01-07T00:00:00"/>
    <d v="2019-01-07T00:00:00"/>
    <m/>
    <m/>
    <m/>
    <m/>
    <m/>
    <m/>
    <m/>
    <m/>
    <d v="2019-01-10T00:00:00"/>
    <m/>
    <s v="BHLOCKLEAR"/>
    <m/>
    <m/>
    <m/>
    <m/>
    <m/>
    <m/>
    <m/>
    <d v="2019-02-15T00:00:00"/>
    <m/>
    <s v="VENGD"/>
    <d v="2019-01-07T00:00:00"/>
    <m/>
    <d v="2019-01-07T00:00:00"/>
    <d v="2019-01-07T00:00:00"/>
    <s v="TDDERR"/>
    <m/>
    <m/>
    <m/>
    <m/>
    <m/>
    <m/>
    <m/>
    <m/>
    <m/>
  </r>
  <r>
    <s v="NMHELMING"/>
    <n v="1803450506"/>
    <s v="CSS/CONV-CUSTOM-BLDR"/>
    <s v="DALJCON, L.L.C."/>
    <x v="22"/>
    <x v="1"/>
    <d v="2018-12-07T00:00:00"/>
    <d v="2019-01-24T00:00:00"/>
    <m/>
    <m/>
    <m/>
    <m/>
    <x v="5"/>
    <s v="ANN"/>
    <s v="P"/>
    <m/>
    <d v="2018-12-12T00:00:00"/>
    <d v="2018-12-12T00:00:00"/>
    <n v="43499"/>
    <n v="170997"/>
    <n v="170997"/>
    <n v="72.98"/>
    <n v="78.77"/>
    <n v="78.77"/>
    <n v="0"/>
    <m/>
    <n v="0"/>
    <n v="0"/>
    <n v="0"/>
    <m/>
    <m/>
    <n v="0"/>
    <n v="44331"/>
    <n v="25.925000000000001"/>
    <n v="30203.17"/>
    <n v="17.663"/>
    <n v="0"/>
    <m/>
    <m/>
    <m/>
    <m/>
    <m/>
    <m/>
    <m/>
    <m/>
    <m/>
    <m/>
    <s v="JLWELSCHMEYER"/>
    <m/>
    <m/>
    <d v="2018-10-12T00:00:00"/>
    <m/>
    <m/>
    <m/>
    <m/>
    <m/>
    <m/>
    <s v="SHAWJ3"/>
    <d v="2018-10-15T00:00:00"/>
    <d v="2018-10-15T00:00:00"/>
    <d v="2018-11-30T00:00:00"/>
    <d v="2018-12-14T00:00:00"/>
    <s v="SHAWJ3"/>
    <d v="2018-12-08T00:00:00"/>
    <d v="2018-12-08T00:00:00"/>
    <d v="2018-12-20T00:00:00"/>
    <d v="2018-12-20T00:00:00"/>
    <m/>
    <m/>
    <m/>
    <m/>
    <m/>
    <s v="SVCORDERMAN"/>
    <d v="2018-12-21T00:00:00"/>
    <m/>
    <d v="2018-12-28T00:00:00"/>
    <d v="2018-12-27T00:00:00"/>
    <s v="SHAWJ3"/>
    <d v="2018-12-19T00:00:00"/>
    <d v="2018-12-19T00:00:00"/>
    <d v="2018-12-19T00:00:00"/>
    <d v="2018-12-19T00:00:00"/>
    <m/>
    <m/>
    <m/>
    <d v="2018-12-31T00:00:00"/>
    <m/>
    <m/>
    <m/>
    <m/>
    <m/>
    <m/>
    <m/>
    <m/>
    <m/>
    <d v="2019-01-24T00:00:00"/>
    <d v="2019-01-24T00:00:00"/>
    <s v="SHAWJ3"/>
    <d v="2018-12-27T00:00:00"/>
    <m/>
    <d v="2018-12-27T00:00:00"/>
    <d v="2018-12-26T00:00:00"/>
    <m/>
    <m/>
    <m/>
    <m/>
    <m/>
    <m/>
    <m/>
    <m/>
    <m/>
    <m/>
  </r>
  <r>
    <s v="NMHELMING"/>
    <n v="1803450505"/>
    <s v="CSS/CONV-CUSTOM-BLDR"/>
    <s v="DALJCON, L.L.C."/>
    <x v="22"/>
    <x v="1"/>
    <d v="2018-12-20T00:00:00"/>
    <d v="2019-01-24T00:00:00"/>
    <m/>
    <m/>
    <m/>
    <m/>
    <x v="5"/>
    <s v="ANN"/>
    <s v="P"/>
    <m/>
    <d v="2018-12-27T00:00:00"/>
    <d v="2018-12-27T00:00:00"/>
    <n v="43499"/>
    <n v="156833"/>
    <n v="156833"/>
    <n v="51.19"/>
    <n v="18.86"/>
    <n v="18.86"/>
    <n v="0"/>
    <m/>
    <n v="0"/>
    <n v="0"/>
    <n v="0"/>
    <m/>
    <m/>
    <n v="0"/>
    <n v="43350"/>
    <n v="27.640999999999998"/>
    <n v="114406.15"/>
    <n v="72.947999999999993"/>
    <n v="0"/>
    <m/>
    <m/>
    <m/>
    <m/>
    <m/>
    <m/>
    <m/>
    <m/>
    <m/>
    <m/>
    <m/>
    <m/>
    <m/>
    <m/>
    <m/>
    <m/>
    <m/>
    <m/>
    <m/>
    <m/>
    <s v="DLDUFFEY"/>
    <d v="2019-01-01T00:00:00"/>
    <d v="2019-01-01T00:00:00"/>
    <d v="2019-01-04T00:00:00"/>
    <d v="2019-01-04T00:00:00"/>
    <s v="SDSENECAL"/>
    <d v="2019-01-01T00:00:00"/>
    <d v="2019-01-01T00:00:00"/>
    <d v="2019-01-04T00:00:00"/>
    <d v="2019-01-04T00:00:00"/>
    <m/>
    <m/>
    <m/>
    <m/>
    <m/>
    <s v="SVCORDERMAN"/>
    <m/>
    <m/>
    <d v="2019-01-04T00:00:00"/>
    <d v="2019-01-04T00:00:00"/>
    <m/>
    <m/>
    <m/>
    <m/>
    <m/>
    <m/>
    <m/>
    <m/>
    <d v="2019-01-09T00:00:00"/>
    <m/>
    <m/>
    <m/>
    <m/>
    <m/>
    <m/>
    <m/>
    <m/>
    <m/>
    <d v="2019-01-22T00:00:00"/>
    <n v="43488"/>
    <s v="DLDUFFEY"/>
    <d v="2019-01-04T00:00:00"/>
    <m/>
    <d v="2019-01-04T00:00:00"/>
    <d v="2019-01-04T00:00:00"/>
    <m/>
    <m/>
    <m/>
    <m/>
    <m/>
    <m/>
    <m/>
    <m/>
    <m/>
    <m/>
  </r>
  <r>
    <s v="BAGRUBER"/>
    <n v="1803468608"/>
    <s v="CLAIM-ENPARTS-BLDR"/>
    <s v="C2C CONSTRUCTION SOLUTIONS, LLC"/>
    <x v="23"/>
    <x v="1"/>
    <d v="2019-01-07T00:00:00"/>
    <m/>
    <m/>
    <n v="18224"/>
    <s v="VIS"/>
    <s v="MXC"/>
    <x v="5"/>
    <s v="ANN"/>
    <m/>
    <m/>
    <m/>
    <m/>
    <d v="2019-02-03T00:00:00"/>
    <n v="0"/>
    <n v="0"/>
    <n v="0"/>
    <n v="0.21"/>
    <n v="0.21"/>
    <n v="0"/>
    <m/>
    <n v="0"/>
    <n v="0"/>
    <n v="0"/>
    <m/>
    <m/>
    <n v="0"/>
    <n v="0"/>
    <m/>
    <n v="-450.73"/>
    <m/>
    <n v="0"/>
    <m/>
    <m/>
    <m/>
    <m/>
    <m/>
    <s v="GONZR"/>
    <m/>
    <m/>
    <m/>
    <m/>
    <s v="BHLOCKLEAR"/>
    <m/>
    <m/>
    <m/>
    <m/>
    <m/>
    <m/>
    <m/>
    <m/>
    <m/>
    <s v="MILLJ1"/>
    <d v="2019-01-07T00:00:00"/>
    <m/>
    <d v="2019-01-07T00:00:00"/>
    <m/>
    <m/>
    <m/>
    <m/>
    <m/>
    <m/>
    <m/>
    <m/>
    <m/>
    <m/>
    <m/>
    <s v="SVCORDERMAN"/>
    <n v="43473"/>
    <m/>
    <d v="2019-01-08T00:00:00"/>
    <d v="2019-01-08T00:00:00"/>
    <m/>
    <m/>
    <m/>
    <m/>
    <m/>
    <m/>
    <m/>
    <m/>
    <m/>
    <m/>
    <m/>
    <m/>
    <m/>
    <m/>
    <m/>
    <m/>
    <m/>
    <m/>
    <d v="2019-01-11T00:00:00"/>
    <d v="2019-01-14T00:00:00"/>
    <s v="MILLJ1"/>
    <d v="2019-01-07T00:00:00"/>
    <m/>
    <d v="2019-01-07T00:00:00"/>
    <d v="2019-01-07T00:00:00"/>
    <s v="RWLEQUIEU"/>
    <m/>
    <m/>
    <m/>
    <m/>
    <m/>
    <m/>
    <m/>
    <m/>
    <m/>
  </r>
  <r>
    <s v="MJWILLIAMS"/>
    <n v="1802309314"/>
    <s v="CLAIM-ENPARTS-BLDR"/>
    <s v="MARSH/BELL CONSTRUCTION CO., INC."/>
    <x v="24"/>
    <x v="0"/>
    <d v="2019-01-15T00:00:00"/>
    <m/>
    <m/>
    <m/>
    <s v="KAN"/>
    <s v="LAU"/>
    <x v="5"/>
    <s v="ANN"/>
    <m/>
    <s v="OTHER"/>
    <m/>
    <m/>
    <m/>
    <n v="196.29"/>
    <n v="0"/>
    <n v="0.09"/>
    <n v="0.09"/>
    <n v="0.09"/>
    <n v="0"/>
    <m/>
    <n v="0"/>
    <n v="0"/>
    <n v="0"/>
    <m/>
    <m/>
    <n v="0"/>
    <n v="63.29"/>
    <n v="32.243000000000002"/>
    <n v="-158.68"/>
    <m/>
    <n v="0"/>
    <m/>
    <m/>
    <m/>
    <m/>
    <m/>
    <s v="BHLOCKLEAR"/>
    <m/>
    <m/>
    <m/>
    <m/>
    <s v="AALINAGHIAN"/>
    <m/>
    <m/>
    <m/>
    <m/>
    <m/>
    <m/>
    <m/>
    <m/>
    <m/>
    <s v="JKTURNER"/>
    <d v="2019-01-15T00:00:00"/>
    <d v="2019-01-15T00:00:00"/>
    <d v="2019-01-15T00:00:00"/>
    <d v="2019-01-15T00:00:00"/>
    <m/>
    <m/>
    <m/>
    <m/>
    <m/>
    <m/>
    <m/>
    <m/>
    <m/>
    <m/>
    <s v="SVCORDERMAN"/>
    <d v="2019-01-15T00:00:00"/>
    <m/>
    <d v="2019-01-15T00:00:00"/>
    <d v="2019-01-15T00:00:00"/>
    <m/>
    <m/>
    <m/>
    <m/>
    <m/>
    <m/>
    <m/>
    <m/>
    <m/>
    <m/>
    <s v="BHLOCKLEAR"/>
    <m/>
    <m/>
    <m/>
    <m/>
    <m/>
    <m/>
    <m/>
    <d v="2019-01-16T00:00:00"/>
    <d v="2019-01-16T00:00:00"/>
    <s v="JKTURNER"/>
    <d v="2019-01-15T00:00:00"/>
    <m/>
    <d v="2019-01-15T00:00:00"/>
    <d v="2019-01-15T00:00:00"/>
    <s v="JBTAFOYA"/>
    <m/>
    <m/>
    <m/>
    <m/>
    <m/>
    <m/>
    <m/>
    <m/>
    <m/>
  </r>
  <r>
    <s v="BAGRUBER"/>
    <n v="1802430511"/>
    <s v="GB/WS-CUSTOM-BLDR"/>
    <s v="STUART BERGER CONSTRUCTION CORP."/>
    <x v="25"/>
    <x v="0"/>
    <d v="2019-01-17T00:00:00"/>
    <m/>
    <m/>
    <n v="3005"/>
    <s v="LAU"/>
    <s v="KAN"/>
    <x v="5"/>
    <s v="ANN"/>
    <m/>
    <m/>
    <n v="43482"/>
    <n v="43482"/>
    <m/>
    <n v="1"/>
    <n v="0"/>
    <n v="0"/>
    <n v="8.27"/>
    <n v="8.27"/>
    <n v="0"/>
    <m/>
    <n v="0"/>
    <n v="0"/>
    <n v="0"/>
    <m/>
    <m/>
    <n v="0"/>
    <n v="1"/>
    <n v="100"/>
    <n v="-12551.09"/>
    <m/>
    <n v="0"/>
    <m/>
    <m/>
    <m/>
    <m/>
    <m/>
    <s v="JHWOEHRER"/>
    <m/>
    <m/>
    <m/>
    <m/>
    <s v="GREEA1"/>
    <m/>
    <m/>
    <m/>
    <m/>
    <m/>
    <m/>
    <m/>
    <m/>
    <m/>
    <m/>
    <m/>
    <m/>
    <m/>
    <m/>
    <m/>
    <m/>
    <m/>
    <m/>
    <m/>
    <m/>
    <m/>
    <m/>
    <m/>
    <m/>
    <s v="SVCORDERMAN"/>
    <d v="2019-01-18T00:00:00"/>
    <m/>
    <d v="2019-01-18T00:00:00"/>
    <d v="2019-01-17T00:00:00"/>
    <m/>
    <m/>
    <m/>
    <m/>
    <m/>
    <s v="BAGRUBER"/>
    <n v="43487"/>
    <n v="43487"/>
    <n v="43486"/>
    <n v="43487"/>
    <m/>
    <m/>
    <m/>
    <m/>
    <m/>
    <m/>
    <m/>
    <m/>
    <d v="2019-01-22T00:00:00"/>
    <n v="43488"/>
    <s v="JBWILCOXSON"/>
    <d v="2019-01-17T00:00:00"/>
    <m/>
    <d v="2019-01-17T00:00:00"/>
    <d v="2019-01-17T00:00:00"/>
    <s v="TDDERR"/>
    <m/>
    <m/>
    <m/>
    <m/>
    <m/>
    <m/>
    <m/>
    <m/>
    <m/>
  </r>
  <r>
    <s v="LTKANTZ"/>
    <n v="1804158201"/>
    <s v="GB/WS-CUSTOM-BLDR"/>
    <s v="EDIS BUILDING SYSTEMS, INC."/>
    <x v="26"/>
    <x v="0"/>
    <d v="2018-10-01T00:00:00"/>
    <n v="43511"/>
    <m/>
    <s v="TBD"/>
    <s v="ANN"/>
    <s v="ANN"/>
    <x v="6"/>
    <s v="ANN"/>
    <s v="E1"/>
    <m/>
    <n v="43423"/>
    <n v="43423"/>
    <m/>
    <n v="32459.21"/>
    <n v="0"/>
    <n v="5.1100000000000003"/>
    <n v="4.5199999999999996"/>
    <n v="4.5199999999999996"/>
    <n v="114"/>
    <n v="114"/>
    <n v="115.25"/>
    <n v="0"/>
    <n v="115.25"/>
    <n v="11991.8"/>
    <n v="8465"/>
    <n v="0"/>
    <n v="10231.209999999999"/>
    <n v="31.52"/>
    <n v="0"/>
    <m/>
    <n v="30.97"/>
    <m/>
    <m/>
    <m/>
    <m/>
    <m/>
    <s v="CBUTTER"/>
    <n v="43418"/>
    <n v="43418"/>
    <n v="43441"/>
    <n v="43440"/>
    <s v="BHLOCKLEAR"/>
    <n v="43433"/>
    <n v="43433"/>
    <n v="43433"/>
    <n v="43440"/>
    <s v="CBUTTER"/>
    <m/>
    <m/>
    <n v="43441"/>
    <n v="43440"/>
    <s v="JLBAY"/>
    <d v="2018-12-10T00:00:00"/>
    <d v="2018-12-10T00:00:00"/>
    <d v="2018-12-20T00:00:00"/>
    <d v="2018-12-13T00:00:00"/>
    <s v="JMPAGE"/>
    <n v="43462"/>
    <n v="43462"/>
    <n v="43469"/>
    <n v="43469"/>
    <m/>
    <m/>
    <m/>
    <m/>
    <m/>
    <s v="SVCORDERMAN"/>
    <d v="2019-01-18T00:00:00"/>
    <m/>
    <d v="2019-01-18T00:00:00"/>
    <d v="2019-01-18T00:00:00"/>
    <s v="JLBAY"/>
    <n v="43481"/>
    <n v="43482"/>
    <n v="43481"/>
    <n v="43482"/>
    <s v="LTKANTZ"/>
    <m/>
    <m/>
    <n v="43488"/>
    <n v="43488"/>
    <s v="BHLOCKLEAR"/>
    <m/>
    <m/>
    <m/>
    <m/>
    <m/>
    <m/>
    <m/>
    <d v="2019-02-15T00:00:00"/>
    <m/>
    <s v="JLBAY"/>
    <d v="2019-01-17T00:00:00"/>
    <m/>
    <d v="2019-01-17T00:00:00"/>
    <d v="2019-01-17T00:00:00"/>
    <s v="TDDERR"/>
    <n v="43395"/>
    <n v="43395"/>
    <n v="43409"/>
    <n v="43418"/>
    <m/>
    <m/>
    <m/>
    <m/>
    <m/>
  </r>
  <r>
    <s v="PERTC"/>
    <n v="1804416301"/>
    <s v="GB/WS-CUSTOM-BLDR"/>
    <s v="DESIGN SYSTEMS BUILDERS, INC."/>
    <x v="27"/>
    <x v="0"/>
    <d v="2018-10-31T00:00:00"/>
    <d v="2019-02-15T00:00:00"/>
    <m/>
    <s v="18-160C"/>
    <s v="ANN"/>
    <s v="ANN"/>
    <x v="7"/>
    <s v="ANN"/>
    <s v="H1"/>
    <m/>
    <d v="2019-01-11T00:00:00"/>
    <d v="2019-01-11T00:00:00"/>
    <m/>
    <n v="763828"/>
    <n v="0"/>
    <n v="146.55000000000001"/>
    <n v="147.97999999999999"/>
    <n v="147.97999999999999"/>
    <n v="749"/>
    <n v="0"/>
    <n v="982.6"/>
    <n v="193.24"/>
    <n v="1175.8399999999999"/>
    <n v="224790"/>
    <n v="137390"/>
    <n v="0"/>
    <n v="222502"/>
    <n v="29.13"/>
    <n v="0"/>
    <m/>
    <n v="25"/>
    <m/>
    <m/>
    <m/>
    <m/>
    <m/>
    <s v="AYUBS"/>
    <d v="2019-01-08T00:00:00"/>
    <d v="2019-01-08T00:00:00"/>
    <d v="2019-01-14T00:00:00"/>
    <d v="2018-12-21T00:00:00"/>
    <s v="SLSEYFERT"/>
    <n v="43454"/>
    <n v="43454"/>
    <d v="2018-12-21T00:00:00"/>
    <d v="2018-12-21T00:00:00"/>
    <s v="CBUTTER"/>
    <n v="43470"/>
    <n v="43470"/>
    <d v="2019-01-06T00:00:00"/>
    <d v="2018-12-21T00:00:00"/>
    <s v="PREN"/>
    <d v="2019-01-02T00:00:00"/>
    <d v="2019-01-02T00:00:00"/>
    <d v="2019-01-18T00:00:00"/>
    <d v="2019-01-24T00:00:00"/>
    <s v="JASANTUCCI"/>
    <d v="2019-01-14T00:00:00"/>
    <d v="2019-01-14T00:00:00"/>
    <d v="2019-02-08T00:00:00"/>
    <m/>
    <m/>
    <m/>
    <m/>
    <m/>
    <m/>
    <s v="SVCORDERMAN"/>
    <m/>
    <m/>
    <d v="2019-01-25T00:00:00"/>
    <d v="2019-01-25T00:00:00"/>
    <s v="SYEDS"/>
    <d v="2019-02-11T00:00:00"/>
    <d v="2019-02-11T00:00:00"/>
    <d v="2019-02-11T00:00:00"/>
    <m/>
    <m/>
    <m/>
    <m/>
    <d v="2019-01-30T00:00:00"/>
    <m/>
    <s v="AALINAGHIAN"/>
    <m/>
    <m/>
    <m/>
    <m/>
    <m/>
    <m/>
    <m/>
    <d v="2019-02-14T00:00:00"/>
    <m/>
    <s v="CAVEL"/>
    <d v="2019-01-24T00:00:00"/>
    <m/>
    <d v="2019-01-24T00:00:00"/>
    <d v="2019-01-24T00:00:00"/>
    <s v="LEOTA"/>
    <d v="2018-11-20T00:00:00"/>
    <d v="2018-11-20T00:00:00"/>
    <d v="2019-01-03T00:00:00"/>
    <d v="2018-12-07T00:00:00"/>
    <m/>
    <m/>
    <m/>
    <m/>
    <m/>
  </r>
  <r>
    <s v="BKMILLER"/>
    <n v="1803929901"/>
    <s v="GB/WS-CUSTOM-BLDR"/>
    <s v="BOBBITT DESIGN BUILD, LLC"/>
    <x v="11"/>
    <x v="0"/>
    <d v="2018-08-30T00:00:00"/>
    <d v="2019-02-04T00:00:00"/>
    <m/>
    <n v="20924"/>
    <s v="ANN"/>
    <s v="VIS"/>
    <x v="8"/>
    <s v="ANN"/>
    <s v="H5"/>
    <m/>
    <d v="2019-01-02T00:00:00"/>
    <d v="2019-01-03T00:00:00"/>
    <m/>
    <n v="389053"/>
    <n v="0"/>
    <n v="128.32"/>
    <n v="134.46"/>
    <n v="134.46"/>
    <n v="340"/>
    <n v="0"/>
    <n v="696.75"/>
    <n v="8"/>
    <n v="704.75"/>
    <n v="55139.7"/>
    <n v="37510"/>
    <n v="0"/>
    <n v="90777"/>
    <n v="23.332999999999998"/>
    <n v="91933.04"/>
    <m/>
    <n v="0"/>
    <s v="BKMILLER"/>
    <m/>
    <m/>
    <m/>
    <n v="43375"/>
    <s v="HERRG"/>
    <d v="2018-12-07T00:00:00"/>
    <n v="43441"/>
    <d v="2018-12-19T00:00:00"/>
    <n v="43453"/>
    <s v="BHLOCKLEAR"/>
    <n v="43453"/>
    <n v="43453"/>
    <n v="43454"/>
    <m/>
    <m/>
    <m/>
    <m/>
    <m/>
    <m/>
    <s v="DLLUEBBERT"/>
    <d v="2018-12-20T00:00:00"/>
    <d v="2018-12-20T00:00:00"/>
    <d v="2019-01-18T00:00:00"/>
    <d v="2019-01-18T00:00:00"/>
    <s v="BMMULLENDER"/>
    <d v="2018-12-20T00:00:00"/>
    <d v="2018-12-20T00:00:00"/>
    <d v="2019-01-18T00:00:00"/>
    <d v="2019-01-18T00:00:00"/>
    <s v="BMMULLENDER"/>
    <n v="43454"/>
    <n v="43454"/>
    <n v="43483"/>
    <n v="43483"/>
    <s v="SVCORDERMAN"/>
    <d v="2019-01-21T00:00:00"/>
    <m/>
    <d v="2019-01-21T00:00:00"/>
    <d v="2019-01-21T00:00:00"/>
    <s v="DLLUEBBERT"/>
    <d v="2018-12-12T00:00:00"/>
    <d v="2018-12-20T00:00:00"/>
    <d v="2019-01-18T00:00:00"/>
    <d v="2019-01-18T00:00:00"/>
    <m/>
    <m/>
    <m/>
    <d v="2019-01-24T00:00:00"/>
    <m/>
    <s v="BHLOCKLEAR"/>
    <m/>
    <m/>
    <m/>
    <m/>
    <m/>
    <m/>
    <m/>
    <d v="2019-02-02T00:00:00"/>
    <m/>
    <s v="DLLUEBBERT"/>
    <d v="2019-01-18T00:00:00"/>
    <m/>
    <d v="2019-01-18T00:00:00"/>
    <d v="2019-01-18T00:00:00"/>
    <s v="TDDERR"/>
    <d v="2018-11-15T00:00:00"/>
    <d v="2018-11-15T00:00:00"/>
    <d v="2018-12-07T00:00:00"/>
    <d v="2018-12-07T00:00:00"/>
    <m/>
    <m/>
    <m/>
    <m/>
    <m/>
  </r>
  <r>
    <s v="LTKANTZ"/>
    <n v="1900063001"/>
    <s v="GB-ENPARTS-BLDR"/>
    <s v="EDIS BUILDING SYSTEMS, INC."/>
    <x v="6"/>
    <x v="2"/>
    <d v="2019-01-09T00:00:00"/>
    <m/>
    <m/>
    <s v="5099900-1006"/>
    <m/>
    <m/>
    <x v="9"/>
    <s v="ANN"/>
    <m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m/>
    <m/>
    <m/>
    <m/>
    <m/>
    <m/>
    <m/>
    <m/>
    <m/>
    <m/>
    <m/>
    <m/>
    <m/>
    <m/>
    <m/>
    <s v="LINDS"/>
    <n v="43474"/>
    <n v="43474"/>
    <n v="43474"/>
    <n v="43474"/>
    <m/>
    <m/>
    <m/>
    <m/>
    <m/>
    <m/>
    <m/>
    <m/>
    <m/>
    <m/>
    <s v="SVCORDERMAN"/>
    <m/>
    <m/>
    <d v="2019-01-10T00:00:00"/>
    <m/>
    <m/>
    <m/>
    <m/>
    <m/>
    <m/>
    <m/>
    <m/>
    <m/>
    <m/>
    <m/>
    <m/>
    <m/>
    <m/>
    <m/>
    <m/>
    <m/>
    <m/>
    <m/>
    <m/>
    <m/>
    <s v="LINDS"/>
    <d v="2019-01-09T00:00:00"/>
    <m/>
    <d v="2019-01-09T00:00:00"/>
    <d v="2019-01-09T00:00:00"/>
    <m/>
    <m/>
    <m/>
    <m/>
    <m/>
    <m/>
    <m/>
    <m/>
    <m/>
    <m/>
  </r>
  <r>
    <s v="BKMILLER"/>
    <n v="1804204901"/>
    <s v="GB/WS-CUSTOM-BLDR"/>
    <s v="COLEMAN-ADAMS CONSTRUCTION, INC."/>
    <x v="28"/>
    <x v="0"/>
    <d v="2018-10-08T00:00:00"/>
    <n v="43511"/>
    <m/>
    <n v="43295"/>
    <s v="ANN"/>
    <s v="KC3"/>
    <x v="10"/>
    <s v="ANN"/>
    <s v="B1"/>
    <m/>
    <n v="43403"/>
    <n v="43403"/>
    <m/>
    <n v="131028.39"/>
    <n v="0"/>
    <n v="36.68"/>
    <n v="36.76"/>
    <n v="36.76"/>
    <n v="96"/>
    <n v="96"/>
    <n v="119.5"/>
    <n v="0"/>
    <n v="119.5"/>
    <n v="7888.39"/>
    <n v="5366"/>
    <n v="0"/>
    <n v="26904.39"/>
    <n v="20.533000000000001"/>
    <n v="0"/>
    <m/>
    <n v="20.9"/>
    <m/>
    <m/>
    <m/>
    <m/>
    <m/>
    <s v="LANDERSON"/>
    <n v="43438"/>
    <n v="43438"/>
    <n v="43444"/>
    <n v="43444"/>
    <s v="MHUDGINS"/>
    <n v="43444"/>
    <n v="43444"/>
    <n v="43444"/>
    <n v="43444"/>
    <m/>
    <m/>
    <m/>
    <m/>
    <m/>
    <s v="ANMARTINEZ"/>
    <n v="43447"/>
    <n v="43447"/>
    <n v="43469"/>
    <n v="43469"/>
    <s v="HMORALES"/>
    <n v="43479"/>
    <n v="43479"/>
    <n v="43483"/>
    <n v="43481"/>
    <m/>
    <m/>
    <m/>
    <m/>
    <m/>
    <s v="SVCORDERMAN"/>
    <d v="2030-01-01T00:00:00"/>
    <m/>
    <d v="2019-01-25T00:00:00"/>
    <d v="2019-01-24T00:00:00"/>
    <s v="ANMARTINEZ"/>
    <n v="43489"/>
    <n v="43489"/>
    <n v="43489"/>
    <n v="43489"/>
    <m/>
    <m/>
    <m/>
    <n v="43493"/>
    <m/>
    <s v="KMBUCK"/>
    <m/>
    <m/>
    <n v="43420"/>
    <m/>
    <m/>
    <m/>
    <m/>
    <d v="2019-02-14T00:00:00"/>
    <m/>
    <s v="ANMARTINEZ"/>
    <d v="2019-01-24T00:00:00"/>
    <m/>
    <d v="2019-01-24T00:00:00"/>
    <d v="2019-01-24T00:00:00"/>
    <s v="KEENS"/>
    <n v="43405"/>
    <n v="43392"/>
    <n v="43416"/>
    <n v="43402"/>
    <m/>
    <m/>
    <m/>
    <m/>
    <m/>
  </r>
  <r>
    <s v="JPERIC"/>
    <n v="1803989403"/>
    <s v="GB/CL-STD-BLDR CAN"/>
    <s v="RICHARD D. STEELE CONSTRUCTION (1979) LTD."/>
    <x v="29"/>
    <x v="0"/>
    <d v="2018-11-05T00:00:00"/>
    <d v="2019-02-07T00:00:00"/>
    <m/>
    <s v="300199-0006"/>
    <s v="MXC"/>
    <s v="KC3"/>
    <x v="10"/>
    <s v="ANN"/>
    <s v="B1"/>
    <m/>
    <d v="2018-12-11T00:00:00"/>
    <d v="2018-12-12T00:00:00"/>
    <m/>
    <n v="23513"/>
    <n v="0"/>
    <n v="5.2"/>
    <n v="7.8"/>
    <n v="7.8"/>
    <n v="16"/>
    <n v="16"/>
    <n v="73"/>
    <n v="0"/>
    <n v="73"/>
    <n v="3100"/>
    <n v="2604"/>
    <n v="0"/>
    <n v="3763"/>
    <n v="16.004000000000001"/>
    <n v="0"/>
    <m/>
    <n v="25"/>
    <m/>
    <m/>
    <m/>
    <m/>
    <m/>
    <s v="SCHLK"/>
    <d v="2018-12-13T00:00:00"/>
    <d v="2018-12-13T00:00:00"/>
    <d v="2018-12-20T00:00:00"/>
    <m/>
    <s v="GREEA1"/>
    <d v="2018-12-20T00:00:00"/>
    <d v="2018-12-20T00:00:00"/>
    <d v="2018-12-20T00:00:00"/>
    <d v="2018-12-21T00:00:00"/>
    <m/>
    <m/>
    <m/>
    <m/>
    <m/>
    <s v="GLUGO"/>
    <d v="2018-12-26T00:00:00"/>
    <d v="2018-12-26T00:00:00"/>
    <d v="2019-01-07T00:00:00"/>
    <d v="2019-01-07T00:00:00"/>
    <s v="MENDP"/>
    <d v="2019-01-08T00:00:00"/>
    <d v="2019-01-08T00:00:00"/>
    <d v="2019-01-10T00:00:00"/>
    <d v="2019-01-10T00:00:00"/>
    <m/>
    <m/>
    <m/>
    <m/>
    <m/>
    <s v="SVCORDERMAN"/>
    <d v="2019-01-16T00:00:00"/>
    <m/>
    <d v="2019-01-16T00:00:00"/>
    <d v="2019-01-15T00:00:00"/>
    <s v="GLUGO"/>
    <d v="2019-01-15T00:00:00"/>
    <d v="2019-01-14T00:00:00"/>
    <d v="2019-01-15T00:00:00"/>
    <d v="2019-01-14T00:00:00"/>
    <m/>
    <m/>
    <m/>
    <d v="2019-01-18T00:00:00"/>
    <m/>
    <s v="SMLANE"/>
    <m/>
    <m/>
    <m/>
    <m/>
    <m/>
    <m/>
    <m/>
    <d v="2019-02-07T00:00:00"/>
    <m/>
    <s v="GLUGO"/>
    <d v="2019-01-15T00:00:00"/>
    <m/>
    <d v="2019-01-15T00:00:00"/>
    <d v="2019-01-14T00:00:00"/>
    <s v="CARBA"/>
    <m/>
    <m/>
    <m/>
    <m/>
    <m/>
    <m/>
    <m/>
    <m/>
    <m/>
  </r>
  <r>
    <s v="GREEJ1"/>
    <n v="1804734801"/>
    <s v="GB/CL-STD-BLDR"/>
    <s v="WALKER DESIGN &amp; CONSTRUCTION CO."/>
    <x v="30"/>
    <x v="0"/>
    <d v="2018-12-14T00:00:00"/>
    <d v="2019-02-27T00:00:00"/>
    <m/>
    <m/>
    <s v="MXC"/>
    <s v="MXC"/>
    <x v="10"/>
    <s v="ANN"/>
    <s v="B1"/>
    <m/>
    <d v="2018-12-20T00:00:00"/>
    <d v="2018-12-21T00:00:00"/>
    <m/>
    <n v="63978.080000000002"/>
    <n v="0"/>
    <n v="25.3"/>
    <n v="25.03"/>
    <n v="25.03"/>
    <n v="28"/>
    <n v="0"/>
    <n v="33"/>
    <n v="0"/>
    <n v="33"/>
    <n v="1862"/>
    <n v="1400"/>
    <n v="0"/>
    <n v="10538.74"/>
    <n v="16.472000000000001"/>
    <n v="0"/>
    <m/>
    <n v="16.5"/>
    <m/>
    <m/>
    <m/>
    <m/>
    <m/>
    <s v="BAUTA"/>
    <d v="2019-01-07T00:00:00"/>
    <d v="2019-01-07T00:00:00"/>
    <d v="2019-01-08T00:00:00"/>
    <d v="2019-01-08T00:00:00"/>
    <s v="GONZR"/>
    <d v="2019-01-08T00:00:00"/>
    <d v="2019-01-08T00:00:00"/>
    <d v="2019-01-08T00:00:00"/>
    <d v="2019-01-08T00:00:00"/>
    <m/>
    <m/>
    <m/>
    <m/>
    <m/>
    <s v="JMENDOZA1"/>
    <d v="2019-01-10T00:00:00"/>
    <d v="2019-01-10T00:00:00"/>
    <d v="2019-01-11T00:00:00"/>
    <d v="2019-01-11T00:00:00"/>
    <s v="JUARA1"/>
    <d v="2019-01-15T00:00:00"/>
    <d v="2019-01-15T00:00:00"/>
    <d v="2019-01-15T00:00:00"/>
    <m/>
    <m/>
    <m/>
    <m/>
    <m/>
    <m/>
    <s v="SVCORDERMAN"/>
    <d v="2019-01-22T00:00:00"/>
    <m/>
    <d v="2019-01-22T00:00:00"/>
    <d v="2019-01-22T00:00:00"/>
    <s v="JMENDOZA1"/>
    <d v="2019-01-21T00:00:00"/>
    <d v="2019-01-21T00:00:00"/>
    <d v="2019-01-21T00:00:00"/>
    <d v="2019-01-21T00:00:00"/>
    <s v="GREEJ1"/>
    <m/>
    <m/>
    <d v="2019-01-25T00:00:00"/>
    <m/>
    <s v="BHLOCKLEAR"/>
    <m/>
    <m/>
    <m/>
    <m/>
    <m/>
    <m/>
    <m/>
    <d v="2019-03-01T00:00:00"/>
    <m/>
    <s v="JMENDOZA1"/>
    <d v="2019-01-21T00:00:00"/>
    <m/>
    <d v="2019-01-21T00:00:00"/>
    <d v="2019-01-21T00:00:00"/>
    <s v="HERNG"/>
    <d v="2018-12-17T00:00:00"/>
    <d v="2018-12-17T00:00:00"/>
    <d v="2018-12-19T00:00:00"/>
    <d v="2018-12-20T00:00:00"/>
    <m/>
    <m/>
    <m/>
    <m/>
    <m/>
  </r>
  <r>
    <s v="GREEJ1"/>
    <n v="1804794601"/>
    <s v="GB/CL-STD-BLDR CAN"/>
    <s v="FITZ'S CONSTRUCTION LTD."/>
    <x v="31"/>
    <x v="3"/>
    <d v="2018-12-21T00:00:00"/>
    <d v="2019-03-29T00:00:00"/>
    <m/>
    <n v="10154"/>
    <s v="MXC"/>
    <s v="KC3"/>
    <x v="10"/>
    <s v="ANN"/>
    <s v="B1"/>
    <s v="CCF, CCF, CR"/>
    <d v="2019-01-03T00:00:00"/>
    <d v="2019-01-04T00:00:00"/>
    <m/>
    <n v="125277.54"/>
    <n v="0"/>
    <n v="38.799999999999997"/>
    <n v="0"/>
    <n v="0"/>
    <n v="20"/>
    <n v="20"/>
    <n v="22"/>
    <n v="0"/>
    <n v="22"/>
    <n v="2048.1999999999998"/>
    <n v="1540"/>
    <n v="0"/>
    <n v="1173.1199999999999"/>
    <n v="0.93600000000000005"/>
    <n v="0"/>
    <m/>
    <n v="10.8"/>
    <m/>
    <m/>
    <m/>
    <m/>
    <m/>
    <s v="KMBUCK"/>
    <d v="2019-01-10T00:00:00"/>
    <d v="2019-01-10T00:00:00"/>
    <d v="2019-01-11T00:00:00"/>
    <d v="2019-01-09T00:00:00"/>
    <m/>
    <m/>
    <m/>
    <m/>
    <m/>
    <m/>
    <m/>
    <m/>
    <m/>
    <m/>
    <s v="JMENDOZA1"/>
    <d v="2019-01-15T00:00:00"/>
    <d v="2019-01-15T00:00:00"/>
    <d v="2019-01-15T00:00:00"/>
    <d v="2019-01-15T00:00:00"/>
    <s v="MENDP"/>
    <d v="2019-01-17T00:00:00"/>
    <d v="2019-01-17T00:00:00"/>
    <d v="2019-01-17T00:00:00"/>
    <d v="2019-01-17T00:00:00"/>
    <m/>
    <m/>
    <m/>
    <m/>
    <m/>
    <s v="SVCORDERMAN"/>
    <d v="2019-02-26T00:00:00"/>
    <m/>
    <d v="2019-02-26T00:00:00"/>
    <m/>
    <s v="JMENDOZA1"/>
    <d v="2019-01-24T00:00:00"/>
    <d v="2019-01-24T00:00:00"/>
    <d v="2019-01-24T00:00:00"/>
    <d v="2019-01-24T00:00:00"/>
    <m/>
    <m/>
    <m/>
    <m/>
    <m/>
    <m/>
    <m/>
    <m/>
    <m/>
    <m/>
    <m/>
    <m/>
    <m/>
    <d v="2019-03-29T00:00:00"/>
    <m/>
    <s v="JMENDOZA1"/>
    <d v="2019-01-24T00:00:00"/>
    <m/>
    <d v="2019-01-24T00:00:00"/>
    <d v="2019-01-24T00:00:00"/>
    <s v="HERNG"/>
    <d v="2019-01-03T00:00:00"/>
    <d v="2019-01-03T00:00:00"/>
    <d v="2019-01-04T00:00:00"/>
    <d v="2019-01-04T00:00:00"/>
    <m/>
    <m/>
    <m/>
    <m/>
    <m/>
  </r>
  <r>
    <s v="GREEJ1"/>
    <n v="1804807001"/>
    <s v="GB/CL-STD-BLDR"/>
    <s v="L.A. BRETT &amp; SONS"/>
    <x v="32"/>
    <x v="0"/>
    <d v="2018-12-27T00:00:00"/>
    <n v="43508"/>
    <m/>
    <m/>
    <s v="MXC"/>
    <s v="KC3"/>
    <x v="10"/>
    <s v="ANN"/>
    <s v="B1"/>
    <m/>
    <n v="43468"/>
    <n v="43469"/>
    <m/>
    <n v="35877.17"/>
    <n v="0"/>
    <n v="15.83"/>
    <n v="15.76"/>
    <n v="15.76"/>
    <n v="20"/>
    <n v="20"/>
    <n v="18.5"/>
    <n v="0"/>
    <n v="18.5"/>
    <n v="1330"/>
    <n v="1000"/>
    <n v="0"/>
    <n v="4870.95"/>
    <n v="13.577"/>
    <n v="0"/>
    <m/>
    <n v="14"/>
    <m/>
    <m/>
    <m/>
    <m/>
    <m/>
    <s v="HAMIS"/>
    <n v="43472"/>
    <n v="43472"/>
    <n v="43473"/>
    <n v="43473"/>
    <s v="ICHAS"/>
    <n v="43483"/>
    <n v="43483"/>
    <n v="43483"/>
    <m/>
    <m/>
    <m/>
    <m/>
    <m/>
    <m/>
    <s v="GLUGO"/>
    <n v="43474"/>
    <n v="43474"/>
    <n v="43476"/>
    <n v="43476"/>
    <s v="SOROZCO"/>
    <n v="43479"/>
    <n v="43479"/>
    <n v="43480"/>
    <n v="43480"/>
    <m/>
    <m/>
    <m/>
    <m/>
    <m/>
    <s v="SVCORDERMAN"/>
    <d v="2019-01-22T00:00:00"/>
    <m/>
    <d v="2019-01-21T00:00:00"/>
    <d v="2019-01-16T00:00:00"/>
    <s v="GLUGO"/>
    <n v="43483"/>
    <n v="43481"/>
    <n v="43483"/>
    <n v="43481"/>
    <s v="GREEJ1"/>
    <m/>
    <m/>
    <n v="43486"/>
    <m/>
    <s v="DEPALMER"/>
    <m/>
    <m/>
    <m/>
    <m/>
    <m/>
    <m/>
    <m/>
    <d v="2019-02-12T00:00:00"/>
    <m/>
    <s v="GLUGO"/>
    <d v="2019-01-18T00:00:00"/>
    <m/>
    <d v="2019-01-18T00:00:00"/>
    <d v="2019-01-16T00:00:00"/>
    <s v="DSEGURA"/>
    <n v="43467"/>
    <n v="43467"/>
    <n v="43467"/>
    <n v="43467"/>
    <m/>
    <m/>
    <m/>
    <m/>
    <m/>
  </r>
  <r>
    <s v="JPERIC"/>
    <n v="1804243001"/>
    <s v="GB/WS-CUSTOM-BLDR"/>
    <s v="ABCOTT CONSTRUCTION LTD."/>
    <x v="33"/>
    <x v="3"/>
    <d v="2018-10-11T00:00:00"/>
    <n v="43557"/>
    <m/>
    <m/>
    <s v="ANN"/>
    <s v="OS"/>
    <x v="10"/>
    <s v="ANN"/>
    <s v="B2"/>
    <m/>
    <n v="43475"/>
    <n v="43476"/>
    <m/>
    <n v="395183"/>
    <n v="0"/>
    <n v="107.67"/>
    <n v="0"/>
    <n v="0"/>
    <n v="179"/>
    <n v="0"/>
    <n v="194.5"/>
    <n v="0"/>
    <n v="194.5"/>
    <n v="4982.05"/>
    <n v="2879.8"/>
    <n v="0"/>
    <n v="90072.68"/>
    <n v="22.792999999999999"/>
    <n v="0"/>
    <m/>
    <n v="21.8"/>
    <m/>
    <m/>
    <m/>
    <m/>
    <m/>
    <s v="MORRJ1"/>
    <n v="43420"/>
    <n v="43423"/>
    <n v="43432"/>
    <n v="43432"/>
    <s v="KMBUCK"/>
    <n v="43432"/>
    <n v="43432"/>
    <n v="43432"/>
    <n v="43431"/>
    <m/>
    <m/>
    <m/>
    <m/>
    <m/>
    <s v="HMORALES"/>
    <n v="43446"/>
    <n v="43446"/>
    <n v="43455"/>
    <n v="43467"/>
    <s v="EFGALVAN"/>
    <n v="43467"/>
    <n v="43467"/>
    <n v="43472"/>
    <n v="43472"/>
    <m/>
    <m/>
    <m/>
    <m/>
    <m/>
    <s v="SVCORDERMAN"/>
    <d v="2019-02-26T00:00:00"/>
    <m/>
    <d v="2019-02-26T00:00:00"/>
    <m/>
    <s v="HMORALES"/>
    <n v="43475"/>
    <n v="43475"/>
    <n v="43475"/>
    <n v="43475"/>
    <m/>
    <m/>
    <m/>
    <m/>
    <m/>
    <s v="DINWOSU"/>
    <m/>
    <m/>
    <n v="43434"/>
    <n v="43438"/>
    <m/>
    <m/>
    <m/>
    <n v="43557"/>
    <m/>
    <s v="HMORALES"/>
    <d v="2019-01-10T00:00:00"/>
    <m/>
    <d v="2019-01-10T00:00:00"/>
    <d v="2019-01-10T00:00:00"/>
    <m/>
    <m/>
    <m/>
    <m/>
    <m/>
    <s v="AKHAN"/>
    <m/>
    <m/>
    <m/>
    <m/>
  </r>
  <r>
    <s v="GREEJ1"/>
    <n v="1804277801"/>
    <s v="GB/CL-STD-BLDR CAN"/>
    <s v="APEX CONTRACTING (SUDBURY) LTD."/>
    <x v="34"/>
    <x v="1"/>
    <d v="2018-10-16T00:00:00"/>
    <d v="2019-02-01T00:00:00"/>
    <m/>
    <m/>
    <s v="MXC"/>
    <s v="CE1"/>
    <x v="10"/>
    <s v="ANN"/>
    <s v="B2"/>
    <m/>
    <d v="2018-12-19T00:00:00"/>
    <d v="2018-12-20T00:00:00"/>
    <n v="43499"/>
    <n v="160628.92000000001"/>
    <n v="0"/>
    <n v="47.78"/>
    <n v="53.1"/>
    <n v="53.1"/>
    <n v="20"/>
    <n v="20"/>
    <n v="31"/>
    <n v="0"/>
    <n v="31"/>
    <n v="2048.1999999999998"/>
    <n v="1540"/>
    <n v="0"/>
    <n v="-182.91"/>
    <m/>
    <n v="0"/>
    <m/>
    <n v="27"/>
    <m/>
    <m/>
    <m/>
    <m/>
    <m/>
    <s v="MHUDGINS"/>
    <d v="2018-11-01T00:00:00"/>
    <m/>
    <d v="2018-11-02T00:00:00"/>
    <m/>
    <s v="KMBUCK"/>
    <m/>
    <m/>
    <m/>
    <m/>
    <m/>
    <m/>
    <m/>
    <m/>
    <m/>
    <s v="JLLOREDO"/>
    <d v="2018-12-20T00:00:00"/>
    <d v="2018-12-20T00:00:00"/>
    <d v="2018-12-21T00:00:00"/>
    <d v="2019-01-07T00:00:00"/>
    <s v="SIERA"/>
    <n v="43472"/>
    <n v="43472"/>
    <n v="43472"/>
    <n v="43108"/>
    <m/>
    <m/>
    <m/>
    <m/>
    <m/>
    <s v="SVCORDERMAN"/>
    <d v="2019-01-11T00:00:00"/>
    <m/>
    <d v="2019-01-11T00:00:00"/>
    <d v="2019-01-11T00:00:00"/>
    <s v="JLLOREDO"/>
    <n v="43454"/>
    <n v="43455"/>
    <n v="43475"/>
    <n v="43475"/>
    <s v="GREEJ1"/>
    <m/>
    <m/>
    <d v="2019-01-16T00:00:00"/>
    <m/>
    <s v="SMLANE"/>
    <m/>
    <m/>
    <n v="43406"/>
    <m/>
    <m/>
    <m/>
    <m/>
    <d v="2019-01-30T00:00:00"/>
    <n v="43497"/>
    <s v="JLLOREDO"/>
    <d v="2019-01-10T00:00:00"/>
    <m/>
    <d v="2019-01-10T00:00:00"/>
    <d v="2019-01-10T00:00:00"/>
    <s v="ESCOA"/>
    <d v="2018-10-31T00:00:00"/>
    <d v="2018-10-31T00:00:00"/>
    <d v="2018-10-31T00:00:00"/>
    <d v="2018-10-31T00:00:00"/>
    <m/>
    <m/>
    <m/>
    <m/>
    <m/>
  </r>
  <r>
    <s v="GREEJ1"/>
    <n v="1804627901"/>
    <s v="GB/CL-STD-BLDR"/>
    <s v="WALKER DESIGN &amp; CONSTRUCTION CO."/>
    <x v="35"/>
    <x v="3"/>
    <d v="2018-11-30T00:00:00"/>
    <d v="2019-05-30T00:00:00"/>
    <m/>
    <m/>
    <s v="MXC"/>
    <s v="MXC"/>
    <x v="10"/>
    <s v="ANN"/>
    <s v="B2"/>
    <s v="CCF, CCF, CR"/>
    <d v="2018-12-05T00:00:00"/>
    <d v="2018-12-06T00:00:00"/>
    <m/>
    <n v="53519.27"/>
    <n v="0"/>
    <n v="20.309999999999999"/>
    <n v="0"/>
    <n v="0"/>
    <n v="20"/>
    <n v="0"/>
    <n v="23"/>
    <n v="0"/>
    <n v="23"/>
    <n v="1330"/>
    <n v="1000"/>
    <n v="0"/>
    <n v="3816.28"/>
    <n v="7.1310000000000002"/>
    <n v="0"/>
    <m/>
    <n v="8.3000000000000007"/>
    <m/>
    <m/>
    <m/>
    <m/>
    <m/>
    <s v="GONZJ3"/>
    <d v="2018-12-07T00:00:00"/>
    <d v="2018-12-07T00:00:00"/>
    <d v="2018-12-10T00:00:00"/>
    <d v="2018-12-11T00:00:00"/>
    <s v="GONZR"/>
    <n v="43444"/>
    <n v="43444"/>
    <d v="2018-12-10T00:00:00"/>
    <d v="2018-12-11T00:00:00"/>
    <s v="GONZJ3"/>
    <m/>
    <m/>
    <n v="43445"/>
    <n v="43445"/>
    <s v="OCAMA"/>
    <d v="2018-12-12T00:00:00"/>
    <d v="2018-12-12T00:00:00"/>
    <d v="2018-12-17T00:00:00"/>
    <d v="2018-12-17T00:00:00"/>
    <s v="MARTJ"/>
    <d v="2018-12-19T00:00:00"/>
    <n v="43453"/>
    <d v="2018-12-19T00:00:00"/>
    <n v="43453"/>
    <m/>
    <m/>
    <m/>
    <m/>
    <m/>
    <s v="SVCORDERMAN"/>
    <n v="43585"/>
    <m/>
    <d v="2019-04-30T00:00:00"/>
    <m/>
    <s v="OCAMA"/>
    <d v="2018-12-26T00:00:00"/>
    <d v="2018-12-26T00:00:00"/>
    <d v="2018-12-26T00:00:00"/>
    <d v="2018-12-25T00:00:00"/>
    <m/>
    <m/>
    <m/>
    <m/>
    <m/>
    <s v="SCHLK"/>
    <m/>
    <m/>
    <d v="2018-12-20T00:00:00"/>
    <m/>
    <m/>
    <m/>
    <m/>
    <d v="2019-05-30T00:00:00"/>
    <m/>
    <s v="OCAMA"/>
    <d v="2018-12-26T00:00:00"/>
    <m/>
    <d v="2018-12-26T00:00:00"/>
    <d v="2018-12-26T00:00:00"/>
    <s v="HERNG"/>
    <d v="2018-12-06T00:00:00"/>
    <d v="2018-12-06T00:00:00"/>
    <d v="2018-12-10T00:00:00"/>
    <d v="2018-12-04T00:00:00"/>
    <m/>
    <m/>
    <m/>
    <m/>
    <m/>
  </r>
  <r>
    <s v="GREEJ1"/>
    <n v="1804643801"/>
    <s v="GB/CL-STD-BLDR"/>
    <s v="FENTON CONSTRUCTION CO., INC."/>
    <x v="36"/>
    <x v="0"/>
    <d v="2018-12-03T00:00:00"/>
    <d v="2019-01-23T00:00:00"/>
    <m/>
    <n v="10792"/>
    <s v="MXC"/>
    <s v="KC3"/>
    <x v="10"/>
    <s v="ANN"/>
    <s v="B2"/>
    <m/>
    <d v="2018-12-12T00:00:00"/>
    <d v="2018-12-13T00:00:00"/>
    <m/>
    <n v="88767.3"/>
    <n v="88767.3"/>
    <n v="27.94"/>
    <n v="29.15"/>
    <n v="29.15"/>
    <n v="20"/>
    <n v="0"/>
    <n v="22"/>
    <n v="0"/>
    <n v="22"/>
    <n v="1330"/>
    <n v="1000"/>
    <n v="1655"/>
    <n v="21264.3"/>
    <n v="23.954999999999998"/>
    <n v="25143.040000000001"/>
    <n v="28.324999999999999"/>
    <n v="24"/>
    <m/>
    <m/>
    <m/>
    <m/>
    <m/>
    <s v="KMBUCK"/>
    <n v="43447"/>
    <n v="43447"/>
    <n v="43448"/>
    <n v="43448"/>
    <m/>
    <n v="43454"/>
    <n v="43454"/>
    <n v="43454"/>
    <m/>
    <m/>
    <m/>
    <m/>
    <m/>
    <m/>
    <s v="KLSEGUNDO"/>
    <n v="43451"/>
    <n v="43451"/>
    <n v="43451"/>
    <n v="43451"/>
    <s v="FGMONDRAGON"/>
    <n v="43454"/>
    <n v="43454"/>
    <n v="43454"/>
    <n v="43454"/>
    <m/>
    <m/>
    <m/>
    <m/>
    <m/>
    <s v="SVCORDERMAN"/>
    <d v="2018-12-27T00:00:00"/>
    <m/>
    <d v="2018-12-27T00:00:00"/>
    <d v="2018-12-27T00:00:00"/>
    <s v="KLSEGUNDO"/>
    <n v="43460"/>
    <n v="43460"/>
    <n v="43460"/>
    <n v="43460"/>
    <s v="GREEJ1"/>
    <m/>
    <m/>
    <d v="2018-12-31T00:00:00"/>
    <m/>
    <s v="SCHLK"/>
    <m/>
    <m/>
    <m/>
    <m/>
    <m/>
    <m/>
    <m/>
    <d v="2019-01-16T00:00:00"/>
    <d v="2019-01-15T00:00:00"/>
    <s v="KLSEGUNDO"/>
    <d v="2018-12-26T00:00:00"/>
    <m/>
    <d v="2018-12-26T00:00:00"/>
    <d v="2018-12-26T00:00:00"/>
    <s v="HERNG"/>
    <n v="43440"/>
    <n v="43440"/>
    <n v="43444"/>
    <n v="43444"/>
    <m/>
    <m/>
    <m/>
    <m/>
    <m/>
  </r>
  <r>
    <s v="GREEJ1"/>
    <n v="1804679801"/>
    <s v="GB/CL-STD-BLDR"/>
    <s v="W.K. THOMAS &amp; ASSOCIATES"/>
    <x v="37"/>
    <x v="0"/>
    <d v="2018-12-06T00:00:00"/>
    <d v="2019-01-23T00:00:00"/>
    <m/>
    <m/>
    <s v="MXC"/>
    <s v="MXC"/>
    <x v="10"/>
    <s v="ANN"/>
    <s v="B2"/>
    <m/>
    <n v="43447"/>
    <n v="43448"/>
    <m/>
    <n v="75586.81"/>
    <n v="0"/>
    <n v="24.85"/>
    <n v="24.56"/>
    <n v="24.56"/>
    <n v="20"/>
    <n v="0"/>
    <n v="22.5"/>
    <n v="0"/>
    <n v="22.5"/>
    <n v="1330"/>
    <n v="1000"/>
    <n v="0"/>
    <n v="15170.89"/>
    <n v="20.071000000000002"/>
    <n v="13274.21"/>
    <m/>
    <n v="20"/>
    <m/>
    <m/>
    <m/>
    <m/>
    <m/>
    <s v="BAUTA"/>
    <n v="43451"/>
    <n v="43451"/>
    <n v="43452"/>
    <n v="43452"/>
    <s v="CORRL"/>
    <n v="43452"/>
    <n v="43452"/>
    <n v="43452"/>
    <n v="43451"/>
    <s v="CORRL"/>
    <m/>
    <m/>
    <n v="43444"/>
    <n v="43444"/>
    <s v="KLSEGUNDO"/>
    <n v="43453"/>
    <n v="43453"/>
    <n v="43453"/>
    <n v="43453"/>
    <s v="FGMONDRAGON"/>
    <n v="43455"/>
    <n v="43455"/>
    <n v="43455"/>
    <n v="43455"/>
    <m/>
    <m/>
    <m/>
    <m/>
    <m/>
    <s v="SVCORDERMAN"/>
    <d v="2018-12-28T00:00:00"/>
    <m/>
    <d v="2018-12-28T00:00:00"/>
    <d v="2018-12-28T00:00:00"/>
    <s v="KLSEGUNDO"/>
    <n v="43461"/>
    <n v="43461"/>
    <n v="43461"/>
    <n v="43461"/>
    <s v="GREEJ1"/>
    <m/>
    <m/>
    <n v="43467"/>
    <m/>
    <s v="SCHLK"/>
    <m/>
    <m/>
    <m/>
    <m/>
    <m/>
    <m/>
    <m/>
    <d v="2019-01-23T00:00:00"/>
    <d v="2019-01-29T00:00:00"/>
    <s v="KLSEGUNDO"/>
    <d v="2018-12-27T00:00:00"/>
    <m/>
    <d v="2018-12-27T00:00:00"/>
    <d v="2018-12-27T00:00:00"/>
    <s v="ARANF"/>
    <n v="43444"/>
    <n v="43444"/>
    <n v="43447"/>
    <m/>
    <m/>
    <m/>
    <m/>
    <m/>
    <m/>
  </r>
  <r>
    <s v="GREEJ1"/>
    <n v="1804739801"/>
    <s v="GB/CL-STD-BLDR CAN"/>
    <s v="FITZ'S CONSTRUCTION LTD."/>
    <x v="38"/>
    <x v="0"/>
    <d v="2018-12-14T00:00:00"/>
    <d v="2019-02-06T00:00:00"/>
    <m/>
    <s v="PO 10132"/>
    <s v="MXC"/>
    <s v="KC3"/>
    <x v="10"/>
    <s v="ANN"/>
    <s v="B2"/>
    <s v="OTHER"/>
    <d v="2018-12-21T00:00:00"/>
    <d v="2018-12-26T00:00:00"/>
    <m/>
    <n v="89526.19"/>
    <n v="0"/>
    <n v="27.92"/>
    <n v="24.5"/>
    <n v="24.5"/>
    <n v="23"/>
    <n v="23"/>
    <n v="23.75"/>
    <n v="0.5"/>
    <n v="24.25"/>
    <n v="2556.1999999999998"/>
    <n v="1922"/>
    <n v="0"/>
    <n v="-13772.92"/>
    <m/>
    <n v="0"/>
    <m/>
    <n v="7"/>
    <m/>
    <m/>
    <m/>
    <m/>
    <m/>
    <s v="LANDERSON"/>
    <d v="2018-12-21T00:00:00"/>
    <d v="2018-12-21T00:00:00"/>
    <d v="2018-12-28T00:00:00"/>
    <d v="2019-01-02T00:00:00"/>
    <s v="GREEA1"/>
    <n v="43462"/>
    <n v="43462"/>
    <d v="2018-12-28T00:00:00"/>
    <m/>
    <s v="LANDERSON"/>
    <n v="43462"/>
    <n v="43462"/>
    <d v="2018-12-28T00:00:00"/>
    <n v="43467"/>
    <s v="MARTJ"/>
    <d v="2019-01-08T00:00:00"/>
    <d v="2019-01-08T00:00:00"/>
    <d v="2019-01-08T00:00:00"/>
    <d v="2019-01-08T00:00:00"/>
    <s v="SIERA"/>
    <d v="2019-01-09T00:00:00"/>
    <d v="2019-01-09T00:00:00"/>
    <d v="2019-01-09T00:00:00"/>
    <d v="2019-01-09T00:00:00"/>
    <m/>
    <m/>
    <m/>
    <m/>
    <m/>
    <s v="SVCORDERMAN"/>
    <d v="2019-01-16T00:00:00"/>
    <m/>
    <d v="2019-01-16T00:00:00"/>
    <d v="2019-01-30T00:00:00"/>
    <s v="MARTJ"/>
    <d v="2019-01-15T00:00:00"/>
    <d v="2019-01-15T00:00:00"/>
    <d v="2019-01-15T00:00:00"/>
    <d v="2019-01-15T00:00:00"/>
    <s v="GREEJ1"/>
    <m/>
    <m/>
    <d v="2019-02-04T00:00:00"/>
    <m/>
    <s v="CWWALKER"/>
    <m/>
    <m/>
    <m/>
    <m/>
    <m/>
    <m/>
    <m/>
    <d v="2019-02-25T00:00:00"/>
    <m/>
    <s v="MARTJ"/>
    <d v="2019-01-15T00:00:00"/>
    <m/>
    <d v="2019-01-15T00:00:00"/>
    <d v="2019-01-15T00:00:00"/>
    <s v="LOPEA"/>
    <d v="2018-12-19T00:00:00"/>
    <d v="2018-12-19T00:00:00"/>
    <d v="2018-12-21T00:00:00"/>
    <d v="2018-12-20T00:00:00"/>
    <m/>
    <m/>
    <m/>
    <m/>
    <m/>
  </r>
  <r>
    <s v="GREEJ1"/>
    <n v="1804734901"/>
    <s v="GB/CL-STD-BLDR"/>
    <s v="WALKER DESIGN &amp; CONSTRUCTION CO."/>
    <x v="39"/>
    <x v="0"/>
    <d v="2018-12-14T00:00:00"/>
    <d v="2019-03-01T00:00:00"/>
    <m/>
    <m/>
    <s v="MXC"/>
    <s v="MXC"/>
    <x v="10"/>
    <s v="ANN"/>
    <s v="B2"/>
    <m/>
    <d v="2018-12-20T00:00:00"/>
    <d v="2018-12-21T00:00:00"/>
    <m/>
    <n v="12231.07"/>
    <n v="0"/>
    <n v="3.57"/>
    <n v="3.51"/>
    <n v="3.51"/>
    <n v="20"/>
    <n v="0"/>
    <n v="20.5"/>
    <n v="0"/>
    <n v="20.5"/>
    <n v="1330"/>
    <n v="1000"/>
    <n v="0"/>
    <n v="3008.43"/>
    <n v="24.597000000000001"/>
    <n v="0"/>
    <m/>
    <n v="25"/>
    <m/>
    <m/>
    <m/>
    <m/>
    <m/>
    <s v="BAUTA"/>
    <d v="2019-01-08T00:00:00"/>
    <d v="2019-01-08T00:00:00"/>
    <d v="2019-01-09T00:00:00"/>
    <d v="2019-01-09T00:00:00"/>
    <s v="GONZJ3"/>
    <n v="43474"/>
    <n v="43474"/>
    <d v="2019-01-09T00:00:00"/>
    <n v="43474"/>
    <m/>
    <m/>
    <m/>
    <m/>
    <m/>
    <s v="MARTJ"/>
    <d v="2019-01-10T00:00:00"/>
    <d v="2019-01-10T00:00:00"/>
    <d v="2019-01-10T00:00:00"/>
    <d v="2019-01-10T00:00:00"/>
    <s v="LOPEA"/>
    <d v="2019-01-11T00:00:00"/>
    <d v="2019-01-11T00:00:00"/>
    <d v="2019-01-11T00:00:00"/>
    <d v="2019-01-11T00:00:00"/>
    <m/>
    <m/>
    <m/>
    <m/>
    <m/>
    <s v="SVCORDERMAN"/>
    <n v="43487"/>
    <m/>
    <d v="2019-01-22T00:00:00"/>
    <d v="2019-01-17T00:00:00"/>
    <s v="MARTJ"/>
    <d v="2019-01-17T00:00:00"/>
    <d v="2019-01-16T00:00:00"/>
    <d v="2019-01-17T00:00:00"/>
    <d v="2019-01-16T00:00:00"/>
    <s v="GREEJ1"/>
    <m/>
    <m/>
    <d v="2019-01-21T00:00:00"/>
    <m/>
    <s v="BHLOCKLEAR"/>
    <m/>
    <m/>
    <m/>
    <m/>
    <m/>
    <m/>
    <m/>
    <d v="2019-03-01T00:00:00"/>
    <m/>
    <s v="MARTJ"/>
    <d v="2019-01-17T00:00:00"/>
    <m/>
    <d v="2019-01-17T00:00:00"/>
    <d v="2019-01-17T00:00:00"/>
    <s v="HERNG"/>
    <d v="2018-12-17T00:00:00"/>
    <d v="2018-12-17T00:00:00"/>
    <d v="2018-12-19T00:00:00"/>
    <d v="2018-12-20T00:00:00"/>
    <m/>
    <m/>
    <m/>
    <m/>
    <m/>
  </r>
  <r>
    <s v="GREEJ1"/>
    <n v="1804807201"/>
    <s v="GB/CL-STD-BLDR"/>
    <s v="L.A. BRETT &amp; SONS"/>
    <x v="40"/>
    <x v="0"/>
    <d v="2018-12-27T00:00:00"/>
    <d v="2019-02-13T00:00:00"/>
    <m/>
    <m/>
    <s v="MXC"/>
    <s v="KC3"/>
    <x v="10"/>
    <s v="ANN"/>
    <s v="B2"/>
    <m/>
    <d v="2019-01-03T00:00:00"/>
    <d v="2019-01-04T00:00:00"/>
    <m/>
    <n v="30237.25"/>
    <n v="0"/>
    <n v="13.64"/>
    <n v="14.45"/>
    <n v="14.45"/>
    <n v="20"/>
    <n v="20"/>
    <n v="24"/>
    <n v="0"/>
    <n v="24"/>
    <n v="1330"/>
    <n v="1000"/>
    <n v="0"/>
    <n v="3490.46"/>
    <n v="11.544"/>
    <n v="0"/>
    <m/>
    <n v="11"/>
    <m/>
    <m/>
    <m/>
    <m/>
    <m/>
    <s v="AMICHALEK"/>
    <d v="2019-01-08T00:00:00"/>
    <d v="2019-01-08T00:00:00"/>
    <d v="2019-01-09T00:00:00"/>
    <d v="2019-01-09T00:00:00"/>
    <m/>
    <m/>
    <m/>
    <m/>
    <m/>
    <m/>
    <m/>
    <m/>
    <m/>
    <m/>
    <s v="KLSEGUNDO"/>
    <d v="2019-01-11T00:00:00"/>
    <d v="2019-01-11T00:00:00"/>
    <d v="2019-01-11T00:00:00"/>
    <d v="2019-01-11T00:00:00"/>
    <s v="MENDP"/>
    <d v="2019-01-15T00:00:00"/>
    <n v="43479"/>
    <d v="2019-01-15T00:00:00"/>
    <n v="43479"/>
    <m/>
    <m/>
    <m/>
    <m/>
    <m/>
    <s v="SVCORDERMAN"/>
    <d v="2019-02-21T00:00:00"/>
    <m/>
    <d v="2019-01-21T00:00:00"/>
    <n v="43482"/>
    <s v="KLSEGUNDO"/>
    <d v="2019-01-17T00:00:00"/>
    <d v="2019-01-17T00:00:00"/>
    <d v="2019-01-17T00:00:00"/>
    <d v="2019-01-17T00:00:00"/>
    <s v="GREEJ1"/>
    <m/>
    <m/>
    <n v="43486"/>
    <m/>
    <m/>
    <m/>
    <m/>
    <m/>
    <m/>
    <m/>
    <m/>
    <m/>
    <d v="2019-02-13T00:00:00"/>
    <m/>
    <s v="KLSEGUNDO"/>
    <d v="2019-01-18T00:00:00"/>
    <m/>
    <d v="2019-01-18T00:00:00"/>
    <d v="2019-01-17T00:00:00"/>
    <s v="DSEGURA"/>
    <d v="2019-01-02T00:00:00"/>
    <d v="2019-01-02T00:00:00"/>
    <d v="2019-01-02T00:00:00"/>
    <d v="2019-01-02T00:00:00"/>
    <m/>
    <m/>
    <m/>
    <m/>
    <m/>
  </r>
  <r>
    <s v="GREEJ1"/>
    <n v="1804812101"/>
    <s v="GB/CL-STD-BLDR"/>
    <s v="JACKSON BUILDERS, INC."/>
    <x v="41"/>
    <x v="0"/>
    <d v="2018-12-28T00:00:00"/>
    <d v="2019-02-26T00:00:00"/>
    <m/>
    <n v="2419"/>
    <s v="MXC"/>
    <s v="MXC"/>
    <x v="10"/>
    <s v="ANN"/>
    <s v="B2"/>
    <m/>
    <d v="2019-01-04T00:00:00"/>
    <d v="2019-01-07T00:00:00"/>
    <m/>
    <n v="52607.99"/>
    <n v="0"/>
    <n v="18.93"/>
    <n v="18.940000000000001"/>
    <n v="18.940000000000001"/>
    <n v="20"/>
    <n v="20"/>
    <n v="25.25"/>
    <n v="0"/>
    <n v="25.25"/>
    <n v="1330"/>
    <n v="1000"/>
    <n v="0"/>
    <n v="8277.43"/>
    <n v="15.734"/>
    <n v="0"/>
    <m/>
    <n v="16"/>
    <m/>
    <m/>
    <m/>
    <m/>
    <m/>
    <s v="GONZJ3"/>
    <d v="2019-01-14T00:00:00"/>
    <d v="2019-01-14T00:00:00"/>
    <d v="2019-01-15T00:00:00"/>
    <d v="2019-01-15T00:00:00"/>
    <s v="ICHAS"/>
    <n v="43480"/>
    <n v="43480"/>
    <d v="2019-01-15T00:00:00"/>
    <d v="2019-01-15T00:00:00"/>
    <m/>
    <m/>
    <m/>
    <m/>
    <m/>
    <s v="NNAVA"/>
    <d v="2019-01-16T00:00:00"/>
    <d v="2019-01-16T00:00:00"/>
    <d v="2019-01-18T00:00:00"/>
    <d v="2019-01-18T00:00:00"/>
    <s v="PARRL"/>
    <d v="2019-01-21T00:00:00"/>
    <d v="2019-01-21T00:00:00"/>
    <d v="2019-01-21T00:00:00"/>
    <d v="2019-01-21T00:00:00"/>
    <m/>
    <m/>
    <m/>
    <m/>
    <m/>
    <s v="SVCORDERMAN"/>
    <d v="2019-01-29T00:00:00"/>
    <m/>
    <d v="2019-01-29T00:00:00"/>
    <n v="43490"/>
    <s v="NNAVA"/>
    <d v="2019-01-25T00:00:00"/>
    <d v="2019-01-25T00:00:00"/>
    <d v="2019-01-25T00:00:00"/>
    <d v="2019-01-25T00:00:00"/>
    <s v="GREEJ1"/>
    <m/>
    <m/>
    <n v="43495"/>
    <m/>
    <s v="AALINAGHIAN"/>
    <m/>
    <m/>
    <m/>
    <m/>
    <m/>
    <m/>
    <m/>
    <d v="2019-02-26T00:00:00"/>
    <m/>
    <s v="NNAVA"/>
    <d v="2019-01-25T00:00:00"/>
    <m/>
    <d v="2019-01-25T00:00:00"/>
    <d v="2019-01-25T00:00:00"/>
    <s v="DSEGURA"/>
    <d v="2019-01-03T00:00:00"/>
    <d v="2019-01-03T00:00:00"/>
    <d v="2019-01-03T00:00:00"/>
    <d v="2019-01-03T00:00:00"/>
    <m/>
    <m/>
    <m/>
    <m/>
    <m/>
  </r>
  <r>
    <s v="GREEJ1"/>
    <n v="1804277803"/>
    <s v="GB/CLAIM-ENPARTS-BLDR"/>
    <s v="APEX CONTRACTING (SUDBURY) LTD."/>
    <x v="34"/>
    <x v="0"/>
    <d v="2019-01-22T00:00:00"/>
    <m/>
    <m/>
    <m/>
    <s v="MXC"/>
    <s v="CE1"/>
    <x v="10"/>
    <s v="ANN"/>
    <s v="B2"/>
    <s v="OTHER"/>
    <m/>
    <m/>
    <m/>
    <n v="228.79"/>
    <n v="0"/>
    <n v="0.09"/>
    <n v="0.09"/>
    <n v="0.09"/>
    <n v="0"/>
    <m/>
    <n v="0"/>
    <n v="0"/>
    <n v="0"/>
    <m/>
    <m/>
    <n v="0"/>
    <n v="97.12"/>
    <n v="42.448999999999998"/>
    <n v="0"/>
    <m/>
    <n v="0"/>
    <m/>
    <m/>
    <m/>
    <m/>
    <m/>
    <s v="MHUDGINS"/>
    <m/>
    <m/>
    <m/>
    <m/>
    <s v="KMBUCK"/>
    <m/>
    <m/>
    <m/>
    <m/>
    <m/>
    <m/>
    <m/>
    <m/>
    <m/>
    <m/>
    <m/>
    <m/>
    <m/>
    <m/>
    <m/>
    <m/>
    <m/>
    <m/>
    <m/>
    <m/>
    <m/>
    <m/>
    <m/>
    <m/>
    <s v="SVCORDERMAN"/>
    <d v="2019-01-23T00:00:00"/>
    <m/>
    <d v="2019-01-23T00:00:00"/>
    <d v="2019-01-23T00:00:00"/>
    <m/>
    <m/>
    <m/>
    <m/>
    <m/>
    <m/>
    <m/>
    <m/>
    <m/>
    <m/>
    <s v="SMLANE"/>
    <m/>
    <m/>
    <m/>
    <m/>
    <m/>
    <m/>
    <m/>
    <d v="2019-01-28T00:00:00"/>
    <d v="2019-02-01T00:00:00"/>
    <s v="JLLOREDO"/>
    <d v="2019-01-22T00:00:00"/>
    <m/>
    <d v="2019-01-22T00:00:00"/>
    <d v="2019-01-22T00:00:00"/>
    <s v="ESCOA"/>
    <m/>
    <m/>
    <m/>
    <m/>
    <m/>
    <m/>
    <m/>
    <m/>
    <m/>
  </r>
  <r>
    <s v="GREEJ1"/>
    <n v="1804757701"/>
    <s v="GB/CL-STD-BLDR"/>
    <s v="L.A. BRETT &amp; SONS"/>
    <x v="42"/>
    <x v="1"/>
    <d v="2018-12-18T00:00:00"/>
    <d v="2019-02-06T00:00:00"/>
    <m/>
    <m/>
    <s v="MXC"/>
    <s v="KC3"/>
    <x v="10"/>
    <s v="ANN"/>
    <s v="C1"/>
    <m/>
    <d v="2018-12-20T00:00:00"/>
    <d v="2018-12-21T00:00:00"/>
    <n v="43498"/>
    <n v="24595.18"/>
    <n v="24595.18"/>
    <n v="8.39"/>
    <n v="8.5"/>
    <n v="8.5"/>
    <n v="28"/>
    <n v="28"/>
    <n v="25.25"/>
    <n v="0"/>
    <n v="25.25"/>
    <n v="1862"/>
    <n v="1400"/>
    <n v="2023.75"/>
    <n v="2929.74"/>
    <n v="11.912000000000001"/>
    <n v="3440.12"/>
    <n v="13.987"/>
    <n v="12"/>
    <m/>
    <m/>
    <m/>
    <m/>
    <m/>
    <s v="JUNGA"/>
    <d v="2018-12-21T00:00:00"/>
    <d v="2018-12-21T00:00:00"/>
    <d v="2018-12-21T00:00:00"/>
    <m/>
    <m/>
    <m/>
    <m/>
    <m/>
    <m/>
    <s v="JUNGA"/>
    <n v="43455"/>
    <n v="43455"/>
    <n v="43455"/>
    <m/>
    <s v="SALOW"/>
    <d v="2019-01-07T00:00:00"/>
    <d v="2019-01-07T00:00:00"/>
    <d v="2019-01-07T00:00:00"/>
    <d v="2019-01-08T00:00:00"/>
    <s v="SOROZCO"/>
    <d v="2019-01-08T00:00:00"/>
    <n v="43473"/>
    <d v="2019-01-08T00:00:00"/>
    <n v="43473"/>
    <m/>
    <m/>
    <m/>
    <m/>
    <m/>
    <s v="SVCORDERMAN"/>
    <d v="2019-01-15T00:00:00"/>
    <m/>
    <d v="2019-01-15T00:00:00"/>
    <d v="2019-01-14T00:00:00"/>
    <s v="SALOW"/>
    <d v="2019-01-14T00:00:00"/>
    <d v="2019-01-14T00:00:00"/>
    <d v="2019-01-14T00:00:00"/>
    <d v="2019-01-14T00:00:00"/>
    <s v="GREEJ1"/>
    <m/>
    <m/>
    <d v="2019-01-17T00:00:00"/>
    <m/>
    <m/>
    <m/>
    <m/>
    <m/>
    <m/>
    <m/>
    <m/>
    <m/>
    <d v="2019-01-23T00:00:00"/>
    <n v="43493"/>
    <s v="SALOW"/>
    <d v="2019-01-14T00:00:00"/>
    <m/>
    <d v="2019-01-14T00:00:00"/>
    <d v="2019-01-14T00:00:00"/>
    <s v="ESCOA"/>
    <d v="2018-12-19T00:00:00"/>
    <d v="2018-12-19T00:00:00"/>
    <d v="2018-12-21T00:00:00"/>
    <d v="2018-12-20T00:00:00"/>
    <m/>
    <m/>
    <m/>
    <m/>
    <m/>
  </r>
  <r>
    <s v="GREEJ1"/>
    <n v="1804778801"/>
    <s v="GB/CL-STD-BLDR"/>
    <s v="C&amp;M SALES, INC."/>
    <x v="43"/>
    <x v="0"/>
    <d v="2018-12-20T00:00:00"/>
    <d v="2019-03-06T00:00:00"/>
    <m/>
    <n v="2804"/>
    <s v="MXC"/>
    <s v="MXC"/>
    <x v="10"/>
    <s v="ANN"/>
    <s v="C1"/>
    <m/>
    <d v="2019-01-03T00:00:00"/>
    <d v="2019-01-04T00:00:00"/>
    <m/>
    <n v="16174.51"/>
    <n v="0"/>
    <n v="5.15"/>
    <n v="5.0199999999999996"/>
    <n v="5.0199999999999996"/>
    <n v="20"/>
    <n v="20"/>
    <n v="12"/>
    <n v="0"/>
    <n v="12"/>
    <n v="1330"/>
    <n v="1000"/>
    <n v="0"/>
    <n v="3761.66"/>
    <n v="23.257000000000001"/>
    <n v="0"/>
    <m/>
    <n v="23.3"/>
    <m/>
    <m/>
    <m/>
    <m/>
    <m/>
    <s v="GONZR"/>
    <d v="2019-01-17T00:00:00"/>
    <d v="2019-01-17T00:00:00"/>
    <d v="2019-01-18T00:00:00"/>
    <d v="2019-01-21T00:00:00"/>
    <s v="ICHAS"/>
    <n v="43483"/>
    <n v="43483"/>
    <d v="2019-01-18T00:00:00"/>
    <d v="2019-01-18T00:00:00"/>
    <m/>
    <m/>
    <m/>
    <m/>
    <m/>
    <s v="CORTL"/>
    <d v="2019-01-21T00:00:00"/>
    <d v="2019-01-21T00:00:00"/>
    <d v="2019-01-22T00:00:00"/>
    <d v="2019-01-22T00:00:00"/>
    <m/>
    <m/>
    <m/>
    <m/>
    <m/>
    <m/>
    <m/>
    <m/>
    <m/>
    <m/>
    <s v="SVCORDERMAN"/>
    <d v="2019-02-05T00:00:00"/>
    <m/>
    <d v="2019-02-05T00:00:00"/>
    <d v="2019-01-28T00:00:00"/>
    <s v="CORTL"/>
    <d v="2019-01-23T00:00:00"/>
    <d v="2019-01-23T00:00:00"/>
    <d v="2019-01-23T00:00:00"/>
    <d v="2019-01-23T00:00:00"/>
    <s v="GREEJ1"/>
    <m/>
    <m/>
    <d v="2019-01-31T00:00:00"/>
    <m/>
    <s v="AALINAGHIAN"/>
    <m/>
    <m/>
    <m/>
    <m/>
    <m/>
    <m/>
    <m/>
    <d v="2019-03-06T00:00:00"/>
    <m/>
    <s v="CORTL"/>
    <d v="2019-01-25T00:00:00"/>
    <m/>
    <d v="2019-01-25T00:00:00"/>
    <d v="2019-01-23T00:00:00"/>
    <s v="HERNG"/>
    <d v="2018-12-26T00:00:00"/>
    <d v="2018-12-26T00:00:00"/>
    <d v="2019-01-03T00:00:00"/>
    <d v="2019-01-03T00:00:00"/>
    <m/>
    <m/>
    <m/>
    <m/>
    <m/>
  </r>
  <r>
    <s v="GREEJ1"/>
    <n v="1900012001"/>
    <s v="GB/CL-STD-BLDR"/>
    <s v="THE MULLETT COMPANY"/>
    <x v="44"/>
    <x v="0"/>
    <d v="2019-01-03T00:00:00"/>
    <d v="2019-03-01T00:00:00"/>
    <m/>
    <n v="1219"/>
    <s v="MXC"/>
    <s v="MXC"/>
    <x v="10"/>
    <s v="ANN"/>
    <s v="C1"/>
    <m/>
    <d v="2019-01-08T00:00:00"/>
    <d v="2019-01-09T00:00:00"/>
    <m/>
    <n v="18818.759999999998"/>
    <n v="0"/>
    <n v="5.32"/>
    <n v="5.4"/>
    <n v="4.91"/>
    <n v="20"/>
    <n v="20"/>
    <n v="11.25"/>
    <n v="0"/>
    <n v="11.25"/>
    <n v="1330"/>
    <n v="1000"/>
    <n v="0"/>
    <n v="3704.55"/>
    <n v="19.684999999999999"/>
    <n v="0"/>
    <m/>
    <n v="20"/>
    <m/>
    <m/>
    <m/>
    <m/>
    <m/>
    <s v="ICHAS"/>
    <n v="43479"/>
    <n v="43479"/>
    <n v="43480"/>
    <n v="43480"/>
    <s v="BAUTA"/>
    <n v="43480"/>
    <n v="43480"/>
    <n v="43480"/>
    <n v="43480"/>
    <m/>
    <m/>
    <m/>
    <m/>
    <m/>
    <s v="SALOW"/>
    <d v="2019-01-23T00:00:00"/>
    <d v="2019-01-24T00:00:00"/>
    <d v="2019-01-23T00:00:00"/>
    <d v="2019-01-24T00:00:00"/>
    <m/>
    <m/>
    <m/>
    <m/>
    <m/>
    <m/>
    <m/>
    <m/>
    <m/>
    <m/>
    <s v="SVCORDERMAN"/>
    <d v="2019-02-01T00:00:00"/>
    <m/>
    <d v="2019-02-01T00:00:00"/>
    <d v="2019-01-28T00:00:00"/>
    <s v="SALOW"/>
    <d v="2019-01-25T00:00:00"/>
    <d v="2019-01-25T00:00:00"/>
    <d v="2019-01-25T00:00:00"/>
    <d v="2019-01-25T00:00:00"/>
    <s v="GREEJ1"/>
    <m/>
    <m/>
    <d v="2019-01-31T00:00:00"/>
    <m/>
    <s v="KMBUCK"/>
    <m/>
    <m/>
    <m/>
    <m/>
    <m/>
    <m/>
    <m/>
    <d v="2019-03-01T00:00:00"/>
    <m/>
    <s v="SALOW"/>
    <d v="2019-01-25T00:00:00"/>
    <m/>
    <d v="2019-01-25T00:00:00"/>
    <d v="2019-01-25T00:00:00"/>
    <s v="DSEGURA"/>
    <n v="43472"/>
    <n v="43472"/>
    <n v="43473"/>
    <n v="43473"/>
    <m/>
    <m/>
    <m/>
    <m/>
    <m/>
  </r>
  <r>
    <s v="LSCOAKLEY"/>
    <n v="1803943401"/>
    <s v="GB/WS-CUSTOM-BLDR"/>
    <s v="CAROLINA METAL BUILDINGS, INC."/>
    <x v="45"/>
    <x v="0"/>
    <d v="2018-08-31T00:00:00"/>
    <d v="2019-02-01T00:00:00"/>
    <m/>
    <m/>
    <s v="KAN"/>
    <s v="ANN"/>
    <x v="10"/>
    <s v="ANN"/>
    <s v="D1"/>
    <m/>
    <d v="2018-11-30T00:00:00"/>
    <d v="2018-11-30T00:00:00"/>
    <m/>
    <n v="148284.76999999999"/>
    <n v="0"/>
    <n v="29.81"/>
    <n v="26.29"/>
    <n v="26.29"/>
    <n v="221"/>
    <n v="0"/>
    <n v="185.25"/>
    <n v="0"/>
    <n v="185.25"/>
    <n v="21664.7"/>
    <n v="12258"/>
    <n v="0"/>
    <n v="59521.77"/>
    <n v="40.14"/>
    <n v="31219.1"/>
    <m/>
    <n v="31.4"/>
    <m/>
    <m/>
    <m/>
    <m/>
    <m/>
    <s v="DBRYAN"/>
    <d v="2018-11-20T00:00:00"/>
    <d v="2018-11-15T00:00:00"/>
    <d v="2018-12-04T00:00:00"/>
    <m/>
    <s v="CBUTTER"/>
    <n v="43438"/>
    <n v="43438"/>
    <d v="2018-12-04T00:00:00"/>
    <m/>
    <s v="DBRYAN"/>
    <m/>
    <m/>
    <n v="43438"/>
    <m/>
    <s v="EFGALVAN"/>
    <d v="2018-12-11T00:00:00"/>
    <d v="2018-12-11T00:00:00"/>
    <d v="2018-12-27T00:00:00"/>
    <d v="2018-12-27T00:00:00"/>
    <s v="HMORALES"/>
    <d v="2019-01-02T00:00:00"/>
    <d v="2019-01-02T00:00:00"/>
    <d v="2019-01-08T00:00:00"/>
    <d v="2019-01-08T00:00:00"/>
    <m/>
    <m/>
    <m/>
    <m/>
    <m/>
    <s v="SVCORDERMAN"/>
    <d v="2019-01-11T00:00:00"/>
    <m/>
    <d v="2019-01-11T00:00:00"/>
    <d v="2019-01-11T00:00:00"/>
    <s v="EFGALVAN"/>
    <d v="2019-01-10T00:00:00"/>
    <d v="2019-01-10T00:00:00"/>
    <d v="2019-01-10T00:00:00"/>
    <d v="2019-01-10T00:00:00"/>
    <s v="LSCOAKLEY"/>
    <m/>
    <m/>
    <d v="2019-01-16T00:00:00"/>
    <n v="43490"/>
    <s v="CBUTTER"/>
    <m/>
    <m/>
    <m/>
    <m/>
    <m/>
    <m/>
    <m/>
    <d v="2019-02-19T00:00:00"/>
    <m/>
    <s v="EFGALVAN"/>
    <d v="2019-01-10T00:00:00"/>
    <m/>
    <d v="2019-01-10T00:00:00"/>
    <d v="2019-01-10T00:00:00"/>
    <s v="JDHUDSON"/>
    <d v="2018-11-05T00:00:00"/>
    <d v="2018-10-31T00:00:00"/>
    <d v="2018-11-13T00:00:00"/>
    <d v="2018-11-13T00:00:00"/>
    <m/>
    <m/>
    <m/>
    <m/>
    <m/>
  </r>
  <r>
    <s v="MJQUINN"/>
    <n v="1803773501"/>
    <s v="GB/WS-CUSTOM-BLDR CAN"/>
    <s v="2124140 ONTARIO INC."/>
    <x v="46"/>
    <x v="0"/>
    <d v="2018-09-07T00:00:00"/>
    <d v="2019-03-18T00:00:00"/>
    <m/>
    <m/>
    <s v="KAN"/>
    <s v="STJ"/>
    <x v="10"/>
    <s v="ANN"/>
    <s v="D1"/>
    <m/>
    <d v="2018-09-21T00:00:00"/>
    <d v="2018-09-24T00:00:00"/>
    <m/>
    <n v="646949"/>
    <n v="0"/>
    <n v="161.57"/>
    <n v="149.58000000000001"/>
    <n v="143.88"/>
    <n v="421"/>
    <m/>
    <n v="245.05"/>
    <n v="2"/>
    <n v="247.05"/>
    <n v="91840"/>
    <n v="69753"/>
    <n v="0"/>
    <n v="155589"/>
    <n v="24.05"/>
    <n v="0"/>
    <m/>
    <n v="0"/>
    <m/>
    <m/>
    <m/>
    <m/>
    <m/>
    <s v="MCQUK"/>
    <d v="2018-10-30T00:00:00"/>
    <d v="2018-11-02T00:00:00"/>
    <d v="2018-11-14T00:00:00"/>
    <d v="2018-12-04T00:00:00"/>
    <s v="MLJOB"/>
    <m/>
    <m/>
    <d v="2018-11-14T00:00:00"/>
    <d v="2018-12-04T00:00:00"/>
    <m/>
    <m/>
    <m/>
    <d v="2018-12-07T00:00:00"/>
    <m/>
    <s v="GALVA"/>
    <d v="2018-12-05T00:00:00"/>
    <d v="2018-12-12T00:00:00"/>
    <d v="2018-12-21T00:00:00"/>
    <d v="2018-12-25T00:00:00"/>
    <s v="LOPEA"/>
    <d v="2018-12-26T00:00:00"/>
    <d v="2018-12-26T00:00:00"/>
    <d v="2019-01-04T00:00:00"/>
    <d v="2019-01-07T00:00:00"/>
    <m/>
    <m/>
    <m/>
    <m/>
    <m/>
    <s v="SVCORDERMAN"/>
    <d v="2019-02-14T00:00:00"/>
    <m/>
    <d v="2019-02-06T00:00:00"/>
    <d v="2019-01-28T00:00:00"/>
    <s v="GALVA"/>
    <d v="2019-01-10T00:00:00"/>
    <d v="2019-01-10T00:00:00"/>
    <d v="2019-01-10T00:00:00"/>
    <d v="2019-01-10T00:00:00"/>
    <m/>
    <m/>
    <m/>
    <d v="2019-01-31T00:00:00"/>
    <m/>
    <s v="DINWOSU"/>
    <m/>
    <m/>
    <m/>
    <m/>
    <m/>
    <m/>
    <m/>
    <d v="2019-03-13T00:00:00"/>
    <m/>
    <s v="GALVA"/>
    <d v="2019-01-10T00:00:00"/>
    <m/>
    <d v="2019-01-10T00:00:00"/>
    <d v="2019-01-14T00:00:00"/>
    <s v="JDHUDSON"/>
    <d v="2018-10-08T00:00:00"/>
    <d v="2018-09-27T00:00:00"/>
    <d v="2018-11-17T00:00:00"/>
    <d v="2018-10-25T00:00:00"/>
    <m/>
    <m/>
    <m/>
    <m/>
    <m/>
  </r>
  <r>
    <s v="BJBETTLEYON"/>
    <n v="1804185201"/>
    <s v="GB/WS-CUSTOM-BLDR"/>
    <s v="WILLOW CONSTRUCTION, LLC"/>
    <x v="47"/>
    <x v="0"/>
    <d v="2018-10-03T00:00:00"/>
    <d v="2019-02-11T00:00:00"/>
    <m/>
    <s v="M1830"/>
    <s v="ANN"/>
    <s v="ANN"/>
    <x v="10"/>
    <s v="ANN"/>
    <s v="D1"/>
    <m/>
    <d v="2018-11-20T00:00:00"/>
    <d v="2018-11-21T00:00:00"/>
    <m/>
    <n v="209198"/>
    <n v="0"/>
    <n v="42.94"/>
    <n v="41.08"/>
    <n v="41.08"/>
    <n v="312"/>
    <n v="0"/>
    <n v="316.75"/>
    <n v="0"/>
    <n v="316.75"/>
    <n v="54326"/>
    <n v="34420"/>
    <n v="0"/>
    <n v="60574"/>
    <n v="28.954999999999998"/>
    <n v="0"/>
    <m/>
    <n v="0"/>
    <m/>
    <m/>
    <m/>
    <m/>
    <m/>
    <s v="DINWOSU"/>
    <d v="2018-11-19T00:00:00"/>
    <m/>
    <d v="2018-12-07T00:00:00"/>
    <m/>
    <s v="SLSEYFERT"/>
    <n v="43441"/>
    <n v="43441"/>
    <d v="2018-12-07T00:00:00"/>
    <m/>
    <s v="DINWOSU"/>
    <m/>
    <m/>
    <d v="2018-12-07T00:00:00"/>
    <m/>
    <s v="REHURTADO"/>
    <d v="2018-12-10T00:00:00"/>
    <d v="2018-12-10T00:00:00"/>
    <d v="2019-01-02T00:00:00"/>
    <d v="2019-01-02T00:00:00"/>
    <s v="HERNG"/>
    <d v="2019-01-03T00:00:00"/>
    <d v="2019-01-03T00:00:00"/>
    <d v="2019-01-11T00:00:00"/>
    <d v="2019-01-15T00:00:00"/>
    <m/>
    <m/>
    <m/>
    <m/>
    <m/>
    <s v="SVCORDERMAN"/>
    <d v="2019-01-18T00:00:00"/>
    <m/>
    <d v="2019-01-18T00:00:00"/>
    <d v="2019-01-17T00:00:00"/>
    <s v="REHURTADO"/>
    <d v="2019-01-17T00:00:00"/>
    <d v="2019-01-17T00:00:00"/>
    <d v="2019-01-17T00:00:00"/>
    <d v="2019-01-17T00:00:00"/>
    <m/>
    <m/>
    <m/>
    <d v="2019-01-21T00:00:00"/>
    <m/>
    <s v="BHLOCKLEAR"/>
    <m/>
    <m/>
    <m/>
    <m/>
    <m/>
    <m/>
    <m/>
    <d v="2019-02-08T00:00:00"/>
    <m/>
    <s v="REHURTADO"/>
    <d v="2019-01-17T00:00:00"/>
    <m/>
    <d v="2019-01-17T00:00:00"/>
    <d v="2019-01-17T00:00:00"/>
    <s v="LEOTA"/>
    <d v="2018-10-30T00:00:00"/>
    <d v="2018-10-30T00:00:00"/>
    <d v="2018-11-08T00:00:00"/>
    <d v="2018-11-19T00:00:00"/>
    <m/>
    <m/>
    <m/>
    <m/>
    <m/>
  </r>
  <r>
    <s v="BKMILLER"/>
    <n v="1804379201"/>
    <s v="GB/WS-CUSTOM-BLDR"/>
    <s v="THE SHERIDAN CORPORATION"/>
    <x v="48"/>
    <x v="0"/>
    <d v="2018-10-29T00:00:00"/>
    <d v="2019-02-15T00:00:00"/>
    <m/>
    <n v="180007"/>
    <s v="KAN"/>
    <s v="ANN"/>
    <x v="10"/>
    <s v="ANN"/>
    <s v="D1"/>
    <m/>
    <d v="2018-12-04T00:00:00"/>
    <d v="2018-12-05T00:00:00"/>
    <m/>
    <n v="306526.83"/>
    <n v="0"/>
    <n v="85.19"/>
    <n v="80.42"/>
    <n v="80.42"/>
    <n v="308"/>
    <n v="0"/>
    <n v="234.25"/>
    <n v="1.5"/>
    <n v="235.75"/>
    <n v="48486.8"/>
    <n v="34352"/>
    <n v="0"/>
    <n v="76869.83"/>
    <n v="25.077999999999999"/>
    <n v="0"/>
    <m/>
    <n v="0"/>
    <m/>
    <m/>
    <m/>
    <m/>
    <m/>
    <s v="COURB"/>
    <d v="2018-12-05T00:00:00"/>
    <d v="2018-12-05T00:00:00"/>
    <d v="2018-12-19T00:00:00"/>
    <d v="2018-12-20T00:00:00"/>
    <s v="BHLOCKLEAR"/>
    <n v="43453"/>
    <n v="43453"/>
    <d v="2018-12-19T00:00:00"/>
    <d v="2018-12-18T00:00:00"/>
    <s v="COURB"/>
    <n v="43452"/>
    <n v="43452"/>
    <d v="2018-12-19T00:00:00"/>
    <m/>
    <s v="ARANF"/>
    <d v="2019-01-02T00:00:00"/>
    <d v="2019-01-02T00:00:00"/>
    <d v="2019-01-14T00:00:00"/>
    <d v="2019-01-14T00:00:00"/>
    <s v="REHURTADO"/>
    <d v="2019-01-15T00:00:00"/>
    <d v="2019-01-15T00:00:00"/>
    <d v="2019-01-18T00:00:00"/>
    <d v="2019-01-18T00:00:00"/>
    <m/>
    <m/>
    <m/>
    <m/>
    <m/>
    <s v="SVCORDERMAN"/>
    <m/>
    <m/>
    <d v="2019-01-25T00:00:00"/>
    <d v="2019-01-25T00:00:00"/>
    <s v="ARANF"/>
    <d v="2019-01-25T00:00:00"/>
    <d v="2019-01-25T00:00:00"/>
    <d v="2019-01-25T00:00:00"/>
    <d v="2019-01-25T00:00:00"/>
    <m/>
    <m/>
    <m/>
    <d v="2019-01-30T00:00:00"/>
    <m/>
    <s v="AALINAGHIAN"/>
    <m/>
    <m/>
    <m/>
    <m/>
    <m/>
    <m/>
    <m/>
    <d v="2019-02-13T00:00:00"/>
    <m/>
    <s v="ARANF"/>
    <d v="2019-01-25T00:00:00"/>
    <m/>
    <d v="2019-01-25T00:00:00"/>
    <d v="2019-01-25T00:00:00"/>
    <s v="JDHUDSON"/>
    <n v="43423"/>
    <n v="43423"/>
    <n v="43438"/>
    <n v="43433"/>
    <m/>
    <m/>
    <m/>
    <m/>
    <m/>
  </r>
  <r>
    <s v="PERTC"/>
    <n v="1804400601"/>
    <s v="GB/WS-CUSTOM-BLDR"/>
    <s v="KESSEL CONSTRUCTION, INC."/>
    <x v="49"/>
    <x v="0"/>
    <d v="2018-10-30T00:00:00"/>
    <d v="2019-02-01T00:00:00"/>
    <m/>
    <n v="29859"/>
    <s v="ANN"/>
    <s v="ANN"/>
    <x v="10"/>
    <s v="ANN"/>
    <s v="D1"/>
    <m/>
    <d v="2018-11-26T00:00:00"/>
    <d v="2018-11-27T00:00:00"/>
    <m/>
    <n v="117819"/>
    <n v="0"/>
    <n v="29"/>
    <n v="26.57"/>
    <n v="26.57"/>
    <n v="142"/>
    <n v="0"/>
    <n v="144"/>
    <n v="0"/>
    <n v="144"/>
    <n v="15547"/>
    <n v="9840"/>
    <n v="0"/>
    <n v="32567"/>
    <n v="27.641999999999999"/>
    <n v="24964.46"/>
    <m/>
    <n v="25"/>
    <m/>
    <m/>
    <m/>
    <m/>
    <m/>
    <s v="AYUBS"/>
    <d v="2018-12-05T00:00:00"/>
    <d v="2018-12-05T00:00:00"/>
    <d v="2018-12-18T00:00:00"/>
    <d v="2018-12-19T00:00:00"/>
    <s v="SLSEYFERT"/>
    <d v="2018-12-13T00:00:00"/>
    <d v="2018-12-13T00:00:00"/>
    <d v="2018-12-13T00:00:00"/>
    <m/>
    <s v="AYUBS"/>
    <m/>
    <m/>
    <n v="43444"/>
    <m/>
    <s v="HERNG"/>
    <d v="2018-12-19T00:00:00"/>
    <d v="2018-12-19T00:00:00"/>
    <d v="2018-12-27T00:00:00"/>
    <d v="2018-12-27T00:00:00"/>
    <s v="SOROZCO"/>
    <d v="2019-01-02T00:00:00"/>
    <d v="2019-01-02T00:00:00"/>
    <d v="2019-01-07T00:00:00"/>
    <m/>
    <m/>
    <m/>
    <m/>
    <m/>
    <m/>
    <s v="SVCORDERMAN"/>
    <d v="2019-01-23T00:00:00"/>
    <m/>
    <d v="2019-01-11T00:00:00"/>
    <d v="2019-01-10T00:00:00"/>
    <s v="HERNG"/>
    <d v="2019-01-10T00:00:00"/>
    <d v="2019-01-10T00:00:00"/>
    <d v="2019-01-10T00:00:00"/>
    <d v="2019-01-10T00:00:00"/>
    <m/>
    <m/>
    <m/>
    <d v="2019-01-14T00:00:00"/>
    <m/>
    <s v="SLSEYFERT"/>
    <m/>
    <m/>
    <m/>
    <m/>
    <m/>
    <m/>
    <m/>
    <d v="2019-02-01T00:00:00"/>
    <m/>
    <s v="HERNG"/>
    <d v="2019-01-10T00:00:00"/>
    <m/>
    <d v="2019-01-10T00:00:00"/>
    <d v="2019-01-09T00:00:00"/>
    <s v="KEENS"/>
    <d v="2018-11-27T00:00:00"/>
    <d v="2018-11-14T00:00:00"/>
    <d v="2018-12-07T00:00:00"/>
    <d v="2018-11-19T00:00:00"/>
    <m/>
    <m/>
    <m/>
    <m/>
    <m/>
  </r>
  <r>
    <s v="MJQUINN"/>
    <n v="1803773503"/>
    <s v="GB/WS-CUSTOM-BLDR CAN"/>
    <s v="2124140 ONTARIO INC."/>
    <x v="46"/>
    <x v="0"/>
    <d v="2018-11-22T00:00:00"/>
    <d v="2019-02-25T00:00:00"/>
    <m/>
    <m/>
    <s v="KAN"/>
    <s v="STJ"/>
    <x v="10"/>
    <s v="ANN"/>
    <s v="D1"/>
    <m/>
    <d v="2018-11-22T00:00:00"/>
    <d v="2018-11-26T00:00:00"/>
    <m/>
    <n v="165264"/>
    <n v="0"/>
    <n v="57.53"/>
    <n v="48.14"/>
    <n v="48.14"/>
    <n v="0"/>
    <m/>
    <n v="0"/>
    <n v="0"/>
    <n v="0"/>
    <m/>
    <m/>
    <n v="0"/>
    <n v="39746"/>
    <n v="24.05"/>
    <n v="0"/>
    <m/>
    <n v="0"/>
    <m/>
    <m/>
    <m/>
    <m/>
    <m/>
    <s v="MCQUK"/>
    <m/>
    <m/>
    <m/>
    <m/>
    <s v="MLJOB"/>
    <m/>
    <m/>
    <m/>
    <m/>
    <m/>
    <m/>
    <m/>
    <m/>
    <m/>
    <s v="GALVA"/>
    <d v="2019-01-10T00:00:00"/>
    <d v="2019-01-10T00:00:00"/>
    <d v="2019-01-10T00:00:00"/>
    <d v="2019-01-10T00:00:00"/>
    <m/>
    <m/>
    <m/>
    <m/>
    <m/>
    <m/>
    <m/>
    <m/>
    <m/>
    <m/>
    <s v="SVCORDERMAN"/>
    <d v="2019-02-21T00:00:00"/>
    <m/>
    <d v="2019-02-12T00:00:00"/>
    <d v="2019-01-30T00:00:00"/>
    <s v="GALVA"/>
    <n v="43475"/>
    <n v="43475"/>
    <n v="43475"/>
    <n v="43475"/>
    <m/>
    <m/>
    <m/>
    <d v="2019-02-04T00:00:00"/>
    <m/>
    <s v="DINWOSU"/>
    <m/>
    <m/>
    <m/>
    <m/>
    <m/>
    <m/>
    <m/>
    <d v="2019-03-20T00:00:00"/>
    <m/>
    <s v="GALVA"/>
    <d v="2019-01-10T00:00:00"/>
    <m/>
    <d v="2019-01-10T00:00:00"/>
    <d v="2019-01-10T00:00:00"/>
    <s v="JDHUDSON"/>
    <m/>
    <m/>
    <m/>
    <m/>
    <m/>
    <m/>
    <m/>
    <m/>
    <m/>
  </r>
  <r>
    <s v="GREEJ1"/>
    <n v="1804624501"/>
    <s v="GB/CL-STD-BLDR"/>
    <s v="JOSEPH CONSTRUCTION COMPANY, INC."/>
    <x v="50"/>
    <x v="0"/>
    <d v="2018-11-30T00:00:00"/>
    <n v="43509"/>
    <m/>
    <s v="EST18151"/>
    <s v="MXC"/>
    <s v="KC3"/>
    <x v="10"/>
    <s v="ANN"/>
    <s v="D1"/>
    <m/>
    <n v="43455"/>
    <n v="43460"/>
    <m/>
    <n v="270917.69"/>
    <n v="0"/>
    <n v="107.47"/>
    <n v="107.58"/>
    <n v="107.58"/>
    <n v="50"/>
    <n v="0"/>
    <n v="51"/>
    <n v="0"/>
    <n v="51"/>
    <n v="3325"/>
    <n v="2500"/>
    <n v="0"/>
    <n v="38665.160000000003"/>
    <n v="14.272"/>
    <n v="0"/>
    <m/>
    <n v="15.8"/>
    <m/>
    <m/>
    <m/>
    <m/>
    <m/>
    <s v="LANDERSON"/>
    <n v="43472"/>
    <n v="43472"/>
    <n v="43475"/>
    <n v="43483"/>
    <s v="GREEA1"/>
    <n v="43474"/>
    <n v="43474"/>
    <n v="43474"/>
    <n v="43473"/>
    <m/>
    <m/>
    <m/>
    <m/>
    <m/>
    <s v="GALVA"/>
    <n v="43482"/>
    <n v="43482"/>
    <n v="43483"/>
    <n v="43486"/>
    <m/>
    <m/>
    <m/>
    <m/>
    <m/>
    <m/>
    <m/>
    <m/>
    <m/>
    <m/>
    <s v="SVCORDERMAN"/>
    <d v="2019-01-22T00:00:00"/>
    <m/>
    <d v="2019-01-25T00:00:00"/>
    <d v="2019-01-25T00:00:00"/>
    <s v="GALVA"/>
    <n v="43486"/>
    <n v="43489"/>
    <n v="43486"/>
    <n v="43489"/>
    <m/>
    <m/>
    <m/>
    <d v="2019-01-30T00:00:00"/>
    <m/>
    <s v="HAMIS"/>
    <m/>
    <m/>
    <m/>
    <m/>
    <m/>
    <m/>
    <m/>
    <d v="2019-02-28T00:00:00"/>
    <m/>
    <s v="GALVA"/>
    <d v="2019-01-24T00:00:00"/>
    <m/>
    <d v="2019-01-24T00:00:00"/>
    <d v="2019-01-24T00:00:00"/>
    <s v="HERNG"/>
    <n v="43445"/>
    <n v="43445"/>
    <n v="43455"/>
    <n v="43455"/>
    <m/>
    <m/>
    <m/>
    <m/>
    <m/>
  </r>
  <r>
    <s v="GREEJ1"/>
    <n v="1804763301"/>
    <s v="GB/CL-STD-BLDR"/>
    <s v="HOON, INC."/>
    <x v="51"/>
    <x v="0"/>
    <d v="2018-12-18T00:00:00"/>
    <n v="43510"/>
    <m/>
    <s v="NiSource"/>
    <s v="MXC"/>
    <s v="MXC"/>
    <x v="10"/>
    <s v="ANN"/>
    <s v="D1"/>
    <m/>
    <n v="43469"/>
    <n v="43469"/>
    <m/>
    <n v="81347.11"/>
    <n v="0"/>
    <n v="21.99"/>
    <n v="27.43"/>
    <n v="27.43"/>
    <n v="20"/>
    <n v="20"/>
    <n v="23"/>
    <n v="0"/>
    <n v="23"/>
    <n v="1330"/>
    <n v="1000"/>
    <n v="0"/>
    <n v="12371.62"/>
    <n v="15.208"/>
    <n v="0"/>
    <m/>
    <n v="15"/>
    <m/>
    <m/>
    <m/>
    <m/>
    <m/>
    <s v="ICHAS"/>
    <n v="43476"/>
    <n v="43476"/>
    <n v="43476"/>
    <n v="43476"/>
    <m/>
    <m/>
    <m/>
    <m/>
    <m/>
    <m/>
    <m/>
    <m/>
    <m/>
    <m/>
    <s v="HERNG"/>
    <d v="2019-01-16T00:00:00"/>
    <d v="2019-01-16T00:00:00"/>
    <d v="2019-01-16T00:00:00"/>
    <d v="2019-01-16T00:00:00"/>
    <m/>
    <m/>
    <m/>
    <m/>
    <m/>
    <m/>
    <m/>
    <m/>
    <m/>
    <m/>
    <s v="SVCORDERMAN"/>
    <d v="2019-01-23T00:00:00"/>
    <m/>
    <d v="2019-01-23T00:00:00"/>
    <d v="2019-01-21T00:00:00"/>
    <s v="HERNG"/>
    <d v="2019-01-22T00:00:00"/>
    <d v="2019-01-21T00:00:00"/>
    <d v="2019-01-21T00:00:00"/>
    <d v="2019-01-21T00:00:00"/>
    <s v="GREEJ1"/>
    <m/>
    <m/>
    <n v="43489"/>
    <m/>
    <s v="DINWOSU"/>
    <m/>
    <m/>
    <m/>
    <m/>
    <m/>
    <m/>
    <m/>
    <d v="2019-02-14T00:00:00"/>
    <m/>
    <s v="HERNG"/>
    <d v="2019-01-22T00:00:00"/>
    <m/>
    <d v="2019-01-22T00:00:00"/>
    <d v="2019-01-21T00:00:00"/>
    <s v="LOPEA"/>
    <n v="43460"/>
    <n v="43460"/>
    <n v="43467"/>
    <n v="43468"/>
    <m/>
    <m/>
    <m/>
    <m/>
    <m/>
  </r>
  <r>
    <s v="GREEJ1"/>
    <n v="1804788501"/>
    <s v="GB/CL-STD-BLDR"/>
    <s v="L.A. BRETT &amp; SONS"/>
    <x v="52"/>
    <x v="0"/>
    <d v="2018-12-21T00:00:00"/>
    <d v="2019-02-08T00:00:00"/>
    <m/>
    <m/>
    <s v="MXC"/>
    <s v="KC3"/>
    <x v="10"/>
    <s v="ANN"/>
    <s v="D1"/>
    <m/>
    <n v="43468"/>
    <n v="43469"/>
    <m/>
    <n v="30903.1"/>
    <n v="0"/>
    <n v="14.13"/>
    <n v="14.14"/>
    <n v="14.14"/>
    <n v="20"/>
    <n v="20"/>
    <n v="46"/>
    <n v="0"/>
    <n v="46"/>
    <n v="1330"/>
    <n v="1000"/>
    <n v="0"/>
    <n v="3241.88"/>
    <n v="10.49"/>
    <n v="0"/>
    <m/>
    <n v="10"/>
    <m/>
    <m/>
    <m/>
    <m/>
    <m/>
    <s v="HAMIS"/>
    <n v="43469"/>
    <n v="43469"/>
    <n v="43469"/>
    <n v="43469"/>
    <m/>
    <m/>
    <m/>
    <m/>
    <m/>
    <m/>
    <m/>
    <m/>
    <m/>
    <m/>
    <s v="ERICO"/>
    <d v="2019-01-07T00:00:00"/>
    <d v="2019-01-07T00:00:00"/>
    <d v="2019-01-07T00:00:00"/>
    <d v="2019-01-07T00:00:00"/>
    <m/>
    <m/>
    <m/>
    <m/>
    <m/>
    <m/>
    <m/>
    <m/>
    <m/>
    <m/>
    <s v="SVCORDERMAN"/>
    <d v="2019-01-15T00:00:00"/>
    <m/>
    <d v="2019-01-15T00:00:00"/>
    <d v="2019-01-15T00:00:00"/>
    <s v="ERICO"/>
    <n v="43479"/>
    <n v="43479"/>
    <n v="43479"/>
    <n v="43479"/>
    <s v="GREEJ1"/>
    <m/>
    <m/>
    <d v="2019-01-18T00:00:00"/>
    <m/>
    <s v="DEPALMER"/>
    <m/>
    <m/>
    <m/>
    <m/>
    <m/>
    <m/>
    <m/>
    <d v="2019-02-08T00:00:00"/>
    <m/>
    <s v="ERICO"/>
    <d v="2019-01-14T00:00:00"/>
    <m/>
    <d v="2019-01-14T00:00:00"/>
    <d v="2019-01-15T00:00:00"/>
    <s v="ESCOA"/>
    <n v="43460"/>
    <n v="43461"/>
    <n v="43461"/>
    <n v="43461"/>
    <m/>
    <m/>
    <m/>
    <m/>
    <m/>
  </r>
  <r>
    <s v="BKMILLER"/>
    <n v="1804379203"/>
    <s v="GB/WS-ENPARTS-BLDR"/>
    <s v="THE SHERIDAN CORPORATION"/>
    <x v="48"/>
    <x v="0"/>
    <d v="2019-01-25T00:00:00"/>
    <m/>
    <m/>
    <n v="180007"/>
    <s v="KAN"/>
    <s v="ANN"/>
    <x v="10"/>
    <s v="ANN"/>
    <s v="D1"/>
    <m/>
    <m/>
    <m/>
    <m/>
    <n v="1"/>
    <n v="0"/>
    <n v="0"/>
    <n v="0.71"/>
    <n v="0.71"/>
    <n v="0"/>
    <m/>
    <n v="0"/>
    <n v="0"/>
    <n v="0"/>
    <m/>
    <m/>
    <n v="0"/>
    <n v="1"/>
    <n v="100"/>
    <n v="0"/>
    <m/>
    <n v="0"/>
    <m/>
    <m/>
    <m/>
    <m/>
    <m/>
    <s v="COURB"/>
    <m/>
    <m/>
    <m/>
    <m/>
    <s v="BHLOCKLEAR"/>
    <m/>
    <m/>
    <m/>
    <m/>
    <m/>
    <m/>
    <m/>
    <m/>
    <m/>
    <m/>
    <m/>
    <m/>
    <m/>
    <m/>
    <m/>
    <m/>
    <m/>
    <m/>
    <m/>
    <m/>
    <m/>
    <m/>
    <m/>
    <m/>
    <s v="SVCORDERMAN"/>
    <d v="2019-01-28T00:00:00"/>
    <m/>
    <d v="2019-01-28T00:00:00"/>
    <d v="2019-01-28T00:00:00"/>
    <m/>
    <m/>
    <m/>
    <m/>
    <m/>
    <m/>
    <m/>
    <m/>
    <m/>
    <m/>
    <s v="AALINAGHIAN"/>
    <m/>
    <m/>
    <m/>
    <m/>
    <m/>
    <m/>
    <m/>
    <d v="2019-02-14T00:00:00"/>
    <m/>
    <s v="ARANF"/>
    <d v="2019-01-25T00:00:00"/>
    <m/>
    <d v="2019-01-25T00:00:00"/>
    <d v="2019-01-25T00:00:00"/>
    <s v="JDHUDSON"/>
    <m/>
    <m/>
    <m/>
    <m/>
    <m/>
    <m/>
    <m/>
    <m/>
    <m/>
  </r>
  <r>
    <s v="PERTC"/>
    <n v="1804515101"/>
    <s v="GB/WS-STD-BLDR"/>
    <s v="DESIGN SYSTEMS BUILDERS, INC."/>
    <x v="53"/>
    <x v="3"/>
    <d v="2018-11-14T00:00:00"/>
    <d v="2019-03-29T00:00:00"/>
    <m/>
    <s v="18-123C"/>
    <s v="ANN"/>
    <s v="MXC"/>
    <x v="10"/>
    <s v="ANN"/>
    <m/>
    <m/>
    <d v="2018-12-11T00:00:00"/>
    <d v="2018-12-12T00:00:00"/>
    <m/>
    <n v="89551"/>
    <n v="0"/>
    <n v="29.52"/>
    <n v="0"/>
    <n v="0"/>
    <n v="54"/>
    <n v="0"/>
    <n v="66.25"/>
    <n v="0"/>
    <n v="66.25"/>
    <n v="5358.15"/>
    <n v="3645"/>
    <n v="0"/>
    <n v="26459.08"/>
    <n v="29.545999999999999"/>
    <n v="0"/>
    <m/>
    <n v="27"/>
    <m/>
    <m/>
    <m/>
    <m/>
    <m/>
    <s v="GONZJ3"/>
    <d v="2018-12-05T00:00:00"/>
    <d v="2018-12-05T00:00:00"/>
    <d v="2018-12-11T00:00:00"/>
    <d v="2018-12-11T00:00:00"/>
    <s v="GONZR"/>
    <n v="43444"/>
    <n v="43444"/>
    <d v="2018-12-10T00:00:00"/>
    <d v="2018-12-10T00:00:00"/>
    <s v="GONZJ3"/>
    <m/>
    <m/>
    <n v="43445"/>
    <n v="43445"/>
    <s v="LIZUNIGA"/>
    <d v="2018-12-12T00:00:00"/>
    <d v="2018-12-12T00:00:00"/>
    <d v="2018-12-18T00:00:00"/>
    <d v="2018-12-18T00:00:00"/>
    <s v="LOPEA"/>
    <d v="2018-12-19T00:00:00"/>
    <d v="2018-12-19T00:00:00"/>
    <d v="2018-12-21T00:00:00"/>
    <d v="2018-12-21T00:00:00"/>
    <m/>
    <m/>
    <m/>
    <m/>
    <m/>
    <s v="SVCORDERMAN"/>
    <d v="2019-02-26T00:00:00"/>
    <m/>
    <d v="2019-02-26T00:00:00"/>
    <m/>
    <s v="LOPEA"/>
    <d v="2019-01-08T00:00:00"/>
    <d v="2019-01-08T00:00:00"/>
    <d v="2019-01-08T00:00:00"/>
    <d v="2019-01-08T00:00:00"/>
    <m/>
    <m/>
    <m/>
    <m/>
    <m/>
    <s v="AALINAGHIAN"/>
    <m/>
    <m/>
    <d v="2019-01-07T00:00:00"/>
    <m/>
    <m/>
    <m/>
    <m/>
    <d v="2019-03-29T00:00:00"/>
    <m/>
    <s v="LOPEA"/>
    <d v="2019-01-08T00:00:00"/>
    <m/>
    <d v="2019-01-08T00:00:00"/>
    <d v="2019-01-08T00:00:00"/>
    <s v="KEENS"/>
    <d v="2018-11-21T00:00:00"/>
    <d v="2018-11-20T00:00:00"/>
    <d v="2018-12-06T00:00:00"/>
    <d v="2018-12-03T00:00:00"/>
    <m/>
    <m/>
    <m/>
    <m/>
    <m/>
  </r>
  <r>
    <s v="GREEJ1"/>
    <n v="1804058604"/>
    <s v="GB/CLAIM-ENPARTS-BLDR"/>
    <s v="PROFESSIONAL BUILDING SYSTEMS, INC."/>
    <x v="54"/>
    <x v="1"/>
    <d v="2019-01-02T00:00:00"/>
    <m/>
    <m/>
    <m/>
    <s v="MXC"/>
    <s v="MXC"/>
    <x v="10"/>
    <s v="ANN"/>
    <m/>
    <m/>
    <m/>
    <m/>
    <n v="43499"/>
    <n v="0"/>
    <n v="0"/>
    <n v="0"/>
    <n v="0"/>
    <n v="0"/>
    <n v="0"/>
    <m/>
    <n v="0"/>
    <n v="0"/>
    <n v="0"/>
    <m/>
    <m/>
    <n v="0"/>
    <n v="0"/>
    <m/>
    <n v="-9.49"/>
    <m/>
    <n v="0"/>
    <m/>
    <m/>
    <m/>
    <m/>
    <m/>
    <s v="ICHAS"/>
    <m/>
    <m/>
    <m/>
    <m/>
    <s v="GONZR"/>
    <m/>
    <m/>
    <m/>
    <m/>
    <m/>
    <m/>
    <m/>
    <m/>
    <m/>
    <m/>
    <m/>
    <m/>
    <m/>
    <m/>
    <m/>
    <m/>
    <m/>
    <m/>
    <m/>
    <m/>
    <m/>
    <m/>
    <m/>
    <m/>
    <s v="SVCORDERMAN"/>
    <d v="2019-01-02T00:00:00"/>
    <m/>
    <d v="2019-01-02T00:00:00"/>
    <d v="2019-01-02T00:00:00"/>
    <m/>
    <m/>
    <m/>
    <m/>
    <m/>
    <m/>
    <m/>
    <m/>
    <m/>
    <m/>
    <s v="JUNGA"/>
    <m/>
    <m/>
    <m/>
    <m/>
    <m/>
    <m/>
    <m/>
    <d v="2019-01-03T00:00:00"/>
    <n v="43469"/>
    <s v="GJGUILLEN"/>
    <d v="2019-01-02T00:00:00"/>
    <m/>
    <d v="2019-01-02T00:00:00"/>
    <d v="2019-01-02T00:00:00"/>
    <s v="ESCOA"/>
    <m/>
    <m/>
    <m/>
    <m/>
    <m/>
    <m/>
    <m/>
    <m/>
    <m/>
  </r>
  <r>
    <s v="BJBETTLEYON"/>
    <n v="1803281005"/>
    <s v="CLAIM-ENPARTS-BLDR"/>
    <s v="INTERMARK BUILDING &amp; DESIGN, LLC"/>
    <x v="55"/>
    <x v="1"/>
    <d v="2019-01-03T00:00:00"/>
    <m/>
    <m/>
    <m/>
    <s v="CAN"/>
    <s v="ANN"/>
    <x v="10"/>
    <s v="ANN"/>
    <m/>
    <m/>
    <m/>
    <m/>
    <d v="2019-02-02T00:00:00"/>
    <n v="0"/>
    <n v="0"/>
    <n v="0"/>
    <n v="0.02"/>
    <n v="0.02"/>
    <n v="0"/>
    <m/>
    <n v="0"/>
    <n v="0"/>
    <n v="0"/>
    <m/>
    <m/>
    <n v="0"/>
    <n v="0"/>
    <m/>
    <n v="-83.39"/>
    <m/>
    <n v="0"/>
    <m/>
    <m/>
    <m/>
    <m/>
    <m/>
    <s v="AYUBS"/>
    <m/>
    <m/>
    <m/>
    <m/>
    <s v="SLSEYFERT"/>
    <m/>
    <m/>
    <m/>
    <m/>
    <m/>
    <m/>
    <m/>
    <m/>
    <m/>
    <s v="GALVA"/>
    <n v="43468"/>
    <n v="43468"/>
    <n v="43468"/>
    <n v="43468"/>
    <m/>
    <m/>
    <m/>
    <m/>
    <m/>
    <m/>
    <m/>
    <m/>
    <m/>
    <m/>
    <s v="SVCORDERMAN"/>
    <d v="2019-01-03T00:00:00"/>
    <m/>
    <d v="2019-01-03T00:00:00"/>
    <d v="2019-01-03T00:00:00"/>
    <m/>
    <m/>
    <m/>
    <m/>
    <m/>
    <m/>
    <m/>
    <m/>
    <m/>
    <m/>
    <s v="DINWOSU"/>
    <m/>
    <m/>
    <m/>
    <m/>
    <m/>
    <m/>
    <m/>
    <d v="2019-01-08T00:00:00"/>
    <d v="2019-01-08T00:00:00"/>
    <s v="GALVA"/>
    <d v="2019-01-03T00:00:00"/>
    <m/>
    <d v="2019-01-03T00:00:00"/>
    <d v="2019-01-03T00:00:00"/>
    <s v="JLSY"/>
    <m/>
    <m/>
    <m/>
    <m/>
    <m/>
    <m/>
    <m/>
    <m/>
    <m/>
  </r>
  <r>
    <s v="BKMILLER"/>
    <n v="1802017004"/>
    <s v="CLAIM-ENPARTS-BLDR"/>
    <s v="BOBBITT DESIGN BUILD, INC."/>
    <x v="56"/>
    <x v="1"/>
    <d v="2019-01-03T00:00:00"/>
    <m/>
    <m/>
    <n v="44882"/>
    <s v="LAU"/>
    <s v="MXC"/>
    <x v="10"/>
    <s v="ANN"/>
    <m/>
    <m/>
    <m/>
    <m/>
    <d v="2019-02-03T00:00:00"/>
    <n v="0"/>
    <n v="0"/>
    <n v="0"/>
    <n v="0.08"/>
    <n v="0.08"/>
    <n v="0"/>
    <m/>
    <n v="0"/>
    <n v="0"/>
    <n v="0"/>
    <m/>
    <m/>
    <n v="0"/>
    <n v="0"/>
    <m/>
    <n v="-321.36"/>
    <m/>
    <n v="0"/>
    <m/>
    <m/>
    <m/>
    <m/>
    <m/>
    <s v="GONZR"/>
    <m/>
    <m/>
    <m/>
    <m/>
    <s v="CORRL"/>
    <m/>
    <m/>
    <m/>
    <m/>
    <m/>
    <m/>
    <m/>
    <m/>
    <m/>
    <s v="GALVA"/>
    <n v="43468"/>
    <n v="43468"/>
    <n v="43468"/>
    <n v="43468"/>
    <m/>
    <m/>
    <m/>
    <m/>
    <m/>
    <m/>
    <m/>
    <m/>
    <m/>
    <m/>
    <s v="SVCORDERMAN"/>
    <d v="2019-01-03T00:00:00"/>
    <m/>
    <d v="2019-01-03T00:00:00"/>
    <d v="2019-01-03T00:00:00"/>
    <m/>
    <m/>
    <m/>
    <m/>
    <m/>
    <m/>
    <m/>
    <m/>
    <m/>
    <m/>
    <s v="AALINAGHIAN"/>
    <m/>
    <m/>
    <m/>
    <m/>
    <m/>
    <m/>
    <m/>
    <d v="2019-01-10T00:00:00"/>
    <d v="2019-01-11T00:00:00"/>
    <s v="GALVA"/>
    <d v="2019-01-03T00:00:00"/>
    <m/>
    <d v="2019-01-03T00:00:00"/>
    <d v="2019-01-03T00:00:00"/>
    <s v="LEOTA"/>
    <m/>
    <m/>
    <m/>
    <m/>
    <m/>
    <m/>
    <m/>
    <m/>
    <m/>
  </r>
  <r>
    <s v="MJWILLIAMS"/>
    <n v="1803172405"/>
    <s v="CLAIM-ENPARTS-BLDR"/>
    <s v="GUARDIAN CONSTRUCTION MANAGEMENT SERVICES, INC."/>
    <x v="57"/>
    <x v="0"/>
    <d v="2019-01-07T00:00:00"/>
    <m/>
    <m/>
    <m/>
    <s v="VIS"/>
    <s v="CE1"/>
    <x v="10"/>
    <s v="ANN"/>
    <m/>
    <s v="OTHER"/>
    <m/>
    <m/>
    <m/>
    <n v="0"/>
    <n v="0"/>
    <n v="0"/>
    <n v="0.05"/>
    <n v="0.05"/>
    <n v="0"/>
    <m/>
    <n v="0"/>
    <n v="0"/>
    <n v="0"/>
    <m/>
    <m/>
    <n v="0"/>
    <n v="0"/>
    <m/>
    <n v="-164.08"/>
    <m/>
    <n v="0"/>
    <m/>
    <m/>
    <m/>
    <m/>
    <m/>
    <s v="SKSETTER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08T00:00:00"/>
    <m/>
    <d v="2019-01-08T00:00:00"/>
    <d v="2019-01-08T00:00:00"/>
    <m/>
    <m/>
    <m/>
    <m/>
    <m/>
    <m/>
    <m/>
    <m/>
    <m/>
    <m/>
    <s v="DDSTERNECKER"/>
    <m/>
    <m/>
    <m/>
    <m/>
    <m/>
    <m/>
    <m/>
    <d v="2019-01-15T00:00:00"/>
    <n v="43476"/>
    <s v="GJGUILLEN"/>
    <d v="2019-01-08T00:00:00"/>
    <m/>
    <d v="2019-01-08T00:00:00"/>
    <d v="2019-01-08T00:00:00"/>
    <s v="RWLEQUIEU"/>
    <m/>
    <m/>
    <m/>
    <m/>
    <m/>
    <m/>
    <m/>
    <m/>
    <m/>
  </r>
  <r>
    <s v="BAGRUBER"/>
    <n v="1803251402"/>
    <s v="GB-ENPARTS-BLDR"/>
    <s v="CINCINNATI COMMERCIAL CONTRACTING, LLC"/>
    <x v="58"/>
    <x v="1"/>
    <d v="2019-01-11T00:00:00"/>
    <m/>
    <m/>
    <n v="646353"/>
    <s v="LAU"/>
    <s v="ANN"/>
    <x v="10"/>
    <s v="ANN"/>
    <m/>
    <m/>
    <m/>
    <m/>
    <d v="2019-02-03T00:00:00"/>
    <n v="246"/>
    <n v="246"/>
    <n v="0.01"/>
    <n v="0.03"/>
    <n v="0.03"/>
    <n v="0"/>
    <m/>
    <n v="0"/>
    <n v="0"/>
    <n v="0"/>
    <m/>
    <m/>
    <n v="0"/>
    <n v="85"/>
    <n v="34.552999999999997"/>
    <n v="33.54"/>
    <n v="13.634"/>
    <n v="0"/>
    <m/>
    <m/>
    <m/>
    <m/>
    <m/>
    <s v="COURB"/>
    <m/>
    <m/>
    <m/>
    <m/>
    <s v="DINWOSU"/>
    <m/>
    <m/>
    <m/>
    <m/>
    <m/>
    <m/>
    <m/>
    <m/>
    <m/>
    <m/>
    <m/>
    <m/>
    <m/>
    <m/>
    <m/>
    <m/>
    <m/>
    <m/>
    <m/>
    <m/>
    <m/>
    <m/>
    <m/>
    <m/>
    <s v="SVCORDERMAN"/>
    <d v="2019-01-14T00:00:00"/>
    <m/>
    <d v="2019-01-14T00:00:00"/>
    <d v="2019-01-14T00:00:00"/>
    <m/>
    <m/>
    <m/>
    <m/>
    <m/>
    <m/>
    <m/>
    <m/>
    <m/>
    <m/>
    <s v="DINWOSU"/>
    <m/>
    <m/>
    <m/>
    <m/>
    <m/>
    <m/>
    <m/>
    <d v="2019-01-17T00:00:00"/>
    <d v="2019-01-17T00:00:00"/>
    <s v="CARBA"/>
    <d v="2019-01-14T00:00:00"/>
    <m/>
    <d v="2019-01-14T00:00:00"/>
    <d v="2019-01-14T00:00:00"/>
    <s v="LEOTA"/>
    <m/>
    <m/>
    <m/>
    <m/>
    <m/>
    <m/>
    <m/>
    <m/>
    <m/>
  </r>
  <r>
    <s v="BKMILLER"/>
    <n v="1702902307"/>
    <s v="CLAIM-ENPARTS-BLDR"/>
    <s v="HARMAN CONSTRUCTION, INC."/>
    <x v="59"/>
    <x v="0"/>
    <d v="2019-01-15T00:00:00"/>
    <m/>
    <m/>
    <n v="10617"/>
    <s v="LAU"/>
    <s v="LAU"/>
    <x v="10"/>
    <s v="ANN"/>
    <m/>
    <s v="OTHER"/>
    <m/>
    <m/>
    <m/>
    <n v="1"/>
    <n v="0"/>
    <n v="0"/>
    <n v="0.04"/>
    <n v="0.04"/>
    <n v="0"/>
    <m/>
    <n v="0"/>
    <n v="0"/>
    <n v="0"/>
    <m/>
    <m/>
    <n v="0"/>
    <n v="1"/>
    <n v="100"/>
    <n v="-67.959999999999994"/>
    <m/>
    <n v="0"/>
    <m/>
    <m/>
    <m/>
    <m/>
    <m/>
    <s v="DINWOSU"/>
    <m/>
    <m/>
    <m/>
    <m/>
    <s v="SLSEYFERT"/>
    <m/>
    <m/>
    <m/>
    <m/>
    <m/>
    <m/>
    <m/>
    <m/>
    <m/>
    <s v="LOPEA"/>
    <n v="43480"/>
    <n v="43480"/>
    <n v="43480"/>
    <n v="43480"/>
    <m/>
    <m/>
    <m/>
    <m/>
    <m/>
    <m/>
    <m/>
    <m/>
    <m/>
    <m/>
    <s v="SVCORDERMAN"/>
    <d v="2019-01-15T00:00:00"/>
    <m/>
    <d v="2019-01-15T00:00:00"/>
    <d v="2019-01-15T00:00:00"/>
    <m/>
    <m/>
    <m/>
    <m/>
    <m/>
    <m/>
    <m/>
    <m/>
    <m/>
    <m/>
    <s v="DINWOSU"/>
    <m/>
    <m/>
    <m/>
    <m/>
    <m/>
    <m/>
    <m/>
    <d v="2019-01-18T00:00:00"/>
    <d v="2019-01-17T00:00:00"/>
    <s v="LOPEA"/>
    <d v="2019-01-15T00:00:00"/>
    <m/>
    <d v="2019-01-15T00:00:00"/>
    <d v="2019-01-15T00:00:00"/>
    <s v="TDDERR"/>
    <m/>
    <m/>
    <m/>
    <m/>
    <m/>
    <m/>
    <m/>
    <m/>
    <m/>
  </r>
  <r>
    <s v="BKMILLER"/>
    <n v="1802644402"/>
    <s v="CLAIM-ENPARTS-BLDR"/>
    <s v="HARMAN CONSTRUCTION, INC."/>
    <x v="60"/>
    <x v="0"/>
    <d v="2019-01-15T00:00:00"/>
    <m/>
    <m/>
    <n v="13317"/>
    <s v="KAN"/>
    <s v="ANN"/>
    <x v="10"/>
    <s v="ANN"/>
    <m/>
    <s v="OTHER"/>
    <m/>
    <m/>
    <m/>
    <n v="1"/>
    <n v="0"/>
    <n v="0"/>
    <n v="0.28000000000000003"/>
    <n v="0.28000000000000003"/>
    <n v="0"/>
    <m/>
    <n v="0"/>
    <n v="0"/>
    <n v="0"/>
    <m/>
    <m/>
    <n v="0"/>
    <n v="1"/>
    <n v="100"/>
    <n v="-491.95"/>
    <m/>
    <n v="0"/>
    <m/>
    <m/>
    <m/>
    <m/>
    <m/>
    <s v="DINWOSU"/>
    <m/>
    <m/>
    <m/>
    <m/>
    <s v="SLSEYFERT"/>
    <m/>
    <m/>
    <m/>
    <m/>
    <m/>
    <m/>
    <m/>
    <m/>
    <m/>
    <m/>
    <m/>
    <m/>
    <m/>
    <m/>
    <m/>
    <m/>
    <m/>
    <m/>
    <m/>
    <m/>
    <m/>
    <m/>
    <m/>
    <m/>
    <s v="SVCORDERMAN"/>
    <n v="43481"/>
    <m/>
    <n v="43481"/>
    <n v="43481"/>
    <m/>
    <m/>
    <m/>
    <m/>
    <m/>
    <m/>
    <m/>
    <m/>
    <m/>
    <m/>
    <s v="DINWOSU"/>
    <m/>
    <m/>
    <m/>
    <m/>
    <m/>
    <m/>
    <m/>
    <n v="43488"/>
    <n v="43483"/>
    <s v="CORTL"/>
    <d v="2019-01-15T00:00:00"/>
    <m/>
    <d v="2019-01-15T00:00:00"/>
    <d v="2019-01-15T00:00:00"/>
    <s v="JDHUDSON"/>
    <m/>
    <m/>
    <m/>
    <m/>
    <m/>
    <m/>
    <m/>
    <m/>
    <m/>
  </r>
  <r>
    <s v="GREEJ1"/>
    <n v="1802971604"/>
    <s v="GB/CL-ENPARTS-BLDR"/>
    <s v="MJD CONSTRUCTION SERVICES, INC."/>
    <x v="61"/>
    <x v="1"/>
    <d v="2019-01-18T00:00:00"/>
    <m/>
    <m/>
    <m/>
    <s v="MXC"/>
    <s v="MXC"/>
    <x v="10"/>
    <s v="ANN"/>
    <m/>
    <m/>
    <m/>
    <m/>
    <n v="43498"/>
    <n v="2133.37"/>
    <n v="2133.37"/>
    <n v="1.21"/>
    <n v="1.3"/>
    <n v="1.3"/>
    <n v="0"/>
    <m/>
    <n v="0"/>
    <n v="0"/>
    <n v="0"/>
    <m/>
    <m/>
    <n v="0"/>
    <n v="696.37"/>
    <n v="32.642000000000003"/>
    <n v="29.28"/>
    <n v="1.3720000000000001"/>
    <n v="0"/>
    <m/>
    <m/>
    <m/>
    <m/>
    <m/>
    <s v="BAUTA"/>
    <m/>
    <m/>
    <m/>
    <m/>
    <s v="GONZJ3"/>
    <m/>
    <m/>
    <m/>
    <m/>
    <m/>
    <m/>
    <m/>
    <m/>
    <m/>
    <m/>
    <m/>
    <m/>
    <m/>
    <m/>
    <s v="GJGUILLEN"/>
    <m/>
    <m/>
    <m/>
    <m/>
    <m/>
    <m/>
    <m/>
    <m/>
    <m/>
    <s v="SVCORDERMAN"/>
    <d v="2019-01-18T00:00:00"/>
    <m/>
    <d v="2019-01-18T00:00:00"/>
    <d v="2019-01-18T00:00:00"/>
    <m/>
    <m/>
    <m/>
    <m/>
    <m/>
    <m/>
    <m/>
    <m/>
    <m/>
    <m/>
    <s v="JLFISHER"/>
    <m/>
    <m/>
    <m/>
    <m/>
    <m/>
    <m/>
    <m/>
    <d v="2019-01-29T00:00:00"/>
    <d v="2019-01-29T00:00:00"/>
    <s v="GJGUILLEN"/>
    <d v="2019-01-18T00:00:00"/>
    <m/>
    <d v="2019-01-18T00:00:00"/>
    <d v="2019-01-18T00:00:00"/>
    <s v="ESCOA"/>
    <m/>
    <m/>
    <m/>
    <m/>
    <m/>
    <m/>
    <m/>
    <m/>
    <m/>
  </r>
  <r>
    <s v="GREEJ1"/>
    <n v="1804460102"/>
    <s v="GB/CLAIM-ENPARTS-BLDR"/>
    <s v="ZITONE CONSTRUCTION &amp; SUPPLY CO., INC."/>
    <x v="62"/>
    <x v="0"/>
    <d v="2019-01-21T00:00:00"/>
    <m/>
    <m/>
    <m/>
    <s v="MXC"/>
    <s v="MXC"/>
    <x v="10"/>
    <s v="ANN"/>
    <m/>
    <s v="OTHER"/>
    <m/>
    <m/>
    <m/>
    <n v="1"/>
    <n v="0"/>
    <n v="0"/>
    <n v="0.06"/>
    <n v="0.06"/>
    <n v="0"/>
    <m/>
    <n v="0"/>
    <n v="0"/>
    <n v="0"/>
    <m/>
    <m/>
    <n v="0"/>
    <n v="1"/>
    <n v="100"/>
    <n v="-100.66"/>
    <m/>
    <n v="0"/>
    <m/>
    <m/>
    <m/>
    <m/>
    <m/>
    <s v="ARCERON"/>
    <m/>
    <m/>
    <m/>
    <m/>
    <s v="CORRL"/>
    <m/>
    <m/>
    <m/>
    <m/>
    <m/>
    <m/>
    <m/>
    <m/>
    <m/>
    <s v="GJGUILLEN"/>
    <n v="43486"/>
    <n v="43486"/>
    <n v="43486"/>
    <n v="43486"/>
    <m/>
    <m/>
    <m/>
    <m/>
    <m/>
    <m/>
    <m/>
    <m/>
    <m/>
    <m/>
    <s v="SVCORDERMAN"/>
    <d v="2019-01-22T00:00:00"/>
    <m/>
    <d v="2019-01-22T00:00:00"/>
    <d v="2019-01-22T00:00:00"/>
    <m/>
    <m/>
    <m/>
    <m/>
    <m/>
    <m/>
    <m/>
    <m/>
    <m/>
    <m/>
    <s v="JLFISHER"/>
    <m/>
    <m/>
    <m/>
    <m/>
    <m/>
    <m/>
    <m/>
    <d v="2019-02-01T00:00:00"/>
    <d v="2019-01-30T00:00:00"/>
    <s v="GJGUILLEN"/>
    <d v="2019-01-21T00:00:00"/>
    <m/>
    <d v="2019-01-21T00:00:00"/>
    <d v="2019-01-21T00:00:00"/>
    <s v="ESCOA"/>
    <m/>
    <m/>
    <m/>
    <m/>
    <m/>
    <m/>
    <m/>
    <m/>
    <m/>
  </r>
  <r>
    <s v="BAGRUBER"/>
    <n v="1803251403"/>
    <s v="CLAIM-ENPARTS-BLDR"/>
    <s v="CINCINNATI COMMERCIAL CONTRACTING, LLC"/>
    <x v="58"/>
    <x v="0"/>
    <d v="2019-01-24T00:00:00"/>
    <m/>
    <m/>
    <s v="P1615-09"/>
    <s v="LAU"/>
    <s v="ANN"/>
    <x v="10"/>
    <s v="ANN"/>
    <m/>
    <s v="OTHER"/>
    <m/>
    <m/>
    <m/>
    <n v="1"/>
    <n v="0"/>
    <n v="0"/>
    <n v="0.01"/>
    <n v="0.01"/>
    <n v="0"/>
    <m/>
    <n v="0"/>
    <n v="0"/>
    <n v="0"/>
    <m/>
    <m/>
    <n v="0"/>
    <n v="1"/>
    <n v="100"/>
    <n v="-9.99"/>
    <m/>
    <n v="0"/>
    <m/>
    <m/>
    <m/>
    <m/>
    <m/>
    <s v="COURB"/>
    <m/>
    <m/>
    <m/>
    <m/>
    <s v="DINWOSU"/>
    <m/>
    <m/>
    <m/>
    <m/>
    <m/>
    <m/>
    <m/>
    <m/>
    <m/>
    <m/>
    <m/>
    <m/>
    <m/>
    <m/>
    <m/>
    <m/>
    <m/>
    <m/>
    <m/>
    <m/>
    <m/>
    <m/>
    <m/>
    <m/>
    <s v="SVCORDERMAN"/>
    <n v="43489"/>
    <m/>
    <d v="2019-01-24T00:00:00"/>
    <d v="2019-01-24T00:00:00"/>
    <m/>
    <m/>
    <m/>
    <m/>
    <m/>
    <m/>
    <m/>
    <m/>
    <m/>
    <m/>
    <s v="DINWOSU"/>
    <m/>
    <m/>
    <m/>
    <m/>
    <m/>
    <m/>
    <m/>
    <d v="2019-01-29T00:00:00"/>
    <n v="43495"/>
    <s v="BAGRUBER"/>
    <d v="2019-01-24T00:00:00"/>
    <m/>
    <d v="2019-01-24T00:00:00"/>
    <d v="2019-01-24T00:00:00"/>
    <s v="LEOTA"/>
    <m/>
    <m/>
    <m/>
    <m/>
    <m/>
    <m/>
    <m/>
    <m/>
    <m/>
  </r>
  <r>
    <s v="GREEJ1"/>
    <n v="1802971605"/>
    <s v="GB/CLAIM-ENPARTS-BLDR"/>
    <s v="MJD CONSTRUCTION SERVICES, INC."/>
    <x v="61"/>
    <x v="0"/>
    <d v="2019-01-24T00:00:00"/>
    <m/>
    <m/>
    <m/>
    <s v="MXC"/>
    <s v="MXC"/>
    <x v="10"/>
    <s v="ANN"/>
    <m/>
    <m/>
    <m/>
    <m/>
    <m/>
    <n v="525"/>
    <n v="0"/>
    <n v="0.1"/>
    <n v="0.1"/>
    <n v="0.1"/>
    <n v="0"/>
    <m/>
    <n v="0"/>
    <n v="0"/>
    <n v="0"/>
    <m/>
    <m/>
    <n v="0"/>
    <n v="130"/>
    <n v="24.762"/>
    <n v="-395.7"/>
    <m/>
    <n v="0"/>
    <m/>
    <m/>
    <m/>
    <m/>
    <m/>
    <s v="BAUTA"/>
    <m/>
    <m/>
    <m/>
    <m/>
    <s v="GONZJ3"/>
    <m/>
    <m/>
    <m/>
    <m/>
    <m/>
    <m/>
    <m/>
    <m/>
    <m/>
    <m/>
    <m/>
    <m/>
    <m/>
    <m/>
    <m/>
    <m/>
    <m/>
    <m/>
    <m/>
    <m/>
    <m/>
    <m/>
    <m/>
    <m/>
    <s v="SVCORDERMAN"/>
    <d v="2019-01-24T00:00:00"/>
    <m/>
    <d v="2019-01-24T00:00:00"/>
    <d v="2019-01-24T00:00:00"/>
    <m/>
    <m/>
    <m/>
    <m/>
    <m/>
    <m/>
    <m/>
    <m/>
    <m/>
    <m/>
    <s v="JLFISHER"/>
    <m/>
    <m/>
    <m/>
    <m/>
    <m/>
    <m/>
    <m/>
    <d v="2019-01-29T00:00:00"/>
    <d v="2019-01-30T00:00:00"/>
    <s v="GJGUILLEN"/>
    <d v="2019-01-24T00:00:00"/>
    <m/>
    <d v="2019-01-24T00:00:00"/>
    <d v="2019-01-24T00:00:00"/>
    <s v="ESCOA"/>
    <m/>
    <m/>
    <m/>
    <m/>
    <m/>
    <m/>
    <m/>
    <m/>
    <m/>
  </r>
  <r>
    <s v="BKMILLER"/>
    <n v="1802017005"/>
    <s v="CLAIM-ENPARTS-BLDR"/>
    <s v="BOBBITT DESIGN BUILD, INC."/>
    <x v="56"/>
    <x v="0"/>
    <d v="2019-01-24T00:00:00"/>
    <m/>
    <m/>
    <n v="44882"/>
    <s v="LAU"/>
    <s v="MXC"/>
    <x v="10"/>
    <s v="ANN"/>
    <m/>
    <s v="OTHER"/>
    <m/>
    <m/>
    <m/>
    <n v="1"/>
    <n v="0"/>
    <n v="0"/>
    <n v="1.1200000000000001"/>
    <n v="0"/>
    <n v="0"/>
    <m/>
    <n v="0"/>
    <n v="0"/>
    <n v="0"/>
    <m/>
    <m/>
    <n v="0"/>
    <n v="1"/>
    <n v="100"/>
    <n v="0"/>
    <m/>
    <n v="0"/>
    <m/>
    <m/>
    <m/>
    <m/>
    <m/>
    <s v="GONZR"/>
    <m/>
    <m/>
    <m/>
    <m/>
    <s v="CORRL"/>
    <m/>
    <m/>
    <m/>
    <m/>
    <m/>
    <m/>
    <m/>
    <m/>
    <m/>
    <s v="JMENDOZA1"/>
    <d v="2019-01-24T00:00:00"/>
    <d v="2019-01-24T00:00:00"/>
    <d v="2019-01-24T00:00:00"/>
    <d v="2019-01-24T00:00:00"/>
    <m/>
    <m/>
    <m/>
    <m/>
    <m/>
    <m/>
    <m/>
    <m/>
    <m/>
    <m/>
    <s v="SVCORDERMAN"/>
    <d v="2019-01-24T00:00:00"/>
    <m/>
    <d v="2019-01-24T00:00:00"/>
    <d v="2019-01-24T00:00:00"/>
    <m/>
    <m/>
    <m/>
    <m/>
    <m/>
    <m/>
    <m/>
    <m/>
    <m/>
    <m/>
    <s v="AALINAGHIAN"/>
    <m/>
    <m/>
    <m/>
    <m/>
    <m/>
    <m/>
    <m/>
    <d v="2019-03-20T00:00:00"/>
    <m/>
    <s v="JMENDOZA1"/>
    <d v="2019-01-24T00:00:00"/>
    <m/>
    <d v="2019-01-24T00:00:00"/>
    <d v="2019-01-24T00:00:00"/>
    <s v="LEOTA"/>
    <m/>
    <m/>
    <m/>
    <m/>
    <m/>
    <m/>
    <m/>
    <m/>
    <m/>
  </r>
  <r>
    <s v="BKMILLER"/>
    <n v="1803944701"/>
    <s v="GB/WS-CUSTOM-BLDR"/>
    <s v="FALCON SERVICES, LLC"/>
    <x v="63"/>
    <x v="0"/>
    <d v="2018-08-31T00:00:00"/>
    <d v="2019-01-28T00:00:00"/>
    <m/>
    <s v="Leidos"/>
    <s v="ANN"/>
    <s v="NC"/>
    <x v="11"/>
    <s v="ANN"/>
    <s v="F1"/>
    <m/>
    <d v="2018-11-10T00:00:00"/>
    <d v="2018-11-12T00:00:00"/>
    <m/>
    <n v="440753.35"/>
    <n v="440753.35"/>
    <n v="123.72"/>
    <n v="120.26"/>
    <n v="120.26"/>
    <n v="365"/>
    <n v="365"/>
    <n v="482.75"/>
    <n v="0"/>
    <n v="482.75"/>
    <n v="61712.2"/>
    <n v="40040"/>
    <n v="53102.5"/>
    <n v="116974.35"/>
    <n v="26.54"/>
    <n v="125629.17"/>
    <n v="28.503"/>
    <n v="25.7"/>
    <m/>
    <m/>
    <m/>
    <m/>
    <m/>
    <s v="WJCLYMER"/>
    <n v="43416"/>
    <n v="43416"/>
    <n v="43433"/>
    <n v="43438"/>
    <s v="TWMCCRARY"/>
    <m/>
    <m/>
    <n v="43437"/>
    <n v="43438"/>
    <s v="WJCLYMER"/>
    <m/>
    <m/>
    <n v="43409"/>
    <m/>
    <s v="SJMACEK"/>
    <d v="2018-12-05T00:00:00"/>
    <d v="2018-12-05T00:00:00"/>
    <d v="2019-01-04T00:00:00"/>
    <d v="2018-12-24T00:00:00"/>
    <s v="JAMCATEE"/>
    <d v="2018-12-26T00:00:00"/>
    <d v="2018-12-26T00:00:00"/>
    <d v="2018-12-26T00:00:00"/>
    <d v="2018-12-26T00:00:00"/>
    <s v="JBORN"/>
    <d v="2018-12-27T00:00:00"/>
    <d v="2018-12-27T00:00:00"/>
    <d v="2018-12-27T00:00:00"/>
    <d v="2018-12-27T00:00:00"/>
    <s v="SVCORDERMAN"/>
    <d v="2019-01-07T00:00:00"/>
    <m/>
    <d v="2019-01-07T00:00:00"/>
    <d v="2019-01-07T00:00:00"/>
    <m/>
    <m/>
    <m/>
    <m/>
    <m/>
    <m/>
    <m/>
    <m/>
    <d v="2019-01-10T00:00:00"/>
    <m/>
    <s v="CEQUERRY"/>
    <m/>
    <m/>
    <n v="43481"/>
    <n v="43481"/>
    <m/>
    <m/>
    <m/>
    <d v="2019-01-25T00:00:00"/>
    <n v="43489"/>
    <s v="SJMACEK"/>
    <d v="2019-01-04T00:00:00"/>
    <m/>
    <d v="2019-01-04T00:00:00"/>
    <d v="2019-01-04T00:00:00"/>
    <s v="LEOTA"/>
    <d v="2018-10-24T00:00:00"/>
    <d v="2018-09-27T00:00:00"/>
    <d v="2018-10-25T00:00:00"/>
    <n v="43395"/>
    <m/>
    <m/>
    <m/>
    <m/>
    <m/>
  </r>
  <r>
    <s v="BKMILLER"/>
    <n v="1804298801"/>
    <s v="GB/WS-STD-BLDR"/>
    <s v="HUDSON BROTHERS CONSTRUCTION COMPANY"/>
    <x v="64"/>
    <x v="0"/>
    <d v="2018-10-18T00:00:00"/>
    <d v="2019-01-22T00:00:00"/>
    <m/>
    <n v="18017"/>
    <s v="VIS"/>
    <s v="KC3"/>
    <x v="11"/>
    <s v="ANN"/>
    <s v="F1"/>
    <m/>
    <d v="2018-12-12T00:00:00"/>
    <d v="2018-12-13T00:00:00"/>
    <m/>
    <n v="193919.66"/>
    <n v="193919.66"/>
    <n v="65.459999999999994"/>
    <n v="68.42"/>
    <n v="68.42"/>
    <n v="266"/>
    <n v="0"/>
    <n v="294.5"/>
    <n v="0"/>
    <n v="294.5"/>
    <n v="26769.200000000001"/>
    <n v="18210"/>
    <n v="30124"/>
    <n v="28626.66"/>
    <n v="14.762"/>
    <n v="22574.68"/>
    <n v="11.641"/>
    <n v="13.5"/>
    <m/>
    <m/>
    <m/>
    <m/>
    <m/>
    <s v="SKSETTER"/>
    <n v="43430"/>
    <n v="43430"/>
    <n v="43440"/>
    <n v="43445"/>
    <s v="KMBUCK"/>
    <n v="43444"/>
    <n v="43444"/>
    <n v="43444"/>
    <n v="43444"/>
    <s v="SKSETTER"/>
    <n v="43441"/>
    <n v="43441"/>
    <n v="43441"/>
    <n v="43441"/>
    <s v="JBORN"/>
    <d v="2018-12-12T00:00:00"/>
    <d v="2018-12-12T00:00:00"/>
    <d v="2018-12-31T00:00:00"/>
    <d v="2018-12-26T00:00:00"/>
    <s v="JAMCATEE"/>
    <d v="2018-12-27T00:00:00"/>
    <d v="2018-12-27T00:00:00"/>
    <d v="2018-12-27T00:00:00"/>
    <d v="2018-12-27T00:00:00"/>
    <s v="SJMACEK"/>
    <d v="2018-12-28T00:00:00"/>
    <d v="2018-12-28T00:00:00"/>
    <d v="2018-12-28T00:00:00"/>
    <d v="2018-12-28T00:00:00"/>
    <s v="SVCORDERMAN"/>
    <d v="2019-01-02T00:00:00"/>
    <m/>
    <d v="2019-01-02T00:00:00"/>
    <d v="2019-01-02T00:00:00"/>
    <m/>
    <m/>
    <m/>
    <m/>
    <m/>
    <m/>
    <m/>
    <m/>
    <d v="2019-01-07T00:00:00"/>
    <m/>
    <s v="JUNGA"/>
    <m/>
    <m/>
    <n v="43441"/>
    <m/>
    <m/>
    <m/>
    <m/>
    <d v="2019-01-21T00:00:00"/>
    <n v="43489"/>
    <s v="SJMACEK"/>
    <d v="2018-12-31T00:00:00"/>
    <m/>
    <d v="2018-12-31T00:00:00"/>
    <d v="2018-12-31T00:00:00"/>
    <s v="RWLEQUIEU"/>
    <d v="2018-11-14T00:00:00"/>
    <n v="43418"/>
    <d v="2018-11-21T00:00:00"/>
    <n v="43424"/>
    <m/>
    <m/>
    <m/>
    <m/>
    <m/>
  </r>
  <r>
    <s v="BAGRUBER"/>
    <n v="1804360601"/>
    <s v="GB/LM-CUSTOM-BLDR"/>
    <s v="MV COMMERCIAL CONSTRUCTION LLC"/>
    <x v="65"/>
    <x v="0"/>
    <d v="2018-10-25T00:00:00"/>
    <d v="2019-02-18T00:00:00"/>
    <m/>
    <m/>
    <s v="ANN"/>
    <s v="OS"/>
    <x v="11"/>
    <s v="ANN"/>
    <s v="F1"/>
    <m/>
    <d v="2018-12-14T00:00:00"/>
    <d v="2018-12-17T00:00:00"/>
    <m/>
    <n v="567536.98"/>
    <n v="0"/>
    <n v="198.74"/>
    <n v="182.33"/>
    <n v="182.33"/>
    <n v="406"/>
    <n v="0"/>
    <n v="404.75"/>
    <n v="0"/>
    <n v="404.75"/>
    <n v="49789.2"/>
    <n v="33870"/>
    <n v="0"/>
    <n v="88624.98"/>
    <n v="15.616"/>
    <n v="0"/>
    <m/>
    <n v="13.89"/>
    <m/>
    <m/>
    <m/>
    <m/>
    <m/>
    <s v="SAYOUSEF"/>
    <d v="2018-12-10T00:00:00"/>
    <d v="2018-12-10T00:00:00"/>
    <d v="2018-12-28T00:00:00"/>
    <d v="2019-01-01T00:00:00"/>
    <s v="PAULT"/>
    <n v="43453"/>
    <n v="43453"/>
    <d v="2018-12-28T00:00:00"/>
    <d v="2019-01-02T00:00:00"/>
    <s v="SAYOUSEF"/>
    <m/>
    <m/>
    <n v="43462"/>
    <n v="43465"/>
    <s v="JBORN"/>
    <d v="2019-01-02T00:00:00"/>
    <d v="2019-01-02T00:00:00"/>
    <d v="2019-01-25T00:00:00"/>
    <d v="2019-01-25T00:00:00"/>
    <s v="JAMCATEE"/>
    <d v="2019-01-23T00:00:00"/>
    <d v="2019-01-23T00:00:00"/>
    <d v="2019-01-23T00:00:00"/>
    <d v="2019-01-23T00:00:00"/>
    <s v="SJMACEK"/>
    <d v="2019-01-24T00:00:00"/>
    <d v="2019-01-24T00:00:00"/>
    <d v="2019-01-24T00:00:00"/>
    <d v="2019-01-24T00:00:00"/>
    <s v="SVCORDERMAN"/>
    <d v="2019-01-28T00:00:00"/>
    <m/>
    <d v="2019-01-28T00:00:00"/>
    <d v="2019-01-28T00:00:00"/>
    <s v="JAMCATEE"/>
    <d v="2019-01-25T00:00:00"/>
    <d v="2019-01-25T00:00:00"/>
    <d v="2019-02-01T00:00:00"/>
    <d v="2019-01-30T00:00:00"/>
    <s v="BAGRUBER"/>
    <m/>
    <m/>
    <d v="2019-01-31T00:00:00"/>
    <d v="2019-01-30T00:00:00"/>
    <s v="JUNGA"/>
    <m/>
    <m/>
    <d v="2018-12-28T00:00:00"/>
    <d v="2019-01-02T00:00:00"/>
    <m/>
    <m/>
    <m/>
    <d v="2019-02-25T00:00:00"/>
    <m/>
    <s v="SJMACEK"/>
    <d v="2019-01-25T00:00:00"/>
    <m/>
    <d v="2019-01-25T00:00:00"/>
    <d v="2019-01-25T00:00:00"/>
    <s v="TDDERR"/>
    <n v="43430"/>
    <n v="43430"/>
    <d v="2018-12-07T00:00:00"/>
    <n v="43433"/>
    <m/>
    <m/>
    <m/>
    <m/>
    <m/>
  </r>
  <r>
    <s v="BKMILLER"/>
    <n v="1803944703"/>
    <s v="GB/WS-ENPARTS-BLDR"/>
    <s v="FALCON SERVICES, LLC"/>
    <x v="63"/>
    <x v="0"/>
    <d v="2019-01-11T00:00:00"/>
    <m/>
    <m/>
    <s v="Leidos"/>
    <s v="ANN"/>
    <s v="NC"/>
    <x v="11"/>
    <s v="ANN"/>
    <s v="F1"/>
    <m/>
    <m/>
    <m/>
    <m/>
    <n v="1"/>
    <n v="0"/>
    <n v="0"/>
    <n v="0.32"/>
    <n v="0.32"/>
    <n v="0"/>
    <m/>
    <n v="0"/>
    <n v="0"/>
    <n v="0"/>
    <m/>
    <m/>
    <n v="0"/>
    <n v="1"/>
    <n v="100"/>
    <n v="-477.76"/>
    <m/>
    <n v="0"/>
    <m/>
    <m/>
    <m/>
    <m/>
    <m/>
    <s v="WJCLYMER"/>
    <m/>
    <m/>
    <m/>
    <m/>
    <s v="TWMCCRARY"/>
    <m/>
    <m/>
    <m/>
    <m/>
    <m/>
    <m/>
    <m/>
    <m/>
    <m/>
    <m/>
    <m/>
    <m/>
    <m/>
    <m/>
    <m/>
    <m/>
    <m/>
    <m/>
    <m/>
    <m/>
    <m/>
    <m/>
    <m/>
    <m/>
    <s v="SVCORDERMAN"/>
    <d v="2019-01-17T00:00:00"/>
    <m/>
    <d v="2019-01-17T00:00:00"/>
    <d v="2019-01-17T00:00:00"/>
    <m/>
    <m/>
    <m/>
    <m/>
    <m/>
    <m/>
    <m/>
    <m/>
    <d v="2019-01-21T00:00:00"/>
    <m/>
    <s v="CEQUERRY"/>
    <m/>
    <m/>
    <m/>
    <m/>
    <m/>
    <m/>
    <m/>
    <d v="2019-01-25T00:00:00"/>
    <d v="2019-01-31T00:00:00"/>
    <s v="SJMACEK"/>
    <d v="2019-01-11T00:00:00"/>
    <m/>
    <d v="2019-01-11T00:00:00"/>
    <d v="2019-01-17T00:00:00"/>
    <s v="LEOTA"/>
    <m/>
    <m/>
    <m/>
    <m/>
    <m/>
    <m/>
    <m/>
    <m/>
    <m/>
  </r>
  <r>
    <s v="BAGRUBER"/>
    <n v="1803590202"/>
    <s v="CLAIM-ENPARTS-BLDR"/>
    <s v="WENCO CONSTRUCTION COMPANY, LLC"/>
    <x v="66"/>
    <x v="1"/>
    <d v="2018-12-26T00:00:00"/>
    <d v="2018-12-27T00:00:00"/>
    <m/>
    <m/>
    <s v="VIS"/>
    <s v="MXC"/>
    <x v="11"/>
    <s v="ANN"/>
    <s v="Z3"/>
    <m/>
    <m/>
    <m/>
    <n v="43478"/>
    <n v="0"/>
    <n v="0"/>
    <n v="0"/>
    <n v="0.31"/>
    <n v="0.31"/>
    <n v="0"/>
    <m/>
    <n v="0"/>
    <n v="0"/>
    <n v="0"/>
    <m/>
    <m/>
    <n v="0"/>
    <n v="0"/>
    <m/>
    <n v="-675.66"/>
    <m/>
    <n v="0"/>
    <m/>
    <m/>
    <m/>
    <m/>
    <m/>
    <s v="CORRL"/>
    <m/>
    <m/>
    <m/>
    <m/>
    <s v="SLSEYFERT"/>
    <m/>
    <m/>
    <m/>
    <m/>
    <m/>
    <m/>
    <m/>
    <m/>
    <m/>
    <m/>
    <m/>
    <m/>
    <m/>
    <m/>
    <m/>
    <m/>
    <m/>
    <m/>
    <m/>
    <m/>
    <m/>
    <m/>
    <m/>
    <m/>
    <s v="SVCORDERMAN"/>
    <d v="2018-12-27T00:00:00"/>
    <m/>
    <d v="2018-12-27T00:00:00"/>
    <d v="2018-12-28T00:00:00"/>
    <m/>
    <m/>
    <m/>
    <m/>
    <m/>
    <m/>
    <m/>
    <m/>
    <d v="2019-01-02T00:00:00"/>
    <m/>
    <s v="SLSEYFERT"/>
    <m/>
    <m/>
    <m/>
    <m/>
    <m/>
    <m/>
    <m/>
    <d v="2019-01-04T00:00:00"/>
    <n v="43472"/>
    <s v="SJMACEK"/>
    <d v="2018-12-26T00:00:00"/>
    <m/>
    <d v="2018-12-26T00:00:00"/>
    <d v="2018-12-26T00:00:00"/>
    <s v="RWLEQUIEU"/>
    <m/>
    <m/>
    <m/>
    <m/>
    <m/>
    <m/>
    <m/>
    <m/>
    <m/>
  </r>
  <r>
    <s v="BKMILLER"/>
    <n v="1804298803"/>
    <s v="CLAIM-ENPARTS-BLDR"/>
    <s v="HUDSON BROTHERS CONSTRUCTION COMPANY"/>
    <x v="64"/>
    <x v="1"/>
    <d v="2019-01-03T00:00:00"/>
    <m/>
    <m/>
    <n v="18017"/>
    <s v="VIS"/>
    <s v="KC3"/>
    <x v="11"/>
    <s v="ANN"/>
    <s v="Z3"/>
    <m/>
    <m/>
    <m/>
    <n v="43499"/>
    <n v="0"/>
    <n v="0"/>
    <n v="0"/>
    <n v="0.63"/>
    <n v="0.63"/>
    <n v="0"/>
    <m/>
    <n v="0"/>
    <n v="0"/>
    <n v="0"/>
    <m/>
    <m/>
    <n v="0"/>
    <n v="0"/>
    <m/>
    <n v="-1491.92"/>
    <m/>
    <n v="0"/>
    <m/>
    <m/>
    <m/>
    <m/>
    <m/>
    <s v="SKSETTER"/>
    <m/>
    <m/>
    <m/>
    <m/>
    <s v="KMBUCK"/>
    <m/>
    <m/>
    <m/>
    <m/>
    <m/>
    <m/>
    <m/>
    <m/>
    <m/>
    <m/>
    <m/>
    <m/>
    <m/>
    <m/>
    <m/>
    <m/>
    <m/>
    <m/>
    <m/>
    <m/>
    <m/>
    <m/>
    <m/>
    <m/>
    <s v="SVCORDERMAN"/>
    <d v="2019-01-04T00:00:00"/>
    <m/>
    <d v="2019-01-04T00:00:00"/>
    <d v="2019-01-04T00:00:00"/>
    <m/>
    <m/>
    <m/>
    <m/>
    <m/>
    <m/>
    <m/>
    <m/>
    <d v="2019-01-09T00:00:00"/>
    <m/>
    <s v="JUNGA"/>
    <m/>
    <m/>
    <m/>
    <m/>
    <m/>
    <m/>
    <m/>
    <d v="2019-01-14T00:00:00"/>
    <n v="43481"/>
    <s v="SJMACEK"/>
    <d v="2019-01-03T00:00:00"/>
    <m/>
    <d v="2019-01-03T00:00:00"/>
    <d v="2019-01-03T00:00:00"/>
    <s v="RWLEQUIEU"/>
    <m/>
    <m/>
    <m/>
    <m/>
    <m/>
    <m/>
    <m/>
    <m/>
    <m/>
  </r>
  <r>
    <s v="BJBETTLEYON"/>
    <n v="1803372306"/>
    <s v="GB/WS-ENPARTS-BLDR"/>
    <s v="FORMELLA CONSTRUCTION, LLC"/>
    <x v="67"/>
    <x v="0"/>
    <d v="2019-01-03T00:00:00"/>
    <m/>
    <m/>
    <s v="18-018"/>
    <s v="VIS"/>
    <s v="ANN"/>
    <x v="11"/>
    <s v="ANN"/>
    <s v="Z3"/>
    <m/>
    <m/>
    <m/>
    <m/>
    <n v="1"/>
    <n v="0"/>
    <n v="0"/>
    <n v="0.1"/>
    <n v="0.1"/>
    <n v="0"/>
    <m/>
    <n v="0"/>
    <n v="0"/>
    <n v="0"/>
    <m/>
    <m/>
    <n v="0"/>
    <n v="1"/>
    <n v="100"/>
    <n v="-276.25"/>
    <m/>
    <n v="0"/>
    <m/>
    <m/>
    <m/>
    <m/>
    <m/>
    <s v="HERRG"/>
    <m/>
    <m/>
    <m/>
    <m/>
    <s v="SLSEYFERT"/>
    <m/>
    <m/>
    <m/>
    <m/>
    <m/>
    <m/>
    <m/>
    <m/>
    <m/>
    <s v="JAMCATEE"/>
    <d v="2019-01-03T00:00:00"/>
    <n v="43468"/>
    <n v="43468"/>
    <n v="43468"/>
    <s v="JAMCATEE"/>
    <n v="43468"/>
    <n v="43468"/>
    <n v="43468"/>
    <n v="43468"/>
    <s v="JAMCATEE"/>
    <n v="43468"/>
    <n v="43468"/>
    <n v="43468"/>
    <n v="43468"/>
    <s v="SVCORDERMAN"/>
    <d v="2019-01-03T00:00:00"/>
    <m/>
    <d v="2019-01-03T00:00:00"/>
    <d v="2019-01-03T00:00:00"/>
    <m/>
    <m/>
    <m/>
    <m/>
    <m/>
    <m/>
    <m/>
    <m/>
    <d v="2019-01-07T00:00:00"/>
    <m/>
    <s v="BHLOCKLEAR"/>
    <m/>
    <m/>
    <m/>
    <m/>
    <m/>
    <m/>
    <m/>
    <d v="2019-01-24T00:00:00"/>
    <n v="43495"/>
    <s v="JAMCATEE"/>
    <d v="2019-01-03T00:00:00"/>
    <m/>
    <d v="2019-01-03T00:00:00"/>
    <d v="2019-01-03T00:00:00"/>
    <s v="RWLEQUIEU"/>
    <m/>
    <m/>
    <m/>
    <m/>
    <m/>
    <m/>
    <m/>
    <m/>
    <m/>
  </r>
  <r>
    <s v="BKMILLER"/>
    <n v="1803944702"/>
    <s v="GB/WS-ENPARTS-BLDR"/>
    <s v="FALCON SERVICES, LLC"/>
    <x v="63"/>
    <x v="0"/>
    <d v="2019-01-08T00:00:00"/>
    <m/>
    <m/>
    <s v="Leidos"/>
    <s v="ANN"/>
    <s v="NC"/>
    <x v="11"/>
    <s v="ANN"/>
    <s v="Z3"/>
    <m/>
    <m/>
    <m/>
    <m/>
    <n v="1"/>
    <n v="0"/>
    <n v="0"/>
    <n v="3.12"/>
    <n v="3.12"/>
    <n v="0"/>
    <m/>
    <n v="0"/>
    <n v="0"/>
    <n v="0"/>
    <m/>
    <m/>
    <n v="0"/>
    <n v="1"/>
    <n v="100"/>
    <n v="-5989.06"/>
    <m/>
    <n v="0"/>
    <m/>
    <m/>
    <m/>
    <m/>
    <m/>
    <s v="WJCLYMER"/>
    <m/>
    <m/>
    <m/>
    <m/>
    <s v="TWMCCRARY"/>
    <m/>
    <m/>
    <m/>
    <m/>
    <m/>
    <m/>
    <m/>
    <m/>
    <m/>
    <m/>
    <m/>
    <m/>
    <m/>
    <m/>
    <m/>
    <m/>
    <m/>
    <m/>
    <m/>
    <m/>
    <m/>
    <m/>
    <m/>
    <m/>
    <s v="SVCORDERMAN"/>
    <n v="43473"/>
    <m/>
    <d v="2019-01-08T00:00:00"/>
    <d v="2019-01-08T00:00:00"/>
    <m/>
    <m/>
    <m/>
    <m/>
    <m/>
    <m/>
    <m/>
    <m/>
    <d v="2019-01-11T00:00:00"/>
    <m/>
    <s v="CEQUERRY"/>
    <m/>
    <m/>
    <m/>
    <m/>
    <m/>
    <m/>
    <m/>
    <d v="2019-01-28T00:00:00"/>
    <n v="43496"/>
    <s v="SJMACEK"/>
    <d v="2019-01-08T00:00:00"/>
    <m/>
    <d v="2019-01-08T00:00:00"/>
    <d v="2019-01-08T00:00:00"/>
    <s v="LEOTA"/>
    <m/>
    <m/>
    <m/>
    <m/>
    <m/>
    <m/>
    <m/>
    <m/>
    <m/>
  </r>
  <r>
    <s v="BKMILLER"/>
    <n v="1802430009"/>
    <s v="CLAIM-ENPARTS-BLDR"/>
    <s v="MERIT BUILDERS, INC."/>
    <x v="68"/>
    <x v="0"/>
    <d v="2019-01-24T00:00:00"/>
    <m/>
    <m/>
    <m/>
    <s v="LAU"/>
    <s v="ANN"/>
    <x v="11"/>
    <s v="ANN"/>
    <s v="Z3"/>
    <s v="OTHER"/>
    <m/>
    <m/>
    <m/>
    <n v="1"/>
    <n v="0"/>
    <n v="0"/>
    <n v="0.04"/>
    <n v="0.04"/>
    <n v="0"/>
    <m/>
    <n v="0"/>
    <n v="0"/>
    <n v="0"/>
    <m/>
    <m/>
    <n v="0"/>
    <n v="1"/>
    <n v="100"/>
    <n v="-206.33"/>
    <m/>
    <n v="0"/>
    <m/>
    <m/>
    <m/>
    <m/>
    <m/>
    <s v="SLSEYFERT"/>
    <m/>
    <m/>
    <m/>
    <m/>
    <s v="BHLOCKLEAR"/>
    <m/>
    <m/>
    <m/>
    <m/>
    <m/>
    <m/>
    <m/>
    <m/>
    <m/>
    <s v="JAMCATEE"/>
    <n v="43489"/>
    <n v="43489"/>
    <n v="43489"/>
    <n v="43489"/>
    <s v="JAMCATEE"/>
    <n v="43489"/>
    <n v="43489"/>
    <n v="43489"/>
    <n v="43489"/>
    <s v="SJMACEK"/>
    <n v="43489"/>
    <n v="43489"/>
    <n v="43489"/>
    <n v="43489"/>
    <s v="SVCORDERMAN"/>
    <d v="2019-01-25T00:00:00"/>
    <m/>
    <d v="2019-01-25T00:00:00"/>
    <d v="2019-01-28T00:00:00"/>
    <m/>
    <m/>
    <m/>
    <m/>
    <m/>
    <m/>
    <m/>
    <m/>
    <d v="2019-01-31T00:00:00"/>
    <m/>
    <s v="BHLOCKLEAR"/>
    <m/>
    <m/>
    <m/>
    <m/>
    <m/>
    <m/>
    <m/>
    <d v="2019-01-31T00:00:00"/>
    <d v="2019-01-31T00:00:00"/>
    <s v="JAMCATEE"/>
    <d v="2019-01-24T00:00:00"/>
    <m/>
    <d v="2019-01-24T00:00:00"/>
    <d v="2019-01-24T00:00:00"/>
    <s v="AECRIMBLY"/>
    <m/>
    <m/>
    <m/>
    <m/>
    <m/>
    <m/>
    <m/>
    <m/>
    <m/>
  </r>
  <r>
    <s v="NMHELMING"/>
    <n v="1700576709"/>
    <s v="CSS/CONV-ENPARTS-BLDR"/>
    <s v="FENTON CONSTRUCTION CO., INC."/>
    <x v="69"/>
    <x v="0"/>
    <d v="2018-12-20T00:00:00"/>
    <d v="2019-02-07T00:00:00"/>
    <m/>
    <n v="10546"/>
    <m/>
    <s v="TRITECH"/>
    <x v="12"/>
    <s v="ANN"/>
    <s v="Z12"/>
    <m/>
    <m/>
    <m/>
    <m/>
    <n v="1"/>
    <n v="0"/>
    <n v="0"/>
    <n v="1.1599999999999999"/>
    <n v="1.1599999999999999"/>
    <n v="0"/>
    <m/>
    <n v="0"/>
    <n v="0"/>
    <n v="0"/>
    <m/>
    <m/>
    <n v="0"/>
    <n v="0"/>
    <m/>
    <n v="0"/>
    <m/>
    <n v="0"/>
    <m/>
    <m/>
    <m/>
    <m/>
    <m/>
    <m/>
    <m/>
    <m/>
    <m/>
    <m/>
    <m/>
    <m/>
    <m/>
    <m/>
    <m/>
    <m/>
    <m/>
    <m/>
    <m/>
    <m/>
    <s v="LINDM"/>
    <m/>
    <m/>
    <m/>
    <m/>
    <m/>
    <m/>
    <m/>
    <m/>
    <m/>
    <s v="ZDHADDEN"/>
    <m/>
    <m/>
    <m/>
    <m/>
    <m/>
    <m/>
    <m/>
    <m/>
    <d v="2019-01-14T00:00:00"/>
    <m/>
    <m/>
    <m/>
    <m/>
    <m/>
    <m/>
    <m/>
    <m/>
    <n v="43482"/>
    <m/>
    <m/>
    <m/>
    <m/>
    <m/>
    <m/>
    <m/>
    <m/>
    <m/>
    <d v="2019-02-07T00:00:00"/>
    <m/>
    <s v="ZDHADDEN"/>
    <d v="2019-01-14T00:00:00"/>
    <m/>
    <d v="2019-01-14T00:00:00"/>
    <d v="2019-01-14T00:00:00"/>
    <m/>
    <m/>
    <m/>
    <m/>
    <m/>
    <m/>
    <m/>
    <m/>
    <m/>
    <m/>
  </r>
  <r>
    <s v="CASTUART"/>
    <n v="1803464904"/>
    <s v="CSS/CONV-ENPARTS-BLDR"/>
    <s v="STARKS CONTRACTING COMPANY, INC"/>
    <x v="70"/>
    <x v="2"/>
    <d v="2018-12-27T00:00:00"/>
    <m/>
    <m/>
    <m/>
    <s v="TRITECH"/>
    <s v="TRITECH"/>
    <x v="12"/>
    <s v="ANN"/>
    <s v="Z12"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TRI-TECH ASSOCIATES"/>
    <m/>
    <m/>
    <m/>
    <m/>
    <m/>
    <m/>
    <m/>
    <m/>
    <m/>
    <m/>
    <m/>
    <m/>
    <m/>
    <m/>
    <s v="WAGNB"/>
    <m/>
    <m/>
    <m/>
    <m/>
    <s v="WAGNB"/>
    <m/>
    <m/>
    <m/>
    <m/>
    <s v="WAGNB"/>
    <m/>
    <m/>
    <m/>
    <m/>
    <s v="SVCORDERMAN"/>
    <d v="2019-01-03T00:00:00"/>
    <m/>
    <d v="2019-01-03T00:00:00"/>
    <d v="2019-01-03T00:00:00"/>
    <m/>
    <m/>
    <m/>
    <m/>
    <m/>
    <m/>
    <m/>
    <m/>
    <n v="43472"/>
    <m/>
    <m/>
    <m/>
    <m/>
    <m/>
    <m/>
    <m/>
    <m/>
    <m/>
    <d v="2019-01-10T00:00:00"/>
    <m/>
    <s v="WAGNB"/>
    <d v="2019-01-02T00:00:00"/>
    <m/>
    <d v="2019-01-02T00:00:00"/>
    <d v="2019-01-02T00:00:00"/>
    <s v="TRI-TECH ASSOCIATES"/>
    <m/>
    <m/>
    <m/>
    <m/>
    <m/>
    <m/>
    <m/>
    <m/>
    <m/>
  </r>
  <r>
    <s v="CASTUART"/>
    <n v="1803464905"/>
    <s v="CSS/CONV-ENPARTS-BLDR"/>
    <s v="STARKS CONTRACTING COMPANY, INC"/>
    <x v="70"/>
    <x v="0"/>
    <d v="2018-12-28T00:00:00"/>
    <d v="2019-01-09T00:00:00"/>
    <m/>
    <m/>
    <s v="TRITECH"/>
    <s v="TRITECH"/>
    <x v="12"/>
    <s v="ANN"/>
    <s v="Z12"/>
    <m/>
    <m/>
    <m/>
    <m/>
    <n v="1"/>
    <n v="0"/>
    <n v="0"/>
    <n v="0.08"/>
    <n v="0.08"/>
    <n v="0"/>
    <m/>
    <n v="0"/>
    <n v="0"/>
    <n v="0"/>
    <m/>
    <m/>
    <n v="0"/>
    <n v="0"/>
    <m/>
    <n v="-190.97"/>
    <m/>
    <n v="0"/>
    <m/>
    <m/>
    <m/>
    <m/>
    <m/>
    <s v="TRI-TECH ASSOCIATES"/>
    <m/>
    <m/>
    <m/>
    <m/>
    <m/>
    <m/>
    <m/>
    <m/>
    <m/>
    <m/>
    <m/>
    <m/>
    <m/>
    <m/>
    <s v="WAGNB"/>
    <m/>
    <m/>
    <m/>
    <m/>
    <s v="WAGNB"/>
    <m/>
    <m/>
    <m/>
    <m/>
    <s v="WAGNB"/>
    <m/>
    <m/>
    <m/>
    <m/>
    <s v="SVCORDERMAN"/>
    <d v="2019-01-02T00:00:00"/>
    <m/>
    <d v="2019-01-02T00:00:00"/>
    <d v="2019-01-02T00:00:00"/>
    <m/>
    <m/>
    <m/>
    <m/>
    <m/>
    <m/>
    <m/>
    <m/>
    <n v="43472"/>
    <m/>
    <m/>
    <m/>
    <m/>
    <m/>
    <m/>
    <m/>
    <m/>
    <m/>
    <d v="2019-01-09T00:00:00"/>
    <n v="43476"/>
    <s v="WAGNB"/>
    <d v="2019-01-02T00:00:00"/>
    <m/>
    <d v="2019-01-02T00:00:00"/>
    <d v="2019-01-02T00:00:00"/>
    <s v="TRI-TECH ASSOCIATES"/>
    <m/>
    <m/>
    <m/>
    <m/>
    <m/>
    <m/>
    <m/>
    <m/>
    <m/>
  </r>
  <r>
    <s v="NMHELMING"/>
    <n v="1700576710"/>
    <s v="CSS/CONV-ENPARTS-BLDR"/>
    <s v="FENTON CONSTRUCTION CO., INC."/>
    <x v="69"/>
    <x v="0"/>
    <d v="2019-01-23T00:00:00"/>
    <d v="2019-02-07T00:00:00"/>
    <m/>
    <n v="10546"/>
    <m/>
    <s v="TRITECH"/>
    <x v="12"/>
    <s v="ANN"/>
    <s v="Z12"/>
    <m/>
    <m/>
    <m/>
    <m/>
    <n v="11000"/>
    <n v="0"/>
    <n v="0"/>
    <n v="0.72"/>
    <n v="0.72"/>
    <n v="0"/>
    <m/>
    <n v="0"/>
    <n v="0"/>
    <n v="0"/>
    <m/>
    <m/>
    <n v="0"/>
    <n v="10120"/>
    <n v="92"/>
    <n v="0"/>
    <m/>
    <n v="0"/>
    <m/>
    <m/>
    <m/>
    <m/>
    <m/>
    <m/>
    <m/>
    <m/>
    <m/>
    <m/>
    <m/>
    <m/>
    <m/>
    <m/>
    <m/>
    <m/>
    <m/>
    <m/>
    <m/>
    <m/>
    <m/>
    <m/>
    <m/>
    <m/>
    <m/>
    <s v="ZDHADDEN"/>
    <m/>
    <m/>
    <m/>
    <m/>
    <s v="ZDHADDEN"/>
    <m/>
    <m/>
    <m/>
    <m/>
    <m/>
    <m/>
    <m/>
    <m/>
    <d v="2019-01-25T00:00:00"/>
    <m/>
    <m/>
    <m/>
    <m/>
    <m/>
    <m/>
    <m/>
    <m/>
    <n v="43495"/>
    <m/>
    <m/>
    <m/>
    <m/>
    <m/>
    <m/>
    <m/>
    <m/>
    <m/>
    <d v="2019-02-07T00:00:00"/>
    <m/>
    <s v="LINDM"/>
    <d v="2019-01-24T00:00:00"/>
    <m/>
    <d v="2019-01-24T00:00:00"/>
    <d v="2019-01-24T00:00:00"/>
    <m/>
    <m/>
    <m/>
    <m/>
    <m/>
    <m/>
    <m/>
    <m/>
    <m/>
    <m/>
  </r>
  <r>
    <s v="AWCRUTCHFIELD"/>
    <n v="1804656701"/>
    <s v="VP/Z-CUSTOM-BLDR"/>
    <s v="T BAR T CONSTRUCTION, INC."/>
    <x v="71"/>
    <x v="0"/>
    <d v="2018-12-07T00:00:00"/>
    <d v="2019-03-01T00:00:00"/>
    <m/>
    <s v="DART 2"/>
    <s v="AR"/>
    <s v="AR"/>
    <x v="13"/>
    <s v="AR"/>
    <s v="D1"/>
    <s v="OTHER"/>
    <d v="2019-01-02T00:00:00"/>
    <d v="2019-01-03T00:00:00"/>
    <m/>
    <n v="49251.519999999997"/>
    <n v="0"/>
    <n v="14.01"/>
    <n v="13.12"/>
    <n v="13.12"/>
    <n v="65.150000000000006"/>
    <n v="0"/>
    <n v="81.5"/>
    <n v="0"/>
    <n v="81.5"/>
    <n v="15049.53"/>
    <n v="7166.44"/>
    <n v="0"/>
    <n v="11221.12"/>
    <n v="22.783000000000001"/>
    <n v="0"/>
    <m/>
    <n v="24.2"/>
    <m/>
    <m/>
    <m/>
    <m/>
    <m/>
    <s v="CLGRAY"/>
    <d v="2018-12-18T00:00:00"/>
    <d v="2018-12-18T00:00:00"/>
    <d v="2019-01-02T00:00:00"/>
    <d v="2019-01-02T00:00:00"/>
    <s v="BWBOREN"/>
    <d v="2019-01-03T00:00:00"/>
    <d v="2019-01-03T00:00:00"/>
    <d v="2019-01-03T00:00:00"/>
    <d v="2019-01-09T00:00:00"/>
    <s v="AWCRUTCHFIELD"/>
    <m/>
    <m/>
    <d v="2019-01-02T00:00:00"/>
    <d v="2019-01-03T00:00:00"/>
    <s v="REANDREWS"/>
    <d v="2019-01-03T00:00:00"/>
    <d v="2019-01-03T00:00:00"/>
    <d v="2019-01-15T00:00:00"/>
    <d v="2019-01-18T00:00:00"/>
    <s v="REANDREWS"/>
    <d v="2019-01-18T00:00:00"/>
    <d v="2019-01-18T00:00:00"/>
    <d v="2019-01-18T00:00:00"/>
    <d v="2019-01-18T00:00:00"/>
    <m/>
    <m/>
    <m/>
    <m/>
    <m/>
    <s v="SVCORDERMAN"/>
    <d v="2019-01-30T00:00:00"/>
    <m/>
    <d v="2019-01-30T00:00:00"/>
    <d v="2019-01-29T00:00:00"/>
    <s v="REANDREWS"/>
    <d v="2019-01-16T00:00:00"/>
    <d v="2019-01-18T00:00:00"/>
    <d v="2019-01-18T00:00:00"/>
    <d v="2019-01-18T00:00:00"/>
    <m/>
    <m/>
    <m/>
    <d v="2019-02-01T00:00:00"/>
    <m/>
    <s v="BWBOREN"/>
    <m/>
    <m/>
    <m/>
    <m/>
    <m/>
    <m/>
    <m/>
    <d v="2019-03-01T00:00:00"/>
    <m/>
    <s v="REANDREWS"/>
    <d v="2019-01-29T00:00:00"/>
    <m/>
    <d v="2019-01-29T00:00:00"/>
    <d v="2019-01-18T00:00:00"/>
    <s v="ASHMC"/>
    <d v="2018-12-12T00:00:00"/>
    <d v="2018-12-12T00:00:00"/>
    <d v="2018-12-14T00:00:00"/>
    <d v="2018-12-14T00:00:00"/>
    <m/>
    <m/>
    <m/>
    <m/>
    <m/>
  </r>
  <r>
    <s v="JDEARNEST"/>
    <n v="1803514009"/>
    <s v="VP/Z-CUSTOM-BLDR"/>
    <s v="JESCO, INC. CONSTRUCTION"/>
    <x v="72"/>
    <x v="1"/>
    <d v="2018-12-18T00:00:00"/>
    <d v="2019-01-28T00:00:00"/>
    <m/>
    <m/>
    <s v="VIS"/>
    <s v="EVA"/>
    <x v="13"/>
    <s v="AR"/>
    <s v="D1"/>
    <m/>
    <d v="2019-01-02T00:00:00"/>
    <d v="2019-01-03T00:00:00"/>
    <n v="43499"/>
    <n v="151290.81"/>
    <n v="151290.81"/>
    <n v="65.73"/>
    <n v="65.27"/>
    <n v="65.27"/>
    <n v="0"/>
    <m/>
    <n v="0"/>
    <n v="0"/>
    <n v="0"/>
    <m/>
    <m/>
    <n v="0"/>
    <n v="31985.81"/>
    <n v="21.141999999999999"/>
    <n v="37272.36"/>
    <n v="24.635999999999999"/>
    <n v="0"/>
    <m/>
    <m/>
    <m/>
    <m/>
    <m/>
    <s v="HARBD"/>
    <m/>
    <m/>
    <m/>
    <m/>
    <s v="HARBD"/>
    <m/>
    <m/>
    <m/>
    <m/>
    <m/>
    <m/>
    <m/>
    <m/>
    <m/>
    <s v="REANDREWS"/>
    <d v="2018-12-17T00:00:00"/>
    <d v="2018-12-17T00:00:00"/>
    <d v="2018-12-20T00:00:00"/>
    <m/>
    <s v="REANDREWS"/>
    <d v="2018-12-21T00:00:00"/>
    <d v="2018-12-21T00:00:00"/>
    <d v="2018-12-21T00:00:00"/>
    <m/>
    <m/>
    <m/>
    <m/>
    <m/>
    <m/>
    <s v="SVCORDERMAN"/>
    <d v="2019-01-07T00:00:00"/>
    <m/>
    <d v="2019-01-07T00:00:00"/>
    <d v="2019-01-03T00:00:00"/>
    <s v="REANDREWS"/>
    <d v="2018-12-21T00:00:00"/>
    <d v="2018-12-20T00:00:00"/>
    <d v="2019-01-04T00:00:00"/>
    <d v="2018-12-20T00:00:00"/>
    <m/>
    <m/>
    <m/>
    <n v="43472"/>
    <m/>
    <s v="MLJOB"/>
    <m/>
    <m/>
    <m/>
    <m/>
    <m/>
    <m/>
    <m/>
    <d v="2019-01-29T00:00:00"/>
    <n v="43494"/>
    <s v="REANDREWS"/>
    <d v="2019-01-04T00:00:00"/>
    <m/>
    <d v="2019-01-04T00:00:00"/>
    <d v="2019-01-03T00:00:00"/>
    <s v="MSILLER"/>
    <m/>
    <m/>
    <m/>
    <m/>
    <m/>
    <m/>
    <m/>
    <m/>
    <m/>
  </r>
  <r>
    <s v="JDEARNEST"/>
    <n v="1803514008"/>
    <s v="VP/Z-CUSTOM-BLDR"/>
    <s v="JESCO, INC. CONSTRUCTION"/>
    <x v="72"/>
    <x v="1"/>
    <d v="2018-12-18T00:00:00"/>
    <d v="2019-01-24T00:00:00"/>
    <m/>
    <m/>
    <s v="VIS"/>
    <s v="EVA"/>
    <x v="13"/>
    <s v="AR"/>
    <s v="D1"/>
    <m/>
    <d v="2019-01-02T00:00:00"/>
    <d v="2019-01-03T00:00:00"/>
    <n v="43499"/>
    <n v="244344.31"/>
    <n v="244344.31"/>
    <n v="95.26"/>
    <n v="94.18"/>
    <n v="94.18"/>
    <n v="144.34"/>
    <m/>
    <n v="53"/>
    <n v="0"/>
    <n v="53"/>
    <n v="33340.51"/>
    <n v="15876.43"/>
    <n v="5830"/>
    <n v="51657.79"/>
    <n v="21.140999999999998"/>
    <n v="77958.55"/>
    <n v="31.905000000000001"/>
    <n v="0"/>
    <m/>
    <m/>
    <m/>
    <m/>
    <m/>
    <s v="HARBD"/>
    <m/>
    <m/>
    <m/>
    <m/>
    <s v="HARBD"/>
    <m/>
    <m/>
    <m/>
    <m/>
    <m/>
    <m/>
    <m/>
    <m/>
    <m/>
    <s v="SRFORD"/>
    <d v="2018-12-17T00:00:00"/>
    <d v="2018-12-17T00:00:00"/>
    <d v="2018-12-20T00:00:00"/>
    <d v="2018-12-21T00:00:00"/>
    <s v="SRFORD"/>
    <d v="2018-12-21T00:00:00"/>
    <d v="2018-12-21T00:00:00"/>
    <d v="2018-12-21T00:00:00"/>
    <d v="2018-12-21T00:00:00"/>
    <m/>
    <m/>
    <m/>
    <m/>
    <m/>
    <s v="SVCORDERMAN"/>
    <d v="2019-01-04T00:00:00"/>
    <m/>
    <d v="2019-01-04T00:00:00"/>
    <d v="2019-01-03T00:00:00"/>
    <s v="SRFORD"/>
    <d v="2019-01-03T00:00:00"/>
    <d v="2019-01-03T00:00:00"/>
    <d v="2019-01-03T00:00:00"/>
    <d v="2019-01-03T00:00:00"/>
    <m/>
    <m/>
    <m/>
    <d v="2019-01-07T00:00:00"/>
    <m/>
    <s v="MLJOB"/>
    <m/>
    <m/>
    <m/>
    <m/>
    <m/>
    <m/>
    <m/>
    <d v="2019-01-17T00:00:00"/>
    <n v="43487"/>
    <s v="SRFORD"/>
    <d v="2019-01-03T00:00:00"/>
    <m/>
    <d v="2019-01-03T00:00:00"/>
    <d v="2019-01-03T00:00:00"/>
    <s v="MSILLER"/>
    <m/>
    <m/>
    <m/>
    <m/>
    <m/>
    <m/>
    <m/>
    <m/>
    <m/>
  </r>
  <r>
    <s v="TLCLARK"/>
    <n v="1802733001"/>
    <s v="VP/Z-CUSTOM-BLDR"/>
    <s v="ROSKILDE BUILDERS, LLC"/>
    <x v="73"/>
    <x v="0"/>
    <d v="2018-04-18T00:00:00"/>
    <d v="2019-02-28T00:00:00"/>
    <m/>
    <s v="UPRR RIP"/>
    <s v="AR"/>
    <s v="AR"/>
    <x v="13"/>
    <s v="AR"/>
    <s v="E1"/>
    <m/>
    <d v="2018-10-19T00:00:00"/>
    <d v="2018-10-19T00:00:00"/>
    <m/>
    <n v="506324.67"/>
    <n v="0"/>
    <n v="154.97999999999999"/>
    <n v="126.14"/>
    <n v="126.14"/>
    <n v="417.33"/>
    <m/>
    <n v="412"/>
    <n v="0"/>
    <n v="412"/>
    <n v="82885.759999999995"/>
    <n v="39469"/>
    <n v="0"/>
    <n v="125127.51"/>
    <n v="24.713000000000001"/>
    <n v="0"/>
    <m/>
    <n v="25.6"/>
    <m/>
    <m/>
    <m/>
    <m/>
    <m/>
    <s v="CLGRAY"/>
    <d v="2018-11-12T00:00:00"/>
    <d v="2018-11-01T00:00:00"/>
    <d v="2018-11-16T00:00:00"/>
    <d v="2018-11-08T00:00:00"/>
    <s v="BWBOREN"/>
    <m/>
    <m/>
    <d v="2018-11-16T00:00:00"/>
    <m/>
    <m/>
    <m/>
    <m/>
    <m/>
    <m/>
    <s v="MWMUSSELWHITE"/>
    <d v="2018-12-10T00:00:00"/>
    <d v="2018-12-10T00:00:00"/>
    <d v="2019-01-04T00:00:00"/>
    <d v="2019-01-21T00:00:00"/>
    <s v="MWMUSSELWHITE"/>
    <d v="2018-12-10T00:00:00"/>
    <d v="2018-12-07T00:00:00"/>
    <d v="2019-01-18T00:00:00"/>
    <d v="2019-01-21T00:00:00"/>
    <m/>
    <m/>
    <m/>
    <m/>
    <m/>
    <s v="SVCORDERMAN"/>
    <d v="2019-02-04T00:00:00"/>
    <m/>
    <d v="2019-02-04T00:00:00"/>
    <d v="2019-01-29T00:00:00"/>
    <s v="MWMUSSELWHITE"/>
    <d v="2018-12-10T00:00:00"/>
    <d v="2018-12-07T00:00:00"/>
    <d v="2019-01-24T00:00:00"/>
    <d v="2019-01-21T00:00:00"/>
    <m/>
    <m/>
    <m/>
    <d v="2019-02-01T00:00:00"/>
    <m/>
    <s v="MLJOB"/>
    <m/>
    <m/>
    <m/>
    <m/>
    <m/>
    <m/>
    <m/>
    <d v="2019-02-21T00:00:00"/>
    <m/>
    <s v="MWMUSSELWHITE"/>
    <d v="2019-01-24T00:00:00"/>
    <m/>
    <d v="2019-01-24T00:00:00"/>
    <d v="2019-01-24T00:00:00"/>
    <s v="ASHMC"/>
    <d v="2018-10-19T00:00:00"/>
    <d v="2018-10-22T00:00:00"/>
    <d v="2018-10-24T00:00:00"/>
    <d v="2018-10-24T00:00:00"/>
    <m/>
    <m/>
    <m/>
    <m/>
    <m/>
  </r>
  <r>
    <s v="JDEARNEST"/>
    <n v="1804392601"/>
    <s v="VP/Z-CUSTOM-BLDR"/>
    <s v="MALOUF CONSTRUCTION, LLC"/>
    <x v="74"/>
    <x v="0"/>
    <d v="2018-10-31T00:00:00"/>
    <d v="2019-02-11T00:00:00"/>
    <m/>
    <m/>
    <s v="AR"/>
    <s v="AR"/>
    <x v="13"/>
    <s v="AR"/>
    <s v="F1"/>
    <m/>
    <d v="2019-01-15T00:00:00"/>
    <d v="2019-01-16T00:00:00"/>
    <m/>
    <n v="272912"/>
    <n v="0"/>
    <n v="134.53"/>
    <n v="123.65"/>
    <n v="123.65"/>
    <n v="269.52999999999997"/>
    <n v="0"/>
    <n v="446.59"/>
    <n v="0"/>
    <n v="446.59"/>
    <n v="62259"/>
    <n v="29647"/>
    <n v="0"/>
    <n v="32439"/>
    <n v="11.885999999999999"/>
    <n v="0"/>
    <m/>
    <n v="12.5"/>
    <m/>
    <m/>
    <m/>
    <m/>
    <m/>
    <s v="BWBOREN"/>
    <d v="2018-11-26T00:00:00"/>
    <d v="2018-11-26T00:00:00"/>
    <d v="2018-12-05T00:00:00"/>
    <m/>
    <s v="BWBOREN"/>
    <n v="43440"/>
    <n v="43440"/>
    <d v="2018-12-06T00:00:00"/>
    <d v="2018-12-07T00:00:00"/>
    <s v="RSBILLINGS"/>
    <m/>
    <m/>
    <d v="2018-12-06T00:00:00"/>
    <d v="2018-12-06T00:00:00"/>
    <s v="ODNOUZOVSKY"/>
    <d v="2018-12-07T00:00:00"/>
    <d v="2018-12-07T00:00:00"/>
    <d v="2019-01-04T00:00:00"/>
    <d v="2019-01-04T00:00:00"/>
    <s v="ODNOUZOVSKY"/>
    <d v="2019-01-07T00:00:00"/>
    <d v="2019-01-07T00:00:00"/>
    <d v="2019-01-11T00:00:00"/>
    <d v="2019-01-17T00:00:00"/>
    <m/>
    <m/>
    <m/>
    <m/>
    <m/>
    <s v="SVCORDERMAN"/>
    <d v="2019-01-18T00:00:00"/>
    <m/>
    <d v="2019-01-18T00:00:00"/>
    <d v="2019-01-18T00:00:00"/>
    <s v="ODNOUZOVSKY"/>
    <d v="2018-12-07T00:00:00"/>
    <d v="2019-01-11T00:00:00"/>
    <d v="2019-01-17T00:00:00"/>
    <d v="2019-01-23T00:00:00"/>
    <m/>
    <m/>
    <m/>
    <d v="2019-01-23T00:00:00"/>
    <m/>
    <s v="BWBOREN"/>
    <m/>
    <m/>
    <m/>
    <m/>
    <m/>
    <m/>
    <m/>
    <d v="2019-02-05T00:00:00"/>
    <m/>
    <s v="ODNOUZOVSKY"/>
    <d v="2019-01-17T00:00:00"/>
    <m/>
    <d v="2019-01-17T00:00:00"/>
    <d v="2019-01-17T00:00:00"/>
    <s v="RSBILLINGS"/>
    <d v="2018-11-08T00:00:00"/>
    <d v="2018-12-08T00:00:00"/>
    <d v="2018-11-26T00:00:00"/>
    <d v="2018-11-30T00:00:00"/>
    <m/>
    <m/>
    <m/>
    <m/>
    <m/>
  </r>
  <r>
    <s v="JDEARNEST"/>
    <n v="1804390901"/>
    <s v="VP/Z-CUSTOM-BLDR"/>
    <s v="MALOUF CONSTRUCTION, LLC"/>
    <x v="75"/>
    <x v="0"/>
    <d v="2018-10-31T00:00:00"/>
    <d v="2019-02-07T00:00:00"/>
    <m/>
    <m/>
    <s v="AR"/>
    <s v="AR"/>
    <x v="13"/>
    <s v="AR"/>
    <s v="F1"/>
    <m/>
    <d v="2019-01-15T00:00:00"/>
    <d v="2019-01-16T00:00:00"/>
    <m/>
    <n v="17684.29"/>
    <n v="0"/>
    <n v="4.34"/>
    <n v="3.56"/>
    <n v="3.56"/>
    <n v="54.63"/>
    <n v="0"/>
    <n v="75.89"/>
    <n v="0"/>
    <n v="75.89"/>
    <n v="12618.46"/>
    <n v="6008.79"/>
    <n v="0"/>
    <n v="2042.2"/>
    <n v="11.548"/>
    <n v="8945.49"/>
    <m/>
    <n v="12.6"/>
    <m/>
    <m/>
    <m/>
    <m/>
    <m/>
    <s v="BWBOREN"/>
    <d v="2018-11-12T00:00:00"/>
    <d v="2018-11-12T00:00:00"/>
    <d v="2018-11-15T00:00:00"/>
    <m/>
    <s v="BWBOREN"/>
    <n v="43420"/>
    <n v="43420"/>
    <d v="2018-11-16T00:00:00"/>
    <d v="2018-11-16T00:00:00"/>
    <m/>
    <m/>
    <m/>
    <m/>
    <m/>
    <s v="ODNOUZOVSKY"/>
    <d v="2018-11-19T00:00:00"/>
    <d v="2018-11-19T00:00:00"/>
    <d v="2018-11-26T00:00:00"/>
    <d v="2018-11-28T00:00:00"/>
    <s v="ODNOUZOVSKY"/>
    <d v="2018-11-27T00:00:00"/>
    <d v="2018-11-27T00:00:00"/>
    <d v="2018-12-03T00:00:00"/>
    <d v="2018-12-03T00:00:00"/>
    <m/>
    <m/>
    <m/>
    <m/>
    <m/>
    <s v="SVCORDERMAN"/>
    <d v="2019-01-15T00:00:00"/>
    <m/>
    <d v="2019-01-15T00:00:00"/>
    <d v="2019-01-18T00:00:00"/>
    <s v="ODNOUZOVSKY"/>
    <d v="2018-11-26T00:00:00"/>
    <d v="2018-11-28T00:00:00"/>
    <d v="2018-12-06T00:00:00"/>
    <d v="2018-12-04T00:00:00"/>
    <m/>
    <m/>
    <m/>
    <d v="2019-01-23T00:00:00"/>
    <m/>
    <s v="BWBOREN"/>
    <m/>
    <m/>
    <m/>
    <m/>
    <m/>
    <m/>
    <m/>
    <d v="2019-02-07T00:00:00"/>
    <m/>
    <s v="ODNOUZOVSKY"/>
    <d v="2019-01-14T00:00:00"/>
    <m/>
    <d v="2019-01-14T00:00:00"/>
    <d v="2019-01-17T00:00:00"/>
    <s v="ASHMC"/>
    <d v="2018-11-05T00:00:00"/>
    <d v="2018-11-05T00:00:00"/>
    <d v="2018-11-07T00:00:00"/>
    <m/>
    <m/>
    <m/>
    <m/>
    <m/>
    <m/>
  </r>
  <r>
    <s v="JDEARNEST"/>
    <n v="1804390902"/>
    <s v="VP/Z-CUSTOM-BLDR"/>
    <s v="MALOUF CONSTRUCTION, LLC"/>
    <x v="75"/>
    <x v="0"/>
    <d v="2019-01-17T00:00:00"/>
    <d v="2019-03-15T00:00:00"/>
    <m/>
    <m/>
    <s v="AR"/>
    <s v="AR"/>
    <x v="13"/>
    <s v="AR"/>
    <s v="F1"/>
    <m/>
    <d v="2019-01-21T00:00:00"/>
    <d v="2019-01-22T00:00:00"/>
    <m/>
    <n v="2119"/>
    <n v="0"/>
    <n v="0.26"/>
    <n v="0.2"/>
    <n v="0.18"/>
    <n v="0"/>
    <m/>
    <n v="0"/>
    <n v="0"/>
    <n v="0"/>
    <m/>
    <m/>
    <n v="0"/>
    <n v="266"/>
    <n v="12.553000000000001"/>
    <n v="0"/>
    <m/>
    <n v="0"/>
    <m/>
    <m/>
    <m/>
    <m/>
    <m/>
    <s v="BWBOREN"/>
    <d v="2018-11-12T00:00:00"/>
    <d v="2018-11-12T00:00:00"/>
    <d v="2018-11-15T00:00:00"/>
    <m/>
    <s v="BWBOREN"/>
    <m/>
    <m/>
    <d v="2018-11-16T00:00:00"/>
    <d v="2018-11-16T00:00:00"/>
    <m/>
    <m/>
    <m/>
    <m/>
    <m/>
    <s v="ODNOUZOVSKY"/>
    <d v="2019-01-17T00:00:00"/>
    <d v="2019-01-17T00:00:00"/>
    <d v="2019-01-25T00:00:00"/>
    <d v="2019-01-17T00:00:00"/>
    <s v="ODNOUZOVSKY"/>
    <d v="2019-01-17T00:00:00"/>
    <d v="2019-01-17T00:00:00"/>
    <d v="2019-01-25T00:00:00"/>
    <d v="2019-01-17T00:00:00"/>
    <m/>
    <m/>
    <m/>
    <m/>
    <m/>
    <s v="SVCORDERMAN"/>
    <d v="2019-02-12T00:00:00"/>
    <m/>
    <d v="2019-02-12T00:00:00"/>
    <d v="2019-01-31T00:00:00"/>
    <s v="ODNOUZOVSKY"/>
    <d v="2019-01-21T00:00:00"/>
    <d v="2019-01-18T00:00:00"/>
    <d v="2019-01-25T00:00:00"/>
    <d v="2019-01-23T00:00:00"/>
    <m/>
    <m/>
    <m/>
    <d v="2019-01-23T00:00:00"/>
    <m/>
    <s v="BWBOREN"/>
    <m/>
    <m/>
    <m/>
    <m/>
    <m/>
    <m/>
    <m/>
    <d v="2019-03-15T00:00:00"/>
    <m/>
    <s v="ODNOUZOVSKY"/>
    <d v="2019-01-25T00:00:00"/>
    <m/>
    <d v="2019-01-25T00:00:00"/>
    <d v="2019-01-23T00:00:00"/>
    <s v="ASHMC"/>
    <d v="2018-11-05T00:00:00"/>
    <d v="2018-11-05T00:00:00"/>
    <d v="2018-11-07T00:00:00"/>
    <m/>
    <m/>
    <m/>
    <m/>
    <m/>
    <m/>
  </r>
  <r>
    <s v="JDEARNEST"/>
    <n v="1804392602"/>
    <s v="VP/Z-CUSTOM-BLDR"/>
    <s v="MALOUF CONSTRUCTION, LLC"/>
    <x v="74"/>
    <x v="0"/>
    <d v="2019-01-17T00:00:00"/>
    <d v="2019-03-15T00:00:00"/>
    <m/>
    <m/>
    <s v="AR"/>
    <s v="AR"/>
    <x v="13"/>
    <s v="AR"/>
    <s v="F1"/>
    <m/>
    <d v="2019-01-21T00:00:00"/>
    <d v="2019-01-22T00:00:00"/>
    <m/>
    <n v="58568"/>
    <n v="0"/>
    <n v="10.98"/>
    <n v="6.7"/>
    <n v="6.45"/>
    <n v="0"/>
    <m/>
    <n v="0"/>
    <n v="0"/>
    <n v="0"/>
    <m/>
    <m/>
    <n v="0"/>
    <n v="6888"/>
    <n v="11.760999999999999"/>
    <n v="0"/>
    <m/>
    <n v="0"/>
    <m/>
    <m/>
    <m/>
    <m/>
    <m/>
    <s v="BWBOREN"/>
    <n v="43430"/>
    <n v="43430"/>
    <n v="43470"/>
    <m/>
    <s v="BWBOREN"/>
    <m/>
    <m/>
    <n v="43440"/>
    <n v="43441"/>
    <s v="RSBILLINGS"/>
    <m/>
    <m/>
    <d v="2018-12-06T00:00:00"/>
    <d v="2018-12-06T00:00:00"/>
    <s v="ODNOUZOVSKY"/>
    <d v="2018-01-17T00:00:00"/>
    <d v="2018-01-17T00:00:00"/>
    <d v="2019-01-17T00:00:00"/>
    <d v="2019-01-17T00:00:00"/>
    <s v="ODNOUZOVSKY"/>
    <d v="2019-01-17T00:00:00"/>
    <d v="2018-12-17T00:00:00"/>
    <d v="2019-01-17T00:00:00"/>
    <d v="2019-01-17T00:00:00"/>
    <m/>
    <m/>
    <m/>
    <m/>
    <m/>
    <s v="SVCORDERMAN"/>
    <d v="2019-02-12T00:00:00"/>
    <m/>
    <d v="2019-02-12T00:00:00"/>
    <d v="2019-01-31T00:00:00"/>
    <s v="ODNOUZOVSKY"/>
    <d v="2019-01-21T00:00:00"/>
    <d v="2019-01-18T00:00:00"/>
    <d v="2019-01-23T00:00:00"/>
    <n v="43488"/>
    <m/>
    <m/>
    <m/>
    <d v="2019-01-23T00:00:00"/>
    <m/>
    <s v="BWBOREN"/>
    <m/>
    <m/>
    <m/>
    <m/>
    <m/>
    <m/>
    <m/>
    <d v="2019-03-15T00:00:00"/>
    <m/>
    <s v="ODNOUZOVSKY"/>
    <d v="2019-01-25T00:00:00"/>
    <m/>
    <d v="2019-01-25T00:00:00"/>
    <d v="2019-01-23T00:00:00"/>
    <s v="RSBILLINGS"/>
    <d v="2018-11-28T00:00:00"/>
    <d v="2018-12-26T00:00:00"/>
    <d v="2018-11-26T00:00:00"/>
    <m/>
    <m/>
    <m/>
    <m/>
    <m/>
    <m/>
  </r>
  <r>
    <s v="MSRUSHING"/>
    <n v="1804775101"/>
    <s v="VP-ENPARTS-BLDR"/>
    <s v="BALDWIN &amp; SHELL CONSTRUCTION CO."/>
    <x v="76"/>
    <x v="1"/>
    <d v="2018-12-21T00:00:00"/>
    <m/>
    <m/>
    <m/>
    <m/>
    <m/>
    <x v="13"/>
    <s v="AR"/>
    <m/>
    <m/>
    <m/>
    <m/>
    <d v="2019-02-03T00:00:00"/>
    <n v="8595.7999999999993"/>
    <n v="8595.7999999999993"/>
    <n v="1.49"/>
    <n v="1.5"/>
    <n v="1.5"/>
    <n v="3"/>
    <m/>
    <n v="4"/>
    <n v="0"/>
    <n v="4"/>
    <m/>
    <m/>
    <n v="440"/>
    <n v="3656.04"/>
    <n v="42.533000000000001"/>
    <n v="3609.33"/>
    <n v="41.988999999999997"/>
    <n v="0"/>
    <m/>
    <m/>
    <m/>
    <m/>
    <m/>
    <m/>
    <m/>
    <m/>
    <m/>
    <m/>
    <m/>
    <m/>
    <m/>
    <m/>
    <m/>
    <m/>
    <m/>
    <m/>
    <m/>
    <m/>
    <s v="CBHOLLEMAN"/>
    <d v="2019-01-09T00:00:00"/>
    <d v="2019-01-09T00:00:00"/>
    <d v="2019-01-09T00:00:00"/>
    <d v="2019-01-09T00:00:00"/>
    <s v="CBHOLLEMAN"/>
    <d v="2019-01-09T00:00:00"/>
    <d v="2019-01-09T00:00:00"/>
    <d v="2019-01-09T00:00:00"/>
    <d v="2019-01-09T00:00:00"/>
    <m/>
    <m/>
    <m/>
    <m/>
    <m/>
    <s v="SVCORDERMAN"/>
    <d v="2019-01-09T00:00:00"/>
    <m/>
    <d v="2019-01-09T00:00:00"/>
    <d v="2019-01-09T00:00:00"/>
    <m/>
    <m/>
    <m/>
    <m/>
    <m/>
    <m/>
    <m/>
    <m/>
    <d v="2019-01-14T00:00:00"/>
    <m/>
    <m/>
    <m/>
    <m/>
    <m/>
    <m/>
    <m/>
    <m/>
    <m/>
    <d v="2019-01-16T00:00:00"/>
    <d v="2019-01-16T00:00:00"/>
    <s v="CARUSHING"/>
    <d v="2019-01-09T00:00:00"/>
    <m/>
    <d v="2019-01-09T00:00:00"/>
    <d v="2019-01-09T00:00:00"/>
    <m/>
    <m/>
    <m/>
    <m/>
    <m/>
    <m/>
    <m/>
    <m/>
    <m/>
    <m/>
  </r>
  <r>
    <s v="MBELL1"/>
    <n v="1804800802"/>
    <s v="VP-ENPARTS-BLDR"/>
    <s v="VP - CENTRAL CASH/DIRECT SALES"/>
    <x v="77"/>
    <x v="1"/>
    <d v="2018-12-26T00:00:00"/>
    <m/>
    <m/>
    <m/>
    <m/>
    <m/>
    <x v="13"/>
    <s v="AR"/>
    <m/>
    <m/>
    <m/>
    <m/>
    <d v="2019-01-18T00:00:00"/>
    <n v="235"/>
    <n v="235"/>
    <n v="0.03"/>
    <n v="0.03"/>
    <n v="0.03"/>
    <n v="0"/>
    <m/>
    <n v="0"/>
    <n v="0"/>
    <n v="0"/>
    <m/>
    <m/>
    <n v="0"/>
    <n v="235"/>
    <n v="100"/>
    <n v="103.82"/>
    <n v="44.17900000000000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8-12-27T00:00:00"/>
    <m/>
    <d v="2018-12-27T00:00:00"/>
    <d v="2018-12-27T00:00:00"/>
    <m/>
    <m/>
    <m/>
    <m/>
    <m/>
    <m/>
    <m/>
    <m/>
    <n v="43465"/>
    <m/>
    <m/>
    <m/>
    <m/>
    <m/>
    <m/>
    <m/>
    <m/>
    <m/>
    <m/>
    <m/>
    <s v="MBELL1"/>
    <d v="2018-12-26T00:00:00"/>
    <m/>
    <d v="2018-12-26T00:00:00"/>
    <d v="2018-12-26T00:00:00"/>
    <m/>
    <m/>
    <m/>
    <m/>
    <m/>
    <m/>
    <m/>
    <m/>
    <m/>
    <m/>
  </r>
  <r>
    <s v="JDEARNEST"/>
    <n v="1803514010"/>
    <s v="VP/Z-CUSTOM-BLDR"/>
    <s v="JESCO, INC. CONSTRUCTION"/>
    <x v="72"/>
    <x v="0"/>
    <d v="2019-01-03T00:00:00"/>
    <n v="43501"/>
    <m/>
    <m/>
    <s v="VIS"/>
    <s v="EVA"/>
    <x v="13"/>
    <s v="AR"/>
    <m/>
    <m/>
    <n v="43469"/>
    <n v="43472"/>
    <m/>
    <n v="30136"/>
    <n v="0"/>
    <n v="10.46"/>
    <n v="10.039999999999999"/>
    <n v="10.039999999999999"/>
    <n v="0"/>
    <m/>
    <n v="0"/>
    <n v="0"/>
    <n v="0"/>
    <m/>
    <m/>
    <n v="0"/>
    <n v="5513"/>
    <n v="18.294"/>
    <n v="0"/>
    <m/>
    <n v="0"/>
    <m/>
    <m/>
    <m/>
    <m/>
    <m/>
    <s v="HARBD"/>
    <m/>
    <m/>
    <m/>
    <m/>
    <s v="HARBD"/>
    <m/>
    <m/>
    <m/>
    <m/>
    <m/>
    <m/>
    <m/>
    <m/>
    <m/>
    <s v="SRFORD"/>
    <n v="43469"/>
    <n v="43469"/>
    <n v="43469"/>
    <n v="43469"/>
    <s v="SRFORD"/>
    <n v="43469"/>
    <n v="43469"/>
    <n v="43469"/>
    <n v="43469"/>
    <m/>
    <m/>
    <m/>
    <m/>
    <m/>
    <s v="SVCORDERMAN"/>
    <d v="2019-01-09T00:00:00"/>
    <m/>
    <d v="2019-01-09T00:00:00"/>
    <d v="2019-01-07T00:00:00"/>
    <s v="SRFORD"/>
    <n v="43469"/>
    <n v="43469"/>
    <n v="43469"/>
    <n v="43469"/>
    <m/>
    <m/>
    <m/>
    <n v="43475"/>
    <m/>
    <s v="MLJOB"/>
    <m/>
    <m/>
    <m/>
    <m/>
    <m/>
    <m/>
    <m/>
    <d v="2019-02-05T00:00:00"/>
    <m/>
    <s v="CARUSHING"/>
    <d v="2019-01-04T00:00:00"/>
    <m/>
    <d v="2019-01-04T00:00:00"/>
    <d v="2019-01-04T00:00:00"/>
    <s v="MSILLER"/>
    <m/>
    <m/>
    <m/>
    <m/>
    <m/>
    <m/>
    <m/>
    <m/>
    <m/>
  </r>
  <r>
    <s v="MSRUSHING"/>
    <n v="1700931803"/>
    <s v="VP/CLAIM-ENPARTS-BLDR"/>
    <s v="BALDWIN &amp; SHELL CONSTRUCTION CO."/>
    <x v="78"/>
    <x v="1"/>
    <d v="2019-01-10T00:00:00"/>
    <m/>
    <m/>
    <m/>
    <s v="AR"/>
    <s v="AR"/>
    <x v="13"/>
    <s v="AR"/>
    <m/>
    <m/>
    <m/>
    <m/>
    <d v="2019-02-02T00:00:00"/>
    <n v="0"/>
    <n v="0"/>
    <n v="0"/>
    <n v="0.04"/>
    <n v="0.04"/>
    <n v="0"/>
    <m/>
    <n v="0"/>
    <n v="0"/>
    <n v="0"/>
    <m/>
    <m/>
    <n v="0"/>
    <n v="0"/>
    <m/>
    <n v="-184.01"/>
    <m/>
    <n v="0"/>
    <m/>
    <m/>
    <m/>
    <m/>
    <m/>
    <s v="CLGRAY"/>
    <m/>
    <m/>
    <m/>
    <m/>
    <s v="BWBOREN"/>
    <m/>
    <m/>
    <m/>
    <m/>
    <m/>
    <m/>
    <m/>
    <m/>
    <m/>
    <s v="CBHOLLEMAN"/>
    <n v="43475"/>
    <n v="43475"/>
    <n v="43475"/>
    <n v="43475"/>
    <s v="CBHOLLEMAN"/>
    <n v="43475"/>
    <n v="43475"/>
    <n v="43475"/>
    <n v="43475"/>
    <m/>
    <m/>
    <m/>
    <m/>
    <m/>
    <s v="SVCORDERMAN"/>
    <d v="2019-01-10T00:00:00"/>
    <m/>
    <d v="2019-01-10T00:00:00"/>
    <d v="2019-01-10T00:00:00"/>
    <m/>
    <m/>
    <m/>
    <m/>
    <m/>
    <m/>
    <m/>
    <m/>
    <m/>
    <m/>
    <s v="SLCARR"/>
    <m/>
    <m/>
    <m/>
    <m/>
    <m/>
    <m/>
    <m/>
    <d v="2019-01-21T00:00:00"/>
    <d v="2019-01-17T00:00:00"/>
    <s v="CARUSHING"/>
    <d v="2019-01-10T00:00:00"/>
    <m/>
    <d v="2019-01-10T00:00:00"/>
    <d v="2019-01-10T00:00:00"/>
    <s v="RSBILLINGS"/>
    <m/>
    <m/>
    <m/>
    <m/>
    <m/>
    <m/>
    <m/>
    <m/>
    <m/>
  </r>
  <r>
    <s v="MSRUSHING"/>
    <n v="1700931804"/>
    <s v="VP/Z-CUSTOM-BLDR"/>
    <s v="BALDWIN &amp; SHELL CONSTRUCTION CO."/>
    <x v="78"/>
    <x v="0"/>
    <d v="2019-01-15T00:00:00"/>
    <n v="43487"/>
    <m/>
    <m/>
    <s v="AR"/>
    <s v="AR"/>
    <x v="13"/>
    <s v="AR"/>
    <m/>
    <m/>
    <n v="43480"/>
    <n v="43481"/>
    <m/>
    <n v="1"/>
    <n v="0"/>
    <n v="0"/>
    <n v="0.55000000000000004"/>
    <n v="0.55000000000000004"/>
    <n v="0"/>
    <m/>
    <n v="0"/>
    <n v="0"/>
    <n v="0"/>
    <m/>
    <m/>
    <n v="0"/>
    <n v="-493"/>
    <m/>
    <n v="-2115.1999999999998"/>
    <m/>
    <n v="0"/>
    <m/>
    <m/>
    <m/>
    <m/>
    <m/>
    <s v="CLGRAY"/>
    <m/>
    <m/>
    <m/>
    <m/>
    <s v="BWBOREN"/>
    <m/>
    <m/>
    <m/>
    <m/>
    <m/>
    <m/>
    <m/>
    <m/>
    <m/>
    <s v="CBHOLLEMAN"/>
    <d v="2019-01-15T00:00:00"/>
    <d v="2019-01-15T00:00:00"/>
    <d v="2019-01-15T00:00:00"/>
    <d v="2019-01-15T00:00:00"/>
    <s v="CBHOLLEMAN"/>
    <d v="2019-01-15T00:00:00"/>
    <d v="2019-01-15T00:00:00"/>
    <d v="2019-01-15T00:00:00"/>
    <d v="2019-01-15T00:00:00"/>
    <m/>
    <m/>
    <m/>
    <m/>
    <m/>
    <s v="SVCORDERMAN"/>
    <d v="2019-01-16T00:00:00"/>
    <m/>
    <d v="2019-01-16T00:00:00"/>
    <d v="2019-01-16T00:00:00"/>
    <m/>
    <m/>
    <m/>
    <m/>
    <m/>
    <m/>
    <m/>
    <m/>
    <n v="43486"/>
    <m/>
    <s v="SLCARR"/>
    <m/>
    <m/>
    <m/>
    <m/>
    <m/>
    <m/>
    <m/>
    <d v="2019-02-23T00:00:00"/>
    <d v="2019-01-23T00:00:00"/>
    <s v="CARUSHING"/>
    <d v="2019-01-15T00:00:00"/>
    <m/>
    <d v="2019-01-15T00:00:00"/>
    <d v="2019-01-15T00:00:00"/>
    <s v="RSBILLINGS"/>
    <m/>
    <m/>
    <m/>
    <m/>
    <m/>
    <m/>
    <m/>
    <m/>
    <m/>
  </r>
  <r>
    <s v="TLCLARK"/>
    <n v="1802735605"/>
    <s v="VP/CLAIM-ENPARTS-BLDR"/>
    <s v="ROSKILDE BUILDERS, LLC"/>
    <x v="79"/>
    <x v="0"/>
    <d v="2019-01-17T00:00:00"/>
    <m/>
    <m/>
    <s v="UPRR Yard"/>
    <s v="AR"/>
    <s v="AR"/>
    <x v="13"/>
    <s v="AR"/>
    <m/>
    <s v="OTHER"/>
    <m/>
    <m/>
    <m/>
    <n v="85.04"/>
    <n v="0"/>
    <n v="0.01"/>
    <n v="0.01"/>
    <n v="0.01"/>
    <n v="0"/>
    <m/>
    <n v="0"/>
    <n v="0"/>
    <n v="0"/>
    <m/>
    <m/>
    <n v="0"/>
    <n v="44.54"/>
    <n v="52.375"/>
    <n v="0"/>
    <m/>
    <n v="0"/>
    <m/>
    <m/>
    <m/>
    <m/>
    <m/>
    <s v="MDEASTMAN"/>
    <m/>
    <m/>
    <m/>
    <m/>
    <s v="MDEASTMAN"/>
    <m/>
    <m/>
    <m/>
    <m/>
    <m/>
    <m/>
    <m/>
    <m/>
    <m/>
    <s v="MWMUSSELWHITE"/>
    <d v="2019-01-17T00:00:00"/>
    <d v="2019-01-17T00:00:00"/>
    <d v="2019-01-17T00:00:00"/>
    <d v="2019-01-17T00:00:00"/>
    <s v="MWMUSSELWHITE"/>
    <d v="2019-01-17T00:00:00"/>
    <d v="2019-01-17T00:00:00"/>
    <d v="2019-01-17T00:00:00"/>
    <d v="2019-01-17T00:00:00"/>
    <m/>
    <m/>
    <m/>
    <m/>
    <m/>
    <s v="SVCORDERMAN"/>
    <d v="2019-01-18T00:00:00"/>
    <m/>
    <d v="2019-01-18T00:00:00"/>
    <d v="2019-01-18T00:00:00"/>
    <m/>
    <m/>
    <m/>
    <m/>
    <m/>
    <m/>
    <m/>
    <m/>
    <d v="2019-01-23T00:00:00"/>
    <m/>
    <s v="MLJOB"/>
    <m/>
    <m/>
    <m/>
    <m/>
    <m/>
    <m/>
    <m/>
    <d v="2019-02-04T00:00:00"/>
    <m/>
    <s v="CARUSHING"/>
    <d v="2019-01-17T00:00:00"/>
    <m/>
    <d v="2019-01-17T00:00:00"/>
    <d v="2019-01-17T00:00:00"/>
    <s v="RSBILLINGS"/>
    <m/>
    <m/>
    <m/>
    <m/>
    <m/>
    <m/>
    <m/>
    <m/>
    <m/>
  </r>
  <r>
    <s v="TLCLARK"/>
    <n v="1802735606"/>
    <s v="VP/CLAIM-ENPARTS-BLDR"/>
    <s v="ROSKILDE BUILDERS, LLC"/>
    <x v="79"/>
    <x v="0"/>
    <d v="2019-01-21T00:00:00"/>
    <m/>
    <m/>
    <s v="UPRR Yard"/>
    <s v="AR"/>
    <s v="AR"/>
    <x v="13"/>
    <s v="AR"/>
    <m/>
    <s v="OTHER"/>
    <m/>
    <m/>
    <m/>
    <n v="88.69"/>
    <n v="0"/>
    <n v="0.03"/>
    <n v="0.03"/>
    <n v="0.03"/>
    <n v="0"/>
    <m/>
    <n v="0"/>
    <n v="0"/>
    <n v="0"/>
    <m/>
    <m/>
    <n v="0"/>
    <n v="46.46"/>
    <n v="52.384999999999998"/>
    <n v="0"/>
    <m/>
    <n v="0"/>
    <m/>
    <m/>
    <m/>
    <m/>
    <m/>
    <s v="MDEASTMAN"/>
    <m/>
    <m/>
    <m/>
    <m/>
    <s v="MDEASTMAN"/>
    <m/>
    <m/>
    <m/>
    <m/>
    <m/>
    <m/>
    <m/>
    <m/>
    <m/>
    <s v="MWMUSSELWHITE"/>
    <d v="2019-01-21T00:00:00"/>
    <d v="2019-01-21T00:00:00"/>
    <d v="2019-01-21T00:00:00"/>
    <d v="2019-01-21T00:00:00"/>
    <s v="MWMUSSELWHITE"/>
    <d v="2019-01-21T00:00:00"/>
    <d v="2019-01-21T00:00:00"/>
    <d v="2019-01-21T00:00:00"/>
    <d v="2019-01-21T00:00:00"/>
    <m/>
    <m/>
    <m/>
    <m/>
    <m/>
    <s v="SVCORDERMAN"/>
    <d v="2019-01-22T00:00:00"/>
    <m/>
    <d v="2019-01-22T00:00:00"/>
    <d v="2019-01-21T00:00:00"/>
    <m/>
    <m/>
    <m/>
    <m/>
    <m/>
    <m/>
    <m/>
    <m/>
    <m/>
    <m/>
    <s v="MLJOB"/>
    <m/>
    <m/>
    <m/>
    <m/>
    <m/>
    <m/>
    <m/>
    <d v="2019-02-04T00:00:00"/>
    <m/>
    <s v="CARUSHING"/>
    <d v="2019-01-21T00:00:00"/>
    <m/>
    <d v="2019-01-21T00:00:00"/>
    <d v="2019-01-21T00:00:00"/>
    <s v="RSBILLINGS"/>
    <m/>
    <m/>
    <m/>
    <m/>
    <m/>
    <m/>
    <m/>
    <m/>
    <m/>
  </r>
  <r>
    <s v="JDEARNEST"/>
    <n v="1702456616"/>
    <s v="CLAIM-ENPARTS-BLDR"/>
    <s v="MOORE CONSTRUCTION L.L.C."/>
    <x v="80"/>
    <x v="0"/>
    <d v="2019-01-22T00:00:00"/>
    <m/>
    <m/>
    <n v="1710805"/>
    <s v="AR"/>
    <s v="AR"/>
    <x v="13"/>
    <s v="AR"/>
    <m/>
    <s v="OTHER"/>
    <m/>
    <m/>
    <m/>
    <n v="34066.04"/>
    <n v="0"/>
    <n v="11.03"/>
    <n v="10.81"/>
    <n v="10.81"/>
    <n v="0"/>
    <m/>
    <n v="0"/>
    <n v="0"/>
    <n v="0"/>
    <m/>
    <m/>
    <n v="0"/>
    <n v="17006.02"/>
    <n v="49.920999999999999"/>
    <n v="0"/>
    <m/>
    <n v="0"/>
    <m/>
    <m/>
    <m/>
    <m/>
    <m/>
    <s v="CLGRAY"/>
    <m/>
    <m/>
    <m/>
    <m/>
    <s v="SLCARR"/>
    <m/>
    <m/>
    <m/>
    <m/>
    <m/>
    <m/>
    <m/>
    <m/>
    <m/>
    <s v="JDEARNEST"/>
    <n v="43487"/>
    <n v="43487"/>
    <n v="43487"/>
    <n v="43487"/>
    <s v="JDEARNEST"/>
    <n v="43487"/>
    <n v="43487"/>
    <n v="43487"/>
    <n v="43487"/>
    <m/>
    <m/>
    <m/>
    <m/>
    <m/>
    <s v="SVCORDERMAN"/>
    <d v="2019-01-29T00:00:00"/>
    <m/>
    <d v="2019-01-29T00:00:00"/>
    <d v="2019-01-29T00:00:00"/>
    <m/>
    <m/>
    <m/>
    <m/>
    <m/>
    <m/>
    <m/>
    <m/>
    <d v="2019-02-01T00:00:00"/>
    <m/>
    <m/>
    <m/>
    <m/>
    <m/>
    <m/>
    <m/>
    <m/>
    <m/>
    <d v="2019-02-08T00:00:00"/>
    <m/>
    <s v="CARUSHING"/>
    <d v="2019-01-22T00:00:00"/>
    <m/>
    <d v="2019-01-22T00:00:00"/>
    <d v="2019-01-24T00:00:00"/>
    <s v="ODNOUZOVSKY"/>
    <m/>
    <m/>
    <m/>
    <m/>
    <m/>
    <m/>
    <m/>
    <m/>
    <m/>
  </r>
  <r>
    <s v="TLCLARK"/>
    <n v="1900168601"/>
    <s v="VP-ENPARTS-BLDR"/>
    <s v="CONTECH CONTRACTORS, INC."/>
    <x v="81"/>
    <x v="0"/>
    <d v="2019-01-24T00:00:00"/>
    <n v="43507"/>
    <m/>
    <m/>
    <m/>
    <m/>
    <x v="13"/>
    <s v="AR"/>
    <m/>
    <m/>
    <m/>
    <m/>
    <m/>
    <n v="62420.49"/>
    <n v="0"/>
    <n v="24.57"/>
    <n v="25.92"/>
    <n v="25.92"/>
    <n v="0"/>
    <m/>
    <n v="0"/>
    <n v="0"/>
    <n v="0"/>
    <m/>
    <m/>
    <n v="0"/>
    <n v="8554.4599999999991"/>
    <n v="13.705"/>
    <n v="0"/>
    <m/>
    <n v="0"/>
    <m/>
    <m/>
    <m/>
    <m/>
    <m/>
    <m/>
    <m/>
    <m/>
    <m/>
    <m/>
    <m/>
    <m/>
    <m/>
    <m/>
    <m/>
    <m/>
    <m/>
    <m/>
    <m/>
    <m/>
    <s v="TLCLARK"/>
    <d v="2019-01-24T00:00:00"/>
    <d v="2019-01-24T00:00:00"/>
    <d v="2019-01-24T00:00:00"/>
    <d v="2019-01-24T00:00:00"/>
    <s v="TLCLARK"/>
    <d v="2019-01-24T00:00:00"/>
    <d v="2019-01-24T00:00:00"/>
    <d v="2019-01-24T00:00:00"/>
    <d v="2019-01-24T00:00:00"/>
    <m/>
    <m/>
    <m/>
    <m/>
    <m/>
    <s v="SVCORDERMAN"/>
    <d v="2019-01-28T00:00:00"/>
    <m/>
    <d v="2019-01-28T00:00:00"/>
    <d v="2019-01-28T00:00:00"/>
    <m/>
    <m/>
    <m/>
    <m/>
    <m/>
    <m/>
    <m/>
    <m/>
    <n v="43496"/>
    <m/>
    <m/>
    <m/>
    <m/>
    <m/>
    <m/>
    <m/>
    <m/>
    <m/>
    <d v="2019-02-08T00:00:00"/>
    <m/>
    <s v="CARUSHING"/>
    <d v="2019-01-24T00:00:00"/>
    <m/>
    <d v="2019-01-24T00:00:00"/>
    <d v="2019-01-25T00:00:00"/>
    <m/>
    <m/>
    <m/>
    <m/>
    <m/>
    <m/>
    <m/>
    <m/>
    <m/>
    <m/>
  </r>
  <r>
    <s v="JDEARNEST"/>
    <n v="1702456617"/>
    <s v="CLAIM-ENPARTS-BLDR"/>
    <s v="MOORE CONSTRUCTION L.L.C."/>
    <x v="80"/>
    <x v="0"/>
    <d v="2019-01-25T00:00:00"/>
    <m/>
    <m/>
    <n v="1710805"/>
    <s v="AR"/>
    <s v="AR"/>
    <x v="13"/>
    <s v="AR"/>
    <m/>
    <s v="OTHER"/>
    <m/>
    <m/>
    <m/>
    <n v="1277.22"/>
    <n v="0"/>
    <n v="0.43"/>
    <n v="0.42"/>
    <n v="0.42"/>
    <n v="0"/>
    <m/>
    <n v="0"/>
    <n v="0"/>
    <n v="0"/>
    <m/>
    <m/>
    <n v="0"/>
    <n v="669.02"/>
    <n v="52.381"/>
    <n v="0"/>
    <m/>
    <n v="0"/>
    <m/>
    <m/>
    <m/>
    <m/>
    <m/>
    <s v="CLGRAY"/>
    <m/>
    <m/>
    <m/>
    <m/>
    <s v="SLCARR"/>
    <m/>
    <m/>
    <m/>
    <m/>
    <m/>
    <m/>
    <m/>
    <m/>
    <m/>
    <s v="JDEARNEST"/>
    <d v="2019-01-25T00:00:00"/>
    <d v="2019-01-25T00:00:00"/>
    <d v="2019-01-25T00:00:00"/>
    <d v="2019-01-25T00:00:00"/>
    <s v="JDEARNEST"/>
    <d v="2019-01-25T00:00:00"/>
    <d v="2019-01-25T00:00:00"/>
    <d v="2019-01-25T00:00:00"/>
    <d v="2019-01-25T00:00:00"/>
    <m/>
    <m/>
    <m/>
    <m/>
    <m/>
    <s v="SVCORDERMAN"/>
    <d v="2019-01-29T00:00:00"/>
    <m/>
    <d v="2019-01-29T00:00:00"/>
    <d v="2019-01-29T00:00:00"/>
    <m/>
    <m/>
    <m/>
    <m/>
    <m/>
    <m/>
    <m/>
    <m/>
    <d v="2019-02-01T00:00:00"/>
    <m/>
    <m/>
    <m/>
    <m/>
    <m/>
    <m/>
    <m/>
    <m/>
    <m/>
    <d v="2019-02-08T00:00:00"/>
    <m/>
    <s v="CARUSHING"/>
    <d v="2019-01-25T00:00:00"/>
    <m/>
    <d v="2019-01-25T00:00:00"/>
    <d v="2019-01-25T00:00:00"/>
    <s v="ODNOUZOVSKY"/>
    <m/>
    <m/>
    <m/>
    <m/>
    <m/>
    <m/>
    <m/>
    <m/>
    <m/>
  </r>
  <r>
    <s v="ABALLARD"/>
    <n v="1804691501"/>
    <s v="VP/FSTRK-STD-BLDR"/>
    <s v="MIKE MILLER CONSTRUCTION"/>
    <x v="82"/>
    <x v="0"/>
    <d v="2018-12-12T00:00:00"/>
    <n v="43515"/>
    <m/>
    <m/>
    <s v="CST"/>
    <s v="IN"/>
    <x v="4"/>
    <s v="AR"/>
    <s v="E1"/>
    <s v="OTHER"/>
    <n v="43469"/>
    <n v="43472"/>
    <m/>
    <n v="27970.53"/>
    <n v="0"/>
    <n v="7.66"/>
    <n v="8.27"/>
    <n v="8.27"/>
    <n v="33"/>
    <m/>
    <n v="16.13"/>
    <n v="0"/>
    <n v="16.13"/>
    <n v="3003"/>
    <n v="1430"/>
    <n v="0"/>
    <n v="4153"/>
    <n v="14.848000000000001"/>
    <n v="0"/>
    <m/>
    <n v="14.85"/>
    <m/>
    <m/>
    <m/>
    <m/>
    <m/>
    <s v="YOGAS"/>
    <n v="43469"/>
    <n v="43469"/>
    <n v="43469"/>
    <n v="43469"/>
    <s v="WILLA1"/>
    <n v="43469"/>
    <n v="43469"/>
    <n v="43469"/>
    <n v="43469"/>
    <m/>
    <m/>
    <m/>
    <m/>
    <m/>
    <s v="KUMAN"/>
    <d v="2019-01-08T00:00:00"/>
    <d v="2019-01-08T00:00:00"/>
    <d v="2019-01-09T00:00:00"/>
    <d v="2019-01-09T00:00:00"/>
    <s v="KUMAN"/>
    <d v="2019-01-09T00:00:00"/>
    <d v="2019-01-09T00:00:00"/>
    <d v="2019-01-09T00:00:00"/>
    <d v="2019-01-09T00:00:00"/>
    <m/>
    <m/>
    <m/>
    <m/>
    <m/>
    <s v="SVCORDERMAN"/>
    <d v="2019-01-25T00:00:00"/>
    <m/>
    <d v="2019-01-25T00:00:00"/>
    <d v="2019-01-21T00:00:00"/>
    <m/>
    <m/>
    <m/>
    <m/>
    <m/>
    <m/>
    <m/>
    <m/>
    <n v="43489"/>
    <m/>
    <m/>
    <m/>
    <m/>
    <m/>
    <m/>
    <m/>
    <m/>
    <m/>
    <d v="2019-02-19T00:00:00"/>
    <m/>
    <s v="RAMRA"/>
    <d v="2019-01-25T00:00:00"/>
    <m/>
    <d v="2019-01-25T00:00:00"/>
    <d v="2019-01-21T00:00:00"/>
    <m/>
    <m/>
    <m/>
    <m/>
    <m/>
    <m/>
    <m/>
    <m/>
    <m/>
    <m/>
  </r>
  <r>
    <s v="ABALLARD"/>
    <n v="1804302001"/>
    <s v="VP/FSTRK-STD-BLDR"/>
    <s v="T BAR T CONSTRUCTION, INC."/>
    <x v="83"/>
    <x v="0"/>
    <d v="2018-12-12T00:00:00"/>
    <n v="43514"/>
    <m/>
    <s v="HR1"/>
    <s v="CST"/>
    <s v="IN"/>
    <x v="4"/>
    <s v="AR"/>
    <s v="F1"/>
    <m/>
    <n v="43475"/>
    <n v="43475"/>
    <m/>
    <n v="93768.84"/>
    <n v="0"/>
    <n v="35.090000000000003"/>
    <n v="35.53"/>
    <n v="35.53"/>
    <n v="45"/>
    <m/>
    <n v="38.43"/>
    <n v="0"/>
    <n v="38.43"/>
    <n v="3003"/>
    <n v="1430"/>
    <n v="0"/>
    <n v="13221.54"/>
    <n v="14.1"/>
    <n v="4406.04"/>
    <m/>
    <n v="14.1"/>
    <m/>
    <m/>
    <m/>
    <m/>
    <m/>
    <s v="KOTHS"/>
    <n v="43461"/>
    <n v="43461"/>
    <n v="43461"/>
    <n v="43469"/>
    <s v="WILLA1"/>
    <n v="43462"/>
    <n v="43462"/>
    <n v="43462"/>
    <n v="43462"/>
    <m/>
    <m/>
    <m/>
    <m/>
    <m/>
    <s v="VIVEE"/>
    <d v="2019-01-02T00:00:00"/>
    <d v="2019-01-02T00:00:00"/>
    <d v="2019-01-04T00:00:00"/>
    <d v="2019-01-04T00:00:00"/>
    <s v="TAMIG"/>
    <d v="2019-01-07T00:00:00"/>
    <d v="2019-01-07T00:00:00"/>
    <d v="2019-01-07T00:00:00"/>
    <d v="2019-01-07T00:00:00"/>
    <m/>
    <m/>
    <m/>
    <m/>
    <m/>
    <s v="SVCORDERMAN"/>
    <d v="2019-01-14T00:00:00"/>
    <m/>
    <d v="2019-01-14T00:00:00"/>
    <d v="2019-01-10T00:00:00"/>
    <m/>
    <m/>
    <m/>
    <m/>
    <m/>
    <m/>
    <m/>
    <m/>
    <n v="43479"/>
    <m/>
    <m/>
    <m/>
    <m/>
    <m/>
    <m/>
    <m/>
    <m/>
    <m/>
    <d v="2019-02-18T00:00:00"/>
    <m/>
    <s v="RAMRA"/>
    <d v="2019-01-11T00:00:00"/>
    <m/>
    <d v="2019-01-11T00:00:00"/>
    <d v="2019-01-10T00:00:00"/>
    <m/>
    <m/>
    <m/>
    <m/>
    <m/>
    <m/>
    <m/>
    <m/>
    <m/>
    <m/>
  </r>
  <r>
    <s v="AWCRUTCHFIELD"/>
    <n v="1702289803"/>
    <s v="VP-ENPARTS-BLDR"/>
    <s v="GRAY &amp; BECKER CONSTRUCTION CO."/>
    <x v="84"/>
    <x v="1"/>
    <d v="2019-01-02T00:00:00"/>
    <m/>
    <m/>
    <s v="17-07"/>
    <s v="AR"/>
    <s v="MXC"/>
    <x v="10"/>
    <s v="AR"/>
    <m/>
    <m/>
    <m/>
    <m/>
    <d v="2019-02-03T00:00:00"/>
    <n v="11285"/>
    <n v="11285"/>
    <n v="1.25"/>
    <n v="1.33"/>
    <n v="1.33"/>
    <n v="12"/>
    <m/>
    <n v="17"/>
    <n v="0"/>
    <n v="17"/>
    <n v="2868"/>
    <n v="1380"/>
    <n v="0"/>
    <n v="4408"/>
    <n v="39.061"/>
    <n v="5478.75"/>
    <n v="48.548999999999999"/>
    <n v="0"/>
    <m/>
    <m/>
    <m/>
    <m/>
    <m/>
    <s v="GONZJ3"/>
    <m/>
    <m/>
    <m/>
    <m/>
    <s v="CDBRIDGES"/>
    <m/>
    <m/>
    <m/>
    <m/>
    <m/>
    <m/>
    <m/>
    <m/>
    <m/>
    <s v="CBHOLLEMAN"/>
    <d v="2019-01-14T00:00:00"/>
    <d v="2019-01-14T00:00:00"/>
    <d v="2019-01-14T00:00:00"/>
    <d v="2019-01-14T00:00:00"/>
    <s v="CBHOLLEMAN"/>
    <d v="2019-01-14T00:00:00"/>
    <d v="2019-01-14T00:00:00"/>
    <d v="2019-01-14T00:00:00"/>
    <d v="2019-01-14T00:00:00"/>
    <m/>
    <m/>
    <m/>
    <m/>
    <m/>
    <s v="SVCORDERMAN"/>
    <m/>
    <m/>
    <d v="2019-01-15T00:00:00"/>
    <d v="2019-01-15T00:00:00"/>
    <m/>
    <m/>
    <m/>
    <m/>
    <m/>
    <m/>
    <m/>
    <m/>
    <n v="43483"/>
    <m/>
    <s v="CDBRIDGES"/>
    <m/>
    <m/>
    <m/>
    <m/>
    <m/>
    <m/>
    <m/>
    <d v="2019-01-28T00:00:00"/>
    <d v="2019-01-30T00:00:00"/>
    <s v="CARUSHING"/>
    <d v="2019-01-14T00:00:00"/>
    <m/>
    <d v="2019-01-14T00:00:00"/>
    <d v="2019-01-14T00:00:00"/>
    <s v="AWCRUTCHFIELD"/>
    <n v="43469"/>
    <m/>
    <n v="43469"/>
    <m/>
    <m/>
    <m/>
    <m/>
    <m/>
    <m/>
  </r>
  <r>
    <s v="RKBEELMAN"/>
    <n v="1803569706"/>
    <s v="VP/CLAIM-ENPARTS-BLDR"/>
    <s v="NABHOLZ CONSTRUCTION CORPORATION"/>
    <x v="85"/>
    <x v="1"/>
    <d v="2019-01-07T00:00:00"/>
    <m/>
    <m/>
    <m/>
    <s v="VIS"/>
    <s v="STJ"/>
    <x v="14"/>
    <s v="AR"/>
    <m/>
    <m/>
    <m/>
    <m/>
    <d v="2019-02-03T00:00:00"/>
    <n v="0"/>
    <n v="0"/>
    <n v="0.06"/>
    <n v="0.06"/>
    <n v="0.06"/>
    <n v="0"/>
    <m/>
    <n v="0"/>
    <n v="0"/>
    <n v="0"/>
    <m/>
    <m/>
    <n v="0"/>
    <n v="-133.63999999999999"/>
    <m/>
    <n v="-147.31"/>
    <m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01-07T00:00:00"/>
    <m/>
    <d v="2019-01-07T00:00:00"/>
    <d v="2019-01-07T00:00:00"/>
    <m/>
    <m/>
    <m/>
    <m/>
    <m/>
    <m/>
    <m/>
    <m/>
    <d v="2019-01-10T00:00:00"/>
    <m/>
    <s v="MLJOB"/>
    <m/>
    <m/>
    <m/>
    <m/>
    <m/>
    <m/>
    <m/>
    <d v="2019-01-10T00:00:00"/>
    <d v="2019-01-10T00:00:00"/>
    <s v="LRSNODGRASS"/>
    <d v="2019-01-07T00:00:00"/>
    <m/>
    <d v="2019-01-07T00:00:00"/>
    <d v="2019-01-07T00:00:00"/>
    <s v="JADELGADILLO"/>
    <m/>
    <m/>
    <m/>
    <m/>
    <m/>
    <m/>
    <m/>
    <m/>
    <m/>
  </r>
  <r>
    <s v="KJWOOLSEY"/>
    <n v="1802230519"/>
    <s v="GB/LM-CUSTOM-BLDR"/>
    <s v="SPAN CONSTRUCTION &amp; ENGINEERING, INC."/>
    <x v="86"/>
    <x v="0"/>
    <d v="2018-07-25T00:00:00"/>
    <n v="43511"/>
    <m/>
    <s v="CANOPY - FRAMES"/>
    <m/>
    <m/>
    <x v="1"/>
    <s v="BH"/>
    <s v="H1"/>
    <m/>
    <n v="43469"/>
    <n v="43472"/>
    <m/>
    <n v="25124"/>
    <n v="0"/>
    <n v="10.199999999999999"/>
    <n v="13.98"/>
    <n v="13.98"/>
    <n v="385"/>
    <m/>
    <n v="428.5"/>
    <n v="10"/>
    <n v="438.5"/>
    <m/>
    <m/>
    <n v="0"/>
    <n v="4045"/>
    <n v="16.100000000000001"/>
    <n v="0"/>
    <m/>
    <n v="0"/>
    <m/>
    <m/>
    <m/>
    <m/>
    <m/>
    <m/>
    <m/>
    <m/>
    <m/>
    <m/>
    <m/>
    <m/>
    <m/>
    <m/>
    <m/>
    <m/>
    <m/>
    <m/>
    <m/>
    <m/>
    <s v="PREN"/>
    <m/>
    <m/>
    <d v="2019-01-10T00:00:00"/>
    <m/>
    <s v="KBSAYTHONGPHET"/>
    <m/>
    <m/>
    <d v="2019-01-10T00:00:00"/>
    <m/>
    <s v="SLATN"/>
    <m/>
    <m/>
    <n v="43475"/>
    <m/>
    <s v="SVCORDERMAN"/>
    <d v="2019-01-11T00:00:00"/>
    <m/>
    <d v="2019-01-11T00:00:00"/>
    <d v="2019-01-10T00:00:00"/>
    <s v="PREN"/>
    <m/>
    <m/>
    <n v="43475"/>
    <m/>
    <m/>
    <m/>
    <m/>
    <n v="43479"/>
    <m/>
    <m/>
    <m/>
    <m/>
    <m/>
    <m/>
    <m/>
    <m/>
    <m/>
    <d v="2019-03-01T00:00:00"/>
    <m/>
    <s v="PREN"/>
    <d v="2019-01-10T00:00:00"/>
    <m/>
    <d v="2019-01-10T00:00:00"/>
    <d v="2019-01-10T00:00:00"/>
    <m/>
    <m/>
    <m/>
    <m/>
    <m/>
    <m/>
    <m/>
    <m/>
    <m/>
    <m/>
  </r>
  <r>
    <s v="KJWOOLSEY"/>
    <n v="1802230521"/>
    <s v="GB/LM-CUSTOM-BLDR"/>
    <s v="SPAN CONSTRUCTION &amp; ENGINEERING, INC."/>
    <x v="86"/>
    <x v="0"/>
    <d v="2018-07-25T00:00:00"/>
    <n v="43511"/>
    <m/>
    <s v="CANOPY - TRUSS PURLINS"/>
    <m/>
    <m/>
    <x v="1"/>
    <s v="BH"/>
    <s v="H1"/>
    <m/>
    <n v="43469"/>
    <n v="43472"/>
    <m/>
    <n v="12973"/>
    <n v="0"/>
    <n v="5.49"/>
    <n v="2.02"/>
    <n v="2.02"/>
    <n v="0"/>
    <m/>
    <n v="0"/>
    <n v="0"/>
    <n v="0"/>
    <m/>
    <m/>
    <n v="0"/>
    <n v="2094"/>
    <n v="16.140999999999998"/>
    <n v="0"/>
    <m/>
    <n v="0"/>
    <m/>
    <m/>
    <m/>
    <m/>
    <m/>
    <m/>
    <m/>
    <m/>
    <m/>
    <m/>
    <m/>
    <m/>
    <m/>
    <m/>
    <m/>
    <m/>
    <m/>
    <m/>
    <m/>
    <m/>
    <s v="PREN"/>
    <m/>
    <m/>
    <d v="2019-01-10T00:00:00"/>
    <m/>
    <s v="KBSAYTHONGPHET"/>
    <m/>
    <m/>
    <d v="2019-01-10T00:00:00"/>
    <m/>
    <s v="SLATN"/>
    <m/>
    <m/>
    <n v="43475"/>
    <m/>
    <s v="SVCORDERMAN"/>
    <d v="2019-01-11T00:00:00"/>
    <m/>
    <d v="2019-01-11T00:00:00"/>
    <d v="2019-01-10T00:00:00"/>
    <m/>
    <m/>
    <m/>
    <m/>
    <m/>
    <m/>
    <m/>
    <m/>
    <n v="43479"/>
    <m/>
    <m/>
    <m/>
    <m/>
    <m/>
    <m/>
    <m/>
    <m/>
    <m/>
    <d v="2019-03-01T00:00:00"/>
    <m/>
    <s v="PREN"/>
    <d v="2019-01-10T00:00:00"/>
    <m/>
    <d v="2019-01-10T00:00:00"/>
    <d v="2019-01-10T00:00:00"/>
    <m/>
    <m/>
    <m/>
    <m/>
    <m/>
    <m/>
    <m/>
    <m/>
    <m/>
    <m/>
  </r>
  <r>
    <s v="KJWOOLSEY"/>
    <n v="1802230520"/>
    <s v="GB/LM-CUSTOM-BLDR"/>
    <s v="SPAN CONSTRUCTION &amp; ENGINEERING, INC."/>
    <x v="86"/>
    <x v="0"/>
    <d v="2018-07-25T00:00:00"/>
    <n v="43511"/>
    <m/>
    <s v="CANOPY - ALL REMAINING"/>
    <m/>
    <m/>
    <x v="1"/>
    <s v="BH"/>
    <s v="H1"/>
    <m/>
    <n v="43469"/>
    <n v="43472"/>
    <m/>
    <n v="85965"/>
    <n v="0"/>
    <n v="16.489999999999998"/>
    <n v="8.93"/>
    <n v="8.93"/>
    <n v="0"/>
    <m/>
    <n v="0"/>
    <n v="0"/>
    <n v="0"/>
    <n v="44329"/>
    <n v="36575"/>
    <n v="0"/>
    <n v="14792"/>
    <n v="17.207000000000001"/>
    <n v="0"/>
    <m/>
    <n v="0"/>
    <m/>
    <m/>
    <m/>
    <m/>
    <m/>
    <m/>
    <m/>
    <m/>
    <m/>
    <m/>
    <m/>
    <m/>
    <m/>
    <m/>
    <m/>
    <m/>
    <m/>
    <m/>
    <m/>
    <m/>
    <s v="PREN"/>
    <m/>
    <m/>
    <n v="43475"/>
    <m/>
    <s v="SLATN"/>
    <m/>
    <m/>
    <n v="43475"/>
    <m/>
    <s v="AENEVINS"/>
    <m/>
    <m/>
    <n v="43475"/>
    <m/>
    <s v="SVCORDERMAN"/>
    <d v="2019-01-11T00:00:00"/>
    <m/>
    <d v="2019-01-11T00:00:00"/>
    <d v="2019-01-10T00:00:00"/>
    <s v="PREN"/>
    <m/>
    <m/>
    <n v="43475"/>
    <m/>
    <m/>
    <m/>
    <m/>
    <d v="2019-01-14T00:00:00"/>
    <m/>
    <m/>
    <m/>
    <m/>
    <m/>
    <m/>
    <m/>
    <m/>
    <m/>
    <d v="2019-02-28T00:00:00"/>
    <m/>
    <s v="PREN"/>
    <d v="2019-01-10T00:00:00"/>
    <m/>
    <d v="2019-01-10T00:00:00"/>
    <d v="2019-01-10T00:00:00"/>
    <m/>
    <m/>
    <m/>
    <m/>
    <m/>
    <m/>
    <m/>
    <m/>
    <m/>
    <m/>
  </r>
  <r>
    <s v="MVBLAND"/>
    <n v="1402335236"/>
    <s v="GB/CLAIM-ENPARTS-BLDR"/>
    <s v="SPAN CONSTRUCTION &amp; ENGINEERING, INC."/>
    <x v="87"/>
    <x v="0"/>
    <d v="2019-01-07T00:00:00"/>
    <d v="2019-03-11T00:00:00"/>
    <m/>
    <s v="CANOPY FRAMING"/>
    <m/>
    <s v="CX"/>
    <x v="1"/>
    <s v="BH"/>
    <s v="H1"/>
    <s v="OTHER"/>
    <m/>
    <m/>
    <m/>
    <n v="1"/>
    <n v="0"/>
    <n v="0"/>
    <n v="1.92"/>
    <n v="0.02"/>
    <n v="0"/>
    <m/>
    <n v="0"/>
    <n v="0"/>
    <n v="0"/>
    <m/>
    <m/>
    <n v="0"/>
    <n v="1"/>
    <n v="100"/>
    <n v="0"/>
    <m/>
    <n v="0"/>
    <m/>
    <m/>
    <m/>
    <m/>
    <m/>
    <s v="FREDYIN"/>
    <m/>
    <m/>
    <m/>
    <m/>
    <s v="SWANG"/>
    <m/>
    <m/>
    <m/>
    <m/>
    <m/>
    <m/>
    <m/>
    <m/>
    <m/>
    <s v="CAVEL"/>
    <d v="2019-01-07T00:00:00"/>
    <d v="2019-01-07T00:00:00"/>
    <d v="2019-01-07T00:00:00"/>
    <d v="2019-01-07T00:00:00"/>
    <s v="SLATN"/>
    <n v="43472"/>
    <n v="43472"/>
    <n v="43472"/>
    <n v="43472"/>
    <s v="JASANTUCCI"/>
    <n v="43472"/>
    <n v="43472"/>
    <n v="43472"/>
    <n v="43472"/>
    <s v="SVCORDERMAN"/>
    <m/>
    <m/>
    <d v="2019-01-09T00:00:00"/>
    <d v="2019-01-07T00:00:00"/>
    <m/>
    <m/>
    <m/>
    <m/>
    <m/>
    <m/>
    <m/>
    <m/>
    <d v="2019-01-10T00:00:00"/>
    <m/>
    <m/>
    <m/>
    <m/>
    <m/>
    <m/>
    <m/>
    <m/>
    <m/>
    <d v="2019-03-15T00:00:00"/>
    <m/>
    <s v="RANAS"/>
    <d v="2019-01-07T00:00:00"/>
    <m/>
    <d v="2019-01-07T00:00:00"/>
    <d v="2019-01-07T00:00:00"/>
    <m/>
    <m/>
    <m/>
    <m/>
    <m/>
    <m/>
    <m/>
    <m/>
    <m/>
    <m/>
  </r>
  <r>
    <s v="KJWOOLSEY"/>
    <n v="1700160751"/>
    <s v="GB/LM-ENPARTS-BLDR"/>
    <s v="SPAN CONSTRUCTION &amp; ENGINEERING, INC."/>
    <x v="88"/>
    <x v="1"/>
    <d v="2019-01-22T00:00:00"/>
    <d v="2019-01-29T00:00:00"/>
    <m/>
    <s v="CAP FLASHING"/>
    <s v="CE1"/>
    <s v="CE1"/>
    <x v="1"/>
    <s v="BH"/>
    <s v="H1"/>
    <m/>
    <d v="2019-01-22T00:00:00"/>
    <d v="2019-01-22T00:00:00"/>
    <n v="43499"/>
    <n v="1060"/>
    <n v="1060"/>
    <n v="0.14000000000000001"/>
    <n v="0.14000000000000001"/>
    <n v="0.14000000000000001"/>
    <n v="0"/>
    <m/>
    <n v="0"/>
    <n v="0"/>
    <n v="0"/>
    <m/>
    <m/>
    <n v="0"/>
    <n v="170"/>
    <n v="16.038"/>
    <n v="143.61000000000001"/>
    <n v="13.548"/>
    <n v="0"/>
    <m/>
    <m/>
    <m/>
    <m/>
    <m/>
    <s v="SCHLK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23T00:00:00"/>
    <m/>
    <d v="2019-01-23T00:00:00"/>
    <d v="2019-01-23T00:00:00"/>
    <m/>
    <m/>
    <m/>
    <m/>
    <m/>
    <m/>
    <m/>
    <m/>
    <d v="2019-01-28T00:00:00"/>
    <m/>
    <s v="AWOPEL"/>
    <m/>
    <m/>
    <m/>
    <m/>
    <m/>
    <m/>
    <m/>
    <d v="2019-01-29T00:00:00"/>
    <n v="43495"/>
    <s v="KJWOOLSEY"/>
    <d v="2019-01-23T00:00:00"/>
    <m/>
    <d v="2019-01-23T00:00:00"/>
    <d v="2019-01-23T00:00:00"/>
    <s v="DJROZUM"/>
    <m/>
    <m/>
    <m/>
    <m/>
    <m/>
    <m/>
    <m/>
    <m/>
    <m/>
  </r>
  <r>
    <s v="SRHUSKAMP"/>
    <n v="1702719042"/>
    <s v="GB/LM-ENPARTS-BLDR"/>
    <s v="SPAN CONSTRUCTION &amp; ENGINEERING, INC."/>
    <x v="89"/>
    <x v="1"/>
    <d v="2019-01-24T00:00:00"/>
    <n v="43494"/>
    <m/>
    <s v="Canopy Parts Requested"/>
    <m/>
    <m/>
    <x v="1"/>
    <s v="BH"/>
    <s v="H1"/>
    <m/>
    <m/>
    <m/>
    <d v="2019-02-03T00:00:00"/>
    <n v="8224"/>
    <n v="8224"/>
    <n v="1.76"/>
    <n v="0.93"/>
    <n v="0.93"/>
    <n v="10"/>
    <m/>
    <n v="12.5"/>
    <n v="16"/>
    <n v="28.5"/>
    <n v="1190"/>
    <n v="950"/>
    <n v="0"/>
    <n v="1604"/>
    <n v="19.504000000000001"/>
    <n v="4033.29"/>
    <n v="49.042999999999999"/>
    <n v="0"/>
    <m/>
    <m/>
    <m/>
    <m/>
    <m/>
    <m/>
    <m/>
    <m/>
    <m/>
    <m/>
    <s v="PAULT"/>
    <m/>
    <m/>
    <m/>
    <m/>
    <m/>
    <m/>
    <m/>
    <m/>
    <m/>
    <s v="PREN"/>
    <m/>
    <m/>
    <n v="43489"/>
    <m/>
    <m/>
    <m/>
    <m/>
    <m/>
    <m/>
    <m/>
    <m/>
    <m/>
    <m/>
    <m/>
    <s v="SVCORDERMAN"/>
    <n v="43489"/>
    <m/>
    <d v="2019-01-24T00:00:00"/>
    <d v="2019-01-24T00:00:00"/>
    <m/>
    <m/>
    <m/>
    <m/>
    <m/>
    <m/>
    <m/>
    <m/>
    <d v="2019-01-28T00:00:00"/>
    <m/>
    <m/>
    <m/>
    <m/>
    <m/>
    <m/>
    <m/>
    <m/>
    <m/>
    <d v="2019-01-29T00:00:00"/>
    <d v="2019-01-30T00:00:00"/>
    <s v="PREN"/>
    <d v="2019-01-24T00:00:00"/>
    <m/>
    <d v="2019-01-24T00:00:00"/>
    <d v="2019-01-24T00:00:00"/>
    <m/>
    <m/>
    <m/>
    <m/>
    <m/>
    <m/>
    <m/>
    <m/>
    <m/>
    <m/>
  </r>
  <r>
    <s v="MDCOFFEY"/>
    <n v="1701837608"/>
    <s v="ROOF-CUSTOM-BLDR"/>
    <s v="U-HAUL INTERNATIONAL, INC."/>
    <x v="90"/>
    <x v="1"/>
    <d v="2019-01-07T00:00:00"/>
    <d v="2019-01-21T00:00:00"/>
    <m/>
    <s v="78267T8952"/>
    <m/>
    <s v="CE1"/>
    <x v="1"/>
    <s v="BH"/>
    <s v="H3"/>
    <m/>
    <d v="2019-01-07T00:00:00"/>
    <d v="2019-01-08T00:00:00"/>
    <n v="43499"/>
    <n v="3104.32"/>
    <n v="3104.32"/>
    <n v="0.06"/>
    <n v="0.17"/>
    <n v="0.17"/>
    <n v="0"/>
    <m/>
    <n v="0"/>
    <n v="0"/>
    <n v="0"/>
    <m/>
    <m/>
    <n v="0"/>
    <n v="2204.3200000000002"/>
    <n v="71.007999999999996"/>
    <n v="1934.86"/>
    <n v="62.328000000000003"/>
    <n v="0"/>
    <m/>
    <m/>
    <m/>
    <m/>
    <m/>
    <s v="RJDORAN"/>
    <m/>
    <m/>
    <m/>
    <m/>
    <s v="KMBUCK"/>
    <m/>
    <m/>
    <m/>
    <m/>
    <m/>
    <m/>
    <m/>
    <m/>
    <m/>
    <m/>
    <m/>
    <m/>
    <m/>
    <m/>
    <m/>
    <m/>
    <m/>
    <m/>
    <m/>
    <m/>
    <m/>
    <m/>
    <m/>
    <m/>
    <s v="SVCORDERMAN"/>
    <d v="2019-01-08T00:00:00"/>
    <m/>
    <d v="2019-01-08T00:00:00"/>
    <d v="2019-01-08T00:00:00"/>
    <m/>
    <m/>
    <m/>
    <m/>
    <m/>
    <m/>
    <m/>
    <m/>
    <m/>
    <m/>
    <m/>
    <m/>
    <m/>
    <m/>
    <m/>
    <m/>
    <m/>
    <m/>
    <d v="2019-01-21T00:00:00"/>
    <n v="43487"/>
    <s v="WILNL"/>
    <d v="2019-01-07T00:00:00"/>
    <m/>
    <d v="2019-01-07T00:00:00"/>
    <d v="2019-01-07T00:00:00"/>
    <m/>
    <m/>
    <m/>
    <m/>
    <m/>
    <m/>
    <m/>
    <m/>
    <m/>
    <m/>
  </r>
  <r>
    <s v="MDCOFFEY"/>
    <n v="1802757813"/>
    <s v="ROOF-CUSTOM-BLDR"/>
    <s v="U-HAUL INTERNATIONAL, INC."/>
    <x v="91"/>
    <x v="1"/>
    <d v="2019-01-09T00:00:00"/>
    <d v="2019-01-16T00:00:00"/>
    <m/>
    <s v="92272T2198"/>
    <m/>
    <m/>
    <x v="1"/>
    <s v="BH"/>
    <s v="H3"/>
    <m/>
    <d v="2019-01-09T00:00:00"/>
    <d v="2019-01-09T00:00:00"/>
    <n v="43499"/>
    <n v="459.54"/>
    <n v="459.54"/>
    <n v="0"/>
    <n v="0.05"/>
    <n v="0.05"/>
    <n v="0"/>
    <m/>
    <n v="0"/>
    <n v="0"/>
    <n v="0"/>
    <m/>
    <m/>
    <n v="0"/>
    <n v="459.54"/>
    <n v="100"/>
    <n v="127.24"/>
    <n v="27.68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0T00:00:00"/>
    <m/>
    <d v="2019-01-10T00:00:00"/>
    <d v="2019-01-09T00:00:00"/>
    <m/>
    <m/>
    <m/>
    <m/>
    <m/>
    <m/>
    <m/>
    <m/>
    <m/>
    <m/>
    <m/>
    <m/>
    <m/>
    <m/>
    <m/>
    <m/>
    <m/>
    <m/>
    <d v="2019-01-16T00:00:00"/>
    <n v="43483"/>
    <s v="WILNL"/>
    <d v="2019-01-09T00:00:00"/>
    <m/>
    <d v="2019-01-09T00:00:00"/>
    <d v="2019-01-09T00:00:00"/>
    <m/>
    <m/>
    <m/>
    <m/>
    <m/>
    <m/>
    <m/>
    <m/>
    <m/>
    <m/>
  </r>
  <r>
    <s v="MDCOFFEY"/>
    <n v="1802496405"/>
    <s v="ROOF-CUSTOM-BLDR"/>
    <s v="U-HAUL INTERNATIONAL, INC."/>
    <x v="92"/>
    <x v="0"/>
    <d v="2019-01-09T00:00:00"/>
    <d v="2019-01-14T00:00:00"/>
    <m/>
    <n v="7717202215"/>
    <m/>
    <m/>
    <x v="1"/>
    <s v="BH"/>
    <s v="H3"/>
    <m/>
    <d v="2019-01-10T00:00:00"/>
    <d v="2019-01-10T00:00:00"/>
    <m/>
    <n v="520.84"/>
    <n v="520.84"/>
    <n v="0"/>
    <n v="0.08"/>
    <n v="0.08"/>
    <n v="0"/>
    <m/>
    <n v="0"/>
    <n v="0"/>
    <n v="0"/>
    <m/>
    <m/>
    <n v="0"/>
    <n v="520.84"/>
    <n v="100"/>
    <n v="160.41999999999999"/>
    <n v="3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1T00:00:00"/>
    <m/>
    <d v="2019-01-11T00:00:00"/>
    <d v="2019-01-11T00:00:00"/>
    <m/>
    <m/>
    <m/>
    <m/>
    <m/>
    <m/>
    <m/>
    <m/>
    <d v="2019-01-16T00:00:00"/>
    <m/>
    <m/>
    <m/>
    <m/>
    <m/>
    <m/>
    <m/>
    <m/>
    <m/>
    <d v="2019-01-18T00:00:00"/>
    <n v="43482"/>
    <s v="WILNL"/>
    <d v="2019-01-10T00:00:00"/>
    <m/>
    <d v="2019-01-10T00:00:00"/>
    <d v="2019-01-11T00:00:00"/>
    <m/>
    <m/>
    <m/>
    <m/>
    <m/>
    <m/>
    <m/>
    <m/>
    <m/>
    <m/>
  </r>
  <r>
    <s v="MDCOFFEY"/>
    <n v="1702885710"/>
    <s v="ROOF-CUSTOM-BLDR"/>
    <s v="U-HAUL INTERNATIONAL, INC."/>
    <x v="93"/>
    <x v="1"/>
    <d v="2019-01-11T00:00:00"/>
    <n v="43483"/>
    <m/>
    <n v="7637307008"/>
    <m/>
    <s v="CE1"/>
    <x v="1"/>
    <s v="BH"/>
    <s v="H3"/>
    <m/>
    <n v="43476"/>
    <n v="43476"/>
    <n v="43498"/>
    <n v="846"/>
    <n v="846"/>
    <n v="0"/>
    <n v="0.06"/>
    <n v="0.06"/>
    <n v="0"/>
    <m/>
    <n v="0"/>
    <n v="0"/>
    <n v="0"/>
    <m/>
    <m/>
    <n v="0"/>
    <n v="846"/>
    <n v="100"/>
    <n v="233.85"/>
    <n v="27.641999999999999"/>
    <n v="0"/>
    <m/>
    <m/>
    <m/>
    <m/>
    <m/>
    <s v="RJDORAN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4T00:00:00"/>
    <m/>
    <d v="2019-01-14T00:00:00"/>
    <d v="2019-01-11T00:00:00"/>
    <m/>
    <m/>
    <m/>
    <m/>
    <m/>
    <m/>
    <m/>
    <m/>
    <d v="2019-01-16T00:00:00"/>
    <m/>
    <m/>
    <m/>
    <m/>
    <m/>
    <m/>
    <m/>
    <m/>
    <m/>
    <d v="2019-01-21T00:00:00"/>
    <d v="2019-01-22T00:00:00"/>
    <s v="VALDM"/>
    <d v="2019-01-11T00:00:00"/>
    <m/>
    <d v="2019-01-11T00:00:00"/>
    <d v="2019-01-11T00:00:00"/>
    <m/>
    <m/>
    <m/>
    <m/>
    <m/>
    <m/>
    <m/>
    <m/>
    <m/>
    <m/>
  </r>
  <r>
    <s v="MDCOFFEY"/>
    <n v="1803548907"/>
    <s v="CLAIM-BLDGMATL-BLDR"/>
    <s v="U-HAUL INTERNATIONAL, INC."/>
    <x v="94"/>
    <x v="0"/>
    <d v="2019-01-15T00:00:00"/>
    <d v="2019-01-22T00:00:00"/>
    <m/>
    <s v="814001569B"/>
    <m/>
    <m/>
    <x v="1"/>
    <s v="BH"/>
    <s v="H3"/>
    <s v="OTHER"/>
    <d v="2019-01-15T00:00:00"/>
    <d v="2019-01-15T00:00:00"/>
    <m/>
    <n v="3527.77"/>
    <n v="0"/>
    <n v="0.54"/>
    <n v="0.54"/>
    <n v="0.54"/>
    <n v="0"/>
    <m/>
    <n v="0"/>
    <n v="0"/>
    <n v="0"/>
    <m/>
    <m/>
    <n v="0"/>
    <n v="1997.77"/>
    <n v="56.63"/>
    <n v="-1529.8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6T00:00:00"/>
    <m/>
    <d v="2019-01-16T00:00:00"/>
    <d v="2019-01-15T00:00:00"/>
    <m/>
    <m/>
    <m/>
    <m/>
    <m/>
    <m/>
    <m/>
    <m/>
    <d v="2019-01-18T00:00:00"/>
    <m/>
    <m/>
    <m/>
    <m/>
    <m/>
    <m/>
    <m/>
    <m/>
    <m/>
    <d v="2019-01-23T00:00:00"/>
    <n v="43489"/>
    <s v="WILNL"/>
    <d v="2019-01-15T00:00:00"/>
    <m/>
    <d v="2019-01-15T00:00:00"/>
    <d v="2019-01-15T00:00:00"/>
    <m/>
    <m/>
    <m/>
    <m/>
    <m/>
    <m/>
    <m/>
    <m/>
    <m/>
    <m/>
  </r>
  <r>
    <s v="KJWOOLSEY"/>
    <n v="1803067101"/>
    <s v="GB/LM-CUSTOM-BLDR"/>
    <s v="SPAN CONSTRUCTION &amp; ENGINEERING, INC."/>
    <x v="95"/>
    <x v="0"/>
    <d v="2018-05-09T00:00:00"/>
    <d v="2019-02-01T00:00:00"/>
    <m/>
    <s v="PLATFORM ONLY"/>
    <m/>
    <m/>
    <x v="1"/>
    <s v="BH"/>
    <s v="H5"/>
    <m/>
    <d v="2019-01-08T00:00:00"/>
    <d v="2019-01-08T00:00:00"/>
    <m/>
    <n v="26360"/>
    <n v="0"/>
    <n v="5.09"/>
    <n v="4.1100000000000003"/>
    <n v="4.1100000000000003"/>
    <n v="56"/>
    <m/>
    <n v="38"/>
    <n v="0"/>
    <n v="38"/>
    <n v="5712"/>
    <n v="4536"/>
    <n v="0"/>
    <n v="4652"/>
    <n v="17.648"/>
    <n v="6495.53"/>
    <m/>
    <n v="0"/>
    <m/>
    <m/>
    <m/>
    <m/>
    <m/>
    <m/>
    <m/>
    <m/>
    <m/>
    <m/>
    <m/>
    <m/>
    <m/>
    <m/>
    <m/>
    <m/>
    <m/>
    <m/>
    <m/>
    <m/>
    <s v="JMURPHY"/>
    <d v="2019-01-04T00:00:00"/>
    <d v="2019-01-04T00:00:00"/>
    <d v="2019-01-11T00:00:00"/>
    <d v="2019-01-11T00:00:00"/>
    <s v="JWKENOWITH"/>
    <d v="2019-01-09T00:00:00"/>
    <d v="2019-01-09T00:00:00"/>
    <d v="2019-01-11T00:00:00"/>
    <d v="2019-01-11T00:00:00"/>
    <m/>
    <m/>
    <m/>
    <m/>
    <m/>
    <s v="SVCORDERMAN"/>
    <d v="2019-01-11T00:00:00"/>
    <m/>
    <d v="2019-01-11T00:00:00"/>
    <d v="2019-01-11T00:00:00"/>
    <m/>
    <m/>
    <m/>
    <m/>
    <m/>
    <m/>
    <m/>
    <m/>
    <d v="2019-01-16T00:00:00"/>
    <m/>
    <m/>
    <m/>
    <m/>
    <m/>
    <m/>
    <m/>
    <m/>
    <m/>
    <d v="2019-02-01T00:00:00"/>
    <m/>
    <s v="JMURPHY"/>
    <d v="2019-01-11T00:00:00"/>
    <m/>
    <d v="2019-01-11T00:00:00"/>
    <d v="2019-01-11T00:00:00"/>
    <m/>
    <m/>
    <m/>
    <m/>
    <m/>
    <m/>
    <m/>
    <m/>
    <m/>
    <m/>
  </r>
  <r>
    <s v="KJWOOLSEY"/>
    <n v="1802230528"/>
    <s v="GB/LM-CUSTOM-BLDR"/>
    <s v="SPAN CONSTRUCTION &amp; ENGINEERING, INC."/>
    <x v="86"/>
    <x v="0"/>
    <d v="2018-07-25T00:00:00"/>
    <d v="2019-02-14T00:00:00"/>
    <m/>
    <s v="LIQUOR SALES - ROOF PANEL"/>
    <m/>
    <m/>
    <x v="1"/>
    <s v="BH"/>
    <s v="H5"/>
    <m/>
    <d v="2019-01-04T00:00:00"/>
    <d v="2019-01-07T00:00:00"/>
    <m/>
    <n v="31101"/>
    <n v="0"/>
    <n v="10.44"/>
    <n v="8.75"/>
    <n v="8.75"/>
    <n v="0"/>
    <m/>
    <n v="0"/>
    <n v="0"/>
    <n v="0"/>
    <m/>
    <m/>
    <n v="0"/>
    <n v="5089"/>
    <n v="16.363"/>
    <n v="0"/>
    <m/>
    <n v="0"/>
    <m/>
    <m/>
    <m/>
    <m/>
    <m/>
    <m/>
    <m/>
    <m/>
    <m/>
    <m/>
    <m/>
    <m/>
    <m/>
    <m/>
    <m/>
    <m/>
    <m/>
    <m/>
    <m/>
    <m/>
    <s v="CHAPM"/>
    <d v="2018-09-17T00:00:00"/>
    <d v="2018-09-17T00:00:00"/>
    <d v="2018-09-21T00:00:00"/>
    <d v="2018-09-21T00:00:00"/>
    <s v="BMMULLENDER"/>
    <d v="2018-09-22T00:00:00"/>
    <d v="2018-09-22T00:00:00"/>
    <d v="2018-09-24T00:00:00"/>
    <d v="2018-09-24T00:00:00"/>
    <m/>
    <m/>
    <m/>
    <m/>
    <m/>
    <s v="SVCORDERMAN"/>
    <d v="2019-01-11T00:00:00"/>
    <m/>
    <d v="2019-01-11T00:00:00"/>
    <d v="2019-01-09T00:00:00"/>
    <s v="CHAPM"/>
    <d v="2018-10-08T00:00:00"/>
    <d v="2018-10-08T00:00:00"/>
    <d v="2018-10-09T00:00:00"/>
    <d v="2018-10-09T00:00:00"/>
    <m/>
    <m/>
    <m/>
    <m/>
    <m/>
    <m/>
    <m/>
    <m/>
    <m/>
    <m/>
    <m/>
    <m/>
    <m/>
    <d v="2019-02-28T00:00:00"/>
    <m/>
    <s v="CHAPM"/>
    <d v="2019-01-10T00:00:00"/>
    <m/>
    <d v="2019-01-10T00:00:00"/>
    <d v="2019-01-08T00:00:00"/>
    <m/>
    <m/>
    <m/>
    <m/>
    <m/>
    <m/>
    <m/>
    <m/>
    <m/>
    <m/>
  </r>
  <r>
    <s v="KJWOOLSEY"/>
    <n v="1802230525"/>
    <s v="GB/LM-CUSTOM-BLDR"/>
    <s v="SPAN CONSTRUCTION &amp; ENGINEERING, INC."/>
    <x v="86"/>
    <x v="0"/>
    <d v="2018-07-25T00:00:00"/>
    <n v="43511"/>
    <m/>
    <s v="LIQUOR SALES - FRAMES &amp; BRACING"/>
    <m/>
    <m/>
    <x v="1"/>
    <s v="BH"/>
    <s v="H5"/>
    <m/>
    <n v="43469"/>
    <n v="43472"/>
    <m/>
    <n v="82308"/>
    <n v="0"/>
    <n v="19.87"/>
    <n v="16.899999999999999"/>
    <n v="16.899999999999999"/>
    <n v="240"/>
    <m/>
    <n v="65.5"/>
    <n v="0"/>
    <n v="65.5"/>
    <n v="27634"/>
    <n v="22800"/>
    <n v="0"/>
    <n v="14036"/>
    <n v="17.053000000000001"/>
    <n v="0"/>
    <m/>
    <n v="0"/>
    <m/>
    <m/>
    <m/>
    <m/>
    <m/>
    <m/>
    <m/>
    <m/>
    <m/>
    <m/>
    <m/>
    <m/>
    <m/>
    <m/>
    <m/>
    <m/>
    <m/>
    <m/>
    <m/>
    <m/>
    <s v="BMMULLENDER"/>
    <m/>
    <m/>
    <m/>
    <m/>
    <s v="WAPER"/>
    <m/>
    <m/>
    <m/>
    <m/>
    <s v="BMMULLENDER"/>
    <m/>
    <m/>
    <m/>
    <m/>
    <s v="SVCORDERMAN"/>
    <n v="43476"/>
    <m/>
    <n v="43476"/>
    <d v="2019-01-08T00:00:00"/>
    <s v="BMMULLENDER"/>
    <m/>
    <m/>
    <m/>
    <m/>
    <m/>
    <m/>
    <m/>
    <n v="43476"/>
    <m/>
    <m/>
    <m/>
    <m/>
    <m/>
    <m/>
    <m/>
    <m/>
    <m/>
    <d v="2019-02-28T00:00:00"/>
    <m/>
    <s v="BMMULLENDER"/>
    <d v="2019-01-10T00:00:00"/>
    <m/>
    <d v="2019-01-10T00:00:00"/>
    <d v="2019-01-08T00:00:00"/>
    <m/>
    <m/>
    <m/>
    <m/>
    <m/>
    <m/>
    <m/>
    <m/>
    <m/>
    <m/>
  </r>
  <r>
    <s v="KJWOOLSEY"/>
    <n v="1802230527"/>
    <s v="GB/LM-CUSTOM-BLDR"/>
    <s v="SPAN CONSTRUCTION &amp; ENGINEERING, INC."/>
    <x v="86"/>
    <x v="0"/>
    <d v="2018-07-25T00:00:00"/>
    <d v="2019-02-15T00:00:00"/>
    <m/>
    <s v="LIQOUR SALES - MISC"/>
    <m/>
    <m/>
    <x v="1"/>
    <s v="BH"/>
    <s v="H5"/>
    <m/>
    <n v="43469"/>
    <n v="43472"/>
    <m/>
    <n v="12465"/>
    <n v="0"/>
    <n v="5.56"/>
    <n v="13.38"/>
    <n v="13.38"/>
    <n v="0"/>
    <m/>
    <n v="0"/>
    <n v="0"/>
    <n v="0"/>
    <m/>
    <m/>
    <n v="0"/>
    <n v="1918"/>
    <n v="15.387"/>
    <n v="0"/>
    <m/>
    <n v="0"/>
    <m/>
    <m/>
    <m/>
    <m/>
    <m/>
    <m/>
    <m/>
    <m/>
    <m/>
    <m/>
    <m/>
    <m/>
    <m/>
    <m/>
    <m/>
    <m/>
    <m/>
    <m/>
    <m/>
    <m/>
    <s v="DLLUEBBERT"/>
    <n v="43475"/>
    <n v="43473"/>
    <n v="43475"/>
    <n v="43473"/>
    <s v="BMMULLENDER"/>
    <n v="43475"/>
    <n v="43473"/>
    <n v="43475"/>
    <n v="43473"/>
    <s v="BMMULLENDER"/>
    <n v="43475"/>
    <n v="43473"/>
    <n v="43475"/>
    <n v="43473"/>
    <s v="SVCORDERMAN"/>
    <d v="2019-01-11T00:00:00"/>
    <m/>
    <d v="2019-01-11T00:00:00"/>
    <d v="2019-01-09T00:00:00"/>
    <s v="DLLUEBBERT"/>
    <n v="43475"/>
    <n v="43473"/>
    <n v="43475"/>
    <n v="43473"/>
    <m/>
    <m/>
    <m/>
    <d v="2019-01-14T00:00:00"/>
    <m/>
    <m/>
    <m/>
    <m/>
    <m/>
    <m/>
    <m/>
    <m/>
    <m/>
    <d v="2019-02-28T00:00:00"/>
    <m/>
    <s v="DLLUEBBERT"/>
    <d v="2019-01-10T00:00:00"/>
    <m/>
    <d v="2019-01-10T00:00:00"/>
    <d v="2019-01-08T00:00:00"/>
    <m/>
    <m/>
    <m/>
    <m/>
    <m/>
    <m/>
    <m/>
    <m/>
    <m/>
    <m/>
  </r>
  <r>
    <s v="KJWOOLSEY"/>
    <n v="1802230529"/>
    <s v="GB/LM-CUSTOM-BLDR"/>
    <s v="SPAN CONSTRUCTION &amp; ENGINEERING, INC."/>
    <x v="86"/>
    <x v="0"/>
    <d v="2018-07-25T00:00:00"/>
    <d v="2019-02-14T00:00:00"/>
    <m/>
    <s v="LIQUOR SALES - BACKER PANEL"/>
    <m/>
    <m/>
    <x v="1"/>
    <s v="BH"/>
    <s v="H5"/>
    <m/>
    <d v="2019-01-04T00:00:00"/>
    <d v="2019-01-07T00:00:00"/>
    <m/>
    <n v="4629"/>
    <n v="0"/>
    <n v="2.08"/>
    <n v="1.77"/>
    <n v="1.77"/>
    <n v="0"/>
    <m/>
    <n v="0"/>
    <n v="0"/>
    <n v="0"/>
    <m/>
    <m/>
    <n v="0"/>
    <n v="722"/>
    <n v="15.597"/>
    <n v="0"/>
    <m/>
    <n v="0"/>
    <m/>
    <m/>
    <m/>
    <m/>
    <m/>
    <m/>
    <m/>
    <m/>
    <m/>
    <m/>
    <m/>
    <m/>
    <m/>
    <m/>
    <m/>
    <m/>
    <m/>
    <m/>
    <m/>
    <m/>
    <s v="WAPER"/>
    <n v="43362"/>
    <n v="43362"/>
    <n v="43364"/>
    <n v="43364"/>
    <s v="DLLUEBBERT"/>
    <n v="43363"/>
    <n v="43363"/>
    <n v="43364"/>
    <n v="43364"/>
    <m/>
    <m/>
    <m/>
    <m/>
    <m/>
    <s v="SVCORDERMAN"/>
    <d v="2019-01-11T00:00:00"/>
    <m/>
    <d v="2019-01-11T00:00:00"/>
    <d v="2019-01-10T00:00:00"/>
    <m/>
    <m/>
    <m/>
    <m/>
    <m/>
    <m/>
    <m/>
    <m/>
    <m/>
    <m/>
    <m/>
    <m/>
    <m/>
    <m/>
    <m/>
    <m/>
    <m/>
    <m/>
    <d v="2019-02-28T00:00:00"/>
    <m/>
    <s v="WAPER"/>
    <d v="2019-01-10T00:00:00"/>
    <m/>
    <d v="2019-01-10T00:00:00"/>
    <d v="2019-01-10T00:00:00"/>
    <m/>
    <m/>
    <m/>
    <m/>
    <m/>
    <m/>
    <m/>
    <m/>
    <m/>
    <m/>
  </r>
  <r>
    <s v="KJWOOLSEY"/>
    <n v="1802230530"/>
    <s v="GB/LM-CUSTOM-BLDR"/>
    <s v="SPAN CONSTRUCTION &amp; ENGINEERING, INC."/>
    <x v="86"/>
    <x v="0"/>
    <d v="2018-07-25T00:00:00"/>
    <d v="2019-02-14T00:00:00"/>
    <m/>
    <s v="LIQUOR SALES - WALL PANEL"/>
    <m/>
    <m/>
    <x v="1"/>
    <s v="BH"/>
    <s v="H5"/>
    <m/>
    <n v="43469"/>
    <n v="43472"/>
    <m/>
    <n v="30250"/>
    <n v="0"/>
    <n v="11.98"/>
    <n v="3.18"/>
    <n v="3.18"/>
    <n v="0"/>
    <m/>
    <n v="0"/>
    <n v="0"/>
    <n v="0"/>
    <m/>
    <m/>
    <n v="0"/>
    <n v="4941"/>
    <n v="16.334"/>
    <n v="0"/>
    <m/>
    <n v="0"/>
    <m/>
    <m/>
    <m/>
    <m/>
    <m/>
    <m/>
    <m/>
    <m/>
    <m/>
    <m/>
    <m/>
    <m/>
    <m/>
    <m/>
    <m/>
    <m/>
    <m/>
    <m/>
    <m/>
    <m/>
    <s v="CHAPM"/>
    <d v="2018-09-17T00:00:00"/>
    <d v="2018-09-17T00:00:00"/>
    <d v="2018-09-21T00:00:00"/>
    <d v="2018-09-21T00:00:00"/>
    <s v="BMMULLENDER"/>
    <d v="2018-09-24T00:00:00"/>
    <d v="2018-09-24T00:00:00"/>
    <d v="2018-10-02T00:00:00"/>
    <d v="2018-10-02T00:00:00"/>
    <m/>
    <m/>
    <m/>
    <m/>
    <m/>
    <s v="SVCORDERMAN"/>
    <d v="2019-01-11T00:00:00"/>
    <m/>
    <d v="2019-01-11T00:00:00"/>
    <d v="2019-01-09T00:00:00"/>
    <s v="CHAPM"/>
    <n v="43381"/>
    <n v="43381"/>
    <n v="43381"/>
    <n v="43381"/>
    <m/>
    <m/>
    <m/>
    <m/>
    <m/>
    <m/>
    <m/>
    <m/>
    <m/>
    <m/>
    <m/>
    <m/>
    <m/>
    <d v="2019-02-28T00:00:00"/>
    <m/>
    <s v="CHAPM"/>
    <d v="2019-01-10T00:00:00"/>
    <m/>
    <d v="2019-01-10T00:00:00"/>
    <d v="2019-01-08T00:00:00"/>
    <m/>
    <m/>
    <m/>
    <m/>
    <m/>
    <m/>
    <m/>
    <m/>
    <m/>
    <m/>
  </r>
  <r>
    <s v="KJWOOLSEY"/>
    <n v="1802230526"/>
    <s v="GB/LM-CUSTOM-BLDR"/>
    <s v="SPAN CONSTRUCTION &amp; ENGINEERING, INC."/>
    <x v="86"/>
    <x v="0"/>
    <d v="2018-07-25T00:00:00"/>
    <d v="2019-02-14T00:00:00"/>
    <m/>
    <s v="LIQUOR SALES - TRUSS PURLINS/BRACING"/>
    <m/>
    <m/>
    <x v="1"/>
    <s v="BH"/>
    <s v="H5"/>
    <m/>
    <n v="43469"/>
    <n v="43472"/>
    <m/>
    <n v="25103"/>
    <n v="0"/>
    <n v="10.59"/>
    <n v="12.24"/>
    <n v="12.24"/>
    <n v="0"/>
    <m/>
    <n v="0"/>
    <n v="0"/>
    <n v="0"/>
    <m/>
    <m/>
    <n v="0"/>
    <n v="4041"/>
    <n v="16.097999999999999"/>
    <n v="0"/>
    <m/>
    <n v="0"/>
    <m/>
    <m/>
    <m/>
    <m/>
    <m/>
    <m/>
    <m/>
    <m/>
    <m/>
    <m/>
    <m/>
    <m/>
    <m/>
    <m/>
    <m/>
    <m/>
    <m/>
    <m/>
    <m/>
    <m/>
    <s v="WAPER"/>
    <n v="43353"/>
    <n v="43353"/>
    <n v="43363"/>
    <n v="43361"/>
    <s v="BMMULLENDER"/>
    <n v="43356"/>
    <n v="43356"/>
    <n v="43360"/>
    <n v="43357"/>
    <m/>
    <m/>
    <m/>
    <m/>
    <m/>
    <s v="SVCORDERMAN"/>
    <n v="43476"/>
    <m/>
    <d v="2019-01-11T00:00:00"/>
    <d v="2019-01-08T00:00:00"/>
    <m/>
    <m/>
    <m/>
    <m/>
    <m/>
    <m/>
    <m/>
    <m/>
    <d v="2019-01-11T00:00:00"/>
    <m/>
    <m/>
    <m/>
    <m/>
    <m/>
    <m/>
    <m/>
    <m/>
    <m/>
    <d v="2019-02-28T00:00:00"/>
    <m/>
    <s v="WAPER"/>
    <d v="2019-01-10T00:00:00"/>
    <m/>
    <d v="2019-01-10T00:00:00"/>
    <d v="2019-01-08T00:00:00"/>
    <m/>
    <m/>
    <m/>
    <m/>
    <m/>
    <m/>
    <m/>
    <m/>
    <m/>
    <m/>
  </r>
  <r>
    <s v="KJWOOLSEY"/>
    <n v="1804345801"/>
    <s v="GB/LM-CUSTOM-BLDR"/>
    <s v="SPAN CONSTRUCTION &amp; ENGINEERING, INC."/>
    <x v="96"/>
    <x v="0"/>
    <d v="2018-10-23T00:00:00"/>
    <d v="2019-02-08T00:00:00"/>
    <m/>
    <s v="PLATFORM ONLY"/>
    <m/>
    <m/>
    <x v="1"/>
    <s v="BH"/>
    <s v="H5"/>
    <m/>
    <n v="43474"/>
    <n v="43475"/>
    <m/>
    <n v="11325"/>
    <n v="0"/>
    <n v="0.33"/>
    <n v="0.36"/>
    <n v="0.36"/>
    <n v="56"/>
    <m/>
    <n v="30.25"/>
    <n v="0"/>
    <n v="30.25"/>
    <n v="6644"/>
    <n v="5320"/>
    <n v="0"/>
    <n v="1767"/>
    <n v="15.603"/>
    <n v="0"/>
    <m/>
    <n v="0"/>
    <m/>
    <m/>
    <m/>
    <m/>
    <m/>
    <m/>
    <m/>
    <m/>
    <m/>
    <m/>
    <m/>
    <m/>
    <m/>
    <m/>
    <m/>
    <m/>
    <m/>
    <m/>
    <m/>
    <m/>
    <s v="WAPER"/>
    <n v="43479"/>
    <n v="43479"/>
    <n v="43483"/>
    <n v="43483"/>
    <s v="JWKENOWITH"/>
    <n v="43481"/>
    <n v="43481"/>
    <n v="43483"/>
    <n v="43483"/>
    <m/>
    <m/>
    <m/>
    <m/>
    <m/>
    <s v="SVCORDERMAN"/>
    <d v="2019-01-18T00:00:00"/>
    <m/>
    <d v="2019-01-18T00:00:00"/>
    <d v="2019-01-18T00:00:00"/>
    <m/>
    <m/>
    <m/>
    <m/>
    <m/>
    <m/>
    <m/>
    <m/>
    <n v="43488"/>
    <m/>
    <m/>
    <m/>
    <m/>
    <m/>
    <m/>
    <m/>
    <m/>
    <m/>
    <d v="2019-02-08T00:00:00"/>
    <m/>
    <s v="WAPER"/>
    <d v="2019-01-18T00:00:00"/>
    <m/>
    <d v="2019-01-18T00:00:00"/>
    <d v="2019-01-18T00:00:00"/>
    <m/>
    <m/>
    <m/>
    <m/>
    <m/>
    <m/>
    <m/>
    <m/>
    <m/>
    <m/>
  </r>
  <r>
    <s v="KJWOOLSEY"/>
    <n v="1803536908"/>
    <s v="GB/WS-CUSTOM-BLDR CAN"/>
    <s v="BRANDT DEVELOPMENTS LTD"/>
    <x v="97"/>
    <x v="0"/>
    <d v="2018-12-20T00:00:00"/>
    <d v="2019-01-11T00:00:00"/>
    <m/>
    <s v="CAP FLASHING"/>
    <s v="BUC"/>
    <s v="STJ"/>
    <x v="1"/>
    <s v="BH"/>
    <s v="H5"/>
    <s v="STP"/>
    <n v="43468"/>
    <n v="43468"/>
    <m/>
    <n v="7104"/>
    <n v="0"/>
    <n v="0.5"/>
    <n v="0.5"/>
    <n v="0.5"/>
    <n v="0"/>
    <m/>
    <n v="0"/>
    <n v="0"/>
    <n v="0"/>
    <n v="1885"/>
    <n v="1140"/>
    <n v="0"/>
    <n v="2804"/>
    <n v="39.470999999999997"/>
    <n v="-0.01"/>
    <m/>
    <n v="0"/>
    <m/>
    <m/>
    <m/>
    <m/>
    <m/>
    <s v="MJVALENTINE"/>
    <m/>
    <m/>
    <m/>
    <m/>
    <s v="MCQUK"/>
    <m/>
    <m/>
    <m/>
    <m/>
    <m/>
    <m/>
    <m/>
    <m/>
    <m/>
    <s v="SJSMITH"/>
    <m/>
    <m/>
    <m/>
    <m/>
    <m/>
    <m/>
    <m/>
    <m/>
    <m/>
    <m/>
    <m/>
    <m/>
    <m/>
    <m/>
    <s v="SVCORDERMAN"/>
    <d v="2019-01-04T00:00:00"/>
    <m/>
    <d v="2019-01-04T00:00:00"/>
    <d v="2019-01-03T00:00:00"/>
    <m/>
    <m/>
    <m/>
    <m/>
    <m/>
    <m/>
    <m/>
    <m/>
    <d v="2019-01-07T00:00:00"/>
    <m/>
    <s v="JLFISHER"/>
    <m/>
    <m/>
    <m/>
    <m/>
    <m/>
    <m/>
    <m/>
    <d v="2030-01-01T00:00:00"/>
    <m/>
    <s v="CAVEL"/>
    <d v="2019-01-03T00:00:00"/>
    <m/>
    <d v="2019-01-03T00:00:00"/>
    <d v="2019-01-03T00:00:00"/>
    <s v="AMSHEPHERD"/>
    <m/>
    <m/>
    <m/>
    <m/>
    <m/>
    <m/>
    <m/>
    <m/>
    <m/>
  </r>
  <r>
    <s v="KJWOOLSEY"/>
    <n v="1803536909"/>
    <s v="GB/WS-CUSTOM-BLDR CAN"/>
    <s v="BRANDT DEVELOPMENTS LTD"/>
    <x v="97"/>
    <x v="0"/>
    <d v="2019-01-03T00:00:00"/>
    <d v="2019-01-11T00:00:00"/>
    <m/>
    <s v="PARAPET ADD"/>
    <s v="BUC"/>
    <s v="STJ"/>
    <x v="1"/>
    <s v="BH"/>
    <s v="H5"/>
    <s v="STP"/>
    <d v="2019-01-03T00:00:00"/>
    <d v="2019-01-03T00:00:00"/>
    <m/>
    <n v="3747"/>
    <n v="0"/>
    <n v="0.27"/>
    <n v="0.27"/>
    <n v="0.27"/>
    <n v="0"/>
    <m/>
    <n v="0"/>
    <n v="0"/>
    <n v="0"/>
    <n v="1100"/>
    <n v="665"/>
    <n v="0"/>
    <n v="1315.24"/>
    <n v="35.100999999999999"/>
    <n v="0"/>
    <m/>
    <n v="0"/>
    <m/>
    <m/>
    <m/>
    <m/>
    <m/>
    <s v="MJVALENTINE"/>
    <m/>
    <m/>
    <m/>
    <m/>
    <s v="MCQUK"/>
    <m/>
    <m/>
    <m/>
    <m/>
    <m/>
    <m/>
    <m/>
    <m/>
    <m/>
    <m/>
    <m/>
    <m/>
    <m/>
    <m/>
    <m/>
    <m/>
    <m/>
    <m/>
    <m/>
    <m/>
    <m/>
    <m/>
    <m/>
    <m/>
    <s v="SVCORDERMAN"/>
    <d v="2019-01-03T00:00:00"/>
    <m/>
    <d v="2019-01-03T00:00:00"/>
    <d v="2019-01-04T00:00:00"/>
    <m/>
    <m/>
    <m/>
    <m/>
    <m/>
    <m/>
    <m/>
    <m/>
    <d v="2019-01-09T00:00:00"/>
    <m/>
    <s v="JLFISHER"/>
    <m/>
    <m/>
    <m/>
    <m/>
    <m/>
    <m/>
    <m/>
    <d v="2030-01-01T00:00:00"/>
    <m/>
    <s v="VENGD"/>
    <d v="2019-01-03T00:00:00"/>
    <m/>
    <d v="2019-01-03T00:00:00"/>
    <d v="2019-01-03T00:00:00"/>
    <s v="AMSHEPHERD"/>
    <m/>
    <m/>
    <m/>
    <m/>
    <m/>
    <m/>
    <m/>
    <m/>
    <m/>
  </r>
  <r>
    <s v="SRHUSKAMP"/>
    <n v="1702719039"/>
    <s v="GB/CLAIM-ENPARTS-BLDR"/>
    <s v="SPAN CONSTRUCTION &amp; ENGINEERING, INC."/>
    <x v="89"/>
    <x v="1"/>
    <d v="2019-01-16T00:00:00"/>
    <d v="2019-01-22T00:00:00"/>
    <m/>
    <s v="Parts Order"/>
    <m/>
    <m/>
    <x v="1"/>
    <s v="BH"/>
    <s v="H5"/>
    <m/>
    <m/>
    <m/>
    <n v="43499"/>
    <n v="836"/>
    <n v="836"/>
    <n v="0.21"/>
    <n v="0.21"/>
    <n v="0.21"/>
    <n v="0"/>
    <m/>
    <n v="0"/>
    <n v="0"/>
    <n v="0"/>
    <m/>
    <m/>
    <n v="0"/>
    <n v="175"/>
    <n v="20.933"/>
    <n v="147.32"/>
    <n v="17.622"/>
    <n v="0"/>
    <m/>
    <m/>
    <m/>
    <m/>
    <m/>
    <m/>
    <m/>
    <m/>
    <m/>
    <m/>
    <s v="PAULT"/>
    <m/>
    <m/>
    <m/>
    <m/>
    <m/>
    <m/>
    <m/>
    <m/>
    <m/>
    <s v="KBSAYTHONGPHET"/>
    <d v="2019-01-16T00:00:00"/>
    <m/>
    <d v="2019-01-16T00:00:00"/>
    <m/>
    <s v="PREN"/>
    <d v="2019-01-16T00:00:00"/>
    <m/>
    <d v="2019-01-16T00:00:00"/>
    <m/>
    <m/>
    <m/>
    <m/>
    <m/>
    <m/>
    <s v="SVCORDERMAN"/>
    <d v="2019-01-16T00:00:00"/>
    <m/>
    <d v="2019-01-16T00:00:00"/>
    <d v="2019-01-16T00:00:00"/>
    <m/>
    <m/>
    <m/>
    <m/>
    <m/>
    <m/>
    <m/>
    <m/>
    <d v="2019-01-21T00:00:00"/>
    <m/>
    <m/>
    <m/>
    <m/>
    <m/>
    <m/>
    <m/>
    <m/>
    <m/>
    <d v="2019-01-22T00:00:00"/>
    <n v="43488"/>
    <s v="KBSAYTHONGPHET"/>
    <d v="2019-01-16T00:00:00"/>
    <m/>
    <d v="2019-01-16T00:00:00"/>
    <d v="2019-01-16T00:00:00"/>
    <m/>
    <m/>
    <m/>
    <m/>
    <m/>
    <m/>
    <m/>
    <m/>
    <m/>
    <m/>
  </r>
  <r>
    <s v="SRHUSKAMP"/>
    <n v="1702719041"/>
    <s v="GB/LM-ENPARTS-BLDR"/>
    <s v="SPAN CONSTRUCTION &amp; ENGINEERING, INC."/>
    <x v="89"/>
    <x v="0"/>
    <d v="2019-01-24T00:00:00"/>
    <d v="2019-01-29T00:00:00"/>
    <m/>
    <s v="Replacement Column D/5"/>
    <m/>
    <m/>
    <x v="1"/>
    <s v="BH"/>
    <s v="H5"/>
    <m/>
    <m/>
    <m/>
    <m/>
    <n v="2337"/>
    <n v="2337"/>
    <n v="0.35"/>
    <n v="0.35"/>
    <n v="0.35"/>
    <n v="0"/>
    <m/>
    <n v="0"/>
    <n v="0"/>
    <n v="0"/>
    <m/>
    <m/>
    <n v="0"/>
    <n v="247"/>
    <n v="10.569000000000001"/>
    <n v="99.85"/>
    <n v="4.2729999999999997"/>
    <n v="0"/>
    <m/>
    <m/>
    <m/>
    <m/>
    <m/>
    <m/>
    <m/>
    <m/>
    <m/>
    <m/>
    <s v="PAULT"/>
    <m/>
    <m/>
    <m/>
    <m/>
    <m/>
    <m/>
    <m/>
    <m/>
    <m/>
    <m/>
    <m/>
    <m/>
    <m/>
    <m/>
    <m/>
    <m/>
    <m/>
    <m/>
    <m/>
    <m/>
    <m/>
    <m/>
    <m/>
    <m/>
    <s v="SVCORDERMAN"/>
    <d v="2019-01-24T00:00:00"/>
    <m/>
    <d v="2019-01-24T00:00:00"/>
    <d v="2019-01-24T00:00:00"/>
    <m/>
    <m/>
    <m/>
    <m/>
    <m/>
    <m/>
    <m/>
    <m/>
    <d v="2019-01-28T00:00:00"/>
    <m/>
    <m/>
    <m/>
    <m/>
    <m/>
    <m/>
    <m/>
    <m/>
    <m/>
    <d v="2019-01-29T00:00:00"/>
    <d v="2019-01-30T00:00:00"/>
    <s v="SRHUSKAMP"/>
    <d v="2019-01-24T00:00:00"/>
    <m/>
    <d v="2019-01-24T00:00:00"/>
    <d v="2019-01-24T00:00:00"/>
    <m/>
    <m/>
    <m/>
    <m/>
    <m/>
    <m/>
    <m/>
    <m/>
    <m/>
    <m/>
  </r>
  <r>
    <s v="SRHUSKAMP"/>
    <n v="1702719043"/>
    <s v="GB/CLAIM-ENPARTS-BLDR"/>
    <s v="SPAN CONSTRUCTION &amp; ENGINEERING, INC."/>
    <x v="89"/>
    <x v="0"/>
    <d v="2019-01-24T00:00:00"/>
    <d v="2019-01-29T00:00:00"/>
    <m/>
    <s v="Canopy Clip"/>
    <m/>
    <m/>
    <x v="1"/>
    <s v="BH"/>
    <s v="H5"/>
    <s v="OTHER"/>
    <m/>
    <m/>
    <m/>
    <n v="1"/>
    <n v="0"/>
    <n v="0"/>
    <n v="0"/>
    <n v="0"/>
    <n v="0"/>
    <m/>
    <n v="0"/>
    <n v="0"/>
    <n v="0"/>
    <m/>
    <m/>
    <n v="0"/>
    <n v="0"/>
    <m/>
    <n v="-14.83"/>
    <m/>
    <n v="0"/>
    <m/>
    <m/>
    <m/>
    <m/>
    <m/>
    <m/>
    <m/>
    <m/>
    <m/>
    <m/>
    <s v="PAULT"/>
    <m/>
    <m/>
    <m/>
    <m/>
    <m/>
    <m/>
    <m/>
    <m/>
    <m/>
    <s v="BMMULLENDER"/>
    <m/>
    <m/>
    <m/>
    <m/>
    <m/>
    <m/>
    <m/>
    <m/>
    <m/>
    <m/>
    <m/>
    <m/>
    <m/>
    <m/>
    <s v="SVCORDERMAN"/>
    <d v="2019-01-24T00:00:00"/>
    <m/>
    <d v="2019-01-24T00:00:00"/>
    <d v="2019-01-24T00:00:00"/>
    <m/>
    <m/>
    <m/>
    <m/>
    <m/>
    <m/>
    <m/>
    <m/>
    <m/>
    <m/>
    <m/>
    <m/>
    <m/>
    <m/>
    <m/>
    <m/>
    <m/>
    <m/>
    <d v="2019-01-29T00:00:00"/>
    <n v="43495"/>
    <s v="BMMULLENDER"/>
    <d v="2019-01-24T00:00:00"/>
    <m/>
    <d v="2019-01-24T00:00:00"/>
    <d v="2019-01-24T00:00:00"/>
    <m/>
    <m/>
    <m/>
    <m/>
    <m/>
    <m/>
    <m/>
    <m/>
    <m/>
    <m/>
  </r>
  <r>
    <s v="MDCOFFEY"/>
    <n v="1803754402"/>
    <s v="ROOF-CUSTOM-BLDR"/>
    <s v="U-HAUL INTERNATIONAL, INC."/>
    <x v="98"/>
    <x v="0"/>
    <d v="2018-12-04T00:00:00"/>
    <d v="2019-02-04T00:00:00"/>
    <m/>
    <m/>
    <m/>
    <m/>
    <x v="1"/>
    <s v="BH"/>
    <s v="R"/>
    <m/>
    <d v="2019-01-15T00:00:00"/>
    <d v="2019-01-16T00:00:00"/>
    <m/>
    <n v="52571.98"/>
    <n v="0"/>
    <n v="20.18"/>
    <n v="28.54"/>
    <n v="28.54"/>
    <n v="0"/>
    <m/>
    <n v="0"/>
    <n v="0"/>
    <n v="0"/>
    <m/>
    <m/>
    <n v="0"/>
    <n v="13141.98"/>
    <n v="24.998000000000001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7T00:00:00"/>
    <m/>
    <d v="2019-01-17T00:00:00"/>
    <d v="2019-01-16T00:00:00"/>
    <m/>
    <m/>
    <m/>
    <m/>
    <m/>
    <m/>
    <m/>
    <m/>
    <d v="2019-01-21T00:00:00"/>
    <m/>
    <m/>
    <m/>
    <m/>
    <m/>
    <m/>
    <m/>
    <m/>
    <m/>
    <d v="2019-02-06T00:00:00"/>
    <m/>
    <s v="WILNL"/>
    <d v="2019-01-16T00:00:00"/>
    <m/>
    <d v="2019-01-16T00:00:00"/>
    <d v="2019-01-16T00:00:00"/>
    <m/>
    <m/>
    <m/>
    <m/>
    <m/>
    <m/>
    <m/>
    <m/>
    <m/>
    <m/>
  </r>
  <r>
    <s v="MVBLAND"/>
    <n v="1402335221"/>
    <s v="GB/CLAIM-ENPARTS-BLDR"/>
    <s v="SPAN CONSTRUCTION &amp; ENGINEERING, INC."/>
    <x v="87"/>
    <x v="0"/>
    <d v="2018-12-26T00:00:00"/>
    <n v="43528"/>
    <m/>
    <s v="CANOPY CLIPS"/>
    <m/>
    <s v="CX"/>
    <x v="1"/>
    <s v="BH"/>
    <s v="Z10"/>
    <s v="OTHER"/>
    <m/>
    <m/>
    <m/>
    <n v="1"/>
    <n v="0"/>
    <n v="0.02"/>
    <n v="0.02"/>
    <n v="0"/>
    <n v="0"/>
    <m/>
    <n v="0"/>
    <n v="0"/>
    <n v="0"/>
    <m/>
    <m/>
    <n v="0"/>
    <n v="0"/>
    <m/>
    <n v="0"/>
    <m/>
    <n v="0"/>
    <m/>
    <m/>
    <m/>
    <m/>
    <m/>
    <s v="FREDYIN"/>
    <m/>
    <m/>
    <m/>
    <m/>
    <s v="SWANG"/>
    <m/>
    <m/>
    <m/>
    <m/>
    <m/>
    <m/>
    <m/>
    <m/>
    <m/>
    <s v="JASANTUCCI"/>
    <n v="43460"/>
    <n v="43460"/>
    <n v="43460"/>
    <n v="43460"/>
    <s v="KBSAYTHONGPHET"/>
    <n v="43460"/>
    <n v="43460"/>
    <n v="43460"/>
    <n v="43460"/>
    <m/>
    <m/>
    <m/>
    <m/>
    <m/>
    <s v="SVCORDERMAN"/>
    <d v="2018-12-28T00:00:00"/>
    <m/>
    <d v="2018-12-28T00:00:00"/>
    <d v="2018-12-28T00:00:00"/>
    <m/>
    <m/>
    <m/>
    <m/>
    <m/>
    <m/>
    <m/>
    <m/>
    <m/>
    <m/>
    <m/>
    <m/>
    <m/>
    <m/>
    <m/>
    <m/>
    <m/>
    <m/>
    <d v="2019-03-15T00:00:00"/>
    <m/>
    <s v="JASANTUCCI"/>
    <d v="2018-12-27T00:00:00"/>
    <m/>
    <d v="2018-12-27T00:00:00"/>
    <d v="2018-12-26T00:00:00"/>
    <m/>
    <m/>
    <m/>
    <m/>
    <m/>
    <m/>
    <m/>
    <m/>
    <m/>
    <m/>
  </r>
  <r>
    <s v="FSCARLETON"/>
    <n v="1702467701"/>
    <s v="GB/WS-CUSTOM-BLDR"/>
    <s v="OREILLY AUTOMOTIVE"/>
    <x v="99"/>
    <x v="3"/>
    <d v="2017-10-13T00:00:00"/>
    <d v="2029-10-31T00:00:00"/>
    <m/>
    <s v="O10"/>
    <m/>
    <s v="CX"/>
    <x v="3"/>
    <s v="BH"/>
    <s v="Z10"/>
    <s v="APR, CR"/>
    <m/>
    <m/>
    <m/>
    <n v="57299.27"/>
    <n v="0"/>
    <n v="22.97"/>
    <n v="0"/>
    <n v="0"/>
    <n v="120"/>
    <n v="120"/>
    <n v="140.75"/>
    <n v="0"/>
    <n v="140.75"/>
    <n v="4626.63"/>
    <n v="2946.9"/>
    <n v="0"/>
    <n v="-3124.54"/>
    <m/>
    <n v="0"/>
    <m/>
    <n v="0"/>
    <m/>
    <m/>
    <m/>
    <m/>
    <m/>
    <s v="CSJIS"/>
    <m/>
    <m/>
    <n v="43091"/>
    <n v="43091"/>
    <s v="VDONG"/>
    <m/>
    <m/>
    <n v="43091"/>
    <n v="43091"/>
    <s v="MDNADUKUDIYIL"/>
    <m/>
    <m/>
    <n v="43026"/>
    <n v="43026"/>
    <s v="CIMOMO"/>
    <d v="2018-12-12T00:00:00"/>
    <d v="2018-12-12T00:00:00"/>
    <d v="2018-12-14T00:00:00"/>
    <d v="2018-12-14T00:00:00"/>
    <s v="CSWUB2"/>
    <d v="2018-12-14T00:00:00"/>
    <d v="2018-12-14T00:00:00"/>
    <d v="2018-12-17T00:00:00"/>
    <d v="2018-12-17T00:00:00"/>
    <m/>
    <m/>
    <m/>
    <m/>
    <m/>
    <s v="SVCORDERMAN"/>
    <m/>
    <m/>
    <m/>
    <m/>
    <m/>
    <m/>
    <m/>
    <m/>
    <m/>
    <s v="FSCARLETON"/>
    <m/>
    <m/>
    <m/>
    <m/>
    <m/>
    <m/>
    <m/>
    <m/>
    <m/>
    <m/>
    <m/>
    <m/>
    <m/>
    <m/>
    <s v="CIMOMO"/>
    <d v="2029-10-30T00:00:00"/>
    <m/>
    <d v="2029-10-30T00:00:00"/>
    <d v="2018-12-28T00:00:00"/>
    <m/>
    <m/>
    <m/>
    <m/>
    <m/>
    <s v="FSCARLETON"/>
    <n v="43021"/>
    <n v="43021"/>
    <m/>
    <m/>
  </r>
  <r>
    <s v="KJWOOLSEY"/>
    <n v="1802937601"/>
    <s v="GB/LM-CUSTOM-BLDR"/>
    <s v="SPAN CONSTRUCTION &amp; ENGINEERING, INC."/>
    <x v="100"/>
    <x v="0"/>
    <d v="2018-04-25T00:00:00"/>
    <d v="2019-03-06T00:00:00"/>
    <m/>
    <s v="FRAME I"/>
    <m/>
    <s v="CE1"/>
    <x v="3"/>
    <s v="BH"/>
    <s v="Z10"/>
    <m/>
    <n v="43440"/>
    <n v="43441"/>
    <m/>
    <n v="289942"/>
    <n v="0"/>
    <n v="44.58"/>
    <n v="33.22"/>
    <n v="33.22"/>
    <n v="1495"/>
    <m/>
    <n v="1488.28"/>
    <n v="45"/>
    <n v="1533.28"/>
    <n v="168146"/>
    <n v="142025"/>
    <n v="0"/>
    <n v="44411"/>
    <n v="15.317"/>
    <n v="0"/>
    <m/>
    <n v="0"/>
    <m/>
    <m/>
    <m/>
    <m/>
    <m/>
    <s v="SCHLK"/>
    <n v="43363"/>
    <n v="43363"/>
    <n v="43371"/>
    <n v="43371"/>
    <s v="PAULT"/>
    <m/>
    <m/>
    <n v="43368"/>
    <n v="43368"/>
    <m/>
    <m/>
    <m/>
    <m/>
    <m/>
    <s v="CISHAON"/>
    <d v="2018-10-10T00:00:00"/>
    <d v="2018-10-10T00:00:00"/>
    <d v="2018-10-24T00:00:00"/>
    <d v="2018-10-24T00:00:00"/>
    <s v="CSZHAR1"/>
    <d v="2018-10-25T00:00:00"/>
    <d v="2018-10-25T00:00:00"/>
    <d v="2018-11-05T00:00:00"/>
    <d v="2018-11-05T00:00:00"/>
    <s v="CSZHAR1"/>
    <n v="43413"/>
    <n v="43413"/>
    <n v="43418"/>
    <n v="43418"/>
    <s v="SVCORDERMAN"/>
    <d v="2019-02-06T00:00:00"/>
    <m/>
    <d v="2019-02-06T00:00:00"/>
    <d v="2019-01-31T00:00:00"/>
    <s v="CISHAON"/>
    <d v="2018-11-14T00:00:00"/>
    <d v="2018-11-14T00:00:00"/>
    <d v="2018-11-20T00:00:00"/>
    <d v="2018-11-20T00:00:00"/>
    <m/>
    <m/>
    <m/>
    <d v="2019-02-04T00:00:00"/>
    <m/>
    <m/>
    <m/>
    <m/>
    <m/>
    <m/>
    <m/>
    <m/>
    <m/>
    <d v="2019-03-04T00:00:00"/>
    <m/>
    <s v="CISHAON"/>
    <d v="2019-02-05T00:00:00"/>
    <m/>
    <d v="2019-02-05T00:00:00"/>
    <d v="2019-01-10T00:00:00"/>
    <m/>
    <m/>
    <m/>
    <m/>
    <m/>
    <m/>
    <m/>
    <m/>
    <m/>
    <m/>
  </r>
  <r>
    <s v="FSCARLETON"/>
    <n v="1803048701"/>
    <s v="GB/WS-CUSTOM-BLDR"/>
    <s v="OREILLY AUTOMOTIVE"/>
    <x v="101"/>
    <x v="3"/>
    <d v="2018-05-09T00:00:00"/>
    <d v="2029-10-31T00:00:00"/>
    <m/>
    <s v="GV3"/>
    <s v="CX"/>
    <s v="CX"/>
    <x v="3"/>
    <s v="BH"/>
    <s v="Z10"/>
    <s v="APR, CR"/>
    <m/>
    <m/>
    <m/>
    <n v="70193.100000000006"/>
    <n v="0"/>
    <n v="19.71"/>
    <n v="0"/>
    <n v="0"/>
    <n v="120"/>
    <n v="120"/>
    <n v="190"/>
    <n v="7"/>
    <n v="197"/>
    <n v="3774.89"/>
    <n v="2567.9499999999998"/>
    <n v="0"/>
    <n v="16122.42"/>
    <n v="22.969000000000001"/>
    <n v="0"/>
    <m/>
    <n v="0"/>
    <m/>
    <m/>
    <m/>
    <m/>
    <m/>
    <s v="VDONG"/>
    <n v="43367"/>
    <n v="43367"/>
    <n v="43383"/>
    <n v="43383"/>
    <s v="SWANG"/>
    <m/>
    <m/>
    <n v="43385"/>
    <n v="43385"/>
    <m/>
    <m/>
    <m/>
    <m/>
    <m/>
    <s v="CIMOMO"/>
    <d v="2018-10-22T00:00:00"/>
    <d v="2018-10-22T00:00:00"/>
    <d v="2018-10-29T00:00:00"/>
    <d v="2018-10-29T00:00:00"/>
    <s v="CSWUB2"/>
    <n v="43405"/>
    <n v="43405"/>
    <n v="43412"/>
    <n v="43412"/>
    <m/>
    <m/>
    <m/>
    <m/>
    <m/>
    <s v="SVCORDERMAN"/>
    <m/>
    <m/>
    <m/>
    <m/>
    <m/>
    <m/>
    <m/>
    <m/>
    <m/>
    <s v="FSCARLETON"/>
    <m/>
    <m/>
    <m/>
    <m/>
    <m/>
    <m/>
    <m/>
    <m/>
    <m/>
    <m/>
    <m/>
    <m/>
    <m/>
    <m/>
    <s v="CIMOMO"/>
    <d v="2029-10-31T00:00:00"/>
    <m/>
    <d v="2029-10-31T00:00:00"/>
    <d v="2018-12-27T00:00:00"/>
    <s v="CSZAIE"/>
    <n v="43231"/>
    <n v="43234"/>
    <n v="43234"/>
    <n v="43234"/>
    <s v="FSCARLETON"/>
    <m/>
    <m/>
    <m/>
    <m/>
  </r>
  <r>
    <s v="FSCARLETON"/>
    <n v="1803316801"/>
    <s v="GB/WS-CUSTOM-BLDR"/>
    <s v="OREILLY AUTOMOTIVE"/>
    <x v="102"/>
    <x v="3"/>
    <d v="2018-06-13T00:00:00"/>
    <d v="2029-10-31T00:00:00"/>
    <m/>
    <s v="GT2"/>
    <s v="CX"/>
    <s v="CX"/>
    <x v="3"/>
    <s v="BH"/>
    <s v="Z10"/>
    <s v="APR, CR"/>
    <m/>
    <m/>
    <m/>
    <n v="88334.58"/>
    <n v="0"/>
    <n v="23.61"/>
    <n v="0"/>
    <n v="0"/>
    <n v="120"/>
    <n v="120"/>
    <n v="222.5"/>
    <n v="0"/>
    <n v="222.5"/>
    <n v="3888.08"/>
    <n v="2644.95"/>
    <n v="0"/>
    <n v="30387.439999999999"/>
    <n v="34.4"/>
    <n v="0"/>
    <m/>
    <n v="0"/>
    <m/>
    <m/>
    <m/>
    <m/>
    <m/>
    <s v="CSLINL1"/>
    <d v="2018-06-22T00:00:00"/>
    <d v="2018-06-22T00:00:00"/>
    <d v="2018-06-26T00:00:00"/>
    <d v="2018-06-26T00:00:00"/>
    <s v="VDONG"/>
    <m/>
    <m/>
    <d v="2018-07-24T00:00:00"/>
    <d v="2018-07-24T00:00:00"/>
    <m/>
    <m/>
    <m/>
    <m/>
    <m/>
    <s v="WANGB"/>
    <d v="2019-01-11T00:00:00"/>
    <d v="2019-01-11T00:00:00"/>
    <d v="2019-01-16T00:00:00"/>
    <d v="2019-01-16T00:00:00"/>
    <s v="CSZAIE"/>
    <d v="2019-01-16T00:00:00"/>
    <d v="2019-01-16T00:00:00"/>
    <d v="2019-01-17T00:00:00"/>
    <d v="2019-01-17T00:00:00"/>
    <s v="JULIA.CHU"/>
    <d v="2019-01-17T00:00:00"/>
    <d v="2019-01-17T00:00:00"/>
    <d v="2019-01-17T00:00:00"/>
    <d v="2019-01-17T00:00:00"/>
    <s v="SVCORDERMAN"/>
    <m/>
    <m/>
    <m/>
    <m/>
    <s v="WANGB"/>
    <n v="43483"/>
    <n v="43483"/>
    <n v="43483"/>
    <n v="43483"/>
    <s v="FSCARLETON"/>
    <m/>
    <m/>
    <m/>
    <m/>
    <m/>
    <m/>
    <m/>
    <m/>
    <m/>
    <m/>
    <m/>
    <m/>
    <m/>
    <m/>
    <s v="WANGB"/>
    <d v="2029-10-31T00:00:00"/>
    <m/>
    <d v="2029-10-31T00:00:00"/>
    <d v="2019-01-20T00:00:00"/>
    <s v="CSZAIE"/>
    <n v="43271"/>
    <n v="43271"/>
    <n v="43272"/>
    <n v="43272"/>
    <s v="FSCARLETON"/>
    <m/>
    <m/>
    <m/>
    <m/>
  </r>
  <r>
    <s v="FSCARLETON"/>
    <n v="1803575801"/>
    <s v="GB/WS-CUSTOM-BLDR"/>
    <s v="OREILLY AUTOMOTIVE"/>
    <x v="103"/>
    <x v="3"/>
    <d v="2018-07-18T00:00:00"/>
    <d v="2029-10-31T00:00:00"/>
    <m/>
    <s v="AVL"/>
    <s v="CX"/>
    <s v="CX"/>
    <x v="3"/>
    <s v="BH"/>
    <s v="Z10"/>
    <s v="APR, CR"/>
    <m/>
    <m/>
    <m/>
    <n v="73326.350000000006"/>
    <n v="0"/>
    <n v="22.81"/>
    <n v="0"/>
    <n v="0"/>
    <n v="120"/>
    <n v="120"/>
    <n v="123"/>
    <n v="2"/>
    <n v="125"/>
    <n v="4871.8599999999997"/>
    <n v="3026"/>
    <n v="0"/>
    <n v="20676.88"/>
    <n v="28.198"/>
    <n v="0"/>
    <m/>
    <n v="0"/>
    <m/>
    <m/>
    <m/>
    <m/>
    <m/>
    <s v="VDONG"/>
    <d v="2018-11-27T00:00:00"/>
    <d v="2018-11-27T00:00:00"/>
    <d v="2018-11-29T00:00:00"/>
    <d v="2018-11-29T00:00:00"/>
    <s v="SWANG"/>
    <m/>
    <m/>
    <d v="2018-11-30T00:00:00"/>
    <d v="2018-11-30T00:00:00"/>
    <m/>
    <m/>
    <m/>
    <m/>
    <m/>
    <s v="WANGB"/>
    <d v="2018-12-10T00:00:00"/>
    <d v="2018-12-10T00:00:00"/>
    <d v="2018-12-13T00:00:00"/>
    <d v="2018-12-13T00:00:00"/>
    <s v="JULIA.CHU"/>
    <d v="2018-12-17T00:00:00"/>
    <d v="2018-12-17T00:00:00"/>
    <d v="2018-12-26T00:00:00"/>
    <d v="2018-12-26T00:00:00"/>
    <m/>
    <m/>
    <m/>
    <m/>
    <m/>
    <s v="SVCORDERMAN"/>
    <m/>
    <m/>
    <m/>
    <m/>
    <m/>
    <m/>
    <m/>
    <m/>
    <m/>
    <s v="FSCARLETON"/>
    <m/>
    <m/>
    <m/>
    <m/>
    <m/>
    <m/>
    <m/>
    <m/>
    <m/>
    <m/>
    <m/>
    <m/>
    <m/>
    <m/>
    <s v="WANGB"/>
    <d v="2029-10-31T00:00:00"/>
    <m/>
    <d v="2029-10-31T00:00:00"/>
    <d v="2018-12-27T00:00:00"/>
    <s v="CSZAIE"/>
    <d v="2018-07-25T00:00:00"/>
    <d v="2018-07-25T00:00:00"/>
    <n v="43306"/>
    <n v="43306"/>
    <s v="FSCARLETON"/>
    <m/>
    <m/>
    <m/>
    <m/>
  </r>
  <r>
    <s v="FSCARLETON"/>
    <n v="1803751901"/>
    <s v="GB/WS-CUSTOM-BLDR"/>
    <s v="OREILLY AUTOMOTIVE"/>
    <x v="104"/>
    <x v="3"/>
    <d v="2018-08-08T00:00:00"/>
    <d v="2029-10-31T00:00:00"/>
    <m/>
    <s v="AUY"/>
    <s v="CX"/>
    <s v="CX"/>
    <x v="3"/>
    <s v="BH"/>
    <s v="Z10"/>
    <s v="APR, CR"/>
    <m/>
    <m/>
    <m/>
    <n v="91246.87"/>
    <n v="0"/>
    <n v="24.31"/>
    <n v="0"/>
    <n v="0"/>
    <n v="120"/>
    <n v="120"/>
    <n v="129"/>
    <n v="0"/>
    <n v="129"/>
    <n v="5441.04"/>
    <n v="3778.5"/>
    <n v="0"/>
    <n v="17388.12"/>
    <n v="19.056000000000001"/>
    <n v="0"/>
    <m/>
    <n v="0"/>
    <m/>
    <m/>
    <m/>
    <m/>
    <m/>
    <s v="CSJIS"/>
    <d v="2018-11-08T00:00:00"/>
    <d v="2018-11-08T00:00:00"/>
    <d v="2018-11-08T00:00:00"/>
    <d v="2018-11-08T00:00:00"/>
    <s v="SWANG"/>
    <m/>
    <m/>
    <d v="2018-11-11T00:00:00"/>
    <d v="2018-11-11T00:00:00"/>
    <m/>
    <m/>
    <m/>
    <m/>
    <m/>
    <s v="WANGB"/>
    <d v="2018-10-15T00:00:00"/>
    <d v="2018-10-15T00:00:00"/>
    <d v="2018-10-19T00:00:00"/>
    <d v="2018-10-19T00:00:00"/>
    <s v="BIN.WU"/>
    <d v="2018-12-17T00:00:00"/>
    <d v="2018-12-17T00:00:00"/>
    <d v="2018-12-27T00:00:00"/>
    <d v="2018-12-27T00:00:00"/>
    <m/>
    <m/>
    <m/>
    <m/>
    <m/>
    <s v="SVCORDERMAN"/>
    <m/>
    <m/>
    <m/>
    <m/>
    <m/>
    <m/>
    <m/>
    <m/>
    <m/>
    <s v="FSCARLETON"/>
    <m/>
    <m/>
    <m/>
    <m/>
    <m/>
    <m/>
    <m/>
    <m/>
    <m/>
    <m/>
    <m/>
    <m/>
    <m/>
    <m/>
    <s v="WANGB"/>
    <d v="2029-10-31T00:00:00"/>
    <m/>
    <d v="2029-10-31T00:00:00"/>
    <d v="2018-12-26T00:00:00"/>
    <s v="CSZAIE"/>
    <n v="43325"/>
    <n v="43325"/>
    <n v="43325"/>
    <n v="43325"/>
    <s v="FSCARLETON"/>
    <m/>
    <m/>
    <m/>
    <m/>
  </r>
  <r>
    <s v="FSCARLETON"/>
    <n v="1803791701"/>
    <s v="GB/WS-CUSTOM-BLDR"/>
    <s v="OREILLY AUTOMOTIVE"/>
    <x v="105"/>
    <x v="3"/>
    <d v="2018-08-14T00:00:00"/>
    <d v="2029-10-31T00:00:00"/>
    <m/>
    <s v="GVT"/>
    <s v="CX"/>
    <s v="CX"/>
    <x v="3"/>
    <s v="BH"/>
    <s v="Z10"/>
    <s v="APR, CR"/>
    <m/>
    <m/>
    <m/>
    <n v="62631.83"/>
    <n v="0"/>
    <n v="19.579999999999998"/>
    <n v="0"/>
    <n v="0"/>
    <n v="120"/>
    <n v="120"/>
    <n v="115.5"/>
    <n v="0"/>
    <n v="115.5"/>
    <n v="4965.84"/>
    <n v="3448.5"/>
    <n v="0"/>
    <n v="13032.5"/>
    <n v="20.808"/>
    <n v="0"/>
    <m/>
    <n v="0"/>
    <m/>
    <m/>
    <m/>
    <m/>
    <m/>
    <s v="CSJIS"/>
    <d v="2018-11-19T00:00:00"/>
    <d v="2018-11-19T00:00:00"/>
    <d v="2018-11-19T00:00:00"/>
    <d v="2018-11-19T00:00:00"/>
    <s v="SWANG"/>
    <m/>
    <m/>
    <d v="2018-11-20T00:00:00"/>
    <d v="2018-11-20T00:00:00"/>
    <m/>
    <m/>
    <m/>
    <m/>
    <m/>
    <s v="CIMOMO"/>
    <d v="2018-11-23T00:00:00"/>
    <d v="2018-11-23T00:00:00"/>
    <d v="2018-11-28T00:00:00"/>
    <d v="2018-11-28T00:00:00"/>
    <s v="CHUJU"/>
    <d v="2018-12-17T00:00:00"/>
    <d v="2018-12-17T00:00:00"/>
    <d v="2018-12-20T00:00:00"/>
    <d v="2018-12-20T00:00:00"/>
    <m/>
    <m/>
    <m/>
    <m/>
    <m/>
    <s v="SVCORDERMAN"/>
    <m/>
    <m/>
    <m/>
    <m/>
    <m/>
    <m/>
    <m/>
    <m/>
    <m/>
    <s v="FSCARLETON"/>
    <m/>
    <m/>
    <m/>
    <m/>
    <m/>
    <m/>
    <m/>
    <m/>
    <m/>
    <m/>
    <m/>
    <m/>
    <m/>
    <m/>
    <s v="CIMOMO"/>
    <d v="2029-10-31T00:00:00"/>
    <m/>
    <d v="2029-10-31T00:00:00"/>
    <d v="2018-12-28T00:00:00"/>
    <s v="CSZAIE"/>
    <d v="2018-08-17T00:00:00"/>
    <d v="2018-08-17T00:00:00"/>
    <d v="2018-08-17T00:00:00"/>
    <d v="2018-08-17T00:00:00"/>
    <s v="FSCARLETON"/>
    <m/>
    <m/>
    <m/>
    <m/>
  </r>
  <r>
    <s v="FSCARLETON"/>
    <n v="1803804401"/>
    <s v="GB/WS-CUSTOM-BLDR"/>
    <s v="OREILLY AUTOMOTIVE"/>
    <x v="106"/>
    <x v="3"/>
    <d v="2018-08-17T00:00:00"/>
    <d v="2029-10-31T00:00:00"/>
    <m/>
    <s v="NGD"/>
    <s v="CX"/>
    <s v="CX"/>
    <x v="3"/>
    <s v="BH"/>
    <s v="Z10"/>
    <s v="APR, CR"/>
    <m/>
    <m/>
    <m/>
    <n v="93004.34"/>
    <n v="0"/>
    <n v="27.28"/>
    <n v="0"/>
    <n v="0"/>
    <n v="120"/>
    <n v="120"/>
    <n v="110.5"/>
    <n v="0"/>
    <n v="110.5"/>
    <n v="6836.06"/>
    <n v="4246"/>
    <n v="0"/>
    <n v="24582.19"/>
    <n v="26.431000000000001"/>
    <n v="0"/>
    <m/>
    <n v="0"/>
    <m/>
    <m/>
    <m/>
    <m/>
    <m/>
    <s v="VDONG"/>
    <d v="2018-08-27T00:00:00"/>
    <d v="2018-08-27T00:00:00"/>
    <d v="2018-09-03T00:00:00"/>
    <d v="2018-09-03T00:00:00"/>
    <s v="CSLINL1"/>
    <m/>
    <m/>
    <d v="2018-09-07T00:00:00"/>
    <d v="2018-09-07T00:00:00"/>
    <m/>
    <m/>
    <m/>
    <m/>
    <m/>
    <s v="CIMOMO"/>
    <d v="2018-09-26T00:00:00"/>
    <d v="2018-09-26T00:00:00"/>
    <d v="2018-10-08T00:00:00"/>
    <d v="2018-10-08T00:00:00"/>
    <s v="CHUJU"/>
    <d v="2018-10-12T00:00:00"/>
    <d v="2018-10-12T00:00:00"/>
    <d v="2018-10-17T00:00:00"/>
    <d v="2018-10-17T00:00:00"/>
    <m/>
    <m/>
    <m/>
    <m/>
    <m/>
    <s v="SVCORDERMAN"/>
    <m/>
    <m/>
    <m/>
    <m/>
    <m/>
    <m/>
    <m/>
    <m/>
    <m/>
    <s v="FSCARLETON"/>
    <m/>
    <m/>
    <m/>
    <m/>
    <m/>
    <m/>
    <m/>
    <m/>
    <m/>
    <m/>
    <m/>
    <m/>
    <m/>
    <m/>
    <s v="CIMOMO"/>
    <d v="2029-10-31T00:00:00"/>
    <m/>
    <d v="2029-10-31T00:00:00"/>
    <d v="2019-01-04T00:00:00"/>
    <s v="CSZAIE"/>
    <d v="2018-08-20T00:00:00"/>
    <d v="2018-08-20T00:00:00"/>
    <d v="2018-08-20T00:00:00"/>
    <d v="2018-08-20T00:00:00"/>
    <s v="FSCARLETON"/>
    <m/>
    <m/>
    <m/>
    <m/>
  </r>
  <r>
    <s v="FSCARLETON"/>
    <n v="1803795001"/>
    <s v="GB/WS-CUSTOM-BLDR"/>
    <s v="OREILLY AUTOMOTIVE"/>
    <x v="107"/>
    <x v="3"/>
    <d v="2018-08-17T00:00:00"/>
    <d v="2029-10-31T00:00:00"/>
    <m/>
    <s v="CC3"/>
    <s v="CX"/>
    <s v="CX"/>
    <x v="3"/>
    <s v="BH"/>
    <s v="Z10"/>
    <s v="APR, CR"/>
    <m/>
    <m/>
    <m/>
    <n v="83372.429999999993"/>
    <n v="0"/>
    <n v="22.92"/>
    <n v="0"/>
    <n v="0"/>
    <n v="120"/>
    <n v="120"/>
    <n v="177.5"/>
    <n v="0"/>
    <n v="177.5"/>
    <n v="6304.76"/>
    <n v="3916"/>
    <n v="0"/>
    <n v="23177.32"/>
    <n v="27.8"/>
    <n v="0"/>
    <m/>
    <n v="0"/>
    <m/>
    <m/>
    <m/>
    <m/>
    <m/>
    <s v="CSJIS"/>
    <d v="2018-11-22T00:00:00"/>
    <d v="2018-11-22T00:00:00"/>
    <d v="2018-11-22T00:00:00"/>
    <d v="2018-11-22T00:00:00"/>
    <s v="SWANG"/>
    <m/>
    <m/>
    <d v="2018-11-27T00:00:00"/>
    <d v="2018-11-27T00:00:00"/>
    <m/>
    <m/>
    <m/>
    <m/>
    <m/>
    <s v="CIMOMO"/>
    <d v="2018-12-04T00:00:00"/>
    <d v="2018-12-04T00:00:00"/>
    <d v="2018-12-11T00:00:00"/>
    <d v="2018-12-11T00:00:00"/>
    <s v="CSWUB2"/>
    <d v="2018-12-17T00:00:00"/>
    <d v="2018-12-17T00:00:00"/>
    <d v="2018-12-20T00:00:00"/>
    <d v="2018-12-20T00:00:00"/>
    <m/>
    <m/>
    <m/>
    <m/>
    <m/>
    <s v="SVCORDERMAN"/>
    <m/>
    <m/>
    <m/>
    <m/>
    <m/>
    <m/>
    <m/>
    <m/>
    <m/>
    <s v="FSCARLETON"/>
    <m/>
    <m/>
    <m/>
    <m/>
    <m/>
    <m/>
    <m/>
    <m/>
    <m/>
    <m/>
    <m/>
    <m/>
    <m/>
    <m/>
    <s v="CIMOMO"/>
    <d v="2029-10-31T00:00:00"/>
    <m/>
    <d v="2029-10-31T00:00:00"/>
    <d v="2018-12-28T00:00:00"/>
    <s v="CSZAIE"/>
    <d v="2018-08-22T00:00:00"/>
    <d v="2018-08-22T00:00:00"/>
    <d v="2018-08-22T00:00:00"/>
    <d v="2018-08-22T00:00:00"/>
    <s v="FSCARLETON"/>
    <m/>
    <m/>
    <m/>
    <m/>
  </r>
  <r>
    <s v="FSCARLETON"/>
    <n v="1803880201"/>
    <s v="GB/WS-CUSTOM-BLDR"/>
    <s v="OREILLY AUTOMOTIVE"/>
    <x v="108"/>
    <x v="3"/>
    <d v="2018-08-24T00:00:00"/>
    <d v="2029-10-31T00:00:00"/>
    <m/>
    <s v="RKV"/>
    <s v="CX"/>
    <s v="CX"/>
    <x v="3"/>
    <s v="BH"/>
    <s v="Z10"/>
    <s v="APR, CR"/>
    <m/>
    <m/>
    <m/>
    <n v="66310.63"/>
    <n v="0"/>
    <n v="20.88"/>
    <n v="0"/>
    <n v="0"/>
    <n v="120"/>
    <n v="120"/>
    <n v="92"/>
    <n v="2"/>
    <n v="94"/>
    <n v="5448.63"/>
    <n v="3448.5"/>
    <n v="0"/>
    <n v="17501.12"/>
    <n v="26.393000000000001"/>
    <n v="0"/>
    <m/>
    <n v="0"/>
    <m/>
    <m/>
    <m/>
    <m/>
    <m/>
    <s v="VDONG"/>
    <d v="2018-11-27T00:00:00"/>
    <d v="2018-12-27T00:00:00"/>
    <d v="2018-11-30T00:00:00"/>
    <d v="2018-11-30T00:00:00"/>
    <s v="SWANG"/>
    <m/>
    <m/>
    <d v="2018-11-30T00:00:00"/>
    <d v="2018-11-30T00:00:00"/>
    <m/>
    <m/>
    <m/>
    <m/>
    <m/>
    <s v="ZHANS"/>
    <d v="2018-12-12T00:00:00"/>
    <d v="2018-12-12T00:00:00"/>
    <d v="2018-12-18T00:00:00"/>
    <d v="2018-12-18T00:00:00"/>
    <s v="CSWUB2"/>
    <d v="2018-12-21T00:00:00"/>
    <d v="2018-12-21T00:00:00"/>
    <d v="2018-12-26T00:00:00"/>
    <d v="2018-12-26T00:00:00"/>
    <m/>
    <m/>
    <m/>
    <m/>
    <m/>
    <s v="SVCORDERMAN"/>
    <m/>
    <m/>
    <m/>
    <m/>
    <m/>
    <m/>
    <m/>
    <m/>
    <m/>
    <s v="FSCARLETON"/>
    <m/>
    <m/>
    <m/>
    <m/>
    <m/>
    <m/>
    <m/>
    <m/>
    <m/>
    <m/>
    <m/>
    <m/>
    <m/>
    <m/>
    <s v="ZHANS"/>
    <d v="2029-10-31T00:00:00"/>
    <m/>
    <d v="2029-10-31T00:00:00"/>
    <d v="2018-12-27T00:00:00"/>
    <s v="CSZAIE"/>
    <d v="2018-09-03T00:00:00"/>
    <d v="2018-09-03T00:00:00"/>
    <d v="2018-09-03T00:00:00"/>
    <d v="2018-09-03T00:00:00"/>
    <s v="FSCARLETON"/>
    <m/>
    <m/>
    <m/>
    <m/>
  </r>
  <r>
    <s v="FSCARLETON"/>
    <n v="1803972301"/>
    <s v="GB/WS-CUSTOM-BLDR"/>
    <s v="OREILLY AUTOMOTIVE"/>
    <x v="109"/>
    <x v="3"/>
    <d v="2018-09-06T00:00:00"/>
    <d v="2029-10-31T00:00:00"/>
    <m/>
    <s v="SPL"/>
    <s v="CX"/>
    <s v="CX"/>
    <x v="3"/>
    <s v="BH"/>
    <s v="Z10"/>
    <s v="APR, CR"/>
    <m/>
    <m/>
    <m/>
    <n v="98949.17"/>
    <n v="0"/>
    <n v="25.43"/>
    <n v="0"/>
    <n v="0"/>
    <n v="120"/>
    <n v="120"/>
    <n v="150"/>
    <n v="1.5"/>
    <n v="151.5"/>
    <n v="4811.3999999999996"/>
    <n v="3341.25"/>
    <n v="0"/>
    <n v="17978.77"/>
    <n v="18.170000000000002"/>
    <n v="0"/>
    <m/>
    <n v="0"/>
    <m/>
    <m/>
    <m/>
    <m/>
    <m/>
    <s v="CSJIS"/>
    <d v="2018-11-26T00:00:00"/>
    <d v="2018-11-26T00:00:00"/>
    <d v="2018-11-26T00:00:00"/>
    <d v="2018-11-26T00:00:00"/>
    <s v="SWANG"/>
    <m/>
    <m/>
    <d v="2018-12-07T00:00:00"/>
    <d v="2018-12-07T00:00:00"/>
    <s v="CSJIS"/>
    <m/>
    <m/>
    <n v="43360"/>
    <n v="43360"/>
    <s v="XIANFENG.WANG2"/>
    <d v="2018-12-11T00:00:00"/>
    <d v="2018-12-11T00:00:00"/>
    <d v="2018-12-14T00:00:00"/>
    <d v="2018-12-14T00:00:00"/>
    <s v="CHUJU"/>
    <d v="2019-01-03T00:00:00"/>
    <d v="2019-01-03T00:00:00"/>
    <d v="2019-01-08T00:00:00"/>
    <d v="2019-01-08T00:00:00"/>
    <s v="ZHANS"/>
    <n v="43474"/>
    <n v="43474"/>
    <n v="43475"/>
    <n v="43475"/>
    <s v="SVCORDERMAN"/>
    <m/>
    <m/>
    <m/>
    <m/>
    <s v="XIANFENG.WANG2"/>
    <n v="43483"/>
    <n v="43483"/>
    <n v="43483"/>
    <n v="43483"/>
    <s v="FSCARLETON"/>
    <m/>
    <m/>
    <m/>
    <m/>
    <m/>
    <m/>
    <m/>
    <m/>
    <m/>
    <m/>
    <m/>
    <m/>
    <m/>
    <m/>
    <s v="XIANFENG.WANG2"/>
    <d v="2029-10-31T00:00:00"/>
    <m/>
    <d v="2029-10-31T00:00:00"/>
    <d v="2019-01-21T00:00:00"/>
    <s v="CSZAIE"/>
    <d v="2018-09-12T00:00:00"/>
    <d v="2018-09-12T00:00:00"/>
    <d v="2018-09-12T00:00:00"/>
    <d v="2018-09-12T00:00:00"/>
    <s v="FSCARLETON"/>
    <m/>
    <m/>
    <m/>
    <m/>
  </r>
  <r>
    <s v="FSCARLETON"/>
    <n v="1803998101"/>
    <s v="GB/WS-CUSTOM-BLDR"/>
    <s v="OREILLY AUTOMOTIVE"/>
    <x v="110"/>
    <x v="3"/>
    <d v="2018-09-11T00:00:00"/>
    <d v="2029-10-31T00:00:00"/>
    <m/>
    <s v="CA3"/>
    <s v="CX"/>
    <s v="CX"/>
    <x v="3"/>
    <s v="BH"/>
    <s v="Z10"/>
    <s v="APR, CR"/>
    <m/>
    <m/>
    <m/>
    <n v="89136.58"/>
    <n v="0"/>
    <n v="29.87"/>
    <n v="0"/>
    <n v="0"/>
    <n v="120"/>
    <n v="120"/>
    <n v="121"/>
    <n v="0"/>
    <n v="121"/>
    <n v="5756.52"/>
    <n v="3916"/>
    <n v="0"/>
    <n v="20417.89"/>
    <n v="22.905999999999999"/>
    <n v="0"/>
    <m/>
    <n v="0"/>
    <m/>
    <m/>
    <m/>
    <m/>
    <m/>
    <s v="CSLINL1"/>
    <d v="2018-11-19T00:00:00"/>
    <d v="2018-11-19T00:00:00"/>
    <d v="2018-11-22T00:00:00"/>
    <d v="2018-11-22T00:00:00"/>
    <s v="VDONG"/>
    <m/>
    <m/>
    <d v="2018-11-23T00:00:00"/>
    <d v="2018-11-23T00:00:00"/>
    <m/>
    <m/>
    <m/>
    <m/>
    <m/>
    <s v="XIANFENG.WANG2"/>
    <d v="2018-11-28T00:00:00"/>
    <d v="2018-11-28T00:00:00"/>
    <d v="2018-12-06T00:00:00"/>
    <d v="2018-12-06T00:00:00"/>
    <s v="CSZAIE"/>
    <d v="2018-12-18T00:00:00"/>
    <d v="2018-12-18T00:00:00"/>
    <d v="2018-12-21T00:00:00"/>
    <d v="2018-12-21T00:00:00"/>
    <m/>
    <m/>
    <m/>
    <m/>
    <m/>
    <s v="SVCORDERMAN"/>
    <m/>
    <m/>
    <m/>
    <m/>
    <m/>
    <m/>
    <m/>
    <m/>
    <m/>
    <s v="FSCARLETON"/>
    <m/>
    <m/>
    <m/>
    <m/>
    <m/>
    <m/>
    <m/>
    <m/>
    <m/>
    <m/>
    <m/>
    <m/>
    <m/>
    <m/>
    <s v="XIANFENG.WANG2"/>
    <d v="2029-10-31T00:00:00"/>
    <m/>
    <d v="2029-10-31T00:00:00"/>
    <d v="2018-12-29T00:00:00"/>
    <s v="CSZAIE"/>
    <d v="2018-09-17T00:00:00"/>
    <d v="2018-09-17T00:00:00"/>
    <d v="2018-09-17T00:00:00"/>
    <d v="2018-09-17T00:00:00"/>
    <s v="FSCARLETON"/>
    <m/>
    <m/>
    <m/>
    <m/>
  </r>
  <r>
    <s v="FSCARLETON"/>
    <n v="1804089901"/>
    <s v="GB/WS-CUSTOM-BLDR"/>
    <s v="OREILLY AUTOMOTIVE"/>
    <x v="111"/>
    <x v="3"/>
    <d v="2018-09-20T00:00:00"/>
    <d v="2029-10-31T00:00:00"/>
    <m/>
    <s v="TEA"/>
    <s v="CX"/>
    <s v="CX"/>
    <x v="3"/>
    <s v="BH"/>
    <s v="Z10"/>
    <s v="APR, CR"/>
    <m/>
    <m/>
    <m/>
    <n v="95277.91"/>
    <n v="0"/>
    <n v="26.07"/>
    <n v="0"/>
    <n v="0"/>
    <n v="120"/>
    <n v="120"/>
    <n v="114"/>
    <n v="8"/>
    <n v="122"/>
    <n v="8500.7999999999993"/>
    <n v="5280"/>
    <n v="0"/>
    <n v="24730.3"/>
    <n v="25.956"/>
    <n v="0"/>
    <m/>
    <n v="0"/>
    <m/>
    <m/>
    <m/>
    <m/>
    <m/>
    <s v="CSLINL1"/>
    <d v="2018-10-16T00:00:00"/>
    <d v="2018-10-16T00:00:00"/>
    <d v="2018-10-25T00:00:00"/>
    <d v="2018-10-25T00:00:00"/>
    <s v="VDONG"/>
    <m/>
    <m/>
    <d v="2018-12-11T00:00:00"/>
    <d v="2018-12-11T00:00:00"/>
    <s v="CSLINL1"/>
    <m/>
    <m/>
    <n v="43396"/>
    <n v="43396"/>
    <s v="WANGB"/>
    <d v="2018-11-12T00:00:00"/>
    <d v="2018-11-12T00:00:00"/>
    <d v="2018-11-15T00:00:00"/>
    <d v="2018-11-15T00:00:00"/>
    <s v="BIN.WU"/>
    <d v="2019-01-14T00:00:00"/>
    <d v="2019-01-14T00:00:00"/>
    <d v="2019-01-16T00:00:00"/>
    <d v="2019-01-16T00:00:00"/>
    <s v="CSZAIE"/>
    <n v="43482"/>
    <n v="43482"/>
    <n v="43483"/>
    <n v="43483"/>
    <s v="SVCORDERMAN"/>
    <m/>
    <m/>
    <m/>
    <m/>
    <s v="WANGB"/>
    <n v="43486"/>
    <n v="43486"/>
    <n v="43486"/>
    <n v="43486"/>
    <s v="FSCARLETON"/>
    <m/>
    <m/>
    <m/>
    <m/>
    <m/>
    <m/>
    <m/>
    <m/>
    <m/>
    <m/>
    <m/>
    <m/>
    <m/>
    <m/>
    <s v="WANGB"/>
    <d v="2029-10-31T00:00:00"/>
    <m/>
    <d v="2029-10-31T00:00:00"/>
    <d v="2019-01-22T00:00:00"/>
    <s v="CSZAIE"/>
    <d v="2018-10-16T00:00:00"/>
    <d v="2018-10-16T00:00:00"/>
    <d v="2018-10-16T00:00:00"/>
    <d v="2018-10-16T00:00:00"/>
    <s v="FSCARLETON"/>
    <m/>
    <m/>
    <m/>
    <m/>
  </r>
  <r>
    <s v="FSCARLETON"/>
    <n v="1804095401"/>
    <s v="GB/WS-CUSTOM-BLDR"/>
    <s v="OREILLY AUTOMOTIVE"/>
    <x v="112"/>
    <x v="3"/>
    <d v="2018-09-21T00:00:00"/>
    <d v="2029-10-31T00:00:00"/>
    <m/>
    <s v="RBD"/>
    <s v="CX"/>
    <s v="CX"/>
    <x v="3"/>
    <s v="BH"/>
    <s v="Z10"/>
    <s v="APR, CR"/>
    <m/>
    <m/>
    <m/>
    <n v="111454.09"/>
    <n v="0"/>
    <n v="26.44"/>
    <n v="0"/>
    <n v="0"/>
    <n v="120"/>
    <n v="120"/>
    <n v="102"/>
    <n v="9"/>
    <n v="111"/>
    <n v="6252.53"/>
    <n v="3982.5"/>
    <n v="0"/>
    <n v="22081.96"/>
    <n v="19.812999999999999"/>
    <n v="0"/>
    <m/>
    <n v="0"/>
    <m/>
    <m/>
    <m/>
    <m/>
    <m/>
    <s v="CSJIS"/>
    <d v="2018-12-18T00:00:00"/>
    <d v="2018-12-18T00:00:00"/>
    <d v="2018-12-18T00:00:00"/>
    <d v="2018-12-18T00:00:00"/>
    <s v="VDONG"/>
    <m/>
    <m/>
    <d v="2019-01-03T00:00:00"/>
    <d v="2019-01-03T00:00:00"/>
    <s v="FREDYIN"/>
    <m/>
    <m/>
    <d v="2018-10-10T00:00:00"/>
    <d v="2018-10-10T00:00:00"/>
    <s v="CIMOMO"/>
    <d v="2018-12-26T00:00:00"/>
    <d v="2018-12-26T00:00:00"/>
    <d v="2019-01-04T00:00:00"/>
    <d v="2019-01-04T00:00:00"/>
    <s v="CHUJU"/>
    <d v="2019-01-09T00:00:00"/>
    <d v="2019-01-09T00:00:00"/>
    <d v="2019-01-16T00:00:00"/>
    <d v="2019-01-16T00:00:00"/>
    <s v="CHUJU"/>
    <d v="2019-01-18T00:00:00"/>
    <d v="2019-01-18T00:00:00"/>
    <d v="2019-01-21T00:00:00"/>
    <d v="2019-01-21T00:00:00"/>
    <s v="SVCORDERMAN"/>
    <m/>
    <m/>
    <m/>
    <m/>
    <s v="CIMOMO"/>
    <n v="43487"/>
    <n v="43487"/>
    <n v="43487"/>
    <n v="43487"/>
    <s v="FSCARLETON"/>
    <m/>
    <m/>
    <m/>
    <m/>
    <m/>
    <m/>
    <m/>
    <m/>
    <m/>
    <m/>
    <m/>
    <m/>
    <m/>
    <m/>
    <s v="CIMOMO"/>
    <d v="2029-10-31T00:00:00"/>
    <m/>
    <d v="2029-10-31T00:00:00"/>
    <d v="2019-01-23T00:00:00"/>
    <s v="CSZAIE"/>
    <d v="2018-09-27T00:00:00"/>
    <d v="2018-09-27T00:00:00"/>
    <d v="2018-09-27T00:00:00"/>
    <d v="2018-09-27T00:00:00"/>
    <s v="FSCARLETON"/>
    <m/>
    <m/>
    <m/>
    <m/>
  </r>
  <r>
    <s v="FSCARLETON"/>
    <n v="1804158901"/>
    <s v="GB/WS-CUSTOM-BLDR"/>
    <s v="OREILLY AUTOMOTIVE"/>
    <x v="113"/>
    <x v="3"/>
    <d v="2018-10-02T00:00:00"/>
    <d v="2029-10-31T00:00:00"/>
    <m/>
    <s v="MCM"/>
    <s v="CX"/>
    <s v="CX"/>
    <x v="3"/>
    <s v="BH"/>
    <s v="Z10"/>
    <s v="APR, CR"/>
    <m/>
    <m/>
    <m/>
    <n v="43931.65"/>
    <n v="0"/>
    <n v="11.24"/>
    <n v="0"/>
    <n v="0"/>
    <n v="120"/>
    <n v="120"/>
    <n v="95"/>
    <n v="14"/>
    <n v="109"/>
    <n v="4465.13"/>
    <n v="3037.5"/>
    <n v="0"/>
    <n v="8947.18"/>
    <n v="20.366"/>
    <n v="0"/>
    <m/>
    <n v="0"/>
    <m/>
    <m/>
    <m/>
    <m/>
    <m/>
    <s v="CSLINL1"/>
    <d v="2018-10-18T00:00:00"/>
    <d v="2018-10-18T00:00:00"/>
    <d v="2018-10-23T00:00:00"/>
    <d v="2018-10-23T00:00:00"/>
    <s v="VDONG"/>
    <m/>
    <m/>
    <m/>
    <m/>
    <m/>
    <m/>
    <m/>
    <m/>
    <m/>
    <s v="ZHANS"/>
    <d v="2018-12-03T00:00:00"/>
    <d v="2018-12-03T00:00:00"/>
    <d v="2018-12-07T00:00:00"/>
    <d v="2018-12-07T00:00:00"/>
    <s v="JULIA.CHU"/>
    <d v="2018-12-24T00:00:00"/>
    <d v="2018-12-24T00:00:00"/>
    <d v="2018-12-27T00:00:00"/>
    <d v="2018-12-27T00:00:00"/>
    <s v="CSWUB2"/>
    <n v="43462"/>
    <n v="43462"/>
    <n v="43463"/>
    <n v="43463"/>
    <s v="SVCORDERMAN"/>
    <m/>
    <m/>
    <m/>
    <m/>
    <s v="ZHANS"/>
    <n v="43467"/>
    <n v="43467"/>
    <n v="43467"/>
    <n v="43467"/>
    <s v="FSCARLETON"/>
    <m/>
    <m/>
    <m/>
    <m/>
    <m/>
    <m/>
    <m/>
    <m/>
    <m/>
    <m/>
    <m/>
    <m/>
    <m/>
    <m/>
    <s v="ZHANS"/>
    <d v="2029-10-31T00:00:00"/>
    <m/>
    <d v="2029-10-31T00:00:00"/>
    <d v="2019-01-03T00:00:00"/>
    <s v="CSZAIE"/>
    <d v="2018-10-15T00:00:00"/>
    <d v="2018-10-15T00:00:00"/>
    <d v="2018-10-15T00:00:00"/>
    <d v="2018-10-15T00:00:00"/>
    <s v="FSCARLETON"/>
    <m/>
    <m/>
    <m/>
    <m/>
  </r>
  <r>
    <s v="KJWOOLSEY"/>
    <n v="1802937612"/>
    <s v="GB/LM-CUSTOM-BLDR"/>
    <s v="SPAN CONSTRUCTION &amp; ENGINEERING, INC."/>
    <x v="100"/>
    <x v="3"/>
    <d v="2018-10-08T00:00:00"/>
    <d v="2019-03-15T00:00:00"/>
    <m/>
    <s v="PLATFORM"/>
    <m/>
    <s v="CE1"/>
    <x v="3"/>
    <s v="BH"/>
    <s v="Z10"/>
    <m/>
    <d v="2018-12-06T00:00:00"/>
    <d v="2018-12-07T00:00:00"/>
    <m/>
    <n v="32182"/>
    <n v="0"/>
    <n v="12.34"/>
    <n v="0"/>
    <n v="0"/>
    <n v="0"/>
    <m/>
    <n v="0"/>
    <n v="0"/>
    <n v="0"/>
    <m/>
    <m/>
    <n v="0"/>
    <n v="4825"/>
    <n v="14.993"/>
    <n v="0"/>
    <m/>
    <n v="0"/>
    <m/>
    <m/>
    <m/>
    <m/>
    <m/>
    <s v="SCHLK"/>
    <d v="2018-09-20T00:00:00"/>
    <d v="2018-09-20T00:00:00"/>
    <d v="2018-09-30T00:00:00"/>
    <d v="2018-09-30T00:00:00"/>
    <s v="PAULT"/>
    <m/>
    <m/>
    <d v="2018-09-30T00:00:00"/>
    <d v="2018-09-30T00:00:00"/>
    <m/>
    <m/>
    <m/>
    <m/>
    <m/>
    <s v="KEVIN.DONG2"/>
    <d v="2018-10-15T00:00:00"/>
    <d v="2018-10-15T00:00:00"/>
    <d v="2018-10-17T00:00:00"/>
    <d v="2018-10-17T00:00:00"/>
    <s v="CSLIY"/>
    <d v="2018-10-18T00:00:00"/>
    <d v="2018-10-18T00:00:00"/>
    <d v="2018-10-19T00:00:00"/>
    <d v="2018-10-19T00:00:00"/>
    <s v="CSLIY"/>
    <d v="2018-10-22T00:00:00"/>
    <d v="2018-10-22T00:00:00"/>
    <d v="2018-10-23T00:00:00"/>
    <d v="2018-10-23T00:00:00"/>
    <s v="SVCORDERMAN"/>
    <d v="2019-02-15T00:00:00"/>
    <m/>
    <d v="2019-02-15T00:00:00"/>
    <m/>
    <m/>
    <m/>
    <m/>
    <m/>
    <m/>
    <m/>
    <m/>
    <m/>
    <m/>
    <m/>
    <m/>
    <m/>
    <m/>
    <m/>
    <m/>
    <m/>
    <m/>
    <m/>
    <d v="2019-04-04T00:00:00"/>
    <m/>
    <s v="JUAN.WANG"/>
    <d v="2019-02-14T00:00:00"/>
    <m/>
    <d v="2019-02-14T00:00:00"/>
    <d v="2019-01-10T00:00:00"/>
    <m/>
    <m/>
    <m/>
    <m/>
    <m/>
    <m/>
    <m/>
    <m/>
    <m/>
    <m/>
  </r>
  <r>
    <s v="KJWOOLSEY"/>
    <n v="1802937607"/>
    <s v="GB/LM-CUSTOM-BLDR"/>
    <s v="SPAN CONSTRUCTION &amp; ENGINEERING, INC."/>
    <x v="100"/>
    <x v="0"/>
    <d v="2018-10-08T00:00:00"/>
    <d v="2019-03-06T00:00:00"/>
    <m/>
    <s v="TRUSS PURLIN II"/>
    <m/>
    <s v="CE1"/>
    <x v="3"/>
    <s v="BH"/>
    <s v="Z10"/>
    <m/>
    <d v="2018-12-06T00:00:00"/>
    <d v="2018-12-07T00:00:00"/>
    <m/>
    <n v="62417"/>
    <n v="0"/>
    <n v="24.78"/>
    <n v="28.19"/>
    <n v="28.19"/>
    <n v="0"/>
    <m/>
    <n v="0"/>
    <n v="0"/>
    <n v="0"/>
    <m/>
    <m/>
    <n v="0"/>
    <n v="9347"/>
    <n v="14.975"/>
    <n v="0"/>
    <m/>
    <n v="0"/>
    <m/>
    <m/>
    <m/>
    <m/>
    <m/>
    <s v="SCHLK"/>
    <d v="2018-09-20T00:00:00"/>
    <d v="2018-09-20T00:00:00"/>
    <d v="2018-09-28T00:00:00"/>
    <d v="2018-09-28T00:00:00"/>
    <s v="PAULT"/>
    <m/>
    <m/>
    <d v="2018-10-09T00:00:00"/>
    <d v="2018-10-09T00:00:00"/>
    <m/>
    <m/>
    <m/>
    <m/>
    <m/>
    <s v="NINGLI.WANG2"/>
    <d v="2018-10-26T00:00:00"/>
    <d v="2018-10-26T00:00:00"/>
    <d v="2018-11-14T00:00:00"/>
    <d v="2018-11-14T00:00:00"/>
    <s v="CSLIY"/>
    <d v="2018-11-16T00:00:00"/>
    <d v="2018-11-16T00:00:00"/>
    <d v="2018-11-22T00:00:00"/>
    <d v="2018-11-22T00:00:00"/>
    <s v="CSLIY"/>
    <d v="2018-11-23T00:00:00"/>
    <d v="2018-11-23T00:00:00"/>
    <d v="2018-11-28T00:00:00"/>
    <d v="2018-11-28T00:00:00"/>
    <s v="SVCORDERMAN"/>
    <d v="2019-02-06T00:00:00"/>
    <m/>
    <d v="2019-02-06T00:00:00"/>
    <d v="2019-01-31T00:00:00"/>
    <m/>
    <m/>
    <m/>
    <m/>
    <m/>
    <m/>
    <m/>
    <m/>
    <d v="2019-02-04T00:00:00"/>
    <m/>
    <m/>
    <m/>
    <m/>
    <m/>
    <m/>
    <m/>
    <m/>
    <m/>
    <d v="2019-03-05T00:00:00"/>
    <m/>
    <s v="NINGLI.WANG2"/>
    <d v="2019-02-05T00:00:00"/>
    <m/>
    <d v="2019-02-05T00:00:00"/>
    <d v="2019-01-10T00:00:00"/>
    <m/>
    <m/>
    <m/>
    <m/>
    <m/>
    <m/>
    <m/>
    <m/>
    <m/>
    <m/>
  </r>
  <r>
    <s v="KJWOOLSEY"/>
    <n v="1802937611"/>
    <s v="GB/LM-CUSTOM-BLDR"/>
    <s v="SPAN CONSTRUCTION &amp; ENGINEERING, INC."/>
    <x v="100"/>
    <x v="0"/>
    <d v="2018-10-08T00:00:00"/>
    <d v="2019-02-27T00:00:00"/>
    <m/>
    <s v="MISC"/>
    <m/>
    <s v="CE1"/>
    <x v="3"/>
    <s v="BH"/>
    <s v="Z10"/>
    <m/>
    <d v="2018-12-06T00:00:00"/>
    <d v="2018-12-07T00:00:00"/>
    <m/>
    <n v="135505"/>
    <n v="0"/>
    <n v="42.85"/>
    <n v="58.5"/>
    <n v="58.5"/>
    <n v="0"/>
    <m/>
    <n v="0"/>
    <n v="0"/>
    <n v="0"/>
    <m/>
    <m/>
    <n v="0"/>
    <n v="36283"/>
    <n v="26.776"/>
    <n v="0"/>
    <m/>
    <n v="0"/>
    <m/>
    <m/>
    <m/>
    <m/>
    <m/>
    <s v="SCHLK"/>
    <d v="2018-09-20T00:00:00"/>
    <d v="2018-09-20T00:00:00"/>
    <d v="2018-09-28T00:00:00"/>
    <d v="2018-09-28T00:00:00"/>
    <s v="PAULT"/>
    <m/>
    <m/>
    <d v="2018-10-03T00:00:00"/>
    <d v="2018-10-03T00:00:00"/>
    <m/>
    <m/>
    <m/>
    <m/>
    <m/>
    <s v="LIDO"/>
    <d v="2018-10-03T00:00:00"/>
    <d v="2018-10-03T00:00:00"/>
    <d v="2018-10-15T00:00:00"/>
    <d v="2018-10-15T00:00:00"/>
    <s v="JUAN.WANG"/>
    <d v="2018-10-16T00:00:00"/>
    <d v="2018-10-16T00:00:00"/>
    <d v="2018-10-24T00:00:00"/>
    <d v="2018-10-24T00:00:00"/>
    <s v="JUAN.WANG"/>
    <d v="2018-10-30T00:00:00"/>
    <d v="2018-10-30T00:00:00"/>
    <d v="2018-11-06T00:00:00"/>
    <d v="2018-11-06T00:00:00"/>
    <s v="SVCORDERMAN"/>
    <d v="2019-02-20T00:00:00"/>
    <m/>
    <d v="2019-02-06T00:00:00"/>
    <d v="2019-01-31T00:00:00"/>
    <m/>
    <m/>
    <m/>
    <m/>
    <m/>
    <m/>
    <m/>
    <m/>
    <n v="43500"/>
    <m/>
    <m/>
    <m/>
    <m/>
    <m/>
    <m/>
    <m/>
    <m/>
    <m/>
    <d v="2019-02-27T00:00:00"/>
    <m/>
    <s v="LIDO"/>
    <d v="2019-02-05T00:00:00"/>
    <m/>
    <d v="2019-02-05T00:00:00"/>
    <d v="2019-01-10T00:00:00"/>
    <m/>
    <m/>
    <m/>
    <m/>
    <m/>
    <m/>
    <m/>
    <m/>
    <m/>
    <m/>
  </r>
  <r>
    <s v="KJWOOLSEY"/>
    <n v="1802937618"/>
    <s v="GB/LM-CUSTOM-BLDR"/>
    <s v="SPAN CONSTRUCTION &amp; ENGINEERING, INC."/>
    <x v="100"/>
    <x v="0"/>
    <d v="2018-10-08T00:00:00"/>
    <d v="2019-03-14T00:00:00"/>
    <m/>
    <s v="LINER PANEL"/>
    <m/>
    <s v="CE1"/>
    <x v="3"/>
    <s v="BH"/>
    <s v="Z10"/>
    <m/>
    <d v="2018-12-06T00:00:00"/>
    <d v="2018-12-07T00:00:00"/>
    <m/>
    <n v="17841"/>
    <n v="0"/>
    <n v="6.37"/>
    <n v="2.21"/>
    <n v="0.03"/>
    <n v="0"/>
    <m/>
    <n v="0"/>
    <n v="0"/>
    <n v="0"/>
    <m/>
    <m/>
    <n v="0"/>
    <n v="2616"/>
    <n v="14.663"/>
    <n v="0"/>
    <m/>
    <n v="0"/>
    <m/>
    <m/>
    <m/>
    <m/>
    <m/>
    <s v="SCHLK"/>
    <d v="2018-09-21T00:00:00"/>
    <d v="2018-09-21T00:00:00"/>
    <d v="2018-09-27T00:00:00"/>
    <d v="2018-09-27T00:00:00"/>
    <s v="PAULT"/>
    <m/>
    <m/>
    <n v="43378"/>
    <n v="43378"/>
    <m/>
    <m/>
    <m/>
    <m/>
    <m/>
    <s v="CILIK"/>
    <d v="2018-12-03T00:00:00"/>
    <d v="2018-12-03T00:00:00"/>
    <d v="2018-12-07T00:00:00"/>
    <d v="2018-12-07T00:00:00"/>
    <s v="CSLIY"/>
    <d v="2018-12-10T00:00:00"/>
    <d v="2018-12-10T00:00:00"/>
    <d v="2018-12-14T00:00:00"/>
    <d v="2018-12-14T00:00:00"/>
    <s v="CSLIY"/>
    <d v="2018-12-17T00:00:00"/>
    <d v="2018-12-17T00:00:00"/>
    <d v="2018-12-21T00:00:00"/>
    <d v="2018-12-21T00:00:00"/>
    <s v="SVCORDERMAN"/>
    <d v="2019-02-20T00:00:00"/>
    <m/>
    <d v="2019-02-20T00:00:00"/>
    <d v="2019-02-01T00:00:00"/>
    <m/>
    <m/>
    <m/>
    <m/>
    <m/>
    <m/>
    <m/>
    <m/>
    <m/>
    <m/>
    <m/>
    <m/>
    <m/>
    <m/>
    <m/>
    <m/>
    <m/>
    <m/>
    <d v="2019-03-15T00:00:00"/>
    <m/>
    <s v="CILIK"/>
    <d v="2019-02-19T00:00:00"/>
    <m/>
    <d v="2019-02-19T00:00:00"/>
    <d v="2019-01-10T00:00:00"/>
    <m/>
    <m/>
    <m/>
    <m/>
    <m/>
    <m/>
    <m/>
    <m/>
    <m/>
    <m/>
  </r>
  <r>
    <s v="KJWOOLSEY"/>
    <n v="1802937613"/>
    <s v="GB/LM-CUSTOM-BLDR"/>
    <s v="SPAN CONSTRUCTION &amp; ENGINEERING, INC."/>
    <x v="100"/>
    <x v="3"/>
    <d v="2018-10-08T00:00:00"/>
    <d v="2019-03-15T00:00:00"/>
    <m/>
    <s v="ROOF PANEL - MAIN"/>
    <m/>
    <s v="CE1"/>
    <x v="3"/>
    <s v="BH"/>
    <s v="Z10"/>
    <m/>
    <d v="2018-12-06T00:00:00"/>
    <d v="2018-12-07T00:00:00"/>
    <m/>
    <n v="266469"/>
    <n v="0"/>
    <n v="113.39"/>
    <n v="0"/>
    <n v="0"/>
    <n v="0"/>
    <m/>
    <n v="0"/>
    <n v="0"/>
    <n v="0"/>
    <m/>
    <m/>
    <n v="0"/>
    <n v="40152"/>
    <n v="15.068"/>
    <n v="0"/>
    <m/>
    <n v="0"/>
    <m/>
    <m/>
    <m/>
    <m/>
    <m/>
    <s v="SCHLK"/>
    <d v="2018-09-20T00:00:00"/>
    <d v="2018-09-20T00:00:00"/>
    <d v="2018-09-28T00:00:00"/>
    <d v="2018-09-28T00:00:00"/>
    <s v="PAULT"/>
    <m/>
    <m/>
    <d v="2018-10-05T00:00:00"/>
    <d v="2018-10-05T00:00:00"/>
    <m/>
    <m/>
    <m/>
    <m/>
    <m/>
    <s v="CILIK"/>
    <d v="2018-12-03T00:00:00"/>
    <d v="2018-12-03T00:00:00"/>
    <d v="2018-12-07T00:00:00"/>
    <d v="2018-12-07T00:00:00"/>
    <s v="CSLIY"/>
    <d v="2018-12-10T00:00:00"/>
    <d v="2018-12-10T00:00:00"/>
    <d v="2018-12-14T00:00:00"/>
    <d v="2018-12-14T00:00:00"/>
    <s v="CSLIY"/>
    <d v="2018-12-17T00:00:00"/>
    <d v="2018-12-17T00:00:00"/>
    <d v="2018-12-21T00:00:00"/>
    <d v="2018-12-21T00:00:00"/>
    <s v="SVCORDERMAN"/>
    <d v="2019-02-20T00:00:00"/>
    <m/>
    <d v="2019-02-20T00:00:00"/>
    <m/>
    <m/>
    <m/>
    <m/>
    <m/>
    <m/>
    <m/>
    <m/>
    <m/>
    <m/>
    <m/>
    <m/>
    <m/>
    <m/>
    <m/>
    <m/>
    <m/>
    <m/>
    <m/>
    <d v="2019-03-15T00:00:00"/>
    <m/>
    <s v="CILIK"/>
    <d v="2019-02-19T00:00:00"/>
    <m/>
    <d v="2019-02-19T00:00:00"/>
    <d v="2019-01-17T00:00:00"/>
    <m/>
    <m/>
    <m/>
    <m/>
    <m/>
    <m/>
    <m/>
    <m/>
    <m/>
    <m/>
  </r>
  <r>
    <s v="KJWOOLSEY"/>
    <n v="1802937608"/>
    <s v="GB/LM-CUSTOM-BLDR"/>
    <s v="SPAN CONSTRUCTION &amp; ENGINEERING, INC."/>
    <x v="100"/>
    <x v="0"/>
    <d v="2018-10-08T00:00:00"/>
    <d v="2019-03-05T00:00:00"/>
    <m/>
    <s v="TRUSS PURLIN IV"/>
    <m/>
    <s v="CE1"/>
    <x v="3"/>
    <s v="BH"/>
    <s v="Z10"/>
    <m/>
    <d v="2018-12-06T00:00:00"/>
    <d v="2018-12-07T00:00:00"/>
    <m/>
    <n v="53507"/>
    <n v="0"/>
    <n v="23"/>
    <n v="22.56"/>
    <n v="22.56"/>
    <n v="0"/>
    <m/>
    <n v="0"/>
    <n v="0"/>
    <n v="0"/>
    <m/>
    <m/>
    <n v="0"/>
    <n v="7987"/>
    <n v="14.927"/>
    <n v="0"/>
    <m/>
    <n v="0"/>
    <m/>
    <m/>
    <m/>
    <m/>
    <m/>
    <s v="SCHLK"/>
    <d v="2018-09-20T00:00:00"/>
    <d v="2018-09-20T00:00:00"/>
    <d v="2018-09-28T00:00:00"/>
    <d v="2018-09-28T00:00:00"/>
    <s v="PAULT"/>
    <m/>
    <m/>
    <n v="43382"/>
    <n v="43382"/>
    <m/>
    <m/>
    <m/>
    <m/>
    <m/>
    <s v="NINGLI.WANG2"/>
    <d v="2018-10-26T00:00:00"/>
    <d v="2018-10-26T00:00:00"/>
    <d v="2018-11-14T00:00:00"/>
    <d v="2018-11-14T00:00:00"/>
    <s v="CSLIY"/>
    <d v="2018-11-16T00:00:00"/>
    <d v="2018-11-16T00:00:00"/>
    <d v="2018-11-22T00:00:00"/>
    <d v="2018-11-22T00:00:00"/>
    <s v="CSLIY"/>
    <d v="2018-11-23T00:00:00"/>
    <d v="2018-11-23T00:00:00"/>
    <d v="2018-11-28T00:00:00"/>
    <d v="2018-11-28T00:00:00"/>
    <s v="SVCORDERMAN"/>
    <d v="2019-02-06T00:00:00"/>
    <m/>
    <d v="2019-02-06T00:00:00"/>
    <d v="2019-01-31T00:00:00"/>
    <m/>
    <m/>
    <m/>
    <m/>
    <m/>
    <m/>
    <m/>
    <m/>
    <d v="2019-02-04T00:00:00"/>
    <m/>
    <m/>
    <m/>
    <m/>
    <m/>
    <m/>
    <m/>
    <m/>
    <m/>
    <d v="2019-03-04T00:00:00"/>
    <m/>
    <s v="NINGLI.WANG2"/>
    <d v="2019-02-05T00:00:00"/>
    <m/>
    <d v="2019-02-05T00:00:00"/>
    <d v="2019-01-10T00:00:00"/>
    <m/>
    <m/>
    <m/>
    <m/>
    <m/>
    <m/>
    <m/>
    <m/>
    <m/>
    <m/>
  </r>
  <r>
    <s v="KJWOOLSEY"/>
    <n v="1802937610"/>
    <s v="GB/LM-CUSTOM-BLDR"/>
    <s v="SPAN CONSTRUCTION &amp; ENGINEERING, INC."/>
    <x v="100"/>
    <x v="0"/>
    <d v="2018-10-08T00:00:00"/>
    <d v="2019-02-27T00:00:00"/>
    <m/>
    <s v="BRACING - TRUSS PURLIN"/>
    <m/>
    <s v="CE1"/>
    <x v="3"/>
    <s v="BH"/>
    <s v="Z10"/>
    <m/>
    <d v="2018-12-06T00:00:00"/>
    <d v="2018-12-07T00:00:00"/>
    <m/>
    <n v="11000"/>
    <n v="0"/>
    <n v="5"/>
    <n v="10.78"/>
    <n v="10.78"/>
    <n v="0"/>
    <m/>
    <n v="0"/>
    <n v="0"/>
    <n v="0"/>
    <m/>
    <m/>
    <n v="0"/>
    <n v="-9000"/>
    <m/>
    <n v="0"/>
    <m/>
    <n v="0"/>
    <m/>
    <m/>
    <m/>
    <m/>
    <m/>
    <s v="SCHLK"/>
    <d v="2018-09-20T00:00:00"/>
    <d v="2018-09-20T00:00:00"/>
    <d v="2018-09-28T00:00:00"/>
    <d v="2018-09-28T00:00:00"/>
    <s v="PAULT"/>
    <m/>
    <m/>
    <n v="43382"/>
    <n v="43382"/>
    <m/>
    <m/>
    <m/>
    <m/>
    <m/>
    <s v="NINGLI.WANG2"/>
    <d v="2018-10-26T00:00:00"/>
    <d v="2018-10-26T00:00:00"/>
    <d v="2018-11-14T00:00:00"/>
    <d v="2018-11-14T00:00:00"/>
    <s v="CSLIY"/>
    <d v="2018-11-16T00:00:00"/>
    <d v="2018-11-16T00:00:00"/>
    <d v="2018-11-22T00:00:00"/>
    <d v="2018-11-22T00:00:00"/>
    <s v="CSLIY"/>
    <d v="2018-11-23T00:00:00"/>
    <d v="2018-11-23T00:00:00"/>
    <d v="2018-11-28T00:00:00"/>
    <d v="2018-11-28T00:00:00"/>
    <s v="SVCORDERMAN"/>
    <d v="2019-02-06T00:00:00"/>
    <m/>
    <d v="2019-02-06T00:00:00"/>
    <d v="2019-02-01T00:00:00"/>
    <m/>
    <m/>
    <m/>
    <m/>
    <m/>
    <m/>
    <m/>
    <m/>
    <m/>
    <m/>
    <m/>
    <m/>
    <m/>
    <m/>
    <m/>
    <m/>
    <m/>
    <m/>
    <d v="2019-02-27T00:00:00"/>
    <m/>
    <s v="NINGLI.WANG2"/>
    <d v="2019-02-05T00:00:00"/>
    <m/>
    <d v="2019-02-05T00:00:00"/>
    <d v="2019-01-10T00:00:00"/>
    <m/>
    <m/>
    <m/>
    <m/>
    <m/>
    <m/>
    <m/>
    <m/>
    <m/>
    <m/>
  </r>
  <r>
    <s v="KJWOOLSEY"/>
    <n v="1802937614"/>
    <s v="GB/LM-CUSTOM-BLDR"/>
    <s v="SPAN CONSTRUCTION &amp; ENGINEERING, INC."/>
    <x v="100"/>
    <x v="3"/>
    <d v="2018-10-08T00:00:00"/>
    <d v="2019-03-14T00:00:00"/>
    <m/>
    <s v="BACKER PANEL - GRID A, A.8, SKEW, LOADING DOCK"/>
    <m/>
    <s v="CE1"/>
    <x v="3"/>
    <s v="BH"/>
    <s v="Z10"/>
    <m/>
    <d v="2018-12-06T00:00:00"/>
    <d v="2018-12-07T00:00:00"/>
    <m/>
    <n v="10617"/>
    <n v="0"/>
    <n v="4.87"/>
    <n v="0"/>
    <n v="0"/>
    <n v="0"/>
    <m/>
    <n v="0"/>
    <n v="0"/>
    <n v="0"/>
    <m/>
    <m/>
    <n v="0"/>
    <n v="1489"/>
    <n v="14.025"/>
    <n v="0"/>
    <m/>
    <n v="0"/>
    <m/>
    <m/>
    <m/>
    <m/>
    <m/>
    <s v="SCHLK"/>
    <d v="2018-09-21T00:00:00"/>
    <d v="2018-09-21T00:00:00"/>
    <d v="2018-09-28T00:00:00"/>
    <d v="2018-09-28T00:00:00"/>
    <s v="PAULT"/>
    <m/>
    <m/>
    <n v="43381"/>
    <n v="43381"/>
    <m/>
    <m/>
    <m/>
    <m/>
    <m/>
    <s v="CILIK"/>
    <d v="2018-12-03T00:00:00"/>
    <d v="2018-12-03T00:00:00"/>
    <d v="2018-12-07T00:00:00"/>
    <d v="2018-12-07T00:00:00"/>
    <s v="ROCK.ZHANG"/>
    <d v="2018-12-10T00:00:00"/>
    <d v="2018-12-10T00:00:00"/>
    <d v="2018-12-14T00:00:00"/>
    <d v="2018-12-14T00:00:00"/>
    <s v="ROCK.ZHANG"/>
    <d v="2018-12-17T00:00:00"/>
    <d v="2018-12-17T00:00:00"/>
    <d v="2018-12-21T00:00:00"/>
    <d v="2018-12-21T00:00:00"/>
    <s v="SVCORDERMAN"/>
    <d v="2019-02-20T00:00:00"/>
    <m/>
    <d v="2019-02-20T00:00:00"/>
    <m/>
    <m/>
    <m/>
    <m/>
    <m/>
    <m/>
    <m/>
    <m/>
    <m/>
    <m/>
    <m/>
    <m/>
    <m/>
    <m/>
    <m/>
    <m/>
    <m/>
    <m/>
    <m/>
    <d v="2019-03-19T00:00:00"/>
    <m/>
    <s v="CILIK"/>
    <d v="2019-02-19T00:00:00"/>
    <m/>
    <d v="2019-02-19T00:00:00"/>
    <d v="2019-01-10T00:00:00"/>
    <m/>
    <m/>
    <m/>
    <m/>
    <m/>
    <m/>
    <m/>
    <m/>
    <m/>
    <m/>
  </r>
  <r>
    <s v="KJWOOLSEY"/>
    <n v="1802937606"/>
    <s v="GB/LM-CUSTOM-BLDR"/>
    <s v="SPAN CONSTRUCTION &amp; ENGINEERING, INC."/>
    <x v="100"/>
    <x v="0"/>
    <d v="2018-10-08T00:00:00"/>
    <d v="2019-03-06T00:00:00"/>
    <m/>
    <s v="TRUSS PURLIN I"/>
    <m/>
    <s v="CE1"/>
    <x v="3"/>
    <s v="BH"/>
    <s v="Z10"/>
    <m/>
    <d v="2018-12-06T00:00:00"/>
    <d v="2018-12-07T00:00:00"/>
    <m/>
    <n v="62418"/>
    <n v="0"/>
    <n v="24.78"/>
    <n v="28.79"/>
    <n v="28.79"/>
    <n v="0"/>
    <m/>
    <n v="0"/>
    <n v="0"/>
    <n v="0"/>
    <m/>
    <m/>
    <n v="0"/>
    <n v="9347"/>
    <n v="14.975"/>
    <n v="0"/>
    <m/>
    <n v="0"/>
    <m/>
    <m/>
    <m/>
    <m/>
    <m/>
    <s v="SCHLK"/>
    <d v="2018-09-20T00:00:00"/>
    <d v="2018-09-20T00:00:00"/>
    <d v="2018-09-28T00:00:00"/>
    <d v="2018-09-28T00:00:00"/>
    <s v="PAULT"/>
    <m/>
    <m/>
    <d v="2018-10-09T00:00:00"/>
    <d v="2018-10-09T00:00:00"/>
    <m/>
    <m/>
    <m/>
    <m/>
    <m/>
    <s v="NINGLI.WANG2"/>
    <d v="2018-10-26T00:00:00"/>
    <d v="2018-10-26T00:00:00"/>
    <d v="2018-11-14T00:00:00"/>
    <d v="2018-11-14T00:00:00"/>
    <s v="CSLIY"/>
    <d v="2018-11-16T00:00:00"/>
    <d v="2018-11-16T00:00:00"/>
    <d v="2018-11-22T00:00:00"/>
    <d v="2018-11-22T00:00:00"/>
    <s v="CSLIY"/>
    <d v="2018-11-23T00:00:00"/>
    <d v="2018-11-23T00:00:00"/>
    <d v="2018-11-28T00:00:00"/>
    <d v="2018-11-28T00:00:00"/>
    <s v="SVCORDERMAN"/>
    <d v="2019-02-06T00:00:00"/>
    <m/>
    <d v="2019-02-06T00:00:00"/>
    <d v="2019-01-31T00:00:00"/>
    <m/>
    <m/>
    <m/>
    <m/>
    <m/>
    <m/>
    <m/>
    <m/>
    <d v="2019-02-04T00:00:00"/>
    <m/>
    <m/>
    <m/>
    <m/>
    <m/>
    <m/>
    <m/>
    <m/>
    <m/>
    <d v="2019-03-05T00:00:00"/>
    <m/>
    <s v="NINGLI.WANG2"/>
    <d v="2019-02-05T00:00:00"/>
    <m/>
    <d v="2019-02-05T00:00:00"/>
    <d v="2019-01-10T00:00:00"/>
    <m/>
    <m/>
    <m/>
    <m/>
    <m/>
    <m/>
    <m/>
    <m/>
    <m/>
    <m/>
  </r>
  <r>
    <s v="KJWOOLSEY"/>
    <n v="1802937615"/>
    <s v="GB/LM-CUSTOM-BLDR"/>
    <s v="SPAN CONSTRUCTION &amp; ENGINEERING, INC."/>
    <x v="100"/>
    <x v="3"/>
    <d v="2018-10-08T00:00:00"/>
    <d v="2019-03-14T00:00:00"/>
    <m/>
    <s v="BACKER PANEL - GRID G"/>
    <m/>
    <s v="CE1"/>
    <x v="3"/>
    <s v="BH"/>
    <s v="Z10"/>
    <m/>
    <d v="2018-12-06T00:00:00"/>
    <d v="2018-12-07T00:00:00"/>
    <m/>
    <n v="7579"/>
    <n v="0"/>
    <n v="3.28"/>
    <n v="0"/>
    <n v="0"/>
    <n v="0"/>
    <m/>
    <n v="0"/>
    <n v="0"/>
    <n v="0"/>
    <m/>
    <m/>
    <n v="0"/>
    <n v="1017"/>
    <n v="13.419"/>
    <n v="0"/>
    <m/>
    <n v="0"/>
    <m/>
    <m/>
    <m/>
    <m/>
    <m/>
    <s v="SCHLK"/>
    <d v="2018-09-20T00:00:00"/>
    <d v="2018-09-20T00:00:00"/>
    <d v="2018-09-27T00:00:00"/>
    <d v="2018-09-27T00:00:00"/>
    <s v="PAULT"/>
    <m/>
    <m/>
    <d v="2018-10-05T00:00:00"/>
    <d v="2018-10-05T00:00:00"/>
    <m/>
    <m/>
    <m/>
    <m/>
    <m/>
    <s v="CILIK"/>
    <d v="2018-12-03T00:00:00"/>
    <d v="2018-12-03T00:00:00"/>
    <d v="2018-12-07T00:00:00"/>
    <d v="2018-12-07T00:00:00"/>
    <s v="ROCK.ZHANG"/>
    <d v="2018-12-10T00:00:00"/>
    <d v="2018-12-10T00:00:00"/>
    <d v="2018-12-14T00:00:00"/>
    <d v="2018-12-14T00:00:00"/>
    <s v="ROCK.ZHANG"/>
    <d v="2018-12-17T00:00:00"/>
    <d v="2018-12-17T00:00:00"/>
    <d v="2018-12-21T00:00:00"/>
    <d v="2018-12-21T00:00:00"/>
    <s v="SVCORDERMAN"/>
    <d v="2019-02-20T00:00:00"/>
    <m/>
    <d v="2019-02-20T00:00:00"/>
    <m/>
    <m/>
    <m/>
    <m/>
    <m/>
    <m/>
    <m/>
    <m/>
    <m/>
    <m/>
    <m/>
    <m/>
    <m/>
    <m/>
    <m/>
    <m/>
    <m/>
    <m/>
    <m/>
    <d v="2019-03-29T00:00:00"/>
    <m/>
    <s v="CILIK"/>
    <d v="2019-02-19T00:00:00"/>
    <m/>
    <d v="2019-02-19T00:00:00"/>
    <d v="2019-01-10T00:00:00"/>
    <m/>
    <m/>
    <m/>
    <m/>
    <m/>
    <m/>
    <m/>
    <m/>
    <m/>
    <m/>
  </r>
  <r>
    <s v="KJWOOLSEY"/>
    <n v="1802937603"/>
    <s v="GB/LM-CUSTOM-BLDR"/>
    <s v="SPAN CONSTRUCTION &amp; ENGINEERING, INC."/>
    <x v="100"/>
    <x v="0"/>
    <d v="2018-10-08T00:00:00"/>
    <d v="2019-03-05T00:00:00"/>
    <m/>
    <s v="FRAME II"/>
    <m/>
    <s v="CE1"/>
    <x v="3"/>
    <s v="BH"/>
    <s v="Z10"/>
    <m/>
    <d v="2018-12-06T00:00:00"/>
    <d v="2018-12-07T00:00:00"/>
    <m/>
    <n v="96874"/>
    <n v="0"/>
    <n v="40.409999999999997"/>
    <n v="42.5"/>
    <n v="42.5"/>
    <n v="0"/>
    <m/>
    <n v="0"/>
    <n v="0"/>
    <n v="0"/>
    <m/>
    <m/>
    <n v="0"/>
    <n v="14479"/>
    <n v="14.946"/>
    <n v="0"/>
    <m/>
    <n v="0"/>
    <m/>
    <m/>
    <m/>
    <m/>
    <m/>
    <s v="SCHLK"/>
    <d v="2018-09-20T00:00:00"/>
    <d v="2018-09-20T00:00:00"/>
    <d v="2018-09-28T00:00:00"/>
    <d v="2018-09-28T00:00:00"/>
    <s v="PAULT"/>
    <m/>
    <m/>
    <m/>
    <m/>
    <m/>
    <m/>
    <m/>
    <m/>
    <m/>
    <s v="CISHAON"/>
    <d v="2018-10-10T00:00:00"/>
    <d v="2018-10-10T00:00:00"/>
    <d v="2018-10-24T00:00:00"/>
    <d v="2018-10-24T00:00:00"/>
    <s v="CSZHAR1"/>
    <d v="2018-10-25T00:00:00"/>
    <d v="2018-10-25T00:00:00"/>
    <d v="2018-11-05T00:00:00"/>
    <d v="2018-11-05T00:00:00"/>
    <s v="CSZHAR1"/>
    <d v="2018-11-09T00:00:00"/>
    <d v="2018-11-09T00:00:00"/>
    <d v="2018-11-14T00:00:00"/>
    <d v="2018-11-14T00:00:00"/>
    <s v="SVCORDERMAN"/>
    <d v="2019-02-06T00:00:00"/>
    <m/>
    <d v="2019-02-06T00:00:00"/>
    <d v="2019-01-31T00:00:00"/>
    <m/>
    <m/>
    <m/>
    <m/>
    <m/>
    <m/>
    <m/>
    <m/>
    <n v="43500"/>
    <m/>
    <m/>
    <m/>
    <m/>
    <m/>
    <m/>
    <m/>
    <m/>
    <m/>
    <d v="2019-03-01T00:00:00"/>
    <m/>
    <s v="CISHAON"/>
    <d v="2019-02-05T00:00:00"/>
    <m/>
    <d v="2019-02-05T00:00:00"/>
    <d v="2019-01-17T00:00:00"/>
    <m/>
    <m/>
    <m/>
    <m/>
    <m/>
    <m/>
    <m/>
    <m/>
    <m/>
    <m/>
  </r>
  <r>
    <s v="KJWOOLSEY"/>
    <n v="1802937616"/>
    <s v="GB/LM-CUSTOM-BLDR"/>
    <s v="SPAN CONSTRUCTION &amp; ENGINEERING, INC."/>
    <x v="100"/>
    <x v="3"/>
    <d v="2018-10-08T00:00:00"/>
    <d v="2019-03-14T00:00:00"/>
    <m/>
    <s v="BACKER PANEL - SIDEWALLS 1, 2, 9, 10"/>
    <m/>
    <s v="CE1"/>
    <x v="3"/>
    <s v="BH"/>
    <s v="Z10"/>
    <m/>
    <d v="2018-12-06T00:00:00"/>
    <d v="2018-12-07T00:00:00"/>
    <m/>
    <n v="7579"/>
    <n v="0"/>
    <n v="3.28"/>
    <n v="0"/>
    <n v="0"/>
    <n v="0"/>
    <m/>
    <n v="0"/>
    <n v="0"/>
    <n v="0"/>
    <m/>
    <m/>
    <n v="0"/>
    <n v="1017"/>
    <n v="13.419"/>
    <n v="0"/>
    <m/>
    <n v="0"/>
    <m/>
    <m/>
    <m/>
    <m/>
    <m/>
    <s v="SCHLK"/>
    <d v="2018-09-21T00:00:00"/>
    <d v="2018-09-21T00:00:00"/>
    <d v="2018-09-27T00:00:00"/>
    <d v="2018-09-27T00:00:00"/>
    <s v="PAULT"/>
    <m/>
    <m/>
    <n v="43378"/>
    <n v="43378"/>
    <m/>
    <m/>
    <m/>
    <m/>
    <m/>
    <s v="CILIK"/>
    <d v="2018-12-03T00:00:00"/>
    <d v="2018-12-03T00:00:00"/>
    <d v="2018-12-07T00:00:00"/>
    <d v="2018-12-07T00:00:00"/>
    <s v="ROCK.ZHANG"/>
    <d v="2018-12-10T00:00:00"/>
    <d v="2018-12-10T00:00:00"/>
    <d v="2018-12-14T00:00:00"/>
    <d v="2018-12-14T00:00:00"/>
    <s v="ROCK.ZHANG"/>
    <d v="2018-12-17T00:00:00"/>
    <d v="2018-12-17T00:00:00"/>
    <d v="2018-12-21T00:00:00"/>
    <d v="2018-12-21T00:00:00"/>
    <s v="SVCORDERMAN"/>
    <d v="2019-02-20T00:00:00"/>
    <m/>
    <d v="2019-02-20T00:00:00"/>
    <m/>
    <m/>
    <m/>
    <m/>
    <m/>
    <m/>
    <m/>
    <m/>
    <m/>
    <m/>
    <m/>
    <m/>
    <m/>
    <m/>
    <m/>
    <m/>
    <m/>
    <m/>
    <m/>
    <d v="2019-03-29T00:00:00"/>
    <m/>
    <s v="CILIK"/>
    <d v="2019-02-19T00:00:00"/>
    <m/>
    <d v="2019-02-19T00:00:00"/>
    <d v="2019-01-10T00:00:00"/>
    <m/>
    <m/>
    <m/>
    <m/>
    <m/>
    <m/>
    <m/>
    <m/>
    <m/>
    <m/>
  </r>
  <r>
    <s v="KJWOOLSEY"/>
    <n v="1802937617"/>
    <s v="GB/LM-CUSTOM-BLDR"/>
    <s v="SPAN CONSTRUCTION &amp; ENGINEERING, INC."/>
    <x v="100"/>
    <x v="3"/>
    <d v="2018-10-08T00:00:00"/>
    <d v="2019-03-14T00:00:00"/>
    <m/>
    <s v="TRUCK DOCK CANOPY"/>
    <m/>
    <s v="CE1"/>
    <x v="3"/>
    <s v="BH"/>
    <s v="Z10"/>
    <m/>
    <d v="2018-12-06T00:00:00"/>
    <d v="2018-12-07T00:00:00"/>
    <m/>
    <n v="1909"/>
    <n v="0"/>
    <n v="0.35"/>
    <n v="0"/>
    <n v="0"/>
    <n v="0"/>
    <m/>
    <n v="0"/>
    <n v="0"/>
    <n v="0"/>
    <m/>
    <m/>
    <n v="0"/>
    <n v="254"/>
    <n v="13.305"/>
    <n v="0"/>
    <m/>
    <n v="0"/>
    <m/>
    <m/>
    <m/>
    <m/>
    <m/>
    <s v="SCHLK"/>
    <d v="2018-09-20T00:00:00"/>
    <d v="2018-09-20T00:00:00"/>
    <d v="2018-09-27T00:00:00"/>
    <d v="2018-09-27T00:00:00"/>
    <s v="PAULT"/>
    <m/>
    <m/>
    <d v="2018-10-05T00:00:00"/>
    <d v="2018-10-05T00:00:00"/>
    <m/>
    <m/>
    <m/>
    <m/>
    <m/>
    <s v="CILIK"/>
    <d v="2018-12-03T00:00:00"/>
    <d v="2018-12-03T00:00:00"/>
    <d v="2018-12-07T00:00:00"/>
    <d v="2018-12-07T00:00:00"/>
    <s v="CSLIY"/>
    <d v="2018-12-10T00:00:00"/>
    <d v="2018-12-10T00:00:00"/>
    <d v="2018-12-14T00:00:00"/>
    <d v="2018-12-14T00:00:00"/>
    <s v="CSLIY"/>
    <d v="2018-12-17T00:00:00"/>
    <d v="2018-12-17T00:00:00"/>
    <d v="2018-12-21T00:00:00"/>
    <d v="2018-12-21T00:00:00"/>
    <s v="SVCORDERMAN"/>
    <d v="2019-02-20T00:00:00"/>
    <m/>
    <d v="2019-02-20T00:00:00"/>
    <m/>
    <m/>
    <m/>
    <m/>
    <m/>
    <m/>
    <m/>
    <m/>
    <m/>
    <m/>
    <m/>
    <m/>
    <m/>
    <m/>
    <m/>
    <m/>
    <m/>
    <m/>
    <m/>
    <d v="2019-04-03T00:00:00"/>
    <m/>
    <s v="CILIK"/>
    <d v="2019-02-19T00:00:00"/>
    <m/>
    <d v="2019-02-19T00:00:00"/>
    <d v="2019-01-10T00:00:00"/>
    <m/>
    <m/>
    <m/>
    <m/>
    <m/>
    <m/>
    <m/>
    <m/>
    <m/>
    <m/>
  </r>
  <r>
    <s v="KJWOOLSEY"/>
    <n v="1802937631"/>
    <s v="GB/LM-CUSTOM-BLDR"/>
    <s v="SPAN CONSTRUCTION &amp; ENGINEERING, INC."/>
    <x v="100"/>
    <x v="0"/>
    <d v="2018-10-08T00:00:00"/>
    <d v="2019-03-05T00:00:00"/>
    <m/>
    <s v="TRUSS PURLIN III"/>
    <m/>
    <s v="CE1"/>
    <x v="3"/>
    <s v="BH"/>
    <s v="Z10"/>
    <m/>
    <d v="2018-12-06T00:00:00"/>
    <d v="2018-12-07T00:00:00"/>
    <m/>
    <n v="53505"/>
    <n v="0"/>
    <n v="23"/>
    <n v="31.53"/>
    <n v="31.53"/>
    <n v="0"/>
    <m/>
    <n v="0"/>
    <n v="0"/>
    <n v="0"/>
    <m/>
    <m/>
    <n v="0"/>
    <n v="7987"/>
    <n v="14.928000000000001"/>
    <n v="0"/>
    <m/>
    <n v="0"/>
    <m/>
    <m/>
    <m/>
    <m/>
    <m/>
    <s v="SCHLK"/>
    <d v="2018-09-20T00:00:00"/>
    <d v="2018-09-20T00:00:00"/>
    <d v="2018-09-28T00:00:00"/>
    <d v="2018-09-28T00:00:00"/>
    <s v="PAULT"/>
    <m/>
    <m/>
    <n v="43382"/>
    <n v="43382"/>
    <m/>
    <m/>
    <m/>
    <m/>
    <m/>
    <s v="NINGLI.WANG2"/>
    <d v="2018-10-26T00:00:00"/>
    <d v="2018-10-26T00:00:00"/>
    <d v="2018-11-14T00:00:00"/>
    <d v="2018-11-14T00:00:00"/>
    <s v="CSLIY"/>
    <d v="2018-11-16T00:00:00"/>
    <d v="2018-11-16T00:00:00"/>
    <d v="2018-11-22T00:00:00"/>
    <d v="2018-11-22T00:00:00"/>
    <s v="CSLIY"/>
    <d v="2018-11-23T00:00:00"/>
    <d v="2018-11-23T00:00:00"/>
    <d v="2018-11-28T00:00:00"/>
    <d v="2018-11-28T00:00:00"/>
    <s v="SVCORDERMAN"/>
    <d v="2019-02-06T00:00:00"/>
    <m/>
    <d v="2019-02-06T00:00:00"/>
    <d v="2019-02-01T00:00:00"/>
    <m/>
    <m/>
    <m/>
    <m/>
    <m/>
    <m/>
    <m/>
    <m/>
    <n v="43502"/>
    <m/>
    <m/>
    <m/>
    <m/>
    <m/>
    <m/>
    <m/>
    <m/>
    <m/>
    <d v="2019-03-04T00:00:00"/>
    <m/>
    <s v="NINGLI.WANG2"/>
    <d v="2019-02-05T00:00:00"/>
    <m/>
    <d v="2019-02-05T00:00:00"/>
    <d v="2019-01-17T00:00:00"/>
    <m/>
    <m/>
    <m/>
    <m/>
    <m/>
    <m/>
    <m/>
    <m/>
    <m/>
    <m/>
  </r>
  <r>
    <s v="FSCARLETON"/>
    <n v="1804211201"/>
    <s v="GB/WS-CUSTOM-BLDR"/>
    <s v="OREILLY AUTOMOTIVE"/>
    <x v="114"/>
    <x v="3"/>
    <d v="2018-10-09T00:00:00"/>
    <d v="2029-10-31T00:00:00"/>
    <m/>
    <s v="RMT"/>
    <s v="CX"/>
    <s v="CX"/>
    <x v="3"/>
    <s v="BH"/>
    <s v="Z10"/>
    <s v="APR, CR"/>
    <m/>
    <m/>
    <m/>
    <n v="65792.67"/>
    <n v="0"/>
    <n v="18.899999999999999"/>
    <n v="0"/>
    <n v="0"/>
    <n v="120"/>
    <n v="120"/>
    <n v="114.5"/>
    <n v="0"/>
    <n v="114.5"/>
    <n v="5069.3"/>
    <n v="3448.5"/>
    <n v="0"/>
    <n v="15033.41"/>
    <n v="22.85"/>
    <n v="0"/>
    <m/>
    <n v="0"/>
    <m/>
    <m/>
    <m/>
    <m/>
    <m/>
    <s v="CSLINL1"/>
    <d v="2018-10-23T00:00:00"/>
    <d v="2018-10-23T00:00:00"/>
    <d v="2018-11-07T00:00:00"/>
    <d v="2018-11-07T00:00:00"/>
    <s v="SWANG"/>
    <m/>
    <m/>
    <n v="43447"/>
    <n v="43447"/>
    <s v="CSLINL1"/>
    <m/>
    <m/>
    <n v="43398"/>
    <n v="43398"/>
    <s v="XIANFENG.WANG2"/>
    <d v="2018-12-24T00:00:00"/>
    <d v="2018-12-24T00:00:00"/>
    <d v="2018-12-28T00:00:00"/>
    <d v="2018-12-28T00:00:00"/>
    <s v="CSZAIE"/>
    <d v="2019-01-10T00:00:00"/>
    <d v="2019-01-10T00:00:00"/>
    <d v="2019-01-15T00:00:00"/>
    <d v="2019-01-15T00:00:00"/>
    <s v="ZHANS"/>
    <d v="2019-01-16T00:00:00"/>
    <d v="2019-01-16T00:00:00"/>
    <d v="2019-01-16T00:00:00"/>
    <d v="2019-01-16T00:00:00"/>
    <s v="SVCORDERMAN"/>
    <m/>
    <m/>
    <m/>
    <m/>
    <s v="XIANFENG.WANG2"/>
    <n v="43485"/>
    <n v="43485"/>
    <n v="43485"/>
    <n v="43485"/>
    <s v="FSCARLETON"/>
    <m/>
    <m/>
    <m/>
    <m/>
    <m/>
    <m/>
    <m/>
    <m/>
    <m/>
    <m/>
    <m/>
    <m/>
    <m/>
    <m/>
    <s v="XIANFENG.WANG2"/>
    <d v="2029-10-31T00:00:00"/>
    <m/>
    <d v="2029-10-31T00:00:00"/>
    <d v="2019-01-22T00:00:00"/>
    <s v="CSLIJ1"/>
    <n v="43391"/>
    <n v="43391"/>
    <n v="43392"/>
    <n v="43392"/>
    <s v="FSCARLETON"/>
    <m/>
    <m/>
    <m/>
    <m/>
  </r>
  <r>
    <s v="FSCARLETON"/>
    <n v="1804400201"/>
    <s v="GB/WS-CUSTOM-BLDR"/>
    <s v="OREILLY AUTOMOTIVE"/>
    <x v="115"/>
    <x v="3"/>
    <d v="2018-11-02T00:00:00"/>
    <d v="2029-10-31T00:00:00"/>
    <m/>
    <s v="NKN"/>
    <s v="CX"/>
    <s v="CX"/>
    <x v="3"/>
    <s v="BH"/>
    <s v="Z10"/>
    <s v="APR, CR"/>
    <m/>
    <m/>
    <m/>
    <n v="100848.79"/>
    <n v="0"/>
    <n v="24.45"/>
    <n v="0"/>
    <n v="0"/>
    <n v="120"/>
    <n v="120"/>
    <n v="134"/>
    <n v="0"/>
    <n v="134"/>
    <n v="5279.18"/>
    <n v="3341.25"/>
    <n v="0"/>
    <n v="24346.15"/>
    <n v="24.140999999999998"/>
    <n v="0"/>
    <m/>
    <n v="0"/>
    <m/>
    <m/>
    <m/>
    <m/>
    <m/>
    <s v="CSLINL1"/>
    <d v="2018-11-08T00:00:00"/>
    <d v="2018-11-08T00:00:00"/>
    <d v="2018-11-12T00:00:00"/>
    <d v="2018-11-12T00:00:00"/>
    <s v="VDONG"/>
    <m/>
    <m/>
    <d v="2018-11-14T00:00:00"/>
    <d v="2018-11-14T00:00:00"/>
    <m/>
    <m/>
    <m/>
    <m/>
    <m/>
    <s v="CIMOMO"/>
    <d v="2018-11-19T00:00:00"/>
    <d v="2018-11-19T00:00:00"/>
    <d v="2018-11-22T00:00:00"/>
    <d v="2018-11-22T00:00:00"/>
    <s v="CHUJU"/>
    <d v="2018-11-29T00:00:00"/>
    <d v="2018-11-29T00:00:00"/>
    <d v="2018-12-04T00:00:00"/>
    <d v="2018-12-04T00:00:00"/>
    <s v="CHUJU"/>
    <d v="2019-01-21T00:00:00"/>
    <d v="2019-01-21T00:00:00"/>
    <d v="2019-01-21T00:00:00"/>
    <d v="2019-01-21T00:00:00"/>
    <s v="SVCORDERMAN"/>
    <m/>
    <m/>
    <m/>
    <m/>
    <s v="CIMOMO"/>
    <n v="43486"/>
    <n v="43486"/>
    <n v="43486"/>
    <n v="43486"/>
    <s v="FSCARLETON"/>
    <m/>
    <m/>
    <m/>
    <m/>
    <m/>
    <m/>
    <m/>
    <m/>
    <m/>
    <m/>
    <m/>
    <m/>
    <m/>
    <m/>
    <s v="CIMOMO"/>
    <d v="2029-10-31T00:00:00"/>
    <m/>
    <d v="2029-10-31T00:00:00"/>
    <d v="2019-01-22T00:00:00"/>
    <s v="CSZAIE"/>
    <n v="43411"/>
    <n v="43411"/>
    <n v="43411"/>
    <n v="43411"/>
    <s v="FSCARLETON"/>
    <m/>
    <m/>
    <m/>
    <m/>
  </r>
  <r>
    <s v="KJWOOLSEY"/>
    <n v="1702361332"/>
    <s v="GB/LM-CUSTOM-BLDR"/>
    <s v="SPAN CONSTRUCTION &amp; ENGINEERING, INC."/>
    <x v="116"/>
    <x v="0"/>
    <d v="2018-12-06T00:00:00"/>
    <d v="2019-02-21T00:00:00"/>
    <m/>
    <s v="TRUSS PURLIN III"/>
    <m/>
    <s v="CX"/>
    <x v="3"/>
    <s v="BH"/>
    <s v="Z10"/>
    <m/>
    <d v="2019-01-08T00:00:00"/>
    <d v="2019-01-09T00:00:00"/>
    <m/>
    <n v="50460"/>
    <n v="0"/>
    <n v="20.75"/>
    <n v="32.19"/>
    <n v="32.19"/>
    <n v="0"/>
    <m/>
    <n v="0"/>
    <n v="0"/>
    <n v="0"/>
    <m/>
    <m/>
    <n v="0"/>
    <n v="8812"/>
    <n v="17.463000000000001"/>
    <n v="0"/>
    <m/>
    <n v="0"/>
    <m/>
    <m/>
    <m/>
    <m/>
    <m/>
    <s v="FREDYIN"/>
    <d v="2018-12-24T00:00:00"/>
    <d v="2018-12-24T00:00:00"/>
    <d v="2019-01-02T00:00:00"/>
    <d v="2019-01-02T00:00:00"/>
    <s v="VDONG"/>
    <m/>
    <m/>
    <d v="2019-01-07T00:00:00"/>
    <d v="2019-01-07T00:00:00"/>
    <m/>
    <m/>
    <m/>
    <m/>
    <m/>
    <s v="NINGLI.WANG2"/>
    <d v="2018-12-17T00:00:00"/>
    <d v="2018-12-17T00:00:00"/>
    <d v="2018-12-21T00:00:00"/>
    <d v="2018-12-21T00:00:00"/>
    <s v="CSLIY"/>
    <d v="2018-12-24T00:00:00"/>
    <d v="2018-12-24T00:00:00"/>
    <d v="2018-12-28T00:00:00"/>
    <d v="2018-12-28T00:00:00"/>
    <s v="CSLIY"/>
    <d v="2019-01-02T00:00:00"/>
    <d v="2019-01-02T00:00:00"/>
    <d v="2019-01-04T00:00:00"/>
    <d v="2019-01-04T00:00:00"/>
    <s v="SVCORDERMAN"/>
    <d v="2019-01-23T00:00:00"/>
    <m/>
    <d v="2019-01-25T00:00:00"/>
    <d v="2019-01-24T00:00:00"/>
    <m/>
    <m/>
    <m/>
    <m/>
    <m/>
    <m/>
    <m/>
    <m/>
    <m/>
    <m/>
    <s v="JUNGA"/>
    <m/>
    <m/>
    <m/>
    <m/>
    <m/>
    <m/>
    <m/>
    <d v="2019-02-21T00:00:00"/>
    <m/>
    <s v="NINGLI.WANG2"/>
    <d v="2019-01-24T00:00:00"/>
    <m/>
    <d v="2019-01-24T00:00:00"/>
    <d v="2019-01-23T00:00:00"/>
    <m/>
    <m/>
    <m/>
    <m/>
    <m/>
    <m/>
    <m/>
    <m/>
    <m/>
    <m/>
  </r>
  <r>
    <s v="KJWOOLSEY"/>
    <n v="1702361333"/>
    <s v="GB/LM-CUSTOM-BLDR"/>
    <s v="SPAN CONSTRUCTION &amp; ENGINEERING, INC."/>
    <x v="116"/>
    <x v="0"/>
    <d v="2018-12-06T00:00:00"/>
    <d v="2019-02-20T00:00:00"/>
    <m/>
    <s v="TRUSS PURLIN V"/>
    <m/>
    <s v="CX"/>
    <x v="3"/>
    <s v="BH"/>
    <s v="Z10"/>
    <m/>
    <d v="2019-01-08T00:00:00"/>
    <d v="2019-01-09T00:00:00"/>
    <m/>
    <n v="55905"/>
    <n v="0"/>
    <n v="22.99"/>
    <n v="26.72"/>
    <n v="26.72"/>
    <n v="0"/>
    <m/>
    <n v="0"/>
    <n v="0"/>
    <n v="0"/>
    <m/>
    <m/>
    <n v="0"/>
    <n v="9763"/>
    <n v="17.463999999999999"/>
    <n v="0"/>
    <m/>
    <n v="0"/>
    <m/>
    <m/>
    <m/>
    <m/>
    <m/>
    <s v="FREDYIN"/>
    <d v="2018-12-24T00:00:00"/>
    <d v="2018-12-24T00:00:00"/>
    <d v="2019-01-02T00:00:00"/>
    <d v="2019-01-02T00:00:00"/>
    <s v="VDONG"/>
    <m/>
    <m/>
    <d v="2019-01-07T00:00:00"/>
    <d v="2019-01-07T00:00:00"/>
    <m/>
    <m/>
    <m/>
    <m/>
    <m/>
    <s v="NINGLI.WANG2"/>
    <d v="2018-12-17T00:00:00"/>
    <d v="2018-12-17T00:00:00"/>
    <d v="2018-12-21T00:00:00"/>
    <d v="2018-12-21T00:00:00"/>
    <s v="CSLIY"/>
    <d v="2018-12-24T00:00:00"/>
    <d v="2018-12-24T00:00:00"/>
    <d v="2018-12-28T00:00:00"/>
    <d v="2018-12-28T00:00:00"/>
    <s v="CSLIY"/>
    <d v="2019-01-02T00:00:00"/>
    <d v="2019-01-02T00:00:00"/>
    <d v="2019-01-04T00:00:00"/>
    <d v="2019-01-04T00:00:00"/>
    <s v="SVCORDERMAN"/>
    <d v="2019-01-25T00:00:00"/>
    <m/>
    <d v="2019-01-25T00:00:00"/>
    <d v="2019-01-24T00:00:00"/>
    <m/>
    <m/>
    <m/>
    <m/>
    <m/>
    <m/>
    <m/>
    <m/>
    <d v="2019-01-28T00:00:00"/>
    <m/>
    <s v="JUNGA"/>
    <m/>
    <m/>
    <m/>
    <m/>
    <m/>
    <m/>
    <m/>
    <d v="2019-02-20T00:00:00"/>
    <m/>
    <s v="NINGLI.WANG2"/>
    <d v="2019-01-24T00:00:00"/>
    <m/>
    <d v="2019-01-24T00:00:00"/>
    <d v="2019-01-23T00:00:00"/>
    <m/>
    <m/>
    <m/>
    <m/>
    <m/>
    <m/>
    <m/>
    <m/>
    <m/>
    <m/>
  </r>
  <r>
    <s v="KJWOOLSEY"/>
    <n v="1702361307"/>
    <s v="GB/LM-CUSTOM-BLDR"/>
    <s v="SPAN CONSTRUCTION &amp; ENGINEERING, INC."/>
    <x v="116"/>
    <x v="0"/>
    <d v="2018-12-06T00:00:00"/>
    <d v="2019-02-26T00:00:00"/>
    <m/>
    <s v="TRUSS PURLIN II"/>
    <m/>
    <s v="CX"/>
    <x v="3"/>
    <s v="BH"/>
    <s v="Z10"/>
    <m/>
    <d v="2019-01-08T00:00:00"/>
    <d v="2019-01-09T00:00:00"/>
    <m/>
    <n v="52938"/>
    <n v="0"/>
    <n v="21.77"/>
    <n v="23.02"/>
    <n v="23.02"/>
    <n v="0"/>
    <m/>
    <n v="0"/>
    <n v="0"/>
    <n v="0"/>
    <m/>
    <m/>
    <n v="0"/>
    <n v="9245"/>
    <n v="17.463999999999999"/>
    <n v="0"/>
    <m/>
    <n v="0"/>
    <m/>
    <m/>
    <m/>
    <m/>
    <m/>
    <s v="FREDYIN"/>
    <d v="2018-12-24T00:00:00"/>
    <d v="2018-12-24T00:00:00"/>
    <d v="2019-01-02T00:00:00"/>
    <d v="2019-01-02T00:00:00"/>
    <s v="VDONG"/>
    <m/>
    <m/>
    <d v="2019-01-07T00:00:00"/>
    <d v="2019-01-07T00:00:00"/>
    <m/>
    <m/>
    <m/>
    <m/>
    <m/>
    <s v="NINGLI.WANG2"/>
    <d v="2018-12-17T00:00:00"/>
    <d v="2018-12-17T00:00:00"/>
    <d v="2018-12-21T00:00:00"/>
    <d v="2018-12-21T00:00:00"/>
    <s v="CSLIY"/>
    <d v="2018-12-24T00:00:00"/>
    <d v="2018-12-24T00:00:00"/>
    <d v="2018-12-28T00:00:00"/>
    <d v="2018-12-28T00:00:00"/>
    <s v="CSLIY"/>
    <d v="2019-01-02T00:00:00"/>
    <d v="2019-01-02T00:00:00"/>
    <d v="2019-01-04T00:00:00"/>
    <d v="2019-01-04T00:00:00"/>
    <s v="SVCORDERMAN"/>
    <d v="2019-02-01T00:00:00"/>
    <m/>
    <d v="2019-02-01T00:00:00"/>
    <d v="2019-01-24T00:00:00"/>
    <m/>
    <m/>
    <m/>
    <m/>
    <m/>
    <m/>
    <m/>
    <m/>
    <m/>
    <m/>
    <s v="JUNGA"/>
    <m/>
    <m/>
    <m/>
    <m/>
    <m/>
    <m/>
    <m/>
    <d v="2019-02-26T00:00:00"/>
    <m/>
    <s v="NINGLI.WANG2"/>
    <d v="2019-01-31T00:00:00"/>
    <m/>
    <d v="2019-01-31T00:00:00"/>
    <d v="2019-01-23T00:00:00"/>
    <m/>
    <m/>
    <m/>
    <m/>
    <m/>
    <m/>
    <m/>
    <m/>
    <m/>
    <m/>
  </r>
  <r>
    <s v="KJWOOLSEY"/>
    <n v="1702361309"/>
    <s v="GB/LM-CUSTOM-BLDR"/>
    <s v="SPAN CONSTRUCTION &amp; ENGINEERING, INC."/>
    <x v="116"/>
    <x v="0"/>
    <d v="2018-12-06T00:00:00"/>
    <d v="2019-02-20T00:00:00"/>
    <m/>
    <s v="TRUSS PURLIN VI"/>
    <m/>
    <s v="CX"/>
    <x v="3"/>
    <s v="BH"/>
    <s v="Z10"/>
    <m/>
    <d v="2019-01-08T00:00:00"/>
    <d v="2019-01-09T00:00:00"/>
    <m/>
    <n v="50458"/>
    <n v="0"/>
    <n v="20.75"/>
    <n v="22.36"/>
    <n v="22.36"/>
    <n v="0"/>
    <m/>
    <n v="0"/>
    <n v="0"/>
    <n v="0"/>
    <m/>
    <m/>
    <n v="0"/>
    <n v="8812"/>
    <n v="17.463999999999999"/>
    <n v="0"/>
    <m/>
    <n v="0"/>
    <m/>
    <m/>
    <m/>
    <m/>
    <m/>
    <s v="FREDYIN"/>
    <d v="2018-12-24T00:00:00"/>
    <d v="2018-12-24T00:00:00"/>
    <d v="2019-01-02T00:00:00"/>
    <d v="2019-01-02T00:00:00"/>
    <s v="VDONG"/>
    <m/>
    <m/>
    <d v="2019-01-07T00:00:00"/>
    <d v="2019-01-07T00:00:00"/>
    <m/>
    <m/>
    <m/>
    <m/>
    <m/>
    <s v="NINGLI.WANG2"/>
    <d v="2018-12-17T00:00:00"/>
    <d v="2018-12-17T00:00:00"/>
    <d v="2018-12-21T00:00:00"/>
    <d v="2018-12-21T00:00:00"/>
    <s v="CSLIY"/>
    <d v="2018-12-24T00:00:00"/>
    <d v="2018-12-24T00:00:00"/>
    <d v="2018-12-28T00:00:00"/>
    <d v="2018-12-28T00:00:00"/>
    <s v="CSLIY"/>
    <d v="2019-01-02T00:00:00"/>
    <d v="2019-01-02T00:00:00"/>
    <d v="2019-01-04T00:00:00"/>
    <d v="2019-01-04T00:00:00"/>
    <s v="SVCORDERMAN"/>
    <d v="2019-01-25T00:00:00"/>
    <m/>
    <d v="2019-01-25T00:00:00"/>
    <d v="2019-01-24T00:00:00"/>
    <m/>
    <m/>
    <m/>
    <m/>
    <m/>
    <m/>
    <m/>
    <m/>
    <m/>
    <m/>
    <s v="JUNGA"/>
    <m/>
    <m/>
    <m/>
    <m/>
    <m/>
    <m/>
    <m/>
    <d v="2019-02-20T00:00:00"/>
    <m/>
    <s v="NINGLI.WANG2"/>
    <d v="2019-01-24T00:00:00"/>
    <m/>
    <d v="2019-01-24T00:00:00"/>
    <d v="2019-01-23T00:00:00"/>
    <m/>
    <m/>
    <m/>
    <m/>
    <m/>
    <m/>
    <m/>
    <m/>
    <m/>
    <m/>
  </r>
  <r>
    <s v="KJWOOLSEY"/>
    <n v="1702361310"/>
    <s v="GB/LM-CUSTOM-BLDR"/>
    <s v="SPAN CONSTRUCTION &amp; ENGINEERING, INC."/>
    <x v="116"/>
    <x v="0"/>
    <d v="2018-12-06T00:00:00"/>
    <d v="2019-02-20T00:00:00"/>
    <m/>
    <s v="BRACING - TRUSS PURLIN"/>
    <m/>
    <s v="CX"/>
    <x v="3"/>
    <s v="BH"/>
    <s v="Z10"/>
    <m/>
    <d v="2019-01-08T00:00:00"/>
    <d v="2019-01-09T00:00:00"/>
    <m/>
    <n v="11000"/>
    <n v="0"/>
    <n v="5"/>
    <n v="14.07"/>
    <n v="14.07"/>
    <n v="0"/>
    <m/>
    <n v="0"/>
    <n v="0"/>
    <n v="0"/>
    <m/>
    <m/>
    <n v="0"/>
    <n v="0"/>
    <m/>
    <n v="0"/>
    <m/>
    <n v="0"/>
    <m/>
    <m/>
    <m/>
    <m/>
    <m/>
    <s v="FREDYIN"/>
    <d v="2018-12-24T00:00:00"/>
    <d v="2018-12-24T00:00:00"/>
    <d v="2019-01-02T00:00:00"/>
    <d v="2019-01-02T00:00:00"/>
    <s v="VDONG"/>
    <m/>
    <m/>
    <n v="43472"/>
    <n v="43472"/>
    <m/>
    <m/>
    <m/>
    <m/>
    <m/>
    <s v="NINGLI.WANG2"/>
    <d v="2018-12-17T00:00:00"/>
    <d v="2018-12-17T00:00:00"/>
    <d v="2018-12-21T00:00:00"/>
    <d v="2018-12-21T00:00:00"/>
    <s v="CSLIY"/>
    <d v="2018-12-24T00:00:00"/>
    <d v="2018-12-24T00:00:00"/>
    <d v="2018-12-28T00:00:00"/>
    <d v="2018-12-28T00:00:00"/>
    <s v="CSLIY"/>
    <d v="2019-01-02T00:00:00"/>
    <d v="2019-01-02T00:00:00"/>
    <d v="2019-01-04T00:00:00"/>
    <d v="2019-01-04T00:00:00"/>
    <s v="SVCORDERMAN"/>
    <d v="2019-02-01T00:00:00"/>
    <m/>
    <d v="2019-02-01T00:00:00"/>
    <d v="2019-01-24T00:00:00"/>
    <m/>
    <m/>
    <m/>
    <m/>
    <m/>
    <m/>
    <m/>
    <m/>
    <d v="2019-01-28T00:00:00"/>
    <m/>
    <s v="JUNGA"/>
    <m/>
    <m/>
    <m/>
    <m/>
    <m/>
    <m/>
    <m/>
    <d v="2019-02-19T00:00:00"/>
    <m/>
    <s v="NINGLI.WANG2"/>
    <d v="2019-01-31T00:00:00"/>
    <m/>
    <d v="2019-01-31T00:00:00"/>
    <d v="2019-01-23T00:00:00"/>
    <m/>
    <m/>
    <m/>
    <m/>
    <m/>
    <m/>
    <m/>
    <m/>
    <m/>
    <m/>
  </r>
  <r>
    <s v="KJWOOLSEY"/>
    <n v="1702361306"/>
    <s v="GB/LM-CUSTOM-BLDR"/>
    <s v="SPAN CONSTRUCTION &amp; ENGINEERING, INC."/>
    <x v="116"/>
    <x v="0"/>
    <d v="2018-12-06T00:00:00"/>
    <d v="2019-02-26T00:00:00"/>
    <m/>
    <s v="TRUSS PURLIN I"/>
    <m/>
    <s v="CX"/>
    <x v="3"/>
    <s v="BH"/>
    <s v="Z10"/>
    <m/>
    <d v="2019-01-08T00:00:00"/>
    <d v="2019-01-09T00:00:00"/>
    <m/>
    <n v="52938"/>
    <n v="0"/>
    <n v="21.77"/>
    <n v="25.01"/>
    <n v="25.01"/>
    <n v="0"/>
    <m/>
    <n v="0"/>
    <n v="0"/>
    <n v="0"/>
    <m/>
    <m/>
    <n v="0"/>
    <n v="9245"/>
    <n v="17.463999999999999"/>
    <n v="0"/>
    <m/>
    <n v="0"/>
    <m/>
    <m/>
    <m/>
    <m/>
    <m/>
    <s v="FREDYIN"/>
    <d v="2018-12-24T00:00:00"/>
    <d v="2018-12-24T00:00:00"/>
    <d v="2019-01-02T00:00:00"/>
    <d v="2019-01-02T00:00:00"/>
    <s v="VDONG"/>
    <m/>
    <m/>
    <d v="2019-01-07T00:00:00"/>
    <d v="2019-01-07T00:00:00"/>
    <m/>
    <m/>
    <m/>
    <m/>
    <m/>
    <s v="NINGLI.WANG2"/>
    <d v="2018-12-17T00:00:00"/>
    <d v="2018-12-17T00:00:00"/>
    <d v="2018-12-21T00:00:00"/>
    <d v="2018-12-21T00:00:00"/>
    <s v="CSLIY"/>
    <d v="2018-12-24T00:00:00"/>
    <d v="2018-12-24T00:00:00"/>
    <d v="2018-12-28T00:00:00"/>
    <d v="2018-12-28T00:00:00"/>
    <s v="CSLIY"/>
    <d v="2019-01-02T00:00:00"/>
    <d v="2019-01-02T00:00:00"/>
    <d v="2019-01-04T00:00:00"/>
    <d v="2019-01-04T00:00:00"/>
    <s v="SVCORDERMAN"/>
    <d v="2019-02-01T00:00:00"/>
    <m/>
    <d v="2019-02-01T00:00:00"/>
    <d v="2019-01-24T00:00:00"/>
    <m/>
    <m/>
    <m/>
    <m/>
    <m/>
    <m/>
    <m/>
    <m/>
    <m/>
    <m/>
    <s v="JUNGA"/>
    <m/>
    <m/>
    <m/>
    <m/>
    <m/>
    <m/>
    <m/>
    <d v="2019-02-26T00:00:00"/>
    <m/>
    <s v="NINGLI.WANG2"/>
    <d v="2019-01-31T00:00:00"/>
    <m/>
    <d v="2019-01-31T00:00:00"/>
    <d v="2019-01-23T00:00:00"/>
    <m/>
    <m/>
    <m/>
    <m/>
    <m/>
    <m/>
    <m/>
    <m/>
    <m/>
    <m/>
  </r>
  <r>
    <s v="KJWOOLSEY"/>
    <n v="1702361308"/>
    <s v="GB/LM-CUSTOM-BLDR"/>
    <s v="SPAN CONSTRUCTION &amp; ENGINEERING, INC."/>
    <x v="116"/>
    <x v="0"/>
    <d v="2018-12-06T00:00:00"/>
    <d v="2019-02-21T00:00:00"/>
    <m/>
    <s v="TRUSS PURLIN IV"/>
    <m/>
    <s v="CX"/>
    <x v="3"/>
    <s v="BH"/>
    <s v="Z10"/>
    <m/>
    <n v="43473"/>
    <n v="43474"/>
    <m/>
    <n v="55906"/>
    <n v="0"/>
    <n v="22.99"/>
    <n v="23.44"/>
    <n v="23.44"/>
    <n v="0"/>
    <m/>
    <n v="0"/>
    <n v="0"/>
    <n v="0"/>
    <m/>
    <m/>
    <n v="0"/>
    <n v="9764"/>
    <n v="17.465"/>
    <n v="0"/>
    <m/>
    <n v="0"/>
    <m/>
    <m/>
    <m/>
    <m/>
    <m/>
    <s v="FREDYIN"/>
    <d v="2018-12-24T00:00:00"/>
    <d v="2018-12-24T00:00:00"/>
    <d v="2019-01-02T00:00:00"/>
    <d v="2019-01-02T00:00:00"/>
    <s v="VDONG"/>
    <m/>
    <m/>
    <d v="2019-01-07T00:00:00"/>
    <d v="2019-01-07T00:00:00"/>
    <m/>
    <m/>
    <m/>
    <m/>
    <m/>
    <s v="NINGLI.WANG2"/>
    <d v="2018-12-17T00:00:00"/>
    <d v="2018-12-17T00:00:00"/>
    <d v="2018-12-21T00:00:00"/>
    <d v="2018-12-21T00:00:00"/>
    <s v="CSLIY"/>
    <d v="2018-12-24T00:00:00"/>
    <d v="2018-12-24T00:00:00"/>
    <d v="2018-12-28T00:00:00"/>
    <d v="2018-12-28T00:00:00"/>
    <s v="CSLIY"/>
    <n v="43467"/>
    <n v="43467"/>
    <n v="43469"/>
    <n v="43469"/>
    <s v="SVCORDERMAN"/>
    <n v="43488"/>
    <m/>
    <n v="43490"/>
    <n v="43489"/>
    <m/>
    <m/>
    <m/>
    <m/>
    <m/>
    <m/>
    <m/>
    <m/>
    <n v="43493"/>
    <m/>
    <s v="JUNGA"/>
    <m/>
    <m/>
    <m/>
    <m/>
    <m/>
    <m/>
    <m/>
    <n v="43517"/>
    <m/>
    <s v="NINGLI.WANG2"/>
    <d v="2019-01-24T00:00:00"/>
    <m/>
    <d v="2019-01-24T00:00:00"/>
    <d v="2019-01-23T00:00:00"/>
    <m/>
    <m/>
    <m/>
    <m/>
    <m/>
    <m/>
    <m/>
    <m/>
    <m/>
    <m/>
  </r>
  <r>
    <s v="DRGRAY"/>
    <n v="1702306707"/>
    <s v="GB/WS-ENPARTS-BLDR"/>
    <s v="BUTLER - HOUSE/DIRECT REGION CASH SALES"/>
    <x v="117"/>
    <x v="0"/>
    <d v="2018-12-26T00:00:00"/>
    <d v="2018-12-27T00:00:00"/>
    <m/>
    <s v="JGK0000021-004"/>
    <s v="CE1"/>
    <s v="CE1"/>
    <x v="3"/>
    <s v="BH"/>
    <s v="Z10"/>
    <m/>
    <m/>
    <m/>
    <m/>
    <n v="1"/>
    <n v="0"/>
    <n v="0"/>
    <n v="0.14000000000000001"/>
    <n v="0.14000000000000001"/>
    <n v="0"/>
    <m/>
    <n v="0"/>
    <n v="0"/>
    <n v="0"/>
    <m/>
    <m/>
    <n v="0"/>
    <n v="0"/>
    <m/>
    <n v="-254.94"/>
    <m/>
    <n v="0"/>
    <m/>
    <m/>
    <m/>
    <m/>
    <m/>
    <s v="PAULT"/>
    <m/>
    <m/>
    <m/>
    <m/>
    <m/>
    <m/>
    <m/>
    <m/>
    <m/>
    <m/>
    <m/>
    <m/>
    <m/>
    <m/>
    <s v="KBSAYTHONGPHET"/>
    <d v="2018-12-26T00:00:00"/>
    <d v="2018-12-26T00:00:00"/>
    <d v="2018-12-26T00:00:00"/>
    <d v="2018-12-26T00:00:00"/>
    <s v="DRGRAY"/>
    <d v="2018-12-26T00:00:00"/>
    <d v="2018-12-26T00:00:00"/>
    <d v="2018-12-26T00:00:00"/>
    <d v="2018-12-26T00:00:00"/>
    <m/>
    <m/>
    <m/>
    <m/>
    <m/>
    <s v="SVCORDERMAN"/>
    <d v="2018-12-27T00:00:00"/>
    <m/>
    <d v="2018-12-27T00:00:00"/>
    <d v="2018-12-27T00:00:00"/>
    <m/>
    <m/>
    <m/>
    <m/>
    <m/>
    <m/>
    <m/>
    <m/>
    <d v="2018-12-31T00:00:00"/>
    <m/>
    <s v="JLWELSCHMEYER"/>
    <m/>
    <m/>
    <m/>
    <m/>
    <m/>
    <m/>
    <m/>
    <d v="2019-01-04T00:00:00"/>
    <n v="43469"/>
    <s v="KBSAYTHONGPHET"/>
    <d v="2018-12-26T00:00:00"/>
    <m/>
    <d v="2018-12-26T00:00:00"/>
    <d v="2018-12-26T00:00:00"/>
    <s v="PPEMBERTON"/>
    <m/>
    <m/>
    <m/>
    <m/>
    <m/>
    <m/>
    <m/>
    <m/>
    <m/>
  </r>
  <r>
    <s v="MVBLAND"/>
    <n v="1402335235"/>
    <s v="GB/CLAIM-ENPARTS-BLDR"/>
    <s v="SPAN CONSTRUCTION &amp; ENGINEERING, INC."/>
    <x v="87"/>
    <x v="0"/>
    <d v="2018-12-27T00:00:00"/>
    <d v="2019-03-04T00:00:00"/>
    <m/>
    <s v="LIQ.SMOKE TUBES"/>
    <m/>
    <s v="CX"/>
    <x v="3"/>
    <s v="BH"/>
    <s v="Z10"/>
    <s v="OTHER, STP"/>
    <m/>
    <m/>
    <m/>
    <n v="1"/>
    <n v="0"/>
    <n v="0"/>
    <n v="2.46"/>
    <n v="0"/>
    <n v="0"/>
    <m/>
    <n v="0"/>
    <n v="0"/>
    <n v="0"/>
    <m/>
    <m/>
    <n v="0"/>
    <n v="1"/>
    <n v="100"/>
    <n v="0"/>
    <m/>
    <n v="0"/>
    <m/>
    <m/>
    <m/>
    <m/>
    <m/>
    <s v="FREDYIN"/>
    <m/>
    <m/>
    <m/>
    <m/>
    <s v="SWANG"/>
    <m/>
    <m/>
    <m/>
    <m/>
    <m/>
    <m/>
    <m/>
    <m/>
    <m/>
    <s v="CSWUM1"/>
    <n v="43461"/>
    <n v="43461"/>
    <n v="43461"/>
    <n v="43461"/>
    <s v="CSLUE1"/>
    <n v="43461"/>
    <n v="43461"/>
    <n v="43461"/>
    <n v="43461"/>
    <s v="CSLUE1"/>
    <n v="43461"/>
    <n v="43461"/>
    <n v="43461"/>
    <n v="43461"/>
    <s v="SVCORDERMAN"/>
    <d v="2019-01-07T00:00:00"/>
    <m/>
    <d v="2019-01-07T00:00:00"/>
    <d v="2019-01-02T00:00:00"/>
    <m/>
    <m/>
    <m/>
    <m/>
    <m/>
    <m/>
    <m/>
    <m/>
    <m/>
    <m/>
    <m/>
    <m/>
    <m/>
    <m/>
    <m/>
    <m/>
    <m/>
    <m/>
    <d v="2019-03-12T00:00:00"/>
    <m/>
    <s v="CSWUM1"/>
    <d v="2018-12-28T00:00:00"/>
    <m/>
    <d v="2018-12-28T00:00:00"/>
    <d v="2018-12-27T00:00:00"/>
    <m/>
    <m/>
    <m/>
    <m/>
    <m/>
    <m/>
    <m/>
    <m/>
    <m/>
    <m/>
  </r>
  <r>
    <s v="MVBLAND"/>
    <n v="1402335238"/>
    <s v="GB/LM-ENPARTS-BLDR"/>
    <s v="SPAN CONSTRUCTION &amp; ENGINEERING, INC."/>
    <x v="87"/>
    <x v="0"/>
    <d v="2019-01-07T00:00:00"/>
    <n v="43509"/>
    <m/>
    <s v="ADDED TPXTS"/>
    <m/>
    <s v="CX"/>
    <x v="3"/>
    <s v="BH"/>
    <s v="Z10"/>
    <m/>
    <m/>
    <m/>
    <m/>
    <n v="6785"/>
    <n v="0"/>
    <n v="0"/>
    <n v="2.0699999999999998"/>
    <n v="2.0699999999999998"/>
    <n v="0"/>
    <m/>
    <n v="0"/>
    <n v="0"/>
    <n v="0"/>
    <n v="1785"/>
    <m/>
    <n v="0"/>
    <n v="6785"/>
    <n v="100"/>
    <n v="0"/>
    <m/>
    <n v="0"/>
    <m/>
    <m/>
    <m/>
    <m/>
    <m/>
    <s v="FREDYIN"/>
    <m/>
    <m/>
    <m/>
    <m/>
    <s v="SWANG"/>
    <m/>
    <m/>
    <m/>
    <m/>
    <m/>
    <m/>
    <m/>
    <m/>
    <m/>
    <s v="CSWANGL2"/>
    <d v="2019-01-04T00:00:00"/>
    <d v="2019-01-04T00:00:00"/>
    <d v="2019-01-04T00:00:00"/>
    <d v="2019-01-04T00:00:00"/>
    <s v="CSLIY"/>
    <n v="43469"/>
    <n v="43469"/>
    <n v="43469"/>
    <n v="43469"/>
    <s v="CSLIY"/>
    <n v="43469"/>
    <n v="43469"/>
    <n v="43469"/>
    <n v="43469"/>
    <s v="SVCORDERMAN"/>
    <m/>
    <m/>
    <d v="2019-01-08T00:00:00"/>
    <d v="2019-01-08T00:00:00"/>
    <m/>
    <m/>
    <m/>
    <m/>
    <m/>
    <m/>
    <m/>
    <m/>
    <d v="2019-01-11T00:00:00"/>
    <m/>
    <m/>
    <m/>
    <m/>
    <m/>
    <m/>
    <m/>
    <m/>
    <m/>
    <d v="2019-02-15T00:00:00"/>
    <m/>
    <s v="CSWANGL2"/>
    <d v="2019-01-08T00:00:00"/>
    <m/>
    <d v="2019-01-08T00:00:00"/>
    <d v="2019-01-07T00:00:00"/>
    <m/>
    <m/>
    <m/>
    <m/>
    <m/>
    <m/>
    <m/>
    <m/>
    <m/>
    <m/>
  </r>
  <r>
    <s v="SRHUSKAMP"/>
    <n v="1700195538"/>
    <s v="GB/CLAIM-ENPARTS-BLDR"/>
    <s v="SPAN CONSTRUCTION &amp; ENGINEERING, INC."/>
    <x v="118"/>
    <x v="1"/>
    <d v="2019-01-07T00:00:00"/>
    <d v="2019-01-18T00:00:00"/>
    <m/>
    <s v="GIRT PARTS ORDER"/>
    <m/>
    <s v="CX"/>
    <x v="3"/>
    <s v="BH"/>
    <s v="Z10"/>
    <m/>
    <m/>
    <m/>
    <n v="43499"/>
    <n v="0"/>
    <n v="0"/>
    <n v="0"/>
    <n v="0.17"/>
    <n v="0.17"/>
    <n v="0"/>
    <m/>
    <n v="0"/>
    <n v="0"/>
    <n v="0"/>
    <m/>
    <m/>
    <n v="0"/>
    <n v="0"/>
    <m/>
    <n v="-238.64"/>
    <m/>
    <n v="0"/>
    <m/>
    <m/>
    <m/>
    <m/>
    <m/>
    <s v="CSZHAW"/>
    <m/>
    <m/>
    <m/>
    <m/>
    <s v="VDONG"/>
    <m/>
    <m/>
    <m/>
    <m/>
    <m/>
    <m/>
    <m/>
    <m/>
    <m/>
    <s v="WWANG"/>
    <d v="2019-01-07T00:00:00"/>
    <d v="2019-01-07T00:00:00"/>
    <d v="2019-01-07T00:00:00"/>
    <d v="2019-01-07T00:00:00"/>
    <m/>
    <m/>
    <m/>
    <m/>
    <m/>
    <m/>
    <m/>
    <m/>
    <m/>
    <m/>
    <s v="SVCORDERMAN"/>
    <d v="2019-01-07T00:00:00"/>
    <m/>
    <d v="2019-01-07T00:00:00"/>
    <d v="2019-01-07T00:00:00"/>
    <m/>
    <m/>
    <m/>
    <m/>
    <m/>
    <m/>
    <m/>
    <m/>
    <d v="2019-01-10T00:00:00"/>
    <m/>
    <m/>
    <m/>
    <m/>
    <m/>
    <m/>
    <m/>
    <m/>
    <m/>
    <d v="2019-01-16T00:00:00"/>
    <n v="43483"/>
    <s v="WWANG"/>
    <d v="2019-01-07T00:00:00"/>
    <m/>
    <d v="2019-01-07T00:00:00"/>
    <d v="2019-01-07T00:00:00"/>
    <m/>
    <m/>
    <m/>
    <m/>
    <m/>
    <m/>
    <m/>
    <m/>
    <m/>
    <m/>
  </r>
  <r>
    <s v="SRHUSKAMP"/>
    <n v="1700195541"/>
    <s v="GB/CLAIM-ENPARTS-BLDR"/>
    <s v="SPAN CONSTRUCTION &amp; ENGINEERING, INC."/>
    <x v="118"/>
    <x v="1"/>
    <d v="2019-01-16T00:00:00"/>
    <d v="2019-01-24T00:00:00"/>
    <m/>
    <s v="GIRT REPLACEMENT"/>
    <m/>
    <s v="CX"/>
    <x v="3"/>
    <s v="BH"/>
    <s v="Z10"/>
    <m/>
    <m/>
    <m/>
    <n v="43499"/>
    <n v="0"/>
    <n v="0"/>
    <n v="0"/>
    <n v="0.12"/>
    <n v="0.12"/>
    <n v="0"/>
    <m/>
    <n v="0"/>
    <n v="0"/>
    <n v="0"/>
    <m/>
    <m/>
    <n v="0"/>
    <n v="0"/>
    <m/>
    <n v="-171.84"/>
    <m/>
    <n v="0"/>
    <m/>
    <m/>
    <m/>
    <m/>
    <m/>
    <s v="CSZHAW"/>
    <m/>
    <m/>
    <m/>
    <m/>
    <s v="VDONG"/>
    <m/>
    <m/>
    <m/>
    <m/>
    <m/>
    <m/>
    <m/>
    <m/>
    <m/>
    <m/>
    <m/>
    <m/>
    <m/>
    <m/>
    <m/>
    <m/>
    <m/>
    <m/>
    <m/>
    <m/>
    <m/>
    <m/>
    <m/>
    <m/>
    <s v="SVCORDERMAN"/>
    <d v="2019-01-16T00:00:00"/>
    <m/>
    <d v="2019-01-16T00:00:00"/>
    <d v="2019-01-16T00:00:00"/>
    <m/>
    <m/>
    <m/>
    <m/>
    <m/>
    <m/>
    <m/>
    <m/>
    <m/>
    <m/>
    <m/>
    <m/>
    <m/>
    <m/>
    <m/>
    <m/>
    <m/>
    <m/>
    <d v="2019-01-24T00:00:00"/>
    <n v="43489"/>
    <s v="SRHUSKAMP"/>
    <d v="2019-01-16T00:00:00"/>
    <m/>
    <d v="2019-01-16T00:00:00"/>
    <d v="2019-01-16T00:00:00"/>
    <m/>
    <m/>
    <m/>
    <m/>
    <m/>
    <m/>
    <m/>
    <m/>
    <m/>
    <m/>
  </r>
  <r>
    <s v="SRHUSKAMP"/>
    <n v="1700195542"/>
    <s v="GB/CLAIM-ENPARTS-BLDR"/>
    <s v="SPAN CONSTRUCTION &amp; ENGINEERING, INC."/>
    <x v="118"/>
    <x v="1"/>
    <d v="2019-01-16T00:00:00"/>
    <d v="2019-01-23T00:00:00"/>
    <m/>
    <s v="REPLACEMENT TRMX77"/>
    <m/>
    <s v="CX"/>
    <x v="3"/>
    <s v="BH"/>
    <s v="Z10"/>
    <m/>
    <m/>
    <m/>
    <n v="43499"/>
    <n v="0"/>
    <n v="0"/>
    <n v="0"/>
    <n v="0.02"/>
    <n v="0.02"/>
    <n v="0"/>
    <m/>
    <n v="0"/>
    <n v="0"/>
    <n v="0"/>
    <m/>
    <m/>
    <n v="0"/>
    <n v="0"/>
    <m/>
    <n v="-50.41"/>
    <m/>
    <n v="0"/>
    <m/>
    <m/>
    <m/>
    <m/>
    <m/>
    <s v="CSZHAW"/>
    <m/>
    <m/>
    <m/>
    <m/>
    <s v="VDONG"/>
    <m/>
    <m/>
    <m/>
    <m/>
    <m/>
    <m/>
    <m/>
    <m/>
    <m/>
    <m/>
    <m/>
    <m/>
    <m/>
    <m/>
    <m/>
    <m/>
    <m/>
    <m/>
    <m/>
    <m/>
    <m/>
    <m/>
    <m/>
    <m/>
    <s v="SVCORDERMAN"/>
    <d v="2019-01-16T00:00:00"/>
    <m/>
    <d v="2019-01-16T00:00:00"/>
    <d v="2019-01-16T00:00:00"/>
    <m/>
    <m/>
    <m/>
    <m/>
    <m/>
    <m/>
    <m/>
    <m/>
    <d v="2019-01-21T00:00:00"/>
    <m/>
    <m/>
    <m/>
    <m/>
    <m/>
    <m/>
    <m/>
    <m/>
    <m/>
    <d v="2019-01-23T00:00:00"/>
    <d v="2019-01-23T00:00:00"/>
    <s v="SRHUSKAMP"/>
    <d v="2019-01-16T00:00:00"/>
    <m/>
    <d v="2019-01-16T00:00:00"/>
    <d v="2019-01-16T00:00:00"/>
    <m/>
    <m/>
    <m/>
    <m/>
    <m/>
    <m/>
    <m/>
    <m/>
    <m/>
    <m/>
  </r>
  <r>
    <s v="KJWOOLSEY"/>
    <n v="1803860201"/>
    <s v="GB/LM-ENPARTS-BLDR"/>
    <s v="SPAN CONSTRUCTION &amp; ENGINEERING, INC."/>
    <x v="119"/>
    <x v="1"/>
    <d v="2018-08-22T00:00:00"/>
    <d v="2019-01-18T00:00:00"/>
    <m/>
    <s v="BUSINESS CENTER"/>
    <m/>
    <m/>
    <x v="7"/>
    <s v="BH"/>
    <m/>
    <m/>
    <m/>
    <m/>
    <d v="2019-02-02T00:00:00"/>
    <n v="39665"/>
    <n v="39665"/>
    <n v="5.35"/>
    <n v="3.87"/>
    <n v="3.87"/>
    <n v="64"/>
    <m/>
    <n v="52.25"/>
    <n v="0"/>
    <n v="52.25"/>
    <n v="7616"/>
    <n v="6080"/>
    <n v="5747.5"/>
    <n v="7846"/>
    <n v="19.780999999999999"/>
    <n v="15444.41"/>
    <n v="38.936999999999998"/>
    <n v="0"/>
    <m/>
    <m/>
    <m/>
    <m/>
    <m/>
    <m/>
    <m/>
    <m/>
    <m/>
    <m/>
    <m/>
    <m/>
    <m/>
    <m/>
    <m/>
    <m/>
    <m/>
    <m/>
    <m/>
    <m/>
    <s v="PREN"/>
    <m/>
    <m/>
    <n v="43473"/>
    <m/>
    <s v="AENEVINS"/>
    <m/>
    <m/>
    <n v="43474"/>
    <m/>
    <s v="AENEVINS"/>
    <m/>
    <m/>
    <n v="43474"/>
    <m/>
    <s v="SVCORDERMAN"/>
    <d v="2019-01-15T00:00:00"/>
    <m/>
    <d v="2019-01-15T00:00:00"/>
    <d v="2019-01-15T00:00:00"/>
    <s v="PREN"/>
    <m/>
    <m/>
    <n v="43474"/>
    <m/>
    <m/>
    <m/>
    <m/>
    <n v="43483"/>
    <m/>
    <m/>
    <m/>
    <m/>
    <m/>
    <m/>
    <m/>
    <m/>
    <m/>
    <d v="2019-01-22T00:00:00"/>
    <d v="2019-01-25T00:00:00"/>
    <s v="PREN"/>
    <d v="2019-01-14T00:00:00"/>
    <m/>
    <d v="2019-01-14T00:00:00"/>
    <d v="2019-01-14T00:00:00"/>
    <m/>
    <m/>
    <m/>
    <m/>
    <m/>
    <m/>
    <m/>
    <m/>
    <m/>
    <m/>
  </r>
  <r>
    <s v="LMPROCTOR"/>
    <n v="1804717101"/>
    <s v="GB/WS-CUSTOM-BLDR"/>
    <s v="PTL FABRICATORS, LLC"/>
    <x v="120"/>
    <x v="0"/>
    <d v="2018-12-14T00:00:00"/>
    <n v="43511"/>
    <m/>
    <s v="MCP-12"/>
    <m/>
    <m/>
    <x v="10"/>
    <s v="BH"/>
    <s v="B1"/>
    <m/>
    <n v="43475"/>
    <n v="43476"/>
    <m/>
    <n v="214219"/>
    <n v="0"/>
    <n v="42.02"/>
    <n v="44.02"/>
    <n v="44.02"/>
    <n v="6"/>
    <m/>
    <n v="6"/>
    <n v="0"/>
    <n v="6"/>
    <n v="7033.95"/>
    <n v="4785"/>
    <n v="0"/>
    <n v="55325.34"/>
    <n v="25.827000000000002"/>
    <n v="0"/>
    <m/>
    <n v="0"/>
    <m/>
    <m/>
    <m/>
    <m/>
    <m/>
    <m/>
    <m/>
    <m/>
    <m/>
    <m/>
    <m/>
    <m/>
    <m/>
    <m/>
    <m/>
    <m/>
    <m/>
    <m/>
    <m/>
    <m/>
    <s v="AARIZMENDI"/>
    <n v="43480"/>
    <n v="43480"/>
    <n v="43481"/>
    <n v="43481"/>
    <s v="FGMONDRAGON"/>
    <n v="43493"/>
    <n v="43493"/>
    <n v="43493"/>
    <m/>
    <m/>
    <m/>
    <m/>
    <m/>
    <m/>
    <s v="SVCORDERMAN"/>
    <d v="2019-01-25T00:00:00"/>
    <m/>
    <d v="2019-01-25T00:00:00"/>
    <d v="2019-01-24T00:00:00"/>
    <s v="AARIZMENDI"/>
    <n v="43489"/>
    <n v="43489"/>
    <n v="43489"/>
    <n v="43489"/>
    <m/>
    <m/>
    <m/>
    <n v="43493"/>
    <m/>
    <m/>
    <m/>
    <m/>
    <m/>
    <m/>
    <m/>
    <m/>
    <m/>
    <d v="2019-02-14T00:00:00"/>
    <m/>
    <s v="AARIZMENDI"/>
    <d v="2019-01-24T00:00:00"/>
    <m/>
    <d v="2019-01-24T00:00:00"/>
    <d v="2019-01-24T00:00:00"/>
    <m/>
    <m/>
    <m/>
    <m/>
    <m/>
    <m/>
    <m/>
    <m/>
    <m/>
    <m/>
  </r>
  <r>
    <s v="LMPROCTOR"/>
    <n v="1804715801"/>
    <s v="GB/WS-CUSTOM-BLDR"/>
    <s v="PTL FABRICATORS, LLC"/>
    <x v="120"/>
    <x v="0"/>
    <d v="2018-12-14T00:00:00"/>
    <d v="2019-02-08T00:00:00"/>
    <m/>
    <s v="MCP-11"/>
    <m/>
    <m/>
    <x v="10"/>
    <s v="BH"/>
    <s v="B1"/>
    <m/>
    <n v="43474"/>
    <n v="43475"/>
    <m/>
    <n v="215437"/>
    <n v="0"/>
    <n v="42.02"/>
    <n v="44.19"/>
    <n v="44.19"/>
    <n v="24"/>
    <m/>
    <n v="24.5"/>
    <n v="0"/>
    <n v="24.5"/>
    <n v="7033.95"/>
    <n v="4785"/>
    <n v="0"/>
    <n v="55743.34"/>
    <n v="25.875"/>
    <n v="0"/>
    <m/>
    <n v="0"/>
    <m/>
    <m/>
    <m/>
    <m/>
    <m/>
    <m/>
    <m/>
    <m/>
    <m/>
    <m/>
    <m/>
    <m/>
    <m/>
    <m/>
    <m/>
    <m/>
    <m/>
    <m/>
    <m/>
    <m/>
    <s v="AARIZMENDI"/>
    <n v="43472"/>
    <n v="43472"/>
    <n v="43474"/>
    <n v="43474"/>
    <s v="FGMONDRAGON"/>
    <n v="43474"/>
    <n v="43474"/>
    <n v="43475"/>
    <n v="43475"/>
    <m/>
    <m/>
    <m/>
    <m/>
    <m/>
    <s v="SVCORDERMAN"/>
    <d v="2019-01-18T00:00:00"/>
    <m/>
    <d v="2019-01-18T00:00:00"/>
    <d v="2019-01-18T00:00:00"/>
    <s v="AARIZMENDI"/>
    <n v="43482"/>
    <n v="43482"/>
    <n v="43482"/>
    <n v="43482"/>
    <m/>
    <m/>
    <m/>
    <d v="2019-01-23T00:00:00"/>
    <m/>
    <m/>
    <m/>
    <m/>
    <m/>
    <m/>
    <m/>
    <m/>
    <m/>
    <d v="2019-02-07T00:00:00"/>
    <m/>
    <s v="AARIZMENDI"/>
    <d v="2019-01-17T00:00:00"/>
    <m/>
    <d v="2019-01-17T00:00:00"/>
    <d v="2019-01-17T00:00:00"/>
    <m/>
    <m/>
    <m/>
    <m/>
    <m/>
    <m/>
    <m/>
    <m/>
    <m/>
    <m/>
  </r>
  <r>
    <s v="LMPROCTOR"/>
    <n v="1804717102"/>
    <s v="GB/WS-CUSTOM-BLDR"/>
    <s v="PTL FABRICATORS, LLC"/>
    <x v="120"/>
    <x v="0"/>
    <d v="2018-12-14T00:00:00"/>
    <d v="2019-02-15T00:00:00"/>
    <m/>
    <s v="ENC-13"/>
    <m/>
    <m/>
    <x v="10"/>
    <s v="BH"/>
    <s v="B1"/>
    <m/>
    <n v="43475"/>
    <n v="43476"/>
    <m/>
    <n v="58658"/>
    <n v="0"/>
    <n v="9.94"/>
    <n v="8.48"/>
    <n v="8.48"/>
    <n v="6"/>
    <m/>
    <n v="4"/>
    <n v="0"/>
    <n v="4"/>
    <n v="6225.45"/>
    <n v="4235"/>
    <n v="0"/>
    <n v="15116.61"/>
    <n v="25.771000000000001"/>
    <n v="0"/>
    <m/>
    <n v="0"/>
    <m/>
    <m/>
    <m/>
    <m/>
    <m/>
    <m/>
    <m/>
    <m/>
    <m/>
    <m/>
    <m/>
    <m/>
    <m/>
    <m/>
    <m/>
    <m/>
    <m/>
    <m/>
    <m/>
    <m/>
    <s v="SIERA"/>
    <n v="43481"/>
    <n v="43481"/>
    <n v="43482"/>
    <n v="43117"/>
    <s v="FGMONDRAGON"/>
    <n v="43486"/>
    <n v="43486"/>
    <n v="43486"/>
    <n v="43486"/>
    <m/>
    <m/>
    <m/>
    <m/>
    <m/>
    <s v="SVCORDERMAN"/>
    <d v="2019-01-25T00:00:00"/>
    <m/>
    <d v="2019-01-25T00:00:00"/>
    <d v="2019-01-24T00:00:00"/>
    <s v="SIERA"/>
    <n v="43489"/>
    <n v="43489"/>
    <n v="43489"/>
    <n v="43489"/>
    <m/>
    <m/>
    <m/>
    <d v="2019-01-28T00:00:00"/>
    <m/>
    <m/>
    <m/>
    <m/>
    <m/>
    <m/>
    <m/>
    <m/>
    <m/>
    <d v="2019-02-14T00:00:00"/>
    <m/>
    <s v="SIERA"/>
    <d v="2019-01-24T00:00:00"/>
    <m/>
    <d v="2019-01-24T00:00:00"/>
    <d v="2019-01-24T00:00:00"/>
    <m/>
    <m/>
    <m/>
    <m/>
    <m/>
    <m/>
    <m/>
    <m/>
    <m/>
    <m/>
  </r>
  <r>
    <s v="LMPROCTOR"/>
    <n v="1804715802"/>
    <s v="GB/WS-CUSTOM-BLDR"/>
    <s v="PTL FABRICATORS, LLC"/>
    <x v="120"/>
    <x v="0"/>
    <d v="2018-12-14T00:00:00"/>
    <d v="2019-02-08T00:00:00"/>
    <m/>
    <s v="ENC-12"/>
    <m/>
    <m/>
    <x v="10"/>
    <s v="BH"/>
    <s v="B1"/>
    <m/>
    <n v="43475"/>
    <n v="43476"/>
    <m/>
    <n v="64658"/>
    <n v="0"/>
    <n v="9.94"/>
    <n v="8.48"/>
    <n v="8.48"/>
    <n v="40"/>
    <m/>
    <n v="38"/>
    <n v="0"/>
    <n v="38"/>
    <n v="6225.45"/>
    <n v="4235"/>
    <n v="0"/>
    <n v="16377.62"/>
    <n v="25.33"/>
    <n v="0"/>
    <m/>
    <n v="0"/>
    <m/>
    <m/>
    <m/>
    <m/>
    <m/>
    <m/>
    <m/>
    <m/>
    <m/>
    <m/>
    <m/>
    <m/>
    <m/>
    <m/>
    <m/>
    <m/>
    <m/>
    <m/>
    <m/>
    <m/>
    <s v="SIERA"/>
    <n v="43475"/>
    <n v="43475"/>
    <n v="43476"/>
    <n v="43476"/>
    <s v="FGMONDRAGON"/>
    <n v="43476"/>
    <n v="43476"/>
    <n v="43479"/>
    <n v="43479"/>
    <m/>
    <m/>
    <m/>
    <m/>
    <m/>
    <s v="SVCORDERMAN"/>
    <d v="2019-02-18T00:00:00"/>
    <m/>
    <d v="2019-01-18T00:00:00"/>
    <d v="2019-01-18T00:00:00"/>
    <s v="SIERA"/>
    <n v="43482"/>
    <n v="43482"/>
    <n v="43482"/>
    <n v="43482"/>
    <m/>
    <m/>
    <m/>
    <n v="43488"/>
    <m/>
    <m/>
    <m/>
    <m/>
    <m/>
    <m/>
    <m/>
    <m/>
    <m/>
    <d v="2019-02-07T00:00:00"/>
    <m/>
    <s v="SIERA"/>
    <d v="2019-01-17T00:00:00"/>
    <m/>
    <d v="2019-01-17T00:00:00"/>
    <d v="2019-01-17T00:00:00"/>
    <m/>
    <m/>
    <m/>
    <m/>
    <m/>
    <m/>
    <m/>
    <m/>
    <m/>
    <m/>
  </r>
  <r>
    <s v="MORSA"/>
    <n v="1804011320"/>
    <s v="GB/LM-CUSTOM-BLDR"/>
    <s v="SPAN CONSTRUCTION &amp; ENGINEERING, INC."/>
    <x v="121"/>
    <x v="0"/>
    <d v="2018-12-03T00:00:00"/>
    <d v="2019-02-07T00:00:00"/>
    <m/>
    <m/>
    <m/>
    <s v="KC3"/>
    <x v="11"/>
    <s v="BH"/>
    <s v="Z2"/>
    <m/>
    <n v="43474"/>
    <n v="43474"/>
    <m/>
    <n v="50019"/>
    <n v="0"/>
    <n v="15.34"/>
    <n v="70.98"/>
    <n v="70.98"/>
    <n v="0"/>
    <m/>
    <n v="0"/>
    <n v="0"/>
    <n v="0"/>
    <m/>
    <m/>
    <n v="0"/>
    <n v="2335"/>
    <n v="4.6680000000000001"/>
    <n v="-37023.46"/>
    <m/>
    <n v="0"/>
    <m/>
    <m/>
    <m/>
    <m/>
    <m/>
    <s v="SCHLK"/>
    <m/>
    <m/>
    <m/>
    <m/>
    <s v="JUNGA"/>
    <m/>
    <m/>
    <m/>
    <m/>
    <m/>
    <m/>
    <m/>
    <m/>
    <m/>
    <m/>
    <m/>
    <m/>
    <m/>
    <m/>
    <m/>
    <m/>
    <m/>
    <m/>
    <m/>
    <m/>
    <m/>
    <m/>
    <m/>
    <m/>
    <s v="SVCORDERMAN"/>
    <d v="2019-01-10T00:00:00"/>
    <m/>
    <d v="2019-01-10T00:00:00"/>
    <d v="2019-01-10T00:00:00"/>
    <m/>
    <m/>
    <m/>
    <m/>
    <m/>
    <m/>
    <m/>
    <m/>
    <d v="2019-01-14T00:00:00"/>
    <m/>
    <s v="JUNGA"/>
    <m/>
    <m/>
    <m/>
    <m/>
    <m/>
    <m/>
    <m/>
    <d v="2019-02-21T00:00:00"/>
    <m/>
    <s v="TAMOREHOUSE"/>
    <d v="2019-01-09T00:00:00"/>
    <m/>
    <d v="2019-01-09T00:00:00"/>
    <d v="2019-01-09T00:00:00"/>
    <m/>
    <m/>
    <m/>
    <m/>
    <m/>
    <m/>
    <m/>
    <m/>
    <m/>
    <m/>
  </r>
  <r>
    <s v="TLBENNINGTON"/>
    <n v="1702481444"/>
    <s v="GB/CLAIM-ENPARTS-BLDR"/>
    <s v="SPAN CONSTRUCTION &amp; ENGINEERING, INC."/>
    <x v="122"/>
    <x v="1"/>
    <d v="2019-01-08T00:00:00"/>
    <n v="43476"/>
    <m/>
    <s v="17-023756"/>
    <m/>
    <m/>
    <x v="11"/>
    <s v="BH"/>
    <s v="Z2"/>
    <m/>
    <m/>
    <m/>
    <n v="43499"/>
    <n v="0"/>
    <n v="0"/>
    <n v="0"/>
    <n v="0.27"/>
    <n v="0.27"/>
    <n v="0"/>
    <m/>
    <n v="0"/>
    <n v="0"/>
    <n v="0"/>
    <m/>
    <m/>
    <n v="0"/>
    <n v="0"/>
    <m/>
    <n v="-478.7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08T00:00:00"/>
    <m/>
    <d v="2019-01-08T00:00:00"/>
    <d v="2019-01-08T00:00:00"/>
    <m/>
    <m/>
    <m/>
    <m/>
    <m/>
    <m/>
    <m/>
    <m/>
    <m/>
    <m/>
    <s v="JLWELSCHMEYER"/>
    <m/>
    <m/>
    <m/>
    <m/>
    <m/>
    <m/>
    <m/>
    <d v="2019-01-15T00:00:00"/>
    <n v="43480"/>
    <s v="TAMOREHOUSE"/>
    <d v="2019-01-08T00:00:00"/>
    <m/>
    <d v="2019-01-08T00:00:00"/>
    <d v="2019-01-08T00:00:00"/>
    <m/>
    <m/>
    <m/>
    <m/>
    <m/>
    <m/>
    <m/>
    <m/>
    <m/>
    <m/>
  </r>
  <r>
    <s v="TLBENNINGTON"/>
    <n v="1702481445"/>
    <s v="GB-ENPARTS-BLDR"/>
    <s v="SPAN CONSTRUCTION &amp; ENGINEERING, INC."/>
    <x v="122"/>
    <x v="1"/>
    <d v="2019-01-09T00:00:00"/>
    <d v="2019-01-15T00:00:00"/>
    <m/>
    <s v="17-023756"/>
    <m/>
    <m/>
    <x v="11"/>
    <s v="BH"/>
    <s v="Z2"/>
    <m/>
    <m/>
    <m/>
    <n v="43498"/>
    <n v="918.54"/>
    <n v="918.54"/>
    <n v="0.15"/>
    <n v="0.11"/>
    <n v="0.11"/>
    <n v="0"/>
    <m/>
    <n v="0"/>
    <n v="0"/>
    <n v="0"/>
    <m/>
    <m/>
    <n v="0"/>
    <n v="181.54"/>
    <n v="19.763999999999999"/>
    <n v="235.65"/>
    <n v="25.6550000000000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0T00:00:00"/>
    <m/>
    <d v="2019-01-10T00:00:00"/>
    <n v="43475"/>
    <m/>
    <m/>
    <m/>
    <m/>
    <m/>
    <m/>
    <m/>
    <m/>
    <n v="43479"/>
    <m/>
    <s v="JLWELSCHMEYER"/>
    <m/>
    <m/>
    <m/>
    <m/>
    <m/>
    <m/>
    <m/>
    <d v="2019-01-15T00:00:00"/>
    <n v="43480"/>
    <s v="TAMOREHOUSE"/>
    <d v="2019-01-09T00:00:00"/>
    <m/>
    <d v="2019-01-09T00:00:00"/>
    <d v="2019-01-09T00:00:00"/>
    <m/>
    <m/>
    <m/>
    <m/>
    <m/>
    <m/>
    <m/>
    <m/>
    <m/>
    <m/>
  </r>
  <r>
    <s v="MDCOFFEY"/>
    <n v="1804160201"/>
    <s v="ROOF-CUSTOM-BLDR"/>
    <s v="U-HAUL INTERNATIONAL, INC."/>
    <x v="123"/>
    <x v="0"/>
    <d v="2018-10-01T00:00:00"/>
    <d v="2019-02-05T00:00:00"/>
    <m/>
    <s v="746001512B"/>
    <m/>
    <m/>
    <x v="15"/>
    <s v="BH"/>
    <s v="R"/>
    <m/>
    <d v="2019-01-17T00:00:00"/>
    <d v="2019-01-18T00:00:00"/>
    <m/>
    <n v="167574.89000000001"/>
    <n v="0"/>
    <n v="24.58"/>
    <n v="37.299999999999997"/>
    <n v="37.299999999999997"/>
    <n v="160"/>
    <n v="0"/>
    <n v="163.25"/>
    <n v="13"/>
    <n v="176.25"/>
    <n v="17280"/>
    <n v="12960"/>
    <n v="0"/>
    <n v="72014.25"/>
    <n v="42.973999999999997"/>
    <n v="28579.93"/>
    <m/>
    <n v="0"/>
    <m/>
    <m/>
    <m/>
    <m/>
    <m/>
    <m/>
    <m/>
    <m/>
    <m/>
    <m/>
    <m/>
    <m/>
    <m/>
    <m/>
    <m/>
    <m/>
    <m/>
    <m/>
    <m/>
    <m/>
    <s v="WILNL"/>
    <d v="2018-12-13T00:00:00"/>
    <d v="2018-12-13T00:00:00"/>
    <d v="2019-01-22T00:00:00"/>
    <d v="2019-01-21T00:00:00"/>
    <s v="JDACREE"/>
    <d v="2019-01-07T00:00:00"/>
    <d v="2019-01-07T00:00:00"/>
    <d v="2019-01-23T00:00:00"/>
    <d v="2019-01-21T00:00:00"/>
    <m/>
    <m/>
    <m/>
    <m/>
    <m/>
    <s v="SVCORDERMAN"/>
    <d v="2019-01-22T00:00:00"/>
    <m/>
    <d v="2019-01-22T00:00:00"/>
    <d v="2019-01-22T00:00:00"/>
    <s v="WILNL"/>
    <n v="43479"/>
    <n v="43479"/>
    <n v="43486"/>
    <n v="43483"/>
    <m/>
    <m/>
    <m/>
    <d v="2019-01-25T00:00:00"/>
    <m/>
    <m/>
    <m/>
    <m/>
    <m/>
    <m/>
    <m/>
    <m/>
    <m/>
    <d v="2019-02-05T00:00:00"/>
    <m/>
    <s v="WILNL"/>
    <d v="2019-01-21T00:00:00"/>
    <m/>
    <d v="2019-01-21T00:00:00"/>
    <d v="2019-01-21T00:00:00"/>
    <m/>
    <m/>
    <m/>
    <m/>
    <m/>
    <m/>
    <m/>
    <m/>
    <m/>
    <m/>
  </r>
  <r>
    <s v="MDCOFFEY"/>
    <n v="1804160203"/>
    <s v="ROOF-CUSTOM-BLDR"/>
    <s v="U-HAUL INTERNATIONAL, INC."/>
    <x v="123"/>
    <x v="0"/>
    <d v="2019-01-17T00:00:00"/>
    <d v="2019-02-11T00:00:00"/>
    <m/>
    <s v="746001512B"/>
    <m/>
    <m/>
    <x v="15"/>
    <s v="BH"/>
    <s v="R"/>
    <m/>
    <n v="43483"/>
    <n v="43483"/>
    <m/>
    <n v="899.3"/>
    <n v="0"/>
    <n v="0.21"/>
    <n v="0.33"/>
    <n v="0.33"/>
    <n v="0"/>
    <m/>
    <n v="0"/>
    <n v="0"/>
    <n v="0"/>
    <m/>
    <m/>
    <n v="0"/>
    <n v="225.3"/>
    <n v="25.053000000000001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22T00:00:00"/>
    <m/>
    <d v="2019-01-22T00:00:00"/>
    <n v="43487"/>
    <m/>
    <m/>
    <m/>
    <m/>
    <m/>
    <m/>
    <m/>
    <m/>
    <n v="43490"/>
    <m/>
    <m/>
    <m/>
    <m/>
    <m/>
    <m/>
    <m/>
    <m/>
    <m/>
    <n v="43501"/>
    <m/>
    <s v="WILNL"/>
    <d v="2019-01-21T00:00:00"/>
    <m/>
    <d v="2019-01-21T00:00:00"/>
    <d v="2019-01-21T00:00:00"/>
    <m/>
    <m/>
    <m/>
    <m/>
    <m/>
    <m/>
    <m/>
    <m/>
    <m/>
    <m/>
  </r>
  <r>
    <s v="MDCOFFEY"/>
    <n v="1701833808"/>
    <s v="ROOF-CUSTOM-BLDR"/>
    <s v="U-HAUL INTERNATIONAL, INC."/>
    <x v="124"/>
    <x v="0"/>
    <d v="2019-01-23T00:00:00"/>
    <d v="2019-02-07T00:00:00"/>
    <m/>
    <s v="72472T7012"/>
    <m/>
    <s v="CE1"/>
    <x v="15"/>
    <s v="BH"/>
    <s v="R"/>
    <m/>
    <d v="2019-01-24T00:00:00"/>
    <d v="2019-01-24T00:00:00"/>
    <m/>
    <n v="654.89"/>
    <n v="0"/>
    <n v="0.05"/>
    <n v="0.05"/>
    <n v="0.05"/>
    <n v="0"/>
    <m/>
    <n v="0"/>
    <n v="0"/>
    <n v="0"/>
    <m/>
    <m/>
    <n v="0"/>
    <n v="62.89"/>
    <n v="9.6029999999999998"/>
    <n v="0"/>
    <m/>
    <n v="0"/>
    <m/>
    <m/>
    <m/>
    <m/>
    <m/>
    <s v="RJDORAN"/>
    <m/>
    <m/>
    <m/>
    <m/>
    <s v="GREEA1"/>
    <m/>
    <m/>
    <m/>
    <m/>
    <m/>
    <m/>
    <m/>
    <m/>
    <m/>
    <m/>
    <m/>
    <m/>
    <m/>
    <m/>
    <m/>
    <m/>
    <m/>
    <m/>
    <m/>
    <m/>
    <m/>
    <m/>
    <m/>
    <m/>
    <s v="SVCORDERMAN"/>
    <d v="2019-01-25T00:00:00"/>
    <m/>
    <d v="2019-01-25T00:00:00"/>
    <d v="2019-01-24T00:00:00"/>
    <m/>
    <m/>
    <m/>
    <m/>
    <m/>
    <m/>
    <m/>
    <m/>
    <d v="2019-01-28T00:00:00"/>
    <m/>
    <m/>
    <m/>
    <m/>
    <m/>
    <m/>
    <m/>
    <m/>
    <m/>
    <d v="2019-02-07T00:00:00"/>
    <m/>
    <s v="VALDM"/>
    <d v="2019-01-24T00:00:00"/>
    <m/>
    <d v="2019-01-24T00:00:00"/>
    <d v="2019-01-24T00:00:00"/>
    <m/>
    <m/>
    <m/>
    <m/>
    <m/>
    <m/>
    <m/>
    <m/>
    <m/>
    <m/>
  </r>
  <r>
    <s v="MORSA"/>
    <n v="1803138819"/>
    <s v="CLAIM-ENPARTS-BLDR"/>
    <s v="SPAN CONSTRUCTION &amp; ENGINEERING, INC."/>
    <x v="125"/>
    <x v="1"/>
    <d v="2019-01-17T00:00:00"/>
    <m/>
    <m/>
    <m/>
    <s v="BUC"/>
    <s v="LAU"/>
    <x v="16"/>
    <s v="BH"/>
    <s v="P"/>
    <m/>
    <m/>
    <m/>
    <n v="43498"/>
    <n v="0"/>
    <n v="0"/>
    <n v="0"/>
    <n v="0.13"/>
    <n v="0.13"/>
    <n v="0"/>
    <m/>
    <n v="0"/>
    <n v="0"/>
    <n v="0"/>
    <m/>
    <m/>
    <n v="0"/>
    <n v="0"/>
    <m/>
    <n v="-227.49"/>
    <m/>
    <n v="0"/>
    <m/>
    <m/>
    <m/>
    <m/>
    <m/>
    <s v="TRI-TECH ASSOCIATES"/>
    <m/>
    <m/>
    <m/>
    <m/>
    <m/>
    <m/>
    <m/>
    <m/>
    <m/>
    <m/>
    <m/>
    <m/>
    <m/>
    <m/>
    <m/>
    <m/>
    <m/>
    <m/>
    <m/>
    <s v="QIUP1"/>
    <m/>
    <m/>
    <m/>
    <m/>
    <m/>
    <m/>
    <m/>
    <m/>
    <m/>
    <s v="SVCORDERMAN"/>
    <d v="2019-01-18T00:00:00"/>
    <m/>
    <d v="2019-01-18T00:00:00"/>
    <d v="2019-01-18T00:00:00"/>
    <m/>
    <m/>
    <m/>
    <m/>
    <m/>
    <m/>
    <m/>
    <m/>
    <d v="2019-01-23T00:00:00"/>
    <m/>
    <s v="AKHATIB"/>
    <m/>
    <m/>
    <m/>
    <m/>
    <m/>
    <m/>
    <m/>
    <d v="2019-01-23T00:00:00"/>
    <n v="43487"/>
    <s v="QIUP1"/>
    <d v="2019-01-17T00:00:00"/>
    <m/>
    <d v="2019-01-17T00:00:00"/>
    <d v="2019-01-17T00:00:00"/>
    <s v="BOBBT1"/>
    <m/>
    <m/>
    <m/>
    <m/>
    <m/>
    <m/>
    <m/>
    <m/>
    <m/>
  </r>
  <r>
    <s v="MORSA"/>
    <n v="1803138818"/>
    <s v="CSS/CONV-CUSTOM-BLDR"/>
    <s v="SPAN CONSTRUCTION &amp; ENGINEERING, INC."/>
    <x v="125"/>
    <x v="2"/>
    <d v="2019-01-17T00:00:00"/>
    <m/>
    <m/>
    <m/>
    <s v="BUC"/>
    <s v="LAU"/>
    <x v="16"/>
    <s v="BH"/>
    <s v="P"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TRI-TECH ASSOCIATES"/>
    <m/>
    <m/>
    <m/>
    <m/>
    <m/>
    <m/>
    <m/>
    <m/>
    <m/>
    <m/>
    <m/>
    <m/>
    <m/>
    <m/>
    <m/>
    <m/>
    <m/>
    <m/>
    <m/>
    <s v="QIUP1"/>
    <m/>
    <m/>
    <m/>
    <m/>
    <m/>
    <m/>
    <m/>
    <m/>
    <m/>
    <s v="SVCORDERMAN"/>
    <m/>
    <m/>
    <m/>
    <m/>
    <m/>
    <m/>
    <m/>
    <m/>
    <m/>
    <m/>
    <m/>
    <m/>
    <m/>
    <m/>
    <s v="AKHATIB"/>
    <m/>
    <m/>
    <m/>
    <m/>
    <m/>
    <m/>
    <m/>
    <m/>
    <m/>
    <s v="QIUP1"/>
    <d v="2019-01-17T00:00:00"/>
    <m/>
    <d v="2019-01-17T00:00:00"/>
    <d v="2019-01-17T00:00:00"/>
    <s v="BOBBT1"/>
    <m/>
    <m/>
    <m/>
    <m/>
    <m/>
    <m/>
    <m/>
    <m/>
    <m/>
  </r>
  <r>
    <s v="TCPISTOLE"/>
    <n v="1802860513"/>
    <s v="GB/WS-CUSTOM-IC BUCON"/>
    <s v="BLUESCOPE CONSTRUCTION, INC."/>
    <x v="126"/>
    <x v="3"/>
    <d v="2018-04-26T00:00:00"/>
    <d v="2019-05-08T00:00:00"/>
    <m/>
    <n v="18039"/>
    <m/>
    <s v="BUC"/>
    <x v="17"/>
    <s v="BUC"/>
    <m/>
    <m/>
    <d v="2018-04-26T00:00:00"/>
    <d v="2018-04-27T00:00:00"/>
    <m/>
    <n v="126364"/>
    <n v="0"/>
    <n v="64.260000000000005"/>
    <n v="0"/>
    <n v="0"/>
    <n v="0"/>
    <m/>
    <n v="0"/>
    <n v="0"/>
    <n v="0"/>
    <m/>
    <m/>
    <n v="0"/>
    <n v="12625"/>
    <n v="9.9909999999999997"/>
    <n v="0"/>
    <m/>
    <n v="0"/>
    <m/>
    <m/>
    <m/>
    <m/>
    <m/>
    <s v="RADUNWOODIE"/>
    <m/>
    <m/>
    <m/>
    <m/>
    <s v="RADUNWOODIE"/>
    <m/>
    <m/>
    <m/>
    <m/>
    <m/>
    <m/>
    <m/>
    <m/>
    <m/>
    <m/>
    <m/>
    <m/>
    <m/>
    <m/>
    <m/>
    <m/>
    <m/>
    <m/>
    <m/>
    <m/>
    <m/>
    <m/>
    <m/>
    <m/>
    <s v="SVCORDERMAN"/>
    <d v="2019-03-18T00:00:00"/>
    <m/>
    <d v="2019-04-11T00:00:00"/>
    <m/>
    <m/>
    <m/>
    <m/>
    <m/>
    <m/>
    <m/>
    <m/>
    <m/>
    <m/>
    <m/>
    <s v="RADUNWOODIE"/>
    <m/>
    <m/>
    <m/>
    <m/>
    <m/>
    <m/>
    <m/>
    <d v="2019-05-08T00:00:00"/>
    <m/>
    <s v="TONDL"/>
    <d v="2019-03-15T00:00:00"/>
    <m/>
    <d v="2019-03-15T00:00:00"/>
    <d v="2019-01-25T00:00:00"/>
    <m/>
    <m/>
    <m/>
    <m/>
    <m/>
    <m/>
    <m/>
    <m/>
    <m/>
    <m/>
  </r>
  <r>
    <s v="TCPISTOLE"/>
    <n v="1802860515"/>
    <s v="GB/WS-CUSTOM-IC BUCON"/>
    <s v="BLUESCOPE CONSTRUCTION, INC."/>
    <x v="126"/>
    <x v="3"/>
    <d v="2018-04-27T00:00:00"/>
    <d v="2019-05-23T00:00:00"/>
    <m/>
    <n v="18039"/>
    <m/>
    <s v="BUC"/>
    <x v="17"/>
    <s v="BUC"/>
    <m/>
    <m/>
    <d v="2018-04-27T00:00:00"/>
    <d v="2018-04-30T00:00:00"/>
    <m/>
    <n v="80813"/>
    <n v="0"/>
    <n v="41.1"/>
    <n v="0"/>
    <n v="0"/>
    <n v="0"/>
    <m/>
    <n v="0"/>
    <n v="0"/>
    <n v="0"/>
    <m/>
    <m/>
    <n v="0"/>
    <n v="8074"/>
    <n v="9.9909999999999997"/>
    <n v="0"/>
    <m/>
    <n v="0"/>
    <m/>
    <m/>
    <m/>
    <m/>
    <m/>
    <s v="RADUNWOODIE"/>
    <m/>
    <m/>
    <m/>
    <m/>
    <s v="RADUNWOODIE"/>
    <m/>
    <m/>
    <m/>
    <m/>
    <m/>
    <m/>
    <m/>
    <m/>
    <m/>
    <m/>
    <m/>
    <m/>
    <m/>
    <m/>
    <m/>
    <m/>
    <m/>
    <m/>
    <m/>
    <m/>
    <m/>
    <m/>
    <m/>
    <m/>
    <s v="SVCORDERMAN"/>
    <d v="2019-04-30T00:00:00"/>
    <m/>
    <d v="2019-04-30T00:00:00"/>
    <m/>
    <m/>
    <m/>
    <m/>
    <m/>
    <m/>
    <m/>
    <m/>
    <m/>
    <m/>
    <m/>
    <s v="RADUNWOODIE"/>
    <m/>
    <m/>
    <m/>
    <m/>
    <m/>
    <m/>
    <m/>
    <d v="2019-05-23T00:00:00"/>
    <m/>
    <s v="TONDL"/>
    <d v="2019-03-29T00:00:00"/>
    <m/>
    <d v="2019-03-29T00:00:00"/>
    <d v="2019-01-25T00:00:00"/>
    <m/>
    <m/>
    <m/>
    <m/>
    <m/>
    <m/>
    <m/>
    <m/>
    <m/>
    <m/>
  </r>
  <r>
    <s v="TCPISTOLE"/>
    <n v="1804030305"/>
    <s v="GB/WS-CUSTOM-IC BUCON"/>
    <s v="BLUESCOPE CONSTRUCTION, INC."/>
    <x v="127"/>
    <x v="0"/>
    <d v="2018-10-04T00:00:00"/>
    <d v="2019-02-04T00:00:00"/>
    <m/>
    <n v="18049"/>
    <s v="BUC"/>
    <s v="BUC"/>
    <x v="17"/>
    <s v="BUC"/>
    <m/>
    <m/>
    <d v="2018-10-04T00:00:00"/>
    <d v="2018-10-05T00:00:00"/>
    <m/>
    <n v="210664"/>
    <n v="0"/>
    <n v="85.62"/>
    <n v="100.52"/>
    <n v="100.52"/>
    <n v="0"/>
    <m/>
    <n v="0"/>
    <n v="0"/>
    <n v="0"/>
    <m/>
    <m/>
    <n v="0"/>
    <n v="21048"/>
    <n v="9.9909999999999997"/>
    <n v="0"/>
    <m/>
    <n v="0"/>
    <m/>
    <m/>
    <m/>
    <m/>
    <m/>
    <s v="GCBUELL"/>
    <d v="2018-11-02T00:00:00"/>
    <d v="2018-11-02T00:00:00"/>
    <d v="2018-11-02T00:00:00"/>
    <d v="2018-11-02T00:00:00"/>
    <s v="GCBUELL"/>
    <m/>
    <m/>
    <d v="2018-11-02T00:00:00"/>
    <d v="2018-11-02T00:00:00"/>
    <m/>
    <m/>
    <m/>
    <m/>
    <m/>
    <s v="APBEAVER"/>
    <d v="2018-11-02T00:00:00"/>
    <d v="2018-11-02T00:00:00"/>
    <d v="2018-11-02T00:00:00"/>
    <d v="2018-12-28T00:00:00"/>
    <s v="TKGORBY"/>
    <d v="2018-11-02T00:00:00"/>
    <d v="2018-11-02T00:00:00"/>
    <d v="2018-11-02T00:00:00"/>
    <d v="2018-12-18T00:00:00"/>
    <m/>
    <m/>
    <m/>
    <m/>
    <m/>
    <s v="SVCORDERMAN"/>
    <d v="2019-01-04T00:00:00"/>
    <m/>
    <d v="2019-01-04T00:00:00"/>
    <d v="2018-12-28T00:00:00"/>
    <m/>
    <m/>
    <m/>
    <m/>
    <m/>
    <m/>
    <m/>
    <m/>
    <d v="2019-01-02T00:00:00"/>
    <m/>
    <m/>
    <m/>
    <m/>
    <m/>
    <m/>
    <m/>
    <m/>
    <m/>
    <d v="2019-02-04T00:00:00"/>
    <m/>
    <s v="APBEAVER"/>
    <d v="2019-01-03T00:00:00"/>
    <m/>
    <d v="2019-01-03T00:00:00"/>
    <d v="2018-12-28T00:00:00"/>
    <s v="GLWILLIAMS"/>
    <n v="43384"/>
    <n v="43384"/>
    <n v="43384"/>
    <n v="43384"/>
    <m/>
    <m/>
    <m/>
    <m/>
    <m/>
  </r>
  <r>
    <s v="TCPISTOLE"/>
    <n v="1804030308"/>
    <s v="GB/WS-CUSTOM-IC BUCON"/>
    <s v="BLUESCOPE CONSTRUCTION, INC."/>
    <x v="127"/>
    <x v="0"/>
    <d v="2018-10-04T00:00:00"/>
    <d v="2019-02-25T00:00:00"/>
    <m/>
    <n v="18049"/>
    <s v="BUC"/>
    <s v="BUC"/>
    <x v="17"/>
    <s v="BUC"/>
    <m/>
    <m/>
    <d v="2018-10-04T00:00:00"/>
    <d v="2018-10-05T00:00:00"/>
    <m/>
    <n v="148100"/>
    <n v="0"/>
    <n v="71.98"/>
    <n v="84.37"/>
    <n v="84.37"/>
    <n v="0"/>
    <m/>
    <n v="0"/>
    <n v="0"/>
    <n v="0"/>
    <m/>
    <m/>
    <n v="0"/>
    <n v="14797"/>
    <n v="9.9909999999999997"/>
    <n v="0"/>
    <m/>
    <n v="0"/>
    <m/>
    <m/>
    <m/>
    <m/>
    <m/>
    <s v="GCBUELL"/>
    <d v="2018-11-02T00:00:00"/>
    <d v="2018-11-02T00:00:00"/>
    <d v="2018-11-02T00:00:00"/>
    <d v="2018-11-02T00:00:00"/>
    <s v="GCBUELL"/>
    <m/>
    <m/>
    <d v="2018-11-02T00:00:00"/>
    <d v="2018-11-02T00:00:00"/>
    <m/>
    <m/>
    <m/>
    <m/>
    <m/>
    <s v="APBEAVER"/>
    <d v="2018-11-02T00:00:00"/>
    <d v="2018-12-18T00:00:00"/>
    <d v="2019-01-24T00:00:00"/>
    <d v="2019-01-14T00:00:00"/>
    <s v="TKGORBY"/>
    <d v="2018-11-02T00:00:00"/>
    <d v="2018-12-18T00:00:00"/>
    <d v="2018-11-02T00:00:00"/>
    <d v="2018-12-18T00:00:00"/>
    <m/>
    <m/>
    <m/>
    <m/>
    <m/>
    <s v="SVCORDERMAN"/>
    <d v="2019-01-25T00:00:00"/>
    <m/>
    <d v="2019-01-25T00:00:00"/>
    <d v="2019-01-14T00:00:00"/>
    <m/>
    <m/>
    <m/>
    <m/>
    <m/>
    <m/>
    <m/>
    <m/>
    <d v="2019-01-17T00:00:00"/>
    <m/>
    <m/>
    <m/>
    <m/>
    <m/>
    <m/>
    <m/>
    <m/>
    <m/>
    <d v="2019-02-25T00:00:00"/>
    <m/>
    <s v="APBEAVER"/>
    <d v="2019-01-24T00:00:00"/>
    <m/>
    <d v="2019-01-24T00:00:00"/>
    <d v="2019-01-14T00:00:00"/>
    <s v="GLWILLIAMS"/>
    <n v="43384"/>
    <n v="43384"/>
    <n v="43384"/>
    <n v="43384"/>
    <m/>
    <m/>
    <m/>
    <m/>
    <m/>
  </r>
  <r>
    <s v="TCPISTOLE"/>
    <n v="1804030306"/>
    <s v="GB/WS-CUSTOM-IC BUCON"/>
    <s v="BLUESCOPE CONSTRUCTION, INC."/>
    <x v="127"/>
    <x v="0"/>
    <d v="2018-10-04T00:00:00"/>
    <d v="2019-02-11T00:00:00"/>
    <m/>
    <n v="18049"/>
    <s v="BUC"/>
    <s v="BUC"/>
    <x v="17"/>
    <s v="BUC"/>
    <m/>
    <m/>
    <d v="2018-10-04T00:00:00"/>
    <d v="2018-10-05T00:00:00"/>
    <m/>
    <n v="210742"/>
    <n v="0"/>
    <n v="85.62"/>
    <n v="100.55"/>
    <n v="100.55"/>
    <n v="0"/>
    <m/>
    <n v="0"/>
    <n v="0"/>
    <n v="0"/>
    <m/>
    <m/>
    <n v="0"/>
    <n v="21055"/>
    <n v="11.951000000000001"/>
    <n v="0"/>
    <m/>
    <n v="0"/>
    <m/>
    <m/>
    <m/>
    <m/>
    <m/>
    <s v="GCBUELL"/>
    <d v="2018-11-02T00:00:00"/>
    <d v="2018-11-02T00:00:00"/>
    <d v="2018-11-02T00:00:00"/>
    <d v="2018-11-02T00:00:00"/>
    <s v="GCBUELL"/>
    <m/>
    <m/>
    <d v="2018-11-02T00:00:00"/>
    <d v="2018-11-02T00:00:00"/>
    <m/>
    <m/>
    <m/>
    <m/>
    <m/>
    <s v="APBEAVER"/>
    <d v="2018-11-02T00:00:00"/>
    <d v="2018-11-02T00:00:00"/>
    <d v="2019-01-10T00:00:00"/>
    <d v="2019-01-07T00:00:00"/>
    <s v="TKGORBY"/>
    <d v="2018-11-02T00:00:00"/>
    <d v="2018-11-02T00:00:00"/>
    <d v="2018-11-02T00:00:00"/>
    <d v="2018-12-18T00:00:00"/>
    <m/>
    <m/>
    <m/>
    <m/>
    <m/>
    <s v="SVCORDERMAN"/>
    <d v="2019-01-11T00:00:00"/>
    <m/>
    <d v="2019-01-11T00:00:00"/>
    <n v="43472"/>
    <m/>
    <m/>
    <m/>
    <m/>
    <m/>
    <m/>
    <m/>
    <m/>
    <n v="43475"/>
    <m/>
    <m/>
    <m/>
    <m/>
    <m/>
    <m/>
    <m/>
    <m/>
    <m/>
    <d v="2019-02-11T00:00:00"/>
    <m/>
    <s v="APBEAVER"/>
    <d v="2019-01-10T00:00:00"/>
    <m/>
    <d v="2019-01-10T00:00:00"/>
    <d v="2019-01-07T00:00:00"/>
    <s v="GLWILLIAMS"/>
    <n v="43384"/>
    <n v="43384"/>
    <n v="43384"/>
    <n v="43384"/>
    <m/>
    <m/>
    <m/>
    <m/>
    <m/>
  </r>
  <r>
    <s v="TCPISTOLE"/>
    <n v="1804030307"/>
    <s v="GB/WS-CUSTOM-IC BUCON"/>
    <s v="BLUESCOPE CONSTRUCTION, INC."/>
    <x v="127"/>
    <x v="0"/>
    <d v="2018-10-04T00:00:00"/>
    <d v="2019-02-18T00:00:00"/>
    <m/>
    <n v="18049"/>
    <s v="BUC"/>
    <s v="BUC"/>
    <x v="17"/>
    <s v="BUC"/>
    <m/>
    <m/>
    <d v="2018-10-04T00:00:00"/>
    <d v="2018-10-05T00:00:00"/>
    <m/>
    <n v="140934"/>
    <n v="0"/>
    <n v="68.5"/>
    <n v="80.48"/>
    <n v="80.48"/>
    <n v="0"/>
    <m/>
    <n v="0"/>
    <n v="0"/>
    <n v="0"/>
    <m/>
    <m/>
    <n v="0"/>
    <n v="14081"/>
    <n v="9.9909999999999997"/>
    <n v="0"/>
    <m/>
    <n v="0"/>
    <m/>
    <m/>
    <m/>
    <m/>
    <m/>
    <s v="GCBUELL"/>
    <d v="2018-11-02T00:00:00"/>
    <d v="2018-11-02T00:00:00"/>
    <d v="2018-11-02T00:00:00"/>
    <d v="2018-11-02T00:00:00"/>
    <s v="GCBUELL"/>
    <m/>
    <m/>
    <d v="2018-11-02T00:00:00"/>
    <d v="2018-11-02T00:00:00"/>
    <m/>
    <m/>
    <m/>
    <m/>
    <m/>
    <s v="APBEAVER"/>
    <d v="2018-11-02T00:00:00"/>
    <d v="2018-11-02T00:00:00"/>
    <d v="2019-01-17T00:00:00"/>
    <d v="2019-01-14T00:00:00"/>
    <s v="TKGORBY"/>
    <d v="2018-11-02T00:00:00"/>
    <d v="2018-11-02T00:00:00"/>
    <d v="2018-11-02T00:00:00"/>
    <d v="2018-12-18T00:00:00"/>
    <m/>
    <m/>
    <m/>
    <m/>
    <m/>
    <s v="SVCORDERMAN"/>
    <d v="2019-01-18T00:00:00"/>
    <m/>
    <d v="2019-01-18T00:00:00"/>
    <d v="2019-01-14T00:00:00"/>
    <m/>
    <m/>
    <m/>
    <m/>
    <m/>
    <m/>
    <m/>
    <m/>
    <d v="2019-01-17T00:00:00"/>
    <m/>
    <m/>
    <m/>
    <m/>
    <m/>
    <m/>
    <m/>
    <m/>
    <m/>
    <d v="2019-02-11T00:00:00"/>
    <m/>
    <s v="APBEAVER"/>
    <d v="2019-01-17T00:00:00"/>
    <m/>
    <d v="2019-01-17T00:00:00"/>
    <d v="2019-01-14T00:00:00"/>
    <s v="GLWILLIAMS"/>
    <n v="43384"/>
    <n v="43384"/>
    <n v="43384"/>
    <n v="43384"/>
    <m/>
    <m/>
    <m/>
    <m/>
    <m/>
  </r>
  <r>
    <s v="TCPISTOLE"/>
    <n v="1804030310"/>
    <s v="GB/WS-CUSTOM-IC BUCON"/>
    <s v="BLUESCOPE CONSTRUCTION, INC."/>
    <x v="127"/>
    <x v="0"/>
    <d v="2018-10-09T00:00:00"/>
    <d v="2019-02-04T00:00:00"/>
    <m/>
    <n v="18049"/>
    <s v="BUC"/>
    <s v="BUC"/>
    <x v="17"/>
    <s v="BUC"/>
    <m/>
    <m/>
    <d v="2018-10-25T00:00:00"/>
    <d v="2018-10-26T00:00:00"/>
    <m/>
    <n v="145869"/>
    <n v="0"/>
    <n v="57.26"/>
    <n v="76.94"/>
    <n v="76.94"/>
    <n v="0"/>
    <m/>
    <n v="0"/>
    <n v="0"/>
    <n v="0"/>
    <m/>
    <m/>
    <n v="0"/>
    <n v="14574"/>
    <n v="9.9909999999999997"/>
    <n v="0"/>
    <m/>
    <n v="0"/>
    <m/>
    <m/>
    <m/>
    <m/>
    <m/>
    <s v="GCBUELL"/>
    <d v="2018-12-03T00:00:00"/>
    <d v="2018-12-03T00:00:00"/>
    <d v="2018-12-10T00:00:00"/>
    <d v="2018-12-10T00:00:00"/>
    <s v="GCBUELL"/>
    <m/>
    <m/>
    <d v="2018-12-10T00:00:00"/>
    <d v="2018-12-10T00:00:00"/>
    <m/>
    <m/>
    <m/>
    <m/>
    <m/>
    <s v="APBEAVER"/>
    <d v="2018-12-03T00:00:00"/>
    <d v="2018-12-03T00:00:00"/>
    <d v="2018-12-03T00:00:00"/>
    <d v="2018-12-28T00:00:00"/>
    <s v="TKGORBY"/>
    <d v="2018-12-03T00:00:00"/>
    <d v="2018-12-10T00:00:00"/>
    <d v="2018-12-03T00:00:00"/>
    <d v="2018-12-10T00:00:00"/>
    <s v="TKGORBY"/>
    <n v="43444"/>
    <n v="43444"/>
    <n v="43444"/>
    <n v="43444"/>
    <s v="SVCORDERMAN"/>
    <d v="2019-01-04T00:00:00"/>
    <m/>
    <d v="2019-01-04T00:00:00"/>
    <d v="2019-01-02T00:00:00"/>
    <m/>
    <m/>
    <m/>
    <m/>
    <m/>
    <s v="TKGORBY"/>
    <n v="43444"/>
    <n v="43444"/>
    <d v="2018-12-10T00:00:00"/>
    <n v="43444"/>
    <m/>
    <m/>
    <m/>
    <m/>
    <m/>
    <m/>
    <m/>
    <m/>
    <d v="2019-02-04T00:00:00"/>
    <m/>
    <s v="APBEAVER"/>
    <d v="2019-01-03T00:00:00"/>
    <m/>
    <d v="2019-01-03T00:00:00"/>
    <d v="2018-12-28T00:00:00"/>
    <s v="GLWILLIAMS"/>
    <n v="43384"/>
    <n v="43384"/>
    <n v="43384"/>
    <n v="43384"/>
    <m/>
    <m/>
    <m/>
    <m/>
    <m/>
  </r>
  <r>
    <s v="TCPISTOLE"/>
    <n v="1804030311"/>
    <s v="GB/WS-CUSTOM-IC BUCON"/>
    <s v="BLUESCOPE CONSTRUCTION, INC."/>
    <x v="127"/>
    <x v="0"/>
    <d v="2018-10-09T00:00:00"/>
    <d v="2019-02-18T00:00:00"/>
    <m/>
    <n v="18049"/>
    <s v="BUC"/>
    <s v="BUC"/>
    <x v="17"/>
    <s v="BUC"/>
    <m/>
    <m/>
    <d v="2018-10-25T00:00:00"/>
    <d v="2018-10-26T00:00:00"/>
    <m/>
    <n v="140615"/>
    <n v="0"/>
    <n v="68.569999999999993"/>
    <n v="89.47"/>
    <n v="89.47"/>
    <n v="0"/>
    <m/>
    <n v="0"/>
    <n v="0"/>
    <n v="0"/>
    <m/>
    <m/>
    <n v="0"/>
    <n v="14049"/>
    <n v="9.9909999999999997"/>
    <n v="0"/>
    <m/>
    <n v="0"/>
    <m/>
    <m/>
    <m/>
    <m/>
    <m/>
    <s v="GCBUELL"/>
    <d v="2018-12-07T00:00:00"/>
    <d v="2018-12-07T00:00:00"/>
    <d v="2018-12-07T00:00:00"/>
    <d v="2018-12-07T00:00:00"/>
    <s v="GCBUELL"/>
    <m/>
    <m/>
    <d v="2018-12-07T00:00:00"/>
    <d v="2018-12-07T00:00:00"/>
    <m/>
    <m/>
    <m/>
    <m/>
    <m/>
    <s v="APBEAVER"/>
    <d v="2018-12-07T00:00:00"/>
    <d v="2018-12-07T00:00:00"/>
    <d v="2019-01-17T00:00:00"/>
    <d v="2019-01-14T00:00:00"/>
    <s v="TKGORBY"/>
    <d v="2018-12-07T00:00:00"/>
    <d v="2018-12-07T00:00:00"/>
    <d v="2018-12-07T00:00:00"/>
    <d v="2018-12-07T00:00:00"/>
    <s v="TKGORBY"/>
    <n v="43448"/>
    <n v="43448"/>
    <n v="43448"/>
    <n v="43448"/>
    <s v="SVCORDERMAN"/>
    <d v="2019-01-18T00:00:00"/>
    <m/>
    <d v="2019-01-18T00:00:00"/>
    <d v="2019-01-14T00:00:00"/>
    <m/>
    <m/>
    <m/>
    <m/>
    <m/>
    <m/>
    <m/>
    <m/>
    <d v="2019-01-17T00:00:00"/>
    <m/>
    <m/>
    <m/>
    <m/>
    <m/>
    <m/>
    <m/>
    <m/>
    <m/>
    <d v="2019-02-18T00:00:00"/>
    <m/>
    <s v="APBEAVER"/>
    <d v="2019-01-17T00:00:00"/>
    <m/>
    <d v="2019-01-17T00:00:00"/>
    <d v="2019-01-14T00:00:00"/>
    <s v="GLWILLIAMS"/>
    <d v="2018-10-11T00:00:00"/>
    <d v="2018-10-11T00:00:00"/>
    <d v="2018-10-11T00:00:00"/>
    <d v="2018-10-11T00:00:00"/>
    <m/>
    <m/>
    <m/>
    <m/>
    <m/>
  </r>
  <r>
    <s v="TCPISTOLE"/>
    <n v="1802860541"/>
    <s v="GB/WS-CUSTOM-IC BUCON"/>
    <s v="BLUESCOPE CONSTRUCTION, INC."/>
    <x v="126"/>
    <x v="3"/>
    <d v="2018-10-22T00:00:00"/>
    <d v="2019-04-02T00:00:00"/>
    <m/>
    <n v="18039"/>
    <s v="BUC"/>
    <s v="BUC"/>
    <x v="17"/>
    <s v="BUC"/>
    <m/>
    <m/>
    <d v="2018-10-22T00:00:00"/>
    <d v="2018-10-23T00:00:00"/>
    <m/>
    <n v="13386"/>
    <n v="0"/>
    <n v="6.82"/>
    <n v="0"/>
    <n v="0"/>
    <n v="0"/>
    <m/>
    <n v="0"/>
    <n v="0"/>
    <n v="0"/>
    <m/>
    <m/>
    <n v="0"/>
    <n v="1338"/>
    <n v="9.9960000000000004"/>
    <n v="0"/>
    <m/>
    <n v="0"/>
    <m/>
    <m/>
    <m/>
    <m/>
    <m/>
    <s v="RADUNWOODIE"/>
    <m/>
    <m/>
    <m/>
    <m/>
    <s v="RADUNWOODIE"/>
    <m/>
    <m/>
    <m/>
    <m/>
    <m/>
    <m/>
    <m/>
    <m/>
    <m/>
    <m/>
    <m/>
    <m/>
    <m/>
    <m/>
    <m/>
    <m/>
    <m/>
    <m/>
    <m/>
    <m/>
    <m/>
    <m/>
    <m/>
    <m/>
    <s v="SVCORDERMAN"/>
    <d v="2019-02-13T00:00:00"/>
    <m/>
    <d v="2019-03-13T00:00:00"/>
    <m/>
    <m/>
    <m/>
    <m/>
    <m/>
    <m/>
    <m/>
    <d v="2018-10-22T00:00:00"/>
    <d v="2018-10-22T00:00:00"/>
    <d v="2018-10-22T00:00:00"/>
    <d v="2018-10-22T00:00:00"/>
    <s v="RADUNWOODIE"/>
    <m/>
    <m/>
    <m/>
    <m/>
    <m/>
    <m/>
    <m/>
    <d v="2019-04-01T00:00:00"/>
    <m/>
    <s v="TONDL"/>
    <d v="2019-02-12T00:00:00"/>
    <m/>
    <d v="2019-02-12T00:00:00"/>
    <d v="2019-01-25T00:00:00"/>
    <s v="GLWILLIAMS"/>
    <d v="2018-10-22T00:00:00"/>
    <d v="2018-10-22T00:00:00"/>
    <d v="2018-10-22T00:00:00"/>
    <d v="2018-10-22T00:00:00"/>
    <m/>
    <m/>
    <m/>
    <m/>
    <m/>
  </r>
  <r>
    <s v="TCPISTOLE"/>
    <n v="1804030313"/>
    <s v="GB/WS-CUSTOM-IC BUCON"/>
    <s v="BLUESCOPE CONSTRUCTION, INC."/>
    <x v="127"/>
    <x v="0"/>
    <d v="2018-11-06T00:00:00"/>
    <d v="2019-02-20T00:00:00"/>
    <m/>
    <n v="18049"/>
    <s v="BUC"/>
    <s v="BUC"/>
    <x v="17"/>
    <s v="BUC"/>
    <m/>
    <m/>
    <d v="2018-11-06T00:00:00"/>
    <d v="2018-11-07T00:00:00"/>
    <m/>
    <n v="87044"/>
    <n v="0"/>
    <n v="45.9"/>
    <n v="49.47"/>
    <n v="49.47"/>
    <n v="0"/>
    <m/>
    <n v="0"/>
    <n v="0"/>
    <n v="0"/>
    <m/>
    <m/>
    <n v="0"/>
    <n v="8697"/>
    <n v="9.9909999999999997"/>
    <n v="0"/>
    <m/>
    <n v="0"/>
    <m/>
    <m/>
    <m/>
    <m/>
    <m/>
    <s v="GCBUELL"/>
    <d v="2018-11-20T00:00:00"/>
    <d v="2018-11-20T00:00:00"/>
    <d v="2018-11-20T00:00:00"/>
    <d v="2018-11-20T00:00:00"/>
    <s v="GCBUELL"/>
    <m/>
    <m/>
    <d v="2018-11-20T00:00:00"/>
    <n v="43424"/>
    <m/>
    <m/>
    <m/>
    <m/>
    <m/>
    <s v="BLFULLHART"/>
    <d v="2019-01-03T00:00:00"/>
    <d v="2019-01-03T00:00:00"/>
    <d v="2019-01-15T00:00:00"/>
    <d v="2019-01-15T00:00:00"/>
    <s v="TVBLAIR"/>
    <n v="43468"/>
    <n v="43468"/>
    <n v="43480"/>
    <n v="43480"/>
    <m/>
    <m/>
    <m/>
    <m/>
    <m/>
    <s v="SVCORDERMAN"/>
    <d v="2019-01-29T00:00:00"/>
    <m/>
    <d v="2019-01-29T00:00:00"/>
    <d v="2019-01-15T00:00:00"/>
    <m/>
    <m/>
    <m/>
    <m/>
    <m/>
    <m/>
    <m/>
    <m/>
    <d v="2019-01-18T00:00:00"/>
    <m/>
    <m/>
    <m/>
    <m/>
    <m/>
    <m/>
    <m/>
    <m/>
    <m/>
    <d v="2019-02-20T00:00:00"/>
    <m/>
    <s v="BLFULLHART"/>
    <d v="2019-01-28T00:00:00"/>
    <m/>
    <d v="2019-01-28T00:00:00"/>
    <d v="2019-01-15T00:00:00"/>
    <s v="GLWILLIAMS"/>
    <d v="2018-11-06T00:00:00"/>
    <d v="2018-11-06T00:00:00"/>
    <d v="2018-11-06T00:00:00"/>
    <d v="2018-11-06T00:00:00"/>
    <m/>
    <m/>
    <m/>
    <m/>
    <m/>
  </r>
  <r>
    <s v="TCPISTOLE"/>
    <n v="1804030312"/>
    <s v="GB/WS-CUSTOM-IC BUCON"/>
    <s v="BLUESCOPE CONSTRUCTION, INC."/>
    <x v="127"/>
    <x v="1"/>
    <d v="2018-11-06T00:00:00"/>
    <d v="2019-01-30T00:00:00"/>
    <m/>
    <n v="18049"/>
    <s v="BUC"/>
    <s v="BUC"/>
    <x v="17"/>
    <s v="BUC"/>
    <m/>
    <m/>
    <d v="2018-11-06T00:00:00"/>
    <d v="2018-11-07T00:00:00"/>
    <n v="43499"/>
    <n v="103116"/>
    <n v="106530.49"/>
    <n v="51.63"/>
    <n v="55.68"/>
    <n v="55.68"/>
    <n v="0"/>
    <m/>
    <n v="0"/>
    <n v="0"/>
    <n v="0"/>
    <m/>
    <m/>
    <n v="0"/>
    <n v="10302"/>
    <n v="9.9909999999999997"/>
    <n v="11161.99"/>
    <n v="10.478"/>
    <n v="0"/>
    <m/>
    <m/>
    <m/>
    <m/>
    <m/>
    <s v="GCBUELL"/>
    <d v="2018-11-20T00:00:00"/>
    <d v="2018-11-20T00:00:00"/>
    <d v="2018-11-20T00:00:00"/>
    <d v="2018-11-20T00:00:00"/>
    <s v="GCBUELL"/>
    <m/>
    <m/>
    <d v="2018-11-20T00:00:00"/>
    <d v="2018-11-20T00:00:00"/>
    <m/>
    <m/>
    <m/>
    <m/>
    <m/>
    <s v="BLFULLHART"/>
    <d v="2018-12-10T00:00:00"/>
    <d v="2018-12-10T00:00:00"/>
    <d v="2019-01-07T00:00:00"/>
    <d v="2019-01-07T00:00:00"/>
    <s v="DPIVANKO"/>
    <d v="2019-01-02T00:00:00"/>
    <d v="2019-01-02T00:00:00"/>
    <d v="2019-01-07T00:00:00"/>
    <d v="2019-01-07T00:00:00"/>
    <m/>
    <m/>
    <m/>
    <m/>
    <m/>
    <s v="SVCORDERMAN"/>
    <d v="2019-01-08T00:00:00"/>
    <m/>
    <d v="2019-01-08T00:00:00"/>
    <d v="2019-01-08T00:00:00"/>
    <m/>
    <m/>
    <m/>
    <m/>
    <m/>
    <m/>
    <m/>
    <m/>
    <d v="2019-01-11T00:00:00"/>
    <m/>
    <m/>
    <m/>
    <m/>
    <m/>
    <m/>
    <m/>
    <m/>
    <m/>
    <d v="2019-01-30T00:00:00"/>
    <n v="43494"/>
    <s v="BLFULLHART"/>
    <d v="2019-01-07T00:00:00"/>
    <m/>
    <d v="2019-01-07T00:00:00"/>
    <d v="2019-01-07T00:00:00"/>
    <s v="GLWILLIAMS"/>
    <d v="2018-11-06T00:00:00"/>
    <d v="2018-11-06T00:00:00"/>
    <d v="2018-11-06T00:00:00"/>
    <d v="2018-11-06T00:00:00"/>
    <m/>
    <m/>
    <m/>
    <m/>
    <m/>
  </r>
  <r>
    <s v="TCPISTOLE"/>
    <n v="1804030314"/>
    <s v="GB/WS-CUSTOM-IC BUCON"/>
    <s v="BLUESCOPE CONSTRUCTION, INC."/>
    <x v="127"/>
    <x v="0"/>
    <d v="2018-11-06T00:00:00"/>
    <d v="2019-02-06T00:00:00"/>
    <m/>
    <n v="18049"/>
    <s v="BUC"/>
    <s v="BUC"/>
    <x v="17"/>
    <s v="BUC"/>
    <m/>
    <m/>
    <d v="2018-11-06T00:00:00"/>
    <d v="2018-11-07T00:00:00"/>
    <m/>
    <n v="23660"/>
    <n v="0"/>
    <n v="11.8"/>
    <n v="12.76"/>
    <n v="12.76"/>
    <n v="0"/>
    <m/>
    <n v="0"/>
    <n v="0"/>
    <n v="0"/>
    <m/>
    <m/>
    <n v="0"/>
    <n v="2364"/>
    <n v="9.9920000000000009"/>
    <n v="0"/>
    <m/>
    <n v="0"/>
    <m/>
    <m/>
    <m/>
    <m/>
    <m/>
    <s v="GCBUELL"/>
    <d v="2018-11-20T00:00:00"/>
    <d v="2018-11-20T00:00:00"/>
    <d v="2018-11-20T00:00:00"/>
    <d v="2018-11-20T00:00:00"/>
    <s v="GCBUELL"/>
    <m/>
    <m/>
    <d v="2018-11-20T00:00:00"/>
    <d v="2018-11-20T00:00:00"/>
    <m/>
    <m/>
    <m/>
    <m/>
    <m/>
    <s v="BLFULLHART"/>
    <d v="2018-12-18T00:00:00"/>
    <d v="2018-12-18T00:00:00"/>
    <d v="2019-01-11T00:00:00"/>
    <d v="2019-01-11T00:00:00"/>
    <s v="BLFULLHART"/>
    <d v="2019-01-03T00:00:00"/>
    <d v="2019-01-03T00:00:00"/>
    <d v="2019-01-11T00:00:00"/>
    <d v="2019-01-11T00:00:00"/>
    <m/>
    <m/>
    <m/>
    <m/>
    <m/>
    <s v="SVCORDERMAN"/>
    <d v="2019-01-15T00:00:00"/>
    <m/>
    <d v="2019-01-15T00:00:00"/>
    <d v="2019-01-11T00:00:00"/>
    <m/>
    <m/>
    <m/>
    <m/>
    <m/>
    <m/>
    <m/>
    <m/>
    <d v="2019-01-16T00:00:00"/>
    <m/>
    <m/>
    <m/>
    <m/>
    <m/>
    <m/>
    <m/>
    <m/>
    <m/>
    <d v="2019-02-06T00:00:00"/>
    <m/>
    <s v="BLFULLHART"/>
    <d v="2019-01-14T00:00:00"/>
    <m/>
    <d v="2019-01-14T00:00:00"/>
    <d v="2019-01-11T00:00:00"/>
    <s v="GLWILLIAMS"/>
    <d v="2018-11-06T00:00:00"/>
    <d v="2018-11-06T00:00:00"/>
    <d v="2018-11-06T00:00:00"/>
    <d v="2018-11-06T00:00:00"/>
    <m/>
    <m/>
    <m/>
    <m/>
    <m/>
  </r>
  <r>
    <s v="TCPISTOLE"/>
    <n v="1804030315"/>
    <s v="GB/WS-CUSTOM-IC BUCON"/>
    <s v="BLUESCOPE CONSTRUCTION, INC."/>
    <x v="127"/>
    <x v="0"/>
    <d v="2018-11-07T00:00:00"/>
    <d v="2019-02-27T00:00:00"/>
    <m/>
    <n v="18049"/>
    <s v="BUC"/>
    <s v="BUC"/>
    <x v="17"/>
    <s v="BUC"/>
    <m/>
    <m/>
    <d v="2018-11-07T00:00:00"/>
    <d v="2018-11-08T00:00:00"/>
    <m/>
    <n v="24054"/>
    <n v="0"/>
    <n v="11.85"/>
    <n v="7.33"/>
    <n v="7.33"/>
    <n v="0"/>
    <m/>
    <n v="0"/>
    <n v="0"/>
    <n v="0"/>
    <m/>
    <m/>
    <n v="0"/>
    <n v="2402"/>
    <n v="9.9860000000000007"/>
    <n v="0"/>
    <m/>
    <n v="0"/>
    <m/>
    <m/>
    <m/>
    <m/>
    <m/>
    <s v="GCBUELL"/>
    <d v="2018-11-20T00:00:00"/>
    <d v="2018-11-20T00:00:00"/>
    <d v="2018-11-20T00:00:00"/>
    <d v="2018-11-20T00:00:00"/>
    <s v="GCBUELL"/>
    <m/>
    <m/>
    <d v="2018-11-20T00:00:00"/>
    <d v="2018-11-20T00:00:00"/>
    <m/>
    <m/>
    <m/>
    <m/>
    <m/>
    <s v="BLFULLHART"/>
    <d v="2019-01-03T00:00:00"/>
    <d v="2019-01-03T00:00:00"/>
    <d v="2019-01-15T00:00:00"/>
    <d v="2019-01-15T00:00:00"/>
    <s v="TVBLAIR"/>
    <d v="2019-01-03T00:00:00"/>
    <d v="2019-01-03T00:00:00"/>
    <d v="2019-01-15T00:00:00"/>
    <d v="2019-01-15T00:00:00"/>
    <m/>
    <m/>
    <m/>
    <m/>
    <m/>
    <s v="SVCORDERMAN"/>
    <d v="2019-02-05T00:00:00"/>
    <m/>
    <d v="2019-02-05T00:00:00"/>
    <d v="2019-01-21T00:00:00"/>
    <m/>
    <m/>
    <m/>
    <m/>
    <m/>
    <m/>
    <m/>
    <m/>
    <d v="2019-01-24T00:00:00"/>
    <m/>
    <m/>
    <m/>
    <m/>
    <m/>
    <m/>
    <m/>
    <m/>
    <m/>
    <d v="2019-02-27T00:00:00"/>
    <m/>
    <s v="BLFULLHART"/>
    <d v="2019-02-04T00:00:00"/>
    <m/>
    <d v="2019-02-04T00:00:00"/>
    <d v="2019-01-15T00:00:00"/>
    <s v="GLWILLIAMS"/>
    <d v="2018-11-07T00:00:00"/>
    <d v="2018-11-07T00:00:00"/>
    <d v="2018-11-07T00:00:00"/>
    <d v="2018-11-07T00:00:00"/>
    <m/>
    <m/>
    <m/>
    <m/>
    <m/>
  </r>
  <r>
    <s v="DEKLASING"/>
    <n v="1700484004"/>
    <s v="GB/WS-ENPARTS-IC BUCON"/>
    <s v="BLUESCOPE CONST., INC - GOVT SERV."/>
    <x v="128"/>
    <x v="1"/>
    <d v="2018-12-18T00:00:00"/>
    <d v="2019-01-15T00:00:00"/>
    <m/>
    <s v="17012b"/>
    <m/>
    <m/>
    <x v="17"/>
    <s v="BUC"/>
    <m/>
    <m/>
    <m/>
    <m/>
    <n v="43499"/>
    <n v="4739.99"/>
    <n v="6104.91"/>
    <n v="2.67"/>
    <n v="2.42"/>
    <n v="2.42"/>
    <n v="0"/>
    <m/>
    <n v="0"/>
    <n v="0"/>
    <n v="0"/>
    <m/>
    <m/>
    <n v="0"/>
    <n v="473.99"/>
    <n v="10"/>
    <n v="899.41"/>
    <n v="14.7330000000000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m/>
    <m/>
    <d v="2019-01-08T00:00:00"/>
    <d v="2019-01-08T00:00:00"/>
    <m/>
    <m/>
    <m/>
    <m/>
    <m/>
    <m/>
    <m/>
    <m/>
    <d v="2019-01-11T00:00:00"/>
    <m/>
    <m/>
    <m/>
    <m/>
    <m/>
    <m/>
    <m/>
    <m/>
    <m/>
    <d v="2019-01-17T00:00:00"/>
    <n v="43481"/>
    <s v="DBIEKER"/>
    <d v="2019-01-07T00:00:00"/>
    <m/>
    <d v="2019-01-07T00:00:00"/>
    <d v="2019-01-07T00:00:00"/>
    <m/>
    <m/>
    <m/>
    <m/>
    <m/>
    <m/>
    <m/>
    <m/>
    <m/>
    <m/>
  </r>
  <r>
    <s v="TCPISTOLE"/>
    <n v="1804030321"/>
    <s v="GB/WS-CUSTOM-IC BUCON"/>
    <s v="BLUESCOPE CONSTRUCTION, INC."/>
    <x v="127"/>
    <x v="1"/>
    <d v="2019-01-09T00:00:00"/>
    <d v="2019-01-30T00:00:00"/>
    <m/>
    <n v="18049"/>
    <s v="BUC"/>
    <s v="BUC"/>
    <x v="17"/>
    <s v="BUC"/>
    <m/>
    <m/>
    <d v="2019-01-09T00:00:00"/>
    <d v="2019-01-10T00:00:00"/>
    <n v="43499"/>
    <n v="956"/>
    <n v="1391.87"/>
    <n v="0.4"/>
    <n v="0.4"/>
    <n v="0.4"/>
    <n v="0"/>
    <m/>
    <n v="0"/>
    <n v="0"/>
    <n v="0"/>
    <m/>
    <m/>
    <n v="0"/>
    <n v="96"/>
    <n v="10.042"/>
    <n v="95.6"/>
    <n v="6.8680000000000003"/>
    <n v="0"/>
    <m/>
    <m/>
    <m/>
    <m/>
    <m/>
    <s v="GCBUELL"/>
    <m/>
    <m/>
    <m/>
    <m/>
    <s v="GCBUELL"/>
    <m/>
    <m/>
    <m/>
    <m/>
    <m/>
    <m/>
    <m/>
    <m/>
    <m/>
    <s v="BLFULLHART"/>
    <n v="43474"/>
    <n v="43474"/>
    <n v="43474"/>
    <n v="43474"/>
    <s v="BLFULLHART"/>
    <n v="43474"/>
    <n v="43474"/>
    <n v="43474"/>
    <n v="43474"/>
    <m/>
    <m/>
    <m/>
    <m/>
    <m/>
    <s v="SVCORDERMAN"/>
    <d v="2019-01-10T00:00:00"/>
    <m/>
    <d v="2019-01-10T00:00:00"/>
    <d v="2019-01-10T00:00:00"/>
    <m/>
    <m/>
    <m/>
    <m/>
    <m/>
    <m/>
    <m/>
    <m/>
    <d v="2019-01-14T00:00:00"/>
    <m/>
    <m/>
    <m/>
    <m/>
    <m/>
    <m/>
    <m/>
    <m/>
    <m/>
    <d v="2019-01-30T00:00:00"/>
    <n v="43496"/>
    <s v="BLFULLHART"/>
    <d v="2019-01-09T00:00:00"/>
    <m/>
    <d v="2019-01-09T00:00:00"/>
    <d v="2019-01-09T00:00:00"/>
    <s v="GLWILLIAMS"/>
    <d v="2019-01-09T00:00:00"/>
    <d v="2019-01-09T00:00:00"/>
    <d v="2019-01-09T00:00:00"/>
    <d v="2019-01-09T00:00:00"/>
    <m/>
    <m/>
    <m/>
    <m/>
    <m/>
  </r>
  <r>
    <s v="TCPISTOLE"/>
    <n v="1804030322"/>
    <s v="GB/WS-ENPARTS-IC BUCON"/>
    <s v="BLUESCOPE CONSTRUCTION, INC."/>
    <x v="127"/>
    <x v="0"/>
    <d v="2019-01-15T00:00:00"/>
    <d v="2019-02-06T00:00:00"/>
    <m/>
    <n v="18049"/>
    <s v="BUC"/>
    <s v="BUC"/>
    <x v="17"/>
    <s v="BUC"/>
    <m/>
    <m/>
    <m/>
    <m/>
    <m/>
    <n v="197"/>
    <n v="0"/>
    <n v="0.1"/>
    <n v="0.1"/>
    <n v="0.1"/>
    <n v="0"/>
    <m/>
    <n v="0"/>
    <n v="0"/>
    <n v="0"/>
    <m/>
    <m/>
    <n v="0"/>
    <n v="19"/>
    <n v="9.6449999999999996"/>
    <n v="0"/>
    <m/>
    <n v="0"/>
    <m/>
    <m/>
    <m/>
    <m/>
    <m/>
    <s v="GCBUELL"/>
    <m/>
    <m/>
    <m/>
    <m/>
    <s v="GCBUELL"/>
    <m/>
    <m/>
    <m/>
    <m/>
    <m/>
    <m/>
    <m/>
    <m/>
    <m/>
    <s v="BLFULLHART"/>
    <n v="43468"/>
    <n v="43468"/>
    <n v="43480"/>
    <n v="43480"/>
    <s v="TVBLAIR"/>
    <n v="43468"/>
    <n v="43468"/>
    <n v="43480"/>
    <n v="43480"/>
    <m/>
    <m/>
    <m/>
    <m/>
    <m/>
    <s v="SVCORDERMAN"/>
    <d v="2019-02-06T00:00:00"/>
    <m/>
    <d v="2019-01-15T00:00:00"/>
    <d v="2019-01-15T00:00:00"/>
    <m/>
    <m/>
    <m/>
    <m/>
    <m/>
    <m/>
    <m/>
    <m/>
    <d v="2019-01-18T00:00:00"/>
    <m/>
    <m/>
    <m/>
    <m/>
    <m/>
    <m/>
    <m/>
    <m/>
    <m/>
    <d v="2019-02-06T00:00:00"/>
    <m/>
    <s v="BLFULLHART"/>
    <d v="2019-01-15T00:00:00"/>
    <m/>
    <d v="2019-01-15T00:00:00"/>
    <d v="2019-01-15T00:00:00"/>
    <s v="GLWILLIAMS"/>
    <d v="2019-01-15T00:00:00"/>
    <d v="2019-01-15T00:00:00"/>
    <d v="2019-01-15T00:00:00"/>
    <d v="2019-01-15T00:00:00"/>
    <m/>
    <m/>
    <m/>
    <m/>
    <m/>
  </r>
  <r>
    <s v="TCPISTOLE"/>
    <n v="1804030323"/>
    <s v="GB/WS-ENPARTS-IC BUCON"/>
    <s v="BLUESCOPE CONSTRUCTION, INC."/>
    <x v="127"/>
    <x v="0"/>
    <d v="2019-01-16T00:00:00"/>
    <d v="2019-02-20T00:00:00"/>
    <m/>
    <n v="18049"/>
    <s v="BUC"/>
    <s v="BUC"/>
    <x v="17"/>
    <s v="BUC"/>
    <m/>
    <m/>
    <m/>
    <m/>
    <m/>
    <n v="21"/>
    <n v="0"/>
    <n v="0.01"/>
    <n v="0.01"/>
    <n v="0.01"/>
    <n v="0"/>
    <m/>
    <n v="0"/>
    <n v="0"/>
    <n v="0"/>
    <m/>
    <m/>
    <n v="0"/>
    <n v="2"/>
    <n v="9.5239999999999991"/>
    <n v="0"/>
    <m/>
    <n v="0"/>
    <m/>
    <m/>
    <m/>
    <m/>
    <m/>
    <s v="GCBUELL"/>
    <m/>
    <m/>
    <m/>
    <m/>
    <s v="GCBUELL"/>
    <m/>
    <m/>
    <m/>
    <m/>
    <m/>
    <m/>
    <m/>
    <m/>
    <m/>
    <s v="BLFULLHART"/>
    <d v="2019-01-16T00:00:00"/>
    <d v="2019-01-16T00:00:00"/>
    <d v="2019-01-16T00:00:00"/>
    <d v="2019-01-16T00:00:00"/>
    <s v="TVBLAIR"/>
    <n v="43481"/>
    <n v="43481"/>
    <n v="43481"/>
    <n v="43481"/>
    <m/>
    <m/>
    <m/>
    <m/>
    <m/>
    <s v="SVCORDERMAN"/>
    <d v="2019-01-16T00:00:00"/>
    <m/>
    <d v="2019-01-16T00:00:00"/>
    <d v="2019-01-16T00:00:00"/>
    <m/>
    <m/>
    <m/>
    <m/>
    <m/>
    <m/>
    <m/>
    <m/>
    <d v="2019-01-21T00:00:00"/>
    <m/>
    <m/>
    <m/>
    <m/>
    <m/>
    <m/>
    <m/>
    <m/>
    <m/>
    <d v="2019-02-20T00:00:00"/>
    <m/>
    <s v="BLFULLHART"/>
    <d v="2019-01-16T00:00:00"/>
    <m/>
    <d v="2019-01-16T00:00:00"/>
    <d v="2019-01-16T00:00:00"/>
    <s v="GLWILLIAMS"/>
    <d v="2019-01-16T00:00:00"/>
    <d v="2019-01-16T00:00:00"/>
    <d v="2019-01-16T00:00:00"/>
    <d v="2019-01-16T00:00:00"/>
    <m/>
    <m/>
    <m/>
    <m/>
    <m/>
  </r>
  <r>
    <s v="TCPISTOLE"/>
    <n v="1804030324"/>
    <s v="GB/WS-ENPARTS-IC BUCON"/>
    <s v="BLUESCOPE CONSTRUCTION, INC."/>
    <x v="127"/>
    <x v="1"/>
    <d v="2019-01-17T00:00:00"/>
    <n v="43495"/>
    <m/>
    <n v="18049"/>
    <s v="BUC"/>
    <s v="BUC"/>
    <x v="17"/>
    <s v="BUC"/>
    <m/>
    <m/>
    <m/>
    <m/>
    <d v="2019-02-03T00:00:00"/>
    <n v="11971"/>
    <n v="12178.35"/>
    <n v="3.81"/>
    <n v="4.3499999999999996"/>
    <n v="4.3499999999999996"/>
    <n v="0"/>
    <m/>
    <n v="0"/>
    <n v="0"/>
    <n v="0"/>
    <m/>
    <m/>
    <n v="0"/>
    <n v="1196"/>
    <n v="9.9909999999999997"/>
    <n v="1195.82"/>
    <n v="9.8190000000000008"/>
    <n v="0"/>
    <m/>
    <m/>
    <m/>
    <m/>
    <m/>
    <s v="GCBUELL"/>
    <m/>
    <m/>
    <m/>
    <m/>
    <s v="GCBUELL"/>
    <m/>
    <m/>
    <m/>
    <m/>
    <m/>
    <m/>
    <m/>
    <m/>
    <m/>
    <s v="BLFULLHART"/>
    <d v="2019-01-17T00:00:00"/>
    <n v="43482"/>
    <d v="2019-01-17T00:00:00"/>
    <n v="43482"/>
    <s v="BLFULLHART"/>
    <n v="43482"/>
    <n v="43482"/>
    <n v="43482"/>
    <n v="43482"/>
    <m/>
    <m/>
    <m/>
    <m/>
    <m/>
    <s v="SVCORDERMAN"/>
    <d v="2019-01-17T00:00:00"/>
    <m/>
    <d v="2019-01-17T00:00:00"/>
    <d v="2019-01-17T00:00:00"/>
    <m/>
    <m/>
    <m/>
    <m/>
    <m/>
    <m/>
    <m/>
    <m/>
    <d v="2019-01-21T00:00:00"/>
    <m/>
    <m/>
    <m/>
    <m/>
    <m/>
    <m/>
    <m/>
    <m/>
    <m/>
    <d v="2019-01-30T00:00:00"/>
    <d v="2019-01-29T00:00:00"/>
    <s v="BLFULLHART"/>
    <d v="2019-01-17T00:00:00"/>
    <m/>
    <d v="2019-01-17T00:00:00"/>
    <d v="2019-01-17T00:00:00"/>
    <s v="GLWILLIAMS"/>
    <n v="43482"/>
    <n v="43482"/>
    <n v="43482"/>
    <n v="43482"/>
    <m/>
    <m/>
    <m/>
    <m/>
    <m/>
  </r>
  <r>
    <s v="KLGOETZ"/>
    <n v="1804681001"/>
    <s v="VP/FSTRK-STD-BLDR"/>
    <s v="TETON WEST CONSTRUCTION, INC."/>
    <x v="129"/>
    <x v="0"/>
    <d v="2018-12-12T00:00:00"/>
    <d v="2019-02-04T00:00:00"/>
    <m/>
    <s v="Scale Cover"/>
    <s v="CST"/>
    <s v="MXC"/>
    <x v="0"/>
    <s v="CA"/>
    <s v="B1"/>
    <m/>
    <n v="43452"/>
    <n v="43452"/>
    <m/>
    <n v="13745.35"/>
    <n v="0"/>
    <n v="4.3899999999999997"/>
    <n v="3.79"/>
    <n v="3.79"/>
    <n v="15"/>
    <n v="0"/>
    <n v="46.25"/>
    <n v="0"/>
    <n v="46.25"/>
    <n v="3003"/>
    <n v="1430"/>
    <n v="0"/>
    <n v="2238.94"/>
    <n v="16.289000000000001"/>
    <n v="3213.5"/>
    <m/>
    <n v="16.29"/>
    <m/>
    <m/>
    <m/>
    <m/>
    <m/>
    <s v="BAUTA"/>
    <n v="43454"/>
    <n v="43454"/>
    <n v="43455"/>
    <n v="43455"/>
    <s v="RDENNIS1"/>
    <n v="43454"/>
    <n v="43454"/>
    <n v="43454"/>
    <n v="43454"/>
    <s v="BAUTA"/>
    <m/>
    <m/>
    <n v="43455"/>
    <n v="43455"/>
    <s v="CARTZ"/>
    <n v="43462"/>
    <n v="43462"/>
    <n v="43468"/>
    <n v="43468"/>
    <s v="DJUDY"/>
    <n v="43468"/>
    <n v="43468"/>
    <n v="43472"/>
    <n v="43472"/>
    <m/>
    <m/>
    <m/>
    <m/>
    <m/>
    <s v="SVCORDERMAN"/>
    <d v="2019-01-11T00:00:00"/>
    <m/>
    <d v="2019-01-11T00:00:00"/>
    <d v="2019-01-14T00:00:00"/>
    <s v="JTHOMPSON"/>
    <n v="43460"/>
    <n v="43460"/>
    <n v="43475"/>
    <n v="43476"/>
    <m/>
    <m/>
    <m/>
    <n v="43482"/>
    <m/>
    <s v="CHYDER"/>
    <m/>
    <m/>
    <m/>
    <m/>
    <m/>
    <m/>
    <m/>
    <d v="2019-02-14T00:00:00"/>
    <m/>
    <s v="DJUDY"/>
    <d v="2019-01-10T00:00:00"/>
    <m/>
    <d v="2019-01-10T00:00:00"/>
    <d v="2019-01-11T00:00:00"/>
    <m/>
    <m/>
    <m/>
    <m/>
    <m/>
    <m/>
    <m/>
    <m/>
    <m/>
    <m/>
  </r>
  <r>
    <s v="MARQD"/>
    <n v="1701035122"/>
    <s v="VP/Z-CUSTOM-BLDR"/>
    <s v="KINDNESS GENERAL CONTRACTORS, INC."/>
    <x v="130"/>
    <x v="1"/>
    <d v="2019-01-16T00:00:00"/>
    <d v="2019-01-18T00:00:00"/>
    <m/>
    <s v="6919BN"/>
    <m/>
    <s v="CA"/>
    <x v="18"/>
    <s v="CA"/>
    <m/>
    <m/>
    <n v="43481"/>
    <n v="43481"/>
    <n v="43499"/>
    <n v="1"/>
    <n v="0"/>
    <n v="6.04"/>
    <n v="6.04"/>
    <n v="6.04"/>
    <n v="0"/>
    <m/>
    <n v="0"/>
    <n v="0"/>
    <n v="0"/>
    <m/>
    <m/>
    <n v="0"/>
    <n v="0.52"/>
    <n v="52"/>
    <n v="-17425.05"/>
    <m/>
    <n v="0"/>
    <m/>
    <m/>
    <m/>
    <m/>
    <m/>
    <s v="KPTRAN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8-01-17T00:00:00"/>
    <m/>
    <d v="2018-01-17T00:00:00"/>
    <d v="2019-01-16T00:00:00"/>
    <m/>
    <m/>
    <m/>
    <m/>
    <m/>
    <m/>
    <m/>
    <m/>
    <d v="2019-01-21T00:00:00"/>
    <m/>
    <m/>
    <m/>
    <m/>
    <m/>
    <m/>
    <m/>
    <m/>
    <m/>
    <d v="2019-01-24T00:00:00"/>
    <d v="2019-01-24T00:00:00"/>
    <s v="MDAVIS"/>
    <d v="2019-01-16T00:00:00"/>
    <m/>
    <d v="2019-01-16T00:00:00"/>
    <d v="2019-01-16T00:00:00"/>
    <s v="JADELGADILLO"/>
    <m/>
    <m/>
    <m/>
    <m/>
    <m/>
    <m/>
    <m/>
    <m/>
    <m/>
  </r>
  <r>
    <s v="DCTALBOTT"/>
    <n v="1803126714"/>
    <s v="CSS/HS-CUSTOM-BLDR"/>
    <s v="SURE STEEL TEXAS - L.P."/>
    <x v="131"/>
    <x v="0"/>
    <d v="2018-06-25T00:00:00"/>
    <d v="2019-01-25T00:00:00"/>
    <m/>
    <s v="H17744"/>
    <m/>
    <m/>
    <x v="2"/>
    <s v="CA"/>
    <s v="Z1"/>
    <m/>
    <d v="2018-08-10T00:00:00"/>
    <d v="2018-08-13T00:00:00"/>
    <m/>
    <n v="132065"/>
    <n v="0"/>
    <n v="74.39"/>
    <n v="61.95"/>
    <n v="61.95"/>
    <n v="0"/>
    <m/>
    <n v="0"/>
    <n v="0"/>
    <n v="0"/>
    <m/>
    <m/>
    <n v="0"/>
    <n v="13207"/>
    <n v="1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04T00:00:00"/>
    <m/>
    <d v="2019-01-04T00:00:00"/>
    <d v="2019-01-03T00:00:00"/>
    <m/>
    <m/>
    <m/>
    <m/>
    <m/>
    <m/>
    <m/>
    <m/>
    <d v="2019-01-07T00:00:00"/>
    <m/>
    <m/>
    <m/>
    <m/>
    <m/>
    <m/>
    <m/>
    <m/>
    <m/>
    <d v="2019-01-31T00:00:00"/>
    <m/>
    <s v="BTOTTEN"/>
    <d v="2019-01-03T00:00:00"/>
    <m/>
    <d v="2019-01-03T00:00:00"/>
    <d v="2019-01-03T00:00:00"/>
    <m/>
    <m/>
    <m/>
    <m/>
    <m/>
    <m/>
    <m/>
    <m/>
    <m/>
    <m/>
  </r>
  <r>
    <s v="DCTALBOTT"/>
    <n v="1803126756"/>
    <s v="CSS/HS-ENPARTS-BLD"/>
    <s v="SURE STEEL TEXAS - L.P."/>
    <x v="131"/>
    <x v="0"/>
    <d v="2019-01-08T00:00:00"/>
    <d v="2019-01-16T00:00:00"/>
    <m/>
    <s v="H17744"/>
    <m/>
    <m/>
    <x v="2"/>
    <s v="CA"/>
    <s v="Z1"/>
    <m/>
    <m/>
    <m/>
    <m/>
    <n v="2"/>
    <n v="0"/>
    <n v="0"/>
    <n v="0.05"/>
    <n v="0.05"/>
    <n v="0"/>
    <m/>
    <n v="0"/>
    <n v="0"/>
    <n v="0"/>
    <m/>
    <m/>
    <n v="0"/>
    <n v="2"/>
    <n v="100"/>
    <n v="-84.2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09T00:00:00"/>
    <m/>
    <d v="2019-01-09T00:00:00"/>
    <d v="2019-01-09T00:00:00"/>
    <m/>
    <m/>
    <m/>
    <m/>
    <m/>
    <m/>
    <m/>
    <m/>
    <m/>
    <m/>
    <m/>
    <m/>
    <m/>
    <m/>
    <m/>
    <m/>
    <m/>
    <m/>
    <d v="2019-01-16T00:00:00"/>
    <n v="43481"/>
    <s v="MRSICKEL"/>
    <d v="2019-01-08T00:00:00"/>
    <m/>
    <d v="2019-01-08T00:00:00"/>
    <d v="2019-01-08T00:00:00"/>
    <m/>
    <m/>
    <m/>
    <m/>
    <m/>
    <m/>
    <m/>
    <m/>
    <m/>
    <m/>
  </r>
  <r>
    <s v="DCTALBOTT"/>
    <n v="1803126757"/>
    <s v="CSS/HS-ENPARTS-BLD"/>
    <s v="SURE STEEL TEXAS - L.P."/>
    <x v="131"/>
    <x v="0"/>
    <d v="2019-01-14T00:00:00"/>
    <d v="2019-01-25T00:00:00"/>
    <m/>
    <s v="H17744"/>
    <m/>
    <m/>
    <x v="2"/>
    <s v="CA"/>
    <s v="Z1"/>
    <m/>
    <m/>
    <m/>
    <m/>
    <n v="1"/>
    <n v="0"/>
    <n v="0"/>
    <n v="0.63"/>
    <n v="0.63"/>
    <n v="0"/>
    <m/>
    <n v="0"/>
    <n v="0"/>
    <n v="0"/>
    <m/>
    <m/>
    <n v="0"/>
    <n v="1"/>
    <n v="100"/>
    <n v="-1304.83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4T00:00:00"/>
    <m/>
    <d v="2019-01-14T00:00:00"/>
    <d v="2019-01-14T00:00:00"/>
    <m/>
    <m/>
    <m/>
    <m/>
    <m/>
    <m/>
    <m/>
    <m/>
    <m/>
    <m/>
    <m/>
    <m/>
    <m/>
    <m/>
    <m/>
    <m/>
    <m/>
    <m/>
    <d v="2019-01-25T00:00:00"/>
    <d v="2019-01-31T00:00:00"/>
    <s v="MRSICKEL"/>
    <d v="2019-01-14T00:00:00"/>
    <m/>
    <d v="2019-01-14T00:00:00"/>
    <d v="2019-01-14T00:00:00"/>
    <m/>
    <m/>
    <m/>
    <m/>
    <m/>
    <m/>
    <m/>
    <m/>
    <m/>
    <m/>
  </r>
  <r>
    <s v="DCTALBOTT"/>
    <n v="1803126758"/>
    <s v="CSS/HS-ENPARTS-BLD"/>
    <s v="SURE STEEL TEXAS - L.P."/>
    <x v="131"/>
    <x v="0"/>
    <d v="2019-01-23T00:00:00"/>
    <d v="2019-01-29T00:00:00"/>
    <m/>
    <s v="H17744"/>
    <m/>
    <m/>
    <x v="2"/>
    <s v="CA"/>
    <s v="Z1"/>
    <m/>
    <m/>
    <m/>
    <m/>
    <n v="2"/>
    <n v="0"/>
    <n v="0"/>
    <n v="0.53"/>
    <n v="0.53"/>
    <n v="0"/>
    <m/>
    <n v="0"/>
    <n v="0"/>
    <n v="0"/>
    <m/>
    <m/>
    <n v="0"/>
    <n v="2"/>
    <n v="10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24T00:00:00"/>
    <m/>
    <d v="2019-01-24T00:00:00"/>
    <d v="2019-01-24T00:00:00"/>
    <m/>
    <m/>
    <m/>
    <m/>
    <m/>
    <m/>
    <m/>
    <m/>
    <m/>
    <m/>
    <m/>
    <m/>
    <m/>
    <m/>
    <m/>
    <m/>
    <m/>
    <m/>
    <d v="2019-01-31T00:00:00"/>
    <m/>
    <s v="BTOTTEN"/>
    <d v="2019-01-23T00:00:00"/>
    <m/>
    <d v="2019-01-23T00:00:00"/>
    <d v="2019-01-23T00:00:00"/>
    <m/>
    <m/>
    <m/>
    <m/>
    <m/>
    <m/>
    <m/>
    <m/>
    <m/>
    <m/>
  </r>
  <r>
    <s v="MARQD"/>
    <n v="1701283817"/>
    <s v="VP/CLAIM-ENPARTS-BLDR"/>
    <s v="MILES PRESERVATION, LLC"/>
    <x v="132"/>
    <x v="0"/>
    <d v="2018-12-27T00:00:00"/>
    <m/>
    <m/>
    <n v="17017"/>
    <s v="VIS"/>
    <s v="CSS"/>
    <x v="2"/>
    <s v="CA"/>
    <m/>
    <s v="OTHER"/>
    <m/>
    <m/>
    <m/>
    <n v="11946.66"/>
    <n v="0"/>
    <n v="3.22"/>
    <n v="3.16"/>
    <n v="3.16"/>
    <n v="0"/>
    <m/>
    <n v="0"/>
    <n v="0"/>
    <n v="0"/>
    <m/>
    <m/>
    <n v="0"/>
    <n v="6257.78"/>
    <n v="52.381"/>
    <n v="-6290.57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8-12-28T00:00:00"/>
    <m/>
    <d v="2018-12-28T00:00:00"/>
    <d v="2018-12-28T00:00:00"/>
    <m/>
    <m/>
    <m/>
    <m/>
    <m/>
    <m/>
    <m/>
    <m/>
    <m/>
    <m/>
    <m/>
    <m/>
    <m/>
    <m/>
    <m/>
    <m/>
    <m/>
    <m/>
    <d v="2019-01-14T00:00:00"/>
    <n v="43479"/>
    <s v="ARUMM"/>
    <d v="2018-12-28T00:00:00"/>
    <m/>
    <d v="2018-12-28T00:00:00"/>
    <d v="2018-12-27T00:00:00"/>
    <s v="JADELGADILLO"/>
    <m/>
    <m/>
    <m/>
    <m/>
    <m/>
    <m/>
    <m/>
    <m/>
    <m/>
  </r>
  <r>
    <s v="CDTELFER"/>
    <n v="1803722201"/>
    <s v="VP/Z-CUSTOM-BLDR"/>
    <s v="MODERN BUILDING INC."/>
    <x v="133"/>
    <x v="3"/>
    <d v="2018-08-09T00:00:00"/>
    <d v="2019-06-03T00:00:00"/>
    <m/>
    <s v="Modern Job #18020"/>
    <s v="VIS"/>
    <s v="VIS"/>
    <x v="4"/>
    <s v="CA"/>
    <m/>
    <s v="CR"/>
    <d v="2018-08-17T00:00:00"/>
    <d v="2018-08-20T00:00:00"/>
    <m/>
    <n v="210607.18"/>
    <n v="0"/>
    <n v="68.25"/>
    <n v="71.44"/>
    <n v="0.01"/>
    <n v="193.54"/>
    <n v="0"/>
    <n v="183.23"/>
    <n v="0"/>
    <n v="183.23"/>
    <n v="43166.14"/>
    <n v="20555.3"/>
    <n v="0"/>
    <n v="45161.94"/>
    <n v="21.443999999999999"/>
    <n v="0"/>
    <m/>
    <n v="21.9"/>
    <m/>
    <m/>
    <m/>
    <m/>
    <m/>
    <s v="YHUANG"/>
    <n v="43336"/>
    <n v="43336"/>
    <n v="43342"/>
    <n v="43342"/>
    <s v="GREEA"/>
    <m/>
    <m/>
    <n v="43348"/>
    <m/>
    <m/>
    <m/>
    <m/>
    <m/>
    <m/>
    <s v="TAMIG"/>
    <n v="43417"/>
    <n v="43417"/>
    <n v="43430"/>
    <n v="43430"/>
    <s v="TAMIG"/>
    <n v="43431"/>
    <n v="43431"/>
    <n v="43437"/>
    <n v="43437"/>
    <m/>
    <m/>
    <m/>
    <m/>
    <m/>
    <s v="SVCORDERMAN"/>
    <d v="2019-02-01T00:00:00"/>
    <m/>
    <d v="2019-05-01T00:00:00"/>
    <m/>
    <s v="TAMIG"/>
    <n v="43437"/>
    <n v="43438"/>
    <n v="43437"/>
    <n v="43438"/>
    <m/>
    <m/>
    <m/>
    <m/>
    <m/>
    <s v="YHUANG"/>
    <m/>
    <m/>
    <m/>
    <m/>
    <m/>
    <m/>
    <m/>
    <d v="2019-06-03T00:00:00"/>
    <m/>
    <s v="TAMIG"/>
    <d v="2019-01-31T00:00:00"/>
    <m/>
    <d v="2019-01-31T00:00:00"/>
    <d v="2019-01-21T00:00:00"/>
    <s v="DETRAUGHBER"/>
    <n v="43327"/>
    <n v="43327"/>
    <n v="43334"/>
    <n v="43334"/>
    <m/>
    <m/>
    <m/>
    <m/>
    <m/>
  </r>
  <r>
    <s v="JUTSLER"/>
    <n v="1701816004"/>
    <s v="VP-ENPARTS-BLDR"/>
    <s v="HANSEN-RICE, INC."/>
    <x v="134"/>
    <x v="1"/>
    <d v="2019-01-04T00:00:00"/>
    <m/>
    <m/>
    <m/>
    <m/>
    <s v="CA"/>
    <x v="4"/>
    <s v="CA"/>
    <m/>
    <m/>
    <m/>
    <m/>
    <n v="43498"/>
    <n v="2337"/>
    <n v="2337"/>
    <n v="0"/>
    <n v="0.15"/>
    <n v="0.15"/>
    <n v="0"/>
    <m/>
    <n v="0"/>
    <n v="0"/>
    <n v="0"/>
    <m/>
    <m/>
    <n v="0"/>
    <n v="2337"/>
    <n v="100"/>
    <n v="379.3"/>
    <n v="16.23"/>
    <n v="0"/>
    <m/>
    <m/>
    <m/>
    <m/>
    <m/>
    <s v="RFCAEZZA"/>
    <m/>
    <m/>
    <m/>
    <m/>
    <s v="GREEA"/>
    <m/>
    <m/>
    <m/>
    <m/>
    <m/>
    <m/>
    <m/>
    <m/>
    <m/>
    <m/>
    <m/>
    <m/>
    <m/>
    <m/>
    <s v="RODRP"/>
    <n v="43469"/>
    <m/>
    <n v="43469"/>
    <m/>
    <m/>
    <m/>
    <m/>
    <m/>
    <m/>
    <s v="SVCORDERMAN"/>
    <m/>
    <m/>
    <d v="2019-01-09T00:00:00"/>
    <d v="2019-01-09T00:00:00"/>
    <m/>
    <m/>
    <m/>
    <m/>
    <m/>
    <m/>
    <m/>
    <m/>
    <m/>
    <m/>
    <s v="CDHYDER"/>
    <m/>
    <m/>
    <m/>
    <m/>
    <m/>
    <m/>
    <m/>
    <d v="2019-01-18T00:00:00"/>
    <d v="2019-01-16T00:00:00"/>
    <s v="RODRP"/>
    <d v="2019-01-04T00:00:00"/>
    <m/>
    <d v="2019-01-04T00:00:00"/>
    <d v="2019-01-08T00:00:00"/>
    <s v="DETRAUGHBER"/>
    <m/>
    <m/>
    <m/>
    <m/>
    <m/>
    <m/>
    <m/>
    <m/>
    <m/>
  </r>
  <r>
    <s v="MARQD"/>
    <n v="1802191727"/>
    <s v="VP/CLAIM-ENPARTS-BLDR"/>
    <s v="PRAVA CONSTRUCTION SERVICES, INC."/>
    <x v="135"/>
    <x v="1"/>
    <d v="2019-01-07T00:00:00"/>
    <m/>
    <m/>
    <m/>
    <s v="STJ"/>
    <m/>
    <x v="4"/>
    <s v="CA"/>
    <m/>
    <m/>
    <m/>
    <m/>
    <n v="43499"/>
    <n v="0"/>
    <n v="0"/>
    <n v="0.09"/>
    <n v="0.1"/>
    <n v="0.1"/>
    <n v="0"/>
    <m/>
    <n v="0"/>
    <n v="0"/>
    <n v="0"/>
    <m/>
    <m/>
    <n v="0"/>
    <n v="-408"/>
    <m/>
    <n v="-285.19"/>
    <m/>
    <n v="0"/>
    <m/>
    <m/>
    <m/>
    <m/>
    <m/>
    <s v="CLCONRAD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08T00:00:00"/>
    <m/>
    <d v="2019-01-08T00:00:00"/>
    <d v="2019-01-08T00:00:00"/>
    <m/>
    <m/>
    <m/>
    <m/>
    <m/>
    <m/>
    <m/>
    <m/>
    <m/>
    <m/>
    <m/>
    <m/>
    <m/>
    <m/>
    <m/>
    <m/>
    <m/>
    <m/>
    <d v="2019-01-15T00:00:00"/>
    <n v="43480"/>
    <s v="KUPPN"/>
    <d v="2019-01-08T00:00:00"/>
    <m/>
    <d v="2019-01-08T00:00:00"/>
    <d v="2019-01-08T00:00:00"/>
    <s v="CRSALEM"/>
    <m/>
    <m/>
    <m/>
    <m/>
    <m/>
    <m/>
    <m/>
    <m/>
    <m/>
  </r>
  <r>
    <s v="MACLOVER"/>
    <n v="1804010603"/>
    <s v="VP/CLAIM-ENPARTS-BLDR"/>
    <s v="LGM CONSTRUCTION"/>
    <x v="136"/>
    <x v="1"/>
    <d v="2019-01-09T00:00:00"/>
    <d v="2019-01-29T00:00:00"/>
    <m/>
    <s v="Brentwood Liberty Bus Shop"/>
    <s v="VIS"/>
    <s v="VIS"/>
    <x v="4"/>
    <s v="CA"/>
    <m/>
    <m/>
    <m/>
    <m/>
    <n v="43499"/>
    <n v="0"/>
    <n v="0"/>
    <n v="0"/>
    <n v="0.15"/>
    <n v="0.15"/>
    <n v="0"/>
    <m/>
    <n v="0"/>
    <n v="0"/>
    <n v="0"/>
    <m/>
    <m/>
    <n v="0"/>
    <n v="0"/>
    <m/>
    <n v="-320.06"/>
    <m/>
    <n v="0"/>
    <m/>
    <m/>
    <m/>
    <m/>
    <m/>
    <s v="JKOLLI"/>
    <m/>
    <m/>
    <m/>
    <m/>
    <s v="KPTRAN"/>
    <m/>
    <m/>
    <m/>
    <m/>
    <m/>
    <m/>
    <m/>
    <m/>
    <m/>
    <s v="BHUVI"/>
    <m/>
    <m/>
    <n v="43475"/>
    <m/>
    <s v="SRINR"/>
    <m/>
    <m/>
    <n v="43475"/>
    <m/>
    <m/>
    <m/>
    <m/>
    <m/>
    <m/>
    <s v="SVCORDERMAN"/>
    <d v="2019-01-16T00:00:00"/>
    <m/>
    <d v="2019-01-16T00:00:00"/>
    <d v="2019-01-16T00:00:00"/>
    <m/>
    <m/>
    <m/>
    <m/>
    <m/>
    <m/>
    <m/>
    <m/>
    <d v="2019-01-21T00:00:00"/>
    <m/>
    <s v="KPTRAN"/>
    <m/>
    <m/>
    <m/>
    <m/>
    <m/>
    <m/>
    <m/>
    <d v="2019-01-29T00:00:00"/>
    <n v="43495"/>
    <s v="KKATHIRVELU"/>
    <d v="2019-01-10T00:00:00"/>
    <m/>
    <d v="2019-01-10T00:00:00"/>
    <d v="2019-01-10T00:00:00"/>
    <s v="JCASTANEDA"/>
    <m/>
    <m/>
    <m/>
    <m/>
    <m/>
    <m/>
    <m/>
    <m/>
    <m/>
  </r>
  <r>
    <s v="MACLOVER"/>
    <n v="1804010604"/>
    <s v="VP/CLAIM-ENPARTS-BLDR"/>
    <s v="LGM CONSTRUCTION"/>
    <x v="136"/>
    <x v="1"/>
    <d v="2019-01-09T00:00:00"/>
    <d v="2019-01-29T00:00:00"/>
    <m/>
    <s v="Brentwood Liberty Bus Shop"/>
    <s v="VIS"/>
    <s v="VIS"/>
    <x v="4"/>
    <s v="CA"/>
    <m/>
    <m/>
    <m/>
    <m/>
    <n v="43499"/>
    <n v="0"/>
    <n v="0"/>
    <n v="0"/>
    <n v="0.01"/>
    <n v="0.01"/>
    <n v="0"/>
    <m/>
    <n v="0"/>
    <n v="0"/>
    <n v="0"/>
    <m/>
    <m/>
    <n v="0"/>
    <n v="0"/>
    <m/>
    <n v="-28.09"/>
    <m/>
    <n v="0"/>
    <m/>
    <m/>
    <m/>
    <m/>
    <m/>
    <s v="JKOLLI"/>
    <m/>
    <m/>
    <m/>
    <m/>
    <s v="KPTRAN"/>
    <m/>
    <m/>
    <m/>
    <m/>
    <m/>
    <m/>
    <m/>
    <m/>
    <m/>
    <s v="BHUVI"/>
    <m/>
    <m/>
    <n v="43475"/>
    <m/>
    <s v="SRINR"/>
    <m/>
    <m/>
    <n v="43475"/>
    <m/>
    <m/>
    <m/>
    <m/>
    <m/>
    <m/>
    <s v="SVCORDERMAN"/>
    <d v="2019-01-16T00:00:00"/>
    <m/>
    <d v="2019-01-16T00:00:00"/>
    <d v="2019-01-16T00:00:00"/>
    <m/>
    <m/>
    <m/>
    <m/>
    <m/>
    <m/>
    <m/>
    <m/>
    <d v="2019-01-21T00:00:00"/>
    <m/>
    <s v="KPTRAN"/>
    <m/>
    <m/>
    <m/>
    <m/>
    <m/>
    <m/>
    <m/>
    <d v="2019-01-29T00:00:00"/>
    <n v="43495"/>
    <s v="KKATHIRVELU"/>
    <d v="2019-01-10T00:00:00"/>
    <m/>
    <d v="2019-01-10T00:00:00"/>
    <d v="2019-01-10T00:00:00"/>
    <s v="JCASTANEDA"/>
    <m/>
    <m/>
    <m/>
    <m/>
    <m/>
    <m/>
    <m/>
    <m/>
    <m/>
  </r>
  <r>
    <s v="MARQD"/>
    <n v="1802191729"/>
    <s v="VP-ENPARTS-BLDR"/>
    <s v="PRAVA CONSTRUCTION SERVICES, INC."/>
    <x v="135"/>
    <x v="1"/>
    <d v="2019-01-15T00:00:00"/>
    <d v="2019-01-21T00:00:00"/>
    <m/>
    <m/>
    <s v="STJ"/>
    <m/>
    <x v="4"/>
    <s v="CA"/>
    <m/>
    <m/>
    <m/>
    <m/>
    <n v="43498"/>
    <n v="253.25"/>
    <n v="253.25"/>
    <n v="0.04"/>
    <n v="0.05"/>
    <n v="0.05"/>
    <n v="0"/>
    <m/>
    <n v="0"/>
    <n v="0"/>
    <n v="0"/>
    <m/>
    <m/>
    <n v="0"/>
    <n v="64.55"/>
    <n v="25.489000000000001"/>
    <n v="26.95"/>
    <n v="10.641999999999999"/>
    <n v="0"/>
    <m/>
    <m/>
    <m/>
    <m/>
    <m/>
    <s v="CLCONRAD"/>
    <m/>
    <m/>
    <m/>
    <m/>
    <m/>
    <m/>
    <m/>
    <m/>
    <m/>
    <m/>
    <m/>
    <m/>
    <m/>
    <m/>
    <s v="DEBURSIAGA"/>
    <d v="2019-01-15T00:00:00"/>
    <d v="2019-01-15T00:00:00"/>
    <d v="2019-01-15T00:00:00"/>
    <d v="2019-01-15T00:00:00"/>
    <m/>
    <m/>
    <m/>
    <m/>
    <m/>
    <m/>
    <m/>
    <m/>
    <m/>
    <m/>
    <s v="SVCORDERMAN"/>
    <m/>
    <m/>
    <m/>
    <d v="2019-01-16T00:00:00"/>
    <m/>
    <m/>
    <m/>
    <m/>
    <m/>
    <m/>
    <m/>
    <m/>
    <d v="2019-01-21T00:00:00"/>
    <m/>
    <m/>
    <m/>
    <m/>
    <m/>
    <m/>
    <m/>
    <m/>
    <m/>
    <d v="2019-01-23T00:00:00"/>
    <n v="43488"/>
    <s v="DEBURSIAGA"/>
    <d v="2019-01-16T00:00:00"/>
    <m/>
    <d v="2019-01-16T00:00:00"/>
    <d v="2019-01-15T00:00:00"/>
    <s v="CRSALEM"/>
    <m/>
    <m/>
    <m/>
    <m/>
    <m/>
    <m/>
    <m/>
    <m/>
    <m/>
  </r>
  <r>
    <s v="MARQD"/>
    <n v="1804163405"/>
    <s v="VP/CLAIM-ENPARTS-BLDR"/>
    <s v="PRE-FAB BUILDERS, INC."/>
    <x v="137"/>
    <x v="0"/>
    <d v="2019-01-17T00:00:00"/>
    <d v="2019-02-28T00:00:00"/>
    <m/>
    <s v="PFB-18-003"/>
    <s v="VIS"/>
    <s v="VIS"/>
    <x v="4"/>
    <s v="CA"/>
    <m/>
    <s v="OTHER"/>
    <d v="2019-01-18T00:00:00"/>
    <d v="2019-01-21T00:00:00"/>
    <m/>
    <n v="1"/>
    <n v="0"/>
    <n v="0"/>
    <n v="0.15"/>
    <n v="0.15"/>
    <n v="0"/>
    <m/>
    <n v="0"/>
    <n v="0"/>
    <n v="0"/>
    <m/>
    <m/>
    <n v="0"/>
    <n v="1"/>
    <n v="100"/>
    <n v="-588.44000000000005"/>
    <m/>
    <n v="0"/>
    <m/>
    <m/>
    <m/>
    <m/>
    <m/>
    <s v="RFCAEZZA"/>
    <m/>
    <m/>
    <m/>
    <m/>
    <s v="KPTRAN"/>
    <m/>
    <m/>
    <m/>
    <m/>
    <m/>
    <m/>
    <m/>
    <m/>
    <m/>
    <m/>
    <m/>
    <m/>
    <m/>
    <m/>
    <m/>
    <m/>
    <m/>
    <m/>
    <m/>
    <m/>
    <m/>
    <m/>
    <m/>
    <m/>
    <s v="SVCORDERMAN"/>
    <d v="2019-02-14T00:00:00"/>
    <m/>
    <d v="2019-02-04T00:00:00"/>
    <d v="2019-01-22T00:00:00"/>
    <m/>
    <m/>
    <m/>
    <m/>
    <m/>
    <m/>
    <m/>
    <m/>
    <d v="2019-01-25T00:00:00"/>
    <m/>
    <s v="KPTRAN"/>
    <m/>
    <m/>
    <m/>
    <m/>
    <m/>
    <m/>
    <m/>
    <d v="2019-01-28T00:00:00"/>
    <n v="43494"/>
    <s v="VENGD"/>
    <d v="2019-01-17T00:00:00"/>
    <m/>
    <d v="2019-01-17T00:00:00"/>
    <d v="2019-01-17T00:00:00"/>
    <s v="JCASTANEDA"/>
    <m/>
    <m/>
    <m/>
    <m/>
    <m/>
    <m/>
    <m/>
    <m/>
    <m/>
  </r>
  <r>
    <s v="MARQD"/>
    <n v="1802191731"/>
    <s v="VP-ENPARTS-BLDR"/>
    <s v="PRAVA CONSTRUCTION SERVICES, INC."/>
    <x v="135"/>
    <x v="1"/>
    <d v="2019-01-18T00:00:00"/>
    <m/>
    <m/>
    <m/>
    <s v="STJ"/>
    <m/>
    <x v="4"/>
    <s v="CA"/>
    <m/>
    <m/>
    <m/>
    <m/>
    <n v="43499"/>
    <n v="27.67"/>
    <n v="27.67"/>
    <n v="0.01"/>
    <n v="0.01"/>
    <n v="0.01"/>
    <n v="0"/>
    <m/>
    <n v="0"/>
    <n v="0"/>
    <n v="0"/>
    <m/>
    <m/>
    <n v="0"/>
    <n v="14.49"/>
    <n v="52.366999999999997"/>
    <n v="-33.72"/>
    <m/>
    <n v="0"/>
    <m/>
    <m/>
    <m/>
    <m/>
    <m/>
    <s v="CLCONRAD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21T00:00:00"/>
    <m/>
    <d v="2019-01-21T00:00:00"/>
    <d v="2019-01-21T00:00:00"/>
    <m/>
    <m/>
    <m/>
    <m/>
    <m/>
    <m/>
    <m/>
    <m/>
    <m/>
    <m/>
    <m/>
    <m/>
    <m/>
    <m/>
    <m/>
    <m/>
    <m/>
    <m/>
    <d v="2019-01-28T00:00:00"/>
    <n v="43493"/>
    <s v="VENGD"/>
    <d v="2019-01-19T00:00:00"/>
    <m/>
    <d v="2019-01-19T00:00:00"/>
    <d v="2019-01-18T00:00:00"/>
    <s v="CRSALEM"/>
    <m/>
    <m/>
    <m/>
    <m/>
    <m/>
    <m/>
    <m/>
    <m/>
    <m/>
  </r>
  <r>
    <s v="ABALLARD"/>
    <n v="1804724401"/>
    <s v="VP/FSTRK-STD-BLDR"/>
    <s v="MODERN BUILDING INC."/>
    <x v="138"/>
    <x v="3"/>
    <d v="2018-12-14T00:00:00"/>
    <d v="2019-03-29T00:00:00"/>
    <m/>
    <s v="Modern Job # 18121"/>
    <s v="CST"/>
    <s v="MEM"/>
    <x v="10"/>
    <s v="CA"/>
    <s v="B1"/>
    <s v="OTHER"/>
    <d v="2018-12-18T00:00:00"/>
    <d v="2018-12-19T00:00:00"/>
    <m/>
    <n v="47208.35"/>
    <n v="0"/>
    <n v="18.239999999999998"/>
    <n v="0"/>
    <n v="0"/>
    <n v="15"/>
    <n v="0"/>
    <n v="10.5"/>
    <n v="1"/>
    <n v="11.5"/>
    <n v="3003"/>
    <n v="1430"/>
    <n v="0"/>
    <n v="7350.94"/>
    <n v="15.571"/>
    <n v="0"/>
    <m/>
    <n v="15.57"/>
    <m/>
    <m/>
    <m/>
    <m/>
    <m/>
    <s v="WILLA1"/>
    <d v="2018-12-18T00:00:00"/>
    <d v="2018-12-18T00:00:00"/>
    <d v="2018-12-18T00:00:00"/>
    <d v="2018-12-19T00:00:00"/>
    <s v="ABGONZALEZ"/>
    <n v="43452"/>
    <n v="43452"/>
    <d v="2018-12-18T00:00:00"/>
    <m/>
    <m/>
    <m/>
    <m/>
    <m/>
    <m/>
    <s v="JMENDOZA1"/>
    <d v="2019-01-08T00:00:00"/>
    <d v="2019-01-08T00:00:00"/>
    <d v="2019-01-09T00:00:00"/>
    <d v="2019-01-09T00:00:00"/>
    <s v="MORTL"/>
    <d v="2019-01-10T00:00:00"/>
    <d v="2019-01-10T00:00:00"/>
    <d v="2019-01-10T00:00:00"/>
    <d v="2019-01-10T00:00:00"/>
    <m/>
    <m/>
    <m/>
    <m/>
    <m/>
    <s v="SVCORDERMAN"/>
    <d v="2019-03-04T00:00:00"/>
    <m/>
    <d v="2019-03-04T00:00:00"/>
    <m/>
    <s v="JMENDOZA1"/>
    <d v="2019-01-16T00:00:00"/>
    <d v="2019-01-16T00:00:00"/>
    <d v="2019-01-16T00:00:00"/>
    <d v="2019-01-16T00:00:00"/>
    <m/>
    <m/>
    <m/>
    <m/>
    <m/>
    <s v="KPTRAN"/>
    <m/>
    <m/>
    <m/>
    <m/>
    <m/>
    <m/>
    <m/>
    <d v="2019-03-29T00:00:00"/>
    <m/>
    <s v="JMENDOZA1"/>
    <d v="2019-01-16T00:00:00"/>
    <m/>
    <d v="2019-01-16T00:00:00"/>
    <d v="2019-01-16T00:00:00"/>
    <m/>
    <m/>
    <m/>
    <m/>
    <m/>
    <m/>
    <m/>
    <m/>
    <m/>
    <m/>
  </r>
  <r>
    <s v="ABALLARD"/>
    <n v="1804576901"/>
    <s v="VP/FSTRK-STD-BLDR"/>
    <s v="TETON WEST CONSTRUCTION, INC."/>
    <x v="139"/>
    <x v="0"/>
    <d v="2018-12-26T00:00:00"/>
    <d v="2019-02-19T00:00:00"/>
    <m/>
    <m/>
    <s v="CST"/>
    <s v="MXC"/>
    <x v="10"/>
    <s v="CA"/>
    <s v="B1"/>
    <m/>
    <d v="2019-01-04T00:00:00"/>
    <d v="2019-01-07T00:00:00"/>
    <m/>
    <n v="31176.68"/>
    <n v="0"/>
    <n v="12.92"/>
    <n v="13.09"/>
    <n v="13.09"/>
    <n v="15"/>
    <m/>
    <n v="15.5"/>
    <n v="0"/>
    <n v="15.5"/>
    <n v="3003"/>
    <n v="1430"/>
    <n v="0"/>
    <n v="4962.78"/>
    <n v="15.917999999999999"/>
    <n v="0"/>
    <m/>
    <n v="15.92"/>
    <m/>
    <m/>
    <m/>
    <m/>
    <m/>
    <s v="ARCERON"/>
    <n v="43479"/>
    <n v="43479"/>
    <n v="43481"/>
    <n v="43480"/>
    <s v="RDENNIS1"/>
    <n v="43480"/>
    <n v="43480"/>
    <n v="43480"/>
    <n v="43480"/>
    <m/>
    <m/>
    <m/>
    <m/>
    <m/>
    <s v="AJCUEVAS"/>
    <d v="2019-01-17T00:00:00"/>
    <d v="2019-01-17T00:00:00"/>
    <d v="2019-01-17T00:00:00"/>
    <d v="2019-01-17T00:00:00"/>
    <s v="MARTJ"/>
    <d v="2019-01-21T00:00:00"/>
    <d v="2019-01-21T00:00:00"/>
    <d v="2019-01-21T00:00:00"/>
    <d v="2019-01-21T00:00:00"/>
    <m/>
    <m/>
    <m/>
    <m/>
    <m/>
    <s v="SVCORDERMAN"/>
    <d v="2019-01-28T00:00:00"/>
    <m/>
    <d v="2019-01-28T00:00:00"/>
    <d v="2019-01-25T00:00:00"/>
    <s v="AJCUEVAS"/>
    <d v="2019-01-25T00:00:00"/>
    <d v="2019-01-25T00:00:00"/>
    <d v="2019-01-25T00:00:00"/>
    <d v="2019-01-25T00:00:00"/>
    <m/>
    <m/>
    <m/>
    <d v="2019-01-30T00:00:00"/>
    <m/>
    <s v="CHYDER"/>
    <m/>
    <m/>
    <m/>
    <m/>
    <m/>
    <m/>
    <m/>
    <d v="2019-02-18T00:00:00"/>
    <m/>
    <s v="AJCUEVAS"/>
    <d v="2019-01-25T00:00:00"/>
    <m/>
    <d v="2019-01-25T00:00:00"/>
    <d v="2019-01-25T00:00:00"/>
    <m/>
    <m/>
    <m/>
    <m/>
    <m/>
    <m/>
    <m/>
    <m/>
    <m/>
    <m/>
  </r>
  <r>
    <s v="KLGOETZ"/>
    <n v="1804044902"/>
    <s v="CLAIM-BLDGMATL-BLDR"/>
    <s v="AM-1 ROOFING, INC."/>
    <x v="140"/>
    <x v="1"/>
    <d v="2019-01-02T00:00:00"/>
    <d v="2019-01-09T00:00:00"/>
    <m/>
    <s v="16-16053"/>
    <s v="CST"/>
    <s v="MXC"/>
    <x v="10"/>
    <s v="CA"/>
    <s v="B1"/>
    <m/>
    <d v="2019-01-02T00:00:00"/>
    <d v="2019-01-03T00:00:00"/>
    <n v="43499"/>
    <n v="0"/>
    <n v="0"/>
    <n v="23.13"/>
    <n v="19.47"/>
    <n v="19.47"/>
    <n v="0"/>
    <m/>
    <n v="0"/>
    <n v="0"/>
    <n v="0"/>
    <m/>
    <m/>
    <n v="0"/>
    <n v="-45165.81"/>
    <m/>
    <n v="-35689.550000000003"/>
    <m/>
    <n v="0"/>
    <m/>
    <m/>
    <m/>
    <m/>
    <m/>
    <s v="ICHAS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01-03T00:00:00"/>
    <m/>
    <d v="2019-01-03T00:00:00"/>
    <d v="2019-01-03T00:00:00"/>
    <m/>
    <m/>
    <m/>
    <m/>
    <m/>
    <m/>
    <m/>
    <m/>
    <d v="2019-01-07T00:00:00"/>
    <m/>
    <m/>
    <m/>
    <m/>
    <m/>
    <m/>
    <m/>
    <m/>
    <m/>
    <d v="2019-01-22T00:00:00"/>
    <n v="43487"/>
    <s v="CORTL"/>
    <d v="2019-01-02T00:00:00"/>
    <m/>
    <d v="2019-01-02T00:00:00"/>
    <d v="2019-01-02T00:00:00"/>
    <m/>
    <m/>
    <m/>
    <m/>
    <m/>
    <m/>
    <m/>
    <m/>
    <m/>
    <m/>
  </r>
  <r>
    <s v="KLGOETZ"/>
    <n v="1804682001"/>
    <s v="VP/FSTRK-STD-BLDR"/>
    <s v="AMERICAN GENERAL CONSTRUCTION INC"/>
    <x v="141"/>
    <x v="0"/>
    <d v="2018-12-12T00:00:00"/>
    <n v="43503"/>
    <m/>
    <s v="VP18_049"/>
    <s v="CST"/>
    <s v="MXC"/>
    <x v="10"/>
    <s v="CA"/>
    <s v="B2"/>
    <s v="CO"/>
    <n v="43448"/>
    <n v="43451"/>
    <m/>
    <n v="36486.42"/>
    <n v="0"/>
    <n v="8.49"/>
    <n v="8.6"/>
    <n v="8.6"/>
    <n v="15"/>
    <n v="0"/>
    <n v="24"/>
    <n v="0"/>
    <n v="24"/>
    <n v="3003"/>
    <n v="1430"/>
    <n v="0"/>
    <n v="5810.62"/>
    <n v="15.925000000000001"/>
    <n v="0"/>
    <m/>
    <n v="15.93"/>
    <m/>
    <m/>
    <m/>
    <m/>
    <m/>
    <s v="BAUTA"/>
    <n v="43454"/>
    <n v="43454"/>
    <n v="43455"/>
    <n v="43455"/>
    <s v="RDENNIS1"/>
    <n v="43455"/>
    <n v="43455"/>
    <n v="43455"/>
    <m/>
    <s v="BAUTA"/>
    <m/>
    <m/>
    <n v="43455"/>
    <m/>
    <s v="OCAMA"/>
    <n v="43460"/>
    <n v="43460"/>
    <n v="43462"/>
    <n v="43462"/>
    <s v="ERICO"/>
    <n v="43473"/>
    <n v="43473"/>
    <n v="43473"/>
    <n v="43473"/>
    <m/>
    <m/>
    <m/>
    <m/>
    <m/>
    <s v="SVCORDERMAN"/>
    <d v="2019-01-16T00:00:00"/>
    <m/>
    <d v="2019-01-16T00:00:00"/>
    <d v="2019-01-17T00:00:00"/>
    <s v="OCAMA"/>
    <n v="43480"/>
    <n v="43480"/>
    <n v="43480"/>
    <n v="43480"/>
    <m/>
    <m/>
    <m/>
    <n v="43486"/>
    <m/>
    <s v="HUAGUILAR"/>
    <m/>
    <m/>
    <n v="43455"/>
    <m/>
    <m/>
    <m/>
    <m/>
    <d v="2019-02-07T00:00:00"/>
    <m/>
    <s v="OCAMA"/>
    <d v="2019-01-15T00:00:00"/>
    <m/>
    <d v="2019-01-15T00:00:00"/>
    <d v="2019-01-15T00:00:00"/>
    <m/>
    <m/>
    <m/>
    <m/>
    <m/>
    <m/>
    <m/>
    <m/>
    <m/>
    <m/>
  </r>
  <r>
    <s v="KLGOETZ"/>
    <n v="1900015201"/>
    <s v="VP/FSTRK-STD-BLDR"/>
    <s v="TETON WEST CONSTRUCTION, INC."/>
    <x v="142"/>
    <x v="0"/>
    <d v="2019-01-03T00:00:00"/>
    <n v="43511"/>
    <m/>
    <s v="Foster"/>
    <s v="CST"/>
    <s v="MXC"/>
    <x v="10"/>
    <s v="CA"/>
    <s v="B2"/>
    <m/>
    <n v="43469"/>
    <n v="43472"/>
    <m/>
    <n v="21076.880000000001"/>
    <n v="0"/>
    <n v="8.2899999999999991"/>
    <n v="8.56"/>
    <n v="8.56"/>
    <n v="15"/>
    <m/>
    <n v="21"/>
    <n v="0"/>
    <n v="21"/>
    <n v="3003"/>
    <n v="1430"/>
    <n v="0"/>
    <n v="3445.63"/>
    <n v="16.347999999999999"/>
    <n v="1991.92"/>
    <m/>
    <n v="16.350000000000001"/>
    <m/>
    <m/>
    <m/>
    <m/>
    <m/>
    <s v="ARCERON"/>
    <n v="43475"/>
    <n v="43475"/>
    <n v="43479"/>
    <n v="43479"/>
    <s v="RDENNIS1"/>
    <n v="43476"/>
    <n v="43476"/>
    <n v="43476"/>
    <n v="43476"/>
    <m/>
    <m/>
    <m/>
    <m/>
    <m/>
    <s v="EZAVALA"/>
    <n v="43480"/>
    <n v="43480"/>
    <n v="43482"/>
    <n v="43482"/>
    <s v="MENDP"/>
    <n v="43483"/>
    <n v="43483"/>
    <n v="43483"/>
    <n v="43483"/>
    <m/>
    <m/>
    <m/>
    <m/>
    <m/>
    <s v="SVCORDERMAN"/>
    <d v="2019-01-24T00:00:00"/>
    <m/>
    <d v="2019-01-24T00:00:00"/>
    <d v="2019-01-24T00:00:00"/>
    <s v="EZAVALA"/>
    <n v="43486"/>
    <n v="43486"/>
    <n v="43488"/>
    <n v="43488"/>
    <m/>
    <m/>
    <m/>
    <n v="43493"/>
    <m/>
    <s v="CHYDER"/>
    <m/>
    <m/>
    <m/>
    <m/>
    <m/>
    <m/>
    <m/>
    <d v="2019-02-13T00:00:00"/>
    <m/>
    <s v="EZAVALA"/>
    <d v="2019-01-23T00:00:00"/>
    <m/>
    <d v="2019-01-23T00:00:00"/>
    <d v="2019-01-23T00:00:00"/>
    <m/>
    <m/>
    <m/>
    <m/>
    <m/>
    <m/>
    <m/>
    <m/>
    <m/>
    <m/>
  </r>
  <r>
    <s v="KLGOETZ"/>
    <n v="1802302702"/>
    <s v="VP/CLAIM-ENPARTS-BLDR"/>
    <s v="AXTHELM CONSTRUCTION"/>
    <x v="143"/>
    <x v="0"/>
    <d v="2019-01-25T00:00:00"/>
    <m/>
    <m/>
    <m/>
    <s v="MEM"/>
    <s v="MXC"/>
    <x v="10"/>
    <s v="CA"/>
    <m/>
    <s v="OTHER"/>
    <m/>
    <m/>
    <m/>
    <n v="3061.12"/>
    <n v="0"/>
    <n v="0.39"/>
    <n v="0.22"/>
    <n v="0.22"/>
    <n v="0"/>
    <m/>
    <n v="0"/>
    <n v="0"/>
    <n v="0"/>
    <m/>
    <m/>
    <n v="0"/>
    <n v="1603.44"/>
    <n v="52.381"/>
    <n v="-929.84"/>
    <m/>
    <n v="0"/>
    <m/>
    <m/>
    <m/>
    <m/>
    <m/>
    <s v="BAUTA"/>
    <m/>
    <m/>
    <m/>
    <m/>
    <s v="WILLA1"/>
    <m/>
    <m/>
    <m/>
    <m/>
    <m/>
    <m/>
    <m/>
    <m/>
    <m/>
    <s v="SIERA"/>
    <n v="43490"/>
    <n v="43490"/>
    <n v="43490"/>
    <n v="43490"/>
    <m/>
    <m/>
    <m/>
    <m/>
    <m/>
    <m/>
    <m/>
    <m/>
    <m/>
    <m/>
    <s v="SVCORDERMAN"/>
    <d v="2019-01-28T00:00:00"/>
    <m/>
    <d v="2019-01-28T00:00:00"/>
    <d v="2019-01-25T00:00:00"/>
    <m/>
    <m/>
    <m/>
    <m/>
    <m/>
    <m/>
    <m/>
    <m/>
    <n v="43495"/>
    <m/>
    <s v="CWWALKER"/>
    <m/>
    <m/>
    <m/>
    <m/>
    <m/>
    <m/>
    <m/>
    <d v="2019-01-30T00:00:00"/>
    <d v="2019-01-31T00:00:00"/>
    <s v="SIERA"/>
    <d v="2019-01-25T00:00:00"/>
    <m/>
    <d v="2019-01-25T00:00:00"/>
    <d v="2019-01-25T00:00:00"/>
    <s v="MCPATRICK"/>
    <m/>
    <m/>
    <m/>
    <m/>
    <m/>
    <m/>
    <m/>
    <m/>
    <m/>
  </r>
  <r>
    <s v="CDTELFER"/>
    <n v="1802619201"/>
    <s v="VP/Z-CUSTOM-BLDR"/>
    <s v="F &amp; H CONSTRUCTION"/>
    <x v="144"/>
    <x v="0"/>
    <d v="2018-04-20T00:00:00"/>
    <n v="43500"/>
    <m/>
    <m/>
    <s v="VIS"/>
    <s v="OS"/>
    <x v="19"/>
    <s v="CA"/>
    <s v="F1"/>
    <m/>
    <n v="43411"/>
    <n v="43412"/>
    <m/>
    <n v="68386.320000000007"/>
    <n v="0"/>
    <n v="17.34"/>
    <n v="19.149999999999999"/>
    <n v="19.149999999999999"/>
    <n v="61.63"/>
    <n v="0"/>
    <n v="136.47999999999999"/>
    <n v="0"/>
    <n v="136.47999999999999"/>
    <n v="12294.72"/>
    <n v="5854.63"/>
    <n v="0"/>
    <n v="20216.5"/>
    <n v="29.562000000000001"/>
    <n v="0"/>
    <m/>
    <n v="31.6"/>
    <m/>
    <m/>
    <m/>
    <m/>
    <m/>
    <s v="MGROVER"/>
    <n v="43350"/>
    <n v="43351"/>
    <n v="43354"/>
    <n v="43354"/>
    <s v="HUAGUILAR"/>
    <m/>
    <m/>
    <m/>
    <m/>
    <m/>
    <m/>
    <m/>
    <m/>
    <m/>
    <s v="WALANDIS"/>
    <n v="43451"/>
    <n v="43451"/>
    <n v="43455"/>
    <n v="43460"/>
    <s v="WIENM"/>
    <n v="43467"/>
    <n v="43467"/>
    <n v="43468"/>
    <n v="43468"/>
    <m/>
    <m/>
    <m/>
    <m/>
    <m/>
    <s v="SVCORDERMAN"/>
    <d v="2019-01-07T00:00:00"/>
    <m/>
    <d v="2019-01-07T00:00:00"/>
    <d v="2019-01-04T00:00:00"/>
    <m/>
    <m/>
    <m/>
    <m/>
    <m/>
    <m/>
    <m/>
    <m/>
    <d v="2019-01-09T00:00:00"/>
    <m/>
    <s v="CHYDER"/>
    <m/>
    <m/>
    <m/>
    <m/>
    <m/>
    <m/>
    <m/>
    <d v="2019-02-13T00:00:00"/>
    <m/>
    <s v="WALANDIS"/>
    <d v="2019-01-04T00:00:00"/>
    <m/>
    <d v="2019-01-04T00:00:00"/>
    <d v="2019-01-04T00:00:00"/>
    <s v="JCASTANEDA"/>
    <n v="43234"/>
    <n v="43231"/>
    <n v="43234"/>
    <n v="43234"/>
    <m/>
    <m/>
    <m/>
    <m/>
    <m/>
  </r>
  <r>
    <s v="DCALVO"/>
    <n v="1804450701"/>
    <s v="VP/Z-CUSTOM-BLDR"/>
    <s v="TRI-PLY CONSTRUCTION, LLC"/>
    <x v="145"/>
    <x v="0"/>
    <d v="2018-11-09T00:00:00"/>
    <d v="2019-02-15T00:00:00"/>
    <m/>
    <m/>
    <s v="VIS"/>
    <s v="STJ"/>
    <x v="19"/>
    <s v="CA"/>
    <s v="F1"/>
    <m/>
    <d v="2018-12-04T00:00:00"/>
    <d v="2018-12-05T00:00:00"/>
    <m/>
    <n v="778557.38"/>
    <n v="0"/>
    <n v="309.64"/>
    <n v="264.27999999999997"/>
    <n v="264.27999999999997"/>
    <n v="382.18"/>
    <n v="0"/>
    <n v="295.83999999999997"/>
    <n v="3"/>
    <n v="298.83999999999997"/>
    <n v="88280.74"/>
    <n v="42038.45"/>
    <n v="0"/>
    <n v="85220.18"/>
    <n v="10.946"/>
    <n v="0"/>
    <m/>
    <n v="11"/>
    <m/>
    <m/>
    <m/>
    <m/>
    <m/>
    <s v="MJVALENTINE"/>
    <d v="2018-12-05T00:00:00"/>
    <d v="2018-12-05T00:00:00"/>
    <d v="2018-12-12T00:00:00"/>
    <d v="2018-12-21T00:00:00"/>
    <s v="CLCONRAD"/>
    <d v="2018-12-18T00:00:00"/>
    <d v="2018-12-18T00:00:00"/>
    <d v="2018-12-19T00:00:00"/>
    <d v="2018-12-21T00:00:00"/>
    <s v="RRODRIGUEZ"/>
    <m/>
    <m/>
    <n v="43454"/>
    <m/>
    <s v="AMCHAPMAN"/>
    <d v="2019-01-08T00:00:00"/>
    <d v="2019-01-08T00:00:00"/>
    <d v="2019-01-22T00:00:00"/>
    <d v="2019-01-22T00:00:00"/>
    <s v="WALANDIS"/>
    <d v="2019-01-08T00:00:00"/>
    <d v="2019-01-08T00:00:00"/>
    <d v="2019-01-21T00:00:00"/>
    <d v="2019-01-24T00:00:00"/>
    <m/>
    <m/>
    <m/>
    <m/>
    <m/>
    <s v="SVCORDERMAN"/>
    <d v="2019-01-25T00:00:00"/>
    <m/>
    <d v="2019-01-25T00:00:00"/>
    <d v="2019-01-25T00:00:00"/>
    <s v="WALANDIS"/>
    <d v="2019-01-24T00:00:00"/>
    <d v="2019-01-24T00:00:00"/>
    <d v="2019-01-24T00:00:00"/>
    <d v="2019-01-24T00:00:00"/>
    <m/>
    <m/>
    <m/>
    <d v="2019-01-30T00:00:00"/>
    <m/>
    <s v="DWESSEL"/>
    <m/>
    <m/>
    <m/>
    <m/>
    <m/>
    <m/>
    <m/>
    <d v="2019-02-08T00:00:00"/>
    <m/>
    <s v="WALANDIS"/>
    <d v="2019-01-24T00:00:00"/>
    <m/>
    <d v="2019-01-24T00:00:00"/>
    <d v="2019-01-24T00:00:00"/>
    <s v="RRODRIGUEZ"/>
    <n v="43430"/>
    <n v="43431"/>
    <n v="43437"/>
    <n v="43437"/>
    <m/>
    <m/>
    <m/>
    <m/>
    <m/>
  </r>
  <r>
    <s v="DCALVO"/>
    <n v="1804450702"/>
    <s v="VP/Z-CUSTOM-BLDR"/>
    <s v="TRI-PLY CONSTRUCTION, LLC"/>
    <x v="145"/>
    <x v="0"/>
    <d v="2018-11-14T00:00:00"/>
    <d v="2019-02-22T00:00:00"/>
    <m/>
    <m/>
    <s v="VIS"/>
    <s v="STJ"/>
    <x v="19"/>
    <s v="CA"/>
    <s v="F1"/>
    <m/>
    <d v="2018-12-04T00:00:00"/>
    <d v="2018-12-05T00:00:00"/>
    <m/>
    <n v="182938.66"/>
    <n v="0"/>
    <n v="91.21"/>
    <n v="121.78"/>
    <n v="121.78"/>
    <n v="0"/>
    <m/>
    <n v="0"/>
    <n v="0"/>
    <n v="0"/>
    <m/>
    <m/>
    <n v="0"/>
    <n v="18645.86"/>
    <n v="10.192"/>
    <n v="0"/>
    <m/>
    <n v="0"/>
    <m/>
    <m/>
    <m/>
    <m/>
    <m/>
    <s v="MJVALENTINE"/>
    <m/>
    <m/>
    <m/>
    <m/>
    <s v="MLJOB"/>
    <m/>
    <m/>
    <m/>
    <m/>
    <m/>
    <m/>
    <m/>
    <m/>
    <m/>
    <s v="AMCHAPMAN"/>
    <d v="2019-01-24T00:00:00"/>
    <d v="2019-01-24T00:00:00"/>
    <d v="2019-01-24T00:00:00"/>
    <d v="2019-01-24T00:00:00"/>
    <s v="WALANDIS"/>
    <d v="2019-01-24T00:00:00"/>
    <n v="43489"/>
    <d v="2019-01-24T00:00:00"/>
    <n v="43489"/>
    <m/>
    <m/>
    <m/>
    <m/>
    <m/>
    <s v="SVCORDERMAN"/>
    <d v="2019-01-25T00:00:00"/>
    <m/>
    <d v="2019-01-25T00:00:00"/>
    <d v="2019-01-25T00:00:00"/>
    <s v="WALANDIS"/>
    <d v="2019-01-24T00:00:00"/>
    <d v="2019-01-24T00:00:00"/>
    <d v="2019-01-24T00:00:00"/>
    <d v="2019-01-24T00:00:00"/>
    <m/>
    <m/>
    <m/>
    <d v="2019-01-30T00:00:00"/>
    <m/>
    <s v="DWESSEL"/>
    <m/>
    <m/>
    <m/>
    <m/>
    <m/>
    <m/>
    <m/>
    <d v="2019-02-15T00:00:00"/>
    <m/>
    <s v="WALANDIS"/>
    <d v="2019-01-24T00:00:00"/>
    <m/>
    <d v="2019-01-24T00:00:00"/>
    <d v="2019-01-24T00:00:00"/>
    <s v="RRODRIGUEZ"/>
    <m/>
    <m/>
    <m/>
    <m/>
    <m/>
    <m/>
    <m/>
    <m/>
    <m/>
  </r>
  <r>
    <s v="JUTSLER"/>
    <n v="1802554802"/>
    <s v="VP/Z-CUSTOM-BLDR"/>
    <s v="CHG BUILDING SYSTEMS, INC."/>
    <x v="146"/>
    <x v="3"/>
    <d v="2018-04-18T00:00:00"/>
    <d v="2019-07-11T00:00:00"/>
    <m/>
    <n v="28033"/>
    <s v="VIS"/>
    <s v="VIS"/>
    <x v="19"/>
    <s v="CA"/>
    <m/>
    <s v="OTHER"/>
    <m/>
    <m/>
    <m/>
    <n v="294736.92"/>
    <n v="0"/>
    <n v="110.09"/>
    <n v="0"/>
    <n v="0"/>
    <n v="0"/>
    <m/>
    <n v="0"/>
    <n v="0"/>
    <n v="0"/>
    <m/>
    <m/>
    <n v="0"/>
    <n v="72588.97"/>
    <n v="24.628"/>
    <n v="0"/>
    <m/>
    <n v="0"/>
    <m/>
    <m/>
    <m/>
    <m/>
    <m/>
    <s v="KPTRAN"/>
    <m/>
    <m/>
    <m/>
    <m/>
    <s v="GREEA"/>
    <m/>
    <m/>
    <m/>
    <m/>
    <m/>
    <m/>
    <m/>
    <m/>
    <m/>
    <s v="COLEJ"/>
    <d v="2018-07-13T00:00:00"/>
    <d v="2018-07-13T00:00:00"/>
    <d v="2018-08-17T00:00:00"/>
    <m/>
    <s v="JLPHILLIPS"/>
    <d v="2019-01-16T00:00:00"/>
    <d v="2019-01-16T00:00:00"/>
    <d v="2019-01-16T00:00:00"/>
    <d v="2019-01-16T00:00:00"/>
    <m/>
    <m/>
    <m/>
    <m/>
    <m/>
    <s v="SVCORDERMAN"/>
    <d v="2019-06-18T00:00:00"/>
    <m/>
    <d v="2019-06-18T00:00:00"/>
    <m/>
    <m/>
    <m/>
    <m/>
    <m/>
    <m/>
    <m/>
    <m/>
    <m/>
    <m/>
    <m/>
    <s v="KPTRAN"/>
    <m/>
    <m/>
    <m/>
    <m/>
    <m/>
    <m/>
    <m/>
    <m/>
    <m/>
    <s v="JLPHILLIPS"/>
    <d v="2019-01-18T00:00:00"/>
    <m/>
    <d v="2019-01-18T00:00:00"/>
    <d v="2019-01-16T00:00:00"/>
    <s v="RRODRIGUEZ"/>
    <n v="43220"/>
    <n v="43220"/>
    <m/>
    <m/>
    <m/>
    <m/>
    <m/>
    <m/>
    <m/>
  </r>
  <r>
    <s v="DRLAFAVER"/>
    <n v="1804566801"/>
    <s v="VP-ENPARTS-BLDR"/>
    <s v="ROLAND CONSTRUCTION, INC."/>
    <x v="147"/>
    <x v="1"/>
    <d v="2018-11-30T00:00:00"/>
    <d v="2019-01-17T00:00:00"/>
    <m/>
    <s v="18-297"/>
    <m/>
    <m/>
    <x v="19"/>
    <s v="CA"/>
    <m/>
    <m/>
    <m/>
    <m/>
    <n v="43499"/>
    <n v="7912.96"/>
    <n v="7912.96"/>
    <n v="1.2"/>
    <n v="1.05"/>
    <n v="1.05"/>
    <n v="0"/>
    <m/>
    <n v="0"/>
    <n v="0"/>
    <n v="0"/>
    <m/>
    <m/>
    <n v="0"/>
    <n v="2777.28"/>
    <n v="35.097999999999999"/>
    <n v="4917.8900000000003"/>
    <n v="62.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m/>
    <m/>
    <d v="2019-01-04T00:00:00"/>
    <d v="2019-01-04T00:00:00"/>
    <m/>
    <m/>
    <m/>
    <m/>
    <m/>
    <m/>
    <m/>
    <m/>
    <d v="2019-01-09T00:00:00"/>
    <m/>
    <m/>
    <m/>
    <m/>
    <m/>
    <m/>
    <m/>
    <m/>
    <m/>
    <d v="2019-01-17T00:00:00"/>
    <n v="43482"/>
    <s v="MDAVIS"/>
    <d v="2019-01-04T00:00:00"/>
    <m/>
    <d v="2019-01-04T00:00:00"/>
    <d v="2019-01-04T00:00:00"/>
    <m/>
    <m/>
    <m/>
    <m/>
    <m/>
    <m/>
    <m/>
    <m/>
    <m/>
    <m/>
  </r>
  <r>
    <s v="MACLOVER"/>
    <n v="1804762503"/>
    <s v="VP-ENPARTS-BLDR"/>
    <s v="KINDNESS GENERAL CONTRACTORS, INC."/>
    <x v="148"/>
    <x v="1"/>
    <d v="2018-12-18T00:00:00"/>
    <d v="2019-01-31T00:00:00"/>
    <m/>
    <m/>
    <m/>
    <m/>
    <x v="19"/>
    <s v="CA"/>
    <m/>
    <m/>
    <m/>
    <m/>
    <n v="43499"/>
    <n v="57522.92"/>
    <n v="57522.92"/>
    <n v="25.39"/>
    <n v="23.92"/>
    <n v="23.92"/>
    <n v="0"/>
    <m/>
    <n v="0"/>
    <n v="0"/>
    <n v="0"/>
    <m/>
    <m/>
    <n v="0"/>
    <n v="13890.72"/>
    <n v="24.148"/>
    <n v="15798.31"/>
    <n v="27.4639999999999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1T00:00:00"/>
    <m/>
    <d v="2019-01-11T00:00:00"/>
    <n v="43476"/>
    <m/>
    <m/>
    <m/>
    <m/>
    <m/>
    <m/>
    <m/>
    <m/>
    <n v="43481"/>
    <m/>
    <m/>
    <m/>
    <m/>
    <m/>
    <m/>
    <m/>
    <m/>
    <m/>
    <d v="2019-01-31T00:00:00"/>
    <n v="43496"/>
    <s v="JMCHILDS"/>
    <d v="2019-01-11T00:00:00"/>
    <m/>
    <d v="2019-01-11T00:00:00"/>
    <d v="2019-01-11T00:00:00"/>
    <m/>
    <m/>
    <m/>
    <m/>
    <m/>
    <m/>
    <m/>
    <m/>
    <m/>
    <m/>
  </r>
  <r>
    <s v="JUTSLER"/>
    <n v="1802554804"/>
    <s v="VP/CLAIM-ENPARTS-BLDR"/>
    <s v="CHG BUILDING SYSTEMS, INC."/>
    <x v="146"/>
    <x v="0"/>
    <d v="2018-12-19T00:00:00"/>
    <m/>
    <m/>
    <n v="28033"/>
    <s v="VIS"/>
    <s v="VIS"/>
    <x v="19"/>
    <s v="CA"/>
    <m/>
    <s v="OTHER"/>
    <m/>
    <m/>
    <m/>
    <n v="28215"/>
    <n v="0"/>
    <n v="0"/>
    <n v="5.64"/>
    <n v="5.64"/>
    <n v="0"/>
    <m/>
    <n v="0"/>
    <n v="0"/>
    <n v="0"/>
    <n v="5625"/>
    <m/>
    <n v="0"/>
    <n v="28215"/>
    <n v="100"/>
    <n v="-23657.43"/>
    <m/>
    <n v="0"/>
    <m/>
    <m/>
    <m/>
    <m/>
    <m/>
    <s v="KPTRAN"/>
    <m/>
    <m/>
    <m/>
    <m/>
    <s v="GREEA"/>
    <m/>
    <m/>
    <m/>
    <m/>
    <m/>
    <m/>
    <m/>
    <m/>
    <m/>
    <s v="WIENM"/>
    <d v="2019-01-02T00:00:00"/>
    <d v="2019-01-02T00:00:00"/>
    <d v="2019-01-02T00:00:00"/>
    <d v="2019-01-02T00:00:00"/>
    <m/>
    <m/>
    <m/>
    <m/>
    <m/>
    <m/>
    <m/>
    <m/>
    <m/>
    <m/>
    <s v="SVCORDERMAN"/>
    <d v="2019-01-02T00:00:00"/>
    <m/>
    <d v="2019-01-07T00:00:00"/>
    <d v="2019-01-07T00:00:00"/>
    <m/>
    <m/>
    <m/>
    <m/>
    <m/>
    <m/>
    <m/>
    <m/>
    <d v="2019-01-10T00:00:00"/>
    <m/>
    <s v="GREEA"/>
    <m/>
    <m/>
    <m/>
    <m/>
    <m/>
    <m/>
    <m/>
    <d v="2019-01-10T00:00:00"/>
    <n v="43476"/>
    <s v="WIENM"/>
    <d v="2018-12-19T00:00:00"/>
    <m/>
    <d v="2018-12-19T00:00:00"/>
    <d v="2019-01-02T00:00:00"/>
    <s v="RRODRIGUEZ"/>
    <m/>
    <m/>
    <m/>
    <m/>
    <m/>
    <m/>
    <m/>
    <m/>
    <m/>
  </r>
  <r>
    <s v="MACLOVER"/>
    <n v="1900040201"/>
    <s v="VP-ENPARTS-BLDR"/>
    <s v="INDUSTRIAL DESIGN &amp; CONSTRUCTION, INC."/>
    <x v="149"/>
    <x v="0"/>
    <d v="2019-01-14T00:00:00"/>
    <n v="43494"/>
    <m/>
    <m/>
    <m/>
    <m/>
    <x v="19"/>
    <s v="CA"/>
    <m/>
    <m/>
    <m/>
    <m/>
    <m/>
    <n v="4666.18"/>
    <n v="0"/>
    <n v="0.3"/>
    <n v="0.42"/>
    <n v="0.42"/>
    <n v="0"/>
    <m/>
    <n v="0"/>
    <n v="0"/>
    <n v="0"/>
    <m/>
    <m/>
    <n v="0"/>
    <n v="594.17999999999995"/>
    <n v="12.734"/>
    <n v="17.80999999999999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6T00:00:00"/>
    <m/>
    <d v="2019-01-16T00:00:00"/>
    <d v="2019-01-16T00:00:00"/>
    <m/>
    <m/>
    <m/>
    <m/>
    <m/>
    <m/>
    <m/>
    <m/>
    <d v="2019-01-21T00:00:00"/>
    <m/>
    <m/>
    <m/>
    <m/>
    <m/>
    <m/>
    <m/>
    <m/>
    <m/>
    <d v="2019-01-23T00:00:00"/>
    <d v="2019-01-23T00:00:00"/>
    <s v="MACLOVER"/>
    <d v="2019-01-15T00:00:00"/>
    <m/>
    <d v="2019-01-15T00:00:00"/>
    <d v="2019-01-15T00:00:00"/>
    <m/>
    <m/>
    <m/>
    <m/>
    <m/>
    <m/>
    <m/>
    <m/>
    <m/>
    <m/>
  </r>
  <r>
    <s v="DCALVO"/>
    <n v="1700705410"/>
    <s v="VP/Z-CUSTOM-BLDR"/>
    <s v="PHI CONSTRUCTION, INC."/>
    <x v="150"/>
    <x v="1"/>
    <d v="2019-01-24T00:00:00"/>
    <n v="43494"/>
    <m/>
    <m/>
    <s v="VIS"/>
    <s v="STJ"/>
    <x v="19"/>
    <s v="CA"/>
    <m/>
    <m/>
    <n v="43490"/>
    <n v="43490"/>
    <n v="43499"/>
    <n v="3644.52"/>
    <n v="3644.52"/>
    <n v="0.54"/>
    <n v="0.54"/>
    <n v="0.54"/>
    <n v="0"/>
    <m/>
    <n v="0"/>
    <n v="0"/>
    <n v="0"/>
    <m/>
    <m/>
    <n v="0"/>
    <n v="928.79"/>
    <n v="25.484999999999999"/>
    <n v="861.11"/>
    <n v="23.628"/>
    <n v="0"/>
    <m/>
    <m/>
    <m/>
    <m/>
    <m/>
    <s v="DBRYAN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01-25T00:00:00"/>
    <m/>
    <d v="2019-01-25T00:00:00"/>
    <d v="2019-01-25T00:00:00"/>
    <m/>
    <m/>
    <m/>
    <m/>
    <m/>
    <m/>
    <m/>
    <m/>
    <n v="43495"/>
    <m/>
    <s v="GREEA"/>
    <m/>
    <m/>
    <m/>
    <m/>
    <m/>
    <m/>
    <m/>
    <d v="2019-01-29T00:00:00"/>
    <n v="43494"/>
    <s v="DCALVO"/>
    <d v="2019-01-25T00:00:00"/>
    <m/>
    <d v="2019-01-25T00:00:00"/>
    <d v="2019-01-25T00:00:00"/>
    <s v="DETRAUGHBER"/>
    <m/>
    <m/>
    <m/>
    <m/>
    <m/>
    <m/>
    <m/>
    <m/>
    <m/>
  </r>
  <r>
    <s v="DCALVO"/>
    <n v="1803420401"/>
    <s v="VP/Z-CUSTOM-BLDR"/>
    <s v="ALASKA DREAMS, INC."/>
    <x v="151"/>
    <x v="0"/>
    <d v="2018-07-24T00:00:00"/>
    <d v="2019-01-18T00:00:00"/>
    <m/>
    <s v="PO# 17876"/>
    <s v="VIS"/>
    <s v="VIS"/>
    <x v="14"/>
    <s v="CA"/>
    <s v="C1"/>
    <m/>
    <n v="43398"/>
    <n v="43399"/>
    <m/>
    <n v="200392.09"/>
    <n v="0"/>
    <n v="77.849999999999994"/>
    <n v="56.72"/>
    <n v="56.72"/>
    <n v="306.77"/>
    <n v="0"/>
    <n v="434.08"/>
    <n v="0.5"/>
    <n v="434.58"/>
    <n v="48690.38"/>
    <n v="23185.89"/>
    <n v="0"/>
    <n v="58165"/>
    <n v="29.026"/>
    <n v="63459.03"/>
    <m/>
    <n v="23.2"/>
    <m/>
    <m/>
    <m/>
    <m/>
    <m/>
    <s v="YHUANG"/>
    <n v="43451"/>
    <n v="43451"/>
    <n v="43453"/>
    <n v="43454"/>
    <s v="HUAGUILAR"/>
    <n v="43475"/>
    <n v="43475"/>
    <n v="43476"/>
    <m/>
    <s v="DETRAUGHBER"/>
    <m/>
    <m/>
    <n v="43339"/>
    <n v="43339"/>
    <s v="BBEAVERS"/>
    <n v="43455"/>
    <n v="43455"/>
    <n v="43483"/>
    <n v="43483"/>
    <s v="KINGG"/>
    <n v="43481"/>
    <n v="43481"/>
    <n v="43486"/>
    <n v="43486"/>
    <m/>
    <m/>
    <m/>
    <m/>
    <m/>
    <s v="SVCORDERMAN"/>
    <d v="2019-01-30T00:00:00"/>
    <m/>
    <d v="2019-01-25T00:00:00"/>
    <d v="2019-01-25T00:00:00"/>
    <s v="BBEAVERS"/>
    <n v="43489"/>
    <n v="43489"/>
    <n v="43489"/>
    <m/>
    <m/>
    <m/>
    <m/>
    <n v="43495"/>
    <m/>
    <s v="HUAGUILAR"/>
    <m/>
    <m/>
    <m/>
    <m/>
    <m/>
    <m/>
    <m/>
    <d v="2019-02-13T00:00:00"/>
    <m/>
    <s v="BBEAVERS"/>
    <d v="2019-01-25T00:00:00"/>
    <m/>
    <d v="2019-01-25T00:00:00"/>
    <d v="2019-01-25T00:00:00"/>
    <s v="RRODRIGUEZ"/>
    <n v="43364"/>
    <n v="43367"/>
    <n v="43369"/>
    <n v="43369"/>
    <m/>
    <m/>
    <m/>
    <m/>
    <m/>
  </r>
  <r>
    <s v="DCALVO"/>
    <n v="1804021301"/>
    <s v="VP/Z-CUSTOM-BLDR"/>
    <s v="CBC CONSTRUCTION INC"/>
    <x v="152"/>
    <x v="0"/>
    <d v="2018-10-03T00:00:00"/>
    <d v="2019-02-15T00:00:00"/>
    <m/>
    <m/>
    <s v="VIS"/>
    <s v="VIS"/>
    <x v="14"/>
    <s v="CA"/>
    <s v="C1"/>
    <s v="OTHER"/>
    <d v="2018-11-28T00:00:00"/>
    <d v="2018-11-29T00:00:00"/>
    <m/>
    <n v="45799.519999999997"/>
    <n v="0"/>
    <n v="7.56"/>
    <n v="8.0399999999999991"/>
    <n v="8.0399999999999991"/>
    <n v="76.459999999999994"/>
    <n v="0"/>
    <n v="93"/>
    <n v="0"/>
    <n v="93"/>
    <n v="17600.48"/>
    <n v="8381.18"/>
    <n v="0"/>
    <n v="15370.34"/>
    <n v="33.56"/>
    <n v="0"/>
    <m/>
    <n v="27.2"/>
    <m/>
    <m/>
    <m/>
    <m/>
    <m/>
    <s v="JSOLORIO"/>
    <d v="2018-10-23T00:00:00"/>
    <d v="2018-10-24T00:00:00"/>
    <d v="2018-10-29T00:00:00"/>
    <m/>
    <s v="HUAGUILAR"/>
    <n v="43455"/>
    <n v="43455"/>
    <d v="2018-12-26T00:00:00"/>
    <n v="43408"/>
    <s v="WRSMITH"/>
    <m/>
    <m/>
    <d v="2018-12-27T00:00:00"/>
    <m/>
    <s v="QUALC"/>
    <d v="2019-01-08T00:00:00"/>
    <n v="43473"/>
    <d v="2019-01-09T00:00:00"/>
    <n v="43476"/>
    <s v="KINGG"/>
    <d v="2019-01-11T00:00:00"/>
    <d v="2019-01-11T00:00:00"/>
    <d v="2019-01-11T00:00:00"/>
    <d v="2019-01-12T00:00:00"/>
    <m/>
    <m/>
    <m/>
    <m/>
    <m/>
    <s v="SVCORDERMAN"/>
    <d v="2019-01-15T00:00:00"/>
    <m/>
    <d v="2019-01-15T00:00:00"/>
    <d v="2019-01-15T00:00:00"/>
    <m/>
    <m/>
    <m/>
    <m/>
    <m/>
    <m/>
    <m/>
    <m/>
    <d v="2019-01-18T00:00:00"/>
    <m/>
    <s v="HUAGUILAR"/>
    <m/>
    <m/>
    <m/>
    <m/>
    <m/>
    <m/>
    <m/>
    <d v="2019-02-15T00:00:00"/>
    <m/>
    <s v="QUALC"/>
    <d v="2019-01-14T00:00:00"/>
    <m/>
    <d v="2019-01-14T00:00:00"/>
    <d v="2019-01-14T00:00:00"/>
    <s v="JCASTANEDA"/>
    <d v="2018-12-03T00:00:00"/>
    <d v="2018-12-03T00:00:00"/>
    <d v="2018-12-03T00:00:00"/>
    <d v="2018-12-03T00:00:00"/>
    <m/>
    <m/>
    <m/>
    <m/>
    <m/>
  </r>
  <r>
    <s v="FRIZR"/>
    <n v="1804102801"/>
    <s v="VP/Z-CUSTOM-BLDR"/>
    <s v="ASCENT CONSTRUCTION"/>
    <x v="153"/>
    <x v="0"/>
    <d v="2018-10-19T00:00:00"/>
    <d v="2019-02-27T00:00:00"/>
    <m/>
    <s v="GW1425"/>
    <s v="STJ"/>
    <s v="VIS"/>
    <x v="14"/>
    <s v="CA"/>
    <s v="C1"/>
    <s v="OTHER"/>
    <d v="2018-11-30T00:00:00"/>
    <d v="2018-12-03T00:00:00"/>
    <m/>
    <n v="118402.93"/>
    <n v="0"/>
    <n v="36.950000000000003"/>
    <n v="41.18"/>
    <n v="41.18"/>
    <n v="56.12"/>
    <m/>
    <n v="113"/>
    <n v="0"/>
    <n v="113"/>
    <n v="12962.56"/>
    <n v="6172.65"/>
    <n v="0"/>
    <n v="21800.12"/>
    <n v="18.411999999999999"/>
    <n v="0"/>
    <m/>
    <n v="19.899999999999999"/>
    <m/>
    <m/>
    <m/>
    <m/>
    <m/>
    <s v="JSOLORIO"/>
    <d v="2018-12-10T00:00:00"/>
    <d v="2018-12-12T00:00:00"/>
    <d v="2018-12-12T00:00:00"/>
    <d v="2018-12-19T00:00:00"/>
    <s v="HUAGUILAR"/>
    <m/>
    <m/>
    <d v="2018-12-18T00:00:00"/>
    <d v="2019-01-03T00:00:00"/>
    <s v="JRKRUPPSTADT"/>
    <m/>
    <m/>
    <d v="2019-01-04T00:00:00"/>
    <d v="2019-01-04T00:00:00"/>
    <s v="SVERA1"/>
    <d v="2019-01-14T00:00:00"/>
    <d v="2019-01-14T00:00:00"/>
    <d v="2019-01-15T00:00:00"/>
    <d v="2019-01-15T00:00:00"/>
    <s v="GARCP"/>
    <d v="2019-01-16T00:00:00"/>
    <d v="2019-01-16T00:00:00"/>
    <d v="2019-01-18T00:00:00"/>
    <d v="2019-01-18T00:00:00"/>
    <m/>
    <m/>
    <m/>
    <m/>
    <m/>
    <s v="SVCORDERMAN"/>
    <d v="2019-02-04T00:00:00"/>
    <m/>
    <d v="2019-02-04T00:00:00"/>
    <d v="2019-01-23T00:00:00"/>
    <s v="SVERA1"/>
    <d v="2019-01-21T00:00:00"/>
    <d v="2019-01-21T00:00:00"/>
    <d v="2019-01-21T00:00:00"/>
    <d v="2019-01-21T00:00:00"/>
    <m/>
    <m/>
    <m/>
    <d v="2019-01-28T00:00:00"/>
    <m/>
    <s v="HUAGUILAR"/>
    <m/>
    <m/>
    <n v="43416"/>
    <m/>
    <m/>
    <m/>
    <m/>
    <d v="2019-02-20T00:00:00"/>
    <m/>
    <s v="SVERA1"/>
    <d v="2019-01-22T00:00:00"/>
    <m/>
    <d v="2019-01-22T00:00:00"/>
    <d v="2019-01-22T00:00:00"/>
    <s v="JRKRUPPSTADT"/>
    <d v="2018-10-19T00:00:00"/>
    <d v="2018-10-19T00:00:00"/>
    <d v="2018-10-22T00:00:00"/>
    <d v="2018-11-27T00:00:00"/>
    <m/>
    <m/>
    <m/>
    <m/>
    <m/>
  </r>
  <r>
    <s v="CDTELFER"/>
    <n v="1804200201"/>
    <s v="VP/Z-CUSTOM-BLDR"/>
    <s v="MODERN BUILDING INC."/>
    <x v="154"/>
    <x v="0"/>
    <d v="2018-10-30T00:00:00"/>
    <n v="43514"/>
    <m/>
    <s v="Modern Job # 18076"/>
    <s v="VIS"/>
    <s v="VIS"/>
    <x v="14"/>
    <s v="CA"/>
    <s v="C1"/>
    <m/>
    <n v="43411"/>
    <n v="43412"/>
    <m/>
    <n v="183539.84"/>
    <n v="0"/>
    <n v="64.11"/>
    <n v="63"/>
    <n v="63"/>
    <n v="215.53"/>
    <n v="0"/>
    <n v="277.92"/>
    <n v="0"/>
    <n v="277.92"/>
    <n v="49787.96"/>
    <n v="23708.55"/>
    <n v="0"/>
    <n v="40805.21"/>
    <n v="22.231999999999999"/>
    <n v="0.01"/>
    <m/>
    <n v="22.2"/>
    <m/>
    <m/>
    <m/>
    <m/>
    <m/>
    <s v="RFCAEZZA"/>
    <n v="43416"/>
    <n v="43417"/>
    <n v="43425"/>
    <n v="43431"/>
    <s v="MLJOB"/>
    <n v="43437"/>
    <n v="43437"/>
    <n v="43438"/>
    <n v="43441"/>
    <s v="MSILLER"/>
    <m/>
    <m/>
    <n v="43445"/>
    <n v="43445"/>
    <s v="WJSPRUITENBURG"/>
    <n v="43467"/>
    <n v="43467"/>
    <n v="43469"/>
    <n v="43473"/>
    <s v="MATJONES"/>
    <n v="43472"/>
    <n v="43472"/>
    <n v="43475"/>
    <n v="43475"/>
    <m/>
    <m/>
    <m/>
    <m/>
    <m/>
    <s v="SVCORDERMAN"/>
    <d v="2019-01-11T00:00:00"/>
    <m/>
    <d v="2019-01-11T00:00:00"/>
    <d v="2019-01-11T00:00:00"/>
    <m/>
    <m/>
    <m/>
    <m/>
    <m/>
    <m/>
    <m/>
    <m/>
    <n v="43481"/>
    <m/>
    <s v="YHUANG"/>
    <m/>
    <m/>
    <m/>
    <m/>
    <m/>
    <m/>
    <m/>
    <d v="2019-02-04T00:00:00"/>
    <m/>
    <s v="WJSPRUITENBURG"/>
    <d v="2019-01-10T00:00:00"/>
    <m/>
    <d v="2019-01-10T00:00:00"/>
    <d v="2019-01-10T00:00:00"/>
    <s v="MSILLER"/>
    <n v="43404"/>
    <n v="43404"/>
    <n v="43411"/>
    <n v="43406"/>
    <m/>
    <m/>
    <m/>
    <m/>
    <m/>
  </r>
  <r>
    <s v="DCALVO"/>
    <n v="1804464101"/>
    <s v="VP/Z-CUSTOM-BLDR"/>
    <s v="U.S. TECHNICAL STRUCTURES"/>
    <x v="155"/>
    <x v="0"/>
    <d v="2018-11-15T00:00:00"/>
    <n v="43511"/>
    <m/>
    <m/>
    <s v="VIS"/>
    <s v="VIS"/>
    <x v="14"/>
    <s v="CA"/>
    <s v="C1"/>
    <s v="OTHER"/>
    <n v="43468"/>
    <n v="43469"/>
    <m/>
    <n v="43073.09"/>
    <n v="0"/>
    <n v="15.74"/>
    <n v="15.35"/>
    <n v="15.35"/>
    <n v="37.54"/>
    <n v="0"/>
    <n v="53.75"/>
    <n v="0"/>
    <n v="53.75"/>
    <n v="8669.5499999999993"/>
    <n v="4128.3500000000004"/>
    <n v="0"/>
    <n v="9372.82"/>
    <n v="21.76"/>
    <n v="0"/>
    <m/>
    <n v="22.5"/>
    <m/>
    <m/>
    <m/>
    <m/>
    <m/>
    <s v="JSOLORIO"/>
    <n v="43454"/>
    <n v="43457"/>
    <n v="43455"/>
    <n v="43468"/>
    <s v="HUAGUILAR"/>
    <n v="43460"/>
    <n v="43460"/>
    <n v="43462"/>
    <n v="43469"/>
    <s v="DETRAUGHBER"/>
    <m/>
    <m/>
    <n v="43469"/>
    <n v="43469"/>
    <s v="DMALONE"/>
    <n v="43469"/>
    <n v="43469"/>
    <n v="43473"/>
    <n v="43479"/>
    <s v="KINGG"/>
    <n v="43475"/>
    <n v="43475"/>
    <n v="43475"/>
    <n v="43475"/>
    <m/>
    <m/>
    <m/>
    <m/>
    <m/>
    <s v="SVCORDERMAN"/>
    <d v="2019-01-15T00:00:00"/>
    <m/>
    <d v="2019-01-15T00:00:00"/>
    <d v="2019-01-14T00:00:00"/>
    <s v="DMALONE"/>
    <n v="43479"/>
    <n v="43479"/>
    <n v="43479"/>
    <n v="43479"/>
    <m/>
    <m/>
    <m/>
    <n v="43482"/>
    <m/>
    <s v="MLJOB"/>
    <m/>
    <m/>
    <n v="43462"/>
    <m/>
    <m/>
    <m/>
    <m/>
    <d v="2019-02-15T00:00:00"/>
    <m/>
    <s v="DMALONE"/>
    <d v="2019-01-14T00:00:00"/>
    <m/>
    <d v="2019-01-14T00:00:00"/>
    <d v="2019-01-14T00:00:00"/>
    <s v="RRODRIGUEZ"/>
    <n v="43438"/>
    <n v="43438"/>
    <n v="43438"/>
    <n v="43440"/>
    <m/>
    <m/>
    <m/>
    <m/>
    <m/>
  </r>
  <r>
    <s v="DCALVO"/>
    <n v="1804489101"/>
    <s v="VP/Z-CUSTOM-BLDR"/>
    <s v="U.S. TECHNICAL STRUCTURES"/>
    <x v="156"/>
    <x v="0"/>
    <d v="2018-11-15T00:00:00"/>
    <n v="43511"/>
    <m/>
    <m/>
    <s v="VIS"/>
    <s v="VIS"/>
    <x v="14"/>
    <s v="CA"/>
    <s v="C1"/>
    <m/>
    <n v="43438"/>
    <n v="43439"/>
    <m/>
    <n v="39447.79"/>
    <n v="0"/>
    <n v="12.16"/>
    <n v="11.76"/>
    <n v="11.76"/>
    <n v="41.09"/>
    <n v="0"/>
    <n v="62"/>
    <n v="0"/>
    <n v="62"/>
    <n v="9489.6"/>
    <n v="4518.8500000000004"/>
    <n v="0"/>
    <n v="8267.51"/>
    <n v="20.957999999999998"/>
    <n v="0"/>
    <m/>
    <n v="22.2"/>
    <m/>
    <m/>
    <m/>
    <m/>
    <m/>
    <s v="JSOLORIO"/>
    <n v="43438"/>
    <n v="43443"/>
    <n v="43439"/>
    <m/>
    <s v="DWESSEL"/>
    <n v="43446"/>
    <n v="43446"/>
    <n v="43448"/>
    <m/>
    <s v="MSILLER"/>
    <m/>
    <m/>
    <n v="43452"/>
    <n v="43452"/>
    <s v="SVERA1"/>
    <n v="43467"/>
    <n v="43467"/>
    <n v="43467"/>
    <n v="43467"/>
    <s v="GARCP"/>
    <n v="43472"/>
    <n v="43472"/>
    <n v="43473"/>
    <n v="43473"/>
    <m/>
    <m/>
    <m/>
    <m/>
    <m/>
    <s v="SVCORDERMAN"/>
    <d v="2019-01-15T00:00:00"/>
    <m/>
    <d v="2019-01-15T00:00:00"/>
    <d v="2019-01-10T00:00:00"/>
    <s v="SVERA1"/>
    <n v="43467"/>
    <n v="43467"/>
    <n v="43468"/>
    <n v="43468"/>
    <m/>
    <m/>
    <m/>
    <n v="43479"/>
    <m/>
    <s v="MLJOB"/>
    <m/>
    <m/>
    <n v="43448"/>
    <m/>
    <m/>
    <m/>
    <m/>
    <d v="2019-02-15T00:00:00"/>
    <m/>
    <s v="SVERA1"/>
    <d v="2019-01-09T00:00:00"/>
    <m/>
    <d v="2019-01-09T00:00:00"/>
    <d v="2019-01-09T00:00:00"/>
    <s v="MSILLER"/>
    <n v="43432"/>
    <n v="43432"/>
    <n v="43432"/>
    <n v="43432"/>
    <m/>
    <m/>
    <m/>
    <m/>
    <m/>
  </r>
  <r>
    <s v="JUTSLER"/>
    <n v="1804633801"/>
    <s v="VP/Z-CUSTOM-BLDR"/>
    <s v="PEMB CONSTRUCTION INC."/>
    <x v="157"/>
    <x v="0"/>
    <d v="2018-12-03T00:00:00"/>
    <n v="43537"/>
    <m/>
    <m/>
    <s v="VIS"/>
    <s v="VIS"/>
    <x v="14"/>
    <s v="CA"/>
    <s v="C1"/>
    <m/>
    <n v="43480"/>
    <n v="43480"/>
    <m/>
    <n v="85834.62"/>
    <n v="0"/>
    <n v="26.02"/>
    <n v="26.57"/>
    <n v="26.57"/>
    <n v="40.090000000000003"/>
    <m/>
    <n v="62.75"/>
    <n v="0"/>
    <n v="62.75"/>
    <n v="9261.25"/>
    <n v="4410.12"/>
    <n v="0"/>
    <n v="14417.25"/>
    <n v="16.797000000000001"/>
    <n v="0"/>
    <m/>
    <n v="18.2"/>
    <m/>
    <m/>
    <m/>
    <m/>
    <m/>
    <s v="JSOLORIO"/>
    <n v="43461"/>
    <n v="43462"/>
    <n v="43461"/>
    <n v="43462"/>
    <s v="HUAGUILAR"/>
    <n v="43462"/>
    <n v="43462"/>
    <n v="43462"/>
    <n v="43468"/>
    <s v="DETRAUGHBER"/>
    <m/>
    <m/>
    <n v="43468"/>
    <n v="43468"/>
    <s v="GARCP"/>
    <n v="43476"/>
    <n v="43476"/>
    <n v="43476"/>
    <n v="43476"/>
    <s v="KINGG"/>
    <n v="43474"/>
    <n v="43474"/>
    <n v="43474"/>
    <n v="43474"/>
    <m/>
    <m/>
    <m/>
    <m/>
    <m/>
    <s v="SVCORDERMAN"/>
    <d v="2019-01-15T00:00:00"/>
    <m/>
    <d v="2019-01-15T00:00:00"/>
    <d v="2019-01-15T00:00:00"/>
    <s v="GARCP"/>
    <n v="43479"/>
    <n v="43479"/>
    <n v="43479"/>
    <n v="43479"/>
    <m/>
    <m/>
    <m/>
    <d v="2019-01-18T00:00:00"/>
    <m/>
    <s v="CHYDER"/>
    <m/>
    <m/>
    <m/>
    <m/>
    <m/>
    <m/>
    <m/>
    <d v="2019-02-13T00:00:00"/>
    <m/>
    <s v="GARCP"/>
    <d v="2019-01-14T00:00:00"/>
    <m/>
    <d v="2019-01-14T00:00:00"/>
    <d v="2019-01-14T00:00:00"/>
    <s v="JCASTANEDA"/>
    <n v="43440"/>
    <n v="43440"/>
    <n v="43441"/>
    <n v="43441"/>
    <m/>
    <m/>
    <m/>
    <m/>
    <m/>
  </r>
  <r>
    <s v="DRLAFAVER"/>
    <n v="1702703902"/>
    <s v="VP/CLAIM-ENPARTS-BLDR"/>
    <s v="SPANDA INDUSTRIAL, INC."/>
    <x v="158"/>
    <x v="0"/>
    <d v="2018-12-07T00:00:00"/>
    <n v="43486"/>
    <m/>
    <n v="17113"/>
    <s v="VIS"/>
    <s v="STJ"/>
    <x v="14"/>
    <s v="CA"/>
    <m/>
    <s v="OTHER"/>
    <n v="43479"/>
    <n v="43479"/>
    <m/>
    <n v="1"/>
    <n v="0"/>
    <n v="0"/>
    <n v="6.56"/>
    <n v="6.56"/>
    <n v="0"/>
    <m/>
    <n v="0"/>
    <n v="0"/>
    <n v="0"/>
    <m/>
    <m/>
    <n v="0"/>
    <n v="1"/>
    <n v="100"/>
    <n v="-12646.09"/>
    <m/>
    <n v="0"/>
    <m/>
    <m/>
    <m/>
    <m/>
    <m/>
    <s v="MJVALENTINE"/>
    <m/>
    <m/>
    <m/>
    <m/>
    <s v="MLJOB"/>
    <m/>
    <m/>
    <m/>
    <m/>
    <m/>
    <m/>
    <m/>
    <m/>
    <m/>
    <s v="GARCP"/>
    <n v="43446"/>
    <n v="43446"/>
    <n v="43479"/>
    <n v="43479"/>
    <s v="WJSPRUITENBURG"/>
    <n v="43473"/>
    <n v="43473"/>
    <n v="43473"/>
    <n v="43473"/>
    <m/>
    <m/>
    <m/>
    <m/>
    <m/>
    <s v="SVCORDERMAN"/>
    <m/>
    <m/>
    <d v="2019-01-14T00:00:00"/>
    <d v="2019-01-14T00:00:00"/>
    <s v="GARCP"/>
    <n v="43479"/>
    <n v="43479"/>
    <n v="43479"/>
    <n v="43479"/>
    <m/>
    <m/>
    <m/>
    <d v="2019-01-17T00:00:00"/>
    <m/>
    <s v="KPTRAN"/>
    <m/>
    <m/>
    <m/>
    <m/>
    <m/>
    <m/>
    <m/>
    <d v="2019-01-23T00:00:00"/>
    <d v="2019-01-23T00:00:00"/>
    <s v="GARCP"/>
    <d v="2019-01-14T00:00:00"/>
    <m/>
    <d v="2019-01-14T00:00:00"/>
    <d v="2019-01-14T00:00:00"/>
    <s v="DETRAUGHBER"/>
    <m/>
    <m/>
    <m/>
    <m/>
    <m/>
    <m/>
    <m/>
    <m/>
    <m/>
  </r>
  <r>
    <s v="JUTSLER"/>
    <n v="1802808105"/>
    <s v="VP/CLAIM-ENPARTS-BLDR"/>
    <s v="DALKE CONSTRUCTION COMPANY INC."/>
    <x v="159"/>
    <x v="0"/>
    <d v="2018-12-20T00:00:00"/>
    <d v="2019-01-10T00:00:00"/>
    <m/>
    <s v="VP Quote #180102 Rev1"/>
    <s v="VIS"/>
    <s v="VIS"/>
    <x v="14"/>
    <s v="CA"/>
    <m/>
    <s v="OTHER"/>
    <d v="2018-12-28T00:00:00"/>
    <d v="2018-12-28T00:00:00"/>
    <m/>
    <n v="873"/>
    <n v="0"/>
    <n v="0"/>
    <n v="0.28000000000000003"/>
    <n v="0.28000000000000003"/>
    <n v="0"/>
    <m/>
    <n v="0"/>
    <n v="0"/>
    <n v="0"/>
    <m/>
    <m/>
    <n v="0"/>
    <n v="873"/>
    <n v="100"/>
    <n v="-701.53"/>
    <m/>
    <n v="0"/>
    <m/>
    <m/>
    <m/>
    <m/>
    <m/>
    <s v="YHUANG"/>
    <m/>
    <m/>
    <m/>
    <m/>
    <s v="GREEA"/>
    <m/>
    <m/>
    <m/>
    <m/>
    <m/>
    <m/>
    <m/>
    <m/>
    <m/>
    <s v="DEBURSIAGA"/>
    <d v="2018-12-27T00:00:00"/>
    <d v="2018-12-27T00:00:00"/>
    <d v="2018-12-27T00:00:00"/>
    <n v="43461"/>
    <m/>
    <m/>
    <m/>
    <m/>
    <m/>
    <m/>
    <m/>
    <m/>
    <m/>
    <m/>
    <s v="SVCORDERMAN"/>
    <d v="2018-12-28T00:00:00"/>
    <m/>
    <d v="2018-12-28T00:00:00"/>
    <d v="2018-12-28T00:00:00"/>
    <m/>
    <m/>
    <m/>
    <m/>
    <m/>
    <m/>
    <m/>
    <m/>
    <d v="2019-01-02T00:00:00"/>
    <m/>
    <s v="GREEA"/>
    <m/>
    <m/>
    <m/>
    <m/>
    <m/>
    <m/>
    <m/>
    <d v="2019-01-10T00:00:00"/>
    <n v="43474"/>
    <s v="DEBURSIAGA"/>
    <d v="2018-12-27T00:00:00"/>
    <m/>
    <d v="2018-12-27T00:00:00"/>
    <d v="2018-12-27T00:00:00"/>
    <s v="DETRAUGHBER"/>
    <m/>
    <m/>
    <m/>
    <m/>
    <m/>
    <m/>
    <m/>
    <m/>
    <m/>
  </r>
  <r>
    <s v="MBELL1"/>
    <n v="1804656911"/>
    <s v="VP/CLAIM-ENPARTS-BLDR"/>
    <s v="TETON WEST OF WASHINGTON, LLC"/>
    <x v="160"/>
    <x v="0"/>
    <d v="2018-12-26T00:00:00"/>
    <m/>
    <m/>
    <m/>
    <m/>
    <m/>
    <x v="14"/>
    <s v="CA"/>
    <m/>
    <s v="OTHER"/>
    <m/>
    <m/>
    <m/>
    <n v="120.5"/>
    <n v="0"/>
    <n v="0"/>
    <n v="0.02"/>
    <n v="0.02"/>
    <n v="0"/>
    <m/>
    <n v="0"/>
    <n v="0"/>
    <n v="0"/>
    <m/>
    <m/>
    <n v="0"/>
    <n v="120.5"/>
    <n v="100"/>
    <n v="-92.88"/>
    <m/>
    <n v="0"/>
    <m/>
    <m/>
    <m/>
    <m/>
    <m/>
    <m/>
    <m/>
    <m/>
    <m/>
    <m/>
    <m/>
    <m/>
    <m/>
    <m/>
    <m/>
    <m/>
    <m/>
    <m/>
    <m/>
    <m/>
    <s v="DEBURSIAGA"/>
    <d v="2018-12-27T00:00:00"/>
    <d v="2018-12-27T00:00:00"/>
    <d v="2018-12-27T00:00:00"/>
    <d v="2018-12-27T00:00:00"/>
    <m/>
    <m/>
    <m/>
    <m/>
    <m/>
    <m/>
    <m/>
    <m/>
    <m/>
    <m/>
    <s v="SVCORDERMAN"/>
    <d v="2019-01-02T00:00:00"/>
    <m/>
    <d v="2019-01-02T00:00:00"/>
    <n v="43467"/>
    <m/>
    <m/>
    <m/>
    <m/>
    <m/>
    <m/>
    <m/>
    <m/>
    <m/>
    <m/>
    <m/>
    <m/>
    <m/>
    <m/>
    <m/>
    <m/>
    <m/>
    <m/>
    <d v="2019-01-09T00:00:00"/>
    <n v="43474"/>
    <s v="DEBURSIAGA"/>
    <d v="2018-12-27T00:00:00"/>
    <m/>
    <d v="2018-12-27T00:00:00"/>
    <d v="2018-12-27T00:00:00"/>
    <m/>
    <m/>
    <m/>
    <m/>
    <m/>
    <m/>
    <m/>
    <m/>
    <m/>
    <m/>
  </r>
  <r>
    <s v="JUTSLER"/>
    <n v="1802808108"/>
    <s v="CLAIM-BLDGMATL-BLDR"/>
    <s v="DALKE CONSTRUCTION COMPANY INC."/>
    <x v="159"/>
    <x v="0"/>
    <d v="2019-01-04T00:00:00"/>
    <m/>
    <m/>
    <s v="VP Quote #180102 Rev1"/>
    <s v="VIS"/>
    <s v="VIS"/>
    <x v="14"/>
    <s v="CA"/>
    <m/>
    <s v="OTHER"/>
    <d v="2019-01-08T00:00:00"/>
    <d v="2019-01-08T00:00:00"/>
    <m/>
    <n v="109.12"/>
    <n v="0"/>
    <n v="0"/>
    <n v="0.04"/>
    <n v="0.04"/>
    <n v="0"/>
    <m/>
    <n v="0"/>
    <n v="0"/>
    <n v="0"/>
    <m/>
    <m/>
    <n v="0"/>
    <n v="109.12"/>
    <n v="100"/>
    <n v="-97.75"/>
    <m/>
    <n v="0"/>
    <m/>
    <m/>
    <m/>
    <m/>
    <m/>
    <s v="YHUANG"/>
    <m/>
    <m/>
    <m/>
    <m/>
    <s v="GREEA"/>
    <m/>
    <m/>
    <m/>
    <m/>
    <m/>
    <m/>
    <m/>
    <m/>
    <m/>
    <s v="DEBURSIAGA"/>
    <d v="2019-01-07T00:00:00"/>
    <d v="2019-01-07T00:00:00"/>
    <d v="2019-01-07T00:00:00"/>
    <d v="2019-01-07T00:00:00"/>
    <m/>
    <m/>
    <m/>
    <m/>
    <m/>
    <m/>
    <m/>
    <m/>
    <m/>
    <m/>
    <s v="SVCORDERMAN"/>
    <d v="2019-01-08T00:00:00"/>
    <m/>
    <d v="2019-01-08T00:00:00"/>
    <d v="2019-01-08T00:00:00"/>
    <m/>
    <m/>
    <m/>
    <m/>
    <m/>
    <m/>
    <m/>
    <m/>
    <m/>
    <m/>
    <s v="GREEA"/>
    <m/>
    <m/>
    <m/>
    <m/>
    <m/>
    <m/>
    <m/>
    <d v="2019-01-11T00:00:00"/>
    <d v="2019-01-11T00:00:00"/>
    <s v="DEBURSIAGA"/>
    <d v="2019-01-07T00:00:00"/>
    <m/>
    <d v="2019-01-07T00:00:00"/>
    <d v="2019-01-07T00:00:00"/>
    <s v="DETRAUGHBER"/>
    <m/>
    <m/>
    <m/>
    <m/>
    <m/>
    <m/>
    <m/>
    <m/>
    <m/>
  </r>
  <r>
    <s v="CDTELFER"/>
    <n v="1702429603"/>
    <s v="VP/CLAIM-ENPARTS-BLDR"/>
    <s v="MODERN BUILDING INC."/>
    <x v="161"/>
    <x v="1"/>
    <d v="2019-01-08T00:00:00"/>
    <m/>
    <m/>
    <s v="Modern Job # 17008"/>
    <m/>
    <m/>
    <x v="14"/>
    <s v="CA"/>
    <m/>
    <m/>
    <m/>
    <m/>
    <n v="43498"/>
    <n v="0"/>
    <n v="0"/>
    <n v="0.04"/>
    <n v="0.05"/>
    <n v="0.05"/>
    <n v="0"/>
    <m/>
    <n v="0"/>
    <n v="0"/>
    <n v="0"/>
    <m/>
    <m/>
    <n v="0"/>
    <n v="-178.45"/>
    <m/>
    <n v="-640.54999999999995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09T00:00:00"/>
    <m/>
    <d v="2019-01-09T00:00:00"/>
    <d v="2019-01-09T00:00:00"/>
    <m/>
    <m/>
    <m/>
    <m/>
    <m/>
    <m/>
    <m/>
    <m/>
    <d v="2019-01-14T00:00:00"/>
    <m/>
    <m/>
    <m/>
    <m/>
    <m/>
    <m/>
    <m/>
    <m/>
    <m/>
    <d v="2019-01-14T00:00:00"/>
    <n v="43479"/>
    <s v="DEBURSIAGA"/>
    <d v="2019-01-08T00:00:00"/>
    <m/>
    <d v="2019-01-08T00:00:00"/>
    <d v="2019-01-08T00:00:00"/>
    <s v="JRKRUPPSTADT"/>
    <m/>
    <m/>
    <m/>
    <m/>
    <m/>
    <m/>
    <m/>
    <m/>
    <m/>
  </r>
  <r>
    <s v="MARQD"/>
    <n v="1900108102"/>
    <s v="VP-ENPARTS-BLDR"/>
    <s v="KNIGHT BUILDING SYSTEMS"/>
    <x v="162"/>
    <x v="1"/>
    <d v="2019-01-16T00:00:00"/>
    <m/>
    <m/>
    <s v="01162019-1"/>
    <m/>
    <m/>
    <x v="14"/>
    <s v="CA"/>
    <m/>
    <m/>
    <m/>
    <m/>
    <d v="2019-02-03T00:00:00"/>
    <n v="1909.9"/>
    <n v="1909.9"/>
    <n v="0.31"/>
    <n v="0.31"/>
    <n v="0.31"/>
    <n v="0"/>
    <m/>
    <n v="0"/>
    <n v="0"/>
    <n v="0"/>
    <m/>
    <m/>
    <n v="0"/>
    <n v="1000.42"/>
    <n v="52.381"/>
    <n v="1086.6400000000001"/>
    <n v="56.895000000000003"/>
    <n v="0"/>
    <m/>
    <m/>
    <m/>
    <m/>
    <m/>
    <m/>
    <m/>
    <m/>
    <m/>
    <m/>
    <m/>
    <m/>
    <m/>
    <m/>
    <m/>
    <m/>
    <m/>
    <m/>
    <m/>
    <m/>
    <s v="DEBURSIAGA"/>
    <d v="2019-01-16T00:00:00"/>
    <d v="2019-01-16T00:00:00"/>
    <d v="2019-01-16T00:00:00"/>
    <d v="2019-01-16T00:00:00"/>
    <m/>
    <m/>
    <m/>
    <m/>
    <m/>
    <m/>
    <m/>
    <m/>
    <m/>
    <m/>
    <s v="SVCORDERMAN"/>
    <m/>
    <m/>
    <n v="43482"/>
    <d v="2019-01-17T00:00:00"/>
    <m/>
    <m/>
    <m/>
    <m/>
    <m/>
    <m/>
    <m/>
    <m/>
    <d v="2019-01-21T00:00:00"/>
    <m/>
    <m/>
    <m/>
    <m/>
    <m/>
    <m/>
    <m/>
    <m/>
    <m/>
    <d v="2019-01-31T00:00:00"/>
    <d v="2019-01-31T00:00:00"/>
    <s v="DEBURSIAGA"/>
    <d v="2019-01-17T00:00:00"/>
    <m/>
    <d v="2019-01-17T00:00:00"/>
    <d v="2019-01-16T00:00:00"/>
    <m/>
    <m/>
    <m/>
    <m/>
    <m/>
    <m/>
    <m/>
    <m/>
    <m/>
    <m/>
  </r>
  <r>
    <s v="DRLAFAVER"/>
    <n v="1702255721"/>
    <s v="VP/CLAIM-ENPARTS-BLDR"/>
    <s v="SPANDA INDUSTRIAL, INC."/>
    <x v="163"/>
    <x v="0"/>
    <d v="2019-01-21T00:00:00"/>
    <n v="43489"/>
    <m/>
    <n v="17113"/>
    <s v="STJ"/>
    <s v="STJ"/>
    <x v="14"/>
    <s v="CA"/>
    <m/>
    <s v="OTHER"/>
    <m/>
    <m/>
    <m/>
    <n v="1067.8399999999999"/>
    <n v="0"/>
    <n v="0.15"/>
    <n v="0.16"/>
    <n v="0.16"/>
    <n v="0"/>
    <m/>
    <n v="0"/>
    <n v="0"/>
    <n v="0"/>
    <m/>
    <m/>
    <n v="0"/>
    <n v="559.34"/>
    <n v="52.381"/>
    <n v="-498.85"/>
    <m/>
    <n v="0"/>
    <m/>
    <m/>
    <m/>
    <m/>
    <m/>
    <s v="CLCONRAD"/>
    <m/>
    <m/>
    <m/>
    <m/>
    <s v="MLJOB"/>
    <m/>
    <m/>
    <m/>
    <m/>
    <m/>
    <m/>
    <m/>
    <m/>
    <m/>
    <s v="KINGG"/>
    <m/>
    <m/>
    <m/>
    <m/>
    <m/>
    <m/>
    <m/>
    <m/>
    <m/>
    <m/>
    <m/>
    <m/>
    <m/>
    <m/>
    <s v="SVCORDERMAN"/>
    <n v="43487"/>
    <m/>
    <n v="43487"/>
    <n v="43487"/>
    <m/>
    <m/>
    <m/>
    <m/>
    <m/>
    <m/>
    <m/>
    <m/>
    <m/>
    <m/>
    <s v="DWESSEL"/>
    <m/>
    <m/>
    <m/>
    <m/>
    <m/>
    <m/>
    <m/>
    <n v="43490"/>
    <n v="43489"/>
    <s v="KINGG"/>
    <d v="2019-01-21T00:00:00"/>
    <m/>
    <d v="2019-01-21T00:00:00"/>
    <d v="2019-01-21T00:00:00"/>
    <s v="JRKRUPPSTADT"/>
    <m/>
    <m/>
    <m/>
    <m/>
    <m/>
    <m/>
    <m/>
    <m/>
    <m/>
  </r>
  <r>
    <s v="DBJONES"/>
    <n v="1900161501"/>
    <s v="VP-ENPARTS-BLDR"/>
    <s v="DIVERSIFIED EQUIPMENT INC."/>
    <x v="164"/>
    <x v="0"/>
    <d v="2019-01-25T00:00:00"/>
    <m/>
    <m/>
    <m/>
    <m/>
    <m/>
    <x v="20"/>
    <s v="CA"/>
    <m/>
    <m/>
    <m/>
    <m/>
    <m/>
    <n v="163280.49"/>
    <n v="0"/>
    <n v="77.739999999999995"/>
    <n v="73.27"/>
    <n v="73.27"/>
    <n v="0"/>
    <m/>
    <n v="0"/>
    <n v="0"/>
    <n v="0"/>
    <m/>
    <m/>
    <n v="0"/>
    <n v="34843.11"/>
    <n v="21.338999999999999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28T00:00:00"/>
    <m/>
    <d v="2019-01-28T00:00:00"/>
    <d v="2019-01-28T00:00:00"/>
    <m/>
    <m/>
    <m/>
    <m/>
    <m/>
    <m/>
    <m/>
    <m/>
    <d v="2019-01-31T00:00:00"/>
    <m/>
    <m/>
    <m/>
    <m/>
    <m/>
    <m/>
    <m/>
    <m/>
    <m/>
    <d v="2019-02-06T00:00:00"/>
    <m/>
    <s v="JMCHILDS"/>
    <d v="2019-01-25T00:00:00"/>
    <m/>
    <d v="2019-01-25T00:00:00"/>
    <d v="2019-01-25T00:00:00"/>
    <m/>
    <m/>
    <m/>
    <m/>
    <m/>
    <m/>
    <m/>
    <m/>
    <m/>
    <m/>
  </r>
  <r>
    <s v="NMHELMING"/>
    <n v="1802809847"/>
    <s v="CSS/CONV-ENPARTS-BLDR"/>
    <s v="COLONY CONSTRUCTION CORPORATION"/>
    <x v="165"/>
    <x v="0"/>
    <d v="2019-01-22T00:00:00"/>
    <n v="43490"/>
    <m/>
    <m/>
    <m/>
    <m/>
    <x v="2"/>
    <s v="CAN"/>
    <s v="P"/>
    <m/>
    <m/>
    <m/>
    <m/>
    <n v="1"/>
    <n v="0"/>
    <n v="0"/>
    <n v="1.33"/>
    <n v="1.33"/>
    <n v="0"/>
    <m/>
    <n v="0"/>
    <n v="0"/>
    <n v="0"/>
    <m/>
    <m/>
    <n v="0"/>
    <n v="1"/>
    <n v="100"/>
    <n v="-2160.8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23T00:00:00"/>
    <m/>
    <d v="2019-01-23T00:00:00"/>
    <d v="2019-01-22T00:00:00"/>
    <m/>
    <m/>
    <m/>
    <m/>
    <m/>
    <m/>
    <m/>
    <m/>
    <m/>
    <m/>
    <m/>
    <m/>
    <m/>
    <m/>
    <m/>
    <m/>
    <m/>
    <m/>
    <d v="2019-01-25T00:00:00"/>
    <n v="43490"/>
    <s v="MAWITTMAIER"/>
    <d v="2019-01-22T00:00:00"/>
    <m/>
    <d v="2019-01-22T00:00:00"/>
    <d v="2019-01-22T00:00:00"/>
    <m/>
    <m/>
    <m/>
    <m/>
    <m/>
    <m/>
    <m/>
    <m/>
    <m/>
    <m/>
  </r>
  <r>
    <s v="KLEIJ"/>
    <n v="1804231901"/>
    <s v="VP/Z-CUSTOM-BLDR"/>
    <s v="FOCHT CONSTRUCTION CO."/>
    <x v="166"/>
    <x v="0"/>
    <d v="2018-10-10T00:00:00"/>
    <n v="43502"/>
    <m/>
    <m/>
    <s v="EVA"/>
    <s v="EVA"/>
    <x v="13"/>
    <s v="EVA"/>
    <s v="D1"/>
    <m/>
    <n v="43437"/>
    <n v="43438"/>
    <m/>
    <n v="190344.7"/>
    <n v="0"/>
    <n v="63.83"/>
    <n v="62.44"/>
    <n v="62.44"/>
    <n v="136.6"/>
    <n v="0"/>
    <n v="138"/>
    <n v="4"/>
    <n v="142"/>
    <n v="31581.919999999998"/>
    <n v="15039.01"/>
    <n v="0"/>
    <n v="43400.3"/>
    <n v="22.800999999999998"/>
    <n v="21686.3"/>
    <m/>
    <n v="0"/>
    <m/>
    <m/>
    <m/>
    <m/>
    <m/>
    <s v="HARBD"/>
    <n v="43419"/>
    <n v="43423"/>
    <n v="43425"/>
    <n v="43425"/>
    <s v="MAYJ1"/>
    <n v="43437"/>
    <n v="43437"/>
    <n v="43437"/>
    <n v="43425"/>
    <m/>
    <m/>
    <m/>
    <m/>
    <m/>
    <s v="JAOGLESBY"/>
    <d v="2018-12-10T00:00:00"/>
    <d v="2018-12-10T00:00:00"/>
    <d v="2019-01-03T00:00:00"/>
    <d v="2019-01-10T00:00:00"/>
    <s v="JAOGLESBY"/>
    <n v="43469"/>
    <n v="43469"/>
    <n v="43474"/>
    <n v="43475"/>
    <m/>
    <m/>
    <m/>
    <m/>
    <m/>
    <s v="SVCORDERMAN"/>
    <m/>
    <m/>
    <d v="2019-01-14T00:00:00"/>
    <d v="2019-01-10T00:00:00"/>
    <s v="JAOGLESBY"/>
    <n v="43444"/>
    <n v="43475"/>
    <n v="43476"/>
    <n v="43476"/>
    <m/>
    <m/>
    <m/>
    <n v="43479"/>
    <m/>
    <s v="MAYJ1"/>
    <m/>
    <m/>
    <m/>
    <m/>
    <m/>
    <m/>
    <m/>
    <d v="2019-02-06T00:00:00"/>
    <m/>
    <s v="JAOGLESBY"/>
    <d v="2019-01-11T00:00:00"/>
    <m/>
    <d v="2019-01-11T00:00:00"/>
    <d v="2019-01-10T00:00:00"/>
    <s v="JDSLYE"/>
    <n v="43406"/>
    <m/>
    <n v="43419"/>
    <m/>
    <m/>
    <m/>
    <m/>
    <m/>
    <m/>
  </r>
  <r>
    <s v="MDBORCHARDT"/>
    <n v="1802776808"/>
    <s v="VP-ENPARTS-BLDR"/>
    <s v="DURAND BUILDERS SERVICE"/>
    <x v="167"/>
    <x v="1"/>
    <d v="2019-01-23T00:00:00"/>
    <n v="43490"/>
    <m/>
    <s v="18SOCFG"/>
    <s v="EVA"/>
    <s v="AR"/>
    <x v="13"/>
    <s v="EVA"/>
    <m/>
    <m/>
    <m/>
    <m/>
    <n v="43499"/>
    <n v="3409.7"/>
    <n v="3409.7"/>
    <n v="0.11"/>
    <n v="0.11"/>
    <n v="0.11"/>
    <n v="0"/>
    <m/>
    <n v="0"/>
    <n v="0"/>
    <n v="0"/>
    <m/>
    <m/>
    <n v="0"/>
    <n v="1684.99"/>
    <n v="49.417999999999999"/>
    <n v="-980.8"/>
    <m/>
    <n v="0"/>
    <m/>
    <m/>
    <m/>
    <m/>
    <m/>
    <s v="BWBOREN"/>
    <m/>
    <m/>
    <m/>
    <m/>
    <s v="BWBOREN"/>
    <m/>
    <m/>
    <m/>
    <m/>
    <m/>
    <m/>
    <m/>
    <m/>
    <m/>
    <m/>
    <m/>
    <m/>
    <m/>
    <m/>
    <s v="RSCHMIDT"/>
    <m/>
    <m/>
    <m/>
    <m/>
    <m/>
    <m/>
    <m/>
    <m/>
    <m/>
    <s v="SVCORDERMAN"/>
    <d v="2019-01-24T00:00:00"/>
    <m/>
    <d v="2019-01-24T00:00:00"/>
    <d v="2019-01-24T00:00:00"/>
    <m/>
    <m/>
    <m/>
    <m/>
    <m/>
    <m/>
    <m/>
    <m/>
    <m/>
    <m/>
    <s v="MAYJ1"/>
    <m/>
    <m/>
    <m/>
    <m/>
    <m/>
    <m/>
    <m/>
    <d v="2019-01-24T00:00:00"/>
    <n v="43489"/>
    <s v="RSCHMIDT"/>
    <d v="2019-01-23T00:00:00"/>
    <m/>
    <d v="2019-01-23T00:00:00"/>
    <d v="2019-01-23T00:00:00"/>
    <s v="RMMOSHER"/>
    <m/>
    <m/>
    <m/>
    <m/>
    <m/>
    <m/>
    <m/>
    <m/>
    <m/>
  </r>
  <r>
    <s v="MDBORCHARDT"/>
    <n v="1802776810"/>
    <s v="VP-ENPARTS-BLDR"/>
    <s v="DURAND BUILDERS SERVICE"/>
    <x v="167"/>
    <x v="0"/>
    <d v="2019-01-25T00:00:00"/>
    <n v="43500"/>
    <m/>
    <s v="18SOCFG"/>
    <s v="EVA"/>
    <s v="AR"/>
    <x v="13"/>
    <s v="EVA"/>
    <m/>
    <m/>
    <m/>
    <m/>
    <m/>
    <n v="641.11"/>
    <n v="0"/>
    <n v="0.12"/>
    <n v="0.12"/>
    <n v="0.12"/>
    <n v="0"/>
    <m/>
    <n v="0"/>
    <n v="0"/>
    <n v="0"/>
    <m/>
    <m/>
    <n v="0"/>
    <n v="335.82"/>
    <n v="52.381"/>
    <n v="0"/>
    <m/>
    <n v="0"/>
    <m/>
    <m/>
    <m/>
    <m/>
    <m/>
    <s v="BWBOREN"/>
    <m/>
    <m/>
    <m/>
    <m/>
    <s v="BWBOREN"/>
    <m/>
    <m/>
    <m/>
    <m/>
    <m/>
    <m/>
    <m/>
    <m/>
    <m/>
    <m/>
    <m/>
    <m/>
    <m/>
    <m/>
    <s v="RSCHMIDT"/>
    <m/>
    <m/>
    <m/>
    <m/>
    <m/>
    <m/>
    <m/>
    <m/>
    <m/>
    <s v="SVCORDERMAN"/>
    <d v="2019-01-25T00:00:00"/>
    <m/>
    <d v="2019-01-25T00:00:00"/>
    <d v="2019-01-25T00:00:00"/>
    <m/>
    <m/>
    <m/>
    <m/>
    <m/>
    <m/>
    <m/>
    <m/>
    <m/>
    <m/>
    <s v="MAYJ1"/>
    <m/>
    <m/>
    <m/>
    <m/>
    <m/>
    <m/>
    <m/>
    <d v="2019-02-05T00:00:00"/>
    <m/>
    <s v="RSCHMIDT"/>
    <d v="2019-01-25T00:00:00"/>
    <m/>
    <d v="2019-01-25T00:00:00"/>
    <d v="2019-01-25T00:00:00"/>
    <s v="RMMOSHER"/>
    <m/>
    <m/>
    <m/>
    <m/>
    <m/>
    <m/>
    <m/>
    <m/>
    <m/>
  </r>
  <r>
    <s v="MDBORCHARDT"/>
    <n v="1802776809"/>
    <s v="VP-ENPARTS-BLDR"/>
    <s v="DURAND BUILDERS SERVICE"/>
    <x v="167"/>
    <x v="0"/>
    <d v="2019-01-25T00:00:00"/>
    <d v="2019-02-04T00:00:00"/>
    <m/>
    <s v="18SOCFG"/>
    <s v="EVA"/>
    <s v="AR"/>
    <x v="13"/>
    <s v="EVA"/>
    <m/>
    <m/>
    <m/>
    <m/>
    <m/>
    <n v="14153.72"/>
    <n v="0"/>
    <n v="2.67"/>
    <n v="2.64"/>
    <n v="2.64"/>
    <n v="0"/>
    <m/>
    <n v="0"/>
    <n v="0"/>
    <n v="0"/>
    <m/>
    <m/>
    <n v="0"/>
    <n v="5622.08"/>
    <n v="39.722000000000001"/>
    <n v="0"/>
    <m/>
    <n v="0"/>
    <m/>
    <m/>
    <m/>
    <m/>
    <m/>
    <s v="BWBOREN"/>
    <m/>
    <m/>
    <m/>
    <m/>
    <s v="BWBOREN"/>
    <m/>
    <m/>
    <m/>
    <m/>
    <m/>
    <m/>
    <m/>
    <m/>
    <m/>
    <m/>
    <m/>
    <m/>
    <m/>
    <m/>
    <s v="RSCHMIDT"/>
    <m/>
    <m/>
    <m/>
    <m/>
    <m/>
    <m/>
    <m/>
    <m/>
    <m/>
    <s v="SVCORDERMAN"/>
    <d v="2019-01-25T00:00:00"/>
    <m/>
    <d v="2019-01-25T00:00:00"/>
    <d v="2019-01-25T00:00:00"/>
    <m/>
    <m/>
    <m/>
    <m/>
    <m/>
    <m/>
    <m/>
    <m/>
    <m/>
    <m/>
    <s v="MAYJ1"/>
    <m/>
    <m/>
    <m/>
    <m/>
    <m/>
    <m/>
    <m/>
    <d v="2019-02-05T00:00:00"/>
    <m/>
    <s v="RSCHMIDT"/>
    <d v="2019-01-25T00:00:00"/>
    <m/>
    <d v="2019-01-25T00:00:00"/>
    <d v="2019-01-25T00:00:00"/>
    <s v="RMMOSHER"/>
    <m/>
    <m/>
    <m/>
    <m/>
    <m/>
    <m/>
    <m/>
    <m/>
    <m/>
  </r>
  <r>
    <s v="DELAMBERT"/>
    <n v="1803725505"/>
    <s v="VP/Z-CUSTOM-BLDR"/>
    <s v="MBG BUILDINGS INC"/>
    <x v="168"/>
    <x v="0"/>
    <d v="2018-08-17T00:00:00"/>
    <d v="2019-02-14T00:00:00"/>
    <m/>
    <s v="18B047"/>
    <s v="EVA"/>
    <s v="EVA"/>
    <x v="17"/>
    <s v="EVA"/>
    <s v="C1"/>
    <m/>
    <n v="43332"/>
    <n v="43333"/>
    <m/>
    <n v="262171.82"/>
    <n v="0"/>
    <n v="101.11"/>
    <n v="78.75"/>
    <n v="78.75"/>
    <n v="0"/>
    <m/>
    <n v="0"/>
    <n v="0"/>
    <n v="0"/>
    <m/>
    <m/>
    <n v="0"/>
    <n v="56922.87"/>
    <n v="21.712"/>
    <n v="0"/>
    <m/>
    <n v="0"/>
    <m/>
    <m/>
    <m/>
    <m/>
    <m/>
    <s v="WTCASTONGUAY"/>
    <n v="43367"/>
    <n v="43368"/>
    <n v="43417"/>
    <n v="43430"/>
    <s v="WTCASTONGUAY"/>
    <m/>
    <m/>
    <m/>
    <m/>
    <m/>
    <m/>
    <m/>
    <m/>
    <m/>
    <s v="LBWELSCHMEYER"/>
    <n v="43479"/>
    <n v="43479"/>
    <n v="43489"/>
    <n v="43491"/>
    <s v="JMEGGERSS"/>
    <n v="43486"/>
    <n v="43486"/>
    <n v="43489"/>
    <n v="43491"/>
    <m/>
    <m/>
    <m/>
    <m/>
    <m/>
    <s v="SVCORDERMAN"/>
    <d v="2019-01-18T00:00:00"/>
    <m/>
    <d v="2019-01-25T00:00:00"/>
    <d v="2019-01-28T00:00:00"/>
    <m/>
    <m/>
    <m/>
    <m/>
    <m/>
    <m/>
    <m/>
    <m/>
    <d v="2019-01-31T00:00:00"/>
    <m/>
    <s v="WTCASTONGUAY"/>
    <m/>
    <m/>
    <m/>
    <m/>
    <m/>
    <m/>
    <m/>
    <d v="2019-02-14T00:00:00"/>
    <m/>
    <s v="JMMCFARLAND"/>
    <d v="2019-01-24T00:00:00"/>
    <m/>
    <d v="2019-01-24T00:00:00"/>
    <d v="2019-01-26T00:00:00"/>
    <s v="COOKJ"/>
    <n v="43342"/>
    <n v="43342"/>
    <n v="43430"/>
    <n v="43430"/>
    <m/>
    <m/>
    <m/>
    <m/>
    <m/>
  </r>
  <r>
    <s v="DELAMBERT"/>
    <n v="1803725504"/>
    <s v="VP/Z-CUSTOM-BLDR"/>
    <s v="MBG BUILDINGS INC"/>
    <x v="168"/>
    <x v="0"/>
    <d v="2018-08-17T00:00:00"/>
    <n v="43511"/>
    <m/>
    <s v="18B047"/>
    <s v="EVA"/>
    <s v="EVA"/>
    <x v="17"/>
    <s v="EVA"/>
    <s v="F1"/>
    <m/>
    <n v="43332"/>
    <n v="43333"/>
    <m/>
    <n v="257728.66"/>
    <n v="0"/>
    <n v="98.53"/>
    <n v="84.86"/>
    <n v="84.86"/>
    <n v="0"/>
    <m/>
    <n v="0"/>
    <n v="0"/>
    <n v="0"/>
    <m/>
    <m/>
    <n v="0"/>
    <n v="57331.3"/>
    <n v="22.245000000000001"/>
    <n v="-60.82"/>
    <m/>
    <n v="0"/>
    <m/>
    <m/>
    <m/>
    <m/>
    <m/>
    <s v="WTCASTONGUAY"/>
    <n v="43367"/>
    <n v="43368"/>
    <n v="43417"/>
    <n v="43425"/>
    <s v="WTCASTONGUAY"/>
    <m/>
    <m/>
    <m/>
    <m/>
    <m/>
    <m/>
    <m/>
    <m/>
    <m/>
    <s v="JMMCFARLAND"/>
    <n v="43437"/>
    <n v="43437"/>
    <n v="43483"/>
    <n v="43482"/>
    <m/>
    <m/>
    <m/>
    <m/>
    <m/>
    <m/>
    <m/>
    <m/>
    <m/>
    <m/>
    <s v="SVCORDERMAN"/>
    <d v="2019-01-15T00:00:00"/>
    <m/>
    <d v="2019-01-18T00:00:00"/>
    <d v="2019-01-18T00:00:00"/>
    <m/>
    <m/>
    <m/>
    <m/>
    <m/>
    <m/>
    <m/>
    <m/>
    <n v="43488"/>
    <m/>
    <s v="WTCASTONGUAY"/>
    <m/>
    <m/>
    <m/>
    <m/>
    <m/>
    <m/>
    <m/>
    <n v="43503"/>
    <m/>
    <s v="JMMCFARLAND"/>
    <d v="2019-01-17T00:00:00"/>
    <m/>
    <d v="2019-01-17T00:00:00"/>
    <d v="2019-01-18T00:00:00"/>
    <s v="COOKJ"/>
    <n v="43342"/>
    <n v="43342"/>
    <n v="43430"/>
    <n v="43430"/>
    <m/>
    <m/>
    <m/>
    <m/>
    <m/>
  </r>
  <r>
    <s v="DELAMBERT"/>
    <n v="1803725503"/>
    <s v="CSS/CONV-CUSTOM-BLDR"/>
    <s v="MBG BUILDINGS INC"/>
    <x v="168"/>
    <x v="0"/>
    <d v="2018-08-17T00:00:00"/>
    <n v="43511"/>
    <m/>
    <s v="18B047"/>
    <s v="EVA"/>
    <s v="EVA"/>
    <x v="17"/>
    <s v="EVA"/>
    <m/>
    <m/>
    <n v="43332"/>
    <n v="43333"/>
    <m/>
    <n v="23924.19"/>
    <n v="0"/>
    <n v="15.1"/>
    <n v="14.53"/>
    <n v="14.53"/>
    <n v="0"/>
    <m/>
    <n v="0"/>
    <n v="0"/>
    <n v="0"/>
    <m/>
    <m/>
    <n v="0"/>
    <n v="3933.19"/>
    <n v="16.440000000000001"/>
    <n v="1031.1300000000001"/>
    <m/>
    <n v="0"/>
    <m/>
    <m/>
    <m/>
    <m/>
    <m/>
    <s v="WTCASTONGUAY"/>
    <n v="43367"/>
    <n v="43368"/>
    <n v="43417"/>
    <n v="43425"/>
    <s v="WTCASTONGUAY"/>
    <m/>
    <m/>
    <m/>
    <m/>
    <m/>
    <m/>
    <m/>
    <m/>
    <m/>
    <s v="GDDANIELS"/>
    <n v="43472"/>
    <n v="43472"/>
    <n v="43482"/>
    <n v="43482"/>
    <s v="ACBOBBITT"/>
    <n v="43467"/>
    <n v="43467"/>
    <n v="43482"/>
    <n v="43481"/>
    <m/>
    <m/>
    <m/>
    <m/>
    <m/>
    <s v="SVCORDERMAN"/>
    <d v="2019-01-18T00:00:00"/>
    <m/>
    <d v="2019-01-18T00:00:00"/>
    <d v="2019-01-17T00:00:00"/>
    <m/>
    <m/>
    <m/>
    <m/>
    <m/>
    <m/>
    <m/>
    <m/>
    <d v="2019-01-21T00:00:00"/>
    <m/>
    <s v="WTCASTONGUAY"/>
    <m/>
    <m/>
    <m/>
    <m/>
    <m/>
    <m/>
    <m/>
    <d v="2019-02-15T00:00:00"/>
    <m/>
    <s v="GDDANIELS"/>
    <d v="2019-01-17T00:00:00"/>
    <m/>
    <d v="2019-01-17T00:00:00"/>
    <d v="2019-01-17T00:00:00"/>
    <s v="COOKJ"/>
    <n v="43342"/>
    <n v="43342"/>
    <n v="43430"/>
    <n v="43430"/>
    <m/>
    <m/>
    <m/>
    <m/>
    <m/>
  </r>
  <r>
    <s v="DELAMBERT"/>
    <n v="1803725513"/>
    <s v="CSS/CONV-CUSTOM-BLDR"/>
    <s v="MBG BUILDINGS INC"/>
    <x v="168"/>
    <x v="0"/>
    <d v="2018-12-27T00:00:00"/>
    <n v="43531"/>
    <m/>
    <s v="18B047"/>
    <s v="EVA"/>
    <s v="EVA"/>
    <x v="17"/>
    <s v="EVA"/>
    <m/>
    <m/>
    <n v="43462"/>
    <n v="43465"/>
    <m/>
    <n v="21266.62"/>
    <n v="0"/>
    <n v="13.43"/>
    <n v="12.9"/>
    <n v="12.9"/>
    <n v="0"/>
    <m/>
    <n v="0"/>
    <n v="0"/>
    <n v="0"/>
    <m/>
    <m/>
    <n v="0"/>
    <n v="3496.62"/>
    <n v="16.442"/>
    <n v="0"/>
    <m/>
    <n v="0"/>
    <m/>
    <m/>
    <m/>
    <m/>
    <m/>
    <s v="WTCASTONGUAY"/>
    <m/>
    <m/>
    <m/>
    <m/>
    <s v="WTCASTONGUAY"/>
    <m/>
    <m/>
    <m/>
    <m/>
    <m/>
    <m/>
    <m/>
    <m/>
    <m/>
    <s v="GDDANIELS"/>
    <n v="43467"/>
    <n v="43472"/>
    <n v="43451"/>
    <n v="43482"/>
    <m/>
    <m/>
    <m/>
    <m/>
    <m/>
    <m/>
    <m/>
    <m/>
    <m/>
    <m/>
    <s v="SVCORDERMAN"/>
    <d v="2019-02-08T00:00:00"/>
    <m/>
    <d v="2019-02-08T00:00:00"/>
    <d v="2019-01-28T00:00:00"/>
    <m/>
    <m/>
    <m/>
    <m/>
    <m/>
    <m/>
    <m/>
    <m/>
    <d v="2019-01-31T00:00:00"/>
    <m/>
    <s v="WTCASTONGUAY"/>
    <m/>
    <m/>
    <m/>
    <m/>
    <m/>
    <m/>
    <m/>
    <d v="2019-03-07T00:00:00"/>
    <m/>
    <s v="GDDANIELS"/>
    <d v="2019-02-07T00:00:00"/>
    <m/>
    <d v="2019-02-07T00:00:00"/>
    <d v="2019-01-17T00:00:00"/>
    <s v="COOKJ"/>
    <n v="43342"/>
    <n v="43342"/>
    <n v="43430"/>
    <n v="43430"/>
    <m/>
    <m/>
    <m/>
    <m/>
    <m/>
  </r>
  <r>
    <s v="DELAMBERT"/>
    <n v="1803725515"/>
    <s v="CSS/CONV-CUSTOM-BLDR"/>
    <s v="MBG BUILDINGS INC"/>
    <x v="168"/>
    <x v="0"/>
    <d v="2018-12-27T00:00:00"/>
    <d v="2019-02-14T00:00:00"/>
    <m/>
    <s v="18B047"/>
    <s v="EVA"/>
    <s v="EVA"/>
    <x v="17"/>
    <s v="EVA"/>
    <m/>
    <m/>
    <n v="43472"/>
    <n v="43473"/>
    <m/>
    <n v="76953.84"/>
    <n v="0"/>
    <n v="50.69"/>
    <n v="80.569999999999993"/>
    <n v="80.569999999999993"/>
    <n v="0"/>
    <m/>
    <n v="0"/>
    <n v="0"/>
    <n v="0"/>
    <m/>
    <m/>
    <n v="0"/>
    <n v="12652.84"/>
    <n v="16.442"/>
    <n v="0"/>
    <m/>
    <n v="0"/>
    <m/>
    <m/>
    <m/>
    <m/>
    <m/>
    <s v="WTCASTONGUAY"/>
    <m/>
    <m/>
    <m/>
    <m/>
    <s v="WTCASTONGUAY"/>
    <m/>
    <m/>
    <m/>
    <m/>
    <m/>
    <m/>
    <m/>
    <m/>
    <m/>
    <s v="KBSAYTHONGPHET"/>
    <d v="2019-01-17T00:00:00"/>
    <d v="2019-01-17T00:00:00"/>
    <d v="2019-01-17T00:00:00"/>
    <d v="2019-01-17T00:00:00"/>
    <s v="ACBOBBITT"/>
    <d v="2019-01-17T00:00:00"/>
    <d v="2019-01-17T00:00:00"/>
    <d v="2019-01-17T00:00:00"/>
    <d v="2019-01-17T00:00:00"/>
    <m/>
    <m/>
    <m/>
    <m/>
    <m/>
    <s v="SVCORDERMAN"/>
    <d v="2019-01-18T00:00:00"/>
    <m/>
    <d v="2019-01-18T00:00:00"/>
    <d v="2019-01-17T00:00:00"/>
    <m/>
    <m/>
    <m/>
    <m/>
    <m/>
    <m/>
    <m/>
    <m/>
    <d v="2019-01-21T00:00:00"/>
    <m/>
    <s v="WTCASTONGUAY"/>
    <m/>
    <m/>
    <m/>
    <m/>
    <m/>
    <m/>
    <m/>
    <n v="43510"/>
    <m/>
    <s v="KBSAYTHONGPHET"/>
    <d v="2019-01-17T00:00:00"/>
    <m/>
    <d v="2019-01-17T00:00:00"/>
    <d v="2019-01-17T00:00:00"/>
    <s v="COOKJ"/>
    <n v="43342"/>
    <n v="43342"/>
    <n v="43430"/>
    <n v="43430"/>
    <m/>
    <m/>
    <m/>
    <m/>
    <m/>
  </r>
  <r>
    <s v="DELAMBERT"/>
    <n v="1803725514"/>
    <s v="CSS/CONV-CUSTOM-BLDR"/>
    <s v="MBG BUILDINGS INC"/>
    <x v="168"/>
    <x v="0"/>
    <d v="2018-12-27T00:00:00"/>
    <d v="2019-02-07T00:00:00"/>
    <m/>
    <s v="18B047"/>
    <s v="EVA"/>
    <s v="EVA"/>
    <x v="17"/>
    <s v="EVA"/>
    <m/>
    <m/>
    <n v="43472"/>
    <n v="43473"/>
    <m/>
    <n v="87693.1"/>
    <n v="0"/>
    <n v="57.76"/>
    <n v="73.239999999999995"/>
    <n v="73.239999999999995"/>
    <n v="0"/>
    <m/>
    <n v="0"/>
    <n v="0"/>
    <n v="0"/>
    <m/>
    <m/>
    <n v="0"/>
    <n v="14419.1"/>
    <n v="16.443000000000001"/>
    <n v="12030.84"/>
    <m/>
    <n v="0"/>
    <m/>
    <m/>
    <m/>
    <m/>
    <m/>
    <s v="WTCASTONGUAY"/>
    <m/>
    <m/>
    <m/>
    <m/>
    <s v="WTCASTONGUAY"/>
    <m/>
    <m/>
    <m/>
    <m/>
    <m/>
    <m/>
    <m/>
    <m/>
    <m/>
    <s v="KBSAYTHONGPHET"/>
    <n v="43476"/>
    <n v="43476"/>
    <n v="43476"/>
    <n v="43476"/>
    <s v="ACBOBBITT"/>
    <n v="43476"/>
    <n v="43476"/>
    <n v="43476"/>
    <n v="43476"/>
    <m/>
    <m/>
    <m/>
    <m/>
    <m/>
    <s v="SVCORDERMAN"/>
    <d v="2019-01-11T00:00:00"/>
    <m/>
    <d v="2019-01-11T00:00:00"/>
    <d v="2019-01-11T00:00:00"/>
    <m/>
    <m/>
    <m/>
    <m/>
    <m/>
    <m/>
    <m/>
    <m/>
    <d v="2019-01-16T00:00:00"/>
    <m/>
    <s v="WTCASTONGUAY"/>
    <m/>
    <m/>
    <m/>
    <m/>
    <m/>
    <m/>
    <m/>
    <d v="2019-02-07T00:00:00"/>
    <m/>
    <s v="KBSAYTHONGPHET"/>
    <d v="2019-01-10T00:00:00"/>
    <m/>
    <d v="2019-01-10T00:00:00"/>
    <d v="2019-01-11T00:00:00"/>
    <s v="COOKJ"/>
    <n v="43342"/>
    <n v="43342"/>
    <n v="43430"/>
    <n v="43430"/>
    <m/>
    <m/>
    <m/>
    <m/>
    <m/>
  </r>
  <r>
    <s v="DELAMBERT"/>
    <n v="1803725516"/>
    <s v="CSS/CONV-CUSTOM-BLDR"/>
    <s v="MBG BUILDINGS INC"/>
    <x v="168"/>
    <x v="0"/>
    <d v="2018-12-28T00:00:00"/>
    <d v="2019-02-21T00:00:00"/>
    <m/>
    <s v="18B047"/>
    <s v="EVA"/>
    <s v="EVA"/>
    <x v="17"/>
    <s v="EVA"/>
    <m/>
    <m/>
    <n v="43472"/>
    <n v="43473"/>
    <m/>
    <n v="76288.350000000006"/>
    <n v="0"/>
    <n v="50.25"/>
    <n v="80.819999999999993"/>
    <n v="80.819999999999993"/>
    <n v="0"/>
    <m/>
    <n v="0"/>
    <n v="0"/>
    <n v="0"/>
    <m/>
    <m/>
    <n v="0"/>
    <n v="12543.35"/>
    <n v="16.442"/>
    <n v="0"/>
    <m/>
    <n v="0"/>
    <m/>
    <m/>
    <m/>
    <m/>
    <m/>
    <s v="WTCASTONGUAY"/>
    <m/>
    <m/>
    <m/>
    <m/>
    <s v="WTCASTONGUAY"/>
    <m/>
    <m/>
    <m/>
    <m/>
    <m/>
    <m/>
    <m/>
    <m/>
    <m/>
    <s v="KBSAYTHONGPHET"/>
    <n v="43489"/>
    <n v="43489"/>
    <n v="43489"/>
    <n v="43489"/>
    <s v="ACBOBBITT"/>
    <n v="43489"/>
    <n v="43489"/>
    <n v="43489"/>
    <n v="43489"/>
    <m/>
    <m/>
    <m/>
    <m/>
    <m/>
    <s v="SVCORDERMAN"/>
    <n v="43490"/>
    <m/>
    <n v="43490"/>
    <d v="2019-01-25T00:00:00"/>
    <m/>
    <m/>
    <m/>
    <m/>
    <m/>
    <m/>
    <m/>
    <m/>
    <d v="2019-01-30T00:00:00"/>
    <m/>
    <s v="WTCASTONGUAY"/>
    <m/>
    <m/>
    <m/>
    <m/>
    <m/>
    <m/>
    <m/>
    <d v="2019-02-21T00:00:00"/>
    <m/>
    <s v="KBSAYTHONGPHET"/>
    <d v="2019-01-24T00:00:00"/>
    <m/>
    <d v="2019-01-24T00:00:00"/>
    <d v="2019-01-24T00:00:00"/>
    <s v="COOKJ"/>
    <n v="43342"/>
    <n v="43342"/>
    <n v="43430"/>
    <n v="43430"/>
    <m/>
    <m/>
    <m/>
    <m/>
    <m/>
  </r>
  <r>
    <s v="DELAMBERT"/>
    <n v="1803725510"/>
    <s v="CLAIM-BLDGMATL-BLDR"/>
    <s v="MBG BUILDINGS INC"/>
    <x v="168"/>
    <x v="0"/>
    <d v="2019-01-04T00:00:00"/>
    <d v="2019-02-01T00:00:00"/>
    <m/>
    <s v="18B047"/>
    <s v="EVA"/>
    <s v="EVA"/>
    <x v="17"/>
    <s v="EVA"/>
    <m/>
    <s v="OTHER"/>
    <d v="2019-01-04T00:00:00"/>
    <d v="2019-01-04T00:00:00"/>
    <m/>
    <n v="0"/>
    <n v="0"/>
    <n v="0"/>
    <n v="10.17"/>
    <n v="10.17"/>
    <n v="0"/>
    <m/>
    <n v="0"/>
    <n v="0"/>
    <n v="0"/>
    <m/>
    <m/>
    <n v="0"/>
    <n v="0"/>
    <m/>
    <n v="-20739.22"/>
    <m/>
    <n v="0"/>
    <m/>
    <m/>
    <m/>
    <m/>
    <m/>
    <s v="WTCASTONGUAY"/>
    <m/>
    <m/>
    <m/>
    <m/>
    <s v="WTCASTONGUAY"/>
    <m/>
    <m/>
    <m/>
    <m/>
    <m/>
    <m/>
    <m/>
    <m/>
    <m/>
    <s v="JMEGGERSS"/>
    <d v="2019-01-04T00:00:00"/>
    <d v="2019-01-04T00:00:00"/>
    <d v="2019-01-04T00:00:00"/>
    <d v="2019-01-04T00:00:00"/>
    <s v="GDDANIELS"/>
    <m/>
    <m/>
    <m/>
    <m/>
    <m/>
    <m/>
    <m/>
    <m/>
    <m/>
    <s v="SVCORDERMAN"/>
    <m/>
    <m/>
    <d v="2019-01-04T00:00:00"/>
    <n v="43469"/>
    <m/>
    <m/>
    <m/>
    <m/>
    <m/>
    <m/>
    <m/>
    <m/>
    <n v="43474"/>
    <m/>
    <s v="WTCASTONGUAY"/>
    <m/>
    <m/>
    <m/>
    <m/>
    <m/>
    <m/>
    <m/>
    <n v="43497"/>
    <n v="43496"/>
    <s v="JMEGGERSS"/>
    <d v="2019-01-04T00:00:00"/>
    <m/>
    <d v="2019-01-04T00:00:00"/>
    <d v="2019-01-04T00:00:00"/>
    <s v="COOKJ"/>
    <m/>
    <m/>
    <m/>
    <m/>
    <m/>
    <m/>
    <m/>
    <m/>
    <m/>
  </r>
  <r>
    <s v="DELAMBERT"/>
    <n v="1803725512"/>
    <s v="VP/CLAIM-ENPARTS-BLDR"/>
    <s v="MBG BUILDINGS INC"/>
    <x v="168"/>
    <x v="0"/>
    <d v="2019-01-23T00:00:00"/>
    <d v="2019-02-07T00:00:00"/>
    <m/>
    <s v="18B047"/>
    <s v="EVA"/>
    <s v="EVA"/>
    <x v="17"/>
    <s v="EVA"/>
    <m/>
    <s v="OTHER"/>
    <m/>
    <m/>
    <m/>
    <n v="0"/>
    <n v="0"/>
    <n v="0"/>
    <n v="1.03"/>
    <n v="1.03"/>
    <n v="0"/>
    <m/>
    <n v="0"/>
    <n v="0"/>
    <n v="0"/>
    <m/>
    <m/>
    <n v="0"/>
    <n v="0"/>
    <m/>
    <n v="0"/>
    <m/>
    <n v="0"/>
    <m/>
    <m/>
    <m/>
    <m/>
    <m/>
    <s v="WTCASTONGUAY"/>
    <m/>
    <m/>
    <m/>
    <m/>
    <s v="WTCASTONGUAY"/>
    <m/>
    <m/>
    <m/>
    <m/>
    <m/>
    <m/>
    <m/>
    <m/>
    <m/>
    <s v="GDDANIELS"/>
    <d v="2019-01-22T00:00:00"/>
    <d v="2019-01-22T00:00:00"/>
    <d v="2019-01-23T00:00:00"/>
    <d v="2019-01-23T00:00:00"/>
    <m/>
    <m/>
    <m/>
    <m/>
    <m/>
    <m/>
    <m/>
    <m/>
    <m/>
    <m/>
    <s v="SVCORDERMAN"/>
    <m/>
    <m/>
    <d v="2019-01-23T00:00:00"/>
    <d v="2019-01-23T00:00:00"/>
    <m/>
    <m/>
    <m/>
    <m/>
    <m/>
    <m/>
    <m/>
    <m/>
    <d v="2019-01-28T00:00:00"/>
    <m/>
    <s v="WTCASTONGUAY"/>
    <m/>
    <m/>
    <m/>
    <m/>
    <m/>
    <m/>
    <m/>
    <d v="2019-02-07T00:00:00"/>
    <m/>
    <s v="GDDANIELS"/>
    <d v="2019-01-23T00:00:00"/>
    <m/>
    <d v="2019-01-23T00:00:00"/>
    <d v="2019-01-23T00:00:00"/>
    <s v="COOKJ"/>
    <m/>
    <m/>
    <m/>
    <m/>
    <m/>
    <m/>
    <m/>
    <m/>
    <m/>
  </r>
  <r>
    <s v="DELAMBERT"/>
    <n v="1803725521"/>
    <s v="CLAIM-BLDGMATL-BLDR"/>
    <s v="MBG BUILDINGS INC"/>
    <x v="168"/>
    <x v="0"/>
    <d v="2019-01-23T00:00:00"/>
    <n v="43503"/>
    <m/>
    <s v="18B047"/>
    <s v="EVA"/>
    <s v="EVA"/>
    <x v="17"/>
    <s v="EVA"/>
    <m/>
    <s v="OTHER"/>
    <n v="43488"/>
    <n v="43489"/>
    <m/>
    <n v="0"/>
    <n v="0"/>
    <n v="0"/>
    <n v="5.0999999999999996"/>
    <n v="5.0999999999999996"/>
    <n v="0"/>
    <m/>
    <n v="0"/>
    <n v="0"/>
    <n v="0"/>
    <m/>
    <m/>
    <n v="0"/>
    <n v="0"/>
    <m/>
    <n v="0"/>
    <m/>
    <n v="0"/>
    <m/>
    <m/>
    <m/>
    <m/>
    <m/>
    <s v="WTCASTONGUAY"/>
    <m/>
    <m/>
    <m/>
    <m/>
    <s v="WTCASTONGUAY"/>
    <m/>
    <m/>
    <m/>
    <m/>
    <m/>
    <m/>
    <m/>
    <m/>
    <m/>
    <s v="KBSAYTHONGPHET"/>
    <n v="43488"/>
    <m/>
    <n v="43488"/>
    <m/>
    <s v="ACBOBBITT"/>
    <n v="43488"/>
    <m/>
    <n v="43488"/>
    <m/>
    <m/>
    <m/>
    <m/>
    <m/>
    <m/>
    <s v="SVCORDERMAN"/>
    <d v="2019-01-24T00:00:00"/>
    <m/>
    <d v="2019-01-24T00:00:00"/>
    <d v="2019-01-24T00:00:00"/>
    <m/>
    <m/>
    <m/>
    <m/>
    <m/>
    <m/>
    <m/>
    <m/>
    <n v="43493"/>
    <m/>
    <s v="WTCASTONGUAY"/>
    <m/>
    <m/>
    <m/>
    <m/>
    <m/>
    <m/>
    <m/>
    <d v="2019-02-22T00:00:00"/>
    <m/>
    <s v="KBSAYTHONGPHET"/>
    <d v="2019-01-23T00:00:00"/>
    <m/>
    <d v="2019-01-23T00:00:00"/>
    <d v="2019-01-23T00:00:00"/>
    <s v="COOKJ"/>
    <m/>
    <m/>
    <m/>
    <m/>
    <m/>
    <m/>
    <m/>
    <m/>
    <m/>
  </r>
  <r>
    <s v="MPAULSON"/>
    <n v="1804523501"/>
    <s v="VP/Z-CUSTOM-BLDR"/>
    <s v="1848 CONSTRUCTION, INC."/>
    <x v="169"/>
    <x v="0"/>
    <d v="2018-11-14T00:00:00"/>
    <n v="43504"/>
    <m/>
    <s v="18-0054"/>
    <s v="EVA"/>
    <s v="EVA"/>
    <x v="21"/>
    <s v="EVA"/>
    <s v="B1"/>
    <m/>
    <n v="43467"/>
    <n v="43468"/>
    <m/>
    <n v="206972.14"/>
    <n v="0"/>
    <n v="49.14"/>
    <n v="73.08"/>
    <n v="73.08"/>
    <n v="565.5"/>
    <n v="0"/>
    <n v="39.5"/>
    <n v="0"/>
    <n v="39.5"/>
    <n v="130637.66"/>
    <n v="62208"/>
    <n v="0"/>
    <n v="56640.14"/>
    <n v="27.366"/>
    <n v="0"/>
    <m/>
    <n v="0"/>
    <m/>
    <m/>
    <m/>
    <m/>
    <m/>
    <s v="HARBD"/>
    <n v="43455"/>
    <m/>
    <n v="43476"/>
    <m/>
    <s v="HARBD"/>
    <m/>
    <m/>
    <m/>
    <m/>
    <m/>
    <m/>
    <m/>
    <m/>
    <m/>
    <s v="RPARMSTRONG"/>
    <n v="43455"/>
    <n v="43455"/>
    <n v="43462"/>
    <n v="43462"/>
    <s v="MPMAAS"/>
    <n v="43455"/>
    <n v="43460"/>
    <n v="43462"/>
    <m/>
    <m/>
    <m/>
    <m/>
    <m/>
    <m/>
    <s v="SVCORDERMAN"/>
    <d v="2019-01-17T00:00:00"/>
    <m/>
    <d v="2019-01-17T00:00:00"/>
    <d v="2019-01-17T00:00:00"/>
    <s v="RPARMSTRONG"/>
    <n v="43460"/>
    <n v="43460"/>
    <n v="43462"/>
    <n v="43462"/>
    <m/>
    <m/>
    <m/>
    <n v="43486"/>
    <m/>
    <m/>
    <m/>
    <m/>
    <m/>
    <m/>
    <m/>
    <m/>
    <m/>
    <d v="2019-02-07T00:00:00"/>
    <m/>
    <s v="MPMAAS"/>
    <d v="2019-01-16T00:00:00"/>
    <m/>
    <d v="2019-01-16T00:00:00"/>
    <d v="2019-01-16T00:00:00"/>
    <s v="DOVEJ"/>
    <n v="43441"/>
    <n v="43441"/>
    <n v="43455"/>
    <m/>
    <m/>
    <m/>
    <m/>
    <m/>
    <m/>
  </r>
  <r>
    <s v="MPAULSON"/>
    <n v="1804523505"/>
    <s v="VP/Z-CUSTOM-BLDR"/>
    <s v="1848 CONSTRUCTION, INC."/>
    <x v="169"/>
    <x v="0"/>
    <d v="2018-11-27T00:00:00"/>
    <n v="43511"/>
    <m/>
    <s v="18-0054"/>
    <s v="EVA"/>
    <s v="EVA"/>
    <x v="21"/>
    <s v="EVA"/>
    <s v="B1"/>
    <m/>
    <n v="43472"/>
    <n v="43473"/>
    <m/>
    <n v="128489.05"/>
    <n v="0"/>
    <n v="49.53"/>
    <n v="55.54"/>
    <n v="55.54"/>
    <n v="0"/>
    <m/>
    <n v="0"/>
    <n v="0"/>
    <n v="0"/>
    <m/>
    <m/>
    <n v="0"/>
    <n v="34525.050000000003"/>
    <n v="26.87"/>
    <n v="0"/>
    <m/>
    <n v="0"/>
    <m/>
    <m/>
    <m/>
    <m/>
    <m/>
    <s v="HARBD"/>
    <m/>
    <m/>
    <m/>
    <m/>
    <s v="HARBD"/>
    <m/>
    <m/>
    <m/>
    <m/>
    <m/>
    <m/>
    <m/>
    <m/>
    <m/>
    <s v="MPMAAS"/>
    <n v="43460"/>
    <n v="43460"/>
    <n v="43462"/>
    <n v="43462"/>
    <s v="MPMAAS"/>
    <n v="43460"/>
    <n v="43460"/>
    <n v="43462"/>
    <n v="43462"/>
    <m/>
    <m/>
    <m/>
    <m/>
    <m/>
    <m/>
    <m/>
    <m/>
    <d v="2019-01-18T00:00:00"/>
    <d v="2019-01-18T00:00:00"/>
    <s v="MPMAAS"/>
    <n v="43462"/>
    <n v="43479"/>
    <n v="43479"/>
    <n v="43479"/>
    <m/>
    <m/>
    <m/>
    <d v="2019-01-23T00:00:00"/>
    <m/>
    <m/>
    <m/>
    <m/>
    <m/>
    <m/>
    <m/>
    <m/>
    <m/>
    <d v="2019-02-13T00:00:00"/>
    <m/>
    <s v="MPMAAS"/>
    <d v="2019-01-16T00:00:00"/>
    <m/>
    <d v="2019-01-16T00:00:00"/>
    <d v="2019-01-16T00:00:00"/>
    <s v="DOVEJ"/>
    <m/>
    <m/>
    <m/>
    <m/>
    <m/>
    <m/>
    <m/>
    <m/>
    <m/>
  </r>
  <r>
    <s v="MPAULSON"/>
    <n v="1804523508"/>
    <s v="VP/Z-CUSTOM-BLDR"/>
    <s v="1848 CONSTRUCTION, INC."/>
    <x v="169"/>
    <x v="0"/>
    <d v="2019-01-16T00:00:00"/>
    <d v="2019-02-22T00:00:00"/>
    <m/>
    <s v="18-0054"/>
    <s v="EVA"/>
    <s v="EVA"/>
    <x v="21"/>
    <s v="EVA"/>
    <s v="B1"/>
    <m/>
    <d v="2019-01-16T00:00:00"/>
    <d v="2019-01-17T00:00:00"/>
    <m/>
    <n v="42284.21"/>
    <n v="0"/>
    <n v="8.99"/>
    <n v="11.62"/>
    <n v="11.62"/>
    <n v="0"/>
    <m/>
    <n v="0"/>
    <n v="0"/>
    <n v="0"/>
    <m/>
    <m/>
    <n v="0"/>
    <n v="10236.209999999999"/>
    <n v="24.207999999999998"/>
    <n v="0"/>
    <m/>
    <n v="0"/>
    <m/>
    <m/>
    <m/>
    <m/>
    <m/>
    <s v="HARBD"/>
    <m/>
    <m/>
    <m/>
    <m/>
    <s v="HARBD"/>
    <m/>
    <m/>
    <m/>
    <m/>
    <m/>
    <m/>
    <m/>
    <m/>
    <m/>
    <s v="MPMAAS"/>
    <n v="43460"/>
    <n v="43460"/>
    <n v="43462"/>
    <n v="43462"/>
    <s v="MPMAAS"/>
    <n v="43460"/>
    <n v="43460"/>
    <n v="43462"/>
    <n v="43462"/>
    <m/>
    <m/>
    <m/>
    <m/>
    <m/>
    <s v="SVCORDERMAN"/>
    <d v="2019-01-18T00:00:00"/>
    <m/>
    <d v="2019-01-18T00:00:00"/>
    <d v="2019-01-18T00:00:00"/>
    <s v="MPMAAS"/>
    <n v="43462"/>
    <n v="43462"/>
    <n v="43479"/>
    <n v="43479"/>
    <m/>
    <m/>
    <m/>
    <d v="2019-01-23T00:00:00"/>
    <m/>
    <m/>
    <m/>
    <m/>
    <m/>
    <m/>
    <m/>
    <m/>
    <m/>
    <d v="2019-02-22T00:00:00"/>
    <m/>
    <s v="MPMAAS"/>
    <d v="2019-01-17T00:00:00"/>
    <m/>
    <d v="2019-01-17T00:00:00"/>
    <d v="2019-01-17T00:00:00"/>
    <s v="DOVEJ"/>
    <m/>
    <m/>
    <m/>
    <m/>
    <m/>
    <m/>
    <m/>
    <m/>
    <m/>
  </r>
  <r>
    <s v="MPAULSON"/>
    <n v="1804523507"/>
    <s v="VP/Z-CUSTOM-BLDR"/>
    <s v="1848 CONSTRUCTION, INC."/>
    <x v="169"/>
    <x v="0"/>
    <d v="2019-01-16T00:00:00"/>
    <d v="2019-02-22T00:00:00"/>
    <m/>
    <s v="18-0054"/>
    <s v="EVA"/>
    <s v="EVA"/>
    <x v="21"/>
    <s v="EVA"/>
    <s v="B1"/>
    <m/>
    <d v="2019-01-16T00:00:00"/>
    <d v="2019-01-17T00:00:00"/>
    <m/>
    <n v="282230.52"/>
    <n v="0"/>
    <n v="118.44"/>
    <n v="45.81"/>
    <n v="45.81"/>
    <n v="0"/>
    <m/>
    <n v="0"/>
    <n v="0"/>
    <n v="0"/>
    <m/>
    <m/>
    <n v="0"/>
    <n v="77844.52"/>
    <n v="27.582000000000001"/>
    <n v="0"/>
    <m/>
    <n v="0"/>
    <m/>
    <m/>
    <m/>
    <m/>
    <m/>
    <s v="HARBD"/>
    <m/>
    <m/>
    <m/>
    <m/>
    <s v="HARBD"/>
    <m/>
    <m/>
    <m/>
    <m/>
    <m/>
    <m/>
    <m/>
    <m/>
    <m/>
    <s v="MPMAAS"/>
    <n v="43460"/>
    <n v="43460"/>
    <n v="43462"/>
    <n v="43462"/>
    <s v="MPMAAS"/>
    <n v="43460"/>
    <n v="43460"/>
    <n v="43462"/>
    <n v="43462"/>
    <m/>
    <m/>
    <m/>
    <m/>
    <m/>
    <s v="SVCORDERMAN"/>
    <d v="2019-01-18T00:00:00"/>
    <m/>
    <d v="2019-01-18T00:00:00"/>
    <d v="2019-01-22T00:00:00"/>
    <s v="MPMAAS"/>
    <n v="43462"/>
    <n v="43462"/>
    <n v="43479"/>
    <n v="43479"/>
    <m/>
    <m/>
    <m/>
    <d v="2019-01-25T00:00:00"/>
    <m/>
    <m/>
    <m/>
    <m/>
    <m/>
    <m/>
    <m/>
    <m/>
    <m/>
    <d v="2019-02-25T00:00:00"/>
    <m/>
    <s v="MPMAAS"/>
    <d v="2019-01-17T00:00:00"/>
    <m/>
    <d v="2019-01-17T00:00:00"/>
    <d v="2019-01-17T00:00:00"/>
    <s v="DOVEJ"/>
    <m/>
    <m/>
    <m/>
    <m/>
    <m/>
    <m/>
    <m/>
    <m/>
    <m/>
  </r>
  <r>
    <s v="MPAULSON"/>
    <n v="1804523509"/>
    <s v="VP/Z-CUSTOM-BLDR"/>
    <s v="1848 CONSTRUCTION, INC."/>
    <x v="169"/>
    <x v="0"/>
    <d v="2019-01-16T00:00:00"/>
    <d v="2019-03-01T00:00:00"/>
    <m/>
    <s v="18-0054"/>
    <s v="EVA"/>
    <s v="EVA"/>
    <x v="21"/>
    <s v="EVA"/>
    <s v="B1"/>
    <m/>
    <d v="2019-01-16T00:00:00"/>
    <d v="2019-01-18T00:00:00"/>
    <m/>
    <n v="48719.63"/>
    <n v="0"/>
    <n v="18.59"/>
    <n v="61.96"/>
    <n v="61.96"/>
    <n v="0"/>
    <m/>
    <n v="0"/>
    <n v="0"/>
    <n v="0"/>
    <m/>
    <m/>
    <n v="0"/>
    <n v="12049.08"/>
    <n v="24.731000000000002"/>
    <n v="0"/>
    <m/>
    <n v="0"/>
    <m/>
    <m/>
    <m/>
    <m/>
    <m/>
    <s v="HARBD"/>
    <m/>
    <m/>
    <m/>
    <m/>
    <s v="HARBD"/>
    <m/>
    <m/>
    <m/>
    <m/>
    <m/>
    <m/>
    <m/>
    <m/>
    <m/>
    <s v="MPMAAS"/>
    <n v="43460"/>
    <n v="43462"/>
    <n v="43462"/>
    <n v="43462"/>
    <s v="MPMAAS"/>
    <n v="43460"/>
    <n v="43462"/>
    <n v="43462"/>
    <n v="43462"/>
    <m/>
    <m/>
    <m/>
    <m/>
    <m/>
    <s v="SVCORDERMAN"/>
    <n v="43487"/>
    <m/>
    <d v="2019-01-22T00:00:00"/>
    <d v="2019-01-22T00:00:00"/>
    <s v="MPMAAS"/>
    <n v="43462"/>
    <n v="43462"/>
    <n v="43479"/>
    <n v="43479"/>
    <m/>
    <m/>
    <m/>
    <d v="2019-01-25T00:00:00"/>
    <m/>
    <m/>
    <m/>
    <m/>
    <m/>
    <m/>
    <m/>
    <m/>
    <m/>
    <d v="2019-02-22T00:00:00"/>
    <m/>
    <s v="MPMAAS"/>
    <d v="2019-01-17T00:00:00"/>
    <m/>
    <d v="2019-01-17T00:00:00"/>
    <d v="2019-01-17T00:00:00"/>
    <s v="DOVEJ"/>
    <m/>
    <m/>
    <m/>
    <m/>
    <m/>
    <m/>
    <m/>
    <m/>
    <m/>
  </r>
  <r>
    <s v="MPAULSON"/>
    <n v="1804523510"/>
    <s v="VP/Z-CUSTOM-BLDR"/>
    <s v="1848 CONSTRUCTION, INC."/>
    <x v="169"/>
    <x v="0"/>
    <d v="2019-01-16T00:00:00"/>
    <n v="43525"/>
    <m/>
    <s v="18-0054"/>
    <s v="EVA"/>
    <s v="EVA"/>
    <x v="21"/>
    <s v="EVA"/>
    <s v="B1"/>
    <m/>
    <n v="43481"/>
    <n v="43483"/>
    <m/>
    <n v="30124.91"/>
    <n v="0"/>
    <n v="10.36"/>
    <n v="18.68"/>
    <n v="18.68"/>
    <n v="0"/>
    <m/>
    <n v="0"/>
    <n v="0"/>
    <n v="0"/>
    <m/>
    <m/>
    <n v="0"/>
    <n v="6809.71"/>
    <n v="22.605"/>
    <n v="0"/>
    <m/>
    <n v="0"/>
    <m/>
    <m/>
    <m/>
    <m/>
    <m/>
    <s v="HARBD"/>
    <m/>
    <m/>
    <m/>
    <m/>
    <s v="HARBD"/>
    <m/>
    <m/>
    <m/>
    <m/>
    <m/>
    <m/>
    <m/>
    <m/>
    <m/>
    <s v="MPMAAS"/>
    <n v="43460"/>
    <n v="43460"/>
    <n v="43462"/>
    <n v="43462"/>
    <s v="MPMAAS"/>
    <n v="43460"/>
    <n v="43460"/>
    <n v="43462"/>
    <n v="43462"/>
    <m/>
    <m/>
    <m/>
    <m/>
    <m/>
    <s v="SVCORDERMAN"/>
    <n v="43487"/>
    <m/>
    <n v="43487"/>
    <d v="2019-01-22T00:00:00"/>
    <s v="MPMAAS"/>
    <n v="43462"/>
    <n v="43462"/>
    <n v="43479"/>
    <n v="43479"/>
    <m/>
    <m/>
    <m/>
    <d v="2019-01-25T00:00:00"/>
    <m/>
    <m/>
    <m/>
    <m/>
    <m/>
    <m/>
    <m/>
    <m/>
    <m/>
    <d v="2019-02-22T00:00:00"/>
    <m/>
    <s v="MPMAAS"/>
    <d v="2019-01-17T00:00:00"/>
    <m/>
    <d v="2019-01-17T00:00:00"/>
    <d v="2019-01-17T00:00:00"/>
    <s v="DOVEJ"/>
    <m/>
    <m/>
    <m/>
    <m/>
    <m/>
    <m/>
    <m/>
    <m/>
    <m/>
  </r>
  <r>
    <s v="MPAULSON"/>
    <n v="1804523506"/>
    <s v="VP/Z-CUSTOM-BLDR"/>
    <s v="1848 CONSTRUCTION, INC."/>
    <x v="169"/>
    <x v="0"/>
    <d v="2019-01-16T00:00:00"/>
    <d v="2019-02-22T00:00:00"/>
    <m/>
    <s v="18-0054"/>
    <s v="EVA"/>
    <s v="EVA"/>
    <x v="21"/>
    <s v="EVA"/>
    <s v="B1"/>
    <m/>
    <n v="43481"/>
    <n v="43482"/>
    <m/>
    <n v="128488.76"/>
    <n v="0"/>
    <n v="49.53"/>
    <n v="46.85"/>
    <n v="46.85"/>
    <n v="0"/>
    <m/>
    <n v="0"/>
    <n v="0"/>
    <n v="0"/>
    <m/>
    <m/>
    <n v="0"/>
    <n v="34525.760000000002"/>
    <n v="26.870999999999999"/>
    <n v="0"/>
    <m/>
    <n v="0"/>
    <m/>
    <m/>
    <m/>
    <m/>
    <m/>
    <s v="HARBD"/>
    <m/>
    <m/>
    <m/>
    <m/>
    <s v="HARBD"/>
    <m/>
    <m/>
    <m/>
    <m/>
    <m/>
    <m/>
    <m/>
    <m/>
    <m/>
    <s v="MPMAAS"/>
    <n v="43460"/>
    <n v="43460"/>
    <n v="43462"/>
    <n v="43462"/>
    <s v="MPMAAS"/>
    <n v="43460"/>
    <n v="43460"/>
    <n v="43462"/>
    <n v="43462"/>
    <m/>
    <m/>
    <m/>
    <m/>
    <m/>
    <s v="SVCORDERMAN"/>
    <n v="43489"/>
    <m/>
    <n v="43489"/>
    <d v="2019-01-22T00:00:00"/>
    <s v="MPMAAS"/>
    <n v="43462"/>
    <n v="43462"/>
    <n v="43479"/>
    <n v="43479"/>
    <m/>
    <m/>
    <m/>
    <d v="2019-01-25T00:00:00"/>
    <m/>
    <m/>
    <m/>
    <m/>
    <m/>
    <m/>
    <m/>
    <m/>
    <m/>
    <d v="2019-02-22T00:00:00"/>
    <m/>
    <s v="MPMAAS"/>
    <d v="2019-01-23T00:00:00"/>
    <m/>
    <d v="2019-01-23T00:00:00"/>
    <d v="2019-01-17T00:00:00"/>
    <s v="DOVEJ"/>
    <m/>
    <m/>
    <m/>
    <m/>
    <m/>
    <m/>
    <m/>
    <m/>
    <m/>
  </r>
  <r>
    <s v="CTOMVIG"/>
    <n v="1803818405"/>
    <s v="VP/Z-CUSTOM-BLDR"/>
    <s v="PUMFORD CONSTRUCTION, INC."/>
    <x v="170"/>
    <x v="3"/>
    <d v="2018-10-12T00:00:00"/>
    <d v="2019-02-01T00:00:00"/>
    <m/>
    <s v="180418P"/>
    <s v="EVA"/>
    <s v="MEM"/>
    <x v="21"/>
    <s v="EVA"/>
    <s v="C1"/>
    <m/>
    <m/>
    <m/>
    <m/>
    <n v="5541"/>
    <n v="0"/>
    <n v="2.25"/>
    <n v="0"/>
    <n v="0"/>
    <n v="0"/>
    <m/>
    <n v="0"/>
    <n v="0"/>
    <n v="0"/>
    <m/>
    <m/>
    <n v="0"/>
    <n v="680"/>
    <n v="12.272"/>
    <n v="0"/>
    <m/>
    <n v="0"/>
    <m/>
    <m/>
    <m/>
    <m/>
    <m/>
    <s v="APPEA"/>
    <m/>
    <m/>
    <m/>
    <m/>
    <s v="WILLA1"/>
    <m/>
    <m/>
    <m/>
    <m/>
    <m/>
    <m/>
    <m/>
    <m/>
    <m/>
    <s v="SVERA1"/>
    <n v="43475"/>
    <n v="43475"/>
    <n v="43476"/>
    <n v="43476"/>
    <m/>
    <m/>
    <m/>
    <m/>
    <m/>
    <m/>
    <m/>
    <m/>
    <m/>
    <m/>
    <m/>
    <m/>
    <m/>
    <m/>
    <m/>
    <m/>
    <m/>
    <m/>
    <m/>
    <m/>
    <m/>
    <m/>
    <m/>
    <m/>
    <m/>
    <s v="MAYJ1"/>
    <m/>
    <m/>
    <m/>
    <m/>
    <m/>
    <m/>
    <m/>
    <m/>
    <m/>
    <s v="SVERA1"/>
    <d v="2019-01-11T00:00:00"/>
    <m/>
    <d v="2019-01-11T00:00:00"/>
    <d v="2019-01-11T00:00:00"/>
    <s v="COOKJ"/>
    <m/>
    <m/>
    <m/>
    <m/>
    <m/>
    <m/>
    <m/>
    <m/>
    <m/>
  </r>
  <r>
    <s v="DELAMBERT"/>
    <n v="1804064801"/>
    <s v="VP/Z-CUSTOM-BLDR"/>
    <s v="NORSTEEL BUILDING SYSTEMS LTD"/>
    <x v="171"/>
    <x v="0"/>
    <d v="2018-09-27T00:00:00"/>
    <d v="2019-02-06T00:00:00"/>
    <m/>
    <s v="18-561"/>
    <s v="EVA"/>
    <s v="EVA"/>
    <x v="21"/>
    <s v="EVA"/>
    <s v="D1"/>
    <m/>
    <d v="2018-11-14T00:00:00"/>
    <d v="2018-11-14T00:00:00"/>
    <m/>
    <n v="104384.86"/>
    <n v="0"/>
    <n v="28.8"/>
    <n v="28.72"/>
    <n v="28.72"/>
    <n v="176.5"/>
    <m/>
    <n v="201"/>
    <n v="6"/>
    <n v="207"/>
    <n v="43595.43"/>
    <n v="20759.73"/>
    <n v="0"/>
    <n v="25479.919999999998"/>
    <n v="24.41"/>
    <n v="-0.01"/>
    <m/>
    <n v="0"/>
    <m/>
    <m/>
    <m/>
    <m/>
    <m/>
    <s v="HARBD"/>
    <d v="2018-11-08T00:00:00"/>
    <d v="2018-11-07T00:00:00"/>
    <d v="2018-11-15T00:00:00"/>
    <d v="2018-12-05T00:00:00"/>
    <s v="HARBD"/>
    <m/>
    <m/>
    <d v="2018-11-15T00:00:00"/>
    <m/>
    <m/>
    <m/>
    <m/>
    <m/>
    <m/>
    <s v="AMTIEDT"/>
    <d v="2018-12-26T00:00:00"/>
    <d v="2018-12-26T00:00:00"/>
    <d v="2019-01-11T00:00:00"/>
    <d v="2019-01-17T00:00:00"/>
    <s v="AMTIEDT"/>
    <d v="2019-01-07T00:00:00"/>
    <d v="2019-01-07T00:00:00"/>
    <d v="2019-01-17T00:00:00"/>
    <d v="2019-01-17T00:00:00"/>
    <m/>
    <m/>
    <m/>
    <m/>
    <m/>
    <s v="SVCORDERMAN"/>
    <d v="2030-01-01T00:00:00"/>
    <m/>
    <d v="2019-01-18T00:00:00"/>
    <d v="2019-01-18T00:00:00"/>
    <s v="AMTIEDT"/>
    <m/>
    <m/>
    <d v="2019-01-18T00:00:00"/>
    <m/>
    <m/>
    <m/>
    <m/>
    <d v="2019-01-23T00:00:00"/>
    <m/>
    <s v="WTCASTONGUAY"/>
    <m/>
    <m/>
    <n v="43420"/>
    <m/>
    <m/>
    <m/>
    <m/>
    <d v="2019-02-06T00:00:00"/>
    <m/>
    <s v="AMTIEDT"/>
    <d v="2019-01-17T00:00:00"/>
    <m/>
    <d v="2019-01-17T00:00:00"/>
    <d v="2019-01-17T00:00:00"/>
    <s v="COOKJ"/>
    <d v="2018-10-08T00:00:00"/>
    <d v="2018-10-08T00:00:00"/>
    <d v="2018-10-26T00:00:00"/>
    <d v="2018-10-24T00:00:00"/>
    <m/>
    <m/>
    <m/>
    <m/>
    <m/>
  </r>
  <r>
    <s v="DELAMBERT"/>
    <n v="1804331101"/>
    <s v="VP/Z-CUSTOM-BLDR"/>
    <s v="SCHIEDEL CONSTRUCTION INC"/>
    <x v="172"/>
    <x v="0"/>
    <d v="2018-10-23T00:00:00"/>
    <d v="2019-02-22T00:00:00"/>
    <m/>
    <n v="84284"/>
    <s v="EVA"/>
    <s v="EVA"/>
    <x v="21"/>
    <s v="EVA"/>
    <s v="D1"/>
    <m/>
    <d v="2018-12-18T00:00:00"/>
    <d v="2018-12-19T00:00:00"/>
    <m/>
    <n v="563979"/>
    <n v="0"/>
    <n v="209.37"/>
    <n v="209.8"/>
    <n v="209.8"/>
    <n v="331.3"/>
    <n v="0"/>
    <n v="248"/>
    <n v="0"/>
    <n v="248"/>
    <n v="76515"/>
    <n v="36436"/>
    <n v="0"/>
    <n v="150698.57"/>
    <n v="26.721"/>
    <n v="0"/>
    <m/>
    <n v="0"/>
    <m/>
    <m/>
    <m/>
    <m/>
    <m/>
    <s v="WTCASTONGUAY"/>
    <d v="2018-12-10T00:00:00"/>
    <d v="2018-12-10T00:00:00"/>
    <d v="2018-12-21T00:00:00"/>
    <n v="43462"/>
    <s v="MAYJ1"/>
    <n v="43460"/>
    <n v="43460"/>
    <d v="2018-12-27T00:00:00"/>
    <m/>
    <s v="DOVEJ"/>
    <n v="43460"/>
    <n v="43460"/>
    <n v="43461"/>
    <m/>
    <s v="JWARMITAGE"/>
    <d v="2019-01-02T00:00:00"/>
    <d v="2019-01-02T00:00:00"/>
    <d v="2019-01-14T00:00:00"/>
    <n v="43476"/>
    <s v="MPMAAS"/>
    <d v="2019-01-02T00:00:00"/>
    <d v="2019-01-02T00:00:00"/>
    <d v="2019-01-14T00:00:00"/>
    <d v="2019-01-11T00:00:00"/>
    <m/>
    <m/>
    <m/>
    <m/>
    <m/>
    <s v="SVCORDERMAN"/>
    <d v="2019-01-24T00:00:00"/>
    <m/>
    <d v="2019-01-24T00:00:00"/>
    <d v="2019-01-23T00:00:00"/>
    <s v="MPMAAS"/>
    <d v="2019-01-08T00:00:00"/>
    <d v="2019-01-08T00:00:00"/>
    <d v="2019-01-23T00:00:00"/>
    <d v="2019-01-15T00:00:00"/>
    <m/>
    <m/>
    <m/>
    <d v="2019-01-28T00:00:00"/>
    <m/>
    <s v="SMLANE"/>
    <m/>
    <m/>
    <m/>
    <m/>
    <m/>
    <m/>
    <m/>
    <d v="2019-02-22T00:00:00"/>
    <m/>
    <s v="MPMAAS"/>
    <d v="2019-01-23T00:00:00"/>
    <m/>
    <d v="2019-01-23T00:00:00"/>
    <d v="2019-01-22T00:00:00"/>
    <s v="DOVEJ"/>
    <d v="2018-11-12T00:00:00"/>
    <d v="2018-11-12T00:00:00"/>
    <d v="2018-12-07T00:00:00"/>
    <d v="2018-12-07T00:00:00"/>
    <m/>
    <m/>
    <m/>
    <m/>
    <m/>
  </r>
  <r>
    <s v="DELAMBERT"/>
    <n v="1804331103"/>
    <s v="CSS/CONV-CUSTOM-BLDR"/>
    <s v="SCHIEDEL CONSTRUCTION INC"/>
    <x v="172"/>
    <x v="0"/>
    <d v="2018-11-02T00:00:00"/>
    <d v="2019-03-01T00:00:00"/>
    <m/>
    <n v="84284"/>
    <s v="EVA"/>
    <s v="EVA"/>
    <x v="21"/>
    <s v="EVA"/>
    <s v="D1"/>
    <m/>
    <d v="2019-01-16T00:00:00"/>
    <d v="2019-01-17T00:00:00"/>
    <m/>
    <n v="100716"/>
    <n v="0"/>
    <n v="52.86"/>
    <n v="51.78"/>
    <n v="51.78"/>
    <n v="0"/>
    <m/>
    <n v="0"/>
    <n v="0"/>
    <n v="0"/>
    <m/>
    <m/>
    <n v="0"/>
    <n v="26932"/>
    <n v="26.741"/>
    <n v="0"/>
    <m/>
    <n v="0"/>
    <m/>
    <m/>
    <m/>
    <m/>
    <m/>
    <s v="WTCASTONGUAY"/>
    <d v="2018-12-10T00:00:00"/>
    <d v="2018-12-10T00:00:00"/>
    <d v="2018-12-21T00:00:00"/>
    <n v="43462"/>
    <s v="WTCASTONGUAY"/>
    <m/>
    <m/>
    <m/>
    <m/>
    <m/>
    <m/>
    <m/>
    <m/>
    <m/>
    <s v="MPMAAS"/>
    <d v="2019-01-02T00:00:00"/>
    <d v="2019-01-02T00:00:00"/>
    <d v="2019-01-14T00:00:00"/>
    <n v="43479"/>
    <s v="MPMAAS"/>
    <d v="2019-01-02T00:00:00"/>
    <d v="2019-01-02T00:00:00"/>
    <d v="2019-01-14T00:00:00"/>
    <d v="2019-01-14T00:00:00"/>
    <m/>
    <m/>
    <m/>
    <m/>
    <m/>
    <s v="SVCORDERMAN"/>
    <d v="2019-01-31T00:00:00"/>
    <m/>
    <d v="2019-01-31T00:00:00"/>
    <d v="2019-01-24T00:00:00"/>
    <s v="MPMAAS"/>
    <n v="43475"/>
    <n v="43475"/>
    <n v="43488"/>
    <n v="43480"/>
    <m/>
    <m/>
    <m/>
    <d v="2019-01-28T00:00:00"/>
    <m/>
    <s v="DINWOSU"/>
    <m/>
    <m/>
    <m/>
    <m/>
    <m/>
    <m/>
    <m/>
    <d v="2019-03-01T00:00:00"/>
    <m/>
    <s v="MPMAAS"/>
    <d v="2019-01-30T00:00:00"/>
    <m/>
    <d v="2019-01-30T00:00:00"/>
    <d v="2019-01-24T00:00:00"/>
    <s v="DOVEJ"/>
    <d v="2018-11-12T00:00:00"/>
    <d v="2018-11-12T00:00:00"/>
    <d v="2018-12-07T00:00:00"/>
    <n v="43441"/>
    <m/>
    <m/>
    <m/>
    <m/>
    <m/>
  </r>
  <r>
    <s v="DELAMBERT"/>
    <n v="1804064804"/>
    <s v="VP/CLAIM-ENPARTS-BLDR"/>
    <s v="NORSTEEL BUILDING SYSTEMS LTD"/>
    <x v="171"/>
    <x v="0"/>
    <d v="2019-01-24T00:00:00"/>
    <m/>
    <m/>
    <s v="18-561"/>
    <s v="EVA"/>
    <s v="EVA"/>
    <x v="21"/>
    <s v="EVA"/>
    <s v="D1"/>
    <s v="OTHER"/>
    <m/>
    <m/>
    <m/>
    <n v="0"/>
    <n v="0"/>
    <n v="0"/>
    <n v="0.14000000000000001"/>
    <n v="0.14000000000000001"/>
    <n v="0"/>
    <m/>
    <n v="0"/>
    <n v="0"/>
    <n v="0"/>
    <m/>
    <m/>
    <n v="0"/>
    <n v="0"/>
    <m/>
    <n v="0"/>
    <m/>
    <n v="0"/>
    <m/>
    <m/>
    <m/>
    <m/>
    <m/>
    <s v="HARBD"/>
    <m/>
    <m/>
    <m/>
    <m/>
    <s v="HARBD"/>
    <m/>
    <m/>
    <m/>
    <m/>
    <m/>
    <m/>
    <m/>
    <m/>
    <m/>
    <m/>
    <m/>
    <m/>
    <m/>
    <m/>
    <s v="RSCHMIDT"/>
    <m/>
    <m/>
    <m/>
    <m/>
    <m/>
    <m/>
    <m/>
    <m/>
    <m/>
    <s v="SVCORDERMAN"/>
    <d v="2019-01-25T00:00:00"/>
    <m/>
    <d v="2019-01-25T00:00:00"/>
    <d v="2019-01-25T00:00:00"/>
    <m/>
    <m/>
    <m/>
    <m/>
    <m/>
    <m/>
    <m/>
    <m/>
    <m/>
    <m/>
    <s v="WTCASTONGUAY"/>
    <m/>
    <m/>
    <m/>
    <m/>
    <m/>
    <m/>
    <m/>
    <d v="2019-02-06T00:00:00"/>
    <m/>
    <s v="RSCHMIDT"/>
    <d v="2019-01-24T00:00:00"/>
    <m/>
    <d v="2019-01-24T00:00:00"/>
    <d v="2019-01-24T00:00:00"/>
    <s v="COOKJ"/>
    <m/>
    <m/>
    <m/>
    <m/>
    <m/>
    <m/>
    <m/>
    <m/>
    <m/>
  </r>
  <r>
    <s v="DELAMBERT"/>
    <n v="1803695311"/>
    <s v="VP/Z-CUSTOM-BLDR"/>
    <s v="STEELCAN BUILDING SYSTEMS LTD"/>
    <x v="173"/>
    <x v="0"/>
    <d v="2018-08-27T00:00:00"/>
    <d v="2019-02-18T00:00:00"/>
    <m/>
    <m/>
    <s v="EVA"/>
    <s v="EVA"/>
    <x v="21"/>
    <s v="EVA"/>
    <s v="E1"/>
    <m/>
    <d v="2018-08-31T00:00:00"/>
    <d v="2018-09-04T00:00:00"/>
    <m/>
    <n v="308196.34000000003"/>
    <n v="0"/>
    <n v="146.75"/>
    <n v="140.15"/>
    <n v="140.15"/>
    <n v="0"/>
    <m/>
    <n v="0"/>
    <n v="0"/>
    <n v="0"/>
    <m/>
    <m/>
    <n v="0"/>
    <n v="68953.34"/>
    <n v="22.373000000000001"/>
    <n v="0"/>
    <m/>
    <n v="0"/>
    <m/>
    <m/>
    <m/>
    <m/>
    <m/>
    <s v="HARBD"/>
    <m/>
    <m/>
    <m/>
    <m/>
    <s v="SMLANE"/>
    <m/>
    <m/>
    <m/>
    <m/>
    <m/>
    <m/>
    <m/>
    <m/>
    <m/>
    <s v="KSENDRES"/>
    <d v="2018-12-07T00:00:00"/>
    <d v="2018-12-11T00:00:00"/>
    <d v="2018-12-14T00:00:00"/>
    <d v="2018-12-14T00:00:00"/>
    <m/>
    <m/>
    <m/>
    <m/>
    <m/>
    <m/>
    <m/>
    <m/>
    <m/>
    <m/>
    <s v="SVCORDERMAN"/>
    <d v="2019-01-18T00:00:00"/>
    <m/>
    <d v="2019-01-18T00:00:00"/>
    <d v="2019-01-09T00:00:00"/>
    <s v="KSENDRES"/>
    <d v="2018-12-10T00:00:00"/>
    <d v="2018-12-13T00:00:00"/>
    <d v="2018-12-13T00:00:00"/>
    <m/>
    <m/>
    <m/>
    <m/>
    <d v="2019-01-14T00:00:00"/>
    <m/>
    <m/>
    <m/>
    <m/>
    <m/>
    <m/>
    <m/>
    <m/>
    <m/>
    <d v="2019-02-18T00:00:00"/>
    <m/>
    <s v="KSENDRES"/>
    <d v="2019-01-17T00:00:00"/>
    <m/>
    <d v="2019-01-17T00:00:00"/>
    <d v="2019-01-09T00:00:00"/>
    <s v="COOKJ"/>
    <m/>
    <m/>
    <m/>
    <m/>
    <m/>
    <m/>
    <m/>
    <m/>
    <m/>
  </r>
  <r>
    <s v="DELAMBERT"/>
    <n v="1803695310"/>
    <s v="VP/Z-CUSTOM-BLDR"/>
    <s v="STEELCAN BUILDING SYSTEMS LTD"/>
    <x v="173"/>
    <x v="0"/>
    <d v="2018-08-27T00:00:00"/>
    <d v="2019-02-11T00:00:00"/>
    <m/>
    <m/>
    <s v="EVA"/>
    <s v="EVA"/>
    <x v="21"/>
    <s v="EVA"/>
    <s v="E1"/>
    <m/>
    <d v="2018-08-31T00:00:00"/>
    <d v="2018-09-04T00:00:00"/>
    <m/>
    <n v="188361.76"/>
    <n v="0"/>
    <n v="85.93"/>
    <n v="86.08"/>
    <n v="86.08"/>
    <n v="0"/>
    <m/>
    <n v="0"/>
    <n v="0"/>
    <n v="0"/>
    <m/>
    <m/>
    <n v="0"/>
    <n v="47297.760000000002"/>
    <n v="25.11"/>
    <n v="0"/>
    <m/>
    <n v="0"/>
    <m/>
    <m/>
    <m/>
    <m/>
    <m/>
    <s v="MAYJ1"/>
    <d v="2018-10-22T00:00:00"/>
    <d v="2018-09-04T00:00:00"/>
    <d v="2018-11-22T00:00:00"/>
    <d v="2018-10-22T00:00:00"/>
    <s v="SMLANE"/>
    <m/>
    <m/>
    <m/>
    <m/>
    <m/>
    <m/>
    <m/>
    <m/>
    <m/>
    <s v="KSENDRES"/>
    <d v="2018-11-26T00:00:00"/>
    <d v="2018-11-27T00:00:00"/>
    <d v="2018-12-14T00:00:00"/>
    <d v="2018-12-14T00:00:00"/>
    <m/>
    <m/>
    <m/>
    <m/>
    <m/>
    <m/>
    <m/>
    <m/>
    <m/>
    <m/>
    <s v="SVCORDERMAN"/>
    <d v="2019-01-11T00:00:00"/>
    <m/>
    <d v="2019-01-11T00:00:00"/>
    <d v="2019-01-07T00:00:00"/>
    <s v="KSENDRES"/>
    <d v="2018-11-28T00:00:00"/>
    <d v="2018-11-28T00:00:00"/>
    <d v="2018-12-13T00:00:00"/>
    <m/>
    <m/>
    <m/>
    <m/>
    <d v="2019-01-10T00:00:00"/>
    <m/>
    <m/>
    <m/>
    <m/>
    <m/>
    <m/>
    <m/>
    <m/>
    <m/>
    <d v="2019-02-11T00:00:00"/>
    <m/>
    <s v="KSENDRES"/>
    <d v="2019-01-10T00:00:00"/>
    <m/>
    <d v="2019-01-10T00:00:00"/>
    <d v="2019-01-07T00:00:00"/>
    <s v="COOKJ"/>
    <m/>
    <m/>
    <m/>
    <m/>
    <m/>
    <m/>
    <m/>
    <m/>
    <m/>
  </r>
  <r>
    <s v="DELAMBERT"/>
    <n v="1803695309"/>
    <s v="VP/Z-CUSTOM-BLDR"/>
    <s v="STEELCAN BUILDING SYSTEMS LTD"/>
    <x v="173"/>
    <x v="0"/>
    <d v="2018-08-27T00:00:00"/>
    <d v="2019-02-04T00:00:00"/>
    <m/>
    <m/>
    <s v="EVA"/>
    <s v="EVA"/>
    <x v="21"/>
    <s v="EVA"/>
    <s v="E1"/>
    <m/>
    <d v="2018-08-31T00:00:00"/>
    <d v="2018-09-04T00:00:00"/>
    <m/>
    <n v="302152.38"/>
    <n v="0"/>
    <n v="144.66"/>
    <n v="116.97"/>
    <n v="116.97"/>
    <n v="0"/>
    <m/>
    <n v="0"/>
    <n v="0"/>
    <n v="0"/>
    <m/>
    <m/>
    <n v="0"/>
    <n v="67728.38"/>
    <n v="22.414999999999999"/>
    <n v="-0.02"/>
    <m/>
    <n v="0"/>
    <m/>
    <m/>
    <m/>
    <m/>
    <m/>
    <s v="MAYJ1"/>
    <d v="2018-10-22T00:00:00"/>
    <d v="2018-09-04T00:00:00"/>
    <d v="2018-11-20T00:00:00"/>
    <d v="2018-10-22T00:00:00"/>
    <s v="SMLANE"/>
    <m/>
    <m/>
    <m/>
    <m/>
    <m/>
    <m/>
    <m/>
    <m/>
    <m/>
    <s v="KSENDRES"/>
    <d v="2018-12-05T00:00:00"/>
    <d v="2018-12-05T00:00:00"/>
    <d v="2018-12-06T00:00:00"/>
    <d v="2018-12-10T00:00:00"/>
    <m/>
    <m/>
    <m/>
    <m/>
    <m/>
    <m/>
    <m/>
    <m/>
    <m/>
    <m/>
    <s v="SVCORDERMAN"/>
    <d v="2019-01-04T00:00:00"/>
    <m/>
    <d v="2019-01-04T00:00:00"/>
    <d v="2019-01-03T00:00:00"/>
    <s v="KSENDRES"/>
    <d v="2018-12-06T00:00:00"/>
    <d v="2018-12-06T00:00:00"/>
    <d v="2018-12-07T00:00:00"/>
    <m/>
    <m/>
    <m/>
    <m/>
    <d v="2019-01-07T00:00:00"/>
    <m/>
    <m/>
    <m/>
    <m/>
    <m/>
    <m/>
    <m/>
    <m/>
    <m/>
    <d v="2019-02-04T00:00:00"/>
    <m/>
    <s v="KSENDRES"/>
    <d v="2019-01-03T00:00:00"/>
    <m/>
    <d v="2019-01-03T00:00:00"/>
    <d v="2019-01-03T00:00:00"/>
    <s v="COOKJ"/>
    <m/>
    <m/>
    <m/>
    <m/>
    <m/>
    <m/>
    <m/>
    <m/>
    <m/>
  </r>
  <r>
    <s v="DELAMBERT"/>
    <n v="1803695312"/>
    <s v="VP/Z-CUSTOM-BLDR"/>
    <s v="STEELCAN BUILDING SYSTEMS LTD"/>
    <x v="173"/>
    <x v="0"/>
    <d v="2018-08-27T00:00:00"/>
    <d v="2019-02-25T00:00:00"/>
    <m/>
    <m/>
    <s v="EVA"/>
    <s v="EVA"/>
    <x v="21"/>
    <s v="EVA"/>
    <s v="E1"/>
    <m/>
    <d v="2018-08-31T00:00:00"/>
    <d v="2018-09-04T00:00:00"/>
    <m/>
    <n v="168649.97"/>
    <n v="0"/>
    <n v="80.02"/>
    <n v="82.78"/>
    <n v="82.78"/>
    <n v="0"/>
    <m/>
    <n v="0"/>
    <n v="0"/>
    <n v="0"/>
    <m/>
    <m/>
    <n v="0"/>
    <n v="42767.97"/>
    <n v="25.359000000000002"/>
    <n v="0"/>
    <m/>
    <n v="0"/>
    <m/>
    <m/>
    <m/>
    <m/>
    <m/>
    <s v="HARBD"/>
    <m/>
    <m/>
    <m/>
    <m/>
    <s v="SMLANE"/>
    <m/>
    <m/>
    <m/>
    <m/>
    <m/>
    <m/>
    <m/>
    <m/>
    <m/>
    <s v="KSENDRES"/>
    <d v="2018-12-13T00:00:00"/>
    <d v="2018-12-17T00:00:00"/>
    <d v="2018-12-19T00:00:00"/>
    <d v="2018-12-19T00:00:00"/>
    <m/>
    <m/>
    <m/>
    <m/>
    <m/>
    <m/>
    <m/>
    <m/>
    <m/>
    <m/>
    <s v="SVCORDERMAN"/>
    <d v="2019-01-25T00:00:00"/>
    <m/>
    <d v="2019-01-25T00:00:00"/>
    <d v="2019-01-09T00:00:00"/>
    <s v="KSENDRES"/>
    <d v="2018-12-18T00:00:00"/>
    <d v="2018-12-18T00:00:00"/>
    <d v="2018-12-19T00:00:00"/>
    <m/>
    <m/>
    <m/>
    <m/>
    <n v="43479"/>
    <m/>
    <m/>
    <m/>
    <m/>
    <m/>
    <m/>
    <m/>
    <m/>
    <m/>
    <d v="2019-02-25T00:00:00"/>
    <m/>
    <s v="KSENDRES"/>
    <d v="2019-01-24T00:00:00"/>
    <m/>
    <d v="2019-01-24T00:00:00"/>
    <d v="2019-01-09T00:00:00"/>
    <s v="COOKJ"/>
    <m/>
    <m/>
    <m/>
    <m/>
    <m/>
    <m/>
    <m/>
    <m/>
    <m/>
  </r>
  <r>
    <s v="DELAMBERT"/>
    <n v="1803695317"/>
    <s v="VP/Z-CUSTOM-BLDR"/>
    <s v="STEELCAN BUILDING SYSTEMS LTD"/>
    <x v="173"/>
    <x v="0"/>
    <d v="2018-08-31T00:00:00"/>
    <d v="2019-02-14T00:00:00"/>
    <m/>
    <m/>
    <s v="EVA"/>
    <s v="EVA"/>
    <x v="21"/>
    <s v="EVA"/>
    <s v="E1"/>
    <m/>
    <d v="2018-08-31T00:00:00"/>
    <d v="2018-09-04T00:00:00"/>
    <m/>
    <n v="97795.87"/>
    <n v="0"/>
    <n v="32.43"/>
    <n v="16.829999999999998"/>
    <n v="16.829999999999998"/>
    <n v="0"/>
    <m/>
    <n v="0"/>
    <n v="0"/>
    <n v="0"/>
    <m/>
    <m/>
    <n v="0"/>
    <n v="17503.560000000001"/>
    <n v="17.898"/>
    <n v="0"/>
    <m/>
    <n v="0"/>
    <m/>
    <m/>
    <m/>
    <m/>
    <m/>
    <s v="HARBD"/>
    <m/>
    <m/>
    <m/>
    <m/>
    <s v="SMLANE"/>
    <m/>
    <m/>
    <m/>
    <m/>
    <m/>
    <m/>
    <m/>
    <m/>
    <m/>
    <s v="BLGROB"/>
    <d v="2018-11-05T00:00:00"/>
    <d v="2018-11-05T00:00:00"/>
    <d v="2019-01-03T00:00:00"/>
    <d v="2019-01-03T00:00:00"/>
    <s v="MILLJ"/>
    <d v="2018-11-05T00:00:00"/>
    <d v="2018-11-05T00:00:00"/>
    <d v="2019-01-03T00:00:00"/>
    <d v="2019-01-03T00:00:00"/>
    <m/>
    <m/>
    <m/>
    <m/>
    <m/>
    <s v="SVCORDERMAN"/>
    <d v="2019-01-04T00:00:00"/>
    <m/>
    <d v="2019-01-16T00:00:00"/>
    <d v="2019-01-04T00:00:00"/>
    <s v="BLGROB"/>
    <d v="2018-11-05T00:00:00"/>
    <d v="2018-11-05T00:00:00"/>
    <d v="2019-01-03T00:00:00"/>
    <d v="2019-01-03T00:00:00"/>
    <m/>
    <m/>
    <m/>
    <d v="2019-01-09T00:00:00"/>
    <m/>
    <m/>
    <m/>
    <m/>
    <m/>
    <m/>
    <m/>
    <m/>
    <m/>
    <d v="2019-02-14T00:00:00"/>
    <m/>
    <s v="BLGROB"/>
    <d v="2019-01-03T00:00:00"/>
    <m/>
    <d v="2019-01-03T00:00:00"/>
    <d v="2019-01-03T00:00:00"/>
    <s v="COOKJ"/>
    <m/>
    <m/>
    <m/>
    <m/>
    <m/>
    <m/>
    <m/>
    <m/>
    <m/>
  </r>
  <r>
    <s v="DELAMBERT"/>
    <n v="1803695313"/>
    <s v="VP/Z-CUSTOM-BLDR"/>
    <s v="STEELCAN BUILDING SYSTEMS LTD"/>
    <x v="173"/>
    <x v="0"/>
    <d v="2018-08-31T00:00:00"/>
    <d v="2019-02-25T00:00:00"/>
    <m/>
    <m/>
    <s v="EVA"/>
    <s v="EVA"/>
    <x v="21"/>
    <s v="EVA"/>
    <s v="E1"/>
    <m/>
    <d v="2018-08-31T00:00:00"/>
    <d v="2018-09-04T00:00:00"/>
    <m/>
    <n v="68728.649999999994"/>
    <n v="0"/>
    <n v="31.04"/>
    <n v="34.08"/>
    <n v="34.08"/>
    <n v="0"/>
    <m/>
    <n v="0"/>
    <n v="0"/>
    <n v="0"/>
    <m/>
    <m/>
    <n v="0"/>
    <n v="14403.59"/>
    <n v="20.957000000000001"/>
    <n v="0"/>
    <m/>
    <n v="0"/>
    <m/>
    <m/>
    <m/>
    <m/>
    <m/>
    <s v="HARBD"/>
    <m/>
    <m/>
    <m/>
    <m/>
    <s v="SMLANE"/>
    <m/>
    <m/>
    <m/>
    <m/>
    <m/>
    <m/>
    <m/>
    <m/>
    <m/>
    <s v="HARDB1"/>
    <d v="2018-11-12T00:00:00"/>
    <d v="2018-11-12T00:00:00"/>
    <d v="2018-12-28T00:00:00"/>
    <d v="2018-12-06T00:00:00"/>
    <s v="KSENDRES"/>
    <n v="43453"/>
    <n v="43454"/>
    <n v="43455"/>
    <n v="43455"/>
    <m/>
    <m/>
    <m/>
    <m/>
    <m/>
    <s v="SVCORDERMAN"/>
    <d v="2019-01-25T00:00:00"/>
    <m/>
    <d v="2019-01-25T00:00:00"/>
    <d v="2019-01-22T00:00:00"/>
    <m/>
    <m/>
    <m/>
    <m/>
    <m/>
    <m/>
    <m/>
    <m/>
    <d v="2019-01-25T00:00:00"/>
    <m/>
    <m/>
    <m/>
    <m/>
    <m/>
    <m/>
    <m/>
    <m/>
    <m/>
    <d v="2019-02-25T00:00:00"/>
    <m/>
    <s v="HARDB1"/>
    <d v="2019-01-24T00:00:00"/>
    <m/>
    <d v="2019-01-24T00:00:00"/>
    <d v="2019-01-21T00:00:00"/>
    <s v="COOKJ"/>
    <m/>
    <m/>
    <m/>
    <m/>
    <m/>
    <m/>
    <m/>
    <m/>
    <m/>
  </r>
  <r>
    <s v="MDBORCHARDT"/>
    <n v="1804047201"/>
    <s v="VP/Z-CUSTOM-BLDR"/>
    <s v="C.R. MEYER AND SONS COMPANY"/>
    <x v="174"/>
    <x v="0"/>
    <d v="2018-09-18T00:00:00"/>
    <d v="2019-02-08T00:00:00"/>
    <m/>
    <m/>
    <s v="EVA"/>
    <s v="EVA"/>
    <x v="21"/>
    <s v="EVA"/>
    <s v="E1"/>
    <m/>
    <d v="2018-10-15T00:00:00"/>
    <d v="2018-10-16T00:00:00"/>
    <m/>
    <n v="621461.97"/>
    <n v="0"/>
    <n v="395.51"/>
    <n v="42.9"/>
    <n v="42.9"/>
    <n v="678.9"/>
    <m/>
    <n v="655.45"/>
    <n v="100.1"/>
    <n v="755.55"/>
    <n v="156836.97"/>
    <n v="74684"/>
    <n v="0"/>
    <n v="111533.97"/>
    <n v="17.946999999999999"/>
    <n v="0"/>
    <m/>
    <n v="0"/>
    <m/>
    <m/>
    <m/>
    <m/>
    <m/>
    <s v="DKRICHARDS"/>
    <n v="43402"/>
    <n v="43399"/>
    <n v="43448"/>
    <m/>
    <s v="MAYJ1"/>
    <m/>
    <m/>
    <n v="43423"/>
    <m/>
    <m/>
    <m/>
    <m/>
    <m/>
    <m/>
    <s v="TAMOSELEY"/>
    <d v="2018-12-17T00:00:00"/>
    <d v="2018-12-17T00:00:00"/>
    <d v="2019-02-07T00:00:00"/>
    <d v="2019-01-16T00:00:00"/>
    <s v="JALADICK"/>
    <n v="43467"/>
    <n v="43467"/>
    <n v="43503"/>
    <m/>
    <m/>
    <m/>
    <m/>
    <m/>
    <m/>
    <s v="SVCORDERMAN"/>
    <d v="2018-01-17T00:00:00"/>
    <m/>
    <d v="2019-01-17T00:00:00"/>
    <d v="2019-01-17T00:00:00"/>
    <s v="MDGEOHRING"/>
    <d v="2019-01-14T00:00:00"/>
    <d v="2019-01-14T00:00:00"/>
    <d v="2019-01-16T00:00:00"/>
    <d v="2019-01-16T00:00:00"/>
    <m/>
    <m/>
    <m/>
    <d v="2019-01-21T00:00:00"/>
    <m/>
    <s v="MLJOB"/>
    <m/>
    <m/>
    <n v="43424"/>
    <m/>
    <m/>
    <m/>
    <m/>
    <d v="2019-02-01T00:00:00"/>
    <m/>
    <s v="MDGEOHRING"/>
    <d v="2019-01-16T00:00:00"/>
    <m/>
    <d v="2019-01-16T00:00:00"/>
    <d v="2019-01-16T00:00:00"/>
    <s v="DOVEJ"/>
    <n v="43383"/>
    <n v="43383"/>
    <n v="43430"/>
    <m/>
    <m/>
    <m/>
    <m/>
    <m/>
    <m/>
  </r>
  <r>
    <s v="MDBORCHARDT"/>
    <n v="1802967707"/>
    <s v="VP/Z-CUSTOM-BLDR"/>
    <s v="GAIER CONSTRUCTION CORPORATION"/>
    <x v="175"/>
    <x v="0"/>
    <d v="2018-12-11T00:00:00"/>
    <d v="2019-02-01T00:00:00"/>
    <m/>
    <m/>
    <s v="EVA"/>
    <s v="EVA"/>
    <x v="21"/>
    <s v="EVA"/>
    <s v="E1"/>
    <m/>
    <d v="2018-12-11T00:00:00"/>
    <d v="2018-12-12T00:00:00"/>
    <m/>
    <n v="92289.9"/>
    <n v="0"/>
    <n v="17.21"/>
    <n v="14.41"/>
    <n v="14.73"/>
    <n v="0"/>
    <m/>
    <n v="0"/>
    <n v="0"/>
    <n v="0"/>
    <n v="4000"/>
    <n v="2000"/>
    <n v="0"/>
    <n v="25396.37"/>
    <n v="27.518000000000001"/>
    <n v="-0.04"/>
    <m/>
    <n v="0"/>
    <m/>
    <m/>
    <m/>
    <m/>
    <m/>
    <s v="HARBD"/>
    <d v="2018-09-26T00:00:00"/>
    <n v="43369"/>
    <d v="2018-10-05T00:00:00"/>
    <n v="43407"/>
    <s v="HARBD"/>
    <m/>
    <m/>
    <m/>
    <m/>
    <m/>
    <m/>
    <m/>
    <m/>
    <m/>
    <s v="MILLJ"/>
    <n v="43439"/>
    <n v="43439"/>
    <d v="2019-01-07T00:00:00"/>
    <n v="43476"/>
    <s v="MILLJ"/>
    <n v="43467"/>
    <n v="43472"/>
    <d v="2019-01-09T00:00:00"/>
    <n v="43476"/>
    <m/>
    <m/>
    <m/>
    <m/>
    <m/>
    <s v="SVCORDERMAN"/>
    <d v="2019-01-10T00:00:00"/>
    <m/>
    <d v="2019-01-10T00:00:00"/>
    <d v="2019-01-11T00:00:00"/>
    <s v="MILLJ"/>
    <n v="43472"/>
    <n v="43467"/>
    <n v="43474"/>
    <m/>
    <m/>
    <m/>
    <m/>
    <n v="43481"/>
    <m/>
    <s v="HARBD"/>
    <m/>
    <m/>
    <m/>
    <m/>
    <m/>
    <m/>
    <m/>
    <d v="2019-02-01T00:00:00"/>
    <n v="43499"/>
    <s v="MILLJ"/>
    <d v="2019-01-09T00:00:00"/>
    <m/>
    <d v="2019-01-09T00:00:00"/>
    <d v="2019-01-11T00:00:00"/>
    <s v="DCOOPER"/>
    <n v="43354"/>
    <n v="43353"/>
    <n v="43388"/>
    <n v="43396"/>
    <m/>
    <m/>
    <m/>
    <m/>
    <m/>
  </r>
  <r>
    <s v="CTOMVIG"/>
    <n v="1803520206"/>
    <s v="VP-ENPARTS-BLDR"/>
    <s v="BRAND CONSTRUCTION, INC."/>
    <x v="176"/>
    <x v="1"/>
    <d v="2018-12-20T00:00:00"/>
    <d v="2019-01-07T00:00:00"/>
    <m/>
    <m/>
    <s v="EVA"/>
    <s v="NC"/>
    <x v="21"/>
    <s v="EVA"/>
    <m/>
    <m/>
    <m/>
    <m/>
    <n v="43485"/>
    <n v="18134.37"/>
    <n v="18134.37"/>
    <n v="3.34"/>
    <n v="3.18"/>
    <n v="3.18"/>
    <n v="0"/>
    <m/>
    <n v="0"/>
    <n v="0"/>
    <n v="0"/>
    <m/>
    <m/>
    <n v="0"/>
    <n v="7045.37"/>
    <n v="38.850999999999999"/>
    <n v="7840.32"/>
    <n v="43.234999999999999"/>
    <n v="0"/>
    <m/>
    <m/>
    <m/>
    <m/>
    <m/>
    <s v="WJCLYMER"/>
    <m/>
    <m/>
    <m/>
    <m/>
    <s v="TWMCCRARY"/>
    <m/>
    <m/>
    <m/>
    <m/>
    <m/>
    <m/>
    <m/>
    <m/>
    <m/>
    <m/>
    <m/>
    <m/>
    <m/>
    <m/>
    <s v="RSCHMIDT"/>
    <d v="2018-12-20T00:00:00"/>
    <d v="2018-12-20T00:00:00"/>
    <d v="2018-12-20T00:00:00"/>
    <d v="2018-12-20T00:00:00"/>
    <m/>
    <m/>
    <m/>
    <m/>
    <m/>
    <s v="SVCORDERMAN"/>
    <d v="2018-12-27T00:00:00"/>
    <m/>
    <d v="2018-12-27T00:00:00"/>
    <d v="2018-12-27T00:00:00"/>
    <m/>
    <m/>
    <m/>
    <m/>
    <m/>
    <m/>
    <m/>
    <m/>
    <d v="2018-12-31T00:00:00"/>
    <m/>
    <s v="MAYJ1"/>
    <m/>
    <m/>
    <m/>
    <m/>
    <m/>
    <m/>
    <m/>
    <d v="2019-01-16T00:00:00"/>
    <n v="43481"/>
    <s v="RSCHMIDT"/>
    <d v="2018-12-20T00:00:00"/>
    <m/>
    <d v="2018-12-20T00:00:00"/>
    <d v="2018-12-26T00:00:00"/>
    <s v="CTOMVIG"/>
    <m/>
    <m/>
    <m/>
    <m/>
    <m/>
    <m/>
    <m/>
    <m/>
    <m/>
  </r>
  <r>
    <s v="MDBORCHARDT"/>
    <n v="1804791301"/>
    <s v="VP-ENPARTS-BLDR"/>
    <s v="VP - NORTHERN CASH/DIRECT SALES"/>
    <x v="177"/>
    <x v="1"/>
    <d v="2018-12-21T00:00:00"/>
    <m/>
    <m/>
    <m/>
    <m/>
    <m/>
    <x v="21"/>
    <s v="EVA"/>
    <m/>
    <m/>
    <m/>
    <m/>
    <n v="43483"/>
    <n v="502.84"/>
    <n v="502.84"/>
    <n v="0.09"/>
    <n v="0.1"/>
    <n v="0.1"/>
    <n v="0"/>
    <m/>
    <n v="0"/>
    <n v="0"/>
    <n v="0"/>
    <m/>
    <m/>
    <n v="0"/>
    <n v="270.82"/>
    <n v="53.857999999999997"/>
    <n v="243.45"/>
    <n v="48.414999999999999"/>
    <n v="0"/>
    <m/>
    <m/>
    <m/>
    <m/>
    <m/>
    <m/>
    <m/>
    <m/>
    <m/>
    <m/>
    <m/>
    <m/>
    <m/>
    <m/>
    <m/>
    <m/>
    <m/>
    <m/>
    <m/>
    <m/>
    <m/>
    <m/>
    <m/>
    <m/>
    <m/>
    <s v="RSCHMIDT"/>
    <n v="43460"/>
    <n v="43460"/>
    <d v="2018-12-26T00:00:00"/>
    <n v="43460"/>
    <m/>
    <m/>
    <m/>
    <m/>
    <m/>
    <s v="SVCORDERMAN"/>
    <d v="2018-12-27T00:00:00"/>
    <m/>
    <d v="2018-12-27T00:00:00"/>
    <d v="2018-12-27T00:00:00"/>
    <m/>
    <m/>
    <m/>
    <m/>
    <m/>
    <m/>
    <m/>
    <m/>
    <m/>
    <m/>
    <m/>
    <m/>
    <m/>
    <m/>
    <m/>
    <m/>
    <m/>
    <m/>
    <d v="2019-01-08T00:00:00"/>
    <n v="43476"/>
    <s v="RSCHMIDT"/>
    <d v="2018-12-26T00:00:00"/>
    <m/>
    <d v="2018-12-26T00:00:00"/>
    <d v="2018-12-26T00:00:00"/>
    <m/>
    <m/>
    <m/>
    <m/>
    <m/>
    <m/>
    <m/>
    <m/>
    <m/>
    <m/>
  </r>
  <r>
    <s v="MDBORCHARDT"/>
    <n v="1802709544"/>
    <s v="VP/CLAIM-ENPARTS-BLDR"/>
    <s v="T.A. BOWMAN CONSTRUCTORS, LLC"/>
    <x v="178"/>
    <x v="0"/>
    <d v="2018-12-21T00:00:00"/>
    <m/>
    <m/>
    <m/>
    <s v="EVA"/>
    <s v="STJ"/>
    <x v="21"/>
    <s v="EVA"/>
    <m/>
    <s v="OTHER"/>
    <m/>
    <m/>
    <m/>
    <n v="0"/>
    <n v="0"/>
    <n v="0.02"/>
    <n v="0.02"/>
    <n v="0.02"/>
    <n v="0"/>
    <m/>
    <n v="0"/>
    <n v="0"/>
    <n v="0"/>
    <m/>
    <m/>
    <n v="0"/>
    <n v="-50.07"/>
    <m/>
    <n v="-92.86"/>
    <m/>
    <n v="0"/>
    <m/>
    <m/>
    <m/>
    <m/>
    <m/>
    <s v="DBRYAN"/>
    <m/>
    <m/>
    <m/>
    <m/>
    <s v="MLJOB"/>
    <m/>
    <m/>
    <m/>
    <m/>
    <m/>
    <m/>
    <m/>
    <m/>
    <m/>
    <m/>
    <m/>
    <m/>
    <m/>
    <m/>
    <s v="RSCHMIDT"/>
    <n v="43460"/>
    <n v="43460"/>
    <d v="2018-12-26T00:00:00"/>
    <n v="43460"/>
    <m/>
    <m/>
    <m/>
    <m/>
    <m/>
    <s v="SVCORDERMAN"/>
    <d v="2018-12-27T00:00:00"/>
    <m/>
    <d v="2018-12-27T00:00:00"/>
    <d v="2018-12-27T00:00:00"/>
    <m/>
    <m/>
    <m/>
    <m/>
    <m/>
    <m/>
    <m/>
    <m/>
    <m/>
    <m/>
    <s v="MLJOB"/>
    <m/>
    <m/>
    <m/>
    <m/>
    <m/>
    <m/>
    <m/>
    <d v="2019-01-04T00:00:00"/>
    <n v="43468"/>
    <s v="RSCHMIDT"/>
    <d v="2018-12-26T00:00:00"/>
    <m/>
    <d v="2018-12-26T00:00:00"/>
    <d v="2018-12-26T00:00:00"/>
    <s v="DOVEJ"/>
    <m/>
    <m/>
    <m/>
    <m/>
    <m/>
    <m/>
    <m/>
    <m/>
    <m/>
  </r>
  <r>
    <s v="LARIEMER"/>
    <n v="1803493610"/>
    <s v="VP/CLAIM-ENPARTS-BLDR"/>
    <s v="STREICHER CONSTRUCTION, INC."/>
    <x v="179"/>
    <x v="0"/>
    <d v="2018-12-21T00:00:00"/>
    <m/>
    <m/>
    <m/>
    <s v="EVA"/>
    <s v="EVA"/>
    <x v="21"/>
    <s v="EVA"/>
    <m/>
    <s v="OTHER"/>
    <m/>
    <m/>
    <m/>
    <n v="0"/>
    <n v="0"/>
    <n v="0"/>
    <n v="7.0000000000000007E-2"/>
    <n v="7.0000000000000007E-2"/>
    <n v="0"/>
    <m/>
    <n v="0"/>
    <n v="0"/>
    <n v="0"/>
    <m/>
    <m/>
    <n v="0"/>
    <n v="0"/>
    <m/>
    <n v="-102.98"/>
    <m/>
    <n v="0"/>
    <m/>
    <m/>
    <m/>
    <m/>
    <m/>
    <s v="DKRICHARDS"/>
    <m/>
    <m/>
    <m/>
    <m/>
    <s v="HARBD"/>
    <m/>
    <m/>
    <m/>
    <m/>
    <m/>
    <m/>
    <m/>
    <m/>
    <m/>
    <s v="LARIEMER"/>
    <m/>
    <m/>
    <m/>
    <m/>
    <m/>
    <m/>
    <m/>
    <m/>
    <m/>
    <m/>
    <m/>
    <m/>
    <m/>
    <m/>
    <s v="SVCORDERMAN"/>
    <d v="2018-12-28T00:00:00"/>
    <m/>
    <d v="2018-12-28T00:00:00"/>
    <d v="2018-12-28T00:00:00"/>
    <m/>
    <m/>
    <m/>
    <m/>
    <m/>
    <m/>
    <m/>
    <m/>
    <m/>
    <m/>
    <s v="HARBD"/>
    <m/>
    <m/>
    <m/>
    <m/>
    <m/>
    <m/>
    <m/>
    <d v="2019-01-04T00:00:00"/>
    <n v="43468"/>
    <s v="LARIEMER"/>
    <d v="2018-12-27T00:00:00"/>
    <m/>
    <d v="2018-12-27T00:00:00"/>
    <d v="2018-12-27T00:00:00"/>
    <s v="DOVEJ"/>
    <m/>
    <m/>
    <m/>
    <m/>
    <m/>
    <m/>
    <m/>
    <m/>
    <m/>
  </r>
  <r>
    <s v="DELAMBERT"/>
    <n v="1803563705"/>
    <s v="VP-ENPARTS-BLDR"/>
    <s v="SEKO CONSTRUCTION LTD."/>
    <x v="180"/>
    <x v="1"/>
    <d v="2018-12-26T00:00:00"/>
    <m/>
    <m/>
    <s v="MIKE PENNY"/>
    <s v="EVA"/>
    <s v="EVA"/>
    <x v="21"/>
    <s v="EVA"/>
    <m/>
    <m/>
    <m/>
    <m/>
    <n v="43478"/>
    <n v="3801.91"/>
    <n v="3801.91"/>
    <n v="0.52"/>
    <n v="0.52"/>
    <n v="0.52"/>
    <n v="0"/>
    <m/>
    <n v="0"/>
    <n v="0"/>
    <n v="0"/>
    <m/>
    <m/>
    <n v="0"/>
    <n v="1197.1300000000001"/>
    <n v="31.488"/>
    <n v="978.62"/>
    <n v="25.74"/>
    <n v="0"/>
    <m/>
    <m/>
    <m/>
    <m/>
    <m/>
    <s v="MAYJ1"/>
    <m/>
    <m/>
    <m/>
    <m/>
    <s v="WTCASTONGUAY"/>
    <m/>
    <m/>
    <m/>
    <m/>
    <m/>
    <m/>
    <m/>
    <m/>
    <m/>
    <m/>
    <m/>
    <m/>
    <m/>
    <m/>
    <s v="RSCHMIDT"/>
    <n v="43460"/>
    <n v="43460"/>
    <d v="2018-12-26T00:00:00"/>
    <n v="43460"/>
    <m/>
    <m/>
    <m/>
    <m/>
    <m/>
    <s v="SVCORDERMAN"/>
    <d v="2018-12-27T00:00:00"/>
    <m/>
    <d v="2018-12-27T00:00:00"/>
    <d v="2018-12-27T00:00:00"/>
    <m/>
    <m/>
    <m/>
    <m/>
    <m/>
    <m/>
    <m/>
    <m/>
    <d v="2018-12-31T00:00:00"/>
    <m/>
    <s v="WTCASTONGUAY"/>
    <m/>
    <m/>
    <m/>
    <m/>
    <m/>
    <m/>
    <m/>
    <d v="2019-01-08T00:00:00"/>
    <n v="43473"/>
    <s v="RSCHMIDT"/>
    <d v="2018-12-26T00:00:00"/>
    <m/>
    <d v="2018-12-26T00:00:00"/>
    <d v="2018-12-26T00:00:00"/>
    <s v="DCOOPER"/>
    <m/>
    <m/>
    <m/>
    <m/>
    <m/>
    <m/>
    <m/>
    <m/>
    <m/>
  </r>
  <r>
    <s v="MDBORCHARDT"/>
    <n v="1900013101"/>
    <s v="VP-ENPARTS-BLDR"/>
    <s v="CUSTOM STEEL BUILDINGS, INC."/>
    <x v="181"/>
    <x v="1"/>
    <d v="2019-01-03T00:00:00"/>
    <d v="2019-01-04T00:00:00"/>
    <m/>
    <m/>
    <m/>
    <m/>
    <x v="21"/>
    <s v="EVA"/>
    <m/>
    <m/>
    <m/>
    <m/>
    <n v="43499"/>
    <n v="1236.07"/>
    <n v="1236.07"/>
    <n v="0.13"/>
    <n v="0.13"/>
    <n v="0.13"/>
    <n v="0"/>
    <m/>
    <n v="0"/>
    <n v="0"/>
    <n v="0"/>
    <m/>
    <m/>
    <n v="0"/>
    <n v="541.6"/>
    <n v="43.816000000000003"/>
    <n v="741.99"/>
    <n v="60.027999999999999"/>
    <n v="0"/>
    <m/>
    <m/>
    <m/>
    <m/>
    <m/>
    <m/>
    <m/>
    <m/>
    <m/>
    <m/>
    <m/>
    <m/>
    <m/>
    <m/>
    <m/>
    <m/>
    <m/>
    <m/>
    <m/>
    <m/>
    <m/>
    <m/>
    <m/>
    <m/>
    <m/>
    <s v="RSCHMIDT"/>
    <n v="43468"/>
    <n v="43468"/>
    <n v="43468"/>
    <n v="43468"/>
    <m/>
    <m/>
    <m/>
    <m/>
    <m/>
    <s v="SVCORDERMAN"/>
    <d v="2019-01-03T00:00:00"/>
    <m/>
    <d v="2019-01-03T00:00:00"/>
    <d v="2019-01-03T00:00:00"/>
    <m/>
    <m/>
    <m/>
    <m/>
    <m/>
    <m/>
    <m/>
    <m/>
    <m/>
    <m/>
    <m/>
    <m/>
    <m/>
    <m/>
    <m/>
    <m/>
    <m/>
    <m/>
    <d v="2019-01-04T00:00:00"/>
    <n v="43469"/>
    <s v="RSCHMIDT"/>
    <d v="2019-01-03T00:00:00"/>
    <m/>
    <d v="2019-01-03T00:00:00"/>
    <d v="2019-01-03T00:00:00"/>
    <m/>
    <m/>
    <m/>
    <m/>
    <m/>
    <m/>
    <m/>
    <m/>
    <m/>
    <m/>
  </r>
  <r>
    <s v="LARIEMER"/>
    <n v="1802314623"/>
    <s v="VP/Z-CUSTOM-BLDR"/>
    <s v="ANCHOR CONSTRUCTION LLC"/>
    <x v="182"/>
    <x v="1"/>
    <d v="2019-01-03T00:00:00"/>
    <d v="2019-01-09T00:00:00"/>
    <m/>
    <m/>
    <s v="EVA"/>
    <s v="EVA"/>
    <x v="21"/>
    <s v="EVA"/>
    <m/>
    <m/>
    <d v="2019-01-03T00:00:00"/>
    <d v="2019-01-04T00:00:00"/>
    <n v="43499"/>
    <n v="17689.57"/>
    <n v="17689.57"/>
    <n v="0.26"/>
    <n v="2.39"/>
    <n v="2.39"/>
    <n v="0"/>
    <m/>
    <n v="0"/>
    <n v="0"/>
    <n v="0"/>
    <m/>
    <m/>
    <n v="0"/>
    <n v="7549.15"/>
    <n v="42.676000000000002"/>
    <n v="8137.47"/>
    <n v="46.002000000000002"/>
    <n v="0"/>
    <m/>
    <m/>
    <m/>
    <m/>
    <m/>
    <s v="WTCASTONGUAY"/>
    <m/>
    <m/>
    <m/>
    <m/>
    <s v="WTCASTONGUAY"/>
    <m/>
    <m/>
    <m/>
    <m/>
    <m/>
    <m/>
    <m/>
    <m/>
    <m/>
    <m/>
    <m/>
    <m/>
    <m/>
    <m/>
    <s v="RSCHMIDT"/>
    <d v="2019-01-03T00:00:00"/>
    <d v="2019-01-03T00:00:00"/>
    <d v="2019-01-03T00:00:00"/>
    <d v="2019-01-03T00:00:00"/>
    <m/>
    <m/>
    <m/>
    <m/>
    <m/>
    <s v="SVCORDERMAN"/>
    <d v="2019-01-04T00:00:00"/>
    <m/>
    <d v="2019-01-04T00:00:00"/>
    <d v="2019-01-04T00:00:00"/>
    <m/>
    <m/>
    <m/>
    <m/>
    <m/>
    <m/>
    <m/>
    <m/>
    <d v="2019-01-09T00:00:00"/>
    <m/>
    <s v="WTCASTONGUAY"/>
    <m/>
    <m/>
    <m/>
    <m/>
    <m/>
    <m/>
    <m/>
    <d v="2019-01-14T00:00:00"/>
    <n v="43476"/>
    <s v="RSCHMIDT"/>
    <d v="2019-01-03T00:00:00"/>
    <m/>
    <d v="2019-01-03T00:00:00"/>
    <d v="2019-01-03T00:00:00"/>
    <s v="COOKJ"/>
    <m/>
    <m/>
    <m/>
    <m/>
    <m/>
    <m/>
    <m/>
    <m/>
    <m/>
  </r>
  <r>
    <s v="LARIEMER"/>
    <n v="1803258306"/>
    <s v="VP-ENPARTS-BLDR"/>
    <s v="MONARCH DEVELOPMENT, INC."/>
    <x v="183"/>
    <x v="1"/>
    <d v="2019-01-04T00:00:00"/>
    <d v="2019-01-08T00:00:00"/>
    <m/>
    <m/>
    <s v="EVA"/>
    <s v="EVA"/>
    <x v="21"/>
    <s v="EVA"/>
    <m/>
    <m/>
    <m/>
    <m/>
    <n v="43499"/>
    <n v="559.15"/>
    <n v="559.15"/>
    <n v="0.12"/>
    <n v="0.13"/>
    <n v="0.13"/>
    <n v="0"/>
    <m/>
    <n v="0"/>
    <n v="0"/>
    <n v="0"/>
    <m/>
    <m/>
    <n v="0"/>
    <n v="292.89"/>
    <n v="52.381"/>
    <n v="267.92"/>
    <n v="47.915999999999997"/>
    <n v="0"/>
    <m/>
    <m/>
    <m/>
    <m/>
    <m/>
    <s v="MAYJ1"/>
    <m/>
    <m/>
    <m/>
    <m/>
    <m/>
    <m/>
    <m/>
    <m/>
    <m/>
    <m/>
    <m/>
    <m/>
    <m/>
    <m/>
    <m/>
    <m/>
    <m/>
    <m/>
    <m/>
    <s v="RSCHMIDT"/>
    <d v="2019-01-04T00:00:00"/>
    <d v="2019-01-04T00:00:00"/>
    <n v="43469"/>
    <n v="43469"/>
    <m/>
    <m/>
    <m/>
    <m/>
    <m/>
    <s v="SVCORDERMAN"/>
    <m/>
    <m/>
    <m/>
    <d v="2019-01-04T00:00:00"/>
    <m/>
    <m/>
    <m/>
    <m/>
    <m/>
    <m/>
    <m/>
    <m/>
    <m/>
    <m/>
    <s v="MAYJ1"/>
    <m/>
    <m/>
    <m/>
    <m/>
    <m/>
    <m/>
    <m/>
    <d v="2019-01-09T00:00:00"/>
    <n v="43474"/>
    <s v="RSCHMIDT"/>
    <d v="2019-01-04T00:00:00"/>
    <m/>
    <d v="2019-01-04T00:00:00"/>
    <d v="2019-01-04T00:00:00"/>
    <s v="COOKJ"/>
    <m/>
    <m/>
    <m/>
    <m/>
    <m/>
    <m/>
    <m/>
    <m/>
    <m/>
  </r>
  <r>
    <s v="MBELL1"/>
    <n v="1804064603"/>
    <s v="VP-ENPARTS-BLDR"/>
    <s v="STONE MILL CONSTRUCTION LLC"/>
    <x v="184"/>
    <x v="1"/>
    <d v="2019-01-04T00:00:00"/>
    <d v="2019-01-09T00:00:00"/>
    <m/>
    <s v="MD2020"/>
    <m/>
    <m/>
    <x v="21"/>
    <s v="EVA"/>
    <m/>
    <m/>
    <m/>
    <m/>
    <n v="43498"/>
    <n v="42.29"/>
    <n v="42.29"/>
    <n v="0.01"/>
    <n v="0.01"/>
    <n v="0.01"/>
    <n v="0"/>
    <m/>
    <n v="0"/>
    <n v="0"/>
    <n v="0"/>
    <m/>
    <m/>
    <n v="0"/>
    <n v="22.15"/>
    <n v="52.375999999999998"/>
    <n v="13.24"/>
    <n v="31.308"/>
    <n v="0"/>
    <m/>
    <m/>
    <m/>
    <m/>
    <m/>
    <m/>
    <m/>
    <m/>
    <m/>
    <m/>
    <m/>
    <m/>
    <m/>
    <m/>
    <m/>
    <m/>
    <m/>
    <m/>
    <m/>
    <m/>
    <m/>
    <m/>
    <m/>
    <m/>
    <m/>
    <s v="RSCHMIDT"/>
    <n v="43469"/>
    <n v="43469"/>
    <n v="43469"/>
    <n v="43469"/>
    <m/>
    <m/>
    <m/>
    <m/>
    <m/>
    <s v="SVCORDERMAN"/>
    <d v="2019-01-07T00:00:00"/>
    <m/>
    <d v="2019-01-07T00:00:00"/>
    <d v="2019-01-07T00:00:00"/>
    <m/>
    <m/>
    <m/>
    <m/>
    <m/>
    <m/>
    <m/>
    <m/>
    <n v="43475"/>
    <m/>
    <m/>
    <m/>
    <m/>
    <m/>
    <m/>
    <m/>
    <m/>
    <m/>
    <d v="2019-01-14T00:00:00"/>
    <n v="43480"/>
    <s v="RSCHMIDT"/>
    <d v="2019-01-04T00:00:00"/>
    <m/>
    <d v="2019-01-04T00:00:00"/>
    <d v="2019-01-04T00:00:00"/>
    <m/>
    <m/>
    <m/>
    <m/>
    <m/>
    <m/>
    <m/>
    <m/>
    <m/>
    <m/>
  </r>
  <r>
    <s v="MBELL1"/>
    <n v="1900017302"/>
    <s v="VP-ENPARTS-BLDR"/>
    <s v="ALLIANCE BUILDING CONTRACTORS INC"/>
    <x v="185"/>
    <x v="0"/>
    <d v="2019-01-07T00:00:00"/>
    <d v="2019-01-17T00:00:00"/>
    <m/>
    <m/>
    <m/>
    <m/>
    <x v="21"/>
    <s v="EVA"/>
    <m/>
    <m/>
    <m/>
    <m/>
    <m/>
    <n v="187.5"/>
    <n v="0"/>
    <n v="0.02"/>
    <n v="0.02"/>
    <n v="0.02"/>
    <n v="0"/>
    <m/>
    <n v="0"/>
    <n v="0"/>
    <n v="0"/>
    <m/>
    <m/>
    <n v="0"/>
    <n v="98.22"/>
    <n v="52.384"/>
    <n v="-0.01"/>
    <m/>
    <n v="0"/>
    <m/>
    <m/>
    <m/>
    <m/>
    <m/>
    <m/>
    <m/>
    <m/>
    <m/>
    <m/>
    <m/>
    <m/>
    <m/>
    <m/>
    <m/>
    <m/>
    <m/>
    <m/>
    <m/>
    <m/>
    <m/>
    <m/>
    <m/>
    <m/>
    <m/>
    <s v="RSCHMIDT"/>
    <d v="2019-01-07T00:00:00"/>
    <n v="43472"/>
    <d v="2019-01-07T00:00:00"/>
    <n v="43472"/>
    <m/>
    <m/>
    <m/>
    <m/>
    <m/>
    <s v="SVCORDERMAN"/>
    <d v="2019-01-08T00:00:00"/>
    <m/>
    <d v="2019-01-08T00:00:00"/>
    <d v="2019-01-08T00:00:00"/>
    <m/>
    <m/>
    <m/>
    <m/>
    <m/>
    <m/>
    <m/>
    <m/>
    <d v="2019-01-11T00:00:00"/>
    <m/>
    <m/>
    <m/>
    <m/>
    <m/>
    <m/>
    <m/>
    <m/>
    <m/>
    <m/>
    <m/>
    <s v="RSCHMIDT"/>
    <d v="2019-01-07T00:00:00"/>
    <m/>
    <d v="2019-01-07T00:00:00"/>
    <d v="2019-01-07T00:00:00"/>
    <m/>
    <m/>
    <m/>
    <m/>
    <m/>
    <m/>
    <m/>
    <m/>
    <m/>
    <m/>
  </r>
  <r>
    <s v="DBJONES"/>
    <n v="1804201602"/>
    <s v="VP-ENPARTS-BLDR"/>
    <s v="CHOICE BUILDING SYSTEMS"/>
    <x v="186"/>
    <x v="0"/>
    <d v="2019-01-07T00:00:00"/>
    <m/>
    <m/>
    <m/>
    <m/>
    <m/>
    <x v="21"/>
    <s v="EVA"/>
    <m/>
    <m/>
    <m/>
    <m/>
    <m/>
    <n v="318.43"/>
    <n v="0"/>
    <n v="0.03"/>
    <n v="0.02"/>
    <n v="0.02"/>
    <n v="0"/>
    <m/>
    <n v="0"/>
    <n v="0"/>
    <n v="0"/>
    <m/>
    <m/>
    <n v="0"/>
    <n v="121.08"/>
    <n v="38.024000000000001"/>
    <n v="0.0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07T00:00:00"/>
    <m/>
    <d v="2019-01-07T00:00:00"/>
    <d v="2019-01-07T00:00:00"/>
    <m/>
    <m/>
    <m/>
    <m/>
    <m/>
    <m/>
    <m/>
    <m/>
    <d v="2019-01-10T00:00:00"/>
    <m/>
    <m/>
    <m/>
    <m/>
    <m/>
    <m/>
    <m/>
    <m/>
    <m/>
    <d v="2019-01-14T00:00:00"/>
    <m/>
    <s v="DBJONES"/>
    <d v="2019-01-07T00:00:00"/>
    <m/>
    <d v="2019-01-07T00:00:00"/>
    <d v="2019-01-07T00:00:00"/>
    <m/>
    <m/>
    <m/>
    <m/>
    <m/>
    <m/>
    <m/>
    <m/>
    <m/>
    <m/>
  </r>
  <r>
    <s v="NAATM"/>
    <n v="1703017322"/>
    <s v="VP-ENPARTS-BLDR"/>
    <s v="PAT MUNGER CONSTRUCTION CO., INC."/>
    <x v="187"/>
    <x v="1"/>
    <d v="2019-01-09T00:00:00"/>
    <d v="2019-01-14T00:00:00"/>
    <m/>
    <s v="LeeB82-001"/>
    <s v="EVA"/>
    <s v="EVA"/>
    <x v="21"/>
    <s v="EVA"/>
    <m/>
    <m/>
    <m/>
    <m/>
    <n v="43498"/>
    <n v="1384.98"/>
    <n v="1384.98"/>
    <n v="0.33"/>
    <n v="0.33"/>
    <n v="0.33"/>
    <n v="0"/>
    <m/>
    <n v="0"/>
    <n v="0"/>
    <n v="0"/>
    <m/>
    <m/>
    <n v="0"/>
    <n v="466.07"/>
    <n v="33.652000000000001"/>
    <n v="214.41"/>
    <n v="15.481"/>
    <n v="0"/>
    <m/>
    <m/>
    <m/>
    <m/>
    <m/>
    <s v="FRIES"/>
    <m/>
    <m/>
    <m/>
    <m/>
    <s v="KJRASMUSSEN"/>
    <m/>
    <m/>
    <m/>
    <m/>
    <m/>
    <m/>
    <m/>
    <m/>
    <m/>
    <m/>
    <m/>
    <m/>
    <m/>
    <m/>
    <s v="RSCHMIDT"/>
    <d v="2019-01-09T00:00:00"/>
    <d v="2019-01-09T00:00:00"/>
    <d v="2019-01-09T00:00:00"/>
    <d v="2019-01-09T00:00:00"/>
    <m/>
    <m/>
    <m/>
    <m/>
    <m/>
    <s v="SVCORDERMAN"/>
    <d v="2019-01-10T00:00:00"/>
    <m/>
    <d v="2019-01-10T00:00:00"/>
    <d v="2019-01-10T00:00:00"/>
    <m/>
    <m/>
    <m/>
    <m/>
    <m/>
    <m/>
    <m/>
    <m/>
    <d v="2019-01-14T00:00:00"/>
    <m/>
    <s v="KJRASMUSSEN"/>
    <m/>
    <m/>
    <m/>
    <m/>
    <m/>
    <m/>
    <m/>
    <d v="2019-01-17T00:00:00"/>
    <n v="43483"/>
    <s v="RSCHMIDT"/>
    <d v="2019-01-09T00:00:00"/>
    <m/>
    <d v="2019-01-09T00:00:00"/>
    <d v="2019-01-09T00:00:00"/>
    <s v="NAATM"/>
    <m/>
    <m/>
    <m/>
    <m/>
    <m/>
    <m/>
    <m/>
    <m/>
    <m/>
  </r>
  <r>
    <s v="DBJONES"/>
    <n v="1900061502"/>
    <s v="VP-ENPARTS-BLDR"/>
    <s v="KRAEMER BUILDING CORPORATION"/>
    <x v="188"/>
    <x v="0"/>
    <d v="2019-01-10T00:00:00"/>
    <m/>
    <m/>
    <m/>
    <m/>
    <m/>
    <x v="21"/>
    <s v="EVA"/>
    <m/>
    <m/>
    <m/>
    <m/>
    <m/>
    <n v="301.24"/>
    <n v="301.24"/>
    <n v="0.04"/>
    <n v="0.04"/>
    <n v="0.04"/>
    <n v="0"/>
    <m/>
    <n v="0"/>
    <n v="0"/>
    <n v="0"/>
    <m/>
    <m/>
    <n v="0"/>
    <n v="209.24"/>
    <n v="69.459999999999994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21T00:00:00"/>
    <m/>
    <d v="2019-01-21T00:00:00"/>
    <d v="2019-01-21T00:00:00"/>
    <m/>
    <m/>
    <m/>
    <m/>
    <m/>
    <m/>
    <m/>
    <m/>
    <d v="2019-01-24T00:00:00"/>
    <m/>
    <m/>
    <m/>
    <m/>
    <m/>
    <m/>
    <m/>
    <m/>
    <m/>
    <m/>
    <m/>
    <s v="DBJONES"/>
    <d v="2019-01-10T00:00:00"/>
    <m/>
    <d v="2019-01-10T00:00:00"/>
    <d v="2019-01-10T00:00:00"/>
    <m/>
    <m/>
    <m/>
    <m/>
    <m/>
    <m/>
    <m/>
    <m/>
    <m/>
    <m/>
  </r>
  <r>
    <s v="DBJONES"/>
    <n v="1900082901"/>
    <s v="VP-ENPARTS-BLDR"/>
    <s v="CHOICE BUILDING SYSTEMS"/>
    <x v="189"/>
    <x v="0"/>
    <d v="2019-01-11T00:00:00"/>
    <m/>
    <m/>
    <m/>
    <m/>
    <m/>
    <x v="21"/>
    <s v="EVA"/>
    <m/>
    <m/>
    <m/>
    <m/>
    <m/>
    <n v="45.5"/>
    <n v="0"/>
    <n v="0.01"/>
    <n v="0.01"/>
    <n v="0.01"/>
    <n v="0"/>
    <m/>
    <n v="0"/>
    <n v="0"/>
    <n v="0"/>
    <m/>
    <m/>
    <n v="0"/>
    <n v="13.5"/>
    <n v="29.67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21T00:00:00"/>
    <m/>
    <d v="2019-01-21T00:00:00"/>
    <d v="2019-01-21T00:00:00"/>
    <m/>
    <m/>
    <m/>
    <m/>
    <m/>
    <m/>
    <m/>
    <m/>
    <n v="43489"/>
    <m/>
    <m/>
    <m/>
    <m/>
    <m/>
    <m/>
    <m/>
    <m/>
    <m/>
    <d v="2019-02-04T00:00:00"/>
    <m/>
    <s v="DBJONES"/>
    <d v="2019-01-11T00:00:00"/>
    <m/>
    <d v="2019-01-11T00:00:00"/>
    <d v="2019-01-11T00:00:00"/>
    <m/>
    <m/>
    <m/>
    <m/>
    <m/>
    <m/>
    <m/>
    <m/>
    <m/>
    <m/>
  </r>
  <r>
    <s v="DBJONES"/>
    <n v="1900069902"/>
    <s v="VP-ENPARTS-BLDR"/>
    <s v="KRAEMER BUILDING CORPORATION"/>
    <x v="190"/>
    <x v="0"/>
    <d v="2019-01-11T00:00:00"/>
    <m/>
    <m/>
    <m/>
    <m/>
    <m/>
    <x v="21"/>
    <s v="EVA"/>
    <m/>
    <m/>
    <m/>
    <m/>
    <m/>
    <n v="2026.05"/>
    <n v="2026.05"/>
    <n v="0.46"/>
    <n v="0.46"/>
    <n v="0.46"/>
    <n v="0"/>
    <m/>
    <n v="0"/>
    <n v="0"/>
    <n v="0"/>
    <m/>
    <m/>
    <n v="0"/>
    <n v="402.22"/>
    <n v="19.852"/>
    <n v="0.01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n v="43479"/>
    <m/>
    <d v="2019-01-14T00:00:00"/>
    <d v="2019-01-14T00:00:00"/>
    <m/>
    <m/>
    <m/>
    <m/>
    <m/>
    <m/>
    <m/>
    <m/>
    <d v="2019-01-17T00:00:00"/>
    <m/>
    <m/>
    <m/>
    <m/>
    <m/>
    <m/>
    <m/>
    <m/>
    <m/>
    <d v="2019-01-31T00:00:00"/>
    <m/>
    <s v="DBJONES"/>
    <d v="2019-01-11T00:00:00"/>
    <m/>
    <d v="2019-01-11T00:00:00"/>
    <d v="2019-01-11T00:00:00"/>
    <m/>
    <m/>
    <m/>
    <m/>
    <m/>
    <m/>
    <m/>
    <m/>
    <m/>
    <m/>
  </r>
  <r>
    <s v="MDBORCHARDT"/>
    <n v="1701396313"/>
    <s v="VP/CLAIM-ENPARTS-BLDR"/>
    <s v="V I P STRUCTURES, INC."/>
    <x v="191"/>
    <x v="0"/>
    <d v="2019-01-11T00:00:00"/>
    <n v="43479"/>
    <m/>
    <n v="117564"/>
    <s v="EVA"/>
    <s v="EVA"/>
    <x v="21"/>
    <s v="EVA"/>
    <m/>
    <s v="OTHER"/>
    <m/>
    <m/>
    <m/>
    <n v="0"/>
    <n v="0"/>
    <n v="0"/>
    <n v="2.72"/>
    <n v="2.72"/>
    <n v="0"/>
    <m/>
    <n v="0"/>
    <n v="0"/>
    <n v="0"/>
    <m/>
    <m/>
    <n v="0"/>
    <n v="0"/>
    <m/>
    <n v="-6166.58"/>
    <m/>
    <n v="0"/>
    <m/>
    <m/>
    <m/>
    <m/>
    <m/>
    <s v="WTCASTONGUAY"/>
    <m/>
    <m/>
    <m/>
    <m/>
    <m/>
    <m/>
    <m/>
    <m/>
    <m/>
    <m/>
    <m/>
    <m/>
    <m/>
    <m/>
    <m/>
    <m/>
    <m/>
    <m/>
    <m/>
    <s v="RSCHMIDT"/>
    <n v="43476"/>
    <n v="43476"/>
    <n v="43476"/>
    <n v="43476"/>
    <m/>
    <m/>
    <m/>
    <m/>
    <m/>
    <s v="SVCORDERMAN"/>
    <d v="2019-01-11T00:00:00"/>
    <m/>
    <d v="2019-01-11T00:00:00"/>
    <d v="2019-01-11T00:00:00"/>
    <m/>
    <m/>
    <m/>
    <m/>
    <m/>
    <m/>
    <m/>
    <m/>
    <m/>
    <m/>
    <s v="WTCASTONGUAY"/>
    <m/>
    <m/>
    <m/>
    <m/>
    <m/>
    <m/>
    <m/>
    <d v="2019-01-22T00:00:00"/>
    <d v="2019-01-22T00:00:00"/>
    <s v="BLGROB"/>
    <d v="2019-01-11T00:00:00"/>
    <m/>
    <d v="2019-01-11T00:00:00"/>
    <d v="2019-01-11T00:00:00"/>
    <s v="DOVEJ"/>
    <m/>
    <m/>
    <m/>
    <m/>
    <m/>
    <m/>
    <m/>
    <m/>
    <m/>
  </r>
  <r>
    <s v="RMMOSHER"/>
    <n v="1802778302"/>
    <s v="VP-ENPARTS-BLDR"/>
    <s v="VP - NORTHERN CASH/DIRECT SALES"/>
    <x v="192"/>
    <x v="1"/>
    <d v="2019-01-14T00:00:00"/>
    <d v="2019-01-18T00:00:00"/>
    <m/>
    <m/>
    <m/>
    <m/>
    <x v="21"/>
    <s v="EVA"/>
    <m/>
    <m/>
    <m/>
    <m/>
    <n v="43499"/>
    <n v="556.53"/>
    <n v="556.53"/>
    <n v="0.04"/>
    <n v="0.04"/>
    <n v="0.04"/>
    <n v="0"/>
    <m/>
    <n v="0"/>
    <n v="0"/>
    <n v="0"/>
    <m/>
    <m/>
    <n v="0"/>
    <n v="167.75"/>
    <n v="30.141999999999999"/>
    <n v="205.35"/>
    <n v="36.898000000000003"/>
    <n v="0"/>
    <m/>
    <m/>
    <m/>
    <m/>
    <m/>
    <m/>
    <m/>
    <m/>
    <m/>
    <m/>
    <m/>
    <m/>
    <m/>
    <m/>
    <m/>
    <m/>
    <m/>
    <m/>
    <m/>
    <m/>
    <m/>
    <m/>
    <m/>
    <m/>
    <m/>
    <s v="RSCHMIDT"/>
    <m/>
    <m/>
    <m/>
    <m/>
    <m/>
    <m/>
    <m/>
    <m/>
    <m/>
    <s v="SVCORDERMAN"/>
    <n v="43481"/>
    <m/>
    <d v="2019-01-16T00:00:00"/>
    <d v="2019-01-16T00:00:00"/>
    <m/>
    <m/>
    <m/>
    <m/>
    <m/>
    <m/>
    <m/>
    <m/>
    <d v="2019-01-21T00:00:00"/>
    <m/>
    <m/>
    <m/>
    <m/>
    <m/>
    <m/>
    <m/>
    <m/>
    <m/>
    <d v="2019-01-23T00:00:00"/>
    <d v="2019-01-24T00:00:00"/>
    <s v="RSCHMIDT"/>
    <d v="2019-01-15T00:00:00"/>
    <m/>
    <d v="2019-01-15T00:00:00"/>
    <d v="2019-01-15T00:00:00"/>
    <m/>
    <m/>
    <m/>
    <m/>
    <m/>
    <m/>
    <m/>
    <m/>
    <m/>
    <m/>
  </r>
  <r>
    <s v="MDBORCHARDT"/>
    <n v="1802709546"/>
    <s v="CLAIM-BLDGMATL-BLDR"/>
    <s v="T.A. BOWMAN CONSTRUCTORS, LLC"/>
    <x v="178"/>
    <x v="0"/>
    <d v="2019-01-17T00:00:00"/>
    <n v="43489"/>
    <m/>
    <m/>
    <s v="EVA"/>
    <s v="STJ"/>
    <x v="21"/>
    <s v="EVA"/>
    <m/>
    <s v="OTHER"/>
    <n v="43483"/>
    <n v="43483"/>
    <m/>
    <n v="0"/>
    <n v="0"/>
    <n v="0"/>
    <n v="5.57"/>
    <n v="5.57"/>
    <n v="0"/>
    <m/>
    <n v="0"/>
    <n v="0"/>
    <n v="0"/>
    <m/>
    <m/>
    <n v="0"/>
    <n v="0"/>
    <m/>
    <n v="-61.88"/>
    <m/>
    <n v="0"/>
    <m/>
    <m/>
    <m/>
    <m/>
    <m/>
    <s v="DBRYAN"/>
    <m/>
    <m/>
    <m/>
    <m/>
    <s v="MLJOB"/>
    <m/>
    <m/>
    <m/>
    <m/>
    <m/>
    <m/>
    <m/>
    <m/>
    <m/>
    <m/>
    <m/>
    <m/>
    <m/>
    <m/>
    <s v="RSCHMIDT"/>
    <m/>
    <m/>
    <m/>
    <m/>
    <m/>
    <m/>
    <m/>
    <m/>
    <m/>
    <s v="SVCORDERMAN"/>
    <d v="2019-01-18T00:00:00"/>
    <m/>
    <d v="2019-01-18T00:00:00"/>
    <d v="2019-01-18T00:00:00"/>
    <m/>
    <m/>
    <m/>
    <m/>
    <m/>
    <m/>
    <m/>
    <m/>
    <d v="2019-01-23T00:00:00"/>
    <m/>
    <s v="MLJOB"/>
    <m/>
    <m/>
    <m/>
    <m/>
    <m/>
    <m/>
    <m/>
    <d v="2019-01-25T00:00:00"/>
    <d v="2019-01-24T00:00:00"/>
    <s v="RSCHMIDT"/>
    <d v="2019-01-17T00:00:00"/>
    <m/>
    <d v="2019-01-17T00:00:00"/>
    <d v="2019-01-17T00:00:00"/>
    <s v="DOVEJ"/>
    <m/>
    <m/>
    <m/>
    <m/>
    <m/>
    <m/>
    <m/>
    <m/>
    <m/>
  </r>
  <r>
    <s v="MDBORCHARDT"/>
    <n v="1900061503"/>
    <s v="VP-ENPARTS-BLDR"/>
    <s v="KRAEMER BUILDING CORPORATION"/>
    <x v="188"/>
    <x v="1"/>
    <d v="2019-01-17T00:00:00"/>
    <n v="43496"/>
    <m/>
    <m/>
    <m/>
    <m/>
    <x v="21"/>
    <s v="EVA"/>
    <m/>
    <m/>
    <m/>
    <m/>
    <n v="43499"/>
    <n v="272.74"/>
    <n v="272.74"/>
    <n v="0.16"/>
    <n v="0.17"/>
    <n v="0.17"/>
    <n v="0"/>
    <m/>
    <n v="0"/>
    <n v="0"/>
    <n v="0"/>
    <m/>
    <m/>
    <n v="0"/>
    <n v="12.94"/>
    <n v="4.7439999999999998"/>
    <n v="-80.150000000000006"/>
    <m/>
    <n v="0"/>
    <m/>
    <m/>
    <m/>
    <m/>
    <m/>
    <m/>
    <m/>
    <m/>
    <m/>
    <m/>
    <m/>
    <m/>
    <m/>
    <m/>
    <m/>
    <m/>
    <m/>
    <m/>
    <m/>
    <m/>
    <m/>
    <m/>
    <m/>
    <m/>
    <m/>
    <s v="RSCHMIDT"/>
    <m/>
    <m/>
    <m/>
    <m/>
    <m/>
    <m/>
    <m/>
    <m/>
    <m/>
    <s v="SVCORDERMAN"/>
    <n v="43482"/>
    <m/>
    <n v="43482"/>
    <n v="43482"/>
    <m/>
    <m/>
    <m/>
    <m/>
    <m/>
    <m/>
    <m/>
    <m/>
    <m/>
    <m/>
    <m/>
    <m/>
    <m/>
    <m/>
    <m/>
    <m/>
    <m/>
    <m/>
    <n v="43496"/>
    <n v="43495"/>
    <s v="RSCHMIDT"/>
    <d v="2019-01-17T00:00:00"/>
    <m/>
    <d v="2019-01-17T00:00:00"/>
    <d v="2019-01-17T00:00:00"/>
    <m/>
    <m/>
    <m/>
    <m/>
    <m/>
    <m/>
    <m/>
    <m/>
    <m/>
    <m/>
  </r>
  <r>
    <s v="AWCRUTCHFIELD"/>
    <n v="1900135701"/>
    <s v="VP-ENPARTS-BLDR"/>
    <s v="DURAND BUILDERS SERVICE"/>
    <x v="193"/>
    <x v="0"/>
    <d v="2019-01-18T00:00:00"/>
    <m/>
    <m/>
    <m/>
    <m/>
    <m/>
    <x v="21"/>
    <s v="EVA"/>
    <m/>
    <m/>
    <m/>
    <m/>
    <m/>
    <n v="2568.8200000000002"/>
    <n v="2568.8200000000002"/>
    <n v="0.19"/>
    <n v="0.2"/>
    <n v="0.2"/>
    <n v="0"/>
    <m/>
    <n v="0"/>
    <n v="0"/>
    <n v="0"/>
    <m/>
    <m/>
    <n v="0"/>
    <n v="900.82"/>
    <n v="35.067"/>
    <n v="0"/>
    <m/>
    <n v="0"/>
    <m/>
    <m/>
    <m/>
    <m/>
    <m/>
    <m/>
    <m/>
    <m/>
    <m/>
    <m/>
    <m/>
    <m/>
    <m/>
    <m/>
    <m/>
    <m/>
    <m/>
    <m/>
    <m/>
    <m/>
    <m/>
    <m/>
    <m/>
    <m/>
    <m/>
    <s v="RSCHMIDT"/>
    <m/>
    <m/>
    <m/>
    <m/>
    <m/>
    <m/>
    <m/>
    <m/>
    <m/>
    <s v="SVCORDERMAN"/>
    <n v="43486"/>
    <m/>
    <d v="2019-01-21T00:00:00"/>
    <d v="2019-01-21T00:00:00"/>
    <m/>
    <m/>
    <m/>
    <m/>
    <m/>
    <m/>
    <m/>
    <m/>
    <d v="2019-01-24T00:00:00"/>
    <m/>
    <m/>
    <m/>
    <m/>
    <m/>
    <m/>
    <m/>
    <m/>
    <m/>
    <d v="2019-01-29T00:00:00"/>
    <d v="2019-02-01T00:00:00"/>
    <s v="RSCHMIDT"/>
    <d v="2019-01-18T00:00:00"/>
    <m/>
    <d v="2019-01-18T00:00:00"/>
    <d v="2019-01-18T00:00:00"/>
    <m/>
    <m/>
    <m/>
    <m/>
    <m/>
    <m/>
    <m/>
    <m/>
    <m/>
    <m/>
  </r>
  <r>
    <s v="MDBORCHARDT"/>
    <n v="1802709548"/>
    <s v="VP/CLAIM-ENPARTS-BLDR"/>
    <s v="T.A. BOWMAN CONSTRUCTORS, LLC"/>
    <x v="178"/>
    <x v="0"/>
    <d v="2019-01-21T00:00:00"/>
    <n v="43490"/>
    <m/>
    <m/>
    <s v="EVA"/>
    <s v="STJ"/>
    <x v="21"/>
    <s v="EVA"/>
    <m/>
    <s v="OTHER"/>
    <m/>
    <m/>
    <m/>
    <n v="0"/>
    <n v="0"/>
    <n v="0"/>
    <n v="0.02"/>
    <n v="0.02"/>
    <n v="0"/>
    <m/>
    <n v="0"/>
    <n v="0"/>
    <n v="0"/>
    <m/>
    <m/>
    <n v="0"/>
    <n v="0"/>
    <m/>
    <n v="0"/>
    <m/>
    <n v="0"/>
    <m/>
    <m/>
    <m/>
    <m/>
    <m/>
    <s v="DBRYAN"/>
    <m/>
    <m/>
    <m/>
    <m/>
    <s v="MLJOB"/>
    <m/>
    <m/>
    <m/>
    <m/>
    <m/>
    <m/>
    <m/>
    <m/>
    <m/>
    <m/>
    <m/>
    <m/>
    <m/>
    <m/>
    <s v="RSCHMIDT"/>
    <m/>
    <m/>
    <m/>
    <m/>
    <m/>
    <m/>
    <m/>
    <m/>
    <m/>
    <s v="SVCORDERMAN"/>
    <d v="2019-01-22T00:00:00"/>
    <m/>
    <d v="2019-01-22T00:00:00"/>
    <d v="2019-01-22T00:00:00"/>
    <m/>
    <m/>
    <m/>
    <m/>
    <m/>
    <m/>
    <m/>
    <m/>
    <m/>
    <m/>
    <s v="MLJOB"/>
    <m/>
    <m/>
    <m/>
    <m/>
    <m/>
    <m/>
    <m/>
    <d v="2019-02-04T00:00:00"/>
    <m/>
    <s v="RSCHMIDT"/>
    <d v="2019-01-21T00:00:00"/>
    <m/>
    <d v="2019-01-21T00:00:00"/>
    <d v="2019-01-21T00:00:00"/>
    <s v="DOVEJ"/>
    <m/>
    <m/>
    <m/>
    <m/>
    <m/>
    <m/>
    <m/>
    <m/>
    <m/>
  </r>
  <r>
    <s v="MDBORCHARDT"/>
    <n v="1804213502"/>
    <s v="VP/Z-CUSTOM-BLDR"/>
    <s v="BAYLAND BUILDINGS, INC."/>
    <x v="194"/>
    <x v="0"/>
    <d v="2019-01-22T00:00:00"/>
    <d v="2019-01-25T00:00:00"/>
    <m/>
    <s v="74485 Job # 18-3823"/>
    <m/>
    <m/>
    <x v="21"/>
    <s v="EVA"/>
    <m/>
    <m/>
    <n v="43487"/>
    <n v="43488"/>
    <m/>
    <n v="2663.17"/>
    <n v="0"/>
    <n v="0.43"/>
    <n v="0.43"/>
    <n v="0.43"/>
    <n v="0"/>
    <m/>
    <n v="0"/>
    <n v="0"/>
    <n v="0"/>
    <m/>
    <m/>
    <n v="0"/>
    <n v="1086.6500000000001"/>
    <n v="40.802999999999997"/>
    <n v="0"/>
    <m/>
    <n v="0"/>
    <m/>
    <m/>
    <m/>
    <m/>
    <m/>
    <m/>
    <m/>
    <m/>
    <m/>
    <m/>
    <m/>
    <m/>
    <m/>
    <m/>
    <m/>
    <m/>
    <m/>
    <m/>
    <m/>
    <m/>
    <m/>
    <m/>
    <m/>
    <m/>
    <m/>
    <s v="RSCHMIDT"/>
    <m/>
    <m/>
    <m/>
    <m/>
    <m/>
    <m/>
    <m/>
    <m/>
    <m/>
    <s v="SVCORDERMAN"/>
    <d v="2019-01-23T00:00:00"/>
    <m/>
    <d v="2019-01-23T00:00:00"/>
    <d v="2019-01-23T00:00:00"/>
    <m/>
    <m/>
    <m/>
    <m/>
    <m/>
    <m/>
    <m/>
    <m/>
    <n v="43493"/>
    <m/>
    <m/>
    <m/>
    <m/>
    <m/>
    <m/>
    <m/>
    <m/>
    <m/>
    <d v="2019-02-01T00:00:00"/>
    <m/>
    <s v="RSCHMIDT"/>
    <d v="2019-01-22T00:00:00"/>
    <m/>
    <d v="2019-01-22T00:00:00"/>
    <d v="2019-01-22T00:00:00"/>
    <m/>
    <m/>
    <m/>
    <m/>
    <m/>
    <m/>
    <m/>
    <m/>
    <m/>
    <m/>
  </r>
  <r>
    <s v="DELAMBERT"/>
    <n v="1804064803"/>
    <s v="VP/CLAIM-ENPARTS-BLDR"/>
    <s v="NORSTEEL BUILDING SYSTEMS LTD"/>
    <x v="171"/>
    <x v="0"/>
    <d v="2019-01-23T00:00:00"/>
    <d v="2019-02-06T00:00:00"/>
    <m/>
    <s v="18-561"/>
    <s v="EVA"/>
    <s v="EVA"/>
    <x v="21"/>
    <s v="EVA"/>
    <m/>
    <s v="OTHER"/>
    <m/>
    <m/>
    <m/>
    <n v="0"/>
    <n v="0"/>
    <n v="0"/>
    <n v="0.28999999999999998"/>
    <n v="0.28999999999999998"/>
    <n v="0"/>
    <m/>
    <n v="0"/>
    <n v="0"/>
    <n v="0"/>
    <m/>
    <m/>
    <n v="0"/>
    <n v="0"/>
    <m/>
    <n v="0"/>
    <m/>
    <n v="0"/>
    <m/>
    <m/>
    <m/>
    <m/>
    <m/>
    <s v="HARBD"/>
    <m/>
    <m/>
    <m/>
    <m/>
    <s v="HARBD"/>
    <m/>
    <m/>
    <m/>
    <m/>
    <m/>
    <m/>
    <m/>
    <m/>
    <m/>
    <m/>
    <m/>
    <m/>
    <m/>
    <m/>
    <s v="RSCHMIDT"/>
    <m/>
    <m/>
    <m/>
    <m/>
    <m/>
    <m/>
    <m/>
    <m/>
    <m/>
    <s v="SVCORDERMAN"/>
    <d v="2019-01-23T00:00:00"/>
    <m/>
    <d v="2019-01-23T00:00:00"/>
    <d v="2019-01-23T00:00:00"/>
    <m/>
    <m/>
    <m/>
    <m/>
    <m/>
    <m/>
    <m/>
    <m/>
    <d v="2019-01-28T00:00:00"/>
    <m/>
    <s v="WTCASTONGUAY"/>
    <m/>
    <m/>
    <m/>
    <m/>
    <m/>
    <m/>
    <m/>
    <d v="2019-02-06T00:00:00"/>
    <m/>
    <s v="RSCHMIDT"/>
    <d v="2019-01-23T00:00:00"/>
    <m/>
    <d v="2019-01-23T00:00:00"/>
    <d v="2019-01-23T00:00:00"/>
    <s v="COOKJ"/>
    <m/>
    <m/>
    <m/>
    <m/>
    <m/>
    <m/>
    <m/>
    <m/>
    <m/>
  </r>
  <r>
    <s v="KLEIJ"/>
    <n v="1803904701"/>
    <s v="VP/Z-CUSTOM-BLDR"/>
    <s v="OPERATION ONE 27, LLC"/>
    <x v="195"/>
    <x v="0"/>
    <d v="2018-10-24T00:00:00"/>
    <n v="43522"/>
    <m/>
    <s v="David N"/>
    <s v="CST"/>
    <s v="MEM"/>
    <x v="4"/>
    <s v="EVA"/>
    <s v="C1"/>
    <m/>
    <n v="43453"/>
    <n v="43460"/>
    <m/>
    <n v="104260.45"/>
    <n v="0"/>
    <n v="31.9"/>
    <n v="31.75"/>
    <n v="31.75"/>
    <n v="75.599999999999994"/>
    <n v="0"/>
    <n v="106.15"/>
    <n v="0"/>
    <n v="106.15"/>
    <n v="17472.009999999998"/>
    <n v="8320"/>
    <n v="0"/>
    <n v="23537.85"/>
    <n v="22.576000000000001"/>
    <n v="0"/>
    <m/>
    <n v="0"/>
    <m/>
    <m/>
    <m/>
    <m/>
    <m/>
    <s v="JDPETRICH"/>
    <n v="43469"/>
    <n v="43469"/>
    <n v="43469"/>
    <n v="43469"/>
    <s v="WILLA1"/>
    <n v="43472"/>
    <n v="43472"/>
    <n v="43472"/>
    <n v="43472"/>
    <s v="MCPATRICK"/>
    <n v="43475"/>
    <n v="43475"/>
    <n v="43476"/>
    <m/>
    <s v="VISHNU"/>
    <n v="43473"/>
    <n v="43473"/>
    <n v="43476"/>
    <m/>
    <s v="SGPERUMAL"/>
    <n v="43481"/>
    <n v="43481"/>
    <n v="43483"/>
    <n v="43483"/>
    <m/>
    <m/>
    <m/>
    <m/>
    <m/>
    <s v="SVCORDERMAN"/>
    <d v="2019-01-29T00:00:00"/>
    <m/>
    <d v="2019-01-29T00:00:00"/>
    <d v="2019-01-23T00:00:00"/>
    <s v="VISHNU"/>
    <n v="43486"/>
    <n v="43486"/>
    <n v="43486"/>
    <n v="43486"/>
    <m/>
    <m/>
    <m/>
    <d v="2019-01-28T00:00:00"/>
    <m/>
    <m/>
    <m/>
    <m/>
    <m/>
    <m/>
    <m/>
    <m/>
    <m/>
    <d v="2019-02-26T00:00:00"/>
    <m/>
    <s v="RAMRA"/>
    <d v="2019-01-25T00:00:00"/>
    <m/>
    <d v="2019-01-25T00:00:00"/>
    <d v="2019-01-23T00:00:00"/>
    <s v="MCPATRICK"/>
    <n v="43451"/>
    <n v="43451"/>
    <n v="43452"/>
    <n v="43452"/>
    <m/>
    <m/>
    <m/>
    <m/>
    <m/>
  </r>
  <r>
    <s v="KLEIJ"/>
    <n v="1804343801"/>
    <s v="VP/Z-CUSTOM-BLDR"/>
    <s v="FOCHT CONSTRUCTION CO."/>
    <x v="196"/>
    <x v="0"/>
    <d v="2018-10-30T00:00:00"/>
    <n v="43500"/>
    <m/>
    <m/>
    <s v="EVA"/>
    <s v="NC"/>
    <x v="4"/>
    <s v="EVA"/>
    <s v="C1"/>
    <m/>
    <n v="43437"/>
    <n v="43438"/>
    <m/>
    <n v="162945.19"/>
    <n v="0"/>
    <n v="44.73"/>
    <n v="45.82"/>
    <n v="45.82"/>
    <n v="237"/>
    <n v="0"/>
    <n v="199.9"/>
    <n v="16"/>
    <n v="215.9"/>
    <n v="54741.99"/>
    <n v="26067.61"/>
    <n v="0"/>
    <n v="40434.69"/>
    <n v="24.815000000000001"/>
    <n v="25298.04"/>
    <m/>
    <n v="0"/>
    <m/>
    <m/>
    <m/>
    <m/>
    <m/>
    <s v="IMKULI"/>
    <n v="43438"/>
    <n v="43438"/>
    <n v="43441"/>
    <n v="43441"/>
    <s v="CJFALIN"/>
    <m/>
    <m/>
    <n v="43444"/>
    <n v="43441"/>
    <m/>
    <m/>
    <m/>
    <m/>
    <m/>
    <s v="MUTHU"/>
    <n v="43447"/>
    <n v="43447"/>
    <d v="2018-12-20T00:00:00"/>
    <n v="43454"/>
    <s v="SRINR"/>
    <n v="43454"/>
    <n v="43454"/>
    <n v="43458"/>
    <n v="43458"/>
    <m/>
    <m/>
    <m/>
    <m/>
    <m/>
    <s v="SVCORDERMAN"/>
    <d v="2019-01-04T00:00:00"/>
    <m/>
    <d v="2019-01-04T00:00:00"/>
    <d v="2019-01-03T00:00:00"/>
    <s v="MUTHU"/>
    <n v="43460"/>
    <n v="43460"/>
    <n v="43460"/>
    <n v="43460"/>
    <m/>
    <m/>
    <m/>
    <n v="43472"/>
    <m/>
    <s v="CEQUERRY"/>
    <m/>
    <m/>
    <n v="43467"/>
    <n v="43467"/>
    <m/>
    <m/>
    <m/>
    <d v="2019-02-04T00:00:00"/>
    <m/>
    <s v="VENGD"/>
    <d v="2019-01-03T00:00:00"/>
    <m/>
    <d v="2019-01-03T00:00:00"/>
    <d v="2019-01-03T00:00:00"/>
    <s v="COOKJ"/>
    <n v="43416"/>
    <n v="43416"/>
    <n v="43437"/>
    <n v="43437"/>
    <m/>
    <m/>
    <m/>
    <m/>
    <m/>
  </r>
  <r>
    <s v="KLEIJ"/>
    <n v="1804343803"/>
    <s v="VP-ENPARTS-BLDR"/>
    <s v="FOCHT CONSTRUCTION CO."/>
    <x v="196"/>
    <x v="0"/>
    <d v="2019-01-16T00:00:00"/>
    <d v="2019-02-04T00:00:00"/>
    <m/>
    <m/>
    <s v="EVA"/>
    <s v="NC"/>
    <x v="4"/>
    <s v="EVA"/>
    <s v="C1"/>
    <m/>
    <m/>
    <m/>
    <m/>
    <n v="1719.8"/>
    <n v="0"/>
    <n v="0.3"/>
    <n v="0.28000000000000003"/>
    <n v="0.28000000000000003"/>
    <n v="0"/>
    <m/>
    <n v="0"/>
    <n v="0"/>
    <n v="0"/>
    <m/>
    <m/>
    <n v="0"/>
    <n v="900.85"/>
    <n v="52.381"/>
    <n v="0"/>
    <m/>
    <n v="0"/>
    <m/>
    <m/>
    <m/>
    <m/>
    <m/>
    <s v="IMKULI"/>
    <m/>
    <m/>
    <m/>
    <m/>
    <s v="CJFALIN"/>
    <m/>
    <m/>
    <m/>
    <m/>
    <m/>
    <m/>
    <m/>
    <m/>
    <m/>
    <m/>
    <m/>
    <m/>
    <m/>
    <m/>
    <s v="RSCHMIDT"/>
    <m/>
    <m/>
    <m/>
    <m/>
    <m/>
    <m/>
    <m/>
    <m/>
    <m/>
    <s v="SVCORDERMAN"/>
    <m/>
    <m/>
    <m/>
    <d v="2019-01-17T00:00:00"/>
    <m/>
    <m/>
    <m/>
    <m/>
    <m/>
    <m/>
    <m/>
    <m/>
    <d v="2019-01-21T00:00:00"/>
    <m/>
    <s v="CEQUERRY"/>
    <m/>
    <m/>
    <m/>
    <m/>
    <m/>
    <m/>
    <m/>
    <d v="2019-02-04T00:00:00"/>
    <m/>
    <s v="RSCHMIDT"/>
    <d v="2019-01-16T00:00:00"/>
    <m/>
    <d v="2019-01-16T00:00:00"/>
    <d v="2019-01-16T00:00:00"/>
    <s v="COOKJ"/>
    <m/>
    <m/>
    <m/>
    <m/>
    <m/>
    <m/>
    <m/>
    <m/>
    <m/>
  </r>
  <r>
    <s v="KLEIJ"/>
    <n v="1803904702"/>
    <s v="VP/CLAIM-ENPARTS-BLDR"/>
    <s v="OPERATION ONE 27, LLC"/>
    <x v="195"/>
    <x v="0"/>
    <d v="2019-01-25T00:00:00"/>
    <n v="43522"/>
    <m/>
    <s v="David N"/>
    <s v="CST"/>
    <s v="MEM"/>
    <x v="4"/>
    <s v="EVA"/>
    <s v="C1"/>
    <s v="OTHER"/>
    <m/>
    <m/>
    <m/>
    <n v="1"/>
    <n v="0"/>
    <n v="0.1"/>
    <n v="0.1"/>
    <n v="0.1"/>
    <n v="0"/>
    <m/>
    <n v="0"/>
    <n v="0"/>
    <n v="0"/>
    <m/>
    <m/>
    <n v="0"/>
    <n v="-333"/>
    <m/>
    <n v="0"/>
    <m/>
    <n v="0"/>
    <m/>
    <m/>
    <m/>
    <m/>
    <m/>
    <s v="JDPETRICH"/>
    <m/>
    <m/>
    <m/>
    <m/>
    <s v="WILLA1"/>
    <m/>
    <m/>
    <m/>
    <m/>
    <m/>
    <m/>
    <m/>
    <m/>
    <m/>
    <m/>
    <m/>
    <m/>
    <m/>
    <m/>
    <m/>
    <m/>
    <m/>
    <m/>
    <m/>
    <m/>
    <m/>
    <m/>
    <m/>
    <m/>
    <s v="SVCORDERMAN"/>
    <n v="43493"/>
    <m/>
    <n v="43493"/>
    <d v="2019-01-28T00:00:00"/>
    <m/>
    <m/>
    <m/>
    <m/>
    <m/>
    <m/>
    <m/>
    <m/>
    <d v="2019-01-31T00:00:00"/>
    <m/>
    <m/>
    <m/>
    <m/>
    <m/>
    <m/>
    <m/>
    <m/>
    <m/>
    <m/>
    <m/>
    <s v="VENGD"/>
    <d v="2019-01-28T00:00:00"/>
    <m/>
    <d v="2019-01-28T00:00:00"/>
    <d v="2019-01-27T00:00:00"/>
    <s v="MCPATRICK"/>
    <m/>
    <m/>
    <m/>
    <m/>
    <m/>
    <m/>
    <m/>
    <m/>
    <m/>
  </r>
  <r>
    <s v="KLGOETZ"/>
    <n v="1804715601"/>
    <s v="VP/FSTRK-STD-BLDR"/>
    <s v="CHOICE BUILDING SYSTEMS"/>
    <x v="197"/>
    <x v="0"/>
    <d v="2018-12-19T00:00:00"/>
    <d v="2019-01-28T00:00:00"/>
    <m/>
    <m/>
    <s v="CST"/>
    <s v="IN"/>
    <x v="4"/>
    <s v="EVA"/>
    <s v="D1"/>
    <m/>
    <d v="2018-12-20T00:00:00"/>
    <d v="2018-12-21T00:00:00"/>
    <m/>
    <n v="29140.37"/>
    <n v="0"/>
    <n v="11.13"/>
    <n v="11.27"/>
    <n v="11.27"/>
    <n v="15"/>
    <m/>
    <n v="18.579999999999998"/>
    <n v="0"/>
    <n v="18.579999999999998"/>
    <n v="3003"/>
    <n v="1430"/>
    <n v="1365.2"/>
    <n v="4652.68"/>
    <n v="15.965999999999999"/>
    <n v="2359.4899999999998"/>
    <m/>
    <n v="15.47"/>
    <m/>
    <m/>
    <m/>
    <m/>
    <m/>
    <s v="MOZAH"/>
    <n v="43458"/>
    <n v="43458"/>
    <n v="43458"/>
    <n v="43454"/>
    <m/>
    <m/>
    <m/>
    <m/>
    <m/>
    <m/>
    <m/>
    <m/>
    <m/>
    <m/>
    <s v="GIRI"/>
    <d v="2018-12-21T00:00:00"/>
    <d v="2018-12-21T00:00:00"/>
    <d v="2018-12-21T00:00:00"/>
    <d v="2018-12-21T00:00:00"/>
    <s v="GIRI"/>
    <d v="2018-12-21T00:00:00"/>
    <d v="2018-12-21T00:00:00"/>
    <d v="2018-12-21T00:00:00"/>
    <d v="2018-12-21T00:00:00"/>
    <m/>
    <m/>
    <m/>
    <m/>
    <m/>
    <s v="SVCORDERMAN"/>
    <d v="2019-01-07T00:00:00"/>
    <m/>
    <d v="2019-01-07T00:00:00"/>
    <d v="2019-01-04T00:00:00"/>
    <m/>
    <m/>
    <m/>
    <m/>
    <m/>
    <m/>
    <m/>
    <m/>
    <d v="2019-01-09T00:00:00"/>
    <m/>
    <m/>
    <m/>
    <m/>
    <m/>
    <m/>
    <m/>
    <m/>
    <m/>
    <d v="2019-01-28T00:00:00"/>
    <n v="43491"/>
    <s v="GIRI"/>
    <d v="2019-01-04T00:00:00"/>
    <m/>
    <d v="2019-01-04T00:00:00"/>
    <d v="2019-01-02T00:00:00"/>
    <m/>
    <m/>
    <m/>
    <m/>
    <m/>
    <m/>
    <m/>
    <m/>
    <m/>
    <m/>
  </r>
  <r>
    <s v="KLEIJ"/>
    <n v="1804322703"/>
    <s v="VP/Z-CUSTOM-BLDR"/>
    <s v="DUBLIN BUILDING SYSTEMS"/>
    <x v="198"/>
    <x v="0"/>
    <d v="2018-11-05T00:00:00"/>
    <d v="2019-02-15T00:00:00"/>
    <m/>
    <m/>
    <s v="EVA"/>
    <s v="EVA"/>
    <x v="4"/>
    <s v="EVA"/>
    <s v="F1"/>
    <m/>
    <d v="2018-12-03T00:00:00"/>
    <d v="2018-12-04T00:00:00"/>
    <m/>
    <n v="121561.60000000001"/>
    <n v="0"/>
    <n v="47.9"/>
    <n v="43.92"/>
    <n v="43.92"/>
    <n v="0"/>
    <m/>
    <n v="0"/>
    <n v="0"/>
    <n v="0"/>
    <m/>
    <m/>
    <n v="0"/>
    <n v="25064.18"/>
    <n v="20.619"/>
    <n v="0"/>
    <m/>
    <n v="0"/>
    <m/>
    <m/>
    <m/>
    <m/>
    <m/>
    <s v="CSTEVENS"/>
    <m/>
    <m/>
    <m/>
    <m/>
    <s v="CSTEVENS"/>
    <m/>
    <m/>
    <m/>
    <m/>
    <m/>
    <m/>
    <m/>
    <m/>
    <m/>
    <s v="VELLK"/>
    <d v="2018-12-24T00:00:00"/>
    <d v="2018-12-24T00:00:00"/>
    <d v="2018-12-31T00:00:00"/>
    <d v="2018-12-31T00:00:00"/>
    <s v="VELLK"/>
    <d v="2019-01-02T00:00:00"/>
    <d v="2019-01-02T00:00:00"/>
    <d v="2019-01-04T00:00:00"/>
    <d v="2019-01-04T00:00:00"/>
    <m/>
    <m/>
    <m/>
    <m/>
    <m/>
    <s v="SVCORDERMAN"/>
    <n v="43481"/>
    <m/>
    <d v="2019-01-16T00:00:00"/>
    <d v="2019-01-10T00:00:00"/>
    <m/>
    <m/>
    <m/>
    <m/>
    <m/>
    <m/>
    <m/>
    <m/>
    <d v="2019-01-14T00:00:00"/>
    <m/>
    <s v="MAYJ1"/>
    <m/>
    <m/>
    <m/>
    <m/>
    <m/>
    <m/>
    <m/>
    <d v="2019-02-14T00:00:00"/>
    <m/>
    <s v="VELLK"/>
    <d v="2019-01-15T00:00:00"/>
    <m/>
    <d v="2019-01-15T00:00:00"/>
    <d v="2019-01-10T00:00:00"/>
    <s v="DOVEJ"/>
    <m/>
    <m/>
    <m/>
    <m/>
    <m/>
    <m/>
    <m/>
    <m/>
    <m/>
  </r>
  <r>
    <s v="CTOMVIG"/>
    <n v="1803821901"/>
    <s v="VP/Z-CUSTOM-BLDR"/>
    <s v="A. J. VENEKLASEN, INC."/>
    <x v="199"/>
    <x v="0"/>
    <d v="2018-10-04T00:00:00"/>
    <n v="43524"/>
    <m/>
    <s v="18-0705"/>
    <s v="MEM"/>
    <s v="MEM"/>
    <x v="4"/>
    <s v="EVA"/>
    <m/>
    <m/>
    <n v="43404"/>
    <n v="43405"/>
    <m/>
    <n v="176724.29"/>
    <n v="0"/>
    <n v="52.42"/>
    <n v="58.99"/>
    <n v="58.99"/>
    <n v="154.80000000000001"/>
    <n v="0"/>
    <n v="173.46"/>
    <n v="0"/>
    <n v="173.46"/>
    <n v="38269.85"/>
    <n v="18223.740000000002"/>
    <n v="0"/>
    <n v="49093.74"/>
    <n v="27.78"/>
    <n v="0"/>
    <m/>
    <n v="0"/>
    <m/>
    <m/>
    <m/>
    <m/>
    <m/>
    <s v="APPEA"/>
    <n v="43397"/>
    <n v="43397"/>
    <n v="43403"/>
    <n v="43403"/>
    <s v="RDENNIS1"/>
    <m/>
    <m/>
    <n v="43404"/>
    <n v="43403"/>
    <m/>
    <m/>
    <m/>
    <m/>
    <m/>
    <s v="MENISHA"/>
    <n v="43432"/>
    <n v="43432"/>
    <n v="43441"/>
    <n v="43441"/>
    <s v="TAMIG"/>
    <n v="43444"/>
    <n v="43444"/>
    <n v="43447"/>
    <n v="43447"/>
    <m/>
    <m/>
    <m/>
    <m/>
    <m/>
    <s v="SVCORDERMAN"/>
    <d v="2019-02-07T00:00:00"/>
    <m/>
    <d v="2019-02-01T00:00:00"/>
    <d v="2019-01-30T00:00:00"/>
    <s v="MENISHA"/>
    <n v="43448"/>
    <n v="43448"/>
    <n v="43448"/>
    <n v="43441"/>
    <m/>
    <m/>
    <m/>
    <d v="2019-02-04T00:00:00"/>
    <m/>
    <s v="CDBRIDGES"/>
    <m/>
    <m/>
    <m/>
    <m/>
    <m/>
    <m/>
    <m/>
    <d v="2019-02-28T00:00:00"/>
    <m/>
    <s v="MENISHA"/>
    <d v="2019-02-06T00:00:00"/>
    <m/>
    <d v="2019-02-06T00:00:00"/>
    <d v="2019-01-09T00:00:00"/>
    <s v="JHERCHER"/>
    <n v="43388"/>
    <n v="43388"/>
    <n v="43396"/>
    <n v="43396"/>
    <m/>
    <m/>
    <m/>
    <m/>
    <m/>
  </r>
  <r>
    <s v="KLEIJ"/>
    <n v="1804322701"/>
    <s v="VP/Z-CUSTOM-BLDR"/>
    <s v="DUBLIN BUILDING SYSTEMS"/>
    <x v="198"/>
    <x v="0"/>
    <d v="2018-10-26T00:00:00"/>
    <d v="2019-02-15T00:00:00"/>
    <m/>
    <m/>
    <s v="EVA"/>
    <s v="EVA"/>
    <x v="4"/>
    <s v="EVA"/>
    <m/>
    <m/>
    <n v="43437"/>
    <n v="43438"/>
    <m/>
    <n v="295611.49"/>
    <n v="0"/>
    <n v="106.92"/>
    <n v="111.14"/>
    <n v="111.14"/>
    <n v="102.3"/>
    <n v="0"/>
    <n v="156.47999999999999"/>
    <n v="0"/>
    <n v="156.47999999999999"/>
    <n v="23630.7"/>
    <n v="11253"/>
    <n v="0"/>
    <n v="63234.49"/>
    <n v="21.390999999999998"/>
    <n v="0"/>
    <m/>
    <n v="0"/>
    <m/>
    <m/>
    <m/>
    <m/>
    <m/>
    <s v="CSTEVENS"/>
    <n v="43437"/>
    <n v="43437"/>
    <n v="43454"/>
    <n v="43465"/>
    <s v="MAYJ1"/>
    <n v="43438"/>
    <n v="43438"/>
    <n v="43439"/>
    <n v="43454"/>
    <m/>
    <m/>
    <m/>
    <m/>
    <m/>
    <s v="VELLK"/>
    <n v="43458"/>
    <n v="43458"/>
    <n v="43465"/>
    <n v="43465"/>
    <s v="VELLK"/>
    <d v="2019-01-02T00:00:00"/>
    <d v="2019-01-02T00:00:00"/>
    <d v="2019-01-04T00:00:00"/>
    <d v="2019-01-04T00:00:00"/>
    <m/>
    <m/>
    <m/>
    <m/>
    <m/>
    <s v="SVCORDERMAN"/>
    <d v="2019-01-29T00:00:00"/>
    <m/>
    <d v="2019-01-16T00:00:00"/>
    <d v="2019-01-10T00:00:00"/>
    <s v="VELLK"/>
    <n v="43473"/>
    <n v="43473"/>
    <n v="43473"/>
    <n v="43469"/>
    <m/>
    <m/>
    <m/>
    <n v="43479"/>
    <m/>
    <s v="MAYJ1"/>
    <m/>
    <m/>
    <m/>
    <m/>
    <m/>
    <m/>
    <m/>
    <d v="2019-02-14T00:00:00"/>
    <m/>
    <s v="VELLK"/>
    <d v="2019-01-15T00:00:00"/>
    <m/>
    <d v="2019-01-15T00:00:00"/>
    <d v="2019-01-10T00:00:00"/>
    <s v="DOVEJ"/>
    <n v="43419"/>
    <n v="43419"/>
    <n v="43431"/>
    <n v="43434"/>
    <m/>
    <m/>
    <m/>
    <m/>
    <m/>
  </r>
  <r>
    <s v="KLEIJ"/>
    <n v="1802821113"/>
    <s v="VP/CLAIM-ENPARTS-BLDR"/>
    <s v="TOM CLAYTON ERECTORS, LLC"/>
    <x v="200"/>
    <x v="0"/>
    <d v="2018-12-26T00:00:00"/>
    <d v="2019-01-04T00:00:00"/>
    <m/>
    <m/>
    <s v="EVA"/>
    <s v="EVA"/>
    <x v="4"/>
    <s v="EVA"/>
    <m/>
    <s v="OTHER"/>
    <m/>
    <m/>
    <m/>
    <n v="0"/>
    <n v="0"/>
    <n v="0"/>
    <n v="0.23"/>
    <n v="0.23"/>
    <n v="0"/>
    <m/>
    <n v="0"/>
    <n v="0"/>
    <n v="0"/>
    <m/>
    <m/>
    <n v="0"/>
    <n v="0"/>
    <m/>
    <n v="-393.71"/>
    <m/>
    <n v="0"/>
    <m/>
    <m/>
    <m/>
    <m/>
    <m/>
    <s v="DKRICHARDS"/>
    <m/>
    <m/>
    <m/>
    <m/>
    <s v="MAYJ1"/>
    <m/>
    <m/>
    <m/>
    <m/>
    <m/>
    <m/>
    <m/>
    <m/>
    <m/>
    <m/>
    <m/>
    <m/>
    <m/>
    <m/>
    <s v="RSCHMIDT"/>
    <d v="2018-12-26T00:00:00"/>
    <d v="2018-12-26T00:00:00"/>
    <d v="2018-12-26T00:00:00"/>
    <d v="2018-12-26T00:00:00"/>
    <m/>
    <m/>
    <m/>
    <m/>
    <m/>
    <s v="SVCORDERMAN"/>
    <m/>
    <m/>
    <m/>
    <d v="2018-12-27T00:00:00"/>
    <m/>
    <m/>
    <m/>
    <m/>
    <m/>
    <m/>
    <m/>
    <m/>
    <m/>
    <m/>
    <s v="MAYJ1"/>
    <m/>
    <m/>
    <m/>
    <m/>
    <m/>
    <m/>
    <m/>
    <d v="2019-01-08T00:00:00"/>
    <d v="2019-01-04T00:00:00"/>
    <s v="RSCHMIDT"/>
    <d v="2018-12-26T00:00:00"/>
    <m/>
    <d v="2018-12-26T00:00:00"/>
    <d v="2018-12-26T00:00:00"/>
    <s v="DCOOPER"/>
    <m/>
    <m/>
    <m/>
    <m/>
    <m/>
    <m/>
    <m/>
    <m/>
    <m/>
  </r>
  <r>
    <s v="MDBORCHARDT"/>
    <n v="1803365705"/>
    <s v="VP-ENPARTS-BLDR"/>
    <s v="R W BUILDERS, INC."/>
    <x v="201"/>
    <x v="1"/>
    <d v="2018-12-26T00:00:00"/>
    <d v="2019-01-02T00:00:00"/>
    <m/>
    <m/>
    <s v="EVA"/>
    <s v="MXC"/>
    <x v="4"/>
    <s v="EVA"/>
    <m/>
    <m/>
    <m/>
    <m/>
    <n v="43478"/>
    <n v="246.73"/>
    <n v="246.73"/>
    <n v="0.02"/>
    <n v="0.02"/>
    <n v="0.02"/>
    <n v="0"/>
    <m/>
    <n v="0"/>
    <n v="0"/>
    <n v="0"/>
    <m/>
    <m/>
    <n v="0"/>
    <n v="30.24"/>
    <n v="12.256"/>
    <n v="20.83"/>
    <n v="8.4420000000000002"/>
    <n v="0"/>
    <m/>
    <m/>
    <m/>
    <m/>
    <m/>
    <s v="ICHAS"/>
    <m/>
    <m/>
    <m/>
    <m/>
    <s v="WTCASTONGUAY"/>
    <m/>
    <m/>
    <m/>
    <m/>
    <m/>
    <m/>
    <m/>
    <m/>
    <m/>
    <m/>
    <m/>
    <m/>
    <m/>
    <m/>
    <s v="RSCHMIDT"/>
    <n v="43460"/>
    <n v="43460"/>
    <n v="43460"/>
    <n v="43460"/>
    <m/>
    <m/>
    <m/>
    <m/>
    <m/>
    <s v="SVCORDERMAN"/>
    <d v="2018-12-27T00:00:00"/>
    <m/>
    <d v="2018-12-27T00:00:00"/>
    <d v="2018-12-27T00:00:00"/>
    <m/>
    <m/>
    <m/>
    <m/>
    <m/>
    <m/>
    <m/>
    <m/>
    <n v="43465"/>
    <m/>
    <s v="HARBD"/>
    <m/>
    <m/>
    <m/>
    <m/>
    <m/>
    <m/>
    <m/>
    <d v="2019-01-08T00:00:00"/>
    <d v="2019-01-07T00:00:00"/>
    <s v="RSCHMIDT"/>
    <d v="2018-12-26T00:00:00"/>
    <m/>
    <d v="2018-12-26T00:00:00"/>
    <d v="2018-12-27T00:00:00"/>
    <s v="DOVEJ"/>
    <m/>
    <m/>
    <m/>
    <m/>
    <m/>
    <m/>
    <m/>
    <m/>
    <m/>
  </r>
  <r>
    <s v="RSCHMIDT"/>
    <n v="1802384503"/>
    <s v="VP-ENPARTS-BLDR"/>
    <s v="VIAU INCORPORATED"/>
    <x v="202"/>
    <x v="0"/>
    <d v="2019-01-04T00:00:00"/>
    <d v="2019-01-11T00:00:00"/>
    <m/>
    <m/>
    <s v="CST"/>
    <s v="IN"/>
    <x v="4"/>
    <s v="EVA"/>
    <m/>
    <m/>
    <m/>
    <m/>
    <m/>
    <n v="1611.73"/>
    <n v="0"/>
    <n v="0.11"/>
    <n v="0.12"/>
    <n v="0.12"/>
    <n v="0"/>
    <m/>
    <n v="0"/>
    <n v="0"/>
    <n v="0"/>
    <m/>
    <m/>
    <n v="0"/>
    <n v="197.59"/>
    <n v="12.259"/>
    <n v="19.62"/>
    <m/>
    <n v="0"/>
    <m/>
    <m/>
    <m/>
    <m/>
    <m/>
    <s v="YOGAS"/>
    <m/>
    <m/>
    <m/>
    <m/>
    <s v="WILLA1"/>
    <m/>
    <m/>
    <m/>
    <m/>
    <m/>
    <m/>
    <m/>
    <m/>
    <m/>
    <m/>
    <m/>
    <m/>
    <m/>
    <m/>
    <s v="RSCHMIDT"/>
    <d v="2019-01-04T00:00:00"/>
    <d v="2019-01-04T00:00:00"/>
    <d v="2019-01-04T00:00:00"/>
    <d v="2019-01-04T00:00:00"/>
    <m/>
    <m/>
    <m/>
    <m/>
    <m/>
    <s v="SVCORDERMAN"/>
    <d v="2019-01-04T00:00:00"/>
    <m/>
    <d v="2019-01-04T00:00:00"/>
    <d v="2019-01-04T00:00:00"/>
    <m/>
    <m/>
    <m/>
    <m/>
    <m/>
    <m/>
    <m/>
    <m/>
    <m/>
    <m/>
    <s v="CDBRIDGES"/>
    <m/>
    <m/>
    <m/>
    <m/>
    <m/>
    <m/>
    <m/>
    <d v="2019-01-11T00:00:00"/>
    <n v="43475"/>
    <s v="RSCHMIDT"/>
    <d v="2019-01-04T00:00:00"/>
    <m/>
    <d v="2019-01-04T00:00:00"/>
    <d v="2019-01-04T00:00:00"/>
    <m/>
    <m/>
    <m/>
    <m/>
    <m/>
    <m/>
    <m/>
    <m/>
    <m/>
    <m/>
  </r>
  <r>
    <s v="MDBORCHARDT"/>
    <n v="1804058307"/>
    <s v="VP-ENPARTS-BLDR"/>
    <s v="V I P STRUCTURES, INC."/>
    <x v="203"/>
    <x v="1"/>
    <d v="2019-01-08T00:00:00"/>
    <d v="2019-01-18T00:00:00"/>
    <m/>
    <n v="119139"/>
    <s v="MEM"/>
    <s v="MEM"/>
    <x v="4"/>
    <s v="EVA"/>
    <m/>
    <m/>
    <m/>
    <m/>
    <n v="43498"/>
    <n v="6253.55"/>
    <n v="6253.55"/>
    <n v="1.27"/>
    <n v="1.21"/>
    <n v="1.21"/>
    <n v="0"/>
    <m/>
    <n v="0"/>
    <n v="0"/>
    <n v="0"/>
    <m/>
    <m/>
    <n v="0"/>
    <n v="2650.66"/>
    <n v="42.386000000000003"/>
    <n v="4202.8"/>
    <n v="67.206999999999994"/>
    <n v="0"/>
    <m/>
    <m/>
    <m/>
    <m/>
    <m/>
    <s v="WILLA1"/>
    <m/>
    <m/>
    <m/>
    <m/>
    <s v="RDENNIS1"/>
    <m/>
    <m/>
    <m/>
    <m/>
    <m/>
    <m/>
    <m/>
    <m/>
    <m/>
    <m/>
    <m/>
    <m/>
    <m/>
    <m/>
    <s v="RSCHMIDT"/>
    <d v="2019-01-08T00:00:00"/>
    <d v="2019-01-08T00:00:00"/>
    <d v="2019-01-08T00:00:00"/>
    <d v="2019-01-08T00:00:00"/>
    <m/>
    <m/>
    <m/>
    <m/>
    <m/>
    <s v="SVCORDERMAN"/>
    <d v="2019-01-08T00:00:00"/>
    <m/>
    <d v="2019-01-08T00:00:00"/>
    <n v="43473"/>
    <m/>
    <m/>
    <m/>
    <m/>
    <m/>
    <m/>
    <m/>
    <m/>
    <m/>
    <m/>
    <s v="WTCASTONGUAY"/>
    <m/>
    <m/>
    <m/>
    <m/>
    <m/>
    <m/>
    <m/>
    <d v="2019-01-18T00:00:00"/>
    <n v="43493"/>
    <s v="RSCHMIDT"/>
    <d v="2019-01-08T00:00:00"/>
    <m/>
    <d v="2019-01-08T00:00:00"/>
    <d v="2019-01-08T00:00:00"/>
    <s v="JARRJ"/>
    <m/>
    <m/>
    <m/>
    <m/>
    <m/>
    <m/>
    <m/>
    <m/>
    <m/>
  </r>
  <r>
    <s v="CTOMVIG"/>
    <n v="1803204408"/>
    <s v="VP/CLAIM-ENPARTS-BLDR"/>
    <s v="A. J. VENEKLASEN, INC."/>
    <x v="204"/>
    <x v="0"/>
    <d v="2019-01-17T00:00:00"/>
    <n v="43487"/>
    <m/>
    <m/>
    <s v="EVA"/>
    <s v="NC"/>
    <x v="4"/>
    <s v="EVA"/>
    <m/>
    <s v="OTHER"/>
    <m/>
    <m/>
    <m/>
    <n v="0"/>
    <n v="0"/>
    <n v="0"/>
    <n v="0.05"/>
    <n v="0.05"/>
    <n v="0"/>
    <m/>
    <n v="0"/>
    <n v="0"/>
    <n v="0"/>
    <m/>
    <m/>
    <n v="0"/>
    <n v="0"/>
    <m/>
    <n v="-108.23"/>
    <m/>
    <n v="0"/>
    <m/>
    <m/>
    <m/>
    <m/>
    <m/>
    <s v="MKWONG"/>
    <m/>
    <m/>
    <m/>
    <m/>
    <s v="TWMCCRARY"/>
    <m/>
    <m/>
    <m/>
    <m/>
    <m/>
    <m/>
    <m/>
    <m/>
    <m/>
    <m/>
    <m/>
    <m/>
    <m/>
    <m/>
    <s v="RSCHMIDT"/>
    <m/>
    <m/>
    <m/>
    <m/>
    <m/>
    <m/>
    <m/>
    <m/>
    <m/>
    <s v="SVCORDERMAN"/>
    <d v="2019-01-17T00:00:00"/>
    <m/>
    <d v="2019-01-17T00:00:00"/>
    <d v="2019-01-17T00:00:00"/>
    <m/>
    <m/>
    <m/>
    <m/>
    <m/>
    <m/>
    <m/>
    <m/>
    <m/>
    <m/>
    <s v="HARBD"/>
    <m/>
    <m/>
    <m/>
    <m/>
    <m/>
    <m/>
    <m/>
    <d v="2019-01-22T00:00:00"/>
    <d v="2019-01-22T00:00:00"/>
    <s v="RSCHMIDT"/>
    <d v="2019-01-17T00:00:00"/>
    <m/>
    <d v="2019-01-17T00:00:00"/>
    <d v="2019-01-17T00:00:00"/>
    <s v="DCOOPER"/>
    <m/>
    <m/>
    <m/>
    <m/>
    <m/>
    <m/>
    <m/>
    <m/>
    <m/>
  </r>
  <r>
    <s v="CTOMVIG"/>
    <n v="1803204409"/>
    <s v="VP-ENPARTS-BLDR"/>
    <s v="A. J. VENEKLASEN, INC."/>
    <x v="204"/>
    <x v="0"/>
    <d v="2019-01-23T00:00:00"/>
    <d v="2019-01-30T00:00:00"/>
    <m/>
    <m/>
    <s v="EVA"/>
    <s v="NC"/>
    <x v="4"/>
    <s v="EVA"/>
    <m/>
    <m/>
    <m/>
    <m/>
    <m/>
    <n v="2887.74"/>
    <n v="0"/>
    <n v="0.8"/>
    <n v="0.84"/>
    <n v="0.84"/>
    <n v="0"/>
    <m/>
    <n v="0"/>
    <n v="0"/>
    <n v="0"/>
    <m/>
    <m/>
    <n v="0"/>
    <n v="1281.9100000000001"/>
    <n v="44.390999999999998"/>
    <n v="154.85"/>
    <m/>
    <n v="0"/>
    <m/>
    <m/>
    <m/>
    <m/>
    <m/>
    <s v="MKWONG"/>
    <m/>
    <m/>
    <m/>
    <m/>
    <s v="TWMCCRARY"/>
    <m/>
    <m/>
    <m/>
    <m/>
    <m/>
    <m/>
    <m/>
    <m/>
    <m/>
    <m/>
    <m/>
    <m/>
    <m/>
    <m/>
    <s v="RSCHMIDT"/>
    <m/>
    <m/>
    <m/>
    <m/>
    <m/>
    <m/>
    <m/>
    <m/>
    <m/>
    <s v="SVCORDERMAN"/>
    <d v="2019-01-24T00:00:00"/>
    <m/>
    <d v="2019-01-24T00:00:00"/>
    <d v="2019-01-24T00:00:00"/>
    <m/>
    <m/>
    <m/>
    <m/>
    <m/>
    <m/>
    <m/>
    <m/>
    <m/>
    <m/>
    <s v="HARBD"/>
    <m/>
    <m/>
    <m/>
    <m/>
    <m/>
    <m/>
    <m/>
    <d v="2019-01-31T00:00:00"/>
    <d v="2019-01-31T00:00:00"/>
    <s v="RSCHMIDT"/>
    <d v="2019-01-23T00:00:00"/>
    <m/>
    <d v="2019-01-23T00:00:00"/>
    <d v="2019-01-24T00:00:00"/>
    <s v="DCOOPER"/>
    <m/>
    <m/>
    <m/>
    <m/>
    <m/>
    <m/>
    <m/>
    <m/>
    <m/>
  </r>
  <r>
    <s v="MPAULSON"/>
    <n v="1804686201"/>
    <s v="VP/Z-CUSTOM-BLDR"/>
    <s v="MIDWEST BUILDERS, INC."/>
    <x v="205"/>
    <x v="0"/>
    <d v="2018-12-07T00:00:00"/>
    <d v="2019-02-11T00:00:00"/>
    <m/>
    <m/>
    <s v="EVA"/>
    <s v="MEM"/>
    <x v="22"/>
    <s v="EVA"/>
    <s v="C1"/>
    <m/>
    <n v="43483"/>
    <n v="43486"/>
    <m/>
    <n v="33764.379999999997"/>
    <n v="0"/>
    <n v="13.68"/>
    <n v="7.77"/>
    <n v="7.77"/>
    <n v="35.1"/>
    <n v="0"/>
    <n v="86.5"/>
    <n v="0"/>
    <n v="86.5"/>
    <n v="8103.59"/>
    <n v="3858.85"/>
    <n v="0"/>
    <n v="8249.67"/>
    <n v="24.433"/>
    <n v="0"/>
    <m/>
    <n v="0"/>
    <m/>
    <m/>
    <m/>
    <m/>
    <m/>
    <s v="ABGONZALEZ"/>
    <n v="43475"/>
    <n v="43475"/>
    <n v="43476"/>
    <n v="43476"/>
    <s v="RDENNIS1"/>
    <n v="43475"/>
    <n v="43475"/>
    <n v="43475"/>
    <n v="43477"/>
    <m/>
    <m/>
    <m/>
    <m/>
    <m/>
    <s v="MWOODARD"/>
    <n v="43479"/>
    <n v="43479"/>
    <n v="43482"/>
    <n v="43482"/>
    <s v="WSMORRISON"/>
    <d v="2019-01-17T00:00:00"/>
    <d v="2019-01-17T00:00:00"/>
    <d v="2019-01-18T00:00:00"/>
    <d v="2019-01-18T00:00:00"/>
    <m/>
    <m/>
    <m/>
    <m/>
    <m/>
    <s v="SVCORDERMAN"/>
    <d v="2019-01-24T00:00:00"/>
    <m/>
    <d v="2019-01-24T00:00:00"/>
    <d v="2019-01-24T00:00:00"/>
    <s v="MWOODARD"/>
    <m/>
    <m/>
    <n v="43493"/>
    <m/>
    <m/>
    <m/>
    <m/>
    <d v="2019-01-28T00:00:00"/>
    <m/>
    <s v="MAYJ1"/>
    <m/>
    <m/>
    <m/>
    <m/>
    <m/>
    <m/>
    <m/>
    <d v="2019-02-12T00:00:00"/>
    <m/>
    <s v="MWOODARD"/>
    <d v="2019-01-23T00:00:00"/>
    <m/>
    <d v="2019-01-23T00:00:00"/>
    <d v="2019-01-24T00:00:00"/>
    <s v="DOVEJ"/>
    <n v="43451"/>
    <n v="43451"/>
    <n v="43472"/>
    <n v="43475"/>
    <m/>
    <m/>
    <m/>
    <m/>
    <m/>
  </r>
  <r>
    <s v="MDBORCHARDT"/>
    <n v="1803725901"/>
    <s v="VP/Z-CUSTOM-BLDR"/>
    <s v="J. SLITER BUILDINGS, LLC"/>
    <x v="206"/>
    <x v="0"/>
    <d v="2018-08-22T00:00:00"/>
    <n v="43482"/>
    <m/>
    <s v="8-0019"/>
    <s v="EVA"/>
    <s v="EVA"/>
    <x v="22"/>
    <s v="EVA"/>
    <s v="D1"/>
    <m/>
    <n v="43402"/>
    <n v="43402"/>
    <m/>
    <n v="630155.37"/>
    <n v="630155.37"/>
    <n v="211.41"/>
    <n v="177.35"/>
    <n v="177.35"/>
    <n v="400.9"/>
    <m/>
    <n v="374.5"/>
    <n v="0"/>
    <n v="374.5"/>
    <n v="99055.75"/>
    <n v="47169"/>
    <n v="35860"/>
    <n v="195432.37"/>
    <n v="31.013000000000002"/>
    <n v="279630.23"/>
    <n v="44.375"/>
    <n v="0"/>
    <m/>
    <m/>
    <m/>
    <m/>
    <m/>
    <s v="MAYJ1"/>
    <n v="43374"/>
    <n v="43382"/>
    <n v="43404"/>
    <n v="43436"/>
    <s v="MAYJ1"/>
    <m/>
    <m/>
    <m/>
    <m/>
    <m/>
    <m/>
    <m/>
    <m/>
    <m/>
    <s v="ADPRITCHETT"/>
    <n v="43437"/>
    <n v="43437"/>
    <n v="43448"/>
    <m/>
    <s v="ADPRITCHETT"/>
    <n v="43467"/>
    <n v="43467"/>
    <n v="43472"/>
    <m/>
    <m/>
    <m/>
    <m/>
    <m/>
    <m/>
    <s v="SVCORDERMAN"/>
    <n v="43455"/>
    <m/>
    <d v="2018-12-21T00:00:00"/>
    <d v="2018-12-27T00:00:00"/>
    <s v="AMTIEDT"/>
    <n v="43437"/>
    <m/>
    <n v="43454"/>
    <m/>
    <m/>
    <m/>
    <m/>
    <n v="43465"/>
    <m/>
    <m/>
    <m/>
    <m/>
    <m/>
    <m/>
    <m/>
    <m/>
    <m/>
    <d v="2019-01-10T00:00:00"/>
    <d v="2019-01-11T00:00:00"/>
    <s v="ADPRITCHETT"/>
    <d v="2018-12-20T00:00:00"/>
    <m/>
    <d v="2018-12-20T00:00:00"/>
    <d v="2018-12-26T00:00:00"/>
    <s v="MPAULSON"/>
    <n v="43361"/>
    <n v="43361"/>
    <n v="43371"/>
    <m/>
    <m/>
    <m/>
    <m/>
    <m/>
    <m/>
  </r>
  <r>
    <s v="MDBORCHARDT"/>
    <n v="1803725904"/>
    <s v="VP/Z-CUSTOM-BLDR"/>
    <s v="J. SLITER BUILDINGS, LLC"/>
    <x v="206"/>
    <x v="0"/>
    <d v="2018-08-24T00:00:00"/>
    <n v="43500"/>
    <m/>
    <s v="8-0019"/>
    <s v="EVA"/>
    <s v="EVA"/>
    <x v="22"/>
    <s v="EVA"/>
    <s v="D1"/>
    <m/>
    <n v="43402"/>
    <n v="43402"/>
    <m/>
    <n v="216524.01"/>
    <n v="0"/>
    <n v="86.46"/>
    <n v="104.1"/>
    <n v="104.1"/>
    <n v="0"/>
    <m/>
    <n v="0"/>
    <n v="0"/>
    <n v="0"/>
    <m/>
    <m/>
    <n v="0"/>
    <n v="58333.760000000002"/>
    <n v="26.940999999999999"/>
    <n v="0"/>
    <m/>
    <n v="0"/>
    <m/>
    <m/>
    <m/>
    <m/>
    <m/>
    <s v="MAYJ1"/>
    <n v="43374"/>
    <n v="43382"/>
    <n v="43404"/>
    <n v="43436"/>
    <s v="MAYJ1"/>
    <m/>
    <m/>
    <m/>
    <m/>
    <m/>
    <m/>
    <m/>
    <m/>
    <m/>
    <s v="ADPRITCHETT"/>
    <n v="43437"/>
    <m/>
    <n v="43454"/>
    <m/>
    <s v="ADPRITCHETT"/>
    <n v="43437"/>
    <m/>
    <n v="43454"/>
    <m/>
    <m/>
    <m/>
    <m/>
    <m/>
    <m/>
    <s v="SVCORDERMAN"/>
    <d v="2019-01-11T00:00:00"/>
    <m/>
    <d v="2019-01-11T00:00:00"/>
    <d v="2019-01-14T00:00:00"/>
    <m/>
    <n v="43437"/>
    <m/>
    <n v="43461"/>
    <m/>
    <m/>
    <m/>
    <m/>
    <n v="43482"/>
    <m/>
    <m/>
    <m/>
    <m/>
    <m/>
    <m/>
    <m/>
    <m/>
    <m/>
    <d v="2019-02-14T00:00:00"/>
    <m/>
    <s v="ADPRITCHETT"/>
    <d v="2019-01-10T00:00:00"/>
    <m/>
    <d v="2019-01-10T00:00:00"/>
    <d v="2019-01-14T00:00:00"/>
    <s v="MPAULSON"/>
    <m/>
    <m/>
    <m/>
    <m/>
    <m/>
    <m/>
    <m/>
    <m/>
    <m/>
  </r>
  <r>
    <s v="MSRUSHING"/>
    <n v="1804726301"/>
    <s v="VP/Z-CUSTOM-BLDR"/>
    <s v="1848 CONSTRUCTION, INC."/>
    <x v="207"/>
    <x v="0"/>
    <d v="2018-12-13T00:00:00"/>
    <n v="43514"/>
    <m/>
    <s v="18-0059"/>
    <s v="CST"/>
    <s v="MEM"/>
    <x v="22"/>
    <s v="EVA"/>
    <s v="D1"/>
    <m/>
    <n v="43469"/>
    <n v="43472"/>
    <m/>
    <n v="598295.67000000004"/>
    <n v="0"/>
    <n v="248.14"/>
    <n v="251.23"/>
    <n v="251.23"/>
    <n v="169.32"/>
    <n v="0"/>
    <n v="141.5"/>
    <n v="0"/>
    <n v="141.5"/>
    <n v="39112.03"/>
    <n v="18624.78"/>
    <n v="0"/>
    <n v="141665.99"/>
    <n v="23.678000000000001"/>
    <n v="0"/>
    <m/>
    <n v="0"/>
    <m/>
    <m/>
    <m/>
    <m/>
    <m/>
    <s v="WILLA1"/>
    <n v="43455"/>
    <n v="43455"/>
    <n v="43462"/>
    <n v="43468"/>
    <s v="ABGONZALEZ"/>
    <n v="43467"/>
    <n v="43467"/>
    <n v="43467"/>
    <n v="43467"/>
    <s v="MSRUSHING"/>
    <n v="43468"/>
    <n v="43468"/>
    <n v="43468"/>
    <n v="43468"/>
    <s v="ZMAYER"/>
    <n v="43482"/>
    <n v="43482"/>
    <n v="43487"/>
    <n v="43483"/>
    <s v="ZMAYER"/>
    <n v="43488"/>
    <n v="43488"/>
    <n v="43490"/>
    <n v="43486"/>
    <m/>
    <m/>
    <m/>
    <m/>
    <m/>
    <s v="SVCORDERMAN"/>
    <d v="2019-01-28T00:00:00"/>
    <m/>
    <d v="2019-01-28T00:00:00"/>
    <d v="2019-01-25T00:00:00"/>
    <m/>
    <m/>
    <m/>
    <m/>
    <m/>
    <m/>
    <m/>
    <m/>
    <d v="2019-01-30T00:00:00"/>
    <m/>
    <s v="MAYJ1"/>
    <m/>
    <m/>
    <m/>
    <m/>
    <m/>
    <m/>
    <m/>
    <d v="2019-02-18T00:00:00"/>
    <m/>
    <s v="ZMAYER"/>
    <d v="2019-01-25T00:00:00"/>
    <m/>
    <d v="2019-01-25T00:00:00"/>
    <d v="2019-01-25T00:00:00"/>
    <s v="JHERCHER"/>
    <n v="43451"/>
    <n v="43451"/>
    <n v="43454"/>
    <n v="43454"/>
    <m/>
    <m/>
    <m/>
    <m/>
    <m/>
  </r>
  <r>
    <s v="MDBORCHARDT"/>
    <n v="1803725907"/>
    <s v="VP/Z-CUSTOM-BLDR"/>
    <s v="J. SLITER BUILDINGS, LLC"/>
    <x v="206"/>
    <x v="0"/>
    <d v="2019-01-02T00:00:00"/>
    <n v="43475"/>
    <m/>
    <s v="8-0019"/>
    <s v="EVA"/>
    <s v="EVA"/>
    <x v="22"/>
    <s v="EVA"/>
    <s v="D1"/>
    <m/>
    <d v="2019-01-04T00:00:00"/>
    <d v="2019-01-04T00:00:00"/>
    <m/>
    <n v="1"/>
    <n v="0"/>
    <n v="0"/>
    <n v="1.85"/>
    <n v="1.85"/>
    <n v="0"/>
    <m/>
    <n v="0"/>
    <n v="0"/>
    <n v="0"/>
    <m/>
    <m/>
    <n v="0"/>
    <n v="1"/>
    <n v="100"/>
    <n v="-3008.2"/>
    <m/>
    <n v="0"/>
    <m/>
    <m/>
    <m/>
    <m/>
    <m/>
    <s v="MAYJ1"/>
    <m/>
    <m/>
    <m/>
    <m/>
    <s v="MAYJ1"/>
    <m/>
    <m/>
    <m/>
    <m/>
    <m/>
    <m/>
    <m/>
    <m/>
    <m/>
    <s v="ADPRITCHETT"/>
    <n v="43468"/>
    <n v="43468"/>
    <n v="43468"/>
    <n v="43468"/>
    <s v="ADPRITCHETT"/>
    <n v="43468"/>
    <n v="43468"/>
    <n v="43468"/>
    <n v="43468"/>
    <m/>
    <m/>
    <m/>
    <m/>
    <m/>
    <m/>
    <m/>
    <m/>
    <d v="2019-01-04T00:00:00"/>
    <d v="2019-01-04T00:00:00"/>
    <m/>
    <m/>
    <m/>
    <m/>
    <m/>
    <m/>
    <m/>
    <m/>
    <n v="43474"/>
    <m/>
    <m/>
    <m/>
    <m/>
    <m/>
    <m/>
    <m/>
    <m/>
    <m/>
    <d v="2019-01-17T00:00:00"/>
    <d v="2019-01-18T00:00:00"/>
    <s v="ADPRITCHETT"/>
    <d v="2019-01-04T00:00:00"/>
    <m/>
    <d v="2019-01-04T00:00:00"/>
    <d v="2019-01-04T00:00:00"/>
    <s v="MPAULSON"/>
    <m/>
    <m/>
    <m/>
    <m/>
    <m/>
    <m/>
    <m/>
    <m/>
    <m/>
  </r>
  <r>
    <s v="MDBORCHARDT"/>
    <n v="1803725906"/>
    <s v="VP/Z-CUSTOM-BLDR"/>
    <s v="J. SLITER BUILDINGS, LLC"/>
    <x v="206"/>
    <x v="0"/>
    <d v="2019-01-02T00:00:00"/>
    <d v="2019-02-04T00:00:00"/>
    <m/>
    <s v="8-0019"/>
    <s v="EVA"/>
    <s v="EVA"/>
    <x v="22"/>
    <s v="EVA"/>
    <s v="D1"/>
    <m/>
    <n v="43480"/>
    <n v="43480"/>
    <m/>
    <n v="1"/>
    <n v="0"/>
    <n v="0"/>
    <n v="2.19"/>
    <n v="2.19"/>
    <n v="0"/>
    <m/>
    <n v="0"/>
    <n v="0"/>
    <n v="0"/>
    <m/>
    <m/>
    <n v="0"/>
    <n v="1"/>
    <n v="100"/>
    <n v="0"/>
    <m/>
    <n v="0"/>
    <m/>
    <m/>
    <m/>
    <m/>
    <m/>
    <s v="MAYJ1"/>
    <m/>
    <m/>
    <m/>
    <m/>
    <s v="MAYJ1"/>
    <m/>
    <m/>
    <m/>
    <m/>
    <m/>
    <m/>
    <m/>
    <m/>
    <m/>
    <s v="ADPRITCHETT"/>
    <m/>
    <m/>
    <m/>
    <m/>
    <s v="ADPRITCHETT"/>
    <m/>
    <m/>
    <m/>
    <m/>
    <m/>
    <m/>
    <m/>
    <m/>
    <m/>
    <s v="SVCORDERMAN"/>
    <d v="2019-01-15T00:00:00"/>
    <m/>
    <d v="2019-01-15T00:00:00"/>
    <d v="2019-01-22T00:00:00"/>
    <m/>
    <m/>
    <m/>
    <m/>
    <m/>
    <m/>
    <m/>
    <m/>
    <n v="43490"/>
    <m/>
    <m/>
    <m/>
    <m/>
    <m/>
    <m/>
    <m/>
    <m/>
    <m/>
    <d v="2019-02-04T00:00:00"/>
    <m/>
    <s v="ADPRITCHETT"/>
    <d v="2019-01-10T00:00:00"/>
    <m/>
    <d v="2019-01-10T00:00:00"/>
    <d v="2019-01-14T00:00:00"/>
    <s v="MPAULSON"/>
    <m/>
    <m/>
    <m/>
    <m/>
    <m/>
    <m/>
    <m/>
    <m/>
    <m/>
  </r>
  <r>
    <s v="MDBORCHARDT"/>
    <n v="1803725910"/>
    <s v="VP/CLAIM-ENPARTS-BLDR"/>
    <s v="J. SLITER BUILDINGS, LLC"/>
    <x v="206"/>
    <x v="0"/>
    <d v="2019-01-14T00:00:00"/>
    <d v="2018-01-17T00:00:00"/>
    <m/>
    <s v="8-0019"/>
    <s v="EVA"/>
    <s v="EVA"/>
    <x v="22"/>
    <s v="EVA"/>
    <s v="D1"/>
    <s v="OTHER"/>
    <m/>
    <m/>
    <m/>
    <n v="0"/>
    <n v="0"/>
    <n v="0"/>
    <n v="0.18"/>
    <n v="0.18"/>
    <n v="0"/>
    <m/>
    <n v="0"/>
    <n v="0"/>
    <n v="0"/>
    <m/>
    <m/>
    <n v="0"/>
    <n v="0"/>
    <m/>
    <n v="-780.55"/>
    <m/>
    <n v="0"/>
    <m/>
    <m/>
    <m/>
    <m/>
    <m/>
    <s v="MAYJ1"/>
    <m/>
    <m/>
    <m/>
    <m/>
    <s v="MAYJ1"/>
    <m/>
    <m/>
    <m/>
    <m/>
    <m/>
    <m/>
    <m/>
    <m/>
    <m/>
    <m/>
    <m/>
    <m/>
    <m/>
    <m/>
    <s v="RSCHMIDT"/>
    <d v="2019-01-14T00:00:00"/>
    <d v="2019-01-14T00:00:00"/>
    <d v="2019-01-14T00:00:00"/>
    <d v="2019-01-14T00:00:00"/>
    <m/>
    <m/>
    <m/>
    <m/>
    <m/>
    <s v="SVCORDERMAN"/>
    <d v="2019-01-14T00:00:00"/>
    <m/>
    <d v="2019-01-14T00:00:00"/>
    <d v="2019-01-14T00:00:00"/>
    <m/>
    <m/>
    <m/>
    <m/>
    <m/>
    <m/>
    <m/>
    <m/>
    <d v="2019-01-17T00:00:00"/>
    <m/>
    <m/>
    <m/>
    <m/>
    <m/>
    <m/>
    <m/>
    <m/>
    <m/>
    <d v="2019-01-17T00:00:00"/>
    <n v="43481"/>
    <s v="RSCHMIDT"/>
    <d v="2019-01-14T00:00:00"/>
    <m/>
    <d v="2019-01-14T00:00:00"/>
    <d v="2019-01-14T00:00:00"/>
    <s v="MPAULSON"/>
    <m/>
    <m/>
    <m/>
    <m/>
    <m/>
    <m/>
    <m/>
    <m/>
    <m/>
  </r>
  <r>
    <s v="KLGOETZ"/>
    <n v="1803943003"/>
    <s v="VP/CLAIM-ENPARTS-BLDR"/>
    <s v="STONE MILL NORTH CONSTRUCTION LLC"/>
    <x v="208"/>
    <x v="1"/>
    <d v="2019-01-21T00:00:00"/>
    <d v="2019-01-22T00:00:00"/>
    <m/>
    <s v="FEE-001"/>
    <s v="MEM"/>
    <s v="MEM"/>
    <x v="22"/>
    <s v="EVA"/>
    <m/>
    <m/>
    <m/>
    <m/>
    <n v="43499"/>
    <n v="0"/>
    <n v="0"/>
    <n v="0.91"/>
    <n v="0.02"/>
    <n v="0.02"/>
    <n v="0"/>
    <m/>
    <n v="0"/>
    <n v="0"/>
    <n v="0"/>
    <n v="3927"/>
    <n v="1870"/>
    <n v="0"/>
    <n v="-9856.08"/>
    <m/>
    <n v="-12.98"/>
    <m/>
    <n v="0"/>
    <m/>
    <m/>
    <m/>
    <m/>
    <m/>
    <s v="JDPETRICH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01-22T00:00:00"/>
    <m/>
    <d v="2019-01-22T00:00:00"/>
    <d v="2019-01-22T00:00:00"/>
    <m/>
    <m/>
    <m/>
    <m/>
    <m/>
    <m/>
    <m/>
    <m/>
    <d v="2019-01-25T00:00:00"/>
    <m/>
    <s v="HARBD"/>
    <m/>
    <m/>
    <m/>
    <m/>
    <m/>
    <m/>
    <m/>
    <d v="2019-01-29T00:00:00"/>
    <d v="2019-01-25T00:00:00"/>
    <s v="PRNURSE"/>
    <d v="2019-01-21T00:00:00"/>
    <m/>
    <d v="2019-01-21T00:00:00"/>
    <d v="2019-01-21T00:00:00"/>
    <s v="MCPATRICK"/>
    <m/>
    <m/>
    <m/>
    <m/>
    <m/>
    <m/>
    <m/>
    <m/>
    <m/>
  </r>
  <r>
    <s v="MDBORCHARDT"/>
    <n v="1804534901"/>
    <s v="VP/Z-CUSTOM-BLDR"/>
    <s v="DONALD J PARKS, INC."/>
    <x v="209"/>
    <x v="0"/>
    <d v="2018-11-16T00:00:00"/>
    <d v="2019-02-04T00:00:00"/>
    <m/>
    <m/>
    <s v="EVA"/>
    <s v="STJ"/>
    <x v="10"/>
    <s v="EVA"/>
    <s v="B1"/>
    <m/>
    <d v="2019-01-03T00:00:00"/>
    <d v="2019-01-04T00:00:00"/>
    <m/>
    <n v="57611.72"/>
    <n v="0"/>
    <n v="17.52"/>
    <n v="17.329999999999998"/>
    <n v="17.329999999999998"/>
    <n v="0"/>
    <n v="0"/>
    <n v="76"/>
    <n v="0"/>
    <n v="76"/>
    <n v="9908.0499999999993"/>
    <n v="4718.12"/>
    <n v="0"/>
    <n v="12814.76"/>
    <n v="22.242999999999999"/>
    <n v="5.55"/>
    <m/>
    <n v="0"/>
    <m/>
    <m/>
    <m/>
    <m/>
    <m/>
    <s v="DBRYAN"/>
    <n v="43437"/>
    <n v="43437"/>
    <n v="43437"/>
    <n v="43452"/>
    <s v="MLJOB"/>
    <n v="43439"/>
    <n v="43439"/>
    <n v="43440"/>
    <m/>
    <m/>
    <m/>
    <m/>
    <m/>
    <m/>
    <s v="SIERA"/>
    <n v="43453"/>
    <n v="43453"/>
    <n v="43455"/>
    <n v="43455"/>
    <s v="REHURTADO"/>
    <n v="43468"/>
    <n v="43468"/>
    <n v="43468"/>
    <n v="43469"/>
    <m/>
    <m/>
    <m/>
    <m/>
    <m/>
    <s v="SVCORDERMAN"/>
    <n v="43476"/>
    <m/>
    <n v="43476"/>
    <d v="2019-01-11T00:00:00"/>
    <s v="SIERA"/>
    <n v="43626"/>
    <n v="43626"/>
    <n v="43626"/>
    <n v="43626"/>
    <m/>
    <m/>
    <m/>
    <d v="2019-01-16T00:00:00"/>
    <m/>
    <s v="WTCASTONGUAY"/>
    <m/>
    <m/>
    <m/>
    <m/>
    <m/>
    <m/>
    <m/>
    <d v="2019-02-05T00:00:00"/>
    <m/>
    <s v="SIERA"/>
    <d v="2019-01-10T00:00:00"/>
    <m/>
    <d v="2019-01-10T00:00:00"/>
    <d v="2019-01-10T00:00:00"/>
    <s v="DOVEJ"/>
    <n v="43431"/>
    <n v="43431"/>
    <n v="43437"/>
    <n v="43434"/>
    <m/>
    <m/>
    <m/>
    <m/>
    <m/>
  </r>
  <r>
    <s v="ABALLARD"/>
    <n v="1804463601"/>
    <s v="VP/FSTRK-STD-BLDR"/>
    <s v="STONE MILL NORTH CONSTRUCTION LLC"/>
    <x v="210"/>
    <x v="0"/>
    <d v="2018-11-08T00:00:00"/>
    <d v="2019-02-06T00:00:00"/>
    <m/>
    <s v="Pelican - 18-01"/>
    <s v="CST"/>
    <s v="MXC"/>
    <x v="10"/>
    <s v="EVA"/>
    <s v="B2"/>
    <m/>
    <d v="2018-11-27T00:00:00"/>
    <d v="2018-11-28T00:00:00"/>
    <m/>
    <n v="72262.289999999994"/>
    <n v="0"/>
    <n v="27.99"/>
    <n v="26.97"/>
    <n v="26.97"/>
    <n v="40.06"/>
    <n v="0"/>
    <n v="37.5"/>
    <n v="0"/>
    <n v="37.5"/>
    <n v="6177"/>
    <n v="1870"/>
    <n v="0"/>
    <n v="10223.91"/>
    <n v="14.148"/>
    <n v="-0.05"/>
    <m/>
    <n v="15.59"/>
    <m/>
    <m/>
    <m/>
    <m/>
    <m/>
    <s v="ICHAS"/>
    <d v="2018-12-12T00:00:00"/>
    <d v="2018-12-12T00:00:00"/>
    <d v="2018-12-17T00:00:00"/>
    <d v="2018-12-14T00:00:00"/>
    <s v="APPEA"/>
    <n v="43447"/>
    <n v="43447"/>
    <d v="2018-12-13T00:00:00"/>
    <d v="2018-12-13T00:00:00"/>
    <m/>
    <m/>
    <m/>
    <m/>
    <m/>
    <s v="SOROZCO"/>
    <d v="2018-12-18T00:00:00"/>
    <d v="2018-12-18T00:00:00"/>
    <d v="2018-12-20T00:00:00"/>
    <d v="2018-12-20T00:00:00"/>
    <s v="MARTJ"/>
    <d v="2018-12-20T00:00:00"/>
    <d v="2018-12-20T00:00:00"/>
    <d v="2018-12-21T00:00:00"/>
    <d v="2018-12-21T00:00:00"/>
    <m/>
    <m/>
    <m/>
    <m/>
    <m/>
    <s v="SVCORDERMAN"/>
    <d v="2018-12-17T00:00:00"/>
    <m/>
    <d v="2019-01-08T00:00:00"/>
    <d v="2019-01-08T00:00:00"/>
    <s v="SOROZCO"/>
    <d v="2019-01-07T00:00:00"/>
    <d v="2019-01-02T00:00:00"/>
    <d v="2019-01-07T00:00:00"/>
    <d v="2019-01-02T00:00:00"/>
    <m/>
    <m/>
    <m/>
    <d v="2019-01-11T00:00:00"/>
    <m/>
    <s v="CWWALKER"/>
    <m/>
    <m/>
    <n v="43447"/>
    <m/>
    <m/>
    <m/>
    <m/>
    <d v="2019-02-06T00:00:00"/>
    <m/>
    <s v="SOROZCO"/>
    <d v="2019-01-07T00:00:00"/>
    <m/>
    <d v="2019-01-07T00:00:00"/>
    <d v="2019-01-08T00:00:00"/>
    <m/>
    <m/>
    <m/>
    <m/>
    <m/>
    <m/>
    <m/>
    <m/>
    <m/>
    <m/>
  </r>
  <r>
    <s v="ABALLARD"/>
    <n v="1804463602"/>
    <s v="VP/CLAIM-ENPARTS-BLDR"/>
    <s v="STONE MILL NORTH CONSTRUCTION LLC"/>
    <x v="210"/>
    <x v="0"/>
    <d v="2019-01-15T00:00:00"/>
    <m/>
    <m/>
    <s v="Pelican - 18-01"/>
    <s v="CST"/>
    <s v="MXC"/>
    <x v="10"/>
    <s v="EVA"/>
    <s v="B2"/>
    <s v="OTHER"/>
    <m/>
    <m/>
    <m/>
    <n v="14281.78"/>
    <n v="0"/>
    <n v="0.22"/>
    <n v="0.22"/>
    <n v="0.22"/>
    <n v="0"/>
    <m/>
    <n v="0"/>
    <n v="0"/>
    <n v="0"/>
    <n v="12037.15"/>
    <n v="5731.98"/>
    <n v="0"/>
    <n v="6968.07"/>
    <n v="48.79"/>
    <n v="-525"/>
    <m/>
    <n v="0"/>
    <m/>
    <m/>
    <m/>
    <m/>
    <m/>
    <s v="ICHAS"/>
    <m/>
    <m/>
    <m/>
    <m/>
    <s v="APPEA"/>
    <m/>
    <m/>
    <m/>
    <m/>
    <m/>
    <m/>
    <m/>
    <m/>
    <m/>
    <s v="SOROZCO"/>
    <m/>
    <m/>
    <m/>
    <m/>
    <m/>
    <m/>
    <m/>
    <m/>
    <m/>
    <m/>
    <m/>
    <m/>
    <m/>
    <m/>
    <s v="SVCORDERMAN"/>
    <d v="2019-01-21T00:00:00"/>
    <m/>
    <d v="2019-01-21T00:00:00"/>
    <d v="2019-01-21T00:00:00"/>
    <m/>
    <m/>
    <m/>
    <m/>
    <m/>
    <m/>
    <m/>
    <m/>
    <d v="2019-01-24T00:00:00"/>
    <m/>
    <s v="CWWALKER"/>
    <m/>
    <m/>
    <m/>
    <m/>
    <m/>
    <m/>
    <m/>
    <d v="2019-01-22T00:00:00"/>
    <n v="43488"/>
    <s v="SOROZCO"/>
    <d v="2019-01-15T00:00:00"/>
    <m/>
    <d v="2019-01-15T00:00:00"/>
    <d v="2019-01-15T00:00:00"/>
    <m/>
    <m/>
    <m/>
    <m/>
    <m/>
    <m/>
    <m/>
    <m/>
    <m/>
    <m/>
  </r>
  <r>
    <s v="KLGOETZ"/>
    <n v="1804256102"/>
    <s v="VP/CLAIM-ENPARTS-BLDR"/>
    <s v="STEELCAN BUILDING SYSTEMS LTD"/>
    <x v="211"/>
    <x v="1"/>
    <d v="2019-01-18T00:00:00"/>
    <m/>
    <m/>
    <m/>
    <s v="MEM"/>
    <s v="EVA"/>
    <x v="10"/>
    <s v="EVA"/>
    <s v="B2"/>
    <m/>
    <m/>
    <m/>
    <n v="43499"/>
    <n v="0"/>
    <n v="0"/>
    <n v="0.22"/>
    <n v="0.22"/>
    <n v="0.22"/>
    <n v="0"/>
    <m/>
    <n v="0"/>
    <n v="0"/>
    <n v="0"/>
    <m/>
    <m/>
    <n v="0"/>
    <n v="-1191.4000000000001"/>
    <m/>
    <n v="-943.93"/>
    <m/>
    <n v="0"/>
    <m/>
    <m/>
    <m/>
    <m/>
    <m/>
    <s v="MAYJ1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9T00:00:00"/>
    <m/>
    <d v="2019-01-19T00:00:00"/>
    <d v="2019-01-18T00:00:00"/>
    <m/>
    <m/>
    <m/>
    <m/>
    <m/>
    <m/>
    <m/>
    <m/>
    <m/>
    <m/>
    <s v="WTCASTONGUAY"/>
    <m/>
    <m/>
    <m/>
    <m/>
    <m/>
    <m/>
    <m/>
    <d v="2019-01-23T00:00:00"/>
    <n v="43488"/>
    <s v="CARBA"/>
    <d v="2019-01-18T00:00:00"/>
    <m/>
    <d v="2019-01-18T00:00:00"/>
    <d v="2019-01-18T00:00:00"/>
    <s v="MCPATRICK"/>
    <m/>
    <m/>
    <m/>
    <m/>
    <m/>
    <m/>
    <m/>
    <m/>
    <m/>
  </r>
  <r>
    <s v="KLGOETZ"/>
    <n v="1804638401"/>
    <s v="VP/FSTRK-STD-BLDR"/>
    <s v="FABBRI BUILDERS, INC."/>
    <x v="212"/>
    <x v="3"/>
    <d v="2018-12-28T00:00:00"/>
    <d v="2030-01-01T00:00:00"/>
    <m/>
    <s v="Fabbri ARS -1"/>
    <s v="CST"/>
    <s v="MEM"/>
    <x v="10"/>
    <s v="EVA"/>
    <s v="C1"/>
    <s v="CR, FAB"/>
    <m/>
    <m/>
    <m/>
    <n v="120367.36"/>
    <n v="0"/>
    <n v="44.62"/>
    <n v="0"/>
    <n v="0"/>
    <n v="30"/>
    <m/>
    <n v="17.5"/>
    <n v="0"/>
    <n v="17.5"/>
    <n v="3003"/>
    <n v="1430"/>
    <n v="0"/>
    <n v="15705.59"/>
    <n v="13.048"/>
    <n v="0"/>
    <m/>
    <n v="13.09"/>
    <m/>
    <m/>
    <m/>
    <m/>
    <m/>
    <s v="JDPETRICH"/>
    <d v="2019-01-10T00:00:00"/>
    <d v="2019-01-10T00:00:00"/>
    <d v="2019-01-10T00:00:00"/>
    <d v="2019-01-10T00:00:00"/>
    <s v="RDENNIS1"/>
    <n v="43475"/>
    <n v="43475"/>
    <d v="2019-01-10T00:00:00"/>
    <d v="2019-01-11T00:00:00"/>
    <m/>
    <m/>
    <m/>
    <m/>
    <m/>
    <s v="MENDP"/>
    <d v="2019-01-14T00:00:00"/>
    <d v="2019-01-12T00:00:00"/>
    <d v="2019-01-14T00:00:00"/>
    <d v="2019-01-14T00:00:00"/>
    <m/>
    <m/>
    <m/>
    <m/>
    <m/>
    <m/>
    <m/>
    <m/>
    <m/>
    <m/>
    <s v="SVCORDERMAN"/>
    <m/>
    <m/>
    <m/>
    <m/>
    <s v="MENDP"/>
    <d v="2019-01-16T00:00:00"/>
    <d v="2019-01-16T00:00:00"/>
    <d v="2019-01-16T00:00:00"/>
    <d v="2019-01-16T00:00:00"/>
    <m/>
    <m/>
    <m/>
    <m/>
    <m/>
    <m/>
    <m/>
    <m/>
    <m/>
    <m/>
    <m/>
    <m/>
    <m/>
    <m/>
    <m/>
    <s v="MENDP"/>
    <d v="2019-01-18T00:00:00"/>
    <m/>
    <d v="2019-01-18T00:00:00"/>
    <d v="2019-01-16T00:00:00"/>
    <m/>
    <m/>
    <m/>
    <m/>
    <m/>
    <m/>
    <m/>
    <m/>
    <m/>
    <m/>
  </r>
  <r>
    <s v="ABALLARD"/>
    <n v="1900028901"/>
    <s v="VP/FSTRK-STD-BLDR"/>
    <s v="DONALD J PARKS, INC."/>
    <x v="213"/>
    <x v="1"/>
    <d v="2019-01-07T00:00:00"/>
    <m/>
    <m/>
    <m/>
    <s v="CST"/>
    <s v="MEM"/>
    <x v="10"/>
    <s v="EVA"/>
    <s v="C1"/>
    <m/>
    <n v="43474"/>
    <n v="43475"/>
    <n v="43499"/>
    <n v="4014"/>
    <n v="4014"/>
    <n v="0"/>
    <n v="0"/>
    <n v="0"/>
    <n v="30"/>
    <m/>
    <n v="13"/>
    <n v="0"/>
    <n v="13"/>
    <m/>
    <m/>
    <n v="1070"/>
    <n v="1729"/>
    <n v="43.073999999999998"/>
    <n v="2944"/>
    <n v="73.343000000000004"/>
    <n v="18.809999999999999"/>
    <m/>
    <m/>
    <m/>
    <m/>
    <m/>
    <s v="ABGONZALEZ"/>
    <n v="43474"/>
    <n v="43474"/>
    <n v="43474"/>
    <m/>
    <s v="RDENNIS1"/>
    <n v="43474"/>
    <n v="43474"/>
    <n v="43474"/>
    <n v="43474"/>
    <m/>
    <m/>
    <m/>
    <m/>
    <m/>
    <s v="PARRL"/>
    <n v="43479"/>
    <n v="43479"/>
    <n v="43479"/>
    <n v="43483"/>
    <m/>
    <m/>
    <m/>
    <m/>
    <m/>
    <m/>
    <m/>
    <m/>
    <m/>
    <m/>
    <s v="SVCORDERMAN"/>
    <n v="43486"/>
    <m/>
    <d v="2019-01-21T00:00:00"/>
    <d v="2019-01-16T00:00:00"/>
    <s v="PARRL"/>
    <n v="43479"/>
    <n v="43479"/>
    <n v="43479"/>
    <n v="43483"/>
    <m/>
    <m/>
    <m/>
    <n v="43486"/>
    <m/>
    <m/>
    <m/>
    <m/>
    <m/>
    <m/>
    <m/>
    <m/>
    <m/>
    <d v="2019-02-08T00:00:00"/>
    <m/>
    <s v="PARRL"/>
    <d v="2019-01-18T00:00:00"/>
    <m/>
    <d v="2019-01-18T00:00:00"/>
    <d v="2019-01-18T00:00:00"/>
    <m/>
    <m/>
    <m/>
    <m/>
    <m/>
    <m/>
    <m/>
    <m/>
    <m/>
    <m/>
  </r>
  <r>
    <s v="CTOMVIG"/>
    <n v="1803991101"/>
    <s v="VP/Z-CUSTOM-BLDR"/>
    <s v="VANSTON-O'BRIEN C/O WOLVERINE STEEL ERECTORS"/>
    <x v="214"/>
    <x v="0"/>
    <d v="2018-09-11T00:00:00"/>
    <d v="2019-02-15T00:00:00"/>
    <m/>
    <n v="3444"/>
    <s v="EVA"/>
    <s v="EVA"/>
    <x v="10"/>
    <s v="EVA"/>
    <m/>
    <m/>
    <d v="2018-09-27T00:00:00"/>
    <d v="2018-09-28T00:00:00"/>
    <m/>
    <n v="48402"/>
    <n v="0"/>
    <n v="12.19"/>
    <n v="11.37"/>
    <n v="11.37"/>
    <n v="69.599999999999994"/>
    <m/>
    <n v="79"/>
    <n v="0"/>
    <n v="79"/>
    <n v="11319.55"/>
    <n v="5453.35"/>
    <n v="0"/>
    <n v="13510.27"/>
    <n v="29.725000000000001"/>
    <n v="0.04"/>
    <m/>
    <n v="0"/>
    <m/>
    <m/>
    <m/>
    <m/>
    <m/>
    <s v="DKRICHARDS"/>
    <d v="2018-09-26T00:00:00"/>
    <d v="2018-10-01T00:00:00"/>
    <d v="2018-09-28T00:00:00"/>
    <d v="2018-10-02T00:00:00"/>
    <s v="DKRICHARDS"/>
    <m/>
    <m/>
    <m/>
    <m/>
    <m/>
    <m/>
    <m/>
    <m/>
    <m/>
    <s v="GJGUILLEN"/>
    <d v="2018-11-26T00:00:00"/>
    <n v="43430"/>
    <d v="2018-11-30T00:00:00"/>
    <n v="43434"/>
    <s v="LOPEA"/>
    <d v="2018-12-04T00:00:00"/>
    <d v="2018-12-06T00:00:00"/>
    <d v="2018-12-05T00:00:00"/>
    <d v="2018-12-06T00:00:00"/>
    <m/>
    <m/>
    <m/>
    <m/>
    <m/>
    <s v="SVCORDERMAN"/>
    <d v="2018-11-29T00:00:00"/>
    <m/>
    <d v="2019-01-08T00:00:00"/>
    <d v="2019-01-07T00:00:00"/>
    <s v="GJGUILLEN"/>
    <d v="2019-01-07T00:00:00"/>
    <d v="2019-01-07T00:00:00"/>
    <d v="2019-01-07T00:00:00"/>
    <d v="2019-01-07T00:00:00"/>
    <m/>
    <m/>
    <m/>
    <d v="2019-01-10T00:00:00"/>
    <m/>
    <s v="MAYJ1"/>
    <m/>
    <m/>
    <m/>
    <m/>
    <m/>
    <m/>
    <m/>
    <d v="2019-02-15T00:00:00"/>
    <m/>
    <s v="GJGUILLEN"/>
    <d v="2019-01-07T00:00:00"/>
    <m/>
    <d v="2019-01-07T00:00:00"/>
    <d v="2019-01-07T00:00:00"/>
    <s v="CTOMVIG"/>
    <d v="2018-09-24T00:00:00"/>
    <d v="2018-09-24T00:00:00"/>
    <d v="2018-10-10T00:00:00"/>
    <d v="2018-09-26T00:00:00"/>
    <m/>
    <m/>
    <m/>
    <m/>
    <m/>
  </r>
  <r>
    <s v="MSRUSHING"/>
    <n v="1804575301"/>
    <s v="VP/FSTRK-STD-BLDR"/>
    <s v="KNCOS, INC."/>
    <x v="215"/>
    <x v="0"/>
    <d v="2018-11-30T00:00:00"/>
    <d v="2019-02-07T00:00:00"/>
    <m/>
    <m/>
    <s v="CST"/>
    <s v="MXC"/>
    <x v="10"/>
    <s v="EVA"/>
    <m/>
    <m/>
    <d v="2018-12-09T00:00:00"/>
    <d v="2018-12-10T00:00:00"/>
    <m/>
    <n v="51299.32"/>
    <n v="0"/>
    <n v="19.18"/>
    <n v="19.25"/>
    <n v="19.25"/>
    <n v="35"/>
    <n v="0"/>
    <n v="29.5"/>
    <n v="0"/>
    <n v="29.5"/>
    <n v="3003"/>
    <n v="1430"/>
    <n v="0"/>
    <n v="5904.78"/>
    <n v="11.51"/>
    <n v="-0.02"/>
    <m/>
    <n v="11.51"/>
    <m/>
    <m/>
    <m/>
    <m/>
    <m/>
    <s v="ARCERON"/>
    <d v="2018-12-10T00:00:00"/>
    <d v="2018-12-10T00:00:00"/>
    <d v="2018-12-11T00:00:00"/>
    <d v="2018-12-11T00:00:00"/>
    <s v="WILLA1"/>
    <n v="43445"/>
    <n v="43445"/>
    <d v="2018-12-11T00:00:00"/>
    <d v="2018-12-11T00:00:00"/>
    <m/>
    <m/>
    <m/>
    <m/>
    <m/>
    <s v="JLLOREDO"/>
    <d v="2018-12-13T00:00:00"/>
    <d v="2018-12-13T00:00:00"/>
    <d v="2018-12-13T00:00:00"/>
    <d v="2018-12-14T00:00:00"/>
    <s v="FGMONDRAGON"/>
    <d v="2018-12-17T00:00:00"/>
    <d v="2018-12-17T00:00:00"/>
    <d v="2018-12-17T00:00:00"/>
    <d v="2018-12-18T00:00:00"/>
    <m/>
    <m/>
    <m/>
    <m/>
    <m/>
    <s v="SVCORDERMAN"/>
    <d v="2019-01-08T00:00:00"/>
    <m/>
    <d v="2019-01-08T00:00:00"/>
    <n v="43469"/>
    <s v="JLLOREDO"/>
    <d v="2019-01-14T00:00:00"/>
    <d v="2019-01-14T00:00:00"/>
    <d v="2019-01-21T00:00:00"/>
    <d v="2019-01-21T00:00:00"/>
    <m/>
    <m/>
    <m/>
    <n v="43474"/>
    <m/>
    <s v="CWWALKER"/>
    <m/>
    <m/>
    <m/>
    <m/>
    <m/>
    <m/>
    <m/>
    <d v="2019-02-07T00:00:00"/>
    <m/>
    <s v="CARBA"/>
    <d v="2018-12-21T00:00:00"/>
    <m/>
    <d v="2018-12-21T00:00:00"/>
    <d v="2019-01-03T00:00:00"/>
    <s v="MSRUSHING"/>
    <d v="2018-12-06T00:00:00"/>
    <d v="2018-12-06T00:00:00"/>
    <d v="2018-12-10T00:00:00"/>
    <d v="2018-12-09T00:00:00"/>
    <s v="CWWALKER"/>
    <m/>
    <m/>
    <m/>
    <m/>
  </r>
  <r>
    <s v="CTOMVIG"/>
    <n v="1803990707"/>
    <s v="VP/CLAIM-ENPARTS-BLDR"/>
    <s v="VANSTON-O'BRIEN C/O WOLVERINE STEEL ERECTORS"/>
    <x v="216"/>
    <x v="0"/>
    <d v="2018-12-04T00:00:00"/>
    <d v="2019-01-31T00:00:00"/>
    <m/>
    <n v="3443"/>
    <s v="EVA"/>
    <s v="EVA"/>
    <x v="10"/>
    <s v="EVA"/>
    <m/>
    <s v="OTHER"/>
    <m/>
    <m/>
    <m/>
    <n v="0"/>
    <n v="0"/>
    <n v="0"/>
    <n v="0.4"/>
    <n v="0.4"/>
    <n v="0"/>
    <m/>
    <n v="0"/>
    <n v="0"/>
    <n v="0"/>
    <m/>
    <m/>
    <n v="0"/>
    <n v="0"/>
    <m/>
    <n v="0.02"/>
    <m/>
    <n v="0"/>
    <m/>
    <m/>
    <m/>
    <m/>
    <m/>
    <s v="DKRICHARDS"/>
    <m/>
    <m/>
    <m/>
    <m/>
    <s v="DKRICHARDS"/>
    <m/>
    <m/>
    <m/>
    <m/>
    <m/>
    <m/>
    <m/>
    <m/>
    <m/>
    <m/>
    <m/>
    <m/>
    <m/>
    <m/>
    <s v="RSCHMIDT"/>
    <d v="2018-12-04T00:00:00"/>
    <d v="2018-12-04T00:00:00"/>
    <d v="2018-12-04T00:00:00"/>
    <d v="2018-12-04T00:00:00"/>
    <m/>
    <m/>
    <m/>
    <m/>
    <m/>
    <s v="SVCORDERMAN"/>
    <d v="2019-01-14T00:00:00"/>
    <m/>
    <d v="2019-01-14T00:00:00"/>
    <d v="2019-01-14T00:00:00"/>
    <m/>
    <m/>
    <m/>
    <m/>
    <m/>
    <m/>
    <m/>
    <m/>
    <m/>
    <m/>
    <s v="MAYJ1"/>
    <m/>
    <m/>
    <m/>
    <m/>
    <m/>
    <m/>
    <m/>
    <d v="2019-01-31T00:00:00"/>
    <m/>
    <s v="RSCHMIDT"/>
    <d v="2018-12-04T00:00:00"/>
    <m/>
    <d v="2018-12-04T00:00:00"/>
    <d v="2019-01-14T00:00:00"/>
    <s v="CTOMVIG"/>
    <m/>
    <m/>
    <m/>
    <m/>
    <m/>
    <m/>
    <m/>
    <m/>
    <m/>
  </r>
  <r>
    <s v="MDBORCHARDT"/>
    <n v="1803225408"/>
    <s v="VP/CLAIM-ENPARTS-BLDR"/>
    <s v="STEEL STRUCTURES, INC."/>
    <x v="217"/>
    <x v="0"/>
    <d v="2019-01-02T00:00:00"/>
    <d v="2019-01-04T00:00:00"/>
    <m/>
    <m/>
    <s v="EVA"/>
    <s v="NC"/>
    <x v="10"/>
    <s v="EVA"/>
    <m/>
    <s v="OTHER"/>
    <m/>
    <m/>
    <m/>
    <n v="0"/>
    <n v="0"/>
    <n v="0"/>
    <n v="0.06"/>
    <n v="0.06"/>
    <n v="0"/>
    <m/>
    <n v="0"/>
    <n v="0"/>
    <n v="0"/>
    <m/>
    <m/>
    <n v="0"/>
    <n v="0"/>
    <m/>
    <n v="-95.06"/>
    <m/>
    <n v="0"/>
    <m/>
    <m/>
    <m/>
    <m/>
    <m/>
    <s v="MKWONG"/>
    <m/>
    <m/>
    <m/>
    <m/>
    <s v="MKWONG"/>
    <m/>
    <m/>
    <m/>
    <m/>
    <m/>
    <m/>
    <m/>
    <m/>
    <m/>
    <m/>
    <m/>
    <m/>
    <m/>
    <m/>
    <s v="RSCHMIDT"/>
    <d v="2019-01-02T00:00:00"/>
    <d v="2019-01-02T00:00:00"/>
    <d v="2019-01-02T00:00:00"/>
    <d v="2019-01-02T00:00:00"/>
    <m/>
    <m/>
    <m/>
    <m/>
    <m/>
    <s v="SVCORDERMAN"/>
    <d v="2019-01-02T00:00:00"/>
    <m/>
    <d v="2019-01-02T00:00:00"/>
    <d v="2019-01-02T00:00:00"/>
    <m/>
    <m/>
    <m/>
    <m/>
    <m/>
    <m/>
    <m/>
    <m/>
    <m/>
    <m/>
    <s v="MAYJ1"/>
    <m/>
    <m/>
    <m/>
    <m/>
    <m/>
    <m/>
    <m/>
    <d v="2019-01-09T00:00:00"/>
    <n v="43474"/>
    <s v="RSCHMIDT"/>
    <d v="2019-01-02T00:00:00"/>
    <m/>
    <d v="2019-01-02T00:00:00"/>
    <d v="2019-01-02T00:00:00"/>
    <s v="COOKJ"/>
    <m/>
    <m/>
    <m/>
    <m/>
    <m/>
    <m/>
    <m/>
    <m/>
    <m/>
  </r>
  <r>
    <s v="LARIEMER"/>
    <n v="1802632005"/>
    <s v="VP-ENPARTS-BLDR"/>
    <s v="J.L. WALTER &amp; ASSOCIATES INC."/>
    <x v="218"/>
    <x v="1"/>
    <d v="2019-01-08T00:00:00"/>
    <m/>
    <m/>
    <m/>
    <s v="EVA"/>
    <s v="NC"/>
    <x v="10"/>
    <s v="EVA"/>
    <m/>
    <m/>
    <m/>
    <m/>
    <d v="2019-02-03T00:00:00"/>
    <n v="4474.45"/>
    <n v="4474.45"/>
    <n v="1.83"/>
    <n v="1.86"/>
    <n v="1.86"/>
    <n v="0"/>
    <m/>
    <n v="0"/>
    <n v="0"/>
    <n v="0"/>
    <m/>
    <m/>
    <n v="0"/>
    <n v="893.45"/>
    <n v="19.968"/>
    <n v="644.34"/>
    <n v="14.4"/>
    <n v="0"/>
    <m/>
    <m/>
    <m/>
    <m/>
    <m/>
    <s v="WJCLYMER"/>
    <m/>
    <m/>
    <m/>
    <m/>
    <s v="WJCLYMER"/>
    <m/>
    <m/>
    <m/>
    <m/>
    <m/>
    <m/>
    <m/>
    <m/>
    <m/>
    <s v="LARIEMER"/>
    <m/>
    <m/>
    <d v="2019-01-11T00:00:00"/>
    <m/>
    <m/>
    <m/>
    <m/>
    <m/>
    <m/>
    <m/>
    <m/>
    <m/>
    <m/>
    <m/>
    <s v="SVCORDERMAN"/>
    <m/>
    <m/>
    <d v="2019-01-11T00:00:00"/>
    <d v="2019-01-11T00:00:00"/>
    <m/>
    <m/>
    <m/>
    <m/>
    <m/>
    <m/>
    <m/>
    <m/>
    <m/>
    <m/>
    <s v="MAYJ1"/>
    <m/>
    <m/>
    <m/>
    <m/>
    <m/>
    <m/>
    <m/>
    <d v="2019-01-22T00:00:00"/>
    <d v="2019-01-22T00:00:00"/>
    <s v="LARIEMER"/>
    <d v="2019-01-11T00:00:00"/>
    <m/>
    <d v="2019-01-11T00:00:00"/>
    <d v="2019-01-11T00:00:00"/>
    <s v="COOKJ"/>
    <m/>
    <m/>
    <m/>
    <m/>
    <m/>
    <m/>
    <m/>
    <m/>
    <m/>
  </r>
  <r>
    <s v="KLGOETZ"/>
    <n v="1803916203"/>
    <s v="VP/CLAIM-ENPARTS-BLDR"/>
    <s v="SELECT PROJECTS LIMITED"/>
    <x v="219"/>
    <x v="1"/>
    <d v="2019-01-11T00:00:00"/>
    <m/>
    <m/>
    <m/>
    <s v="CST"/>
    <s v="STJ"/>
    <x v="10"/>
    <s v="EVA"/>
    <m/>
    <m/>
    <m/>
    <m/>
    <n v="43498"/>
    <n v="0"/>
    <n v="0"/>
    <n v="0"/>
    <n v="0.01"/>
    <n v="0.01"/>
    <n v="0"/>
    <m/>
    <n v="0"/>
    <n v="0"/>
    <n v="0"/>
    <m/>
    <m/>
    <n v="0"/>
    <n v="0"/>
    <m/>
    <n v="-122.32"/>
    <m/>
    <n v="0"/>
    <m/>
    <m/>
    <m/>
    <m/>
    <m/>
    <s v="ERINEHOLT"/>
    <m/>
    <m/>
    <m/>
    <m/>
    <s v="MCQUK"/>
    <m/>
    <m/>
    <m/>
    <m/>
    <m/>
    <m/>
    <m/>
    <m/>
    <m/>
    <s v="REHURTADO"/>
    <d v="2019-01-11T00:00:00"/>
    <d v="2019-01-11T00:00:00"/>
    <d v="2019-01-11T00:00:00"/>
    <d v="2019-01-11T00:00:00"/>
    <m/>
    <m/>
    <m/>
    <m/>
    <m/>
    <m/>
    <m/>
    <m/>
    <m/>
    <m/>
    <s v="SVCORDERMAN"/>
    <d v="2019-01-15T00:00:00"/>
    <m/>
    <d v="2019-01-15T00:00:00"/>
    <d v="2019-01-15T00:00:00"/>
    <m/>
    <m/>
    <m/>
    <m/>
    <m/>
    <m/>
    <m/>
    <m/>
    <m/>
    <m/>
    <s v="CWWALKER"/>
    <m/>
    <m/>
    <m/>
    <m/>
    <m/>
    <m/>
    <m/>
    <d v="2019-01-22T00:00:00"/>
    <n v="43483"/>
    <s v="REHURTADO"/>
    <d v="2019-01-14T00:00:00"/>
    <m/>
    <d v="2019-01-14T00:00:00"/>
    <d v="2019-01-11T00:00:00"/>
    <m/>
    <m/>
    <m/>
    <m/>
    <m/>
    <m/>
    <m/>
    <m/>
    <m/>
    <m/>
  </r>
  <r>
    <s v="CTOMVIG"/>
    <n v="1803991107"/>
    <s v="VP-ENPARTS-BLDR"/>
    <s v="VANSTON-O'BRIEN C/O WOLVERINE STEEL ERECTORS"/>
    <x v="214"/>
    <x v="0"/>
    <d v="2019-01-15T00:00:00"/>
    <d v="2019-01-31T00:00:00"/>
    <m/>
    <n v="3444"/>
    <s v="EVA"/>
    <s v="EVA"/>
    <x v="10"/>
    <s v="EVA"/>
    <m/>
    <m/>
    <m/>
    <m/>
    <m/>
    <n v="482.72"/>
    <n v="0"/>
    <n v="0.1"/>
    <n v="0.09"/>
    <n v="0.09"/>
    <n v="0"/>
    <m/>
    <n v="0"/>
    <n v="0"/>
    <n v="0"/>
    <m/>
    <m/>
    <n v="0"/>
    <n v="252.85"/>
    <n v="52.38"/>
    <n v="-0.01"/>
    <m/>
    <n v="0"/>
    <m/>
    <m/>
    <m/>
    <m/>
    <m/>
    <s v="DKRICHARDS"/>
    <m/>
    <m/>
    <m/>
    <m/>
    <s v="DKRICHARDS"/>
    <m/>
    <m/>
    <m/>
    <m/>
    <m/>
    <m/>
    <m/>
    <m/>
    <m/>
    <m/>
    <m/>
    <m/>
    <m/>
    <m/>
    <s v="RSCHMIDT"/>
    <m/>
    <m/>
    <m/>
    <m/>
    <m/>
    <m/>
    <m/>
    <m/>
    <m/>
    <s v="SVCORDERMAN"/>
    <m/>
    <m/>
    <m/>
    <d v="2019-01-15T00:00:00"/>
    <m/>
    <m/>
    <m/>
    <m/>
    <m/>
    <m/>
    <m/>
    <m/>
    <m/>
    <m/>
    <s v="MAYJ1"/>
    <m/>
    <m/>
    <m/>
    <m/>
    <m/>
    <m/>
    <m/>
    <d v="2019-02-15T00:00:00"/>
    <m/>
    <s v="RSCHMIDT"/>
    <d v="2019-01-15T00:00:00"/>
    <m/>
    <d v="2019-01-15T00:00:00"/>
    <d v="2019-01-15T00:00:00"/>
    <s v="CTOMVIG"/>
    <m/>
    <m/>
    <m/>
    <m/>
    <m/>
    <m/>
    <m/>
    <m/>
    <m/>
  </r>
  <r>
    <s v="KLGOETZ"/>
    <n v="1803916204"/>
    <s v="VP/CLAIM-ENPARTS-BLDR"/>
    <s v="SELECT PROJECTS LIMITED"/>
    <x v="219"/>
    <x v="1"/>
    <d v="2019-01-15T00:00:00"/>
    <m/>
    <m/>
    <m/>
    <s v="CST"/>
    <s v="STJ"/>
    <x v="10"/>
    <s v="EVA"/>
    <m/>
    <m/>
    <m/>
    <m/>
    <n v="43499"/>
    <n v="0"/>
    <n v="0"/>
    <n v="0.02"/>
    <n v="0.05"/>
    <n v="0.05"/>
    <n v="0"/>
    <m/>
    <n v="0"/>
    <n v="0"/>
    <n v="0"/>
    <m/>
    <m/>
    <n v="0"/>
    <n v="-31"/>
    <m/>
    <n v="-110.27"/>
    <m/>
    <n v="0"/>
    <m/>
    <m/>
    <m/>
    <m/>
    <m/>
    <s v="ERINEHOLT"/>
    <m/>
    <m/>
    <m/>
    <m/>
    <s v="MCQUK"/>
    <m/>
    <m/>
    <m/>
    <m/>
    <m/>
    <m/>
    <m/>
    <m/>
    <m/>
    <s v="REHURTADO"/>
    <d v="2019-01-15T00:00:00"/>
    <d v="2019-01-15T00:00:00"/>
    <d v="2019-01-15T00:00:00"/>
    <d v="2019-01-15T00:00:00"/>
    <m/>
    <m/>
    <m/>
    <m/>
    <m/>
    <m/>
    <m/>
    <m/>
    <m/>
    <m/>
    <s v="SVCORDERMAN"/>
    <d v="2019-01-15T00:00:00"/>
    <m/>
    <d v="2019-01-15T00:00:00"/>
    <d v="2019-01-15T00:00:00"/>
    <m/>
    <m/>
    <m/>
    <m/>
    <m/>
    <m/>
    <m/>
    <m/>
    <m/>
    <m/>
    <s v="CWWALKER"/>
    <m/>
    <m/>
    <m/>
    <m/>
    <m/>
    <m/>
    <m/>
    <d v="2019-01-18T00:00:00"/>
    <n v="43483"/>
    <s v="REHURTADO"/>
    <d v="2019-01-15T00:00:00"/>
    <m/>
    <d v="2019-01-15T00:00:00"/>
    <d v="2019-01-15T00:00:00"/>
    <m/>
    <m/>
    <m/>
    <m/>
    <m/>
    <m/>
    <m/>
    <m/>
    <m/>
    <m/>
  </r>
  <r>
    <s v="MDBORCHARDT"/>
    <n v="1803863305"/>
    <s v="CLAIM-BLDGMATL-BLDR"/>
    <s v="V I P STRUCTURES, INC."/>
    <x v="220"/>
    <x v="0"/>
    <d v="2019-01-15T00:00:00"/>
    <d v="2019-01-18T00:00:00"/>
    <m/>
    <n v="119134"/>
    <s v="EVA"/>
    <s v="EVA"/>
    <x v="10"/>
    <s v="EVA"/>
    <m/>
    <s v="OTHER"/>
    <d v="2019-01-15T00:00:00"/>
    <d v="2019-01-15T00:00:00"/>
    <m/>
    <n v="0"/>
    <n v="0"/>
    <n v="0"/>
    <n v="0.16"/>
    <n v="0.16"/>
    <n v="0"/>
    <m/>
    <n v="0"/>
    <n v="0"/>
    <n v="0"/>
    <m/>
    <m/>
    <n v="0"/>
    <n v="0"/>
    <m/>
    <n v="-402.66"/>
    <m/>
    <n v="0"/>
    <m/>
    <m/>
    <m/>
    <m/>
    <m/>
    <s v="MAYJ1"/>
    <m/>
    <m/>
    <m/>
    <m/>
    <s v="WTCASTONGUAY"/>
    <m/>
    <m/>
    <m/>
    <m/>
    <m/>
    <m/>
    <m/>
    <m/>
    <m/>
    <m/>
    <m/>
    <m/>
    <m/>
    <m/>
    <s v="RSCHMIDT"/>
    <m/>
    <m/>
    <m/>
    <m/>
    <m/>
    <m/>
    <m/>
    <m/>
    <m/>
    <s v="SVCORDERMAN"/>
    <m/>
    <m/>
    <d v="2019-01-16T00:00:00"/>
    <d v="2019-01-16T00:00:00"/>
    <m/>
    <m/>
    <m/>
    <m/>
    <m/>
    <m/>
    <m/>
    <m/>
    <d v="2019-01-21T00:00:00"/>
    <m/>
    <s v="WTCASTONGUAY"/>
    <m/>
    <m/>
    <m/>
    <m/>
    <m/>
    <m/>
    <m/>
    <d v="2019-01-23T00:00:00"/>
    <n v="43487"/>
    <s v="RSCHMIDT"/>
    <d v="2019-01-15T00:00:00"/>
    <m/>
    <d v="2019-01-15T00:00:00"/>
    <d v="2019-01-15T00:00:00"/>
    <s v="DOVEJ"/>
    <m/>
    <m/>
    <m/>
    <m/>
    <m/>
    <m/>
    <m/>
    <m/>
    <m/>
  </r>
  <r>
    <s v="MDBORCHARDT"/>
    <n v="1803766906"/>
    <s v="VP/CLAIM-ENPARTS-BLDR"/>
    <s v="OLIVER CONSTRUCTION CO."/>
    <x v="221"/>
    <x v="0"/>
    <d v="2019-01-17T00:00:00"/>
    <d v="2019-01-22T00:00:00"/>
    <m/>
    <m/>
    <s v="EVA"/>
    <s v="MXC"/>
    <x v="10"/>
    <s v="EVA"/>
    <m/>
    <s v="OTHER"/>
    <m/>
    <m/>
    <m/>
    <n v="0"/>
    <n v="0"/>
    <n v="0"/>
    <n v="0.11"/>
    <n v="0.11"/>
    <n v="0"/>
    <m/>
    <n v="0"/>
    <n v="0"/>
    <n v="0"/>
    <m/>
    <m/>
    <n v="0"/>
    <n v="0"/>
    <m/>
    <n v="-310.37"/>
    <m/>
    <n v="0"/>
    <m/>
    <m/>
    <m/>
    <m/>
    <m/>
    <s v="KOTHS"/>
    <m/>
    <m/>
    <m/>
    <m/>
    <s v="MAYJ1"/>
    <m/>
    <m/>
    <m/>
    <m/>
    <m/>
    <m/>
    <m/>
    <m/>
    <m/>
    <m/>
    <m/>
    <m/>
    <m/>
    <m/>
    <s v="RSCHMIDT"/>
    <m/>
    <m/>
    <m/>
    <m/>
    <m/>
    <m/>
    <m/>
    <m/>
    <m/>
    <s v="SVCORDERMAN"/>
    <d v="2019-01-17T00:00:00"/>
    <m/>
    <d v="2019-01-17T00:00:00"/>
    <d v="2019-01-17T00:00:00"/>
    <m/>
    <m/>
    <m/>
    <m/>
    <m/>
    <m/>
    <m/>
    <m/>
    <n v="43486"/>
    <m/>
    <s v="MAYJ1"/>
    <m/>
    <m/>
    <m/>
    <m/>
    <m/>
    <m/>
    <m/>
    <d v="2019-01-24T00:00:00"/>
    <n v="43489"/>
    <s v="RSCHMIDT"/>
    <d v="2019-01-17T00:00:00"/>
    <m/>
    <d v="2019-01-17T00:00:00"/>
    <d v="2019-01-17T00:00:00"/>
    <s v="DWATKINSON"/>
    <m/>
    <m/>
    <m/>
    <m/>
    <m/>
    <m/>
    <m/>
    <m/>
    <m/>
  </r>
  <r>
    <s v="MDBORCHARDT"/>
    <n v="1803766907"/>
    <s v="VP/CLAIM-ENPARTS-BLDR"/>
    <s v="OLIVER CONSTRUCTION CO."/>
    <x v="221"/>
    <x v="0"/>
    <d v="2019-01-21T00:00:00"/>
    <d v="2019-01-24T00:00:00"/>
    <m/>
    <m/>
    <s v="EVA"/>
    <s v="MXC"/>
    <x v="10"/>
    <s v="EVA"/>
    <m/>
    <s v="OTHER"/>
    <m/>
    <m/>
    <m/>
    <n v="0"/>
    <n v="0"/>
    <n v="0"/>
    <n v="0.01"/>
    <n v="0.01"/>
    <n v="0"/>
    <m/>
    <n v="0"/>
    <n v="0"/>
    <n v="0"/>
    <m/>
    <m/>
    <n v="0"/>
    <n v="0"/>
    <m/>
    <n v="-31.3"/>
    <m/>
    <n v="0"/>
    <m/>
    <m/>
    <m/>
    <m/>
    <m/>
    <s v="KOTHS"/>
    <m/>
    <m/>
    <m/>
    <m/>
    <s v="MAYJ1"/>
    <m/>
    <m/>
    <m/>
    <m/>
    <m/>
    <m/>
    <m/>
    <m/>
    <m/>
    <m/>
    <m/>
    <m/>
    <m/>
    <m/>
    <s v="RSCHMIDT"/>
    <m/>
    <m/>
    <m/>
    <m/>
    <m/>
    <m/>
    <m/>
    <m/>
    <m/>
    <s v="SVCORDERMAN"/>
    <d v="2019-01-22T00:00:00"/>
    <m/>
    <d v="2019-01-22T00:00:00"/>
    <d v="2019-01-21T00:00:00"/>
    <m/>
    <m/>
    <m/>
    <m/>
    <m/>
    <m/>
    <m/>
    <m/>
    <m/>
    <m/>
    <s v="MAYJ1"/>
    <m/>
    <m/>
    <m/>
    <m/>
    <m/>
    <m/>
    <m/>
    <n v="43489"/>
    <n v="43489"/>
    <s v="RSCHMIDT"/>
    <d v="2019-01-21T00:00:00"/>
    <m/>
    <d v="2019-01-21T00:00:00"/>
    <d v="2019-01-21T00:00:00"/>
    <s v="DWATKINSON"/>
    <m/>
    <m/>
    <m/>
    <m/>
    <m/>
    <m/>
    <m/>
    <m/>
    <m/>
  </r>
  <r>
    <s v="RSCHMIDT"/>
    <n v="1701177403"/>
    <s v="VP-ENPARTS-BLDR"/>
    <s v="BAYLAND BUILDINGS, INC."/>
    <x v="222"/>
    <x v="0"/>
    <d v="2019-01-22T00:00:00"/>
    <d v="2019-01-24T00:00:00"/>
    <m/>
    <n v="72446"/>
    <s v="CST"/>
    <s v="MXC"/>
    <x v="10"/>
    <s v="EVA"/>
    <m/>
    <m/>
    <m/>
    <m/>
    <m/>
    <n v="1839.79"/>
    <n v="1839.79"/>
    <n v="0.19"/>
    <n v="0.18"/>
    <n v="0.18"/>
    <n v="0"/>
    <m/>
    <n v="0"/>
    <n v="0"/>
    <n v="0"/>
    <m/>
    <m/>
    <n v="0"/>
    <n v="443.27"/>
    <n v="24.094000000000001"/>
    <n v="35.79"/>
    <n v="1.9450000000000001"/>
    <n v="0"/>
    <m/>
    <m/>
    <m/>
    <m/>
    <m/>
    <s v="BAUTA"/>
    <m/>
    <m/>
    <m/>
    <m/>
    <s v="WILLA1"/>
    <m/>
    <m/>
    <m/>
    <m/>
    <m/>
    <m/>
    <m/>
    <m/>
    <m/>
    <m/>
    <m/>
    <m/>
    <m/>
    <m/>
    <s v="RSCHMIDT"/>
    <m/>
    <m/>
    <m/>
    <m/>
    <m/>
    <m/>
    <m/>
    <m/>
    <m/>
    <s v="SVCORDERMAN"/>
    <m/>
    <m/>
    <m/>
    <d v="2019-01-24T00:00:00"/>
    <m/>
    <m/>
    <m/>
    <m/>
    <m/>
    <m/>
    <m/>
    <m/>
    <m/>
    <m/>
    <s v="MAYJ1"/>
    <m/>
    <m/>
    <m/>
    <m/>
    <m/>
    <m/>
    <m/>
    <d v="2019-01-25T00:00:00"/>
    <d v="2019-01-29T00:00:00"/>
    <s v="RSCHMIDT"/>
    <d v="2019-01-22T00:00:00"/>
    <m/>
    <d v="2019-01-22T00:00:00"/>
    <d v="2019-01-22T00:00:00"/>
    <m/>
    <m/>
    <m/>
    <m/>
    <m/>
    <m/>
    <m/>
    <m/>
    <m/>
    <m/>
  </r>
  <r>
    <s v="TMWISEMAN"/>
    <n v="1803579702"/>
    <s v="VP/CLAIM-ENPARTS-BLDR"/>
    <s v="FRANJO CONSTRUCTION CORPORATION"/>
    <x v="223"/>
    <x v="0"/>
    <d v="2019-01-22T00:00:00"/>
    <m/>
    <m/>
    <m/>
    <s v="CST"/>
    <s v="MXC"/>
    <x v="10"/>
    <s v="EVA"/>
    <m/>
    <s v="OTHER"/>
    <m/>
    <m/>
    <m/>
    <n v="1"/>
    <n v="0"/>
    <n v="0"/>
    <n v="0.03"/>
    <n v="0.03"/>
    <n v="0"/>
    <m/>
    <n v="0"/>
    <n v="0"/>
    <n v="0"/>
    <m/>
    <m/>
    <n v="0"/>
    <n v="1"/>
    <n v="100"/>
    <n v="-61.06"/>
    <m/>
    <n v="0"/>
    <m/>
    <m/>
    <m/>
    <m/>
    <m/>
    <s v="ICHAS"/>
    <m/>
    <m/>
    <m/>
    <m/>
    <s v="RDENNIS1"/>
    <m/>
    <m/>
    <m/>
    <m/>
    <m/>
    <m/>
    <m/>
    <m/>
    <m/>
    <s v="SOROZCO"/>
    <m/>
    <m/>
    <m/>
    <m/>
    <m/>
    <m/>
    <m/>
    <m/>
    <m/>
    <m/>
    <m/>
    <m/>
    <m/>
    <m/>
    <s v="SVCORDERMAN"/>
    <d v="2019-01-28T00:00:00"/>
    <m/>
    <d v="2019-01-28T00:00:00"/>
    <d v="2019-01-28T00:00:00"/>
    <m/>
    <m/>
    <m/>
    <m/>
    <m/>
    <m/>
    <m/>
    <m/>
    <m/>
    <m/>
    <s v="CWWALKER"/>
    <m/>
    <m/>
    <m/>
    <m/>
    <m/>
    <m/>
    <m/>
    <d v="2019-01-31T00:00:00"/>
    <d v="2019-01-31T00:00:00"/>
    <s v="SOROZCO"/>
    <d v="2019-01-22T00:00:00"/>
    <m/>
    <d v="2019-01-22T00:00:00"/>
    <d v="2019-01-22T00:00:00"/>
    <m/>
    <m/>
    <m/>
    <m/>
    <m/>
    <m/>
    <m/>
    <m/>
    <m/>
    <m/>
  </r>
  <r>
    <s v="MBELL1"/>
    <n v="1803579703"/>
    <s v="VP-ENPARTS-BLDR"/>
    <s v="FRANJO CONSTRUCTION CORPORATION"/>
    <x v="223"/>
    <x v="1"/>
    <d v="2019-01-24T00:00:00"/>
    <m/>
    <m/>
    <m/>
    <s v="CST"/>
    <s v="MXC"/>
    <x v="10"/>
    <s v="EVA"/>
    <m/>
    <m/>
    <m/>
    <m/>
    <n v="43499"/>
    <n v="1165.76"/>
    <n v="1165.76"/>
    <n v="0.14000000000000001"/>
    <n v="0.14000000000000001"/>
    <n v="0.14000000000000001"/>
    <n v="0"/>
    <m/>
    <n v="0"/>
    <n v="0"/>
    <n v="0"/>
    <m/>
    <m/>
    <n v="0"/>
    <n v="825.16"/>
    <n v="70.783000000000001"/>
    <n v="435.78"/>
    <n v="37.381999999999998"/>
    <n v="0"/>
    <m/>
    <m/>
    <m/>
    <m/>
    <m/>
    <s v="ICHAS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01-25T00:00:00"/>
    <m/>
    <d v="2019-01-25T00:00:00"/>
    <d v="2019-01-25T00:00:00"/>
    <m/>
    <m/>
    <m/>
    <m/>
    <m/>
    <m/>
    <m/>
    <m/>
    <n v="43495"/>
    <m/>
    <s v="CWWALKER"/>
    <m/>
    <m/>
    <m/>
    <m/>
    <m/>
    <m/>
    <m/>
    <d v="2019-02-01T00:00:00"/>
    <d v="2019-01-31T00:00:00"/>
    <s v="MBELL1"/>
    <d v="2019-01-24T00:00:00"/>
    <m/>
    <d v="2019-01-24T00:00:00"/>
    <d v="2019-01-24T00:00:00"/>
    <m/>
    <m/>
    <m/>
    <m/>
    <m/>
    <m/>
    <m/>
    <m/>
    <m/>
    <m/>
  </r>
  <r>
    <s v="MDBORCHARDT"/>
    <n v="1803090401"/>
    <s v="VP/Z-CUSTOM-BLDR"/>
    <s v="OPTIMAL CONSTRUCTION SERVICES, INC."/>
    <x v="224"/>
    <x v="0"/>
    <d v="2018-05-14T00:00:00"/>
    <n v="43507"/>
    <m/>
    <s v="OCSI 18-203"/>
    <s v="EVA"/>
    <s v="EVA"/>
    <x v="23"/>
    <s v="EVA"/>
    <s v="A"/>
    <m/>
    <n v="43468"/>
    <n v="43468"/>
    <m/>
    <n v="42699.78"/>
    <n v="0"/>
    <n v="9.4"/>
    <n v="7.74"/>
    <n v="7.74"/>
    <n v="37"/>
    <m/>
    <n v="73.75"/>
    <n v="0"/>
    <n v="73.75"/>
    <n v="7687.33"/>
    <n v="3665.4"/>
    <n v="0"/>
    <n v="15853.79"/>
    <n v="37.128999999999998"/>
    <n v="12121.6"/>
    <m/>
    <n v="24.9"/>
    <m/>
    <m/>
    <m/>
    <m/>
    <m/>
    <s v="MAYJ1"/>
    <n v="43255"/>
    <n v="43268"/>
    <n v="43257"/>
    <n v="43268"/>
    <s v="MAYJ1"/>
    <m/>
    <m/>
    <n v="43268"/>
    <m/>
    <m/>
    <m/>
    <m/>
    <m/>
    <m/>
    <s v="DDGERMAN"/>
    <n v="43271"/>
    <n v="43271"/>
    <n v="43276"/>
    <m/>
    <s v="JLYONS"/>
    <n v="43315"/>
    <n v="43319"/>
    <n v="43321"/>
    <n v="43322"/>
    <m/>
    <m/>
    <m/>
    <m/>
    <m/>
    <s v="SVCORDERMAN"/>
    <d v="2019-01-09T00:00:00"/>
    <m/>
    <d v="2019-01-09T00:00:00"/>
    <n v="43474"/>
    <s v="JLYONS"/>
    <n v="43315"/>
    <n v="43322"/>
    <n v="43333"/>
    <n v="43322"/>
    <m/>
    <m/>
    <m/>
    <n v="43479"/>
    <m/>
    <s v="MAYJ1"/>
    <m/>
    <m/>
    <m/>
    <m/>
    <m/>
    <m/>
    <m/>
    <d v="2019-02-11T00:00:00"/>
    <m/>
    <s v="BLGROB"/>
    <d v="2019-01-08T00:00:00"/>
    <m/>
    <d v="2019-01-08T00:00:00"/>
    <d v="2019-01-08T00:00:00"/>
    <s v="DOVEJ"/>
    <n v="43237"/>
    <n v="43262"/>
    <n v="43251"/>
    <n v="43264"/>
    <m/>
    <m/>
    <m/>
    <m/>
    <m/>
  </r>
  <r>
    <s v="MDBORCHARDT"/>
    <n v="1803090404"/>
    <s v="CLAIM-BLDGMATL-BLDR"/>
    <s v="OPTIMAL CONSTRUCTION SERVICES, INC."/>
    <x v="224"/>
    <x v="0"/>
    <d v="2019-01-11T00:00:00"/>
    <d v="2019-02-11T00:00:00"/>
    <m/>
    <s v="OCSI 18-203"/>
    <s v="EVA"/>
    <s v="EVA"/>
    <x v="23"/>
    <s v="EVA"/>
    <s v="A"/>
    <s v="OTHER"/>
    <n v="43476"/>
    <n v="43479"/>
    <m/>
    <n v="0"/>
    <n v="0"/>
    <n v="0"/>
    <n v="1.92"/>
    <n v="1.92"/>
    <n v="0"/>
    <m/>
    <n v="0"/>
    <n v="0"/>
    <n v="0"/>
    <m/>
    <m/>
    <n v="0"/>
    <n v="0"/>
    <m/>
    <n v="0"/>
    <m/>
    <n v="0"/>
    <m/>
    <m/>
    <m/>
    <m/>
    <m/>
    <s v="MAYJ1"/>
    <m/>
    <m/>
    <m/>
    <m/>
    <s v="MAYJ1"/>
    <m/>
    <m/>
    <m/>
    <m/>
    <m/>
    <m/>
    <m/>
    <m/>
    <m/>
    <m/>
    <m/>
    <m/>
    <m/>
    <m/>
    <s v="RSCHMIDT"/>
    <d v="2019-01-11T00:00:00"/>
    <d v="2019-01-11T00:00:00"/>
    <d v="2019-01-11T00:00:00"/>
    <d v="2019-01-11T00:00:00"/>
    <m/>
    <m/>
    <m/>
    <m/>
    <m/>
    <s v="SVCORDERMAN"/>
    <d v="2019-01-14T00:00:00"/>
    <m/>
    <d v="2019-01-14T00:00:00"/>
    <d v="2019-01-14T00:00:00"/>
    <m/>
    <m/>
    <m/>
    <m/>
    <m/>
    <m/>
    <m/>
    <m/>
    <n v="43482"/>
    <m/>
    <s v="MAYJ1"/>
    <m/>
    <m/>
    <m/>
    <m/>
    <m/>
    <m/>
    <m/>
    <d v="2019-02-11T00:00:00"/>
    <m/>
    <s v="RSCHMIDT"/>
    <d v="2019-01-11T00:00:00"/>
    <m/>
    <d v="2019-01-11T00:00:00"/>
    <d v="2019-01-11T00:00:00"/>
    <s v="DOVEJ"/>
    <m/>
    <m/>
    <m/>
    <m/>
    <m/>
    <m/>
    <m/>
    <m/>
    <m/>
  </r>
  <r>
    <s v="CTOMVIG"/>
    <n v="1804146201"/>
    <s v="VP/Z-CUSTOM-BLDR"/>
    <s v="GEERLINGS DEVELOPMENT COMPANY"/>
    <x v="225"/>
    <x v="0"/>
    <d v="2018-10-17T00:00:00"/>
    <d v="2019-02-15T00:00:00"/>
    <m/>
    <n v="18043"/>
    <s v="MEM"/>
    <s v="NC"/>
    <x v="23"/>
    <s v="EVA"/>
    <s v="D1"/>
    <m/>
    <n v="43406"/>
    <n v="43409"/>
    <m/>
    <n v="151394.15"/>
    <n v="0"/>
    <n v="53.92"/>
    <n v="63.61"/>
    <n v="63.61"/>
    <n v="195.4"/>
    <n v="0"/>
    <n v="161.25"/>
    <n v="0"/>
    <n v="161.25"/>
    <n v="45148.6"/>
    <n v="21499.33"/>
    <n v="0"/>
    <n v="24352.71"/>
    <n v="16.085999999999999"/>
    <n v="0"/>
    <m/>
    <n v="0"/>
    <m/>
    <m/>
    <m/>
    <m/>
    <m/>
    <s v="CJFALIN"/>
    <n v="43417"/>
    <n v="43417"/>
    <n v="43420"/>
    <n v="43419"/>
    <s v="JKALE"/>
    <m/>
    <m/>
    <n v="43423"/>
    <m/>
    <s v="QDJONES"/>
    <m/>
    <m/>
    <n v="43434"/>
    <m/>
    <s v="CLAYS"/>
    <n v="43446"/>
    <n v="43446"/>
    <n v="43454"/>
    <n v="43451"/>
    <s v="JLYONS"/>
    <d v="2019-01-07T00:00:00"/>
    <d v="2019-01-07T00:00:00"/>
    <d v="2019-01-10T00:00:00"/>
    <d v="2019-01-09T00:00:00"/>
    <m/>
    <m/>
    <m/>
    <m/>
    <m/>
    <s v="SVCORDERMAN"/>
    <d v="2019-01-25T00:00:00"/>
    <m/>
    <d v="2019-01-25T00:00:00"/>
    <d v="2019-01-24T00:00:00"/>
    <s v="CLAYS"/>
    <n v="43446"/>
    <n v="43482"/>
    <n v="43489"/>
    <n v="43483"/>
    <m/>
    <m/>
    <m/>
    <n v="43493"/>
    <m/>
    <s v="MAYJ1"/>
    <m/>
    <m/>
    <m/>
    <m/>
    <m/>
    <m/>
    <m/>
    <d v="2019-02-06T00:00:00"/>
    <m/>
    <s v="CLAYS"/>
    <d v="2019-01-24T00:00:00"/>
    <m/>
    <d v="2019-01-24T00:00:00"/>
    <d v="2019-01-24T00:00:00"/>
    <s v="QDJONES"/>
    <n v="43433"/>
    <n v="43402"/>
    <n v="43433"/>
    <n v="43416"/>
    <m/>
    <m/>
    <m/>
    <m/>
    <m/>
  </r>
  <r>
    <s v="MDBORCHARDT"/>
    <n v="1804146907"/>
    <s v="VP/Z-CUSTOM-BLDR"/>
    <s v="BAYLAND BUILDINGS, INC."/>
    <x v="226"/>
    <x v="1"/>
    <d v="2018-12-17T00:00:00"/>
    <d v="2019-01-25T00:00:00"/>
    <m/>
    <n v="74699"/>
    <s v="EVA"/>
    <s v="NC"/>
    <x v="23"/>
    <s v="EVA"/>
    <m/>
    <m/>
    <d v="2019-01-07T00:00:00"/>
    <d v="2019-01-08T00:00:00"/>
    <n v="43499"/>
    <n v="1"/>
    <n v="0"/>
    <n v="16.760000000000002"/>
    <n v="32.5"/>
    <n v="32.5"/>
    <n v="0"/>
    <m/>
    <n v="0"/>
    <n v="0"/>
    <n v="0"/>
    <m/>
    <m/>
    <n v="0"/>
    <n v="1"/>
    <n v="100"/>
    <n v="-52717.47"/>
    <m/>
    <n v="0"/>
    <m/>
    <m/>
    <m/>
    <m/>
    <m/>
    <s v="JKALE"/>
    <m/>
    <m/>
    <m/>
    <m/>
    <s v="MKWONG"/>
    <m/>
    <m/>
    <m/>
    <m/>
    <m/>
    <m/>
    <m/>
    <m/>
    <m/>
    <s v="DMDUBBS"/>
    <d v="2018-12-12T00:00:00"/>
    <d v="2018-12-17T00:00:00"/>
    <d v="2018-12-17T00:00:00"/>
    <d v="2019-01-18T00:00:00"/>
    <s v="DRHAMMONDS"/>
    <d v="2018-12-18T00:00:00"/>
    <n v="43453"/>
    <d v="2019-01-04T00:00:00"/>
    <n v="43469"/>
    <m/>
    <m/>
    <m/>
    <m/>
    <m/>
    <s v="SVCORDERMAN"/>
    <d v="2019-01-10T00:00:00"/>
    <m/>
    <d v="2019-01-10T00:00:00"/>
    <d v="2019-01-08T00:00:00"/>
    <s v="DRHAMMONDS"/>
    <d v="2019-01-09T00:00:00"/>
    <d v="2019-01-02T00:00:00"/>
    <d v="2019-01-09T00:00:00"/>
    <d v="2019-01-07T00:00:00"/>
    <m/>
    <m/>
    <m/>
    <d v="2019-01-11T00:00:00"/>
    <m/>
    <m/>
    <m/>
    <m/>
    <m/>
    <m/>
    <m/>
    <m/>
    <m/>
    <d v="2019-01-25T00:00:00"/>
    <n v="43493"/>
    <s v="DRHAMMONDS"/>
    <d v="2019-01-09T00:00:00"/>
    <m/>
    <d v="2019-01-09T00:00:00"/>
    <d v="2019-01-07T00:00:00"/>
    <s v="DOVEJ"/>
    <m/>
    <m/>
    <m/>
    <m/>
    <m/>
    <m/>
    <m/>
    <m/>
    <m/>
  </r>
  <r>
    <s v="DELAMBERT"/>
    <n v="1804388001"/>
    <s v="VP/Z-CUSTOM-BLDR"/>
    <s v="NORSTEEL BUILDINGS SALES CORP"/>
    <x v="227"/>
    <x v="0"/>
    <d v="2018-10-29T00:00:00"/>
    <d v="2019-01-28T00:00:00"/>
    <m/>
    <s v="NS18-40"/>
    <s v="EVA"/>
    <s v="EVA"/>
    <x v="11"/>
    <s v="EVA"/>
    <s v="Z14"/>
    <m/>
    <d v="2018-11-14T00:00:00"/>
    <d v="2018-11-14T00:00:00"/>
    <m/>
    <n v="14993.96"/>
    <n v="0"/>
    <n v="2.84"/>
    <n v="2.76"/>
    <n v="2.76"/>
    <n v="37.6"/>
    <n v="0"/>
    <n v="58.5"/>
    <n v="0"/>
    <n v="58.5"/>
    <n v="8669.5400000000009"/>
    <n v="4128.3500000000004"/>
    <n v="0"/>
    <n v="4494.03"/>
    <n v="29.972000000000001"/>
    <n v="0.22"/>
    <m/>
    <n v="0"/>
    <m/>
    <m/>
    <m/>
    <m/>
    <m/>
    <s v="AVANBOXTEL"/>
    <d v="2018-11-26T00:00:00"/>
    <d v="2018-11-09T00:00:00"/>
    <d v="2018-11-27T00:00:00"/>
    <d v="2018-11-11T00:00:00"/>
    <s v="MAYJ1"/>
    <m/>
    <m/>
    <n v="43418"/>
    <n v="43417"/>
    <m/>
    <m/>
    <m/>
    <m/>
    <m/>
    <s v="RDECONTO"/>
    <d v="2018-12-10T00:00:00"/>
    <d v="2018-12-10T00:00:00"/>
    <d v="2018-12-12T00:00:00"/>
    <d v="2018-12-12T00:00:00"/>
    <s v="LOPEA"/>
    <d v="2018-12-18T00:00:00"/>
    <d v="2018-12-18T00:00:00"/>
    <d v="2018-12-18T00:00:00"/>
    <d v="2018-12-19T00:00:00"/>
    <m/>
    <m/>
    <m/>
    <m/>
    <m/>
    <s v="SVCORDERMAN"/>
    <d v="2018-12-28T00:00:00"/>
    <m/>
    <d v="2018-12-28T00:00:00"/>
    <n v="43462"/>
    <s v="RDECONTO"/>
    <m/>
    <m/>
    <d v="2018-12-14T00:00:00"/>
    <m/>
    <m/>
    <m/>
    <m/>
    <n v="43467"/>
    <m/>
    <s v="WTCASTONGUAY"/>
    <m/>
    <m/>
    <n v="43425"/>
    <n v="43425"/>
    <m/>
    <m/>
    <m/>
    <d v="2019-01-28T00:00:00"/>
    <m/>
    <s v="LOPEA"/>
    <d v="2018-12-27T00:00:00"/>
    <m/>
    <d v="2018-12-27T00:00:00"/>
    <d v="2018-12-26T00:00:00"/>
    <s v="DWATKINSON"/>
    <d v="2018-11-06T00:00:00"/>
    <d v="2018-11-06T00:00:00"/>
    <d v="2018-11-20T00:00:00"/>
    <d v="2018-11-08T00:00:00"/>
    <m/>
    <m/>
    <m/>
    <m/>
    <m/>
  </r>
  <r>
    <s v="CTOMVIG"/>
    <n v="1802294405"/>
    <s v="VP-ENPARTS-BLDR"/>
    <s v="A. J. VENEKLASEN, INC."/>
    <x v="228"/>
    <x v="0"/>
    <d v="2019-01-09T00:00:00"/>
    <d v="2019-01-14T00:00:00"/>
    <m/>
    <s v="18-0313"/>
    <s v="EVA"/>
    <s v="NC"/>
    <x v="19"/>
    <s v="EVA"/>
    <m/>
    <m/>
    <m/>
    <m/>
    <m/>
    <n v="399.85"/>
    <n v="399.85"/>
    <n v="0.08"/>
    <n v="12.04"/>
    <n v="12.04"/>
    <n v="0"/>
    <m/>
    <n v="0"/>
    <n v="0"/>
    <n v="0"/>
    <m/>
    <m/>
    <n v="0"/>
    <n v="31.52"/>
    <n v="7.883"/>
    <n v="-14.13"/>
    <m/>
    <n v="0"/>
    <m/>
    <m/>
    <m/>
    <m/>
    <m/>
    <s v="JKALE"/>
    <m/>
    <m/>
    <m/>
    <m/>
    <s v="MKWONG"/>
    <m/>
    <m/>
    <m/>
    <m/>
    <m/>
    <m/>
    <m/>
    <m/>
    <m/>
    <m/>
    <m/>
    <m/>
    <m/>
    <m/>
    <s v="RSCHMIDT"/>
    <n v="43474"/>
    <n v="43474"/>
    <n v="43474"/>
    <n v="43474"/>
    <m/>
    <m/>
    <m/>
    <m/>
    <m/>
    <s v="SVCORDERMAN"/>
    <d v="2019-01-10T00:00:00"/>
    <m/>
    <d v="2019-01-10T00:00:00"/>
    <n v="43475"/>
    <m/>
    <m/>
    <m/>
    <m/>
    <m/>
    <m/>
    <m/>
    <m/>
    <n v="43479"/>
    <m/>
    <s v="MAYJ1"/>
    <m/>
    <m/>
    <m/>
    <m/>
    <m/>
    <m/>
    <m/>
    <d v="2019-01-11T00:00:00"/>
    <n v="43481"/>
    <s v="RSCHMIDT"/>
    <d v="2019-01-09T00:00:00"/>
    <m/>
    <d v="2019-01-09T00:00:00"/>
    <d v="2019-01-09T00:00:00"/>
    <s v="CTOMVIG"/>
    <m/>
    <m/>
    <m/>
    <m/>
    <m/>
    <m/>
    <m/>
    <m/>
    <m/>
  </r>
  <r>
    <s v="NAATM"/>
    <n v="1804186901"/>
    <s v="VP/Z-CUSTOM-BLDR"/>
    <s v="CROCKER BUILDING COMPANY, INC."/>
    <x v="229"/>
    <x v="0"/>
    <d v="2018-10-04T00:00:00"/>
    <d v="2019-02-06T00:00:00"/>
    <m/>
    <m/>
    <s v="MEM"/>
    <s v="MEM"/>
    <x v="14"/>
    <s v="EVA"/>
    <s v="B1"/>
    <m/>
    <d v="2018-10-29T00:00:00"/>
    <d v="2018-10-30T00:00:00"/>
    <m/>
    <n v="34118.07"/>
    <n v="0"/>
    <n v="4.3899999999999997"/>
    <n v="4.88"/>
    <n v="4.88"/>
    <n v="114.3"/>
    <n v="0"/>
    <n v="156"/>
    <n v="32"/>
    <n v="188"/>
    <n v="26994.57"/>
    <n v="12868.84"/>
    <n v="0"/>
    <n v="9385.7099999999991"/>
    <n v="27.509"/>
    <n v="5.88"/>
    <m/>
    <n v="0"/>
    <m/>
    <m/>
    <m/>
    <m/>
    <m/>
    <s v="JDPETRICH"/>
    <d v="2018-10-26T00:00:00"/>
    <d v="2018-10-26T00:00:00"/>
    <d v="2018-10-31T00:00:00"/>
    <d v="2018-10-31T00:00:00"/>
    <s v="APPEA"/>
    <m/>
    <m/>
    <d v="2018-10-31T00:00:00"/>
    <d v="2018-10-31T00:00:00"/>
    <s v="NAATM"/>
    <m/>
    <m/>
    <n v="43418"/>
    <n v="43418"/>
    <s v="CAMURPHY"/>
    <d v="2018-11-16T00:00:00"/>
    <n v="43420"/>
    <d v="2018-12-07T00:00:00"/>
    <n v="43446"/>
    <s v="BBEAVER"/>
    <d v="2018-12-18T00:00:00"/>
    <d v="2018-12-18T00:00:00"/>
    <d v="2018-12-20T00:00:00"/>
    <d v="2018-12-20T00:00:00"/>
    <m/>
    <m/>
    <m/>
    <m/>
    <m/>
    <s v="SVCORDERMAN"/>
    <d v="2019-01-08T00:00:00"/>
    <m/>
    <d v="2019-01-08T00:00:00"/>
    <d v="2019-01-08T00:00:00"/>
    <s v="CAMURPHY"/>
    <d v="2018-12-07T00:00:00"/>
    <d v="2018-12-07T00:00:00"/>
    <d v="2019-01-07T00:00:00"/>
    <n v="43472"/>
    <m/>
    <m/>
    <m/>
    <d v="2019-01-11T00:00:00"/>
    <m/>
    <s v="MAYJ1"/>
    <m/>
    <m/>
    <n v="43404"/>
    <n v="43404"/>
    <m/>
    <m/>
    <m/>
    <d v="2019-02-06T00:00:00"/>
    <m/>
    <s v="CAMURPHY"/>
    <d v="2019-01-07T00:00:00"/>
    <m/>
    <d v="2019-01-07T00:00:00"/>
    <d v="2019-01-07T00:00:00"/>
    <s v="ABALLARD"/>
    <d v="2018-10-11T00:00:00"/>
    <d v="2018-10-11T00:00:00"/>
    <d v="2018-10-16T00:00:00"/>
    <d v="2018-10-16T00:00:00"/>
    <m/>
    <m/>
    <m/>
    <m/>
    <m/>
  </r>
  <r>
    <s v="LARIEMER"/>
    <n v="1804398501"/>
    <s v="VP/Z-CUSTOM-BLDR"/>
    <s v="DJ  CONSTRUCTION CO. INC."/>
    <x v="230"/>
    <x v="0"/>
    <d v="2018-10-30T00:00:00"/>
    <d v="2019-02-04T00:00:00"/>
    <m/>
    <s v="15-0-023"/>
    <s v="CST"/>
    <s v="STJ"/>
    <x v="14"/>
    <s v="EVA"/>
    <s v="B1"/>
    <m/>
    <d v="2018-11-14T00:00:00"/>
    <d v="2018-11-15T00:00:00"/>
    <m/>
    <n v="234593.04"/>
    <n v="0"/>
    <n v="83.45"/>
    <n v="84.33"/>
    <n v="84.33"/>
    <n v="120.1"/>
    <m/>
    <n v="141"/>
    <n v="0"/>
    <n v="141"/>
    <n v="27742.55"/>
    <n v="13210.74"/>
    <n v="0"/>
    <n v="73505.440000000002"/>
    <n v="31.332999999999998"/>
    <n v="-8.67"/>
    <m/>
    <n v="0"/>
    <m/>
    <m/>
    <m/>
    <m/>
    <m/>
    <s v="ERINEHOLT"/>
    <d v="2018-11-16T00:00:00"/>
    <d v="2018-11-16T00:00:00"/>
    <d v="2018-11-21T00:00:00"/>
    <d v="2018-12-04T00:00:00"/>
    <s v="DBRYAN"/>
    <m/>
    <m/>
    <d v="2018-11-29T00:00:00"/>
    <n v="43433"/>
    <s v="LARIEMER"/>
    <m/>
    <m/>
    <n v="43447"/>
    <n v="43447"/>
    <s v="BBEAVER"/>
    <n v="43440"/>
    <n v="43440"/>
    <n v="43448"/>
    <n v="43451"/>
    <s v="KINGG"/>
    <d v="2018-12-20T00:00:00"/>
    <d v="2018-12-20T00:00:00"/>
    <d v="2018-12-21T00:00:00"/>
    <m/>
    <m/>
    <m/>
    <m/>
    <m/>
    <m/>
    <s v="SVCORDERMAN"/>
    <d v="2019-01-03T00:00:00"/>
    <m/>
    <d v="2019-01-02T00:00:00"/>
    <d v="2019-01-02T00:00:00"/>
    <s v="BBEAVER"/>
    <n v="43451"/>
    <m/>
    <n v="43461"/>
    <m/>
    <s v="LARIEMER"/>
    <n v="43458"/>
    <n v="43451"/>
    <d v="2018-12-20T00:00:00"/>
    <n v="43454"/>
    <s v="MLJOB"/>
    <m/>
    <m/>
    <m/>
    <m/>
    <m/>
    <m/>
    <m/>
    <d v="2019-02-04T00:00:00"/>
    <m/>
    <s v="BBEAVER"/>
    <d v="2018-12-28T00:00:00"/>
    <m/>
    <d v="2018-12-28T00:00:00"/>
    <d v="2018-12-28T00:00:00"/>
    <s v="JHERCHER"/>
    <n v="43416"/>
    <n v="43416"/>
    <n v="43419"/>
    <n v="43419"/>
    <m/>
    <m/>
    <m/>
    <m/>
    <m/>
  </r>
  <r>
    <s v="CTOMVIG"/>
    <n v="1803818401"/>
    <s v="VP/Z-CUSTOM-BLDR"/>
    <s v="PUMFORD CONSTRUCTION, INC."/>
    <x v="170"/>
    <x v="0"/>
    <d v="2018-10-02T00:00:00"/>
    <d v="2019-02-04T00:00:00"/>
    <m/>
    <s v="180418P"/>
    <s v="EVA"/>
    <s v="MEM"/>
    <x v="14"/>
    <s v="EVA"/>
    <s v="C1"/>
    <m/>
    <n v="43410"/>
    <n v="43411"/>
    <m/>
    <n v="149813.03"/>
    <n v="0"/>
    <n v="49.99"/>
    <n v="52.73"/>
    <n v="52.73"/>
    <n v="127.3"/>
    <m/>
    <n v="201"/>
    <n v="11.5"/>
    <n v="212.5"/>
    <n v="31458.07"/>
    <n v="14980.03"/>
    <n v="0"/>
    <n v="32793.08"/>
    <n v="21.888999999999999"/>
    <n v="0"/>
    <m/>
    <n v="0"/>
    <m/>
    <m/>
    <m/>
    <m/>
    <m/>
    <s v="APPEA"/>
    <n v="43405"/>
    <n v="43405"/>
    <n v="43410"/>
    <n v="43410"/>
    <s v="WILLA1"/>
    <m/>
    <m/>
    <n v="43411"/>
    <n v="43411"/>
    <m/>
    <m/>
    <m/>
    <m/>
    <m/>
    <s v="SVERA1"/>
    <n v="43474"/>
    <n v="43474"/>
    <n v="43474"/>
    <n v="43474"/>
    <s v="KINGG"/>
    <d v="2019-01-02T00:00:00"/>
    <d v="2019-01-02T00:00:00"/>
    <d v="2019-01-08T00:00:00"/>
    <d v="2019-01-08T00:00:00"/>
    <m/>
    <m/>
    <m/>
    <m/>
    <m/>
    <s v="SVCORDERMAN"/>
    <n v="43476"/>
    <m/>
    <n v="43479"/>
    <d v="2019-01-14T00:00:00"/>
    <s v="SVERA1"/>
    <n v="43473"/>
    <n v="43473"/>
    <n v="43475"/>
    <n v="43475"/>
    <m/>
    <m/>
    <m/>
    <d v="2019-01-17T00:00:00"/>
    <m/>
    <s v="MAYJ1"/>
    <m/>
    <m/>
    <n v="43412"/>
    <m/>
    <m/>
    <m/>
    <m/>
    <d v="2019-02-04T00:00:00"/>
    <d v="2019-02-01T00:00:00"/>
    <s v="SVERA1"/>
    <d v="2019-01-11T00:00:00"/>
    <m/>
    <d v="2019-01-11T00:00:00"/>
    <d v="2019-01-11T00:00:00"/>
    <s v="COOKJ"/>
    <n v="43389"/>
    <n v="43397"/>
    <n v="43404"/>
    <n v="43404"/>
    <m/>
    <m/>
    <m/>
    <m/>
    <m/>
  </r>
  <r>
    <s v="MDBORCHARDT"/>
    <n v="1804257301"/>
    <s v="VP/Z-CUSTOM-BLDR"/>
    <s v="ROLAC CONTRACTING, INC."/>
    <x v="231"/>
    <x v="0"/>
    <d v="2018-10-30T00:00:00"/>
    <d v="2019-02-12T00:00:00"/>
    <m/>
    <s v="18-507"/>
    <s v="EVA"/>
    <s v="STJ"/>
    <x v="14"/>
    <s v="EVA"/>
    <s v="C1"/>
    <m/>
    <n v="43478"/>
    <n v="43479"/>
    <m/>
    <n v="177716.91"/>
    <n v="0"/>
    <n v="48.73"/>
    <n v="45.7"/>
    <n v="45.7"/>
    <n v="209.1"/>
    <n v="0"/>
    <n v="144.75"/>
    <n v="56.25"/>
    <n v="201"/>
    <n v="48301.75"/>
    <n v="23000.83"/>
    <n v="0"/>
    <n v="38633.65"/>
    <n v="21.739000000000001"/>
    <n v="0"/>
    <m/>
    <n v="0"/>
    <m/>
    <m/>
    <m/>
    <m/>
    <m/>
    <s v="ERINEHOLT"/>
    <n v="43438"/>
    <n v="43438"/>
    <n v="43441"/>
    <n v="43451"/>
    <s v="MLJOB"/>
    <n v="43444"/>
    <n v="43444"/>
    <n v="43447"/>
    <n v="43451"/>
    <s v="JDSLYE"/>
    <n v="43451"/>
    <n v="43451"/>
    <n v="43452"/>
    <m/>
    <s v="JSILVA"/>
    <n v="43481"/>
    <n v="43481"/>
    <n v="43481"/>
    <n v="43481"/>
    <s v="MATJONES"/>
    <d v="2019-01-14T00:00:00"/>
    <d v="2019-01-14T00:00:00"/>
    <d v="2019-01-17T00:00:00"/>
    <d v="2019-01-17T00:00:00"/>
    <m/>
    <m/>
    <m/>
    <m/>
    <m/>
    <s v="SVCORDERMAN"/>
    <d v="2019-01-23T00:00:00"/>
    <m/>
    <d v="2019-01-23T00:00:00"/>
    <d v="2019-01-23T00:00:00"/>
    <m/>
    <m/>
    <m/>
    <m/>
    <m/>
    <m/>
    <m/>
    <m/>
    <n v="43493"/>
    <m/>
    <s v="MJVALENTINE"/>
    <m/>
    <m/>
    <m/>
    <m/>
    <m/>
    <m/>
    <m/>
    <d v="2019-02-12T00:00:00"/>
    <m/>
    <s v="JSILVA"/>
    <d v="2019-01-22T00:00:00"/>
    <m/>
    <d v="2019-01-22T00:00:00"/>
    <d v="2019-01-22T00:00:00"/>
    <s v="JDSLYE"/>
    <n v="43416"/>
    <n v="43416"/>
    <n v="43437"/>
    <n v="43441"/>
    <m/>
    <m/>
    <m/>
    <m/>
    <m/>
  </r>
  <r>
    <s v="BENADEAU"/>
    <n v="1803654508"/>
    <s v="GB/CLAIM-ENPARTS-BLDR"/>
    <s v="A.C.E. BUILDING SERVICE, INC."/>
    <x v="232"/>
    <x v="0"/>
    <d v="2019-01-17T00:00:00"/>
    <m/>
    <m/>
    <n v="13232"/>
    <s v="KAN"/>
    <s v="KAN"/>
    <x v="1"/>
    <s v="KAN"/>
    <s v="H2"/>
    <s v="OTHER"/>
    <m/>
    <m/>
    <m/>
    <n v="1"/>
    <n v="0"/>
    <n v="0"/>
    <n v="0.23"/>
    <n v="0.23"/>
    <n v="0"/>
    <m/>
    <n v="0"/>
    <n v="0"/>
    <n v="0"/>
    <m/>
    <m/>
    <n v="0"/>
    <n v="1"/>
    <n v="100"/>
    <n v="-464.95"/>
    <m/>
    <n v="0"/>
    <m/>
    <m/>
    <m/>
    <m/>
    <m/>
    <s v="HEFLA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8T00:00:00"/>
    <m/>
    <d v="2019-01-18T00:00:00"/>
    <d v="2019-01-17T00:00:00"/>
    <m/>
    <m/>
    <m/>
    <m/>
    <m/>
    <m/>
    <m/>
    <m/>
    <m/>
    <m/>
    <s v="LEASAAD"/>
    <m/>
    <m/>
    <m/>
    <m/>
    <m/>
    <m/>
    <m/>
    <d v="2019-01-22T00:00:00"/>
    <n v="43488"/>
    <s v="JHUFFSTUTTER"/>
    <d v="2019-01-17T00:00:00"/>
    <m/>
    <d v="2019-01-17T00:00:00"/>
    <d v="2019-01-17T00:00:00"/>
    <s v="JBTAFOYA"/>
    <m/>
    <m/>
    <m/>
    <m/>
    <m/>
    <m/>
    <m/>
    <m/>
    <m/>
  </r>
  <r>
    <s v="JWJONES"/>
    <n v="1802170042"/>
    <s v="CSS/HS-ENPARTS-BLD"/>
    <s v="SCHWOB BUILDING COMPANY LTD."/>
    <x v="233"/>
    <x v="0"/>
    <d v="2019-01-11T00:00:00"/>
    <d v="2019-01-14T00:00:00"/>
    <m/>
    <s v="H17738"/>
    <m/>
    <m/>
    <x v="2"/>
    <s v="KAN"/>
    <s v="P"/>
    <m/>
    <m/>
    <m/>
    <m/>
    <n v="1"/>
    <n v="0"/>
    <n v="0"/>
    <n v="0"/>
    <n v="0"/>
    <n v="0"/>
    <m/>
    <n v="0"/>
    <n v="0"/>
    <n v="0"/>
    <m/>
    <m/>
    <n v="0"/>
    <n v="1"/>
    <n v="100"/>
    <n v="-44.8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479"/>
    <m/>
    <m/>
    <m/>
    <m/>
    <m/>
    <m/>
    <m/>
    <m/>
    <m/>
    <m/>
    <m/>
    <m/>
    <m/>
    <m/>
    <m/>
    <m/>
    <m/>
    <m/>
    <d v="2019-01-14T00:00:00"/>
    <n v="43481"/>
    <s v="COXAL"/>
    <d v="2019-01-11T00:00:00"/>
    <m/>
    <d v="2019-01-11T00:00:00"/>
    <d v="2019-01-11T00:00:00"/>
    <m/>
    <m/>
    <m/>
    <m/>
    <m/>
    <m/>
    <m/>
    <m/>
    <m/>
    <m/>
  </r>
  <r>
    <s v="JWJONES"/>
    <n v="1802170043"/>
    <s v="CSS/HS-ENPARTS-BLD"/>
    <s v="SCHWOB BUILDING COMPANY LTD."/>
    <x v="233"/>
    <x v="0"/>
    <d v="2019-01-14T00:00:00"/>
    <d v="2019-01-15T00:00:00"/>
    <m/>
    <s v="H17738"/>
    <m/>
    <m/>
    <x v="2"/>
    <s v="KAN"/>
    <s v="P"/>
    <m/>
    <m/>
    <m/>
    <m/>
    <n v="1"/>
    <n v="0"/>
    <n v="0"/>
    <n v="0.01"/>
    <n v="0.01"/>
    <n v="0"/>
    <m/>
    <n v="0"/>
    <n v="0"/>
    <n v="0"/>
    <m/>
    <m/>
    <n v="0"/>
    <n v="1"/>
    <n v="100"/>
    <n v="-44.73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01-14T00:00:00"/>
    <m/>
    <m/>
    <m/>
    <m/>
    <m/>
    <m/>
    <m/>
    <m/>
    <m/>
    <m/>
    <m/>
    <m/>
    <m/>
    <m/>
    <m/>
    <m/>
    <m/>
    <m/>
    <d v="2019-01-18T00:00:00"/>
    <n v="43486"/>
    <s v="COXAL"/>
    <d v="2019-01-14T00:00:00"/>
    <m/>
    <d v="2019-01-14T00:00:00"/>
    <d v="2019-01-14T00:00:00"/>
    <m/>
    <m/>
    <m/>
    <m/>
    <m/>
    <m/>
    <m/>
    <m/>
    <m/>
    <m/>
  </r>
  <r>
    <s v="JWJONES"/>
    <n v="1802170045"/>
    <s v="CSS/HS-ENPARTS-BLD"/>
    <s v="SCHWOB BUILDING COMPANY LTD."/>
    <x v="233"/>
    <x v="0"/>
    <d v="2019-01-16T00:00:00"/>
    <d v="2019-01-23T00:00:00"/>
    <m/>
    <s v="H17738"/>
    <m/>
    <m/>
    <x v="2"/>
    <s v="KAN"/>
    <s v="P"/>
    <m/>
    <m/>
    <m/>
    <m/>
    <n v="1"/>
    <n v="0"/>
    <n v="0"/>
    <n v="0.41"/>
    <n v="0.41"/>
    <n v="0"/>
    <m/>
    <n v="0"/>
    <n v="0"/>
    <n v="0"/>
    <m/>
    <m/>
    <n v="0"/>
    <n v="1"/>
    <n v="100"/>
    <n v="-971.7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01-17T00:00:00"/>
    <m/>
    <m/>
    <m/>
    <m/>
    <m/>
    <m/>
    <m/>
    <m/>
    <d v="2019-01-21T00:00:00"/>
    <m/>
    <m/>
    <m/>
    <m/>
    <m/>
    <m/>
    <m/>
    <m/>
    <m/>
    <d v="2019-01-24T00:00:00"/>
    <n v="43490"/>
    <s v="COXAL"/>
    <d v="2019-01-16T00:00:00"/>
    <m/>
    <d v="2019-01-16T00:00:00"/>
    <d v="2019-01-16T00:00:00"/>
    <m/>
    <m/>
    <m/>
    <m/>
    <m/>
    <m/>
    <m/>
    <m/>
    <m/>
    <m/>
  </r>
  <r>
    <s v="JWJONES"/>
    <n v="1802170044"/>
    <s v="CSS/HS-CUSTOM-BLDR"/>
    <s v="SCHWOB BUILDING COMPANY LTD."/>
    <x v="233"/>
    <x v="0"/>
    <d v="2019-01-16T00:00:00"/>
    <d v="2019-02-01T00:00:00"/>
    <m/>
    <s v="H17738"/>
    <s v="CSS"/>
    <s v="CSS"/>
    <x v="2"/>
    <s v="KAN"/>
    <s v="P"/>
    <m/>
    <d v="2019-01-21T00:00:00"/>
    <d v="2019-01-22T00:00:00"/>
    <m/>
    <n v="1"/>
    <n v="0"/>
    <n v="1.32"/>
    <n v="1.32"/>
    <n v="1.32"/>
    <n v="0"/>
    <n v="1"/>
    <n v="0"/>
    <n v="0"/>
    <n v="0"/>
    <n v="0.33"/>
    <n v="0"/>
    <n v="0"/>
    <n v="-4016"/>
    <m/>
    <n v="0"/>
    <m/>
    <n v="0"/>
    <m/>
    <m/>
    <m/>
    <m/>
    <m/>
    <s v="JWJONES"/>
    <n v="43486"/>
    <n v="43486"/>
    <n v="43486"/>
    <n v="43486"/>
    <m/>
    <m/>
    <m/>
    <m/>
    <m/>
    <m/>
    <m/>
    <m/>
    <m/>
    <m/>
    <s v="MAWITTMAIER"/>
    <d v="2019-01-21T00:00:00"/>
    <d v="2019-01-21T00:00:00"/>
    <d v="2019-01-21T00:00:00"/>
    <d v="2019-01-21T00:00:00"/>
    <s v="MAWITTMAIER"/>
    <n v="43486"/>
    <n v="43486"/>
    <d v="2019-01-21T00:00:00"/>
    <n v="43486"/>
    <m/>
    <m/>
    <m/>
    <m/>
    <m/>
    <s v="SVCORDERMAN"/>
    <d v="2019-01-28T00:00:00"/>
    <m/>
    <d v="2019-01-28T00:00:00"/>
    <d v="2019-01-25T00:00:00"/>
    <m/>
    <m/>
    <m/>
    <m/>
    <m/>
    <m/>
    <m/>
    <m/>
    <m/>
    <m/>
    <m/>
    <m/>
    <m/>
    <m/>
    <m/>
    <m/>
    <m/>
    <m/>
    <d v="2019-02-04T00:00:00"/>
    <m/>
    <s v="MAWITTMAIER"/>
    <d v="2019-01-25T00:00:00"/>
    <m/>
    <d v="2019-01-25T00:00:00"/>
    <d v="2019-01-25T00:00:00"/>
    <s v="MAWITTMAIER"/>
    <n v="43486"/>
    <n v="43486"/>
    <n v="43486"/>
    <n v="43486"/>
    <m/>
    <m/>
    <m/>
    <m/>
    <m/>
  </r>
  <r>
    <s v="JWJONES"/>
    <n v="1802170046"/>
    <s v="CSS/HS-ENPARTS-BLD"/>
    <s v="SCHWOB BUILDING COMPANY LTD."/>
    <x v="233"/>
    <x v="0"/>
    <d v="2019-01-21T00:00:00"/>
    <d v="2019-01-28T00:00:00"/>
    <m/>
    <s v="H17738"/>
    <m/>
    <m/>
    <x v="2"/>
    <s v="KAN"/>
    <s v="P"/>
    <m/>
    <m/>
    <m/>
    <m/>
    <n v="1"/>
    <n v="0"/>
    <n v="1.56"/>
    <n v="0.95"/>
    <n v="0.95"/>
    <n v="0"/>
    <m/>
    <n v="0"/>
    <n v="0"/>
    <n v="0"/>
    <n v="0.11"/>
    <n v="0"/>
    <n v="0"/>
    <n v="-3971"/>
    <m/>
    <n v="-2989.3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n v="43486"/>
    <m/>
    <d v="2019-01-21T00:00:00"/>
    <d v="2019-01-22T00:00:00"/>
    <m/>
    <m/>
    <m/>
    <m/>
    <m/>
    <m/>
    <m/>
    <m/>
    <d v="2019-01-25T00:00:00"/>
    <m/>
    <m/>
    <m/>
    <m/>
    <m/>
    <m/>
    <m/>
    <m/>
    <m/>
    <d v="2019-01-29T00:00:00"/>
    <d v="2019-01-30T00:00:00"/>
    <s v="MAWITTMAIER"/>
    <d v="2019-01-21T00:00:00"/>
    <m/>
    <d v="2019-01-21T00:00:00"/>
    <d v="2019-01-21T00:00:00"/>
    <m/>
    <m/>
    <m/>
    <m/>
    <m/>
    <m/>
    <m/>
    <m/>
    <m/>
    <m/>
  </r>
  <r>
    <s v="JWJONES"/>
    <n v="1802170024"/>
    <s v="CSS/HS-CUSTOM-BLDR"/>
    <s v="SCHWOB BUILDING COMPANY LTD."/>
    <x v="233"/>
    <x v="0"/>
    <d v="2018-05-10T00:00:00"/>
    <d v="2019-02-11T00:00:00"/>
    <m/>
    <s v="H17738"/>
    <m/>
    <m/>
    <x v="2"/>
    <s v="KAN"/>
    <s v="Z1"/>
    <m/>
    <d v="2018-11-30T00:00:00"/>
    <d v="2018-11-30T00:00:00"/>
    <m/>
    <n v="36811"/>
    <n v="0"/>
    <n v="26.45"/>
    <n v="15.19"/>
    <n v="15.19"/>
    <n v="0"/>
    <m/>
    <n v="0"/>
    <n v="0"/>
    <n v="0"/>
    <m/>
    <m/>
    <n v="0"/>
    <n v="3895"/>
    <n v="10.581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n v="43481"/>
    <m/>
    <d v="2019-01-16T00:00:00"/>
    <d v="2019-01-16T00:00:00"/>
    <m/>
    <m/>
    <m/>
    <m/>
    <m/>
    <m/>
    <m/>
    <m/>
    <d v="2019-01-21T00:00:00"/>
    <m/>
    <m/>
    <m/>
    <m/>
    <m/>
    <m/>
    <m/>
    <m/>
    <m/>
    <d v="2019-02-11T00:00:00"/>
    <m/>
    <s v="MRSICKEL"/>
    <d v="2019-01-15T00:00:00"/>
    <m/>
    <d v="2019-01-15T00:00:00"/>
    <d v="2019-01-15T00:00:00"/>
    <m/>
    <m/>
    <m/>
    <m/>
    <m/>
    <m/>
    <m/>
    <m/>
    <m/>
    <m/>
  </r>
  <r>
    <s v="JWJONES"/>
    <n v="1802170023"/>
    <s v="CSS/HS-CUSTOM-BLDR"/>
    <s v="SCHWOB BUILDING COMPANY LTD."/>
    <x v="233"/>
    <x v="0"/>
    <d v="2018-05-10T00:00:00"/>
    <d v="2019-02-11T00:00:00"/>
    <m/>
    <s v="H17738"/>
    <m/>
    <m/>
    <x v="2"/>
    <s v="KAN"/>
    <s v="Z1"/>
    <m/>
    <d v="2018-11-30T00:00:00"/>
    <d v="2018-11-30T00:00:00"/>
    <m/>
    <n v="36811"/>
    <n v="0"/>
    <n v="26.45"/>
    <n v="34.68"/>
    <n v="34.68"/>
    <n v="0"/>
    <m/>
    <n v="0"/>
    <n v="0"/>
    <n v="0"/>
    <m/>
    <m/>
    <n v="0"/>
    <n v="3895"/>
    <n v="10.581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n v="43481"/>
    <m/>
    <d v="2019-01-16T00:00:00"/>
    <d v="2019-01-16T00:00:00"/>
    <m/>
    <m/>
    <m/>
    <m/>
    <m/>
    <m/>
    <m/>
    <m/>
    <m/>
    <m/>
    <m/>
    <m/>
    <m/>
    <m/>
    <m/>
    <m/>
    <m/>
    <m/>
    <d v="2019-02-11T00:00:00"/>
    <m/>
    <s v="MRSICKEL"/>
    <d v="2019-01-15T00:00:00"/>
    <m/>
    <d v="2019-01-15T00:00:00"/>
    <d v="2019-01-15T00:00:00"/>
    <m/>
    <m/>
    <m/>
    <m/>
    <m/>
    <m/>
    <m/>
    <m/>
    <m/>
    <m/>
  </r>
  <r>
    <s v="JWJONES"/>
    <n v="1802170025"/>
    <s v="CSS/HS-CUSTOM-BLDR"/>
    <s v="SCHWOB BUILDING COMPANY LTD."/>
    <x v="233"/>
    <x v="0"/>
    <d v="2018-05-10T00:00:00"/>
    <d v="2019-03-04T00:00:00"/>
    <m/>
    <s v="H17738"/>
    <m/>
    <m/>
    <x v="2"/>
    <s v="KAN"/>
    <s v="Z1"/>
    <m/>
    <d v="2018-11-30T00:00:00"/>
    <d v="2018-12-03T00:00:00"/>
    <m/>
    <n v="36811"/>
    <n v="0"/>
    <n v="26.45"/>
    <n v="27.77"/>
    <n v="27.77"/>
    <n v="0"/>
    <m/>
    <n v="0"/>
    <n v="0"/>
    <n v="0"/>
    <m/>
    <m/>
    <n v="0"/>
    <n v="3895"/>
    <n v="10.581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21T00:00:00"/>
    <m/>
    <d v="2019-01-21T00:00:00"/>
    <d v="2019-01-21T00:00:00"/>
    <m/>
    <m/>
    <m/>
    <m/>
    <m/>
    <m/>
    <m/>
    <m/>
    <n v="43489"/>
    <m/>
    <m/>
    <m/>
    <m/>
    <m/>
    <m/>
    <m/>
    <m/>
    <m/>
    <d v="2019-02-18T00:00:00"/>
    <m/>
    <s v="MRSICKEL"/>
    <d v="2019-01-18T00:00:00"/>
    <m/>
    <d v="2019-01-18T00:00:00"/>
    <d v="2019-01-18T00:00:00"/>
    <m/>
    <m/>
    <m/>
    <m/>
    <m/>
    <m/>
    <m/>
    <m/>
    <m/>
    <m/>
  </r>
  <r>
    <s v="JWJONES"/>
    <n v="1802170026"/>
    <s v="CSS/HS-CUSTOM-BLDR"/>
    <s v="SCHWOB BUILDING COMPANY LTD."/>
    <x v="233"/>
    <x v="0"/>
    <d v="2018-05-10T00:00:00"/>
    <d v="2019-02-18T00:00:00"/>
    <m/>
    <s v="H17738"/>
    <m/>
    <m/>
    <x v="2"/>
    <s v="KAN"/>
    <s v="Z1"/>
    <m/>
    <n v="43475"/>
    <n v="43476"/>
    <m/>
    <n v="186524"/>
    <n v="0"/>
    <n v="39.950000000000003"/>
    <n v="25.14"/>
    <n v="25.14"/>
    <n v="0"/>
    <m/>
    <n v="0"/>
    <n v="0"/>
    <n v="0"/>
    <m/>
    <m/>
    <n v="0"/>
    <n v="19735"/>
    <n v="10.58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24T00:00:00"/>
    <m/>
    <d v="2019-01-24T00:00:00"/>
    <d v="2019-01-25T00:00:00"/>
    <m/>
    <m/>
    <m/>
    <m/>
    <m/>
    <m/>
    <m/>
    <m/>
    <m/>
    <m/>
    <m/>
    <m/>
    <m/>
    <m/>
    <m/>
    <m/>
    <m/>
    <m/>
    <d v="2019-02-18T00:00:00"/>
    <m/>
    <s v="BTOTTEN"/>
    <d v="2019-01-23T00:00:00"/>
    <m/>
    <d v="2019-01-23T00:00:00"/>
    <d v="2019-01-24T00:00:00"/>
    <m/>
    <m/>
    <m/>
    <m/>
    <m/>
    <m/>
    <m/>
    <m/>
    <m/>
    <m/>
  </r>
  <r>
    <s v="BENADEAU"/>
    <n v="1804094101"/>
    <s v="GB/LM-CUSTOM-BLDR"/>
    <s v="AMERICAN STRUCTURES GENERAL, INC."/>
    <x v="234"/>
    <x v="0"/>
    <d v="2018-09-21T00:00:00"/>
    <d v="2019-01-23T00:00:00"/>
    <m/>
    <m/>
    <s v="KAN"/>
    <s v="KC1"/>
    <x v="3"/>
    <s v="KAN"/>
    <s v="Z10"/>
    <m/>
    <n v="43403"/>
    <n v="43404"/>
    <m/>
    <n v="472045.42"/>
    <n v="472045.42"/>
    <n v="162.55000000000001"/>
    <n v="161.51"/>
    <n v="161.51"/>
    <n v="239"/>
    <n v="239"/>
    <n v="253.5"/>
    <n v="0"/>
    <n v="253.5"/>
    <n v="30050"/>
    <n v="19140"/>
    <n v="19815"/>
    <n v="99852.5"/>
    <n v="21.152999999999999"/>
    <n v="143013.17000000001"/>
    <n v="30.295999999999999"/>
    <n v="21.32"/>
    <m/>
    <m/>
    <m/>
    <m/>
    <m/>
    <s v="MEEBD"/>
    <n v="43430"/>
    <n v="43430"/>
    <n v="43440"/>
    <n v="43440"/>
    <s v="JHWOEHRER"/>
    <m/>
    <m/>
    <n v="43439"/>
    <n v="43438"/>
    <s v="MEEBD"/>
    <m/>
    <m/>
    <n v="43385"/>
    <n v="43385"/>
    <s v="CSWUM1"/>
    <d v="2018-12-10T00:00:00"/>
    <d v="2018-12-10T00:00:00"/>
    <d v="2018-12-21T00:00:00"/>
    <d v="2018-12-21T00:00:00"/>
    <s v="CSLIY"/>
    <n v="43455"/>
    <n v="43455"/>
    <n v="43461"/>
    <n v="43461"/>
    <s v="CSLIY"/>
    <n v="43461"/>
    <n v="43461"/>
    <n v="43462"/>
    <n v="43462"/>
    <s v="SVCORDERMAN"/>
    <m/>
    <m/>
    <d v="2019-01-02T00:00:00"/>
    <d v="2019-01-02T00:00:00"/>
    <m/>
    <m/>
    <m/>
    <m/>
    <m/>
    <s v="BENADEAU"/>
    <m/>
    <m/>
    <n v="43472"/>
    <n v="43469"/>
    <s v="LEASAAD"/>
    <m/>
    <m/>
    <n v="43440"/>
    <n v="43440"/>
    <m/>
    <m/>
    <m/>
    <d v="2019-01-23T00:00:00"/>
    <n v="43490"/>
    <s v="CSLIY"/>
    <d v="2018-12-31T00:00:00"/>
    <m/>
    <d v="2018-12-31T00:00:00"/>
    <d v="2018-12-28T00:00:00"/>
    <s v="JDHUDSON"/>
    <n v="43417"/>
    <n v="43375"/>
    <n v="43425"/>
    <n v="43388"/>
    <s v="CINDYSU"/>
    <m/>
    <m/>
    <m/>
    <m/>
  </r>
  <r>
    <s v="MEHURD"/>
    <n v="1804774001"/>
    <s v="GB/WS-CUSTOM-BLDR"/>
    <s v="BRINER BUILDING, INC."/>
    <x v="235"/>
    <x v="0"/>
    <d v="2018-12-19T00:00:00"/>
    <d v="2019-02-14T00:00:00"/>
    <m/>
    <s v="18-1037"/>
    <s v="KAN"/>
    <s v="CX"/>
    <x v="3"/>
    <s v="KAN"/>
    <s v="Z10"/>
    <m/>
    <n v="43475"/>
    <n v="43476"/>
    <m/>
    <n v="17808.599999999999"/>
    <n v="0"/>
    <n v="1.85"/>
    <n v="1.7"/>
    <n v="1.7"/>
    <n v="100"/>
    <n v="100"/>
    <n v="69.5"/>
    <n v="0"/>
    <n v="69.5"/>
    <n v="10598"/>
    <n v="6750"/>
    <n v="0"/>
    <n v="5757.2"/>
    <n v="32.328000000000003"/>
    <n v="0"/>
    <m/>
    <n v="36.08"/>
    <m/>
    <m/>
    <m/>
    <m/>
    <m/>
    <s v="CSLINL1"/>
    <n v="43458"/>
    <n v="43458"/>
    <n v="43467"/>
    <n v="43462"/>
    <s v="VDONG"/>
    <n v="43467"/>
    <n v="43467"/>
    <n v="43467"/>
    <n v="43467"/>
    <m/>
    <m/>
    <m/>
    <m/>
    <m/>
    <s v="XING.ZHANG"/>
    <d v="2019-01-09T00:00:00"/>
    <d v="2019-01-09T00:00:00"/>
    <d v="2019-01-22T00:00:00"/>
    <d v="2019-01-15T00:00:00"/>
    <s v="CSYUAF"/>
    <n v="43487"/>
    <n v="43480"/>
    <n v="43487"/>
    <n v="43481"/>
    <s v="CSYUAF"/>
    <n v="43487"/>
    <n v="43481"/>
    <n v="43487"/>
    <n v="43481"/>
    <s v="SVCORDERMAN"/>
    <d v="2019-01-24T00:00:00"/>
    <m/>
    <d v="2019-01-24T00:00:00"/>
    <d v="2019-01-16T00:00:00"/>
    <s v="XING.ZHANG"/>
    <n v="43487"/>
    <n v="43481"/>
    <n v="43487"/>
    <n v="43481"/>
    <s v="MEHURD"/>
    <m/>
    <m/>
    <n v="43493"/>
    <n v="43489"/>
    <m/>
    <m/>
    <m/>
    <n v="43467"/>
    <n v="43467"/>
    <m/>
    <m/>
    <m/>
    <d v="2019-02-14T00:00:00"/>
    <m/>
    <s v="CSZHAX2"/>
    <d v="2019-01-23T00:00:00"/>
    <m/>
    <d v="2019-01-23T00:00:00"/>
    <d v="2019-01-16T00:00:00"/>
    <s v="JDHUDSON"/>
    <n v="43453"/>
    <n v="43453"/>
    <n v="43455"/>
    <n v="43455"/>
    <s v="RYANM"/>
    <m/>
    <m/>
    <m/>
    <m/>
  </r>
  <r>
    <s v="BENADEAU"/>
    <n v="1804094105"/>
    <s v="GB/LM-CUSTOM-BLDR"/>
    <s v="AMERICAN STRUCTURES GENERAL, INC."/>
    <x v="234"/>
    <x v="0"/>
    <d v="2019-01-03T00:00:00"/>
    <d v="2019-01-23T00:00:00"/>
    <m/>
    <m/>
    <s v="KAN"/>
    <s v="KC1"/>
    <x v="3"/>
    <s v="KAN"/>
    <s v="Z10"/>
    <m/>
    <d v="2019-01-04T00:00:00"/>
    <d v="2019-01-07T00:00:00"/>
    <m/>
    <n v="0"/>
    <n v="0"/>
    <n v="0"/>
    <n v="0.09"/>
    <n v="0.09"/>
    <n v="0"/>
    <m/>
    <n v="0"/>
    <n v="0"/>
    <n v="0"/>
    <m/>
    <m/>
    <n v="0"/>
    <n v="0"/>
    <m/>
    <n v="-423.53"/>
    <m/>
    <n v="0"/>
    <m/>
    <m/>
    <m/>
    <m/>
    <m/>
    <s v="MEEBD"/>
    <m/>
    <m/>
    <m/>
    <m/>
    <s v="JHWOEHRER"/>
    <m/>
    <m/>
    <m/>
    <m/>
    <m/>
    <m/>
    <m/>
    <m/>
    <m/>
    <s v="CSWUM1"/>
    <d v="2019-01-04T00:00:00"/>
    <d v="2019-01-04T00:00:00"/>
    <d v="2019-01-04T00:00:00"/>
    <d v="2019-01-04T00:00:00"/>
    <s v="CSLIY"/>
    <d v="2019-01-04T00:00:00"/>
    <d v="2019-01-04T00:00:00"/>
    <d v="2019-01-04T00:00:00"/>
    <d v="2019-01-04T00:00:00"/>
    <s v="CSLIY"/>
    <n v="43469"/>
    <n v="43469"/>
    <n v="43469"/>
    <n v="43469"/>
    <s v="SVCORDERMAN"/>
    <d v="2019-01-07T00:00:00"/>
    <m/>
    <d v="2019-01-07T00:00:00"/>
    <d v="2019-01-07T00:00:00"/>
    <m/>
    <m/>
    <m/>
    <m/>
    <m/>
    <m/>
    <m/>
    <m/>
    <d v="2019-01-10T00:00:00"/>
    <m/>
    <s v="LEASAAD"/>
    <m/>
    <m/>
    <m/>
    <m/>
    <m/>
    <m/>
    <m/>
    <d v="2019-01-23T00:00:00"/>
    <n v="43489"/>
    <s v="CSLIY"/>
    <d v="2019-01-04T00:00:00"/>
    <m/>
    <d v="2019-01-04T00:00:00"/>
    <d v="2019-01-04T00:00:00"/>
    <s v="JDHUDSON"/>
    <m/>
    <m/>
    <m/>
    <m/>
    <m/>
    <m/>
    <m/>
    <m/>
    <m/>
  </r>
  <r>
    <s v="GREEJ1"/>
    <n v="1804710601"/>
    <s v="GB/CL-CUSTOM-BLDR"/>
    <s v="MCDONALD'S DESIGN &amp; BUILD, INC."/>
    <x v="236"/>
    <x v="0"/>
    <d v="2018-12-11T00:00:00"/>
    <d v="2019-01-28T00:00:00"/>
    <m/>
    <n v="10092018"/>
    <s v="MXC"/>
    <s v="KC3"/>
    <x v="4"/>
    <s v="KAN"/>
    <s v="B1"/>
    <m/>
    <n v="43452"/>
    <n v="43453"/>
    <m/>
    <n v="38018.54"/>
    <n v="38018.54"/>
    <n v="11.56"/>
    <n v="11.31"/>
    <n v="11.31"/>
    <n v="20"/>
    <n v="20"/>
    <n v="32.24"/>
    <n v="0"/>
    <n v="32.24"/>
    <n v="1330"/>
    <n v="1000"/>
    <n v="0"/>
    <n v="6844.25"/>
    <n v="18.001999999999999"/>
    <n v="9638.01"/>
    <n v="25.350999999999999"/>
    <n v="18"/>
    <m/>
    <m/>
    <m/>
    <m/>
    <m/>
    <s v="LANDERSON"/>
    <n v="43453"/>
    <n v="43453"/>
    <n v="43455"/>
    <n v="43455"/>
    <m/>
    <m/>
    <m/>
    <m/>
    <m/>
    <s v="LANDERSON"/>
    <n v="43455"/>
    <n v="43455"/>
    <n v="43455"/>
    <n v="43455"/>
    <s v="RASHMIR"/>
    <d v="2018-12-26T00:00:00"/>
    <d v="2018-12-26T00:00:00"/>
    <d v="2018-12-27T00:00:00"/>
    <d v="2018-12-27T00:00:00"/>
    <s v="TAMIG"/>
    <d v="2018-12-28T00:00:00"/>
    <d v="2018-12-28T00:00:00"/>
    <d v="2018-12-28T00:00:00"/>
    <d v="2018-12-28T00:00:00"/>
    <m/>
    <m/>
    <m/>
    <m/>
    <m/>
    <s v="SVCORDERMAN"/>
    <d v="2019-01-04T00:00:00"/>
    <m/>
    <d v="2019-01-04T00:00:00"/>
    <d v="2019-01-04T00:00:00"/>
    <s v="RASHMIR"/>
    <m/>
    <m/>
    <n v="43468"/>
    <m/>
    <s v="GREEJ1"/>
    <m/>
    <m/>
    <d v="2019-01-09T00:00:00"/>
    <m/>
    <m/>
    <m/>
    <m/>
    <m/>
    <m/>
    <m/>
    <m/>
    <m/>
    <d v="2019-01-25T00:00:00"/>
    <d v="2019-01-28T00:00:00"/>
    <s v="VENGD"/>
    <d v="2019-01-03T00:00:00"/>
    <m/>
    <d v="2019-01-03T00:00:00"/>
    <d v="2019-01-03T00:00:00"/>
    <s v="DSEGURA"/>
    <n v="43447"/>
    <n v="43447"/>
    <n v="43452"/>
    <n v="43452"/>
    <s v="MPSCHUTTE"/>
    <m/>
    <m/>
    <m/>
    <m/>
  </r>
  <r>
    <s v="BENADEAU"/>
    <n v="1804025504"/>
    <s v="GB/LM-CUSTOM-BLDR"/>
    <s v="HOWARD IMMEL, INC."/>
    <x v="237"/>
    <x v="0"/>
    <d v="2018-10-01T00:00:00"/>
    <n v="43528"/>
    <m/>
    <m/>
    <s v="KAN"/>
    <s v="KAN"/>
    <x v="4"/>
    <s v="KAN"/>
    <s v="C1"/>
    <m/>
    <n v="43416"/>
    <n v="43417"/>
    <m/>
    <n v="162390"/>
    <n v="0"/>
    <n v="55.34"/>
    <n v="34.840000000000003"/>
    <n v="34.840000000000003"/>
    <n v="0"/>
    <n v="0"/>
    <n v="0"/>
    <n v="0"/>
    <n v="0"/>
    <m/>
    <m/>
    <n v="0"/>
    <n v="58596"/>
    <n v="36.084000000000003"/>
    <n v="0"/>
    <m/>
    <n v="21.5"/>
    <m/>
    <m/>
    <m/>
    <m/>
    <m/>
    <s v="MEEBD"/>
    <m/>
    <m/>
    <m/>
    <m/>
    <s v="JHWOEHRER"/>
    <m/>
    <m/>
    <m/>
    <m/>
    <m/>
    <m/>
    <m/>
    <m/>
    <m/>
    <s v="VISHNU"/>
    <d v="2018-12-18T00:00:00"/>
    <d v="2018-12-18T00:00:00"/>
    <d v="2018-12-31T00:00:00"/>
    <d v="2018-12-31T00:00:00"/>
    <s v="ARUMM"/>
    <n v="43467"/>
    <n v="43467"/>
    <n v="43469"/>
    <n v="43469"/>
    <m/>
    <m/>
    <m/>
    <m/>
    <m/>
    <s v="SVCORDERMAN"/>
    <d v="2019-01-29T00:00:00"/>
    <m/>
    <d v="2019-01-29T00:00:00"/>
    <d v="2019-01-24T00:00:00"/>
    <s v="KUPPN"/>
    <n v="43472"/>
    <n v="43472"/>
    <n v="43472"/>
    <m/>
    <s v="BENADEAU"/>
    <m/>
    <m/>
    <d v="2019-01-28T00:00:00"/>
    <n v="43493"/>
    <s v="LEASAAD"/>
    <m/>
    <m/>
    <m/>
    <m/>
    <m/>
    <m/>
    <m/>
    <d v="2019-03-04T00:00:00"/>
    <m/>
    <s v="PRASANTH"/>
    <d v="2019-01-11T00:00:00"/>
    <m/>
    <d v="2019-01-11T00:00:00"/>
    <d v="2019-01-11T00:00:00"/>
    <s v="JFPUDENZ"/>
    <m/>
    <m/>
    <m/>
    <m/>
    <m/>
    <m/>
    <m/>
    <m/>
    <m/>
  </r>
  <r>
    <s v="BENADEAU"/>
    <n v="1804025506"/>
    <s v="GB/LM-CUSTOM-BLDR"/>
    <s v="HOWARD IMMEL, INC."/>
    <x v="237"/>
    <x v="0"/>
    <d v="2018-10-01T00:00:00"/>
    <d v="2019-02-27T00:00:00"/>
    <m/>
    <m/>
    <s v="KAN"/>
    <s v="KAN"/>
    <x v="4"/>
    <s v="KAN"/>
    <s v="C1"/>
    <m/>
    <d v="2018-11-12T00:00:00"/>
    <d v="2018-11-13T00:00:00"/>
    <m/>
    <n v="44800"/>
    <n v="0"/>
    <n v="10.16"/>
    <n v="38.58"/>
    <n v="38.58"/>
    <n v="0"/>
    <n v="0"/>
    <n v="0"/>
    <n v="0"/>
    <n v="0"/>
    <m/>
    <m/>
    <n v="0"/>
    <n v="18611"/>
    <n v="41.542000000000002"/>
    <n v="0"/>
    <m/>
    <n v="21.5"/>
    <m/>
    <m/>
    <m/>
    <m/>
    <m/>
    <s v="MEEBD"/>
    <m/>
    <m/>
    <m/>
    <m/>
    <s v="JHWOEHRER"/>
    <m/>
    <m/>
    <m/>
    <m/>
    <m/>
    <m/>
    <m/>
    <m/>
    <m/>
    <s v="PRASANTH"/>
    <d v="2018-12-18T00:00:00"/>
    <d v="2018-12-18T00:00:00"/>
    <d v="2019-01-02T00:00:00"/>
    <d v="2019-01-02T00:00:00"/>
    <s v="SHANA"/>
    <d v="2019-01-02T00:00:00"/>
    <d v="2019-01-02T00:00:00"/>
    <d v="2019-01-07T00:00:00"/>
    <d v="2019-01-07T00:00:00"/>
    <m/>
    <m/>
    <m/>
    <m/>
    <m/>
    <s v="SVCORDERMAN"/>
    <d v="2019-01-29T00:00:00"/>
    <m/>
    <d v="2019-01-29T00:00:00"/>
    <d v="2019-01-21T00:00:00"/>
    <s v="PRASANTH"/>
    <n v="43472"/>
    <m/>
    <n v="43472"/>
    <m/>
    <s v="BENADEAU"/>
    <m/>
    <m/>
    <d v="2019-01-24T00:00:00"/>
    <n v="43488"/>
    <s v="LEASAAD"/>
    <m/>
    <m/>
    <m/>
    <m/>
    <m/>
    <m/>
    <m/>
    <d v="2019-02-25T00:00:00"/>
    <m/>
    <s v="PRASANTH"/>
    <d v="2019-01-11T00:00:00"/>
    <m/>
    <d v="2019-01-11T00:00:00"/>
    <d v="2019-01-11T00:00:00"/>
    <s v="JFPUDENZ"/>
    <m/>
    <m/>
    <m/>
    <m/>
    <m/>
    <m/>
    <m/>
    <m/>
    <m/>
  </r>
  <r>
    <s v="BENADEAU"/>
    <n v="1804025501"/>
    <s v="GB/LM-CUSTOM-BLDR"/>
    <s v="HOWARD IMMEL, INC."/>
    <x v="237"/>
    <x v="0"/>
    <d v="2018-09-13T00:00:00"/>
    <d v="2019-02-19T00:00:00"/>
    <m/>
    <m/>
    <s v="KAN"/>
    <s v="KC1"/>
    <x v="4"/>
    <s v="KAN"/>
    <s v="D1"/>
    <m/>
    <d v="2018-11-12T00:00:00"/>
    <d v="2018-11-13T00:00:00"/>
    <m/>
    <n v="531317"/>
    <n v="0"/>
    <n v="147.37"/>
    <n v="184.77"/>
    <n v="184.77"/>
    <n v="781"/>
    <n v="781"/>
    <n v="1008.6"/>
    <n v="0"/>
    <n v="1008.6"/>
    <n v="133669"/>
    <n v="85140"/>
    <n v="0"/>
    <n v="91467"/>
    <n v="17.215"/>
    <n v="0"/>
    <m/>
    <n v="21.5"/>
    <m/>
    <m/>
    <m/>
    <m/>
    <m/>
    <s v="MEEBD"/>
    <n v="43392"/>
    <n v="43392"/>
    <n v="43448"/>
    <n v="43451"/>
    <s v="JHWOEHRER"/>
    <m/>
    <m/>
    <n v="43446"/>
    <n v="43446"/>
    <s v="MEEBD"/>
    <m/>
    <m/>
    <n v="43423"/>
    <n v="43423"/>
    <s v="PNAGARAJ1"/>
    <d v="2018-12-18T00:00:00"/>
    <d v="2018-12-18T00:00:00"/>
    <d v="2019-01-04T00:00:00"/>
    <d v="2019-01-04T00:00:00"/>
    <s v="VELLK"/>
    <d v="2019-01-07T00:00:00"/>
    <d v="2019-01-07T00:00:00"/>
    <d v="2019-01-10T00:00:00"/>
    <d v="2019-01-10T00:00:00"/>
    <m/>
    <m/>
    <m/>
    <m/>
    <m/>
    <s v="SVCORDERMAN"/>
    <d v="2019-01-25T00:00:00"/>
    <m/>
    <d v="2019-01-25T00:00:00"/>
    <d v="2019-01-25T00:00:00"/>
    <s v="PNAGARAJ1"/>
    <d v="2019-01-18T00:00:00"/>
    <d v="2019-01-18T00:00:00"/>
    <d v="2019-01-18T00:00:00"/>
    <d v="2019-01-18T00:00:00"/>
    <s v="BENADEAU"/>
    <m/>
    <m/>
    <d v="2019-01-30T00:00:00"/>
    <d v="2019-01-28T00:00:00"/>
    <s v="LEASAAD"/>
    <m/>
    <m/>
    <m/>
    <m/>
    <m/>
    <m/>
    <m/>
    <d v="2019-02-18T00:00:00"/>
    <m/>
    <s v="PNAGARAJ1"/>
    <d v="2019-01-25T00:00:00"/>
    <m/>
    <d v="2019-01-25T00:00:00"/>
    <d v="2019-01-24T00:00:00"/>
    <s v="JFPUDENZ"/>
    <n v="43374"/>
    <n v="43374"/>
    <n v="43391"/>
    <n v="43392"/>
    <s v="KMLUCAS"/>
    <m/>
    <m/>
    <m/>
    <m/>
  </r>
  <r>
    <s v="BENADEAU"/>
    <n v="1804025505"/>
    <s v="GB/LM-CUSTOM-BLDR"/>
    <s v="HOWARD IMMEL, INC."/>
    <x v="237"/>
    <x v="0"/>
    <d v="2018-10-01T00:00:00"/>
    <n v="43521"/>
    <m/>
    <m/>
    <s v="KAN"/>
    <s v="KAN"/>
    <x v="4"/>
    <s v="KAN"/>
    <s v="E1"/>
    <m/>
    <n v="43416"/>
    <n v="43417"/>
    <m/>
    <n v="159010"/>
    <n v="0"/>
    <n v="57.06"/>
    <n v="130.9"/>
    <n v="130.9"/>
    <n v="0"/>
    <n v="0"/>
    <n v="0"/>
    <n v="0"/>
    <n v="0"/>
    <m/>
    <m/>
    <n v="0"/>
    <n v="57367"/>
    <n v="36.078000000000003"/>
    <n v="0"/>
    <m/>
    <n v="21.5"/>
    <m/>
    <m/>
    <m/>
    <m/>
    <m/>
    <s v="MEEBD"/>
    <m/>
    <m/>
    <m/>
    <m/>
    <s v="JHWOEHRER"/>
    <m/>
    <m/>
    <m/>
    <m/>
    <m/>
    <m/>
    <m/>
    <m/>
    <m/>
    <s v="KUMAN"/>
    <d v="2018-12-18T00:00:00"/>
    <d v="2018-12-18T00:00:00"/>
    <d v="2019-01-02T00:00:00"/>
    <d v="2019-01-02T00:00:00"/>
    <s v="RAMAS"/>
    <d v="2019-01-09T00:00:00"/>
    <d v="2019-01-09T00:00:00"/>
    <d v="2019-01-11T00:00:00"/>
    <d v="2019-01-11T00:00:00"/>
    <m/>
    <m/>
    <m/>
    <m/>
    <m/>
    <s v="SVCORDERMAN"/>
    <d v="2019-01-28T00:00:00"/>
    <m/>
    <d v="2019-01-28T00:00:00"/>
    <d v="2019-01-25T00:00:00"/>
    <s v="VISHNU"/>
    <n v="43472"/>
    <m/>
    <n v="43472"/>
    <m/>
    <s v="BENADEAU"/>
    <m/>
    <m/>
    <n v="43495"/>
    <n v="43493"/>
    <s v="LEASAAD"/>
    <m/>
    <m/>
    <m/>
    <m/>
    <m/>
    <m/>
    <m/>
    <d v="2019-02-14T00:00:00"/>
    <m/>
    <s v="KUMAN"/>
    <d v="2019-01-25T00:00:00"/>
    <m/>
    <d v="2019-01-25T00:00:00"/>
    <d v="2019-01-24T00:00:00"/>
    <s v="JFPUDENZ"/>
    <m/>
    <m/>
    <m/>
    <m/>
    <m/>
    <m/>
    <m/>
    <m/>
    <m/>
  </r>
  <r>
    <s v="BENADEAU"/>
    <n v="1804025503"/>
    <s v="GB/LM-CUSTOM-BLDR"/>
    <s v="HOWARD IMMEL, INC."/>
    <x v="237"/>
    <x v="0"/>
    <d v="2018-10-01T00:00:00"/>
    <n v="43528"/>
    <m/>
    <m/>
    <s v="KAN"/>
    <s v="KAN"/>
    <x v="4"/>
    <s v="KAN"/>
    <s v="F1"/>
    <m/>
    <n v="43416"/>
    <n v="43417"/>
    <m/>
    <n v="622655"/>
    <n v="0"/>
    <n v="219.88"/>
    <n v="99.38"/>
    <n v="99.38"/>
    <n v="0"/>
    <n v="0"/>
    <n v="0"/>
    <n v="0"/>
    <n v="0"/>
    <m/>
    <m/>
    <n v="0"/>
    <n v="124438"/>
    <n v="19.984999999999999"/>
    <n v="0"/>
    <m/>
    <n v="21.5"/>
    <m/>
    <m/>
    <m/>
    <m/>
    <m/>
    <s v="MEEBD"/>
    <m/>
    <m/>
    <m/>
    <m/>
    <s v="JHWOEHRER"/>
    <m/>
    <m/>
    <m/>
    <m/>
    <m/>
    <m/>
    <m/>
    <m/>
    <m/>
    <s v="KUPPN"/>
    <d v="2018-12-18T00:00:00"/>
    <d v="2018-12-18T00:00:00"/>
    <d v="2019-01-03T00:00:00"/>
    <d v="2019-01-03T00:00:00"/>
    <s v="MANIJ"/>
    <n v="43467"/>
    <n v="43467"/>
    <n v="43472"/>
    <n v="43472"/>
    <m/>
    <m/>
    <m/>
    <m/>
    <m/>
    <s v="SVCORDERMAN"/>
    <d v="2019-01-29T00:00:00"/>
    <m/>
    <d v="2019-01-29T00:00:00"/>
    <d v="2019-01-25T00:00:00"/>
    <s v="KUMAN"/>
    <n v="43486"/>
    <m/>
    <n v="43486"/>
    <m/>
    <s v="BENADEAU"/>
    <m/>
    <m/>
    <d v="2019-01-30T00:00:00"/>
    <n v="43493"/>
    <s v="LEASAAD"/>
    <m/>
    <m/>
    <m/>
    <m/>
    <m/>
    <m/>
    <m/>
    <d v="2019-03-01T00:00:00"/>
    <m/>
    <s v="VENGD"/>
    <d v="2019-01-11T00:00:00"/>
    <m/>
    <d v="2019-01-11T00:00:00"/>
    <d v="2019-01-23T00:00:00"/>
    <s v="JFPUDENZ"/>
    <m/>
    <m/>
    <m/>
    <m/>
    <m/>
    <m/>
    <m/>
    <m/>
    <m/>
  </r>
  <r>
    <s v="BENADEAU"/>
    <n v="1804025502"/>
    <s v="GB/LM-CUSTOM-BLDR"/>
    <s v="HOWARD IMMEL, INC."/>
    <x v="237"/>
    <x v="0"/>
    <d v="2018-10-01T00:00:00"/>
    <d v="2019-02-25T00:00:00"/>
    <m/>
    <m/>
    <s v="KAN"/>
    <s v="KAN"/>
    <x v="4"/>
    <s v="KAN"/>
    <s v="F1"/>
    <m/>
    <d v="2018-11-12T00:00:00"/>
    <d v="2018-11-13T00:00:00"/>
    <m/>
    <n v="312590"/>
    <n v="0"/>
    <n v="147.41999999999999"/>
    <n v="133.30000000000001"/>
    <n v="133.30000000000001"/>
    <n v="0"/>
    <n v="0"/>
    <n v="0"/>
    <n v="0"/>
    <n v="0"/>
    <m/>
    <m/>
    <n v="0"/>
    <n v="24954"/>
    <n v="7.9829999999999997"/>
    <n v="0"/>
    <m/>
    <n v="21.5"/>
    <m/>
    <m/>
    <m/>
    <m/>
    <m/>
    <s v="MEEBD"/>
    <m/>
    <m/>
    <m/>
    <m/>
    <s v="JHWOEHRER"/>
    <m/>
    <m/>
    <m/>
    <m/>
    <m/>
    <m/>
    <m/>
    <m/>
    <m/>
    <s v="RAMAS"/>
    <d v="2018-12-18T00:00:00"/>
    <d v="2018-12-18T00:00:00"/>
    <d v="2019-01-08T00:00:00"/>
    <d v="2019-01-08T00:00:00"/>
    <s v="ARUMM"/>
    <d v="2019-01-08T00:00:00"/>
    <d v="2019-01-08T00:00:00"/>
    <d v="2019-01-11T00:00:00"/>
    <d v="2019-01-11T00:00:00"/>
    <m/>
    <m/>
    <m/>
    <m/>
    <m/>
    <m/>
    <m/>
    <m/>
    <d v="2019-01-28T00:00:00"/>
    <d v="2019-01-26T00:00:00"/>
    <s v="RAMAS"/>
    <d v="2019-01-21T00:00:00"/>
    <m/>
    <d v="2019-01-21T00:00:00"/>
    <m/>
    <s v="BENADEAU"/>
    <m/>
    <m/>
    <d v="2019-01-30T00:00:00"/>
    <d v="2019-01-28T00:00:00"/>
    <s v="LEASAAD"/>
    <m/>
    <m/>
    <m/>
    <m/>
    <m/>
    <m/>
    <m/>
    <d v="2019-02-18T00:00:00"/>
    <m/>
    <s v="RAMAS"/>
    <d v="2019-01-25T00:00:00"/>
    <m/>
    <d v="2019-01-25T00:00:00"/>
    <d v="2019-01-24T00:00:00"/>
    <s v="JFPUDENZ"/>
    <m/>
    <m/>
    <m/>
    <m/>
    <m/>
    <m/>
    <m/>
    <m/>
    <m/>
  </r>
  <r>
    <s v="PCSASSER"/>
    <n v="1802732219"/>
    <s v="CLAIM-ENPARTS-BLDR"/>
    <s v="HOWARD IMMEL, INC."/>
    <x v="238"/>
    <x v="1"/>
    <d v="2019-01-02T00:00:00"/>
    <d v="2019-01-04T00:00:00"/>
    <m/>
    <m/>
    <s v="BUC"/>
    <s v="OS"/>
    <x v="4"/>
    <s v="KAN"/>
    <m/>
    <m/>
    <m/>
    <m/>
    <d v="2019-02-03T00:00:00"/>
    <n v="0"/>
    <n v="0"/>
    <n v="0"/>
    <n v="7.0000000000000007E-2"/>
    <n v="7.0000000000000007E-2"/>
    <n v="0"/>
    <m/>
    <n v="0"/>
    <n v="0"/>
    <n v="0"/>
    <m/>
    <m/>
    <n v="0"/>
    <n v="0"/>
    <m/>
    <n v="-142.09"/>
    <m/>
    <n v="0"/>
    <m/>
    <m/>
    <m/>
    <m/>
    <m/>
    <s v="SAYOUSEF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m/>
    <m/>
    <d v="2019-01-03T00:00:00"/>
    <d v="2019-01-03T00:00:00"/>
    <m/>
    <m/>
    <m/>
    <m/>
    <m/>
    <m/>
    <m/>
    <m/>
    <m/>
    <m/>
    <s v="NCHANG"/>
    <m/>
    <m/>
    <m/>
    <m/>
    <m/>
    <m/>
    <m/>
    <d v="2019-01-08T00:00:00"/>
    <d v="2019-01-09T00:00:00"/>
    <s v="VENGD"/>
    <d v="2019-01-02T00:00:00"/>
    <m/>
    <d v="2019-01-02T00:00:00"/>
    <d v="2019-01-02T00:00:00"/>
    <s v="DEKLASING"/>
    <m/>
    <m/>
    <m/>
    <m/>
    <m/>
    <m/>
    <m/>
    <m/>
    <m/>
  </r>
  <r>
    <s v="PCSASSER"/>
    <n v="1803224708"/>
    <s v="CLAIM-ENPARTS-BLDR"/>
    <s v="COMPONENT CONSTRUCTION COMPANY, LTD"/>
    <x v="239"/>
    <x v="1"/>
    <d v="2019-01-02T00:00:00"/>
    <n v="43475"/>
    <m/>
    <n v="1806"/>
    <s v="KAN"/>
    <s v="KAN"/>
    <x v="5"/>
    <s v="KAN"/>
    <m/>
    <m/>
    <m/>
    <m/>
    <n v="43499"/>
    <n v="0"/>
    <n v="0"/>
    <n v="0"/>
    <n v="0.69"/>
    <n v="0.69"/>
    <n v="0"/>
    <m/>
    <n v="0"/>
    <n v="0"/>
    <n v="0"/>
    <m/>
    <m/>
    <n v="0"/>
    <n v="0"/>
    <m/>
    <n v="-1505.5"/>
    <m/>
    <n v="0"/>
    <m/>
    <m/>
    <m/>
    <m/>
    <m/>
    <s v="MLRODENBERG"/>
    <m/>
    <m/>
    <m/>
    <m/>
    <s v="JHWOEHRER"/>
    <m/>
    <m/>
    <m/>
    <m/>
    <m/>
    <m/>
    <m/>
    <m/>
    <m/>
    <m/>
    <m/>
    <m/>
    <m/>
    <m/>
    <m/>
    <m/>
    <m/>
    <m/>
    <m/>
    <m/>
    <m/>
    <m/>
    <m/>
    <m/>
    <s v="SVCORDERMAN"/>
    <d v="2019-01-04T00:00:00"/>
    <m/>
    <d v="2019-01-04T00:00:00"/>
    <d v="2019-01-04T00:00:00"/>
    <m/>
    <m/>
    <m/>
    <m/>
    <m/>
    <m/>
    <m/>
    <m/>
    <d v="2019-01-09T00:00:00"/>
    <m/>
    <s v="HEFLA"/>
    <m/>
    <m/>
    <m/>
    <m/>
    <m/>
    <m/>
    <m/>
    <d v="2019-01-10T00:00:00"/>
    <d v="2019-01-11T00:00:00"/>
    <s v="JBWILCOXSON"/>
    <d v="2019-01-04T00:00:00"/>
    <m/>
    <d v="2019-01-04T00:00:00"/>
    <d v="2019-01-04T00:00:00"/>
    <s v="JDHUDSON"/>
    <m/>
    <m/>
    <m/>
    <m/>
    <m/>
    <m/>
    <m/>
    <m/>
    <m/>
  </r>
  <r>
    <s v="BENADEAU"/>
    <n v="1802609213"/>
    <s v="CLAIM-ENPARTS-BLDR"/>
    <s v="P.J. HOERR, INC"/>
    <x v="240"/>
    <x v="1"/>
    <d v="2019-01-08T00:00:00"/>
    <m/>
    <m/>
    <s v="PJH Ameren"/>
    <s v="BUC"/>
    <s v="BUC"/>
    <x v="5"/>
    <s v="KAN"/>
    <m/>
    <m/>
    <m/>
    <m/>
    <n v="43499"/>
    <n v="0"/>
    <n v="0"/>
    <n v="0"/>
    <n v="0.06"/>
    <n v="0.06"/>
    <n v="0"/>
    <m/>
    <n v="0"/>
    <n v="0"/>
    <n v="0"/>
    <m/>
    <m/>
    <n v="0"/>
    <n v="0"/>
    <m/>
    <n v="-204.34"/>
    <m/>
    <n v="0"/>
    <m/>
    <m/>
    <m/>
    <m/>
    <m/>
    <s v="CEMUNDT"/>
    <m/>
    <m/>
    <m/>
    <m/>
    <s v="JSTAUDACHER"/>
    <m/>
    <m/>
    <m/>
    <m/>
    <m/>
    <m/>
    <m/>
    <m/>
    <m/>
    <s v="LINDS"/>
    <n v="43473"/>
    <n v="43473"/>
    <n v="43473"/>
    <n v="43473"/>
    <m/>
    <m/>
    <m/>
    <m/>
    <m/>
    <m/>
    <m/>
    <m/>
    <m/>
    <m/>
    <s v="SVCORDERMAN"/>
    <d v="2019-01-09T00:00:00"/>
    <m/>
    <d v="2019-01-09T00:00:00"/>
    <d v="2019-01-09T00:00:00"/>
    <m/>
    <m/>
    <m/>
    <m/>
    <m/>
    <m/>
    <m/>
    <m/>
    <d v="2019-01-14T00:00:00"/>
    <m/>
    <s v="CEMUNDT"/>
    <m/>
    <m/>
    <m/>
    <m/>
    <m/>
    <m/>
    <m/>
    <d v="2019-01-14T00:00:00"/>
    <d v="2019-01-15T00:00:00"/>
    <s v="LINDS"/>
    <d v="2019-01-08T00:00:00"/>
    <m/>
    <d v="2019-01-08T00:00:00"/>
    <d v="2019-01-08T00:00:00"/>
    <s v="AMSHEPHERD"/>
    <m/>
    <m/>
    <m/>
    <m/>
    <m/>
    <m/>
    <m/>
    <m/>
    <m/>
  </r>
  <r>
    <s v="MJQUINN"/>
    <n v="1803834204"/>
    <s v="CLAIM-BLDGMATL-BLDR"/>
    <s v="WRIGHT CONSTRUCTION WESTERN INC."/>
    <x v="241"/>
    <x v="0"/>
    <d v="2019-01-10T00:00:00"/>
    <n v="43115"/>
    <m/>
    <s v="X19832"/>
    <s v="KAN"/>
    <s v="CE1"/>
    <x v="5"/>
    <s v="KAN"/>
    <m/>
    <s v="OTHER"/>
    <n v="43476"/>
    <n v="43476"/>
    <m/>
    <n v="439.59"/>
    <n v="0"/>
    <n v="0.12"/>
    <n v="0.11"/>
    <n v="0.11"/>
    <n v="0"/>
    <m/>
    <n v="0"/>
    <n v="0"/>
    <n v="0"/>
    <m/>
    <m/>
    <n v="0"/>
    <n v="192.63"/>
    <n v="43.82"/>
    <n v="-242.06"/>
    <m/>
    <n v="0"/>
    <m/>
    <m/>
    <m/>
    <m/>
    <m/>
    <s v="HAMIS"/>
    <m/>
    <m/>
    <m/>
    <m/>
    <s v="PAULT"/>
    <m/>
    <m/>
    <m/>
    <m/>
    <m/>
    <m/>
    <m/>
    <m/>
    <m/>
    <s v="AAVONSEGGERN"/>
    <d v="2019-01-10T00:00:00"/>
    <d v="2019-01-10T00:00:00"/>
    <d v="2019-01-10T00:00:00"/>
    <d v="2019-01-10T00:00:00"/>
    <m/>
    <m/>
    <m/>
    <m/>
    <m/>
    <m/>
    <m/>
    <m/>
    <m/>
    <m/>
    <s v="SVCORDERMAN"/>
    <d v="2019-01-11T00:00:00"/>
    <m/>
    <d v="2019-01-11T00:00:00"/>
    <d v="2019-01-11T00:00:00"/>
    <m/>
    <m/>
    <m/>
    <m/>
    <m/>
    <m/>
    <m/>
    <m/>
    <d v="2019-01-16T00:00:00"/>
    <m/>
    <s v="CWWALKER"/>
    <m/>
    <m/>
    <m/>
    <m/>
    <m/>
    <m/>
    <m/>
    <d v="2019-01-18T00:00:00"/>
    <d v="2019-01-17T00:00:00"/>
    <s v="AAVONSEGGERN"/>
    <d v="2019-01-10T00:00:00"/>
    <m/>
    <d v="2019-01-10T00:00:00"/>
    <d v="2019-01-10T00:00:00"/>
    <s v="JDHUDSON"/>
    <m/>
    <m/>
    <m/>
    <m/>
    <m/>
    <m/>
    <m/>
    <m/>
    <m/>
  </r>
  <r>
    <s v="PCSASSER"/>
    <n v="1701864510"/>
    <s v="GB-ENPARTS-BLDR"/>
    <s v="FAZIO HOLDINGS, LLC"/>
    <x v="242"/>
    <x v="1"/>
    <d v="2019-01-14T00:00:00"/>
    <m/>
    <m/>
    <m/>
    <s v="KAN"/>
    <s v="KAN"/>
    <x v="5"/>
    <s v="KAN"/>
    <m/>
    <m/>
    <m/>
    <m/>
    <n v="43499"/>
    <n v="167.64"/>
    <n v="167.64"/>
    <n v="0.01"/>
    <n v="0.01"/>
    <n v="0.01"/>
    <n v="0"/>
    <m/>
    <n v="0"/>
    <n v="0"/>
    <n v="0"/>
    <m/>
    <m/>
    <n v="0"/>
    <n v="20.64"/>
    <n v="12.311999999999999"/>
    <n v="19.670000000000002"/>
    <n v="11.733000000000001"/>
    <n v="0"/>
    <m/>
    <m/>
    <m/>
    <m/>
    <m/>
    <s v="SOMMJ"/>
    <m/>
    <m/>
    <m/>
    <m/>
    <s v="JHWOEHRER"/>
    <m/>
    <m/>
    <m/>
    <m/>
    <m/>
    <m/>
    <m/>
    <m/>
    <m/>
    <s v="LINDS"/>
    <m/>
    <m/>
    <m/>
    <m/>
    <m/>
    <m/>
    <m/>
    <m/>
    <m/>
    <m/>
    <m/>
    <m/>
    <m/>
    <m/>
    <s v="SVCORDERMAN"/>
    <n v="43480"/>
    <m/>
    <n v="43480"/>
    <d v="2019-01-15T00:00:00"/>
    <m/>
    <m/>
    <m/>
    <m/>
    <m/>
    <m/>
    <m/>
    <m/>
    <d v="2019-01-18T00:00:00"/>
    <m/>
    <s v="SMWAGHELA"/>
    <m/>
    <m/>
    <m/>
    <m/>
    <m/>
    <m/>
    <m/>
    <d v="2019-01-22T00:00:00"/>
    <d v="2019-01-29T00:00:00"/>
    <s v="LINDS"/>
    <d v="2019-01-14T00:00:00"/>
    <m/>
    <d v="2019-01-14T00:00:00"/>
    <d v="2019-01-14T00:00:00"/>
    <s v="JFPUDENZ"/>
    <m/>
    <m/>
    <m/>
    <m/>
    <m/>
    <m/>
    <m/>
    <m/>
    <m/>
  </r>
  <r>
    <s v="SELUNDIN"/>
    <n v="1803217207"/>
    <s v="GB-ENPARTS-BLDR"/>
    <s v="DERRICK BUILDING SOLUTIONS, LLC"/>
    <x v="243"/>
    <x v="1"/>
    <d v="2019-01-15T00:00:00"/>
    <m/>
    <m/>
    <m/>
    <s v="KAN"/>
    <s v="KAN"/>
    <x v="5"/>
    <s v="KAN"/>
    <m/>
    <m/>
    <m/>
    <m/>
    <n v="43499"/>
    <n v="120.81"/>
    <n v="120.81"/>
    <n v="0.02"/>
    <n v="0.02"/>
    <n v="0.02"/>
    <n v="0"/>
    <m/>
    <n v="0"/>
    <n v="0"/>
    <n v="0"/>
    <m/>
    <m/>
    <n v="0"/>
    <n v="20.81"/>
    <n v="17.225000000000001"/>
    <n v="23.26"/>
    <n v="19.253"/>
    <n v="0"/>
    <m/>
    <m/>
    <m/>
    <m/>
    <m/>
    <s v="MEEBD"/>
    <m/>
    <m/>
    <m/>
    <m/>
    <s v="JHWOEHRER"/>
    <m/>
    <m/>
    <m/>
    <m/>
    <m/>
    <m/>
    <m/>
    <m/>
    <m/>
    <s v="LINDS"/>
    <m/>
    <m/>
    <m/>
    <m/>
    <m/>
    <m/>
    <m/>
    <m/>
    <m/>
    <m/>
    <m/>
    <m/>
    <m/>
    <m/>
    <s v="SVCORDERMAN"/>
    <d v="2019-01-16T00:00:00"/>
    <m/>
    <d v="2019-01-16T00:00:00"/>
    <d v="2019-01-16T00:00:00"/>
    <m/>
    <m/>
    <m/>
    <m/>
    <m/>
    <m/>
    <m/>
    <m/>
    <m/>
    <m/>
    <s v="LEASAAD"/>
    <m/>
    <m/>
    <m/>
    <m/>
    <m/>
    <m/>
    <m/>
    <d v="2019-01-23T00:00:00"/>
    <d v="2019-01-21T00:00:00"/>
    <s v="LINDS"/>
    <d v="2019-01-15T00:00:00"/>
    <m/>
    <d v="2019-01-15T00:00:00"/>
    <d v="2019-01-15T00:00:00"/>
    <s v="JDHUDSON"/>
    <m/>
    <m/>
    <m/>
    <m/>
    <m/>
    <m/>
    <m/>
    <m/>
    <m/>
  </r>
  <r>
    <s v="PCSASSER"/>
    <n v="1803224709"/>
    <s v="CLAIM-ENPARTS-BLDR"/>
    <s v="COMPONENT CONSTRUCTION COMPANY, LTD"/>
    <x v="239"/>
    <x v="0"/>
    <d v="2019-01-25T00:00:00"/>
    <d v="2019-01-30T00:00:00"/>
    <m/>
    <n v="1806"/>
    <s v="KAN"/>
    <s v="KAN"/>
    <x v="5"/>
    <s v="KAN"/>
    <m/>
    <s v="OTHER"/>
    <m/>
    <m/>
    <m/>
    <n v="453.57"/>
    <n v="0"/>
    <n v="0.21"/>
    <n v="0.19"/>
    <n v="0.19"/>
    <n v="0"/>
    <m/>
    <n v="0"/>
    <n v="0"/>
    <n v="0"/>
    <m/>
    <m/>
    <n v="0"/>
    <n v="138.57"/>
    <n v="30.550999999999998"/>
    <n v="-3.4"/>
    <m/>
    <n v="0"/>
    <m/>
    <m/>
    <m/>
    <m/>
    <m/>
    <s v="MLRODENBERG"/>
    <m/>
    <m/>
    <m/>
    <m/>
    <s v="JHWOEHRER"/>
    <m/>
    <m/>
    <m/>
    <m/>
    <m/>
    <m/>
    <m/>
    <m/>
    <m/>
    <s v="DJRAPPITT"/>
    <n v="43490"/>
    <n v="43490"/>
    <n v="43490"/>
    <n v="43490"/>
    <m/>
    <m/>
    <m/>
    <m/>
    <m/>
    <m/>
    <m/>
    <m/>
    <m/>
    <m/>
    <s v="SVCORDERMAN"/>
    <d v="2019-01-25T00:00:00"/>
    <m/>
    <d v="2019-01-25T00:00:00"/>
    <d v="2019-01-25T00:00:00"/>
    <m/>
    <m/>
    <m/>
    <m/>
    <m/>
    <m/>
    <m/>
    <m/>
    <m/>
    <m/>
    <s v="HEFLA"/>
    <m/>
    <m/>
    <m/>
    <m/>
    <m/>
    <m/>
    <m/>
    <d v="2019-01-30T00:00:00"/>
    <n v="43496"/>
    <s v="DJRAPPITT"/>
    <d v="2019-01-25T00:00:00"/>
    <m/>
    <d v="2019-01-25T00:00:00"/>
    <d v="2019-01-25T00:00:00"/>
    <s v="JDHUDSON"/>
    <m/>
    <m/>
    <m/>
    <m/>
    <m/>
    <m/>
    <m/>
    <m/>
    <m/>
  </r>
  <r>
    <s v="MEHURD"/>
    <n v="1804493601"/>
    <s v="GB/WS-STD-BLDR"/>
    <s v="BRINER BUILDING, INC."/>
    <x v="244"/>
    <x v="0"/>
    <d v="2018-11-09T00:00:00"/>
    <d v="2019-02-15T00:00:00"/>
    <m/>
    <n v="21887"/>
    <s v="KAN"/>
    <s v="KC1"/>
    <x v="6"/>
    <s v="KAN"/>
    <s v="C1"/>
    <m/>
    <d v="2018-12-07T00:00:00"/>
    <d v="2018-12-10T00:00:00"/>
    <m/>
    <n v="185887.12"/>
    <n v="0"/>
    <n v="59.99"/>
    <n v="57.63"/>
    <n v="57.63"/>
    <n v="87"/>
    <n v="0"/>
    <n v="169.25"/>
    <n v="0"/>
    <n v="169.25"/>
    <n v="9219.83"/>
    <n v="5872.5"/>
    <n v="0"/>
    <n v="48922.96"/>
    <n v="26.318999999999999"/>
    <n v="0"/>
    <m/>
    <n v="28"/>
    <m/>
    <m/>
    <m/>
    <m/>
    <m/>
    <s v="SCJACKSON1"/>
    <n v="43441"/>
    <n v="43441"/>
    <n v="43448"/>
    <n v="43447"/>
    <s v="LEASAAD"/>
    <n v="43447"/>
    <n v="43447"/>
    <n v="43447"/>
    <m/>
    <m/>
    <m/>
    <m/>
    <m/>
    <m/>
    <s v="JMPAGE"/>
    <n v="43451"/>
    <n v="43451"/>
    <n v="43462"/>
    <n v="43462"/>
    <s v="TAMCLAUGHLIN"/>
    <n v="43481"/>
    <n v="43481"/>
    <n v="43483"/>
    <n v="43480"/>
    <m/>
    <m/>
    <m/>
    <m/>
    <m/>
    <s v="SVCORDERMAN"/>
    <d v="2019-01-24T00:00:00"/>
    <m/>
    <d v="2019-01-24T00:00:00"/>
    <d v="2019-01-23T00:00:00"/>
    <s v="JMPAGE"/>
    <n v="43487"/>
    <n v="43486"/>
    <n v="43487"/>
    <n v="43487"/>
    <s v="MEHURD"/>
    <m/>
    <m/>
    <d v="2019-01-28T00:00:00"/>
    <n v="43489"/>
    <s v="JHWOEHRER"/>
    <m/>
    <m/>
    <m/>
    <m/>
    <m/>
    <m/>
    <m/>
    <d v="2019-02-13T00:00:00"/>
    <m/>
    <s v="JMPAGE"/>
    <d v="2019-01-23T00:00:00"/>
    <m/>
    <d v="2019-01-23T00:00:00"/>
    <d v="2019-01-22T00:00:00"/>
    <s v="NANCB"/>
    <n v="43416"/>
    <m/>
    <n v="43424"/>
    <m/>
    <m/>
    <m/>
    <m/>
    <m/>
    <m/>
  </r>
  <r>
    <s v="RADAVIS"/>
    <n v="1804221901"/>
    <s v="GB/LM-CUSTOM-BLDR"/>
    <s v="CLOUSE CONSTRUCTION CORP."/>
    <x v="245"/>
    <x v="0"/>
    <d v="2018-10-09T00:00:00"/>
    <d v="2019-02-25T00:00:00"/>
    <m/>
    <n v="10092018"/>
    <s v="KAN"/>
    <s v="KAN"/>
    <x v="6"/>
    <s v="KAN"/>
    <s v="E1"/>
    <m/>
    <n v="43423"/>
    <n v="43423"/>
    <m/>
    <n v="380138"/>
    <n v="0"/>
    <n v="144.91"/>
    <n v="154.71"/>
    <n v="149.05000000000001"/>
    <n v="100"/>
    <n v="100"/>
    <n v="266.75"/>
    <n v="0"/>
    <n v="266.75"/>
    <n v="11062"/>
    <n v="7047"/>
    <n v="0"/>
    <n v="70443"/>
    <n v="18.530999999999999"/>
    <n v="0"/>
    <m/>
    <n v="21.19"/>
    <m/>
    <m/>
    <m/>
    <m/>
    <m/>
    <s v="JHWOEHRER"/>
    <n v="43412"/>
    <n v="43412"/>
    <n v="43420"/>
    <n v="43420"/>
    <s v="LEASAAD"/>
    <m/>
    <m/>
    <n v="43418"/>
    <n v="43418"/>
    <s v="LEASAAD"/>
    <m/>
    <m/>
    <n v="43405"/>
    <n v="43405"/>
    <s v="SDSENECAL"/>
    <n v="43436"/>
    <n v="43436"/>
    <n v="43448"/>
    <n v="43447"/>
    <s v="TAMCLAUGHLIN"/>
    <n v="43446"/>
    <n v="43446"/>
    <n v="43476"/>
    <n v="43476"/>
    <m/>
    <m/>
    <m/>
    <m/>
    <m/>
    <s v="SVCORDERMAN"/>
    <d v="2019-01-31T00:00:00"/>
    <m/>
    <d v="2019-01-31T00:00:00"/>
    <d v="2019-01-25T00:00:00"/>
    <s v="SDSENECAL"/>
    <n v="43494"/>
    <n v="43476"/>
    <n v="43482"/>
    <n v="43482"/>
    <s v="RADAVIS"/>
    <m/>
    <m/>
    <n v="43495"/>
    <n v="43493"/>
    <s v="LEASAAD"/>
    <m/>
    <m/>
    <m/>
    <m/>
    <m/>
    <m/>
    <m/>
    <d v="2019-03-14T00:00:00"/>
    <m/>
    <s v="SDSENECAL"/>
    <d v="2019-01-30T00:00:00"/>
    <m/>
    <d v="2019-01-30T00:00:00"/>
    <d v="2019-01-17T00:00:00"/>
    <s v="JDHUDSON"/>
    <n v="43397"/>
    <n v="43397"/>
    <n v="43411"/>
    <n v="43403"/>
    <s v="CINDYSU"/>
    <m/>
    <m/>
    <m/>
    <m/>
  </r>
  <r>
    <s v="RADAVIS"/>
    <n v="1804221903"/>
    <s v="GB/LM-CUSTOM-BLDR"/>
    <s v="CLOUSE CONSTRUCTION CORP."/>
    <x v="245"/>
    <x v="3"/>
    <d v="2018-10-11T00:00:00"/>
    <d v="2019-03-08T00:00:00"/>
    <m/>
    <n v="10092018"/>
    <s v="KAN"/>
    <s v="KAN"/>
    <x v="6"/>
    <s v="KAN"/>
    <s v="E1"/>
    <m/>
    <d v="2018-11-19T00:00:00"/>
    <d v="2018-11-20T00:00:00"/>
    <m/>
    <n v="282469"/>
    <n v="0"/>
    <n v="85.86"/>
    <n v="0"/>
    <n v="0"/>
    <n v="0"/>
    <n v="0"/>
    <n v="0"/>
    <n v="0"/>
    <n v="0"/>
    <m/>
    <m/>
    <n v="0"/>
    <n v="76608"/>
    <n v="27.120999999999999"/>
    <n v="0"/>
    <m/>
    <n v="21.19"/>
    <m/>
    <m/>
    <m/>
    <m/>
    <m/>
    <s v="JHWOEHRER"/>
    <n v="43412"/>
    <n v="43412"/>
    <n v="43420"/>
    <n v="43420"/>
    <s v="LEASAAD"/>
    <m/>
    <m/>
    <m/>
    <m/>
    <m/>
    <m/>
    <m/>
    <m/>
    <m/>
    <s v="JMPAGE"/>
    <n v="43451"/>
    <n v="43425"/>
    <n v="43479"/>
    <n v="43461"/>
    <s v="AAVONSEGGERN"/>
    <n v="43445"/>
    <n v="43445"/>
    <n v="43445"/>
    <n v="43463"/>
    <m/>
    <m/>
    <m/>
    <m/>
    <m/>
    <s v="SVCORDERMAN"/>
    <n v="43503"/>
    <m/>
    <n v="43509"/>
    <m/>
    <m/>
    <m/>
    <m/>
    <m/>
    <m/>
    <m/>
    <m/>
    <m/>
    <m/>
    <m/>
    <s v="LEASAAD"/>
    <m/>
    <m/>
    <m/>
    <m/>
    <m/>
    <m/>
    <m/>
    <n v="43545"/>
    <m/>
    <s v="JMPAGE"/>
    <d v="2019-02-06T00:00:00"/>
    <m/>
    <d v="2019-02-06T00:00:00"/>
    <d v="2019-01-17T00:00:00"/>
    <s v="TRLUCAS"/>
    <m/>
    <m/>
    <m/>
    <m/>
    <m/>
    <m/>
    <m/>
    <m/>
    <m/>
  </r>
  <r>
    <s v="RADAVIS"/>
    <n v="1804221902"/>
    <s v="GB/LM-CUSTOM-BLDR"/>
    <s v="CLOUSE CONSTRUCTION CORP."/>
    <x v="245"/>
    <x v="0"/>
    <d v="2018-10-11T00:00:00"/>
    <n v="43532"/>
    <m/>
    <n v="10092018"/>
    <s v="KAN"/>
    <s v="KAN"/>
    <x v="6"/>
    <s v="KAN"/>
    <s v="E1"/>
    <m/>
    <n v="43423"/>
    <n v="43423"/>
    <m/>
    <n v="277377"/>
    <n v="0"/>
    <n v="113.29"/>
    <n v="82.94"/>
    <n v="82.25"/>
    <n v="105"/>
    <n v="105"/>
    <n v="0"/>
    <n v="0"/>
    <n v="0"/>
    <n v="11062"/>
    <n v="7045"/>
    <n v="0"/>
    <n v="59704"/>
    <n v="21.423999999999999"/>
    <n v="0"/>
    <m/>
    <n v="21.19"/>
    <m/>
    <m/>
    <m/>
    <m/>
    <m/>
    <s v="JHWOEHRER"/>
    <n v="43412"/>
    <n v="43412"/>
    <n v="43420"/>
    <n v="43420"/>
    <s v="LEASAAD"/>
    <m/>
    <m/>
    <m/>
    <m/>
    <m/>
    <m/>
    <m/>
    <m/>
    <m/>
    <s v="SDSENECAL"/>
    <d v="2018-12-17T00:00:00"/>
    <d v="2018-12-03T00:00:00"/>
    <d v="2019-01-14T00:00:00"/>
    <d v="2018-12-12T00:00:00"/>
    <s v="TAMCLAUGHLIN"/>
    <n v="43446"/>
    <n v="43446"/>
    <n v="43476"/>
    <n v="43476"/>
    <m/>
    <m/>
    <m/>
    <m/>
    <m/>
    <s v="SVCORDERMAN"/>
    <d v="2019-02-07T00:00:00"/>
    <m/>
    <d v="2019-02-07T00:00:00"/>
    <d v="2019-01-30T00:00:00"/>
    <m/>
    <m/>
    <m/>
    <m/>
    <m/>
    <s v="RADAVIS"/>
    <m/>
    <m/>
    <m/>
    <n v="43497"/>
    <s v="LEASAAD"/>
    <m/>
    <m/>
    <m/>
    <m/>
    <m/>
    <m/>
    <m/>
    <d v="2019-03-21T00:00:00"/>
    <m/>
    <s v="SDSENECAL"/>
    <d v="2019-02-06T00:00:00"/>
    <m/>
    <d v="2019-02-06T00:00:00"/>
    <d v="2019-01-17T00:00:00"/>
    <s v="TRLUCAS"/>
    <m/>
    <m/>
    <m/>
    <m/>
    <m/>
    <m/>
    <m/>
    <m/>
    <m/>
  </r>
  <r>
    <s v="MJWILLIAMS"/>
    <n v="1804604801"/>
    <s v="GB/WS-CUSTOM-BLDR"/>
    <s v="TRI-STATE BLDG. &amp; SPLY. CO. INC."/>
    <x v="246"/>
    <x v="0"/>
    <d v="2018-11-28T00:00:00"/>
    <n v="43508"/>
    <m/>
    <m/>
    <s v="KAN"/>
    <s v="KC1"/>
    <x v="10"/>
    <s v="KAN"/>
    <s v="B1"/>
    <m/>
    <n v="43473"/>
    <n v="43474"/>
    <m/>
    <n v="92168.639999999999"/>
    <n v="0"/>
    <n v="22.33"/>
    <n v="21.6"/>
    <n v="21.6"/>
    <n v="115"/>
    <n v="0"/>
    <n v="200.3"/>
    <n v="0"/>
    <n v="200.3"/>
    <n v="12029"/>
    <n v="7661"/>
    <n v="0"/>
    <n v="29920.76"/>
    <n v="32.463000000000001"/>
    <n v="0"/>
    <m/>
    <n v="31.57"/>
    <m/>
    <m/>
    <m/>
    <m/>
    <m/>
    <s v="MEEBD"/>
    <n v="43461"/>
    <n v="43461"/>
    <n v="43469"/>
    <n v="43472"/>
    <s v="JHWOEHRER"/>
    <m/>
    <m/>
    <n v="43472"/>
    <n v="43472"/>
    <s v="LEASAAD"/>
    <m/>
    <m/>
    <n v="43437"/>
    <n v="43437"/>
    <s v="AJCUEVAS"/>
    <d v="2019-01-08T00:00:00"/>
    <d v="2019-01-08T00:00:00"/>
    <d v="2019-01-16T00:00:00"/>
    <d v="2019-01-16T00:00:00"/>
    <s v="HERNG"/>
    <n v="43482"/>
    <n v="43482"/>
    <n v="43486"/>
    <n v="43486"/>
    <m/>
    <m/>
    <m/>
    <m/>
    <m/>
    <s v="SVCORDERMAN"/>
    <d v="2019-01-25T00:00:00"/>
    <m/>
    <d v="2019-01-25T00:00:00"/>
    <d v="2019-01-25T00:00:00"/>
    <s v="AJCUEVAS"/>
    <n v="43489"/>
    <n v="43489"/>
    <n v="43489"/>
    <n v="43489"/>
    <s v="MJWILLIAMS"/>
    <m/>
    <m/>
    <d v="2019-01-30T00:00:00"/>
    <n v="43490"/>
    <s v="WIEBJ"/>
    <m/>
    <m/>
    <m/>
    <m/>
    <m/>
    <m/>
    <m/>
    <d v="2019-02-11T00:00:00"/>
    <m/>
    <s v="AJCUEVAS"/>
    <d v="2019-01-24T00:00:00"/>
    <m/>
    <d v="2019-01-24T00:00:00"/>
    <d v="2019-01-24T00:00:00"/>
    <s v="TRLUCAS"/>
    <n v="43447"/>
    <n v="43447"/>
    <n v="43455"/>
    <n v="43455"/>
    <s v="CINDYSU"/>
    <m/>
    <m/>
    <m/>
    <m/>
  </r>
  <r>
    <s v="GREEJ1"/>
    <n v="1804796401"/>
    <s v="GB/CL-STD-BLDR"/>
    <s v="JAMES WARE CONSTRUCTION, INC."/>
    <x v="247"/>
    <x v="0"/>
    <d v="2018-12-26T00:00:00"/>
    <n v="43516"/>
    <m/>
    <s v="ALL PHASE 19"/>
    <s v="MXC"/>
    <s v="MXC"/>
    <x v="10"/>
    <s v="KAN"/>
    <s v="B1"/>
    <s v="OTHER"/>
    <n v="43473"/>
    <n v="43474"/>
    <m/>
    <n v="68307.33"/>
    <n v="0"/>
    <n v="25.67"/>
    <n v="25.71"/>
    <n v="25.71"/>
    <n v="20"/>
    <n v="20"/>
    <n v="22"/>
    <n v="0"/>
    <n v="22"/>
    <n v="1330"/>
    <n v="1000"/>
    <n v="0"/>
    <n v="13693.66"/>
    <n v="20.047000000000001"/>
    <n v="0"/>
    <m/>
    <n v="20"/>
    <m/>
    <m/>
    <m/>
    <m/>
    <m/>
    <s v="ARCERON"/>
    <n v="43480"/>
    <n v="43480"/>
    <n v="43481"/>
    <n v="43481"/>
    <s v="GONZR"/>
    <n v="43481"/>
    <n v="43481"/>
    <n v="43481"/>
    <n v="43481"/>
    <m/>
    <m/>
    <m/>
    <m/>
    <m/>
    <s v="JMENDOZA1"/>
    <d v="2019-01-17T00:00:00"/>
    <d v="2019-01-17T00:00:00"/>
    <d v="2019-01-17T00:00:00"/>
    <d v="2019-01-17T00:00:00"/>
    <s v="PARRL"/>
    <n v="43483"/>
    <n v="43483"/>
    <n v="43483"/>
    <n v="43483"/>
    <m/>
    <m/>
    <m/>
    <m/>
    <m/>
    <s v="SVCORDERMAN"/>
    <d v="2019-01-28T00:00:00"/>
    <m/>
    <d v="2019-01-24T00:00:00"/>
    <d v="2019-01-24T00:00:00"/>
    <s v="JMENDOZA1"/>
    <n v="43489"/>
    <n v="43489"/>
    <n v="43489"/>
    <n v="43489"/>
    <s v="GREEJ1"/>
    <m/>
    <m/>
    <d v="2019-01-28T00:00:00"/>
    <m/>
    <s v="PAULT"/>
    <m/>
    <m/>
    <m/>
    <m/>
    <m/>
    <m/>
    <m/>
    <d v="2019-02-19T00:00:00"/>
    <m/>
    <s v="JMENDOZA1"/>
    <d v="2019-01-24T00:00:00"/>
    <m/>
    <d v="2019-01-24T00:00:00"/>
    <d v="2019-01-24T00:00:00"/>
    <s v="ARANF"/>
    <n v="43469"/>
    <n v="43469"/>
    <n v="43473"/>
    <n v="43473"/>
    <m/>
    <m/>
    <m/>
    <m/>
    <m/>
  </r>
  <r>
    <s v="PCSASSER"/>
    <n v="1804044702"/>
    <s v="GB/WS-ENPARTS-BLDR"/>
    <s v="AYARS &amp; AYARS, INCORPORATED"/>
    <x v="248"/>
    <x v="1"/>
    <d v="2019-01-15T00:00:00"/>
    <d v="2019-01-17T00:00:00"/>
    <m/>
    <s v="18-B-346"/>
    <s v="KAN"/>
    <s v="MEM"/>
    <x v="10"/>
    <s v="KAN"/>
    <s v="B1"/>
    <m/>
    <m/>
    <m/>
    <n v="43499"/>
    <n v="1"/>
    <n v="0"/>
    <n v="0.26"/>
    <n v="0.25"/>
    <n v="0.25"/>
    <n v="0"/>
    <m/>
    <n v="0"/>
    <n v="0"/>
    <n v="0"/>
    <m/>
    <m/>
    <n v="0"/>
    <n v="-483"/>
    <m/>
    <n v="-405.77"/>
    <m/>
    <n v="0"/>
    <m/>
    <m/>
    <m/>
    <m/>
    <m/>
    <s v="ABGONZALEZ"/>
    <m/>
    <m/>
    <m/>
    <m/>
    <s v="RDENNIS1"/>
    <m/>
    <m/>
    <m/>
    <m/>
    <m/>
    <m/>
    <m/>
    <m/>
    <m/>
    <s v="AJCUEVAS"/>
    <m/>
    <m/>
    <m/>
    <m/>
    <m/>
    <m/>
    <m/>
    <m/>
    <m/>
    <m/>
    <m/>
    <m/>
    <m/>
    <m/>
    <s v="SVCORDERMAN"/>
    <d v="2019-01-16T00:00:00"/>
    <m/>
    <d v="2019-01-16T00:00:00"/>
    <d v="2019-01-16T00:00:00"/>
    <m/>
    <m/>
    <m/>
    <m/>
    <m/>
    <m/>
    <m/>
    <m/>
    <d v="2019-01-21T00:00:00"/>
    <m/>
    <s v="AWOPEL"/>
    <m/>
    <m/>
    <m/>
    <m/>
    <m/>
    <m/>
    <m/>
    <d v="2019-01-21T00:00:00"/>
    <n v="43486"/>
    <s v="AJCUEVAS"/>
    <d v="2019-01-15T00:00:00"/>
    <m/>
    <d v="2019-01-15T00:00:00"/>
    <d v="2019-01-15T00:00:00"/>
    <s v="JBTAFOYA"/>
    <m/>
    <m/>
    <m/>
    <m/>
    <m/>
    <m/>
    <m/>
    <m/>
    <m/>
  </r>
  <r>
    <s v="RADAVIS"/>
    <n v="1804578501"/>
    <s v="GB/WS-STD-BLDR"/>
    <s v="RAND CONSTRUCTION ENGINEERING, INC."/>
    <x v="249"/>
    <x v="3"/>
    <d v="2018-11-26T00:00:00"/>
    <d v="2019-03-22T00:00:00"/>
    <m/>
    <n v="19.004000000000001"/>
    <s v="KAN"/>
    <s v="MXC"/>
    <x v="10"/>
    <s v="KAN"/>
    <s v="B2"/>
    <m/>
    <d v="2018-12-04T00:00:00"/>
    <d v="2018-12-05T00:00:00"/>
    <m/>
    <n v="218904"/>
    <n v="0"/>
    <n v="70.02"/>
    <n v="0"/>
    <n v="0"/>
    <n v="86"/>
    <n v="0"/>
    <n v="102.5"/>
    <n v="0"/>
    <n v="102.5"/>
    <n v="9114"/>
    <n v="5805"/>
    <n v="0"/>
    <n v="34395"/>
    <n v="15.712"/>
    <n v="0"/>
    <m/>
    <n v="14.72"/>
    <m/>
    <m/>
    <m/>
    <m/>
    <m/>
    <s v="GONZR"/>
    <d v="2018-12-13T00:00:00"/>
    <d v="2018-12-13T00:00:00"/>
    <d v="2018-12-21T00:00:00"/>
    <n v="43455"/>
    <s v="ICHAS"/>
    <n v="43453"/>
    <n v="43453"/>
    <d v="2018-12-19T00:00:00"/>
    <d v="2018-12-19T00:00:00"/>
    <s v="GONZR"/>
    <m/>
    <m/>
    <n v="43451"/>
    <n v="43451"/>
    <s v="KLSEGUNDO"/>
    <d v="2018-12-26T00:00:00"/>
    <d v="2018-12-26T00:00:00"/>
    <d v="2019-01-08T00:00:00"/>
    <d v="2019-01-08T00:00:00"/>
    <s v="HMORALES"/>
    <d v="2019-01-09T00:00:00"/>
    <d v="2019-01-09T00:00:00"/>
    <d v="2019-01-11T00:00:00"/>
    <d v="2019-01-11T00:00:00"/>
    <m/>
    <m/>
    <m/>
    <m/>
    <m/>
    <s v="SVCORDERMAN"/>
    <d v="2019-01-18T00:00:00"/>
    <m/>
    <d v="2019-02-20T00:00:00"/>
    <m/>
    <s v="KLSEGUNDO"/>
    <d v="2019-01-16T00:00:00"/>
    <d v="2019-01-16T00:00:00"/>
    <d v="2019-01-16T00:00:00"/>
    <d v="2019-01-16T00:00:00"/>
    <m/>
    <m/>
    <m/>
    <m/>
    <m/>
    <s v="PAULT"/>
    <m/>
    <m/>
    <m/>
    <m/>
    <m/>
    <m/>
    <m/>
    <d v="2019-03-22T00:00:00"/>
    <m/>
    <s v="KLSEGUNDO"/>
    <d v="2019-01-17T00:00:00"/>
    <m/>
    <d v="2019-01-17T00:00:00"/>
    <d v="2019-01-16T00:00:00"/>
    <s v="TRLUCAS"/>
    <d v="2018-12-05T00:00:00"/>
    <d v="2018-12-05T00:00:00"/>
    <d v="2018-12-14T00:00:00"/>
    <d v="2018-12-12T00:00:00"/>
    <m/>
    <m/>
    <m/>
    <m/>
    <m/>
  </r>
  <r>
    <s v="RADAVIS"/>
    <n v="1804126002"/>
    <s v="GB/WS-STD-BLDR"/>
    <s v="RAND CONSTRUCTION ENGINEERING, INC."/>
    <x v="250"/>
    <x v="1"/>
    <d v="2018-12-10T00:00:00"/>
    <d v="2019-01-28T00:00:00"/>
    <m/>
    <n v="18.010999999999999"/>
    <s v="MEX"/>
    <s v="MXC"/>
    <x v="10"/>
    <s v="KAN"/>
    <s v="B2"/>
    <m/>
    <d v="2018-12-14T00:00:00"/>
    <d v="2018-12-17T00:00:00"/>
    <n v="43499"/>
    <n v="85075"/>
    <n v="85075"/>
    <n v="22.11"/>
    <n v="21.76"/>
    <n v="21.76"/>
    <n v="0"/>
    <n v="0"/>
    <n v="0"/>
    <n v="0"/>
    <n v="0"/>
    <n v="4357"/>
    <n v="3541"/>
    <n v="0"/>
    <n v="29790"/>
    <n v="35.015999999999998"/>
    <n v="45425.760000000002"/>
    <n v="53.395000000000003"/>
    <n v="0"/>
    <m/>
    <m/>
    <m/>
    <m/>
    <m/>
    <s v="GONZJ3"/>
    <n v="43451"/>
    <n v="43451"/>
    <n v="43453"/>
    <n v="43452"/>
    <s v="GONZR"/>
    <n v="43452"/>
    <n v="43452"/>
    <n v="43452"/>
    <m/>
    <m/>
    <m/>
    <m/>
    <m/>
    <m/>
    <s v="CARBA"/>
    <d v="2018-12-20T00:00:00"/>
    <d v="2018-12-20T00:00:00"/>
    <d v="2019-01-02T00:00:00"/>
    <d v="2019-01-03T00:00:00"/>
    <s v="NSHERNANDEZ"/>
    <n v="43469"/>
    <n v="43469"/>
    <n v="43469"/>
    <n v="43469"/>
    <m/>
    <m/>
    <m/>
    <m/>
    <m/>
    <s v="SVCORDERMAN"/>
    <d v="2019-01-10T00:00:00"/>
    <m/>
    <d v="2019-01-10T00:00:00"/>
    <d v="2019-01-10T00:00:00"/>
    <s v="CARBA"/>
    <n v="43474"/>
    <n v="43474"/>
    <n v="43474"/>
    <n v="43474"/>
    <s v="RADAVIS"/>
    <n v="43475"/>
    <n v="43475"/>
    <d v="2019-01-14T00:00:00"/>
    <n v="43475"/>
    <s v="AWOPEL"/>
    <m/>
    <m/>
    <m/>
    <m/>
    <m/>
    <m/>
    <m/>
    <d v="2019-01-29T00:00:00"/>
    <n v="43495"/>
    <s v="CARBA"/>
    <d v="2019-01-09T00:00:00"/>
    <m/>
    <d v="2019-01-09T00:00:00"/>
    <d v="2019-01-09T00:00:00"/>
    <s v="CLMARTINEZ"/>
    <m/>
    <m/>
    <m/>
    <m/>
    <m/>
    <m/>
    <m/>
    <m/>
    <m/>
  </r>
  <r>
    <s v="MEHURD"/>
    <n v="1804737501"/>
    <s v="GB/WS-STD-BLDR"/>
    <s v="LCI CONSTRUCTION, INC."/>
    <x v="251"/>
    <x v="0"/>
    <d v="2018-12-14T00:00:00"/>
    <d v="2019-02-18T00:00:00"/>
    <m/>
    <s v="B426"/>
    <s v="KAN"/>
    <s v="BUC"/>
    <x v="10"/>
    <s v="KAN"/>
    <s v="B2"/>
    <m/>
    <d v="2018-12-19T00:00:00"/>
    <d v="2018-12-19T00:00:00"/>
    <m/>
    <n v="20291.02"/>
    <n v="0"/>
    <n v="3.43"/>
    <n v="3.75"/>
    <n v="3.75"/>
    <n v="51"/>
    <n v="50"/>
    <n v="47"/>
    <n v="0"/>
    <n v="47"/>
    <n v="5245.76"/>
    <n v="3341.25"/>
    <n v="0"/>
    <n v="6750.13"/>
    <n v="33.267000000000003"/>
    <n v="0"/>
    <m/>
    <n v="34.15"/>
    <m/>
    <m/>
    <m/>
    <m/>
    <m/>
    <s v="JSTAUDACHER"/>
    <n v="43473"/>
    <n v="43473"/>
    <n v="43476"/>
    <n v="43479"/>
    <s v="DKHENSON"/>
    <n v="43475"/>
    <n v="43475"/>
    <n v="43475"/>
    <n v="43476"/>
    <s v="JSTAUDACHER"/>
    <m/>
    <m/>
    <n v="43479"/>
    <n v="43479"/>
    <s v="LIZUNIGA"/>
    <d v="2019-01-15T00:00:00"/>
    <d v="2019-01-15T00:00:00"/>
    <d v="2019-01-21T00:00:00"/>
    <d v="2019-01-21T00:00:00"/>
    <s v="PARRL"/>
    <d v="2019-01-22T00:00:00"/>
    <d v="2019-01-22T00:00:00"/>
    <d v="2019-01-23T00:00:00"/>
    <d v="2019-01-23T00:00:00"/>
    <m/>
    <m/>
    <m/>
    <m/>
    <m/>
    <s v="SVCORDERMAN"/>
    <d v="2019-01-31T00:00:00"/>
    <m/>
    <d v="2019-01-31T00:00:00"/>
    <d v="2019-01-28T00:00:00"/>
    <s v="LIZUNIGA"/>
    <d v="2019-01-30T00:00:00"/>
    <d v="2019-01-25T00:00:00"/>
    <d v="2019-01-30T00:00:00"/>
    <n v="43490"/>
    <s v="MEHURD"/>
    <m/>
    <m/>
    <d v="2019-02-04T00:00:00"/>
    <m/>
    <s v="KMBUCK"/>
    <m/>
    <m/>
    <n v="43479"/>
    <n v="43479"/>
    <m/>
    <m/>
    <m/>
    <d v="2019-02-19T00:00:00"/>
    <m/>
    <s v="LIZUNIGA"/>
    <d v="2019-01-30T00:00:00"/>
    <m/>
    <d v="2019-01-30T00:00:00"/>
    <d v="2019-01-25T00:00:00"/>
    <s v="JDHUDSON"/>
    <d v="2018-12-17T00:00:00"/>
    <d v="2018-12-17T00:00:00"/>
    <d v="2018-12-21T00:00:00"/>
    <d v="2018-12-19T00:00:00"/>
    <m/>
    <m/>
    <m/>
    <m/>
    <m/>
  </r>
  <r>
    <s v="GREEJ1"/>
    <n v="1900037301"/>
    <s v="GB/CL-STD-BLDR"/>
    <s v="EVERGREEN DESIGN-BUILD, LLC"/>
    <x v="252"/>
    <x v="0"/>
    <d v="2019-01-07T00:00:00"/>
    <d v="2019-02-14T00:00:00"/>
    <m/>
    <m/>
    <s v="MXC"/>
    <s v="MXC"/>
    <x v="10"/>
    <s v="KAN"/>
    <s v="B2"/>
    <m/>
    <d v="2019-01-10T00:00:00"/>
    <d v="2019-01-11T00:00:00"/>
    <m/>
    <n v="24078.27"/>
    <n v="0"/>
    <n v="8.69"/>
    <n v="8.82"/>
    <n v="8.82"/>
    <n v="20"/>
    <n v="20"/>
    <n v="12.5"/>
    <n v="0"/>
    <n v="12.5"/>
    <n v="1330"/>
    <n v="1000"/>
    <n v="0"/>
    <n v="2678.27"/>
    <n v="11.122999999999999"/>
    <n v="0"/>
    <m/>
    <n v="11.1"/>
    <m/>
    <m/>
    <m/>
    <m/>
    <m/>
    <s v="GONZR"/>
    <n v="43476"/>
    <n v="43476"/>
    <n v="43479"/>
    <n v="43479"/>
    <s v="ICHAS"/>
    <n v="43479"/>
    <n v="43479"/>
    <n v="43479"/>
    <n v="43479"/>
    <m/>
    <m/>
    <m/>
    <m/>
    <m/>
    <s v="OCAMA"/>
    <d v="2019-01-15T00:00:00"/>
    <d v="2019-01-15T00:00:00"/>
    <d v="2019-01-17T00:00:00"/>
    <d v="2019-01-18T00:00:00"/>
    <s v="LOPEA"/>
    <d v="2019-01-18T00:00:00"/>
    <d v="2019-01-18T00:00:00"/>
    <d v="2019-01-18T00:00:00"/>
    <d v="2019-01-18T00:00:00"/>
    <m/>
    <m/>
    <m/>
    <m/>
    <m/>
    <s v="SVCORDERMAN"/>
    <d v="2019-01-23T00:00:00"/>
    <m/>
    <d v="2019-01-23T00:00:00"/>
    <d v="2019-01-22T00:00:00"/>
    <s v="OCAMA"/>
    <d v="2019-01-22T00:00:00"/>
    <n v="43487"/>
    <d v="2019-01-22T00:00:00"/>
    <n v="43487"/>
    <m/>
    <m/>
    <m/>
    <n v="43490"/>
    <m/>
    <s v="SCHLK"/>
    <m/>
    <m/>
    <m/>
    <m/>
    <m/>
    <m/>
    <m/>
    <d v="2019-02-14T00:00:00"/>
    <m/>
    <s v="OCAMA"/>
    <d v="2019-01-22T00:00:00"/>
    <m/>
    <d v="2019-01-22T00:00:00"/>
    <d v="2019-01-22T00:00:00"/>
    <s v="DSEGURA"/>
    <n v="43474"/>
    <n v="43474"/>
    <n v="43474"/>
    <n v="43474"/>
    <m/>
    <m/>
    <m/>
    <m/>
    <m/>
  </r>
  <r>
    <s v="BENADEAU"/>
    <n v="1804299701"/>
    <s v="GB/WS-CUSTOM-BLDR"/>
    <s v="PHALEN STEEL CONSTRUCTION COMPANY"/>
    <x v="253"/>
    <x v="0"/>
    <d v="2018-10-17T00:00:00"/>
    <d v="2019-02-05T00:00:00"/>
    <m/>
    <m/>
    <s v="KAN"/>
    <s v="KC1"/>
    <x v="10"/>
    <s v="KAN"/>
    <s v="C1"/>
    <m/>
    <d v="2018-11-07T00:00:00"/>
    <d v="2018-11-08T00:00:00"/>
    <m/>
    <n v="180194"/>
    <n v="0"/>
    <n v="60.11"/>
    <n v="58.32"/>
    <n v="58.32"/>
    <n v="185"/>
    <n v="0"/>
    <n v="179.25"/>
    <n v="0"/>
    <n v="179.25"/>
    <n v="19381"/>
    <n v="12471"/>
    <n v="0"/>
    <n v="38165"/>
    <n v="21.18"/>
    <n v="0"/>
    <m/>
    <n v="23.34"/>
    <m/>
    <m/>
    <m/>
    <m/>
    <m/>
    <s v="WIEBJ"/>
    <n v="43419"/>
    <n v="43419"/>
    <n v="43434"/>
    <n v="43448"/>
    <m/>
    <m/>
    <m/>
    <m/>
    <m/>
    <s v="LEASAAD"/>
    <m/>
    <m/>
    <n v="43398"/>
    <n v="43398"/>
    <s v="MENDP"/>
    <d v="2018-12-18T00:00:00"/>
    <d v="2018-12-18T00:00:00"/>
    <d v="2018-12-27T00:00:00"/>
    <d v="2018-12-26T00:00:00"/>
    <s v="GJGUILLEN"/>
    <d v="2019-01-02T00:00:00"/>
    <d v="2019-01-02T00:00:00"/>
    <d v="2019-01-07T00:00:00"/>
    <d v="2019-01-04T00:00:00"/>
    <m/>
    <m/>
    <m/>
    <m/>
    <m/>
    <s v="SVCORDERMAN"/>
    <d v="2019-01-15T00:00:00"/>
    <m/>
    <d v="2019-01-15T00:00:00"/>
    <d v="2019-01-11T00:00:00"/>
    <s v="MENDP"/>
    <d v="2019-01-14T00:00:00"/>
    <n v="43475"/>
    <d v="2019-01-14T00:00:00"/>
    <n v="43475"/>
    <s v="BENADEAU"/>
    <m/>
    <m/>
    <d v="2019-01-16T00:00:00"/>
    <n v="43488"/>
    <s v="SMWAGHELA"/>
    <m/>
    <m/>
    <m/>
    <m/>
    <m/>
    <m/>
    <m/>
    <d v="2019-02-05T00:00:00"/>
    <m/>
    <s v="MENDP"/>
    <d v="2019-01-14T00:00:00"/>
    <m/>
    <d v="2019-01-14T00:00:00"/>
    <d v="2019-01-10T00:00:00"/>
    <s v="TRLUCAS"/>
    <n v="43403"/>
    <n v="43403"/>
    <n v="43415"/>
    <n v="43410"/>
    <m/>
    <m/>
    <m/>
    <m/>
    <m/>
  </r>
  <r>
    <s v="MEHURD"/>
    <n v="1804445701"/>
    <s v="GB/WS-CUSTOM-BLDR"/>
    <s v="J G BOWERS INC"/>
    <x v="254"/>
    <x v="0"/>
    <d v="2018-11-05T00:00:00"/>
    <d v="2019-02-11T00:00:00"/>
    <m/>
    <n v="8421"/>
    <s v="BUC"/>
    <s v="KC1"/>
    <x v="10"/>
    <s v="KAN"/>
    <s v="C1"/>
    <m/>
    <d v="2018-12-17T00:00:00"/>
    <d v="2018-12-17T00:00:00"/>
    <m/>
    <n v="137392.54999999999"/>
    <n v="0"/>
    <n v="45.6"/>
    <n v="53.63"/>
    <n v="53.63"/>
    <n v="91"/>
    <n v="91"/>
    <n v="218"/>
    <n v="0"/>
    <n v="218"/>
    <n v="9217.1"/>
    <n v="6270"/>
    <n v="0"/>
    <n v="28276.38"/>
    <n v="20.581"/>
    <n v="0"/>
    <m/>
    <n v="21.15"/>
    <m/>
    <m/>
    <m/>
    <m/>
    <m/>
    <s v="SCJACKSON1"/>
    <d v="2018-12-17T00:00:00"/>
    <d v="2018-12-17T00:00:00"/>
    <d v="2019-01-02T00:00:00"/>
    <m/>
    <s v="JHWOEHRER"/>
    <m/>
    <m/>
    <d v="2019-01-02T00:00:00"/>
    <d v="2019-01-02T00:00:00"/>
    <m/>
    <m/>
    <m/>
    <m/>
    <m/>
    <s v="NSHERNANDEZ"/>
    <d v="2019-01-03T00:00:00"/>
    <d v="2019-01-03T00:00:00"/>
    <d v="2019-01-10T00:00:00"/>
    <d v="2019-01-14T00:00:00"/>
    <s v="LOPEA"/>
    <d v="2019-01-11T00:00:00"/>
    <d v="2019-01-11T00:00:00"/>
    <d v="2019-01-15T00:00:00"/>
    <d v="2019-01-15T00:00:00"/>
    <m/>
    <m/>
    <m/>
    <m/>
    <m/>
    <s v="SVCORDERMAN"/>
    <n v="43487"/>
    <m/>
    <d v="2019-01-22T00:00:00"/>
    <d v="2019-01-22T00:00:00"/>
    <s v="NSHERNANDEZ"/>
    <d v="2019-01-21T00:00:00"/>
    <d v="2019-01-21T00:00:00"/>
    <d v="2019-01-21T00:00:00"/>
    <d v="2019-01-21T00:00:00"/>
    <s v="MEHURD"/>
    <m/>
    <m/>
    <d v="2019-01-24T00:00:00"/>
    <d v="2019-01-24T00:00:00"/>
    <s v="MMHEITING"/>
    <m/>
    <m/>
    <m/>
    <m/>
    <m/>
    <m/>
    <m/>
    <d v="2019-02-11T00:00:00"/>
    <m/>
    <s v="NSHERNANDEZ"/>
    <d v="2019-01-21T00:00:00"/>
    <m/>
    <d v="2019-01-21T00:00:00"/>
    <d v="2019-01-22T00:00:00"/>
    <s v="RSTJOHN"/>
    <d v="2018-11-26T00:00:00"/>
    <d v="2018-11-27T00:00:00"/>
    <d v="2018-12-06T00:00:00"/>
    <d v="2018-12-13T00:00:00"/>
    <s v="MGMANSELL"/>
    <m/>
    <m/>
    <m/>
    <m/>
  </r>
  <r>
    <s v="SELUNDIN"/>
    <n v="1804511601"/>
    <s v="GB/WS-STD-BLDR"/>
    <s v="JAMES J CALMES &amp; SONS INC"/>
    <x v="255"/>
    <x v="0"/>
    <d v="2018-11-13T00:00:00"/>
    <d v="2019-02-04T00:00:00"/>
    <m/>
    <m/>
    <s v="KAN"/>
    <s v="MXC"/>
    <x v="10"/>
    <s v="KAN"/>
    <s v="C1"/>
    <m/>
    <d v="2018-12-03T00:00:00"/>
    <d v="2018-12-04T00:00:00"/>
    <m/>
    <n v="86827"/>
    <n v="0"/>
    <n v="22.67"/>
    <n v="23.06"/>
    <n v="23.06"/>
    <n v="141"/>
    <n v="142"/>
    <n v="123.9"/>
    <n v="0"/>
    <n v="123.9"/>
    <n v="15048"/>
    <n v="9585"/>
    <n v="0"/>
    <n v="27994"/>
    <n v="32.241"/>
    <n v="0"/>
    <m/>
    <n v="30.8"/>
    <m/>
    <m/>
    <m/>
    <m/>
    <m/>
    <s v="GONZR"/>
    <n v="43437"/>
    <n v="43437"/>
    <n v="43445"/>
    <n v="43445"/>
    <m/>
    <m/>
    <m/>
    <m/>
    <m/>
    <s v="GONZR"/>
    <m/>
    <m/>
    <n v="43431"/>
    <n v="43431"/>
    <s v="NSHERNANDEZ"/>
    <d v="2018-12-12T00:00:00"/>
    <d v="2018-12-13T00:00:00"/>
    <d v="2018-12-20T00:00:00"/>
    <d v="2018-12-20T00:00:00"/>
    <s v="FGMONDRAGON"/>
    <d v="2019-01-03T00:00:00"/>
    <d v="2019-01-03T00:00:00"/>
    <d v="2019-01-08T00:00:00"/>
    <d v="2019-01-08T00:00:00"/>
    <m/>
    <m/>
    <m/>
    <m/>
    <m/>
    <s v="SVCORDERMAN"/>
    <d v="2019-01-14T00:00:00"/>
    <m/>
    <d v="2019-01-14T00:00:00"/>
    <d v="2019-01-11T00:00:00"/>
    <s v="NSHERNANDEZ"/>
    <d v="2019-01-11T00:00:00"/>
    <n v="43475"/>
    <d v="2019-01-11T00:00:00"/>
    <n v="43475"/>
    <s v="SELUNDIN"/>
    <m/>
    <m/>
    <d v="2019-01-15T00:00:00"/>
    <n v="43480"/>
    <s v="PAULT"/>
    <m/>
    <m/>
    <n v="43475"/>
    <m/>
    <m/>
    <m/>
    <m/>
    <d v="2019-02-01T00:00:00"/>
    <m/>
    <s v="NSHERNANDEZ"/>
    <d v="2019-01-11T00:00:00"/>
    <m/>
    <d v="2019-01-11T00:00:00"/>
    <d v="2019-01-11T00:00:00"/>
    <s v="JDHUDSON"/>
    <n v="43419"/>
    <n v="43432"/>
    <n v="43432"/>
    <n v="43434"/>
    <m/>
    <m/>
    <m/>
    <m/>
    <m/>
  </r>
  <r>
    <s v="GREEJ1"/>
    <n v="1804814501"/>
    <s v="GB/CL-STD-BLDR"/>
    <s v="D &amp; B AGRO-SYSTEMS, LTD"/>
    <x v="256"/>
    <x v="0"/>
    <d v="2018-12-28T00:00:00"/>
    <d v="2019-02-18T00:00:00"/>
    <m/>
    <n v="23231"/>
    <s v="MXC"/>
    <s v="MXC"/>
    <x v="10"/>
    <s v="KAN"/>
    <s v="C1"/>
    <s v="OTHER"/>
    <d v="2019-01-04T00:00:00"/>
    <d v="2019-01-07T00:00:00"/>
    <m/>
    <n v="30869.57"/>
    <n v="0"/>
    <n v="14.28"/>
    <n v="14.12"/>
    <n v="14.12"/>
    <n v="20"/>
    <n v="20"/>
    <n v="17.5"/>
    <n v="0"/>
    <n v="17.5"/>
    <n v="1330"/>
    <n v="1000"/>
    <n v="0"/>
    <n v="-216.25"/>
    <m/>
    <n v="0"/>
    <m/>
    <n v="5"/>
    <m/>
    <m/>
    <m/>
    <m/>
    <m/>
    <s v="ARCERON"/>
    <n v="43480"/>
    <n v="43480"/>
    <n v="43482"/>
    <n v="43482"/>
    <s v="ICHAS"/>
    <n v="43481"/>
    <n v="43481"/>
    <n v="43481"/>
    <n v="43481"/>
    <m/>
    <m/>
    <m/>
    <m/>
    <m/>
    <s v="MENDP"/>
    <d v="2019-01-18T00:00:00"/>
    <d v="2019-01-18T00:00:00"/>
    <d v="2019-01-18T00:00:00"/>
    <d v="2019-01-22T00:00:00"/>
    <m/>
    <m/>
    <m/>
    <m/>
    <m/>
    <m/>
    <m/>
    <m/>
    <m/>
    <m/>
    <s v="SVCORDERMAN"/>
    <d v="2019-01-25T00:00:00"/>
    <m/>
    <d v="2019-01-25T00:00:00"/>
    <d v="2019-01-24T00:00:00"/>
    <s v="MENDP"/>
    <d v="2019-01-24T00:00:00"/>
    <n v="43489"/>
    <d v="2019-01-24T00:00:00"/>
    <n v="43489"/>
    <s v="GREEJ1"/>
    <m/>
    <m/>
    <n v="43493"/>
    <m/>
    <s v="HEFLA"/>
    <m/>
    <m/>
    <m/>
    <m/>
    <m/>
    <m/>
    <m/>
    <d v="2019-02-18T00:00:00"/>
    <m/>
    <s v="MENDP"/>
    <d v="2019-01-24T00:00:00"/>
    <m/>
    <d v="2019-01-24T00:00:00"/>
    <d v="2019-01-24T00:00:00"/>
    <s v="DSEGURA"/>
    <n v="43469"/>
    <n v="43469"/>
    <n v="43469"/>
    <n v="43469"/>
    <m/>
    <m/>
    <m/>
    <m/>
    <m/>
  </r>
  <r>
    <s v="MEHURD"/>
    <n v="1804147601"/>
    <s v="GB/WS-CUSTOM-BLDR"/>
    <s v="LCI CONSTRUCTION, INC."/>
    <x v="257"/>
    <x v="0"/>
    <d v="2018-10-01T00:00:00"/>
    <d v="2019-02-04T00:00:00"/>
    <m/>
    <s v="B425"/>
    <s v="CE1"/>
    <s v="KAN"/>
    <x v="10"/>
    <s v="KAN"/>
    <s v="D1"/>
    <m/>
    <d v="2018-12-05T00:00:00"/>
    <d v="2018-12-06T00:00:00"/>
    <m/>
    <n v="439973.02"/>
    <n v="0"/>
    <n v="137.61000000000001"/>
    <n v="130.16"/>
    <n v="130.16"/>
    <n v="260"/>
    <n v="0"/>
    <n v="243"/>
    <n v="0"/>
    <n v="243"/>
    <n v="39135.9"/>
    <n v="27170"/>
    <n v="0"/>
    <n v="95701.02"/>
    <n v="21.751999999999999"/>
    <n v="50312.74"/>
    <m/>
    <n v="23.04"/>
    <m/>
    <m/>
    <m/>
    <m/>
    <m/>
    <s v="JHWOEHRER"/>
    <d v="2018-11-19T00:00:00"/>
    <d v="2018-11-19T00:00:00"/>
    <d v="2018-12-04T00:00:00"/>
    <d v="2018-12-03T00:00:00"/>
    <s v="LEASAAD"/>
    <m/>
    <m/>
    <d v="2018-12-03T00:00:00"/>
    <d v="2018-11-30T00:00:00"/>
    <s v="JHWOEHRER"/>
    <m/>
    <m/>
    <d v="2018-12-04T00:00:00"/>
    <d v="2018-12-03T00:00:00"/>
    <s v="GJGUILLEN"/>
    <d v="2018-12-05T00:00:00"/>
    <d v="2018-12-05T00:00:00"/>
    <d v="2018-12-19T00:00:00"/>
    <d v="2018-12-19T00:00:00"/>
    <s v="REHURTADO"/>
    <d v="2019-01-04T00:00:00"/>
    <d v="2019-01-04T00:00:00"/>
    <d v="2019-01-11T00:00:00"/>
    <d v="2019-01-11T00:00:00"/>
    <m/>
    <m/>
    <m/>
    <m/>
    <m/>
    <s v="SVCORDERMAN"/>
    <m/>
    <m/>
    <d v="2019-01-18T00:00:00"/>
    <d v="2019-01-18T00:00:00"/>
    <s v="GJGUILLEN"/>
    <d v="2019-01-17T00:00:00"/>
    <d v="2019-01-17T00:00:00"/>
    <d v="2019-01-17T00:00:00"/>
    <d v="2019-01-17T00:00:00"/>
    <s v="MEHURD"/>
    <m/>
    <m/>
    <d v="2019-01-22T00:00:00"/>
    <d v="2019-01-23T00:00:00"/>
    <s v="JHWOEHRER"/>
    <m/>
    <m/>
    <d v="2018-12-04T00:00:00"/>
    <d v="2018-12-03T00:00:00"/>
    <m/>
    <m/>
    <m/>
    <d v="2019-02-01T00:00:00"/>
    <d v="2019-01-31T00:00:00"/>
    <s v="GJGUILLEN"/>
    <d v="2019-01-17T00:00:00"/>
    <m/>
    <d v="2019-01-17T00:00:00"/>
    <d v="2019-01-17T00:00:00"/>
    <s v="WCCLINE"/>
    <d v="2018-10-22T00:00:00"/>
    <m/>
    <d v="2018-11-02T00:00:00"/>
    <m/>
    <s v="AWOPEL"/>
    <m/>
    <m/>
    <m/>
    <m/>
  </r>
  <r>
    <s v="LMPROCTOR"/>
    <n v="1804590401"/>
    <s v="GB/WS-CUSTOM-BLDR"/>
    <s v="PILOT TRAVEL CENTERS LLC"/>
    <x v="258"/>
    <x v="0"/>
    <d v="2018-12-07T00:00:00"/>
    <d v="2019-02-08T00:00:00"/>
    <m/>
    <s v="1014347-0-CONS"/>
    <s v="MXC"/>
    <s v="MXC"/>
    <x v="10"/>
    <s v="KAN"/>
    <s v="D1"/>
    <m/>
    <d v="2019-01-10T00:00:00"/>
    <d v="2019-01-10T00:00:00"/>
    <m/>
    <n v="102897"/>
    <n v="0"/>
    <n v="26.9"/>
    <n v="24.17"/>
    <n v="24.17"/>
    <n v="70"/>
    <m/>
    <n v="58.25"/>
    <n v="0"/>
    <n v="58.25"/>
    <n v="6561"/>
    <n v="4556.25"/>
    <n v="0"/>
    <n v="22186.34"/>
    <n v="21.562000000000001"/>
    <n v="0"/>
    <m/>
    <n v="0"/>
    <m/>
    <m/>
    <m/>
    <m/>
    <m/>
    <s v="GONZJ3"/>
    <d v="2019-01-08T00:00:00"/>
    <d v="2019-01-08T00:00:00"/>
    <d v="2019-01-11T00:00:00"/>
    <d v="2019-01-11T00:00:00"/>
    <s v="CORRL"/>
    <n v="43475"/>
    <n v="43475"/>
    <d v="2019-01-10T00:00:00"/>
    <d v="2019-01-10T00:00:00"/>
    <m/>
    <m/>
    <m/>
    <m/>
    <m/>
    <s v="HERNG"/>
    <d v="2019-01-14T00:00:00"/>
    <d v="2019-01-14T00:00:00"/>
    <d v="2019-01-16T00:00:00"/>
    <d v="2019-01-16T00:00:00"/>
    <s v="VEGA"/>
    <d v="2019-01-17T00:00:00"/>
    <d v="2019-01-17T00:00:00"/>
    <d v="2019-01-18T00:00:00"/>
    <d v="2019-01-18T00:00:00"/>
    <m/>
    <m/>
    <m/>
    <m/>
    <m/>
    <s v="SVCORDERMAN"/>
    <n v="43490"/>
    <m/>
    <d v="2019-01-25T00:00:00"/>
    <d v="2019-01-24T00:00:00"/>
    <s v="HERNG"/>
    <d v="2019-01-23T00:00:00"/>
    <d v="2019-01-23T00:00:00"/>
    <d v="2019-01-23T00:00:00"/>
    <d v="2019-01-23T00:00:00"/>
    <m/>
    <m/>
    <m/>
    <d v="2019-01-28T00:00:00"/>
    <m/>
    <s v="DINWOSU"/>
    <m/>
    <m/>
    <m/>
    <m/>
    <m/>
    <m/>
    <m/>
    <d v="2019-02-15T00:00:00"/>
    <m/>
    <s v="HERNG"/>
    <d v="2019-01-24T00:00:00"/>
    <m/>
    <d v="2019-01-24T00:00:00"/>
    <d v="2019-01-23T00:00:00"/>
    <s v="ESCOA"/>
    <d v="2018-12-21T00:00:00"/>
    <d v="2018-12-21T00:00:00"/>
    <d v="2019-01-04T00:00:00"/>
    <d v="2019-01-04T00:00:00"/>
    <m/>
    <m/>
    <m/>
    <m/>
    <m/>
  </r>
  <r>
    <s v="GREEJ1"/>
    <n v="1900009401"/>
    <s v="GB/CL-STD-BLDR"/>
    <s v="LUFFLAND BUILDERS, INC"/>
    <x v="259"/>
    <x v="0"/>
    <d v="2019-01-03T00:00:00"/>
    <d v="2019-02-13T00:00:00"/>
    <m/>
    <s v="ARNETTE PUMP"/>
    <s v="MXC"/>
    <s v="MXC"/>
    <x v="10"/>
    <s v="KAN"/>
    <s v="D1"/>
    <m/>
    <d v="2019-01-08T00:00:00"/>
    <d v="2019-01-09T00:00:00"/>
    <m/>
    <n v="14160.08"/>
    <n v="0"/>
    <n v="4.54"/>
    <n v="4.4800000000000004"/>
    <n v="4.4800000000000004"/>
    <n v="20"/>
    <n v="20"/>
    <n v="14.5"/>
    <n v="0.5"/>
    <n v="15"/>
    <n v="1330"/>
    <n v="1000"/>
    <n v="0"/>
    <n v="1299.8900000000001"/>
    <n v="9.18"/>
    <n v="0"/>
    <m/>
    <n v="9"/>
    <m/>
    <m/>
    <m/>
    <m/>
    <m/>
    <s v="BAUTA"/>
    <n v="43476"/>
    <n v="43476"/>
    <n v="43479"/>
    <n v="43479"/>
    <s v="GONZR"/>
    <n v="43479"/>
    <n v="43479"/>
    <n v="43479"/>
    <n v="43479"/>
    <m/>
    <m/>
    <m/>
    <m/>
    <m/>
    <s v="ARANF"/>
    <d v="2019-01-15T00:00:00"/>
    <d v="2019-01-15T00:00:00"/>
    <d v="2019-01-15T00:00:00"/>
    <d v="2019-01-15T00:00:00"/>
    <m/>
    <m/>
    <m/>
    <m/>
    <m/>
    <m/>
    <m/>
    <m/>
    <m/>
    <m/>
    <s v="SVCORDERMAN"/>
    <d v="2019-01-22T00:00:00"/>
    <m/>
    <d v="2019-01-22T00:00:00"/>
    <d v="2019-01-21T00:00:00"/>
    <s v="ARANF"/>
    <d v="2019-01-21T00:00:00"/>
    <d v="2019-01-21T00:00:00"/>
    <d v="2019-01-21T00:00:00"/>
    <d v="2019-01-21T00:00:00"/>
    <s v="GREEJ1"/>
    <m/>
    <m/>
    <d v="2019-01-24T00:00:00"/>
    <m/>
    <s v="HAMIS"/>
    <m/>
    <m/>
    <m/>
    <m/>
    <m/>
    <m/>
    <m/>
    <d v="2019-02-13T00:00:00"/>
    <m/>
    <s v="ARANF"/>
    <d v="2019-01-21T00:00:00"/>
    <m/>
    <d v="2019-01-21T00:00:00"/>
    <d v="2019-01-21T00:00:00"/>
    <s v="DSEGURA"/>
    <n v="43472"/>
    <n v="43472"/>
    <n v="43473"/>
    <n v="43473"/>
    <m/>
    <m/>
    <m/>
    <m/>
    <m/>
  </r>
  <r>
    <s v="MEHURD"/>
    <n v="1804281701"/>
    <s v="GB/LM-CUSTOM-BLDR"/>
    <s v="FORCE CONSTRUCTION COMPANY, INC."/>
    <x v="260"/>
    <x v="0"/>
    <d v="2018-10-16T00:00:00"/>
    <d v="2019-02-15T00:00:00"/>
    <m/>
    <n v="18234"/>
    <s v="KAN"/>
    <s v="KC1"/>
    <x v="10"/>
    <s v="KAN"/>
    <m/>
    <m/>
    <d v="2018-11-16T00:00:00"/>
    <d v="2018-11-19T00:00:00"/>
    <m/>
    <n v="203290.23999999999"/>
    <n v="0"/>
    <n v="66.17"/>
    <n v="55.97"/>
    <n v="55.97"/>
    <n v="175"/>
    <n v="0"/>
    <n v="213.95"/>
    <n v="0"/>
    <n v="213.95"/>
    <n v="19052.2"/>
    <n v="12135"/>
    <n v="0"/>
    <n v="44353.279999999999"/>
    <n v="21.818000000000001"/>
    <n v="0"/>
    <m/>
    <n v="22.54"/>
    <m/>
    <m/>
    <m/>
    <m/>
    <m/>
    <s v="DMSNYDER1"/>
    <n v="43433"/>
    <n v="43433"/>
    <n v="43448"/>
    <n v="43450"/>
    <s v="SOMMJ"/>
    <m/>
    <m/>
    <n v="43447"/>
    <n v="43447"/>
    <m/>
    <m/>
    <m/>
    <m/>
    <m/>
    <s v="ERICO"/>
    <d v="2018-12-17T00:00:00"/>
    <d v="2018-12-17T00:00:00"/>
    <d v="2018-12-28T00:00:00"/>
    <d v="2018-12-28T00:00:00"/>
    <s v="LOPEA"/>
    <d v="2019-01-07T00:00:00"/>
    <d v="2019-01-07T00:00:00"/>
    <d v="2019-01-10T00:00:00"/>
    <d v="2019-01-11T00:00:00"/>
    <m/>
    <m/>
    <m/>
    <m/>
    <m/>
    <s v="SVCORDERMAN"/>
    <d v="2019-01-18T00:00:00"/>
    <m/>
    <d v="2019-01-18T00:00:00"/>
    <d v="2019-01-18T00:00:00"/>
    <s v="ERICO"/>
    <d v="2019-01-17T00:00:00"/>
    <d v="2019-01-17T00:00:00"/>
    <d v="2019-01-17T00:00:00"/>
    <d v="2019-01-17T00:00:00"/>
    <s v="MEHURD"/>
    <m/>
    <m/>
    <d v="2019-01-23T00:00:00"/>
    <n v="43488"/>
    <s v="JHWOEHRER"/>
    <m/>
    <m/>
    <n v="43451"/>
    <m/>
    <m/>
    <m/>
    <m/>
    <d v="2019-02-13T00:00:00"/>
    <m/>
    <s v="ERICO"/>
    <d v="2019-01-17T00:00:00"/>
    <m/>
    <d v="2019-01-17T00:00:00"/>
    <d v="2019-01-17T00:00:00"/>
    <s v="NANCB"/>
    <n v="43402"/>
    <n v="43403"/>
    <n v="43411"/>
    <n v="43411"/>
    <s v="JMGORDON"/>
    <m/>
    <m/>
    <m/>
    <m/>
  </r>
  <r>
    <s v="BENADEAU"/>
    <n v="1804334501"/>
    <s v="GB/WS-STD-BLDR"/>
    <s v="A.C.E. BUILDING SERVICE, INC."/>
    <x v="261"/>
    <x v="0"/>
    <d v="2018-10-23T00:00:00"/>
    <d v="2019-01-31T00:00:00"/>
    <m/>
    <s v="659/18"/>
    <s v="KAN"/>
    <s v="KAN"/>
    <x v="10"/>
    <s v="KAN"/>
    <m/>
    <m/>
    <n v="43420"/>
    <n v="43420"/>
    <m/>
    <n v="43627"/>
    <n v="43627"/>
    <n v="10.48"/>
    <n v="10.77"/>
    <n v="10.77"/>
    <n v="57"/>
    <n v="0"/>
    <n v="70.75"/>
    <n v="0"/>
    <n v="70.75"/>
    <n v="6243.54"/>
    <n v="3848"/>
    <n v="0"/>
    <n v="9861.49"/>
    <n v="22.603999999999999"/>
    <n v="16917.13"/>
    <n v="38.777000000000001"/>
    <n v="22.76"/>
    <m/>
    <m/>
    <m/>
    <m/>
    <m/>
    <s v="SCJACKSON1"/>
    <n v="43434"/>
    <n v="43434"/>
    <n v="43440"/>
    <n v="43440"/>
    <m/>
    <m/>
    <m/>
    <m/>
    <m/>
    <m/>
    <m/>
    <m/>
    <m/>
    <m/>
    <s v="AARIZMENDI"/>
    <n v="43444"/>
    <n v="43444"/>
    <n v="43451"/>
    <n v="43451"/>
    <s v="SALOW"/>
    <n v="43452"/>
    <n v="43452"/>
    <n v="43454"/>
    <n v="43453"/>
    <m/>
    <m/>
    <m/>
    <m/>
    <m/>
    <s v="SVCORDERMAN"/>
    <m/>
    <m/>
    <d v="2019-01-09T00:00:00"/>
    <d v="2019-01-08T00:00:00"/>
    <s v="AARIZMENDI"/>
    <n v="43473"/>
    <n v="43473"/>
    <n v="43473"/>
    <n v="43473"/>
    <s v="BENADEAU"/>
    <m/>
    <m/>
    <n v="43476"/>
    <n v="43474"/>
    <s v="LEASAAD"/>
    <m/>
    <m/>
    <m/>
    <m/>
    <m/>
    <m/>
    <m/>
    <d v="2019-01-29T00:00:00"/>
    <d v="2019-01-30T00:00:00"/>
    <s v="AARIZMENDI"/>
    <d v="2019-01-08T00:00:00"/>
    <m/>
    <d v="2019-01-08T00:00:00"/>
    <d v="2019-01-08T00:00:00"/>
    <s v="LINDS"/>
    <n v="43416"/>
    <n v="43419"/>
    <n v="43420"/>
    <n v="43419"/>
    <m/>
    <m/>
    <m/>
    <m/>
    <m/>
  </r>
  <r>
    <s v="MEHURD"/>
    <n v="1804561401"/>
    <s v="GB/WS-STD-BLDR"/>
    <s v="ALEXANDER &amp; BEBOUT, INC."/>
    <x v="262"/>
    <x v="0"/>
    <d v="2018-11-20T00:00:00"/>
    <d v="2019-02-15T00:00:00"/>
    <m/>
    <m/>
    <s v="KAN"/>
    <s v="MXC"/>
    <x v="10"/>
    <s v="KAN"/>
    <m/>
    <m/>
    <n v="43441"/>
    <n v="43444"/>
    <m/>
    <n v="32199.15"/>
    <n v="0"/>
    <n v="8.0299999999999994"/>
    <n v="7.91"/>
    <n v="7.91"/>
    <n v="55"/>
    <n v="0"/>
    <n v="80.75"/>
    <n v="0"/>
    <n v="80.75"/>
    <n v="5775.64"/>
    <n v="3678.75"/>
    <n v="0"/>
    <n v="6323.25"/>
    <n v="19.638000000000002"/>
    <n v="0"/>
    <m/>
    <n v="20.86"/>
    <m/>
    <m/>
    <m/>
    <m/>
    <m/>
    <s v="BAUTA"/>
    <n v="43444"/>
    <n v="43444"/>
    <n v="43451"/>
    <n v="43448"/>
    <s v="GONZR"/>
    <n v="43446"/>
    <n v="43446"/>
    <n v="43446"/>
    <n v="43447"/>
    <s v="BAUTA"/>
    <m/>
    <m/>
    <n v="43448"/>
    <n v="43448"/>
    <s v="JMENDOZA1"/>
    <n v="43452"/>
    <n v="43452"/>
    <n v="43455"/>
    <n v="43455"/>
    <s v="ERICO"/>
    <n v="43469"/>
    <n v="43469"/>
    <n v="43469"/>
    <n v="43469"/>
    <m/>
    <m/>
    <m/>
    <m/>
    <m/>
    <s v="SVCORDERMAN"/>
    <d v="2019-01-15T00:00:00"/>
    <m/>
    <d v="2019-01-15T00:00:00"/>
    <d v="2019-01-10T00:00:00"/>
    <s v="JMENDOZA1"/>
    <n v="43475"/>
    <n v="43475"/>
    <n v="43475"/>
    <n v="43475"/>
    <s v="MEHURD"/>
    <m/>
    <m/>
    <n v="43480"/>
    <n v="43479"/>
    <s v="JUNGA"/>
    <m/>
    <m/>
    <n v="43474"/>
    <m/>
    <m/>
    <m/>
    <m/>
    <d v="2019-02-07T00:00:00"/>
    <m/>
    <s v="JMENDOZA1"/>
    <d v="2019-01-10T00:00:00"/>
    <m/>
    <d v="2019-01-10T00:00:00"/>
    <d v="2019-01-10T00:00:00"/>
    <s v="NANCB"/>
    <n v="43437"/>
    <n v="43437"/>
    <n v="43443"/>
    <n v="43444"/>
    <m/>
    <m/>
    <m/>
    <m/>
    <m/>
  </r>
  <r>
    <s v="SELUNDIN"/>
    <n v="1803135707"/>
    <s v="CLAIM-ENPARTS-BLDR"/>
    <s v="ALTMANN CONSTRUCTION COMPANY, INC."/>
    <x v="263"/>
    <x v="1"/>
    <d v="2018-12-27T00:00:00"/>
    <m/>
    <m/>
    <m/>
    <s v="KAN"/>
    <s v="KAN"/>
    <x v="10"/>
    <s v="KAN"/>
    <m/>
    <m/>
    <m/>
    <m/>
    <n v="43478"/>
    <n v="0"/>
    <n v="0"/>
    <n v="0"/>
    <n v="0.12"/>
    <n v="0.12"/>
    <n v="0"/>
    <m/>
    <n v="0"/>
    <n v="0"/>
    <n v="0"/>
    <m/>
    <m/>
    <n v="0"/>
    <n v="0"/>
    <m/>
    <n v="-733.05"/>
    <m/>
    <n v="0"/>
    <m/>
    <m/>
    <m/>
    <m/>
    <m/>
    <s v="MLRODENBERG"/>
    <m/>
    <m/>
    <m/>
    <m/>
    <s v="JHWOEHRER"/>
    <m/>
    <m/>
    <m/>
    <m/>
    <m/>
    <m/>
    <m/>
    <m/>
    <m/>
    <s v="HERNG"/>
    <m/>
    <m/>
    <m/>
    <m/>
    <m/>
    <m/>
    <m/>
    <m/>
    <m/>
    <m/>
    <m/>
    <m/>
    <m/>
    <m/>
    <s v="SVCORDERMAN"/>
    <d v="2018-12-28T00:00:00"/>
    <m/>
    <d v="2018-12-28T00:00:00"/>
    <d v="2018-12-28T00:00:00"/>
    <m/>
    <m/>
    <m/>
    <m/>
    <m/>
    <m/>
    <m/>
    <m/>
    <d v="2019-01-02T00:00:00"/>
    <m/>
    <s v="LEASAAD"/>
    <m/>
    <m/>
    <m/>
    <m/>
    <m/>
    <m/>
    <m/>
    <d v="2019-01-07T00:00:00"/>
    <n v="43473"/>
    <s v="HERNG"/>
    <d v="2018-12-27T00:00:00"/>
    <m/>
    <d v="2018-12-27T00:00:00"/>
    <d v="2018-12-27T00:00:00"/>
    <s v="JDHUDSON"/>
    <m/>
    <m/>
    <m/>
    <m/>
    <m/>
    <m/>
    <m/>
    <m/>
    <m/>
  </r>
  <r>
    <s v="SELUNDIN"/>
    <n v="1803876504"/>
    <s v="CLAIM-ENPARTS-BLDR"/>
    <s v="JOHNSON WILSON CONSTRUCTORS, INC."/>
    <x v="264"/>
    <x v="2"/>
    <d v="2018-12-28T00:00:00"/>
    <m/>
    <m/>
    <m/>
    <s v="KAN"/>
    <s v="KAN"/>
    <x v="10"/>
    <s v="KAN"/>
    <m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DMSNYDER1"/>
    <m/>
    <m/>
    <m/>
    <m/>
    <s v="JHWOEHRER"/>
    <m/>
    <m/>
    <m/>
    <m/>
    <m/>
    <m/>
    <m/>
    <m/>
    <m/>
    <s v="JKTURNER"/>
    <d v="2018-12-28T00:00:00"/>
    <d v="2018-12-28T00:00:00"/>
    <d v="2018-12-28T00:00:00"/>
    <d v="2018-12-28T00:00:00"/>
    <m/>
    <m/>
    <m/>
    <m/>
    <m/>
    <m/>
    <m/>
    <m/>
    <m/>
    <m/>
    <s v="SVCORDERMAN"/>
    <d v="2019-01-02T00:00:00"/>
    <m/>
    <d v="2019-01-02T00:00:00"/>
    <d v="2019-01-02T00:00:00"/>
    <m/>
    <m/>
    <m/>
    <m/>
    <m/>
    <m/>
    <m/>
    <m/>
    <n v="43472"/>
    <m/>
    <s v="AWOPEL"/>
    <m/>
    <m/>
    <m/>
    <m/>
    <m/>
    <m/>
    <m/>
    <d v="2019-01-09T00:00:00"/>
    <m/>
    <s v="JKTURNER"/>
    <d v="2018-12-28T00:00:00"/>
    <m/>
    <d v="2018-12-28T00:00:00"/>
    <d v="2018-12-28T00:00:00"/>
    <s v="JDHUDSON"/>
    <m/>
    <m/>
    <m/>
    <m/>
    <m/>
    <m/>
    <m/>
    <m/>
    <m/>
  </r>
  <r>
    <s v="GREEJ1"/>
    <n v="1804209302"/>
    <s v="GB/CLAIM-ENPARTS-BLDR"/>
    <s v="AXXENT BUILDINGS, LLC"/>
    <x v="265"/>
    <x v="1"/>
    <d v="2019-01-02T00:00:00"/>
    <m/>
    <m/>
    <m/>
    <s v="MXC"/>
    <s v="MXC"/>
    <x v="10"/>
    <s v="KAN"/>
    <m/>
    <m/>
    <m/>
    <m/>
    <n v="43498"/>
    <n v="0"/>
    <n v="0"/>
    <n v="0"/>
    <n v="7.0000000000000007E-2"/>
    <n v="7.0000000000000007E-2"/>
    <n v="0"/>
    <m/>
    <n v="0"/>
    <n v="0"/>
    <n v="0"/>
    <m/>
    <m/>
    <n v="0"/>
    <n v="0"/>
    <m/>
    <n v="-156.07"/>
    <m/>
    <n v="0"/>
    <m/>
    <m/>
    <m/>
    <m/>
    <m/>
    <s v="GONZJ3"/>
    <m/>
    <m/>
    <m/>
    <m/>
    <s v="ICHAS"/>
    <m/>
    <m/>
    <m/>
    <m/>
    <m/>
    <m/>
    <m/>
    <m/>
    <m/>
    <m/>
    <m/>
    <m/>
    <m/>
    <m/>
    <m/>
    <m/>
    <m/>
    <m/>
    <m/>
    <m/>
    <m/>
    <m/>
    <m/>
    <m/>
    <s v="SVCORDERMAN"/>
    <n v="43468"/>
    <m/>
    <n v="43468"/>
    <d v="2019-01-03T00:00:00"/>
    <s v="ERICO"/>
    <d v="2019-01-02T00:00:00"/>
    <d v="2019-01-02T00:00:00"/>
    <d v="2019-01-02T00:00:00"/>
    <d v="2019-01-02T00:00:00"/>
    <m/>
    <m/>
    <m/>
    <m/>
    <m/>
    <s v="JUNGA"/>
    <m/>
    <m/>
    <m/>
    <m/>
    <m/>
    <m/>
    <m/>
    <d v="2019-01-08T00:00:00"/>
    <n v="43474"/>
    <s v="ERICO"/>
    <d v="2019-01-02T00:00:00"/>
    <m/>
    <d v="2019-01-02T00:00:00"/>
    <d v="2019-01-02T00:00:00"/>
    <s v="CARBA"/>
    <m/>
    <m/>
    <m/>
    <m/>
    <m/>
    <m/>
    <m/>
    <m/>
    <m/>
  </r>
  <r>
    <s v="SELUNDIN"/>
    <n v="1803876505"/>
    <s v="CLAIM-ENPARTS-BLDR"/>
    <s v="JOHNSON WILSON CONSTRUCTORS, INC."/>
    <x v="264"/>
    <x v="1"/>
    <d v="2019-01-03T00:00:00"/>
    <m/>
    <m/>
    <m/>
    <s v="KAN"/>
    <s v="KAN"/>
    <x v="10"/>
    <s v="KAN"/>
    <m/>
    <m/>
    <m/>
    <m/>
    <n v="43498"/>
    <n v="0"/>
    <n v="0"/>
    <n v="0"/>
    <n v="0.06"/>
    <n v="0.06"/>
    <n v="0"/>
    <m/>
    <n v="0"/>
    <n v="0"/>
    <n v="0"/>
    <m/>
    <m/>
    <n v="0"/>
    <n v="0"/>
    <m/>
    <n v="-173.4"/>
    <m/>
    <n v="0"/>
    <m/>
    <m/>
    <m/>
    <m/>
    <m/>
    <s v="DMSNYDER1"/>
    <m/>
    <m/>
    <m/>
    <m/>
    <s v="JHWOEHRER"/>
    <m/>
    <m/>
    <m/>
    <m/>
    <m/>
    <m/>
    <m/>
    <m/>
    <m/>
    <m/>
    <m/>
    <m/>
    <m/>
    <m/>
    <m/>
    <m/>
    <m/>
    <m/>
    <m/>
    <m/>
    <m/>
    <m/>
    <m/>
    <m/>
    <s v="SVCORDERMAN"/>
    <d v="2019-01-04T00:00:00"/>
    <m/>
    <d v="2019-01-04T00:00:00"/>
    <d v="2019-01-03T00:00:00"/>
    <m/>
    <m/>
    <m/>
    <m/>
    <m/>
    <m/>
    <m/>
    <m/>
    <m/>
    <m/>
    <s v="AWOPEL"/>
    <m/>
    <m/>
    <m/>
    <m/>
    <m/>
    <m/>
    <m/>
    <d v="2019-01-10T00:00:00"/>
    <d v="2019-01-09T00:00:00"/>
    <s v="CORTL"/>
    <d v="2019-01-03T00:00:00"/>
    <m/>
    <d v="2019-01-03T00:00:00"/>
    <d v="2019-01-03T00:00:00"/>
    <s v="JDHUDSON"/>
    <m/>
    <m/>
    <m/>
    <m/>
    <m/>
    <m/>
    <m/>
    <m/>
    <m/>
  </r>
  <r>
    <s v="GREEJ1"/>
    <n v="1802654504"/>
    <s v="GB/CL-ENPARTS-BLDR"/>
    <s v="WRIGHT CONSTRUCTION WESTERN INC."/>
    <x v="266"/>
    <x v="1"/>
    <d v="2019-01-08T00:00:00"/>
    <m/>
    <m/>
    <s v="X19357"/>
    <s v="MXC"/>
    <s v="MXC"/>
    <x v="10"/>
    <s v="KAN"/>
    <m/>
    <m/>
    <m/>
    <m/>
    <d v="2019-02-03T00:00:00"/>
    <n v="61.61"/>
    <n v="46.45"/>
    <n v="0"/>
    <n v="0.04"/>
    <n v="0.04"/>
    <n v="0"/>
    <m/>
    <n v="0"/>
    <n v="0"/>
    <n v="0"/>
    <m/>
    <m/>
    <n v="0"/>
    <n v="61.61"/>
    <n v="100"/>
    <n v="-10.95"/>
    <m/>
    <n v="0"/>
    <m/>
    <m/>
    <m/>
    <m/>
    <m/>
    <s v="SKSETTER"/>
    <m/>
    <m/>
    <m/>
    <m/>
    <s v="HLIU"/>
    <m/>
    <m/>
    <m/>
    <m/>
    <m/>
    <m/>
    <m/>
    <m/>
    <m/>
    <m/>
    <m/>
    <m/>
    <m/>
    <m/>
    <m/>
    <m/>
    <m/>
    <m/>
    <m/>
    <m/>
    <m/>
    <m/>
    <m/>
    <m/>
    <s v="SVCORDERMAN"/>
    <d v="2019-01-09T00:00:00"/>
    <m/>
    <d v="2019-01-09T00:00:00"/>
    <d v="2019-01-09T00:00:00"/>
    <m/>
    <m/>
    <m/>
    <m/>
    <m/>
    <m/>
    <m/>
    <m/>
    <m/>
    <m/>
    <s v="CWWALKER"/>
    <m/>
    <m/>
    <m/>
    <m/>
    <m/>
    <m/>
    <m/>
    <d v="2019-01-15T00:00:00"/>
    <d v="2019-01-16T00:00:00"/>
    <s v="GJGUILLEN"/>
    <d v="2019-01-08T00:00:00"/>
    <m/>
    <d v="2019-01-08T00:00:00"/>
    <d v="2019-01-08T00:00:00"/>
    <s v="HERNG"/>
    <m/>
    <m/>
    <m/>
    <m/>
    <m/>
    <m/>
    <m/>
    <m/>
    <m/>
  </r>
  <r>
    <s v="GREEJ1"/>
    <n v="1803717804"/>
    <s v="GB/CL-ENPARTS-BLDR"/>
    <s v="DRACHT CONSTRUCTION CO."/>
    <x v="267"/>
    <x v="1"/>
    <d v="2019-01-10T00:00:00"/>
    <m/>
    <m/>
    <m/>
    <s v="MXC"/>
    <s v="MXC"/>
    <x v="10"/>
    <s v="KAN"/>
    <m/>
    <m/>
    <m/>
    <m/>
    <d v="2019-02-02T00:00:00"/>
    <n v="1"/>
    <n v="0"/>
    <n v="0"/>
    <n v="0.03"/>
    <n v="0.03"/>
    <n v="0"/>
    <m/>
    <n v="0"/>
    <n v="0"/>
    <n v="0"/>
    <m/>
    <m/>
    <n v="0"/>
    <n v="1"/>
    <n v="100"/>
    <n v="-54.43"/>
    <m/>
    <n v="0"/>
    <m/>
    <m/>
    <m/>
    <m/>
    <m/>
    <s v="GONZJ3"/>
    <m/>
    <m/>
    <m/>
    <m/>
    <s v="BAUTA"/>
    <m/>
    <m/>
    <m/>
    <m/>
    <m/>
    <m/>
    <m/>
    <m/>
    <m/>
    <m/>
    <m/>
    <m/>
    <m/>
    <m/>
    <m/>
    <m/>
    <m/>
    <m/>
    <m/>
    <m/>
    <m/>
    <m/>
    <m/>
    <m/>
    <s v="SVCORDERMAN"/>
    <n v="43475"/>
    <m/>
    <d v="2019-01-10T00:00:00"/>
    <d v="2019-01-10T00:00:00"/>
    <m/>
    <m/>
    <m/>
    <m/>
    <m/>
    <m/>
    <m/>
    <m/>
    <m/>
    <m/>
    <s v="PAULT"/>
    <m/>
    <m/>
    <m/>
    <m/>
    <m/>
    <m/>
    <m/>
    <d v="2019-01-17T00:00:00"/>
    <d v="2019-01-18T00:00:00"/>
    <s v="GJGUILLEN"/>
    <d v="2019-01-10T00:00:00"/>
    <m/>
    <d v="2019-01-10T00:00:00"/>
    <d v="2019-01-10T00:00:00"/>
    <s v="CARBA"/>
    <m/>
    <m/>
    <m/>
    <m/>
    <m/>
    <m/>
    <m/>
    <m/>
    <m/>
  </r>
  <r>
    <s v="BENADEAU"/>
    <n v="1803240703"/>
    <s v="GB/WS-STD-BLDR"/>
    <s v="AMERICAN STRUCTURES GENERAL, INC."/>
    <x v="268"/>
    <x v="1"/>
    <d v="2019-01-16T00:00:00"/>
    <n v="43488"/>
    <m/>
    <m/>
    <s v="KAN"/>
    <s v="KAN"/>
    <x v="10"/>
    <s v="KAN"/>
    <m/>
    <m/>
    <n v="43481"/>
    <n v="43481"/>
    <d v="2019-02-03T00:00:00"/>
    <n v="206.15"/>
    <n v="206.15"/>
    <n v="0.05"/>
    <n v="0.05"/>
    <n v="0.05"/>
    <n v="0"/>
    <m/>
    <n v="0"/>
    <n v="0"/>
    <n v="0"/>
    <m/>
    <m/>
    <n v="0"/>
    <n v="75.150000000000006"/>
    <n v="36.454000000000001"/>
    <n v="84.2"/>
    <n v="40.844000000000001"/>
    <n v="0"/>
    <m/>
    <m/>
    <m/>
    <m/>
    <m/>
    <s v="MLRODENBERG"/>
    <m/>
    <m/>
    <m/>
    <m/>
    <s v="LEASAAD"/>
    <m/>
    <m/>
    <m/>
    <m/>
    <m/>
    <m/>
    <m/>
    <m/>
    <m/>
    <s v="JKTURNER"/>
    <d v="2019-01-16T00:00:00"/>
    <d v="2019-01-16T00:00:00"/>
    <d v="2019-01-16T00:00:00"/>
    <d v="2019-01-16T00:00:00"/>
    <m/>
    <m/>
    <m/>
    <m/>
    <m/>
    <m/>
    <m/>
    <m/>
    <m/>
    <m/>
    <s v="SVCORDERMAN"/>
    <d v="2019-01-16T00:00:00"/>
    <m/>
    <d v="2019-01-16T00:00:00"/>
    <d v="2019-01-16T00:00:00"/>
    <m/>
    <m/>
    <m/>
    <m/>
    <m/>
    <m/>
    <m/>
    <m/>
    <n v="43486"/>
    <m/>
    <s v="LEASAAD"/>
    <m/>
    <m/>
    <m/>
    <m/>
    <m/>
    <m/>
    <m/>
    <d v="2019-01-23T00:00:00"/>
    <d v="2019-01-28T00:00:00"/>
    <s v="JKTURNER"/>
    <d v="2019-01-16T00:00:00"/>
    <m/>
    <d v="2019-01-16T00:00:00"/>
    <d v="2019-01-16T00:00:00"/>
    <s v="SPALD"/>
    <m/>
    <m/>
    <m/>
    <m/>
    <m/>
    <m/>
    <m/>
    <m/>
    <m/>
  </r>
  <r>
    <s v="MEHURD"/>
    <n v="1804281703"/>
    <s v="GB/LM-ENPARTS-BLDR"/>
    <s v="FORCE CONSTRUCTION COMPANY, INC."/>
    <x v="260"/>
    <x v="0"/>
    <d v="2019-01-21T00:00:00"/>
    <m/>
    <m/>
    <n v="18234"/>
    <s v="KAN"/>
    <s v="KC1"/>
    <x v="10"/>
    <s v="KAN"/>
    <m/>
    <m/>
    <m/>
    <m/>
    <m/>
    <n v="1"/>
    <n v="0"/>
    <n v="0"/>
    <n v="2.1800000000000002"/>
    <n v="2.1800000000000002"/>
    <n v="0"/>
    <m/>
    <n v="0"/>
    <n v="0"/>
    <n v="0"/>
    <m/>
    <m/>
    <n v="0"/>
    <n v="0"/>
    <m/>
    <n v="0"/>
    <m/>
    <n v="0"/>
    <m/>
    <m/>
    <m/>
    <m/>
    <m/>
    <s v="DMSNYDER1"/>
    <m/>
    <m/>
    <m/>
    <m/>
    <s v="SOMMJ"/>
    <m/>
    <m/>
    <m/>
    <m/>
    <m/>
    <m/>
    <m/>
    <m/>
    <m/>
    <m/>
    <m/>
    <m/>
    <m/>
    <m/>
    <m/>
    <m/>
    <m/>
    <m/>
    <m/>
    <m/>
    <m/>
    <m/>
    <m/>
    <m/>
    <s v="SVCORDERMAN"/>
    <m/>
    <m/>
    <d v="2019-01-24T00:00:00"/>
    <n v="43489"/>
    <s v="ERICO"/>
    <d v="2019-01-23T00:00:00"/>
    <d v="2019-01-23T00:00:00"/>
    <d v="2019-01-23T00:00:00"/>
    <d v="2019-01-23T00:00:00"/>
    <m/>
    <m/>
    <m/>
    <n v="43493"/>
    <m/>
    <s v="JHWOEHRER"/>
    <m/>
    <m/>
    <m/>
    <m/>
    <m/>
    <m/>
    <m/>
    <d v="2019-02-04T00:00:00"/>
    <m/>
    <s v="ERICO"/>
    <d v="2019-01-23T00:00:00"/>
    <m/>
    <d v="2019-01-23T00:00:00"/>
    <d v="2019-01-23T00:00:00"/>
    <s v="NANCB"/>
    <m/>
    <m/>
    <m/>
    <m/>
    <m/>
    <m/>
    <m/>
    <m/>
    <m/>
  </r>
  <r>
    <s v="PCSASSER"/>
    <n v="1501661303"/>
    <s v="GB-ENPARTS-BLDR"/>
    <s v="HAUPTLY CONSTRUCTION, INC."/>
    <x v="269"/>
    <x v="0"/>
    <d v="2019-01-25T00:00:00"/>
    <d v="2019-01-31T00:00:00"/>
    <m/>
    <s v="40,000 SF Building"/>
    <s v="MXC"/>
    <s v="MXC"/>
    <x v="10"/>
    <s v="KAN"/>
    <m/>
    <m/>
    <m/>
    <m/>
    <m/>
    <n v="2021.73"/>
    <n v="0"/>
    <n v="0.19"/>
    <n v="0.18"/>
    <n v="0.18"/>
    <n v="0"/>
    <m/>
    <n v="0"/>
    <n v="0"/>
    <n v="0"/>
    <m/>
    <m/>
    <n v="0"/>
    <n v="307.73"/>
    <n v="15.221"/>
    <n v="118.11"/>
    <m/>
    <n v="0"/>
    <m/>
    <m/>
    <m/>
    <m/>
    <m/>
    <s v="MERCR"/>
    <m/>
    <m/>
    <m/>
    <m/>
    <s v="CORRL"/>
    <m/>
    <m/>
    <m/>
    <m/>
    <m/>
    <m/>
    <m/>
    <m/>
    <m/>
    <s v="JKTURNER"/>
    <m/>
    <m/>
    <m/>
    <m/>
    <m/>
    <m/>
    <m/>
    <m/>
    <m/>
    <m/>
    <m/>
    <m/>
    <m/>
    <m/>
    <s v="SVCORDERMAN"/>
    <d v="2019-01-25T00:00:00"/>
    <m/>
    <d v="2019-01-25T00:00:00"/>
    <d v="2019-01-25T00:00:00"/>
    <m/>
    <m/>
    <m/>
    <m/>
    <m/>
    <m/>
    <m/>
    <m/>
    <d v="2019-01-30T00:00:00"/>
    <m/>
    <s v="SGGARBS"/>
    <m/>
    <m/>
    <m/>
    <m/>
    <m/>
    <m/>
    <m/>
    <d v="2019-02-01T00:00:00"/>
    <n v="43496"/>
    <s v="JKTURNER"/>
    <d v="2019-01-25T00:00:00"/>
    <m/>
    <d v="2019-01-25T00:00:00"/>
    <d v="2019-01-25T00:00:00"/>
    <s v="ALFAC"/>
    <m/>
    <m/>
    <m/>
    <m/>
    <m/>
    <m/>
    <m/>
    <m/>
    <m/>
  </r>
  <r>
    <s v="SELUNDIN"/>
    <n v="1803822801"/>
    <s v="ROOF-CUSTOM-BLDR"/>
    <s v="JKC BUILDING SYSTEMS, LLC"/>
    <x v="270"/>
    <x v="1"/>
    <d v="2018-08-16T00:00:00"/>
    <d v="2019-01-11T00:00:00"/>
    <m/>
    <m/>
    <m/>
    <m/>
    <x v="15"/>
    <s v="KAN"/>
    <s v="R"/>
    <m/>
    <d v="2018-12-23T00:00:00"/>
    <d v="2018-12-26T00:00:00"/>
    <n v="43483"/>
    <n v="21700"/>
    <n v="21700"/>
    <n v="2.5099999999999998"/>
    <n v="1.6"/>
    <n v="1.6"/>
    <n v="70"/>
    <n v="70"/>
    <n v="68.5"/>
    <n v="3.5"/>
    <n v="72"/>
    <n v="9520"/>
    <n v="7700"/>
    <n v="0"/>
    <n v="5411"/>
    <n v="24.934999999999999"/>
    <n v="14926.99"/>
    <n v="68.787999999999997"/>
    <n v="27.6"/>
    <m/>
    <m/>
    <m/>
    <m/>
    <m/>
    <m/>
    <m/>
    <m/>
    <m/>
    <m/>
    <m/>
    <m/>
    <m/>
    <m/>
    <m/>
    <m/>
    <m/>
    <m/>
    <m/>
    <m/>
    <s v="KIMMT"/>
    <d v="2018-12-20T00:00:00"/>
    <d v="2018-12-20T00:00:00"/>
    <d v="2018-12-21T00:00:00"/>
    <d v="2018-12-21T00:00:00"/>
    <s v="JDACREE"/>
    <d v="2018-12-21T00:00:00"/>
    <d v="2018-12-21T00:00:00"/>
    <d v="2018-12-21T00:00:00"/>
    <m/>
    <m/>
    <m/>
    <m/>
    <m/>
    <m/>
    <s v="SVCORDERMAN"/>
    <d v="2018-12-27T00:00:00"/>
    <m/>
    <d v="2018-12-27T00:00:00"/>
    <d v="2018-12-27T00:00:00"/>
    <s v="KIMMT"/>
    <d v="2018-12-21T00:00:00"/>
    <d v="2018-12-21T00:00:00"/>
    <d v="2018-12-21T00:00:00"/>
    <d v="2018-12-21T00:00:00"/>
    <s v="SELUNDIN"/>
    <m/>
    <m/>
    <d v="2018-12-31T00:00:00"/>
    <n v="43462"/>
    <m/>
    <m/>
    <m/>
    <m/>
    <m/>
    <m/>
    <m/>
    <m/>
    <d v="2019-01-10T00:00:00"/>
    <n v="43474"/>
    <s v="KIMMT"/>
    <d v="2018-12-21T00:00:00"/>
    <m/>
    <d v="2018-12-21T00:00:00"/>
    <d v="2018-12-27T00:00:00"/>
    <m/>
    <m/>
    <m/>
    <m/>
    <m/>
    <m/>
    <m/>
    <m/>
    <m/>
    <m/>
  </r>
  <r>
    <s v="SELUNDIN"/>
    <n v="1803822802"/>
    <s v="GB-ENPARTS-BLDR"/>
    <s v="JKC BUILDING SYSTEMS, LLC"/>
    <x v="270"/>
    <x v="1"/>
    <d v="2019-01-07T00:00:00"/>
    <m/>
    <m/>
    <m/>
    <m/>
    <m/>
    <x v="15"/>
    <s v="KAN"/>
    <s v="R"/>
    <m/>
    <m/>
    <m/>
    <n v="43499"/>
    <n v="40"/>
    <n v="40"/>
    <n v="0.02"/>
    <n v="0.02"/>
    <n v="0.02"/>
    <n v="0"/>
    <m/>
    <n v="0"/>
    <n v="0"/>
    <n v="0"/>
    <m/>
    <m/>
    <n v="0"/>
    <n v="14"/>
    <n v="35"/>
    <n v="-63.87"/>
    <m/>
    <n v="0"/>
    <m/>
    <m/>
    <m/>
    <m/>
    <m/>
    <m/>
    <m/>
    <m/>
    <m/>
    <m/>
    <m/>
    <m/>
    <m/>
    <m/>
    <m/>
    <m/>
    <m/>
    <m/>
    <m/>
    <m/>
    <s v="KIMMT"/>
    <d v="2019-01-07T00:00:00"/>
    <d v="2019-01-07T00:00:00"/>
    <d v="2019-01-07T00:00:00"/>
    <d v="2019-01-07T00:00:00"/>
    <s v="JDACREE"/>
    <d v="2019-01-07T00:00:00"/>
    <d v="2019-01-07T00:00:00"/>
    <d v="2019-01-07T00:00:00"/>
    <n v="43472"/>
    <m/>
    <m/>
    <m/>
    <m/>
    <m/>
    <s v="SVCORDERMAN"/>
    <d v="2019-01-08T00:00:00"/>
    <m/>
    <d v="2019-01-08T00:00:00"/>
    <d v="2019-01-08T00:00:00"/>
    <m/>
    <m/>
    <m/>
    <m/>
    <m/>
    <m/>
    <m/>
    <m/>
    <m/>
    <m/>
    <m/>
    <m/>
    <m/>
    <m/>
    <m/>
    <m/>
    <m/>
    <m/>
    <d v="2019-01-15T00:00:00"/>
    <n v="43480"/>
    <s v="KIMMT"/>
    <d v="2019-01-07T00:00:00"/>
    <m/>
    <d v="2019-01-07T00:00:00"/>
    <d v="2019-01-07T00:00:00"/>
    <m/>
    <m/>
    <m/>
    <m/>
    <m/>
    <m/>
    <m/>
    <m/>
    <m/>
    <m/>
  </r>
  <r>
    <s v="AVALDEZ"/>
    <n v="1804476201"/>
    <s v="GB/WS-STD-BLDR LATINA"/>
    <s v="KANSAS CITY SOUTHERN DE MEXICO, S.A. DE C.V."/>
    <x v="271"/>
    <x v="0"/>
    <d v="2018-11-08T00:00:00"/>
    <d v="2019-01-18T00:00:00"/>
    <m/>
    <m/>
    <s v="MXC"/>
    <s v="MXC"/>
    <x v="24"/>
    <s v="LAT"/>
    <m/>
    <m/>
    <d v="2018-12-19T00:00:00"/>
    <d v="2018-12-26T00:00:00"/>
    <m/>
    <n v="40981"/>
    <n v="16392.400000000001"/>
    <n v="1.4"/>
    <n v="2.67"/>
    <n v="2.67"/>
    <n v="30"/>
    <m/>
    <n v="17.5"/>
    <n v="0"/>
    <n v="17.5"/>
    <n v="6621.8"/>
    <n v="4244.74"/>
    <n v="0"/>
    <n v="27577.13"/>
    <n v="67.292000000000002"/>
    <n v="17.18"/>
    <n v="0.105"/>
    <n v="0"/>
    <m/>
    <m/>
    <m/>
    <m/>
    <m/>
    <s v="GONZJ3"/>
    <d v="2018-11-29T00:00:00"/>
    <d v="2018-11-20T00:00:00"/>
    <d v="2018-12-07T00:00:00"/>
    <d v="2018-12-07T00:00:00"/>
    <m/>
    <m/>
    <m/>
    <m/>
    <m/>
    <s v="BAUTA"/>
    <m/>
    <m/>
    <d v="2018-11-23T00:00:00"/>
    <m/>
    <s v="JUARA1"/>
    <d v="2018-12-18T00:00:00"/>
    <d v="2018-12-20T00:00:00"/>
    <d v="2018-12-19T00:00:00"/>
    <d v="2018-12-20T00:00:00"/>
    <s v="GJGUILLEN"/>
    <d v="2018-12-20T00:00:00"/>
    <n v="43455"/>
    <d v="2018-12-20T00:00:00"/>
    <n v="43455"/>
    <m/>
    <m/>
    <m/>
    <m/>
    <m/>
    <s v="SVCORDERMAN"/>
    <d v="2018-12-28T00:00:00"/>
    <m/>
    <d v="2018-12-28T00:00:00"/>
    <d v="2018-12-28T00:00:00"/>
    <s v="JUARA1"/>
    <d v="2018-12-27T00:00:00"/>
    <d v="2018-12-27T00:00:00"/>
    <d v="2018-12-27T00:00:00"/>
    <d v="2018-12-27T00:00:00"/>
    <m/>
    <m/>
    <m/>
    <d v="2019-01-02T00:00:00"/>
    <m/>
    <m/>
    <m/>
    <m/>
    <m/>
    <m/>
    <m/>
    <m/>
    <m/>
    <d v="2019-02-06T00:00:00"/>
    <m/>
    <s v="JUARA1"/>
    <d v="2018-12-27T00:00:00"/>
    <m/>
    <d v="2018-12-27T00:00:00"/>
    <d v="2018-12-27T00:00:00"/>
    <s v="HERNG"/>
    <d v="2018-11-12T00:00:00"/>
    <d v="2018-11-12T00:00:00"/>
    <d v="2018-11-28T00:00:00"/>
    <d v="2018-11-28T00:00:00"/>
    <m/>
    <m/>
    <m/>
    <m/>
    <m/>
  </r>
  <r>
    <s v="AVALDEZ"/>
    <n v="1804476001"/>
    <s v="GB/WS-STD-BLDR LATINA"/>
    <s v="KANSAS CITY SOUTHERN DE MEXICO, S.A. DE C.V."/>
    <x v="272"/>
    <x v="0"/>
    <d v="2018-11-08T00:00:00"/>
    <d v="2019-01-18T00:00:00"/>
    <m/>
    <m/>
    <s v="MXC"/>
    <s v="MXC"/>
    <x v="24"/>
    <s v="LAT"/>
    <m/>
    <m/>
    <d v="2018-12-19T00:00:00"/>
    <d v="2018-12-26T00:00:00"/>
    <m/>
    <n v="40981"/>
    <n v="16392.400000000001"/>
    <n v="1.49"/>
    <n v="2.67"/>
    <n v="2.67"/>
    <n v="30"/>
    <m/>
    <n v="15.5"/>
    <n v="0"/>
    <n v="15.5"/>
    <n v="6621.8"/>
    <n v="4245"/>
    <n v="0"/>
    <n v="27755"/>
    <n v="67.727000000000004"/>
    <n v="17.13"/>
    <n v="0.104"/>
    <n v="0"/>
    <m/>
    <m/>
    <m/>
    <m/>
    <m/>
    <s v="GONZJ3"/>
    <d v="2018-11-29T00:00:00"/>
    <n v="43424"/>
    <d v="2018-12-07T00:00:00"/>
    <n v="43441"/>
    <m/>
    <m/>
    <m/>
    <m/>
    <m/>
    <s v="BAUTA"/>
    <m/>
    <m/>
    <n v="43427"/>
    <m/>
    <s v="JUARA1"/>
    <d v="2018-12-18T00:00:00"/>
    <d v="2018-12-20T00:00:00"/>
    <d v="2018-12-19T00:00:00"/>
    <d v="2018-12-20T00:00:00"/>
    <s v="GJGUILLEN"/>
    <d v="2018-12-20T00:00:00"/>
    <n v="43455"/>
    <d v="2018-12-20T00:00:00"/>
    <n v="43455"/>
    <m/>
    <m/>
    <m/>
    <m/>
    <m/>
    <s v="SVCORDERMAN"/>
    <d v="2018-12-28T00:00:00"/>
    <m/>
    <d v="2018-12-28T00:00:00"/>
    <d v="2018-12-28T00:00:00"/>
    <s v="JUARA1"/>
    <d v="2018-12-27T00:00:00"/>
    <d v="2018-12-27T00:00:00"/>
    <d v="2018-12-27T00:00:00"/>
    <d v="2018-12-27T00:00:00"/>
    <m/>
    <m/>
    <m/>
    <d v="2019-01-02T00:00:00"/>
    <m/>
    <m/>
    <m/>
    <m/>
    <m/>
    <m/>
    <m/>
    <m/>
    <m/>
    <d v="2019-02-06T00:00:00"/>
    <m/>
    <s v="JUARA1"/>
    <d v="2018-12-27T00:00:00"/>
    <m/>
    <d v="2018-12-27T00:00:00"/>
    <d v="2018-12-27T00:00:00"/>
    <s v="HERNG"/>
    <n v="43416"/>
    <n v="43416"/>
    <d v="2018-11-28T00:00:00"/>
    <n v="43432"/>
    <m/>
    <m/>
    <m/>
    <m/>
    <m/>
  </r>
  <r>
    <s v="AVALDEZ"/>
    <n v="1804476002"/>
    <s v="CLAIM-ENPARTS-BLDR"/>
    <s v="KANSAS CITY SOUTHERN DE MEXICO, S.A. DE C.V."/>
    <x v="272"/>
    <x v="0"/>
    <d v="2019-01-09T00:00:00"/>
    <d v="2019-01-18T00:00:00"/>
    <m/>
    <m/>
    <s v="MXC"/>
    <s v="MXC"/>
    <x v="24"/>
    <s v="LAT"/>
    <m/>
    <s v="OTHER"/>
    <m/>
    <m/>
    <m/>
    <n v="1"/>
    <n v="0"/>
    <n v="0"/>
    <n v="0.04"/>
    <n v="0.04"/>
    <n v="0"/>
    <m/>
    <n v="0"/>
    <n v="0"/>
    <n v="0"/>
    <m/>
    <m/>
    <n v="0"/>
    <n v="1"/>
    <n v="100"/>
    <n v="-2.5299999999999998"/>
    <m/>
    <n v="0"/>
    <m/>
    <m/>
    <m/>
    <m/>
    <m/>
    <s v="GONZJ3"/>
    <m/>
    <m/>
    <m/>
    <m/>
    <m/>
    <m/>
    <m/>
    <m/>
    <m/>
    <m/>
    <m/>
    <m/>
    <m/>
    <m/>
    <s v="JUARA1"/>
    <d v="2019-01-08T00:00:00"/>
    <d v="2019-01-09T00:00:00"/>
    <d v="2019-01-08T00:00:00"/>
    <d v="2019-01-09T00:00:00"/>
    <m/>
    <m/>
    <m/>
    <m/>
    <m/>
    <m/>
    <m/>
    <m/>
    <m/>
    <m/>
    <m/>
    <m/>
    <m/>
    <m/>
    <d v="2019-01-10T00:00:00"/>
    <m/>
    <m/>
    <m/>
    <m/>
    <m/>
    <m/>
    <m/>
    <m/>
    <m/>
    <m/>
    <m/>
    <m/>
    <m/>
    <m/>
    <m/>
    <m/>
    <m/>
    <m/>
    <d v="2019-01-17T00:00:00"/>
    <n v="43486"/>
    <s v="JUARA1"/>
    <d v="2019-01-09T00:00:00"/>
    <m/>
    <d v="2019-01-09T00:00:00"/>
    <d v="2019-01-09T00:00:00"/>
    <s v="HERNG"/>
    <m/>
    <m/>
    <m/>
    <m/>
    <m/>
    <m/>
    <m/>
    <m/>
    <m/>
  </r>
  <r>
    <s v="AVALDEZ"/>
    <n v="1803470501"/>
    <s v="GB/WS-STD-BLDR LATINA"/>
    <s v="KANSAS CITY SOUTHERN DE MEXICO, S.A. DE C.V."/>
    <x v="273"/>
    <x v="0"/>
    <d v="2018-06-29T00:00:00"/>
    <d v="2019-01-18T00:00:00"/>
    <m/>
    <n v="-18019618"/>
    <s v="MXC"/>
    <s v="MXC"/>
    <x v="10"/>
    <s v="LAT"/>
    <s v="D1"/>
    <m/>
    <d v="2018-12-19T00:00:00"/>
    <d v="2018-12-26T00:00:00"/>
    <m/>
    <n v="40981"/>
    <n v="51177.2"/>
    <n v="1.4"/>
    <n v="2.5099999999999998"/>
    <n v="2.5099999999999998"/>
    <n v="30"/>
    <m/>
    <n v="57"/>
    <n v="0"/>
    <n v="57"/>
    <n v="6621.8"/>
    <n v="4245"/>
    <n v="0"/>
    <n v="27576"/>
    <n v="67.290000000000006"/>
    <n v="11036.42"/>
    <n v="21.565000000000001"/>
    <n v="0"/>
    <m/>
    <m/>
    <m/>
    <m/>
    <m/>
    <s v="GONZJ3"/>
    <d v="2018-11-29T00:00:00"/>
    <d v="2018-11-29T00:00:00"/>
    <d v="2018-12-07T00:00:00"/>
    <d v="2018-12-07T00:00:00"/>
    <s v="ICHAS"/>
    <d v="2018-12-05T00:00:00"/>
    <d v="2018-12-05T00:00:00"/>
    <d v="2018-12-05T00:00:00"/>
    <m/>
    <s v="BAUTA"/>
    <m/>
    <m/>
    <m/>
    <m/>
    <s v="JUARA1"/>
    <d v="2018-12-17T00:00:00"/>
    <d v="2018-12-18T00:00:00"/>
    <d v="2018-12-20T00:00:00"/>
    <d v="2018-12-19T00:00:00"/>
    <s v="GJGUILLEN"/>
    <n v="43454"/>
    <n v="43454"/>
    <n v="43454"/>
    <n v="43454"/>
    <m/>
    <m/>
    <m/>
    <m/>
    <m/>
    <s v="SVCORDERMAN"/>
    <d v="2018-12-28T00:00:00"/>
    <m/>
    <d v="2018-12-28T00:00:00"/>
    <d v="2018-12-28T00:00:00"/>
    <s v="JUARA1"/>
    <d v="2018-12-27T00:00:00"/>
    <d v="2018-12-27T00:00:00"/>
    <d v="2018-12-27T00:00:00"/>
    <d v="2018-12-27T00:00:00"/>
    <m/>
    <m/>
    <m/>
    <d v="2019-01-02T00:00:00"/>
    <m/>
    <s v="HAMIS"/>
    <m/>
    <m/>
    <m/>
    <m/>
    <m/>
    <m/>
    <m/>
    <d v="2019-02-06T00:00:00"/>
    <m/>
    <s v="JUARA1"/>
    <d v="2018-12-27T00:00:00"/>
    <m/>
    <d v="2018-12-27T00:00:00"/>
    <d v="2018-12-27T00:00:00"/>
    <s v="HERNG"/>
    <d v="2018-11-12T00:00:00"/>
    <d v="2018-11-12T00:00:00"/>
    <d v="2018-11-28T00:00:00"/>
    <d v="2018-11-28T00:00:00"/>
    <m/>
    <m/>
    <m/>
    <m/>
    <m/>
  </r>
  <r>
    <s v="AVALDEZ"/>
    <n v="1804475901"/>
    <s v="GB/WS-STD-BLDR LATINA"/>
    <s v="KANSAS CITY SOUTHERN DE MEXICO, S.A. DE C.V."/>
    <x v="274"/>
    <x v="0"/>
    <d v="2018-11-08T00:00:00"/>
    <d v="2019-01-18T00:00:00"/>
    <m/>
    <s v="-"/>
    <s v="MXC"/>
    <s v="MXC"/>
    <x v="10"/>
    <s v="LAT"/>
    <m/>
    <m/>
    <d v="2018-12-19T00:00:00"/>
    <d v="2018-12-26T00:00:00"/>
    <m/>
    <n v="40981"/>
    <n v="16392.400000000001"/>
    <n v="1.4"/>
    <n v="2.67"/>
    <n v="2.67"/>
    <n v="30"/>
    <m/>
    <n v="52"/>
    <n v="0"/>
    <n v="52"/>
    <n v="6621.8"/>
    <n v="4245"/>
    <n v="0"/>
    <n v="27576"/>
    <n v="67.290000000000006"/>
    <n v="17.13"/>
    <n v="0.104"/>
    <n v="0"/>
    <m/>
    <m/>
    <m/>
    <m/>
    <m/>
    <s v="GONZJ3"/>
    <d v="2018-11-29T00:00:00"/>
    <d v="2018-11-20T00:00:00"/>
    <d v="2018-12-07T00:00:00"/>
    <d v="2018-12-07T00:00:00"/>
    <s v="ICHAS"/>
    <m/>
    <m/>
    <m/>
    <m/>
    <s v="BAUTA"/>
    <m/>
    <m/>
    <d v="2018-11-23T00:00:00"/>
    <m/>
    <s v="JUARA1"/>
    <d v="2018-12-18T00:00:00"/>
    <d v="2018-12-20T00:00:00"/>
    <d v="2018-12-19T00:00:00"/>
    <d v="2018-12-20T00:00:00"/>
    <s v="GJGUILLEN"/>
    <d v="2018-12-20T00:00:00"/>
    <d v="2018-12-21T00:00:00"/>
    <d v="2001-12-20T00:00:00"/>
    <d v="2018-12-21T00:00:00"/>
    <m/>
    <m/>
    <m/>
    <m/>
    <m/>
    <s v="SVCORDERMAN"/>
    <d v="2018-12-28T00:00:00"/>
    <m/>
    <d v="2018-12-28T00:00:00"/>
    <d v="2018-12-28T00:00:00"/>
    <s v="JUARA1"/>
    <d v="2018-12-27T00:00:00"/>
    <d v="2018-12-27T00:00:00"/>
    <d v="2018-12-27T00:00:00"/>
    <d v="2018-12-27T00:00:00"/>
    <m/>
    <m/>
    <m/>
    <n v="43467"/>
    <m/>
    <m/>
    <m/>
    <m/>
    <m/>
    <m/>
    <m/>
    <m/>
    <m/>
    <d v="2019-02-06T00:00:00"/>
    <m/>
    <s v="JUARA1"/>
    <d v="2018-12-27T00:00:00"/>
    <m/>
    <d v="2018-12-27T00:00:00"/>
    <d v="2018-12-27T00:00:00"/>
    <s v="HERNG"/>
    <d v="2018-11-12T00:00:00"/>
    <d v="2018-11-12T00:00:00"/>
    <d v="2018-11-28T00:00:00"/>
    <d v="2018-11-28T00:00:00"/>
    <m/>
    <m/>
    <m/>
    <m/>
    <m/>
  </r>
  <r>
    <s v="AVALDEZ"/>
    <n v="1804475902"/>
    <s v="CLAIM-ENPARTS-BLDR"/>
    <s v="KANSAS CITY SOUTHERN DE MEXICO, S.A. DE C.V."/>
    <x v="274"/>
    <x v="0"/>
    <d v="2019-01-09T00:00:00"/>
    <d v="2019-01-18T00:00:00"/>
    <m/>
    <s v="-"/>
    <s v="MXC"/>
    <s v="MXC"/>
    <x v="10"/>
    <s v="LAT"/>
    <m/>
    <s v="OTHER"/>
    <m/>
    <m/>
    <m/>
    <n v="1"/>
    <n v="0"/>
    <n v="0"/>
    <n v="0.04"/>
    <n v="0.04"/>
    <n v="0"/>
    <m/>
    <n v="0"/>
    <n v="0"/>
    <n v="0"/>
    <m/>
    <m/>
    <n v="0"/>
    <n v="1"/>
    <n v="100"/>
    <n v="0"/>
    <m/>
    <n v="0"/>
    <m/>
    <m/>
    <m/>
    <m/>
    <m/>
    <s v="GONZJ3"/>
    <m/>
    <m/>
    <m/>
    <m/>
    <s v="ICHAS"/>
    <m/>
    <m/>
    <m/>
    <m/>
    <m/>
    <m/>
    <m/>
    <m/>
    <m/>
    <s v="JUARA1"/>
    <d v="2019-01-08T00:00:00"/>
    <d v="2019-01-09T00:00:00"/>
    <d v="2019-01-08T00:00:00"/>
    <d v="2019-01-09T00:00:00"/>
    <m/>
    <m/>
    <m/>
    <m/>
    <m/>
    <m/>
    <m/>
    <m/>
    <m/>
    <m/>
    <m/>
    <m/>
    <m/>
    <m/>
    <d v="2019-01-10T00:00:00"/>
    <m/>
    <m/>
    <m/>
    <m/>
    <m/>
    <m/>
    <m/>
    <m/>
    <m/>
    <m/>
    <m/>
    <m/>
    <m/>
    <m/>
    <m/>
    <m/>
    <m/>
    <m/>
    <d v="2019-01-17T00:00:00"/>
    <m/>
    <s v="JUARA1"/>
    <d v="2019-01-09T00:00:00"/>
    <m/>
    <d v="2019-01-09T00:00:00"/>
    <d v="2019-01-09T00:00:00"/>
    <s v="HERNG"/>
    <m/>
    <m/>
    <m/>
    <m/>
    <m/>
    <m/>
    <m/>
    <m/>
    <m/>
  </r>
  <r>
    <s v="PERTC"/>
    <n v="1400555711"/>
    <s v="GB/CLAIM-ENPARTS-BLDR"/>
    <s v="CRAIN CONSTRUCTION, INC."/>
    <x v="275"/>
    <x v="0"/>
    <d v="2019-01-16T00:00:00"/>
    <d v="2019-01-18T00:00:00"/>
    <m/>
    <n v="13243"/>
    <m/>
    <s v="CE1"/>
    <x v="1"/>
    <s v="LAU"/>
    <s v="E"/>
    <s v="OTHER"/>
    <m/>
    <m/>
    <m/>
    <n v="1"/>
    <n v="0"/>
    <n v="0"/>
    <n v="0.01"/>
    <n v="0.01"/>
    <n v="0"/>
    <m/>
    <n v="0"/>
    <n v="0"/>
    <n v="0"/>
    <m/>
    <m/>
    <n v="0"/>
    <n v="1"/>
    <n v="100"/>
    <n v="-50.8"/>
    <m/>
    <n v="0"/>
    <m/>
    <m/>
    <m/>
    <m/>
    <m/>
    <s v="CBUTTER"/>
    <m/>
    <m/>
    <m/>
    <m/>
    <s v="BHLOCKLEAR"/>
    <m/>
    <m/>
    <m/>
    <m/>
    <m/>
    <m/>
    <m/>
    <m/>
    <m/>
    <s v="CARTZ"/>
    <d v="2019-01-16T00:00:00"/>
    <d v="2019-01-16T00:00:00"/>
    <d v="2019-01-16T00:00:00"/>
    <d v="2019-01-16T00:00:00"/>
    <s v="CARTZ"/>
    <d v="2019-01-16T00:00:00"/>
    <d v="2019-01-16T00:00:00"/>
    <d v="2019-01-16T00:00:00"/>
    <d v="2019-01-16T00:00:00"/>
    <m/>
    <m/>
    <m/>
    <m/>
    <m/>
    <s v="SVCORDERMAN"/>
    <d v="2019-01-16T00:00:00"/>
    <m/>
    <d v="2019-01-16T00:00:00"/>
    <d v="2019-01-17T00:00:00"/>
    <m/>
    <m/>
    <m/>
    <m/>
    <m/>
    <m/>
    <m/>
    <m/>
    <d v="2019-01-21T00:00:00"/>
    <m/>
    <s v="AALINAGHIAN"/>
    <m/>
    <m/>
    <m/>
    <m/>
    <m/>
    <m/>
    <m/>
    <d v="2019-01-18T00:00:00"/>
    <d v="2019-01-17T00:00:00"/>
    <s v="CARTZ"/>
    <d v="2019-01-16T00:00:00"/>
    <m/>
    <d v="2019-01-16T00:00:00"/>
    <d v="2019-01-16T00:00:00"/>
    <s v="PPEMBERTON"/>
    <m/>
    <m/>
    <m/>
    <m/>
    <m/>
    <m/>
    <m/>
    <m/>
    <m/>
  </r>
  <r>
    <s v="BSWOFFORD"/>
    <n v="1804383002"/>
    <s v="CSS/CONV-CUSTOM-BLDR"/>
    <s v="BUILDING STRUCTURES &amp; EXTERIORS, LLC"/>
    <x v="276"/>
    <x v="3"/>
    <d v="2018-11-05T00:00:00"/>
    <d v="2019-02-21T00:00:00"/>
    <m/>
    <n v="909018"/>
    <s v="NC"/>
    <s v="NC"/>
    <x v="13"/>
    <s v="NC"/>
    <s v="F1"/>
    <s v="CO, CR"/>
    <n v="43441"/>
    <n v="43444"/>
    <m/>
    <n v="96512"/>
    <n v="0"/>
    <n v="56.89"/>
    <n v="68.819999999999993"/>
    <n v="0"/>
    <n v="0"/>
    <m/>
    <n v="0"/>
    <n v="0"/>
    <n v="0"/>
    <m/>
    <m/>
    <n v="0"/>
    <n v="10629"/>
    <n v="11.013"/>
    <n v="0"/>
    <m/>
    <n v="0"/>
    <m/>
    <m/>
    <m/>
    <m/>
    <m/>
    <s v="MKWONG"/>
    <d v="2018-12-03T00:00:00"/>
    <n v="43437"/>
    <d v="2018-12-12T00:00:00"/>
    <n v="43446"/>
    <s v="TWMCCRARY"/>
    <m/>
    <m/>
    <m/>
    <m/>
    <m/>
    <m/>
    <m/>
    <m/>
    <m/>
    <s v="BLROBERTS"/>
    <d v="2019-01-21T00:00:00"/>
    <n v="43479"/>
    <d v="2019-01-23T00:00:00"/>
    <n v="43469"/>
    <s v="BLROBERTS"/>
    <d v="2019-01-21T00:00:00"/>
    <n v="43486"/>
    <d v="2019-01-23T00:00:00"/>
    <n v="43489"/>
    <m/>
    <m/>
    <m/>
    <m/>
    <m/>
    <s v="SVCORDERMAN"/>
    <d v="2019-01-30T00:00:00"/>
    <m/>
    <d v="2019-01-29T00:00:00"/>
    <m/>
    <s v="BLROBERTS"/>
    <d v="2019-01-02T00:00:00"/>
    <n v="43482"/>
    <d v="2019-01-24T00:00:00"/>
    <n v="43489"/>
    <m/>
    <m/>
    <m/>
    <m/>
    <m/>
    <s v="MKWONG"/>
    <m/>
    <m/>
    <m/>
    <m/>
    <m/>
    <m/>
    <m/>
    <n v="43521"/>
    <m/>
    <s v="BLROBERTS"/>
    <d v="2019-01-29T00:00:00"/>
    <m/>
    <d v="2019-01-29T00:00:00"/>
    <d v="2019-01-24T00:00:00"/>
    <s v="RKWOOD"/>
    <d v="2018-12-12T00:00:00"/>
    <n v="43446"/>
    <d v="2018-12-12T00:00:00"/>
    <n v="43446"/>
    <m/>
    <m/>
    <m/>
    <m/>
    <m/>
  </r>
  <r>
    <s v="BSWOFFORD"/>
    <n v="1804383004"/>
    <s v="CSS/CONV-CUSTOM-BLDR"/>
    <s v="BUILDING STRUCTURES &amp; EXTERIORS, LLC"/>
    <x v="276"/>
    <x v="3"/>
    <d v="2018-11-08T00:00:00"/>
    <d v="2019-02-21T00:00:00"/>
    <m/>
    <n v="909018"/>
    <s v="NC"/>
    <s v="NC"/>
    <x v="13"/>
    <s v="NC"/>
    <s v="F1"/>
    <s v="CO, CR"/>
    <d v="2018-12-07T00:00:00"/>
    <d v="2018-12-10T00:00:00"/>
    <m/>
    <n v="102947"/>
    <n v="0"/>
    <n v="61.35"/>
    <n v="47.21"/>
    <n v="0"/>
    <n v="0"/>
    <m/>
    <n v="0"/>
    <n v="0"/>
    <n v="0"/>
    <m/>
    <m/>
    <n v="0"/>
    <n v="11380"/>
    <n v="11.054"/>
    <n v="0"/>
    <m/>
    <n v="0"/>
    <m/>
    <m/>
    <m/>
    <m/>
    <m/>
    <s v="MKWONG"/>
    <d v="2018-12-03T00:00:00"/>
    <d v="2018-12-03T00:00:00"/>
    <d v="2018-12-12T00:00:00"/>
    <d v="2018-12-12T00:00:00"/>
    <s v="TWMCCRARY"/>
    <m/>
    <m/>
    <m/>
    <m/>
    <m/>
    <m/>
    <m/>
    <m/>
    <m/>
    <s v="BLROBERTS"/>
    <d v="2019-01-24T00:00:00"/>
    <d v="2019-01-14T00:00:00"/>
    <d v="2019-01-25T00:00:00"/>
    <d v="2019-01-24T00:00:00"/>
    <s v="BLROBERTS"/>
    <d v="2019-01-24T00:00:00"/>
    <d v="2019-01-24T00:00:00"/>
    <d v="2019-01-25T00:00:00"/>
    <d v="2019-01-24T00:00:00"/>
    <m/>
    <m/>
    <m/>
    <m/>
    <m/>
    <s v="SVCORDERMAN"/>
    <d v="2019-01-30T00:00:00"/>
    <m/>
    <d v="2019-01-29T00:00:00"/>
    <m/>
    <s v="BLROBERTS"/>
    <d v="2019-01-02T00:00:00"/>
    <d v="2019-01-18T00:00:00"/>
    <d v="2019-01-29T00:00:00"/>
    <d v="2019-01-24T00:00:00"/>
    <m/>
    <m/>
    <m/>
    <m/>
    <m/>
    <s v="MKWONG"/>
    <m/>
    <m/>
    <m/>
    <m/>
    <m/>
    <m/>
    <m/>
    <d v="2019-02-25T00:00:00"/>
    <m/>
    <s v="BLROBERTS"/>
    <d v="2019-01-29T00:00:00"/>
    <m/>
    <d v="2019-01-29T00:00:00"/>
    <d v="2019-01-24T00:00:00"/>
    <s v="RKWOOD"/>
    <d v="2018-12-12T00:00:00"/>
    <d v="2018-12-12T00:00:00"/>
    <d v="2018-12-12T00:00:00"/>
    <d v="2018-12-12T00:00:00"/>
    <m/>
    <m/>
    <m/>
    <m/>
    <m/>
  </r>
  <r>
    <s v="MMHARPER"/>
    <n v="1803424501"/>
    <s v="CSS/CONV-CUSTOM-BLDR"/>
    <s v="CANCO GENERAL CONTRACTORS, INC."/>
    <x v="277"/>
    <x v="0"/>
    <d v="2018-06-25T00:00:00"/>
    <d v="2019-02-22T00:00:00"/>
    <m/>
    <m/>
    <m/>
    <m/>
    <x v="2"/>
    <s v="NC"/>
    <s v="Z12"/>
    <m/>
    <d v="2018-11-20T00:00:00"/>
    <d v="2018-11-20T00:00:00"/>
    <m/>
    <n v="368933"/>
    <n v="0"/>
    <n v="73.41"/>
    <n v="82.12"/>
    <n v="82.12"/>
    <n v="2581"/>
    <m/>
    <n v="496"/>
    <n v="0"/>
    <n v="496"/>
    <n v="217580"/>
    <n v="170800"/>
    <n v="0"/>
    <n v="79320"/>
    <n v="21.5"/>
    <n v="4967.3900000000003"/>
    <m/>
    <n v="0"/>
    <m/>
    <m/>
    <m/>
    <m/>
    <m/>
    <m/>
    <m/>
    <m/>
    <m/>
    <m/>
    <m/>
    <m/>
    <m/>
    <m/>
    <m/>
    <m/>
    <m/>
    <m/>
    <m/>
    <m/>
    <s v="COLLA"/>
    <m/>
    <m/>
    <m/>
    <m/>
    <m/>
    <m/>
    <m/>
    <m/>
    <m/>
    <s v="ZDHADDEN"/>
    <m/>
    <m/>
    <m/>
    <m/>
    <s v="SVCORDERMAN"/>
    <d v="2019-01-23T00:00:00"/>
    <m/>
    <d v="2019-01-23T00:00:00"/>
    <d v="2019-01-23T00:00:00"/>
    <m/>
    <m/>
    <m/>
    <m/>
    <m/>
    <m/>
    <m/>
    <m/>
    <d v="2019-01-28T00:00:00"/>
    <m/>
    <m/>
    <m/>
    <m/>
    <m/>
    <m/>
    <m/>
    <m/>
    <m/>
    <d v="2019-02-22T00:00:00"/>
    <m/>
    <s v="ZDHADDEN"/>
    <d v="2019-01-22T00:00:00"/>
    <m/>
    <d v="2019-01-22T00:00:00"/>
    <d v="2019-01-22T00:00:00"/>
    <m/>
    <m/>
    <m/>
    <m/>
    <m/>
    <s v="ZACHS"/>
    <m/>
    <m/>
    <m/>
    <m/>
  </r>
  <r>
    <s v="MMHARPER"/>
    <n v="1803424503"/>
    <s v="CSS/CONV-CUSTOM-BLDR"/>
    <s v="CANCO GENERAL CONTRACTORS, INC."/>
    <x v="277"/>
    <x v="0"/>
    <d v="2018-07-18T00:00:00"/>
    <d v="2019-02-22T00:00:00"/>
    <m/>
    <m/>
    <m/>
    <m/>
    <x v="2"/>
    <s v="NC"/>
    <s v="Z12"/>
    <m/>
    <d v="2018-11-20T00:00:00"/>
    <d v="2018-11-20T00:00:00"/>
    <m/>
    <n v="50451"/>
    <n v="0"/>
    <n v="20"/>
    <n v="0.4"/>
    <n v="0.4"/>
    <n v="0"/>
    <m/>
    <n v="0"/>
    <n v="0"/>
    <n v="0"/>
    <m/>
    <m/>
    <n v="0"/>
    <n v="10847"/>
    <n v="21.5"/>
    <n v="0"/>
    <m/>
    <n v="0"/>
    <m/>
    <m/>
    <m/>
    <m/>
    <m/>
    <m/>
    <m/>
    <m/>
    <m/>
    <m/>
    <m/>
    <m/>
    <m/>
    <m/>
    <m/>
    <m/>
    <m/>
    <m/>
    <m/>
    <m/>
    <s v="COLLA"/>
    <m/>
    <m/>
    <m/>
    <m/>
    <s v="COLLA"/>
    <m/>
    <m/>
    <m/>
    <m/>
    <s v="COLLA"/>
    <m/>
    <m/>
    <m/>
    <m/>
    <s v="SVCORDERMAN"/>
    <d v="2019-01-09T00:00:00"/>
    <m/>
    <d v="2019-01-23T00:00:00"/>
    <d v="2019-01-25T00:00:00"/>
    <m/>
    <m/>
    <m/>
    <m/>
    <m/>
    <m/>
    <m/>
    <m/>
    <d v="2019-01-30T00:00:00"/>
    <m/>
    <m/>
    <m/>
    <m/>
    <m/>
    <m/>
    <m/>
    <m/>
    <m/>
    <d v="2019-02-21T00:00:00"/>
    <m/>
    <s v="COLLA"/>
    <d v="2019-01-22T00:00:00"/>
    <m/>
    <d v="2019-01-22T00:00:00"/>
    <d v="2019-01-23T00:00:00"/>
    <m/>
    <m/>
    <m/>
    <m/>
    <m/>
    <m/>
    <m/>
    <m/>
    <m/>
    <m/>
  </r>
  <r>
    <s v="JMWAGONER"/>
    <n v="1802408609"/>
    <s v="VP-ENPARTS-BLDR"/>
    <s v="W.M. JORDAN COMPANY, INC."/>
    <x v="278"/>
    <x v="1"/>
    <d v="2018-12-21T00:00:00"/>
    <m/>
    <m/>
    <s v="18-102"/>
    <s v="CSS"/>
    <s v="CSS"/>
    <x v="2"/>
    <s v="NC"/>
    <s v="Z13"/>
    <m/>
    <m/>
    <m/>
    <n v="43498"/>
    <n v="1812.05"/>
    <n v="1812.05"/>
    <n v="0.43"/>
    <n v="0.43"/>
    <n v="0.43"/>
    <n v="0"/>
    <m/>
    <n v="0"/>
    <n v="0"/>
    <n v="0"/>
    <m/>
    <m/>
    <n v="0"/>
    <n v="687.05"/>
    <n v="37.915999999999997"/>
    <n v="529.08000000000004"/>
    <n v="29.198"/>
    <n v="0"/>
    <m/>
    <m/>
    <m/>
    <m/>
    <m/>
    <m/>
    <m/>
    <m/>
    <m/>
    <m/>
    <m/>
    <m/>
    <m/>
    <m/>
    <m/>
    <m/>
    <m/>
    <m/>
    <m/>
    <m/>
    <s v="RCAUDILL"/>
    <m/>
    <m/>
    <m/>
    <m/>
    <m/>
    <m/>
    <m/>
    <m/>
    <m/>
    <m/>
    <m/>
    <m/>
    <m/>
    <m/>
    <s v="SVCORDERMAN"/>
    <m/>
    <m/>
    <d v="2019-01-07T00:00:00"/>
    <d v="2019-01-07T00:00:00"/>
    <m/>
    <m/>
    <m/>
    <m/>
    <m/>
    <m/>
    <m/>
    <m/>
    <m/>
    <m/>
    <m/>
    <m/>
    <m/>
    <m/>
    <m/>
    <m/>
    <m/>
    <m/>
    <d v="2019-01-16T00:00:00"/>
    <d v="2019-01-16T00:00:00"/>
    <s v="RCAUDILL"/>
    <d v="2019-01-07T00:00:00"/>
    <m/>
    <d v="2019-01-07T00:00:00"/>
    <d v="2019-01-07T00:00:00"/>
    <m/>
    <m/>
    <m/>
    <m/>
    <m/>
    <m/>
    <m/>
    <m/>
    <m/>
    <m/>
  </r>
  <r>
    <s v="JMWAGONER"/>
    <n v="1802408610"/>
    <s v="VP-ENPARTS-BLDR"/>
    <s v="W.M. JORDAN COMPANY, INC."/>
    <x v="278"/>
    <x v="1"/>
    <d v="2019-01-10T00:00:00"/>
    <m/>
    <m/>
    <s v="18-102"/>
    <s v="CSS"/>
    <s v="CSS"/>
    <x v="2"/>
    <s v="NC"/>
    <s v="Z13"/>
    <m/>
    <m/>
    <m/>
    <d v="2019-02-03T00:00:00"/>
    <n v="1769.93"/>
    <n v="1769.93"/>
    <n v="0.21"/>
    <n v="0.21"/>
    <n v="0.21"/>
    <n v="0"/>
    <m/>
    <n v="0"/>
    <n v="0"/>
    <n v="0"/>
    <m/>
    <m/>
    <n v="0"/>
    <n v="927.11"/>
    <n v="52.381"/>
    <n v="860.48"/>
    <n v="48.616999999999997"/>
    <n v="0"/>
    <m/>
    <m/>
    <m/>
    <m/>
    <m/>
    <m/>
    <m/>
    <m/>
    <m/>
    <m/>
    <m/>
    <m/>
    <m/>
    <m/>
    <m/>
    <m/>
    <m/>
    <m/>
    <m/>
    <m/>
    <s v="RCAUDILL"/>
    <m/>
    <m/>
    <m/>
    <m/>
    <m/>
    <m/>
    <m/>
    <m/>
    <m/>
    <m/>
    <m/>
    <m/>
    <m/>
    <m/>
    <s v="SVCORDERMAN"/>
    <d v="2019-01-14T00:00:00"/>
    <m/>
    <d v="2019-01-14T00:00:00"/>
    <d v="2019-01-14T00:00:00"/>
    <m/>
    <m/>
    <m/>
    <m/>
    <m/>
    <m/>
    <m/>
    <m/>
    <d v="2019-01-17T00:00:00"/>
    <m/>
    <m/>
    <m/>
    <m/>
    <m/>
    <m/>
    <m/>
    <m/>
    <m/>
    <d v="2019-01-17T00:00:00"/>
    <d v="2019-01-18T00:00:00"/>
    <s v="RCAUDILL"/>
    <d v="2019-01-14T00:00:00"/>
    <m/>
    <d v="2019-01-14T00:00:00"/>
    <d v="2019-01-14T00:00:00"/>
    <m/>
    <m/>
    <m/>
    <m/>
    <m/>
    <m/>
    <m/>
    <m/>
    <m/>
    <m/>
  </r>
  <r>
    <s v="JMWAGONER"/>
    <n v="1802409112"/>
    <s v="VP-ENPARTS-BLDR"/>
    <s v="W.M. JORDAN COMPANY, INC."/>
    <x v="279"/>
    <x v="1"/>
    <d v="2019-01-09T00:00:00"/>
    <m/>
    <m/>
    <s v="18-102"/>
    <s v="CSS"/>
    <s v="CSS"/>
    <x v="2"/>
    <s v="NC"/>
    <m/>
    <m/>
    <m/>
    <m/>
    <n v="43499"/>
    <n v="1769.93"/>
    <n v="1769.93"/>
    <n v="0.21"/>
    <n v="0.21"/>
    <n v="0.21"/>
    <n v="0"/>
    <m/>
    <n v="0"/>
    <n v="0"/>
    <n v="0"/>
    <m/>
    <m/>
    <n v="0"/>
    <n v="927.11"/>
    <n v="52.381"/>
    <n v="860.48"/>
    <n v="48.616999999999997"/>
    <n v="0"/>
    <m/>
    <m/>
    <m/>
    <m/>
    <m/>
    <m/>
    <m/>
    <m/>
    <m/>
    <m/>
    <m/>
    <m/>
    <m/>
    <m/>
    <m/>
    <m/>
    <m/>
    <m/>
    <m/>
    <m/>
    <s v="RCAUDILL"/>
    <m/>
    <m/>
    <m/>
    <m/>
    <m/>
    <m/>
    <m/>
    <m/>
    <m/>
    <m/>
    <m/>
    <m/>
    <m/>
    <m/>
    <s v="SVCORDERMAN"/>
    <d v="2019-01-10T00:00:00"/>
    <m/>
    <d v="2019-01-10T00:00:00"/>
    <d v="2019-01-10T00:00:00"/>
    <m/>
    <m/>
    <m/>
    <m/>
    <m/>
    <m/>
    <m/>
    <m/>
    <d v="2019-01-14T00:00:00"/>
    <m/>
    <m/>
    <m/>
    <m/>
    <m/>
    <m/>
    <m/>
    <m/>
    <m/>
    <d v="2019-01-17T00:00:00"/>
    <n v="43483"/>
    <s v="RCAUDILL"/>
    <d v="2019-01-10T00:00:00"/>
    <m/>
    <d v="2019-01-10T00:00:00"/>
    <d v="2019-01-10T00:00:00"/>
    <m/>
    <m/>
    <m/>
    <m/>
    <m/>
    <m/>
    <m/>
    <m/>
    <m/>
    <m/>
  </r>
  <r>
    <s v="WHSWAIM"/>
    <n v="1804228002"/>
    <s v="VP/Z-CUSTOM-BLDR"/>
    <s v="JOHNSONKREIS CONSTRUCTION COMPANY, INC"/>
    <x v="280"/>
    <x v="3"/>
    <d v="2018-11-06T00:00:00"/>
    <d v="2019-04-30T00:00:00"/>
    <m/>
    <m/>
    <s v="NC"/>
    <s v="NC"/>
    <x v="4"/>
    <s v="NC"/>
    <s v="D1"/>
    <s v="CR"/>
    <m/>
    <m/>
    <m/>
    <n v="309978.78000000003"/>
    <n v="0"/>
    <n v="28.83"/>
    <n v="0"/>
    <n v="0"/>
    <n v="0"/>
    <n v="0"/>
    <n v="0"/>
    <n v="0"/>
    <n v="0"/>
    <m/>
    <m/>
    <n v="0"/>
    <n v="-0.22"/>
    <m/>
    <n v="0"/>
    <m/>
    <n v="0"/>
    <m/>
    <m/>
    <m/>
    <m/>
    <m/>
    <s v="JKALE"/>
    <m/>
    <m/>
    <m/>
    <m/>
    <s v="WJCLYMER"/>
    <m/>
    <m/>
    <m/>
    <m/>
    <m/>
    <m/>
    <m/>
    <m/>
    <m/>
    <s v="GIRI"/>
    <d v="2018-12-13T00:00:00"/>
    <d v="2018-12-13T00:00:00"/>
    <d v="2018-12-20T00:00:00"/>
    <d v="2018-12-20T00:00:00"/>
    <s v="KUMAN"/>
    <d v="2019-01-03T00:00:00"/>
    <d v="2019-01-03T00:00:00"/>
    <d v="2019-01-07T00:00:00"/>
    <d v="2019-01-07T00:00:00"/>
    <m/>
    <m/>
    <m/>
    <m/>
    <m/>
    <s v="SVCORDERMAN"/>
    <m/>
    <m/>
    <m/>
    <m/>
    <s v="GIRI"/>
    <d v="2019-01-22T00:00:00"/>
    <m/>
    <d v="2019-01-22T00:00:00"/>
    <m/>
    <m/>
    <m/>
    <m/>
    <m/>
    <m/>
    <s v="TWMCCRARY"/>
    <m/>
    <m/>
    <m/>
    <m/>
    <m/>
    <m/>
    <m/>
    <m/>
    <m/>
    <s v="RPAULSAMY"/>
    <d v="2019-02-01T00:00:00"/>
    <m/>
    <d v="2019-02-01T00:00:00"/>
    <d v="2019-01-24T00:00:00"/>
    <s v="RKWOOD"/>
    <m/>
    <m/>
    <m/>
    <m/>
    <m/>
    <m/>
    <m/>
    <m/>
    <m/>
  </r>
  <r>
    <s v="KLGOETZ"/>
    <n v="1802994801"/>
    <s v="VP/FSTRK-STD-BLDR"/>
    <s v="JOHNSONKREIS CONSTRUCTION COMPANY, INC"/>
    <x v="281"/>
    <x v="0"/>
    <d v="2018-11-30T00:00:00"/>
    <d v="2019-02-05T00:00:00"/>
    <m/>
    <m/>
    <s v="CST"/>
    <s v="IN"/>
    <x v="4"/>
    <s v="NC"/>
    <s v="F1"/>
    <m/>
    <d v="2019-01-04T00:00:00"/>
    <d v="2019-01-07T00:00:00"/>
    <m/>
    <n v="36158.870000000003"/>
    <n v="0"/>
    <n v="12.02"/>
    <n v="12.58"/>
    <n v="12.58"/>
    <n v="15"/>
    <m/>
    <n v="22.5"/>
    <n v="0"/>
    <n v="22.5"/>
    <n v="3003"/>
    <n v="1430"/>
    <n v="0"/>
    <n v="4049.98"/>
    <n v="11.201000000000001"/>
    <n v="0"/>
    <m/>
    <n v="11.2"/>
    <m/>
    <m/>
    <m/>
    <m/>
    <m/>
    <s v="KOTHS"/>
    <d v="2019-01-03T00:00:00"/>
    <d v="2019-01-03T00:00:00"/>
    <d v="2019-01-04T00:00:00"/>
    <d v="2019-01-03T00:00:00"/>
    <s v="WILLA1"/>
    <n v="43468"/>
    <n v="43468"/>
    <n v="43468"/>
    <n v="43468"/>
    <m/>
    <m/>
    <m/>
    <m/>
    <m/>
    <s v="VIVEE"/>
    <d v="2019-01-07T00:00:00"/>
    <d v="2019-01-07T00:00:00"/>
    <d v="2019-01-07T00:00:00"/>
    <d v="2019-01-07T00:00:00"/>
    <s v="SYEDS"/>
    <d v="2019-01-08T00:00:00"/>
    <d v="2019-01-08T00:00:00"/>
    <d v="2019-01-08T00:00:00"/>
    <d v="2019-01-08T00:00:00"/>
    <m/>
    <m/>
    <m/>
    <m/>
    <m/>
    <s v="SVCORDERMAN"/>
    <d v="2019-01-14T00:00:00"/>
    <m/>
    <d v="2019-01-14T00:00:00"/>
    <d v="2019-01-09T00:00:00"/>
    <m/>
    <m/>
    <m/>
    <m/>
    <m/>
    <m/>
    <m/>
    <m/>
    <d v="2019-01-14T00:00:00"/>
    <m/>
    <m/>
    <m/>
    <m/>
    <n v="43474"/>
    <n v="43474"/>
    <m/>
    <m/>
    <m/>
    <d v="2019-02-06T00:00:00"/>
    <m/>
    <s v="SRINR"/>
    <d v="2019-01-11T00:00:00"/>
    <m/>
    <d v="2019-01-11T00:00:00"/>
    <d v="2019-01-09T00:00:00"/>
    <m/>
    <m/>
    <m/>
    <m/>
    <m/>
    <m/>
    <m/>
    <m/>
    <m/>
    <m/>
  </r>
  <r>
    <s v="VIWEBSTER"/>
    <n v="1804726401"/>
    <s v="VP/Z-CUSTOM-BLDR"/>
    <s v="CANCO GENERAL CONTRACTORS, INC."/>
    <x v="282"/>
    <x v="0"/>
    <d v="2018-12-17T00:00:00"/>
    <d v="2019-02-21T00:00:00"/>
    <m/>
    <n v="1572"/>
    <s v="NC"/>
    <s v="NC"/>
    <x v="4"/>
    <s v="NC"/>
    <s v="F1"/>
    <m/>
    <d v="2019-01-09T00:00:00"/>
    <d v="2019-01-09T00:00:00"/>
    <m/>
    <n v="28333.46"/>
    <n v="0"/>
    <n v="6.92"/>
    <n v="6.82"/>
    <n v="6.82"/>
    <n v="48.26"/>
    <n v="0"/>
    <n v="70.56"/>
    <n v="0"/>
    <n v="70.56"/>
    <n v="11146.56"/>
    <n v="5307.88"/>
    <n v="0"/>
    <n v="4951.24"/>
    <n v="17.475000000000001"/>
    <n v="0"/>
    <m/>
    <n v="0"/>
    <m/>
    <m/>
    <m/>
    <m/>
    <m/>
    <s v="MKWONG"/>
    <d v="2019-01-03T00:00:00"/>
    <d v="2019-01-03T00:00:00"/>
    <d v="2019-01-04T00:00:00"/>
    <n v="43469"/>
    <s v="MKWONG"/>
    <n v="43469"/>
    <n v="43469"/>
    <d v="2019-01-04T00:00:00"/>
    <d v="2019-01-04T00:00:00"/>
    <s v="THLONG"/>
    <n v="43472"/>
    <n v="43472"/>
    <n v="43455"/>
    <n v="43455"/>
    <s v="KUPPN"/>
    <d v="2019-01-07T00:00:00"/>
    <d v="2019-01-07T00:00:00"/>
    <d v="2019-01-09T00:00:00"/>
    <d v="2019-01-09T00:00:00"/>
    <s v="KUPPN"/>
    <d v="2019-01-10T00:00:00"/>
    <d v="2019-01-10T00:00:00"/>
    <d v="2019-01-10T00:00:00"/>
    <d v="2019-01-10T00:00:00"/>
    <m/>
    <m/>
    <m/>
    <m/>
    <m/>
    <s v="SVCORDERMAN"/>
    <d v="2019-01-30T00:00:00"/>
    <m/>
    <d v="2019-01-30T00:00:00"/>
    <d v="2019-01-23T00:00:00"/>
    <m/>
    <m/>
    <m/>
    <m/>
    <m/>
    <m/>
    <m/>
    <m/>
    <d v="2019-01-28T00:00:00"/>
    <m/>
    <s v="CEQUERRY"/>
    <m/>
    <m/>
    <n v="43487"/>
    <n v="43487"/>
    <m/>
    <m/>
    <m/>
    <d v="2019-02-21T00:00:00"/>
    <m/>
    <s v="KUPPN"/>
    <d v="2019-01-29T00:00:00"/>
    <m/>
    <d v="2019-01-29T00:00:00"/>
    <d v="2019-01-23T00:00:00"/>
    <s v="THLONG"/>
    <d v="2018-12-20T00:00:00"/>
    <d v="2018-12-19T00:00:00"/>
    <d v="2018-12-21T00:00:00"/>
    <d v="2018-12-21T00:00:00"/>
    <m/>
    <m/>
    <m/>
    <m/>
    <m/>
  </r>
  <r>
    <s v="RCAUDILL"/>
    <n v="1803097103"/>
    <s v="VP-ENPARTS-BLDR"/>
    <s v="FARRIOR &amp; SONS"/>
    <x v="283"/>
    <x v="1"/>
    <d v="2019-01-07T00:00:00"/>
    <d v="2019-01-14T00:00:00"/>
    <m/>
    <s v="Greene County"/>
    <s v="MEM"/>
    <s v="NC"/>
    <x v="4"/>
    <s v="NC"/>
    <m/>
    <m/>
    <d v="2019-01-08T00:00:00"/>
    <d v="2019-01-08T00:00:00"/>
    <n v="43499"/>
    <n v="2068.2399999999998"/>
    <n v="2068.2399999999998"/>
    <n v="0.82"/>
    <n v="0.82"/>
    <n v="0.82"/>
    <n v="0"/>
    <m/>
    <n v="0"/>
    <n v="0"/>
    <n v="0"/>
    <m/>
    <m/>
    <n v="0"/>
    <n v="344.8"/>
    <n v="16.670999999999999"/>
    <n v="94.72"/>
    <n v="4.58"/>
    <n v="0"/>
    <m/>
    <m/>
    <m/>
    <m/>
    <m/>
    <s v="MKWONG"/>
    <m/>
    <m/>
    <m/>
    <m/>
    <s v="MKWONG"/>
    <m/>
    <m/>
    <m/>
    <m/>
    <m/>
    <m/>
    <m/>
    <m/>
    <m/>
    <s v="RCAUDILL"/>
    <m/>
    <m/>
    <m/>
    <m/>
    <m/>
    <m/>
    <m/>
    <m/>
    <m/>
    <m/>
    <m/>
    <m/>
    <m/>
    <m/>
    <s v="SVCORDERMAN"/>
    <m/>
    <m/>
    <d v="2019-01-09T00:00:00"/>
    <d v="2019-01-09T00:00:00"/>
    <m/>
    <m/>
    <m/>
    <m/>
    <m/>
    <m/>
    <m/>
    <m/>
    <m/>
    <m/>
    <m/>
    <m/>
    <m/>
    <m/>
    <m/>
    <m/>
    <m/>
    <m/>
    <d v="2019-01-18T00:00:00"/>
    <n v="43482"/>
    <s v="RCAUDILL"/>
    <d v="2019-01-07T00:00:00"/>
    <m/>
    <d v="2019-01-07T00:00:00"/>
    <d v="2019-01-07T00:00:00"/>
    <s v="QDJONES"/>
    <m/>
    <m/>
    <m/>
    <m/>
    <m/>
    <m/>
    <m/>
    <m/>
    <m/>
  </r>
  <r>
    <s v="KLGOETZ"/>
    <n v="1802967102"/>
    <s v="VP/CLAIM-ENPARTS-BLDR"/>
    <s v="BOTKIN CONSTRUCTION CO."/>
    <x v="284"/>
    <x v="0"/>
    <d v="2019-01-09T00:00:00"/>
    <m/>
    <m/>
    <m/>
    <s v="CST"/>
    <s v="IN"/>
    <x v="4"/>
    <s v="NC"/>
    <m/>
    <m/>
    <m/>
    <m/>
    <m/>
    <n v="0"/>
    <n v="0"/>
    <n v="0.13"/>
    <n v="0.13"/>
    <n v="0.13"/>
    <n v="0"/>
    <m/>
    <n v="0"/>
    <n v="0"/>
    <n v="0"/>
    <m/>
    <m/>
    <n v="0"/>
    <n v="-270.24"/>
    <m/>
    <n v="0"/>
    <m/>
    <n v="0"/>
    <m/>
    <m/>
    <m/>
    <m/>
    <m/>
    <s v="KOTHS"/>
    <m/>
    <m/>
    <m/>
    <m/>
    <m/>
    <m/>
    <m/>
    <m/>
    <m/>
    <m/>
    <m/>
    <m/>
    <m/>
    <m/>
    <s v="RAMRA"/>
    <d v="2019-01-10T00:00:00"/>
    <d v="2019-01-10T00:00:00"/>
    <d v="2019-01-10T00:00:00"/>
    <d v="2019-01-10T00:00:00"/>
    <s v="RAMRA"/>
    <d v="2019-01-10T00:00:00"/>
    <d v="2019-01-10T00:00:00"/>
    <d v="2019-01-10T00:00:00"/>
    <d v="2019-01-10T00:00:00"/>
    <m/>
    <m/>
    <m/>
    <m/>
    <m/>
    <s v="SVCORDERMAN"/>
    <d v="2019-02-28T00:00:00"/>
    <m/>
    <d v="2019-01-10T00:00:00"/>
    <d v="2019-01-10T00:00:00"/>
    <s v="RAMRA"/>
    <d v="2019-01-10T00:00:00"/>
    <d v="2019-01-10T00:00:00"/>
    <d v="2019-01-10T00:00:00"/>
    <d v="2019-01-10T00:00:00"/>
    <m/>
    <m/>
    <m/>
    <d v="2019-01-14T00:00:00"/>
    <m/>
    <s v="CDBRIDGES"/>
    <m/>
    <m/>
    <m/>
    <m/>
    <m/>
    <m/>
    <m/>
    <d v="2019-03-01T00:00:00"/>
    <m/>
    <s v="RAMRA"/>
    <d v="2019-01-10T00:00:00"/>
    <m/>
    <d v="2019-01-10T00:00:00"/>
    <d v="2019-01-09T00:00:00"/>
    <m/>
    <m/>
    <m/>
    <m/>
    <m/>
    <m/>
    <m/>
    <m/>
    <m/>
    <m/>
  </r>
  <r>
    <s v="TMWISEMAN"/>
    <n v="1803769507"/>
    <s v="VP/CLAIM-ENPARTS-BLDR"/>
    <s v="HARPOLE STEEL BUILDINGS, INC."/>
    <x v="285"/>
    <x v="1"/>
    <d v="2019-01-14T00:00:00"/>
    <m/>
    <m/>
    <m/>
    <m/>
    <s v="IN"/>
    <x v="4"/>
    <s v="NC"/>
    <m/>
    <m/>
    <m/>
    <m/>
    <n v="43499"/>
    <n v="0"/>
    <n v="0"/>
    <n v="0"/>
    <n v="0.06"/>
    <n v="0.06"/>
    <n v="0"/>
    <m/>
    <n v="0"/>
    <n v="0"/>
    <n v="0"/>
    <m/>
    <m/>
    <n v="0"/>
    <n v="0"/>
    <m/>
    <n v="-256.89999999999998"/>
    <m/>
    <n v="0"/>
    <m/>
    <m/>
    <m/>
    <m/>
    <m/>
    <s v="KOTHS"/>
    <m/>
    <m/>
    <m/>
    <m/>
    <s v="WILLA1"/>
    <m/>
    <m/>
    <m/>
    <m/>
    <m/>
    <m/>
    <m/>
    <m/>
    <m/>
    <m/>
    <m/>
    <m/>
    <m/>
    <m/>
    <m/>
    <m/>
    <m/>
    <m/>
    <m/>
    <m/>
    <m/>
    <m/>
    <m/>
    <m/>
    <s v="SVCORDERMAN"/>
    <d v="2019-01-15T00:00:00"/>
    <m/>
    <d v="2019-01-15T00:00:00"/>
    <d v="2019-01-15T00:00:00"/>
    <m/>
    <m/>
    <m/>
    <m/>
    <m/>
    <m/>
    <m/>
    <m/>
    <d v="2019-01-18T00:00:00"/>
    <m/>
    <s v="CEQUERRY"/>
    <m/>
    <m/>
    <m/>
    <m/>
    <m/>
    <m/>
    <m/>
    <d v="2019-01-21T00:00:00"/>
    <d v="2019-01-17T00:00:00"/>
    <s v="KLGOETZ"/>
    <d v="2019-01-14T00:00:00"/>
    <m/>
    <d v="2019-01-14T00:00:00"/>
    <d v="2019-01-14T00:00:00"/>
    <m/>
    <m/>
    <m/>
    <m/>
    <m/>
    <m/>
    <m/>
    <m/>
    <m/>
    <m/>
  </r>
  <r>
    <s v="RCAUDILL"/>
    <n v="1802955801"/>
    <s v="VP/Z-CUSTOM-BLDR"/>
    <s v="TMC-TAYLOR CONSTRUCTION"/>
    <x v="286"/>
    <x v="1"/>
    <d v="2018-10-31T00:00:00"/>
    <d v="2019-01-30T00:00:00"/>
    <m/>
    <n v="90245"/>
    <s v="AR"/>
    <s v="EVA"/>
    <x v="22"/>
    <s v="NC"/>
    <s v="C1"/>
    <m/>
    <d v="2018-12-14T00:00:00"/>
    <d v="2018-12-14T00:00:00"/>
    <n v="43499"/>
    <n v="155146.79"/>
    <n v="155146.79"/>
    <n v="54.84"/>
    <n v="54.8"/>
    <n v="54.8"/>
    <n v="138.83000000000001"/>
    <m/>
    <n v="208"/>
    <n v="0"/>
    <n v="208"/>
    <n v="32067.08"/>
    <n v="15270.04"/>
    <n v="0"/>
    <n v="34719.769999999997"/>
    <n v="22.379000000000001"/>
    <n v="54895.27"/>
    <n v="35.383000000000003"/>
    <n v="23.2"/>
    <m/>
    <m/>
    <m/>
    <m/>
    <m/>
    <s v="JKOLLI"/>
    <d v="2018-12-05T00:00:00"/>
    <d v="2018-12-05T00:00:00"/>
    <d v="2018-12-06T00:00:00"/>
    <d v="2018-12-11T00:00:00"/>
    <s v="CEQUERRY"/>
    <m/>
    <m/>
    <d v="2018-12-07T00:00:00"/>
    <d v="2018-12-14T00:00:00"/>
    <s v="ASHMC"/>
    <m/>
    <m/>
    <m/>
    <m/>
    <s v="OCOLLIER"/>
    <d v="2018-12-28T00:00:00"/>
    <d v="2018-12-28T00:00:00"/>
    <d v="2019-01-07T00:00:00"/>
    <d v="2019-01-15T00:00:00"/>
    <s v="WSMORRISON"/>
    <d v="2019-01-08T00:00:00"/>
    <d v="2019-01-08T00:00:00"/>
    <d v="2019-01-08T00:00:00"/>
    <n v="43479"/>
    <m/>
    <m/>
    <m/>
    <m/>
    <m/>
    <s v="SVCORDERMAN"/>
    <d v="2019-01-07T00:00:00"/>
    <m/>
    <d v="2019-01-07T00:00:00"/>
    <d v="2019-01-16T00:00:00"/>
    <s v="ZANZJ"/>
    <d v="2019-01-16T00:00:00"/>
    <m/>
    <d v="2019-02-07T00:00:00"/>
    <m/>
    <m/>
    <m/>
    <m/>
    <d v="2019-01-21T00:00:00"/>
    <m/>
    <s v="CEQUERRY"/>
    <m/>
    <m/>
    <d v="2019-01-15T00:00:00"/>
    <n v="43480"/>
    <m/>
    <m/>
    <m/>
    <d v="2019-01-24T00:00:00"/>
    <n v="43495"/>
    <s v="OCOLLIER"/>
    <d v="2019-01-04T00:00:00"/>
    <m/>
    <d v="2019-01-04T00:00:00"/>
    <d v="2019-01-16T00:00:00"/>
    <s v="ASHMC"/>
    <d v="2018-11-29T00:00:00"/>
    <d v="2018-11-29T00:00:00"/>
    <d v="2018-12-04T00:00:00"/>
    <d v="2018-12-04T00:00:00"/>
    <m/>
    <m/>
    <m/>
    <m/>
    <m/>
  </r>
  <r>
    <s v="RCAUDILL"/>
    <n v="1802955804"/>
    <s v="VP/Z-CUSTOM-BLDR"/>
    <s v="TMC-TAYLOR CONSTRUCTION"/>
    <x v="286"/>
    <x v="1"/>
    <d v="2019-01-17T00:00:00"/>
    <m/>
    <m/>
    <n v="90245"/>
    <s v="AR"/>
    <s v="EVA"/>
    <x v="22"/>
    <s v="NC"/>
    <s v="C1"/>
    <m/>
    <d v="2019-01-17T00:00:00"/>
    <d v="2019-01-17T00:00:00"/>
    <n v="43499"/>
    <n v="1079.6500000000001"/>
    <n v="1079.6500000000001"/>
    <n v="0.17"/>
    <n v="0.18"/>
    <n v="0.18"/>
    <n v="0"/>
    <m/>
    <n v="0"/>
    <n v="0"/>
    <n v="0"/>
    <m/>
    <m/>
    <n v="0"/>
    <n v="565.53"/>
    <n v="52.381"/>
    <n v="424.63"/>
    <n v="39.33"/>
    <n v="0"/>
    <m/>
    <m/>
    <m/>
    <m/>
    <m/>
    <s v="JKOLLI"/>
    <m/>
    <m/>
    <m/>
    <m/>
    <s v="CEQUERRY"/>
    <m/>
    <m/>
    <m/>
    <m/>
    <m/>
    <m/>
    <m/>
    <m/>
    <m/>
    <s v="WSMORRISON"/>
    <d v="2019-01-17T00:00:00"/>
    <d v="2019-01-17T00:00:00"/>
    <d v="2019-01-17T00:00:00"/>
    <d v="2019-01-17T00:00:00"/>
    <s v="WSMORRISON"/>
    <d v="2019-01-17T00:00:00"/>
    <n v="43482"/>
    <d v="2019-01-17T00:00:00"/>
    <n v="43482"/>
    <m/>
    <m/>
    <m/>
    <m/>
    <m/>
    <s v="SVCORDERMAN"/>
    <d v="2019-01-18T00:00:00"/>
    <m/>
    <d v="2019-01-18T00:00:00"/>
    <d v="2019-01-18T00:00:00"/>
    <m/>
    <m/>
    <m/>
    <m/>
    <m/>
    <m/>
    <m/>
    <m/>
    <d v="2019-01-23T00:00:00"/>
    <m/>
    <s v="CEQUERRY"/>
    <m/>
    <m/>
    <m/>
    <m/>
    <m/>
    <m/>
    <m/>
    <d v="2019-01-24T00:00:00"/>
    <n v="43490"/>
    <s v="WSMORRISON"/>
    <d v="2019-01-17T00:00:00"/>
    <m/>
    <d v="2019-01-17T00:00:00"/>
    <d v="2019-01-17T00:00:00"/>
    <s v="ASHMC"/>
    <m/>
    <m/>
    <m/>
    <m/>
    <m/>
    <m/>
    <m/>
    <m/>
    <m/>
  </r>
  <r>
    <s v="ABALLARD"/>
    <n v="1804647801"/>
    <s v="VP/FSTRK-STD-BLDR"/>
    <s v="MARTIN &amp; COBEY CONSTRUCTION COMPANY INC."/>
    <x v="287"/>
    <x v="0"/>
    <d v="2019-01-02T00:00:00"/>
    <d v="2019-02-18T00:00:00"/>
    <m/>
    <m/>
    <s v="CST"/>
    <s v="MXC"/>
    <x v="10"/>
    <s v="NC"/>
    <s v="B1"/>
    <m/>
    <d v="2019-01-03T00:00:00"/>
    <d v="2019-01-04T00:00:00"/>
    <m/>
    <n v="23797.79"/>
    <n v="0"/>
    <n v="8.57"/>
    <n v="8.2799999999999994"/>
    <n v="8.2799999999999994"/>
    <n v="15"/>
    <m/>
    <n v="15"/>
    <n v="0"/>
    <n v="15"/>
    <n v="3003"/>
    <n v="1430"/>
    <n v="0"/>
    <n v="3734.89"/>
    <n v="15.694000000000001"/>
    <n v="0"/>
    <m/>
    <n v="15.69"/>
    <m/>
    <m/>
    <m/>
    <m/>
    <m/>
    <s v="ARCERON"/>
    <d v="2019-01-11T00:00:00"/>
    <d v="2019-01-11T00:00:00"/>
    <d v="2019-01-15T00:00:00"/>
    <d v="2019-01-15T00:00:00"/>
    <s v="WILLA1"/>
    <d v="2019-01-14T00:00:00"/>
    <d v="2019-01-14T00:00:00"/>
    <d v="2019-01-14T00:00:00"/>
    <d v="2019-01-15T00:00:00"/>
    <m/>
    <m/>
    <m/>
    <m/>
    <m/>
    <s v="JMENDOZA1"/>
    <d v="2019-01-16T00:00:00"/>
    <d v="2019-01-16T00:00:00"/>
    <d v="2019-01-16T00:00:00"/>
    <d v="2019-01-16T00:00:00"/>
    <s v="PARRL"/>
    <n v="43482"/>
    <n v="43482"/>
    <n v="43482"/>
    <n v="43482"/>
    <m/>
    <m/>
    <m/>
    <m/>
    <m/>
    <s v="SVCORDERMAN"/>
    <d v="2019-01-25T00:00:00"/>
    <m/>
    <d v="2019-01-25T00:00:00"/>
    <d v="2019-01-24T00:00:00"/>
    <s v="JMENDOZA1"/>
    <d v="2019-01-24T00:00:00"/>
    <d v="2019-01-24T00:00:00"/>
    <d v="2019-01-24T00:00:00"/>
    <d v="2019-01-24T00:00:00"/>
    <m/>
    <m/>
    <m/>
    <d v="2019-01-28T00:00:00"/>
    <m/>
    <s v="CEQUERRY"/>
    <m/>
    <m/>
    <m/>
    <m/>
    <m/>
    <m/>
    <m/>
    <d v="2019-02-18T00:00:00"/>
    <m/>
    <s v="JMENDOZA1"/>
    <d v="2019-01-24T00:00:00"/>
    <m/>
    <d v="2019-01-24T00:00:00"/>
    <d v="2019-01-24T00:00:00"/>
    <m/>
    <m/>
    <m/>
    <m/>
    <m/>
    <m/>
    <m/>
    <m/>
    <m/>
    <m/>
  </r>
  <r>
    <s v="VIWEBSTER"/>
    <n v="1804401701"/>
    <s v="VP/Z-CUSTOM-BLDR"/>
    <s v="HARRELL CONSTRUCTION COMPANY, INC."/>
    <x v="288"/>
    <x v="0"/>
    <d v="2018-11-14T00:00:00"/>
    <d v="2019-02-08T00:00:00"/>
    <m/>
    <s v="2018-04"/>
    <s v="VIS"/>
    <s v="MEM"/>
    <x v="10"/>
    <s v="NC"/>
    <s v="B2"/>
    <m/>
    <n v="43448"/>
    <n v="43448"/>
    <m/>
    <n v="64874.34"/>
    <n v="0"/>
    <n v="19.239999999999998"/>
    <n v="20.260000000000002"/>
    <n v="20.260000000000002"/>
    <n v="80.19"/>
    <n v="0"/>
    <n v="102"/>
    <n v="0"/>
    <n v="102"/>
    <n v="18522.5"/>
    <n v="8820.24"/>
    <n v="0"/>
    <n v="14642.34"/>
    <n v="22.57"/>
    <n v="0"/>
    <m/>
    <n v="22.6"/>
    <m/>
    <m/>
    <m/>
    <m/>
    <m/>
    <s v="ABGONZALEZ"/>
    <n v="43448"/>
    <n v="43448"/>
    <n v="43452"/>
    <n v="43452"/>
    <s v="WILLA1"/>
    <n v="43452"/>
    <n v="43452"/>
    <n v="43452"/>
    <n v="43454"/>
    <m/>
    <m/>
    <m/>
    <m/>
    <m/>
    <s v="NNAVA"/>
    <d v="2018-12-20T00:00:00"/>
    <d v="2018-12-20T00:00:00"/>
    <d v="2019-01-08T00:00:00"/>
    <d v="2019-01-09T00:00:00"/>
    <s v="SOROZCO"/>
    <n v="43474"/>
    <n v="43474"/>
    <n v="43476"/>
    <n v="43474"/>
    <m/>
    <m/>
    <m/>
    <m/>
    <m/>
    <s v="SVCORDERMAN"/>
    <d v="2019-01-18T00:00:00"/>
    <m/>
    <d v="2019-01-18T00:00:00"/>
    <d v="2019-01-18T00:00:00"/>
    <s v="SOROZCO"/>
    <n v="43482"/>
    <n v="43482"/>
    <n v="43482"/>
    <n v="43482"/>
    <m/>
    <m/>
    <m/>
    <n v="43488"/>
    <m/>
    <s v="CEQUERRY"/>
    <m/>
    <m/>
    <n v="43482"/>
    <n v="43482"/>
    <m/>
    <m/>
    <m/>
    <d v="2019-02-08T00:00:00"/>
    <m/>
    <s v="SOROZCO"/>
    <d v="2019-01-17T00:00:00"/>
    <m/>
    <d v="2019-01-17T00:00:00"/>
    <d v="2019-01-17T00:00:00"/>
    <s v="MSILLER"/>
    <n v="43437"/>
    <n v="43437"/>
    <n v="43439"/>
    <n v="43439"/>
    <m/>
    <m/>
    <m/>
    <m/>
    <m/>
  </r>
  <r>
    <s v="KLGOETZ"/>
    <n v="1804711101"/>
    <s v="VP/FSTRK-STD-BLDR"/>
    <s v="SPEARS CONSTRUCTION MANAGEMENT, LLC."/>
    <x v="289"/>
    <x v="0"/>
    <d v="2018-12-12T00:00:00"/>
    <n v="43504"/>
    <m/>
    <m/>
    <s v="CST"/>
    <s v="MEM"/>
    <x v="10"/>
    <s v="NC"/>
    <s v="B2"/>
    <m/>
    <n v="43454"/>
    <n v="43460"/>
    <m/>
    <n v="198621.3"/>
    <n v="198621.3"/>
    <n v="90.27"/>
    <n v="94.4"/>
    <n v="94.4"/>
    <n v="15"/>
    <m/>
    <n v="20.5"/>
    <n v="0"/>
    <n v="20.5"/>
    <n v="3003"/>
    <n v="1430"/>
    <n v="0"/>
    <n v="26521.42"/>
    <n v="13.353"/>
    <n v="1.0900000000000001"/>
    <n v="1E-3"/>
    <n v="13.35"/>
    <m/>
    <m/>
    <m/>
    <m/>
    <m/>
    <s v="ABGONZALEZ"/>
    <n v="43462"/>
    <n v="43462"/>
    <n v="43462"/>
    <m/>
    <s v="RDENNIS1"/>
    <n v="43462"/>
    <n v="43462"/>
    <n v="43462"/>
    <n v="43462"/>
    <m/>
    <m/>
    <m/>
    <m/>
    <m/>
    <s v="MARTJ"/>
    <d v="2019-01-09T00:00:00"/>
    <d v="2019-01-09T00:00:00"/>
    <d v="2019-01-09T00:00:00"/>
    <d v="2019-01-09T00:00:00"/>
    <s v="SIERA"/>
    <n v="43474"/>
    <n v="43474"/>
    <n v="43474"/>
    <n v="43474"/>
    <m/>
    <m/>
    <m/>
    <m/>
    <m/>
    <s v="SVCORDERMAN"/>
    <d v="2019-01-11T00:00:00"/>
    <m/>
    <d v="2019-01-11T00:00:00"/>
    <d v="2019-01-11T00:00:00"/>
    <s v="MARTJ"/>
    <n v="43476"/>
    <n v="43476"/>
    <n v="43476"/>
    <n v="43476"/>
    <m/>
    <m/>
    <m/>
    <d v="2019-01-16T00:00:00"/>
    <m/>
    <s v="CDBRIDGES"/>
    <m/>
    <m/>
    <m/>
    <m/>
    <m/>
    <m/>
    <m/>
    <d v="2019-02-01T00:00:00"/>
    <d v="2019-02-01T00:00:00"/>
    <s v="MARTJ"/>
    <d v="2019-01-11T00:00:00"/>
    <m/>
    <d v="2019-01-11T00:00:00"/>
    <d v="2019-01-11T00:00:00"/>
    <m/>
    <m/>
    <m/>
    <m/>
    <m/>
    <m/>
    <m/>
    <m/>
    <m/>
    <m/>
  </r>
  <r>
    <s v="ABALLARD"/>
    <n v="1804305601"/>
    <s v="VP/FSTRK-STD-BLDR"/>
    <s v="WRIGHT CONSTRUCTION GROUP, INC."/>
    <x v="290"/>
    <x v="0"/>
    <d v="2018-12-17T00:00:00"/>
    <d v="2019-02-08T00:00:00"/>
    <m/>
    <s v="1827-00"/>
    <m/>
    <s v="MXC"/>
    <x v="10"/>
    <s v="NC"/>
    <s v="B2"/>
    <s v="OTHER"/>
    <d v="2018-12-26T00:00:00"/>
    <d v="2018-12-27T00:00:00"/>
    <m/>
    <n v="69927.520000000004"/>
    <n v="0"/>
    <n v="23.5"/>
    <n v="23.39"/>
    <n v="23.39"/>
    <n v="30"/>
    <m/>
    <n v="18"/>
    <n v="0"/>
    <n v="18"/>
    <n v="3003"/>
    <n v="1430"/>
    <n v="0"/>
    <n v="9851.23"/>
    <n v="14.087999999999999"/>
    <n v="0"/>
    <m/>
    <n v="14.09"/>
    <m/>
    <m/>
    <m/>
    <m/>
    <m/>
    <s v="BAUTA"/>
    <d v="2018-12-21T00:00:00"/>
    <d v="2018-12-21T00:00:00"/>
    <d v="2018-12-27T00:00:00"/>
    <d v="2018-12-26T00:00:00"/>
    <s v="WILLA1"/>
    <d v="2018-12-27T00:00:00"/>
    <d v="2018-12-27T00:00:00"/>
    <d v="2018-12-27T00:00:00"/>
    <n v="43461"/>
    <s v="BAUTA"/>
    <m/>
    <m/>
    <m/>
    <m/>
    <s v="KLSEGUNDO"/>
    <d v="2019-01-09T00:00:00"/>
    <d v="2019-01-09T00:00:00"/>
    <d v="2019-01-10T00:00:00"/>
    <d v="2019-01-10T00:00:00"/>
    <s v="MARTJ"/>
    <d v="2019-01-11T00:00:00"/>
    <d v="2019-01-11T00:00:00"/>
    <d v="2019-01-11T00:00:00"/>
    <d v="2019-01-11T00:00:00"/>
    <m/>
    <m/>
    <m/>
    <m/>
    <m/>
    <s v="SVCORDERMAN"/>
    <d v="2019-01-17T00:00:00"/>
    <m/>
    <d v="2019-01-17T00:00:00"/>
    <d v="2019-01-21T00:00:00"/>
    <s v="KLSEGUNDO"/>
    <d v="2019-01-16T00:00:00"/>
    <d v="2019-01-16T00:00:00"/>
    <d v="2019-01-16T00:00:00"/>
    <d v="2019-01-16T00:00:00"/>
    <m/>
    <m/>
    <m/>
    <d v="2019-01-24T00:00:00"/>
    <m/>
    <s v="CDBRIDGES"/>
    <m/>
    <m/>
    <m/>
    <m/>
    <m/>
    <m/>
    <m/>
    <d v="2019-02-07T00:00:00"/>
    <m/>
    <s v="KLSEGUNDO"/>
    <d v="2019-01-16T00:00:00"/>
    <m/>
    <d v="2019-01-16T00:00:00"/>
    <d v="2019-01-16T00:00:00"/>
    <m/>
    <m/>
    <m/>
    <m/>
    <m/>
    <m/>
    <m/>
    <m/>
    <m/>
    <m/>
  </r>
  <r>
    <s v="KLGOETZ"/>
    <n v="1900005401"/>
    <s v="VP/FSTRK-STD-BLDR"/>
    <s v="HELM BUILDING ENTERPRISES, LTD."/>
    <x v="291"/>
    <x v="0"/>
    <d v="2019-01-03T00:00:00"/>
    <n v="43518"/>
    <m/>
    <m/>
    <s v="CST"/>
    <s v="MEM"/>
    <x v="10"/>
    <s v="NC"/>
    <s v="D1"/>
    <m/>
    <n v="43469"/>
    <n v="43472"/>
    <m/>
    <n v="26818.79"/>
    <n v="0"/>
    <n v="12.32"/>
    <n v="12.62"/>
    <n v="12.62"/>
    <n v="15"/>
    <m/>
    <n v="15.5"/>
    <n v="0"/>
    <n v="15.5"/>
    <n v="3003"/>
    <n v="1430"/>
    <n v="0"/>
    <n v="4086.79"/>
    <n v="15.239000000000001"/>
    <n v="0"/>
    <m/>
    <n v="15.62"/>
    <m/>
    <m/>
    <m/>
    <m/>
    <m/>
    <s v="WILLA1"/>
    <n v="43469"/>
    <n v="43469"/>
    <n v="43469"/>
    <n v="43469"/>
    <s v="RDENNIS1"/>
    <n v="43469"/>
    <n v="43469"/>
    <n v="43469"/>
    <n v="43469"/>
    <m/>
    <m/>
    <m/>
    <m/>
    <m/>
    <s v="JUARA1"/>
    <n v="43476"/>
    <n v="43479"/>
    <n v="43476"/>
    <n v="43479"/>
    <m/>
    <m/>
    <m/>
    <m/>
    <m/>
    <m/>
    <m/>
    <m/>
    <m/>
    <m/>
    <s v="SVCORDERMAN"/>
    <d v="2019-01-22T00:00:00"/>
    <m/>
    <d v="2019-01-22T00:00:00"/>
    <d v="2019-01-16T00:00:00"/>
    <s v="JUARA1"/>
    <n v="43481"/>
    <n v="43481"/>
    <d v="2019-01-16T00:00:00"/>
    <n v="43481"/>
    <m/>
    <m/>
    <m/>
    <n v="43486"/>
    <m/>
    <s v="CEQUERRY"/>
    <m/>
    <m/>
    <m/>
    <m/>
    <m/>
    <m/>
    <m/>
    <d v="2019-02-22T00:00:00"/>
    <m/>
    <s v="JUARA1"/>
    <d v="2019-01-16T00:00:00"/>
    <m/>
    <d v="2019-01-16T00:00:00"/>
    <d v="2019-01-16T00:00:00"/>
    <m/>
    <m/>
    <m/>
    <m/>
    <m/>
    <m/>
    <m/>
    <m/>
    <m/>
    <m/>
  </r>
  <r>
    <s v="KLGOETZ"/>
    <n v="1702403902"/>
    <s v="VP-ENPARTS-BLDR"/>
    <s v="D. R. REYNOLDS CO. INC."/>
    <x v="292"/>
    <x v="1"/>
    <d v="2019-01-16T00:00:00"/>
    <m/>
    <m/>
    <s v="CO3278GK"/>
    <s v="CST"/>
    <s v="MXC"/>
    <x v="10"/>
    <s v="NC"/>
    <m/>
    <m/>
    <m/>
    <m/>
    <n v="43498"/>
    <n v="2452.96"/>
    <n v="2452.96"/>
    <n v="0.33"/>
    <n v="0.33"/>
    <n v="0.33"/>
    <n v="0"/>
    <m/>
    <n v="0"/>
    <n v="0"/>
    <n v="0"/>
    <n v="100"/>
    <n v="50"/>
    <n v="0"/>
    <n v="-1678.06"/>
    <m/>
    <n v="685.59"/>
    <n v="27.949000000000002"/>
    <n v="0"/>
    <m/>
    <m/>
    <m/>
    <m/>
    <m/>
    <s v="BAUTA"/>
    <m/>
    <m/>
    <m/>
    <m/>
    <s v="RMKILLGORE"/>
    <m/>
    <m/>
    <m/>
    <m/>
    <m/>
    <m/>
    <m/>
    <m/>
    <m/>
    <m/>
    <m/>
    <m/>
    <m/>
    <m/>
    <m/>
    <m/>
    <m/>
    <m/>
    <m/>
    <m/>
    <m/>
    <m/>
    <m/>
    <m/>
    <s v="SVCORDERMAN"/>
    <m/>
    <m/>
    <d v="2019-01-21T00:00:00"/>
    <n v="43482"/>
    <m/>
    <m/>
    <m/>
    <m/>
    <m/>
    <m/>
    <m/>
    <m/>
    <m/>
    <m/>
    <s v="SLFOWLER"/>
    <m/>
    <m/>
    <m/>
    <m/>
    <m/>
    <m/>
    <m/>
    <n v="43489"/>
    <n v="43488"/>
    <s v="RCAUDILL"/>
    <d v="2019-01-17T00:00:00"/>
    <m/>
    <d v="2019-01-17T00:00:00"/>
    <d v="2019-01-17T00:00:00"/>
    <s v="KLGOETZ"/>
    <m/>
    <m/>
    <m/>
    <m/>
    <m/>
    <m/>
    <m/>
    <m/>
    <m/>
  </r>
  <r>
    <s v="SLSHEETS"/>
    <n v="1803475501"/>
    <s v="VP/Z-CUSTOM-BLDR"/>
    <s v="CONYNGHAM SALES COMPANY"/>
    <x v="293"/>
    <x v="0"/>
    <d v="2018-07-03T00:00:00"/>
    <n v="43509"/>
    <m/>
    <s v="218-05-01"/>
    <s v="NC"/>
    <s v="NC"/>
    <x v="23"/>
    <s v="NC"/>
    <s v="C1"/>
    <m/>
    <n v="43416"/>
    <n v="43417"/>
    <m/>
    <n v="137903.35999999999"/>
    <n v="0"/>
    <n v="42.15"/>
    <n v="43.41"/>
    <n v="43.41"/>
    <n v="89.55"/>
    <n v="0"/>
    <n v="151.5"/>
    <n v="0"/>
    <n v="151.5"/>
    <n v="20683.77"/>
    <n v="9849.42"/>
    <n v="0"/>
    <n v="28279.23"/>
    <n v="20.507000000000001"/>
    <n v="0"/>
    <m/>
    <n v="0"/>
    <m/>
    <m/>
    <m/>
    <m/>
    <m/>
    <s v="IMKULI"/>
    <n v="43416"/>
    <n v="43416"/>
    <n v="43417"/>
    <n v="43417"/>
    <s v="CEQUERRY"/>
    <m/>
    <m/>
    <n v="43418"/>
    <n v="43418"/>
    <s v="THLONG"/>
    <m/>
    <m/>
    <n v="43418"/>
    <n v="43418"/>
    <s v="KHEVERHART"/>
    <d v="2018-12-19T00:00:00"/>
    <d v="2018-12-19T00:00:00"/>
    <d v="2019-01-02T00:00:00"/>
    <d v="2019-01-02T00:00:00"/>
    <s v="JLYONS"/>
    <n v="43476"/>
    <n v="43476"/>
    <n v="43479"/>
    <n v="43476"/>
    <m/>
    <m/>
    <m/>
    <m/>
    <m/>
    <s v="SVCORDERMAN"/>
    <d v="2019-01-24T00:00:00"/>
    <m/>
    <d v="2019-01-24T00:00:00"/>
    <d v="2019-01-22T00:00:00"/>
    <s v="KHEVERHART"/>
    <d v="2018-12-19T00:00:00"/>
    <d v="2019-01-18T00:00:00"/>
    <d v="2019-01-23T00:00:00"/>
    <d v="2019-01-22T00:00:00"/>
    <m/>
    <m/>
    <m/>
    <d v="2019-01-25T00:00:00"/>
    <m/>
    <s v="MKWONG"/>
    <m/>
    <m/>
    <m/>
    <m/>
    <m/>
    <m/>
    <m/>
    <d v="2019-02-12T00:00:00"/>
    <m/>
    <s v="KHEVERHART"/>
    <d v="2019-01-23T00:00:00"/>
    <m/>
    <d v="2019-01-23T00:00:00"/>
    <d v="2019-01-22T00:00:00"/>
    <s v="THLONG"/>
    <n v="43403"/>
    <n v="43403"/>
    <n v="43404"/>
    <n v="43413"/>
    <m/>
    <m/>
    <m/>
    <m/>
    <m/>
  </r>
  <r>
    <s v="SLSHEETS"/>
    <n v="1804251601"/>
    <s v="VP/Z-CUSTOM-BLDR"/>
    <s v="CULLISON-WRIGHT CONSTRUCTION CORP."/>
    <x v="294"/>
    <x v="0"/>
    <d v="2018-10-18T00:00:00"/>
    <n v="43507"/>
    <m/>
    <m/>
    <s v="NC"/>
    <s v="NC"/>
    <x v="23"/>
    <s v="NC"/>
    <s v="C1"/>
    <m/>
    <n v="43424"/>
    <n v="43425"/>
    <m/>
    <n v="110240.94"/>
    <n v="0"/>
    <n v="31.58"/>
    <n v="30.45"/>
    <n v="30.45"/>
    <n v="66.48"/>
    <m/>
    <n v="31.25"/>
    <n v="0"/>
    <n v="31.25"/>
    <n v="15357.48"/>
    <n v="7313.09"/>
    <n v="0"/>
    <n v="27529.41"/>
    <n v="24.972000000000001"/>
    <n v="0"/>
    <m/>
    <n v="0"/>
    <m/>
    <m/>
    <m/>
    <m/>
    <m/>
    <s v="CEQUERRY"/>
    <n v="43423"/>
    <n v="43423"/>
    <n v="43425"/>
    <n v="43425"/>
    <s v="CEQUERRY"/>
    <m/>
    <m/>
    <n v="43425"/>
    <n v="43425"/>
    <s v="MJGUFFEY"/>
    <m/>
    <m/>
    <n v="43433"/>
    <n v="43433"/>
    <s v="KHEVERHART"/>
    <d v="2019-01-21T00:00:00"/>
    <d v="2019-01-21T00:00:00"/>
    <d v="2019-01-21T00:00:00"/>
    <d v="2019-01-24T00:00:00"/>
    <s v="CLAYS"/>
    <n v="43487"/>
    <n v="43487"/>
    <n v="43487"/>
    <m/>
    <m/>
    <m/>
    <m/>
    <m/>
    <m/>
    <s v="SVCORDERMAN"/>
    <d v="2019-01-25T00:00:00"/>
    <m/>
    <d v="2019-01-25T00:00:00"/>
    <d v="2019-01-25T00:00:00"/>
    <s v="KHEVERHART"/>
    <n v="43488"/>
    <n v="43488"/>
    <n v="43488"/>
    <n v="43490"/>
    <m/>
    <m/>
    <m/>
    <d v="2019-01-30T00:00:00"/>
    <m/>
    <s v="CEQUERRY"/>
    <m/>
    <m/>
    <n v="43490"/>
    <n v="43490"/>
    <m/>
    <m/>
    <m/>
    <d v="2019-02-12T00:00:00"/>
    <m/>
    <s v="KHEVERHART"/>
    <d v="2019-01-25T00:00:00"/>
    <m/>
    <d v="2019-01-25T00:00:00"/>
    <d v="2019-01-25T00:00:00"/>
    <s v="THLONG"/>
    <n v="43424"/>
    <n v="43424"/>
    <n v="43424"/>
    <n v="43424"/>
    <m/>
    <m/>
    <m/>
    <m/>
    <m/>
  </r>
  <r>
    <s v="RCAUDILL"/>
    <n v="1701159606"/>
    <s v="VP/Z-CUSTOM-BLDR"/>
    <s v="FARRIOR &amp; SONS"/>
    <x v="295"/>
    <x v="3"/>
    <d v="2019-01-04T00:00:00"/>
    <n v="43549"/>
    <m/>
    <s v="CCP -- VP Metal Building"/>
    <m/>
    <s v="NC"/>
    <x v="23"/>
    <s v="NC"/>
    <s v="E"/>
    <m/>
    <m/>
    <m/>
    <m/>
    <n v="18305.68"/>
    <n v="0"/>
    <n v="5.01"/>
    <n v="0"/>
    <n v="0"/>
    <n v="0"/>
    <m/>
    <n v="0"/>
    <n v="0"/>
    <n v="0"/>
    <m/>
    <m/>
    <n v="0"/>
    <n v="9587.68"/>
    <n v="52.375"/>
    <n v="0"/>
    <m/>
    <n v="0"/>
    <m/>
    <m/>
    <m/>
    <m/>
    <m/>
    <s v="TWMCCRARY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2-26T00:00:00"/>
    <m/>
    <d v="2019-02-26T00:00:00"/>
    <m/>
    <s v="CLAYS"/>
    <n v="43468"/>
    <n v="43469"/>
    <n v="43469"/>
    <n v="43469"/>
    <m/>
    <m/>
    <m/>
    <m/>
    <m/>
    <m/>
    <m/>
    <m/>
    <m/>
    <m/>
    <m/>
    <m/>
    <m/>
    <m/>
    <m/>
    <s v="CLAYS"/>
    <d v="2019-01-07T00:00:00"/>
    <m/>
    <d v="2019-01-07T00:00:00"/>
    <d v="2019-01-07T00:00:00"/>
    <s v="MJGUFFEY"/>
    <m/>
    <m/>
    <m/>
    <m/>
    <m/>
    <m/>
    <m/>
    <m/>
    <m/>
  </r>
  <r>
    <s v="BSWOFFORD"/>
    <n v="1802442618"/>
    <s v="VP/CLAIM-ENPARTS-BLDR"/>
    <s v="CAROLINA BUILDERS OF FLORENCE, LLC"/>
    <x v="296"/>
    <x v="2"/>
    <d v="2019-01-04T00:00:00"/>
    <m/>
    <m/>
    <s v="2017-008-A1-13120-M"/>
    <s v="NC"/>
    <s v="NC"/>
    <x v="23"/>
    <s v="NC"/>
    <s v="E"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MKWONG"/>
    <m/>
    <m/>
    <m/>
    <m/>
    <s v="MKWONG"/>
    <m/>
    <m/>
    <m/>
    <m/>
    <m/>
    <m/>
    <m/>
    <m/>
    <m/>
    <s v="VIWEBSTER"/>
    <n v="43469"/>
    <n v="43469"/>
    <n v="43469"/>
    <n v="43469"/>
    <m/>
    <m/>
    <m/>
    <m/>
    <m/>
    <m/>
    <m/>
    <m/>
    <m/>
    <m/>
    <s v="SVCORDERMAN"/>
    <d v="2019-01-07T00:00:00"/>
    <m/>
    <d v="2019-01-07T00:00:00"/>
    <d v="2019-01-07T00:00:00"/>
    <m/>
    <m/>
    <m/>
    <m/>
    <m/>
    <m/>
    <m/>
    <m/>
    <d v="2019-01-10T00:00:00"/>
    <m/>
    <s v="TWMCCRARY"/>
    <m/>
    <m/>
    <m/>
    <m/>
    <m/>
    <m/>
    <m/>
    <d v="2019-01-14T00:00:00"/>
    <m/>
    <s v="VIWEBSTER"/>
    <d v="2019-01-07T00:00:00"/>
    <m/>
    <d v="2019-01-07T00:00:00"/>
    <d v="2019-01-04T00:00:00"/>
    <s v="RKWOOD"/>
    <m/>
    <m/>
    <m/>
    <m/>
    <m/>
    <m/>
    <m/>
    <m/>
    <m/>
  </r>
  <r>
    <s v="RCAUDILL"/>
    <n v="1701159605"/>
    <s v="VP/Z-CUSTOM-BLDR"/>
    <s v="FARRIOR &amp; SONS"/>
    <x v="295"/>
    <x v="1"/>
    <d v="2019-01-04T00:00:00"/>
    <n v="43483"/>
    <m/>
    <s v="CCP -- VP Metal Building"/>
    <m/>
    <s v="NC"/>
    <x v="23"/>
    <s v="NC"/>
    <s v="E"/>
    <m/>
    <n v="43472"/>
    <n v="43473"/>
    <n v="43499"/>
    <n v="23580.09"/>
    <n v="23580.09"/>
    <n v="8.7899999999999991"/>
    <n v="8.67"/>
    <n v="8.67"/>
    <n v="0"/>
    <m/>
    <n v="0"/>
    <n v="0"/>
    <n v="0"/>
    <m/>
    <m/>
    <n v="0"/>
    <n v="12351.09"/>
    <n v="52.378999999999998"/>
    <n v="9434.09"/>
    <n v="40.009"/>
    <n v="0"/>
    <m/>
    <m/>
    <m/>
    <m/>
    <m/>
    <s v="TWMCCRARY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n v="43473"/>
    <m/>
    <d v="2019-01-08T00:00:00"/>
    <n v="43473"/>
    <s v="CLAYS"/>
    <n v="43468"/>
    <n v="43468"/>
    <n v="43469"/>
    <n v="43469"/>
    <m/>
    <m/>
    <m/>
    <n v="43476"/>
    <m/>
    <m/>
    <m/>
    <m/>
    <m/>
    <m/>
    <m/>
    <m/>
    <m/>
    <n v="43483"/>
    <n v="43483"/>
    <s v="CLAYS"/>
    <d v="2019-01-07T00:00:00"/>
    <m/>
    <d v="2019-01-07T00:00:00"/>
    <d v="2019-01-07T00:00:00"/>
    <s v="MJGUFFEY"/>
    <m/>
    <m/>
    <m/>
    <m/>
    <m/>
    <m/>
    <m/>
    <m/>
    <m/>
  </r>
  <r>
    <s v="BSWOFFORD"/>
    <n v="1802442619"/>
    <s v="VP/CLAIM-ENPARTS-BLDR"/>
    <s v="CAROLINA BUILDERS OF FLORENCE, LLC"/>
    <x v="296"/>
    <x v="0"/>
    <d v="2019-01-09T00:00:00"/>
    <m/>
    <m/>
    <s v="2017-008-A1-13120-M"/>
    <s v="NC"/>
    <s v="NC"/>
    <x v="23"/>
    <s v="NC"/>
    <s v="E"/>
    <s v="OTHER"/>
    <m/>
    <m/>
    <m/>
    <n v="14299.18"/>
    <n v="0"/>
    <n v="1.05"/>
    <n v="0.46"/>
    <n v="0.46"/>
    <n v="0"/>
    <m/>
    <n v="0"/>
    <n v="0"/>
    <n v="0"/>
    <m/>
    <m/>
    <n v="0"/>
    <n v="7490.67"/>
    <n v="52.384999999999998"/>
    <n v="-4057.03"/>
    <m/>
    <n v="0"/>
    <m/>
    <m/>
    <m/>
    <m/>
    <m/>
    <s v="MKWONG"/>
    <m/>
    <m/>
    <m/>
    <m/>
    <s v="MKWONG"/>
    <m/>
    <m/>
    <m/>
    <m/>
    <m/>
    <m/>
    <m/>
    <m/>
    <m/>
    <s v="VIWEBSTER"/>
    <d v="2019-01-09T00:00:00"/>
    <d v="2019-01-09T00:00:00"/>
    <d v="2019-01-09T00:00:00"/>
    <d v="2019-01-09T00:00:00"/>
    <m/>
    <m/>
    <m/>
    <m/>
    <m/>
    <m/>
    <m/>
    <m/>
    <m/>
    <m/>
    <s v="SVCORDERMAN"/>
    <d v="2019-01-09T00:00:00"/>
    <m/>
    <d v="2019-01-09T00:00:00"/>
    <d v="2019-01-09T00:00:00"/>
    <m/>
    <m/>
    <m/>
    <m/>
    <m/>
    <m/>
    <m/>
    <m/>
    <m/>
    <m/>
    <s v="TWMCCRARY"/>
    <m/>
    <m/>
    <m/>
    <m/>
    <m/>
    <m/>
    <m/>
    <d v="2019-01-15T00:00:00"/>
    <d v="2019-01-11T00:00:00"/>
    <s v="VIWEBSTER"/>
    <d v="2019-01-10T00:00:00"/>
    <m/>
    <d v="2019-01-10T00:00:00"/>
    <d v="2019-01-09T00:00:00"/>
    <s v="RKWOOD"/>
    <m/>
    <m/>
    <m/>
    <m/>
    <m/>
    <m/>
    <m/>
    <m/>
    <m/>
  </r>
  <r>
    <s v="VIWEBSTER"/>
    <n v="1803883403"/>
    <s v="VP-ENPARTS-BLDR"/>
    <s v="PYRAMID CONTRACTING, LLC"/>
    <x v="297"/>
    <x v="1"/>
    <d v="2019-01-15T00:00:00"/>
    <m/>
    <m/>
    <m/>
    <s v="NC"/>
    <s v="NC"/>
    <x v="23"/>
    <s v="NC"/>
    <s v="E"/>
    <m/>
    <m/>
    <m/>
    <n v="43499"/>
    <n v="5678.14"/>
    <n v="5678.14"/>
    <n v="1.27"/>
    <n v="1.34"/>
    <n v="1.34"/>
    <n v="0"/>
    <m/>
    <n v="0"/>
    <n v="0"/>
    <n v="0"/>
    <m/>
    <m/>
    <n v="0"/>
    <n v="1714.71"/>
    <n v="30.198"/>
    <n v="897.53"/>
    <n v="15.807"/>
    <n v="0"/>
    <m/>
    <m/>
    <m/>
    <m/>
    <m/>
    <s v="JKALE"/>
    <m/>
    <m/>
    <m/>
    <m/>
    <s v="JKALE"/>
    <m/>
    <m/>
    <m/>
    <m/>
    <m/>
    <m/>
    <m/>
    <m/>
    <m/>
    <s v="VIWEBSTER"/>
    <d v="2019-01-18T00:00:00"/>
    <d v="2019-01-18T00:00:00"/>
    <d v="2019-01-18T00:00:00"/>
    <n v="43483"/>
    <m/>
    <m/>
    <m/>
    <m/>
    <m/>
    <m/>
    <m/>
    <m/>
    <m/>
    <m/>
    <s v="SVCORDERMAN"/>
    <d v="2019-01-21T00:00:00"/>
    <m/>
    <d v="2019-01-21T00:00:00"/>
    <d v="2019-01-21T00:00:00"/>
    <m/>
    <m/>
    <m/>
    <m/>
    <m/>
    <m/>
    <m/>
    <m/>
    <m/>
    <m/>
    <m/>
    <m/>
    <m/>
    <m/>
    <m/>
    <m/>
    <m/>
    <m/>
    <d v="2019-01-28T00:00:00"/>
    <d v="2019-01-29T00:00:00"/>
    <s v="VIWEBSTER"/>
    <d v="2019-01-21T00:00:00"/>
    <m/>
    <d v="2019-01-21T00:00:00"/>
    <d v="2019-01-18T00:00:00"/>
    <s v="MJGUFFEY"/>
    <m/>
    <m/>
    <m/>
    <m/>
    <m/>
    <m/>
    <m/>
    <m/>
    <m/>
  </r>
  <r>
    <s v="MJMONTGOMERY"/>
    <n v="1803978309"/>
    <s v="VP-ENPARTS-BLDR"/>
    <s v="LEMARTEC CORPORATION"/>
    <x v="298"/>
    <x v="3"/>
    <d v="2019-01-25T00:00:00"/>
    <d v="2019-02-07T00:00:00"/>
    <m/>
    <m/>
    <m/>
    <m/>
    <x v="23"/>
    <s v="NC"/>
    <s v="E"/>
    <s v="CR"/>
    <m/>
    <m/>
    <m/>
    <n v="9716.73"/>
    <n v="0"/>
    <n v="1.98"/>
    <n v="0"/>
    <n v="0"/>
    <n v="0"/>
    <m/>
    <n v="0"/>
    <n v="0"/>
    <n v="0"/>
    <m/>
    <m/>
    <n v="0"/>
    <n v="4221.49"/>
    <n v="43.445999999999998"/>
    <n v="0"/>
    <m/>
    <n v="0"/>
    <m/>
    <m/>
    <m/>
    <m/>
    <m/>
    <m/>
    <m/>
    <m/>
    <m/>
    <m/>
    <m/>
    <m/>
    <m/>
    <m/>
    <m/>
    <m/>
    <m/>
    <m/>
    <m/>
    <m/>
    <s v="MJMONTGOMERY"/>
    <m/>
    <m/>
    <n v="43490"/>
    <m/>
    <m/>
    <m/>
    <m/>
    <m/>
    <m/>
    <m/>
    <m/>
    <m/>
    <m/>
    <m/>
    <s v="SVCORDERMAN"/>
    <m/>
    <m/>
    <m/>
    <m/>
    <m/>
    <m/>
    <m/>
    <m/>
    <m/>
    <m/>
    <m/>
    <m/>
    <m/>
    <m/>
    <m/>
    <m/>
    <m/>
    <m/>
    <m/>
    <m/>
    <m/>
    <m/>
    <m/>
    <m/>
    <s v="MJMONTGOMERY"/>
    <d v="2019-01-25T00:00:00"/>
    <m/>
    <d v="2019-01-25T00:00:00"/>
    <d v="2019-01-25T00:00:00"/>
    <m/>
    <m/>
    <m/>
    <m/>
    <m/>
    <m/>
    <m/>
    <m/>
    <m/>
    <m/>
  </r>
  <r>
    <s v="MBELL1"/>
    <n v="1803978310"/>
    <s v="VP/CLAIM-ENPARTS-BLDR"/>
    <s v="LEMARTEC CORPORATION"/>
    <x v="298"/>
    <x v="0"/>
    <d v="2019-01-25T00:00:00"/>
    <d v="2019-01-27T00:00:00"/>
    <m/>
    <m/>
    <m/>
    <m/>
    <x v="23"/>
    <s v="NC"/>
    <s v="E"/>
    <s v="OTHER"/>
    <m/>
    <m/>
    <m/>
    <n v="515.52"/>
    <n v="0"/>
    <n v="0.06"/>
    <n v="0.06"/>
    <n v="0.06"/>
    <n v="0"/>
    <m/>
    <n v="0"/>
    <n v="0"/>
    <n v="0"/>
    <m/>
    <m/>
    <n v="0"/>
    <n v="270.04000000000002"/>
    <n v="52.381999999999998"/>
    <n v="-283.86"/>
    <m/>
    <n v="0"/>
    <m/>
    <m/>
    <m/>
    <m/>
    <m/>
    <m/>
    <m/>
    <m/>
    <m/>
    <m/>
    <m/>
    <m/>
    <m/>
    <m/>
    <m/>
    <m/>
    <m/>
    <m/>
    <m/>
    <m/>
    <s v="MJMONTGOMERY"/>
    <m/>
    <m/>
    <m/>
    <m/>
    <m/>
    <m/>
    <m/>
    <m/>
    <m/>
    <m/>
    <m/>
    <m/>
    <m/>
    <m/>
    <s v="SVCORDERMAN"/>
    <d v="2019-01-28T00:00:00"/>
    <m/>
    <d v="2019-01-28T00:00:00"/>
    <d v="2019-01-28T00:00:00"/>
    <m/>
    <m/>
    <m/>
    <m/>
    <m/>
    <m/>
    <m/>
    <m/>
    <d v="2019-01-31T00:00:00"/>
    <m/>
    <m/>
    <m/>
    <m/>
    <m/>
    <m/>
    <m/>
    <m/>
    <m/>
    <d v="2019-01-31T00:00:00"/>
    <n v="43496"/>
    <s v="MJMONTGOMERY"/>
    <d v="2019-01-25T00:00:00"/>
    <m/>
    <d v="2019-01-25T00:00:00"/>
    <d v="2019-01-25T00:00:00"/>
    <m/>
    <m/>
    <m/>
    <m/>
    <m/>
    <m/>
    <m/>
    <m/>
    <m/>
    <m/>
  </r>
  <r>
    <s v="SLSHEETS"/>
    <n v="1804247901"/>
    <s v="VP/Z-CUSTOM-BLDR"/>
    <s v="CULLISON-WRIGHT CONSTRUCTION CORP."/>
    <x v="299"/>
    <x v="0"/>
    <d v="2018-10-18T00:00:00"/>
    <d v="2019-02-11T00:00:00"/>
    <m/>
    <m/>
    <s v="NC"/>
    <s v="NC"/>
    <x v="23"/>
    <s v="NC"/>
    <m/>
    <m/>
    <d v="2018-11-20T00:00:00"/>
    <d v="2018-11-21T00:00:00"/>
    <m/>
    <n v="110240.94"/>
    <n v="0"/>
    <n v="31.58"/>
    <n v="30.15"/>
    <n v="30.15"/>
    <n v="66.48"/>
    <m/>
    <n v="121.5"/>
    <n v="0"/>
    <n v="121.5"/>
    <n v="15357.48"/>
    <n v="7313.09"/>
    <n v="0"/>
    <n v="27529.41"/>
    <n v="24.972000000000001"/>
    <n v="0"/>
    <m/>
    <n v="0"/>
    <m/>
    <m/>
    <m/>
    <m/>
    <m/>
    <s v="IMKULI"/>
    <n v="43423"/>
    <n v="43423"/>
    <n v="43424"/>
    <n v="43424"/>
    <s v="CEQUERRY"/>
    <m/>
    <m/>
    <n v="43425"/>
    <n v="43424"/>
    <s v="MJGUFFEY"/>
    <m/>
    <m/>
    <n v="43432"/>
    <n v="43433"/>
    <s v="KHEVERHART"/>
    <d v="2019-01-03T00:00:00"/>
    <n v="43468"/>
    <d v="2019-01-07T00:00:00"/>
    <n v="43472"/>
    <s v="JRBUTLER"/>
    <d v="2019-01-15T00:00:00"/>
    <n v="43480"/>
    <d v="2019-01-15T00:00:00"/>
    <n v="43480"/>
    <s v="JRBUTLER"/>
    <n v="43480"/>
    <n v="43476"/>
    <n v="43480"/>
    <n v="43480"/>
    <s v="SVCORDERMAN"/>
    <d v="2019-01-25T00:00:00"/>
    <m/>
    <d v="2019-01-25T00:00:00"/>
    <d v="2019-01-25T00:00:00"/>
    <s v="KHEVERHART"/>
    <n v="43487"/>
    <n v="43487"/>
    <n v="43487"/>
    <n v="43489"/>
    <m/>
    <m/>
    <m/>
    <d v="2019-01-30T00:00:00"/>
    <m/>
    <s v="CEQUERRY"/>
    <m/>
    <m/>
    <n v="43425"/>
    <n v="43425"/>
    <m/>
    <m/>
    <m/>
    <d v="2019-02-12T00:00:00"/>
    <m/>
    <s v="KHEVERHART"/>
    <d v="2019-01-25T00:00:00"/>
    <m/>
    <d v="2019-01-25T00:00:00"/>
    <d v="2019-01-25T00:00:00"/>
    <s v="THLONG"/>
    <n v="43419"/>
    <n v="43419"/>
    <n v="43420"/>
    <n v="43423"/>
    <m/>
    <m/>
    <m/>
    <m/>
    <m/>
  </r>
  <r>
    <s v="SLSHEETS"/>
    <n v="1804251501"/>
    <s v="VP/Z-CUSTOM-BLDR"/>
    <s v="CULLISON-WRIGHT CONSTRUCTION CORP."/>
    <x v="300"/>
    <x v="0"/>
    <d v="2018-10-23T00:00:00"/>
    <d v="2019-02-11T00:00:00"/>
    <m/>
    <m/>
    <s v="NC"/>
    <s v="NC"/>
    <x v="23"/>
    <s v="NC"/>
    <m/>
    <m/>
    <d v="2019-01-03T00:00:00"/>
    <d v="2019-01-04T00:00:00"/>
    <m/>
    <n v="75194.12"/>
    <n v="0"/>
    <n v="20.93"/>
    <n v="20.68"/>
    <n v="20.68"/>
    <n v="37.54"/>
    <m/>
    <n v="63"/>
    <n v="0"/>
    <n v="63"/>
    <n v="8669.5499999999993"/>
    <n v="4128.3500000000004"/>
    <n v="0"/>
    <n v="18953.87"/>
    <n v="25.207000000000001"/>
    <n v="0"/>
    <m/>
    <n v="0"/>
    <m/>
    <m/>
    <m/>
    <m/>
    <m/>
    <s v="IMKULI"/>
    <n v="43419"/>
    <n v="43419"/>
    <n v="43420"/>
    <n v="43420"/>
    <s v="CEQUERRY"/>
    <m/>
    <m/>
    <n v="43423"/>
    <n v="43423"/>
    <s v="THLONG"/>
    <m/>
    <m/>
    <n v="43423"/>
    <n v="43424"/>
    <s v="AYSMITH"/>
    <n v="43467"/>
    <n v="43467"/>
    <d v="2019-01-04T00:00:00"/>
    <n v="43472"/>
    <s v="JLYONS"/>
    <n v="43480"/>
    <n v="43480"/>
    <d v="2019-01-15T00:00:00"/>
    <n v="43480"/>
    <m/>
    <m/>
    <m/>
    <m/>
    <m/>
    <s v="SVCORDERMAN"/>
    <d v="2019-01-25T00:00:00"/>
    <m/>
    <d v="2019-01-25T00:00:00"/>
    <d v="2019-01-25T00:00:00"/>
    <s v="AYSMITH"/>
    <n v="43487"/>
    <n v="43487"/>
    <n v="43487"/>
    <n v="43490"/>
    <m/>
    <m/>
    <m/>
    <d v="2019-01-30T00:00:00"/>
    <m/>
    <s v="CEQUERRY"/>
    <m/>
    <m/>
    <n v="43490"/>
    <n v="43490"/>
    <m/>
    <m/>
    <m/>
    <d v="2019-02-12T00:00:00"/>
    <m/>
    <s v="AYSMITH"/>
    <d v="2019-01-25T00:00:00"/>
    <m/>
    <d v="2019-01-25T00:00:00"/>
    <d v="2019-01-25T00:00:00"/>
    <s v="THLONG"/>
    <n v="43416"/>
    <n v="43416"/>
    <n v="43417"/>
    <n v="43417"/>
    <m/>
    <m/>
    <m/>
    <m/>
    <m/>
  </r>
  <r>
    <s v="MBELL1"/>
    <n v="1804800502"/>
    <s v="VP-ENPARTS-BLDR"/>
    <s v="STEELCO BUILDINGS, INC"/>
    <x v="301"/>
    <x v="1"/>
    <d v="2018-12-26T00:00:00"/>
    <m/>
    <m/>
    <m/>
    <m/>
    <m/>
    <x v="23"/>
    <s v="NC"/>
    <m/>
    <m/>
    <m/>
    <m/>
    <n v="43478"/>
    <n v="135"/>
    <n v="135"/>
    <n v="0.02"/>
    <n v="0.02"/>
    <n v="0.02"/>
    <n v="0"/>
    <m/>
    <n v="0"/>
    <n v="0"/>
    <n v="0"/>
    <m/>
    <m/>
    <n v="0"/>
    <n v="135"/>
    <n v="100"/>
    <n v="62.16"/>
    <n v="46.04399999999999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8-12-27T00:00:00"/>
    <m/>
    <d v="2018-12-27T00:00:00"/>
    <d v="2018-12-27T00:00:00"/>
    <m/>
    <m/>
    <m/>
    <m/>
    <m/>
    <m/>
    <m/>
    <m/>
    <d v="2018-12-31T00:00:00"/>
    <m/>
    <m/>
    <m/>
    <m/>
    <m/>
    <m/>
    <m/>
    <m/>
    <m/>
    <d v="2019-01-07T00:00:00"/>
    <d v="2019-01-08T00:00:00"/>
    <s v="GASCHMIDT"/>
    <d v="2018-12-26T00:00:00"/>
    <m/>
    <d v="2018-12-26T00:00:00"/>
    <d v="2018-12-26T00:00:00"/>
    <m/>
    <m/>
    <m/>
    <m/>
    <m/>
    <m/>
    <m/>
    <m/>
    <m/>
    <m/>
  </r>
  <r>
    <s v="MBELL1"/>
    <n v="1900017702"/>
    <s v="VP-ENPARTS-BLDR"/>
    <s v="VP - EASTERN CASH/DIRECT SALES"/>
    <x v="302"/>
    <x v="1"/>
    <d v="2019-01-07T00:00:00"/>
    <m/>
    <m/>
    <m/>
    <m/>
    <m/>
    <x v="23"/>
    <s v="NC"/>
    <m/>
    <m/>
    <m/>
    <m/>
    <d v="2019-02-03T00:00:00"/>
    <n v="88567.31"/>
    <n v="88567.31"/>
    <n v="42.86"/>
    <n v="40.909999999999997"/>
    <n v="40.909999999999997"/>
    <n v="0"/>
    <m/>
    <n v="0"/>
    <n v="0"/>
    <n v="0"/>
    <m/>
    <m/>
    <n v="0"/>
    <n v="26634.16"/>
    <n v="30.071999999999999"/>
    <n v="28632.05"/>
    <n v="32.328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09T00:00:00"/>
    <m/>
    <d v="2019-01-09T00:00:00"/>
    <d v="2019-01-09T00:00:00"/>
    <m/>
    <m/>
    <m/>
    <m/>
    <m/>
    <m/>
    <m/>
    <m/>
    <m/>
    <m/>
    <m/>
    <m/>
    <m/>
    <m/>
    <m/>
    <m/>
    <m/>
    <m/>
    <d v="2019-01-17T00:00:00"/>
    <d v="2019-01-17T00:00:00"/>
    <s v="MBELL1"/>
    <d v="2019-01-09T00:00:00"/>
    <m/>
    <d v="2019-01-09T00:00:00"/>
    <d v="2019-01-09T00:00:00"/>
    <m/>
    <m/>
    <m/>
    <m/>
    <m/>
    <m/>
    <m/>
    <m/>
    <m/>
    <m/>
  </r>
  <r>
    <s v="BSWOFFORD"/>
    <n v="1701668119"/>
    <s v="VP/CLAIM-ENPARTS-BLDR"/>
    <s v="COOPER CONSTRUCTION COMPANY, INC."/>
    <x v="303"/>
    <x v="0"/>
    <d v="2019-01-08T00:00:00"/>
    <m/>
    <m/>
    <n v="7682"/>
    <m/>
    <s v="AR"/>
    <x v="23"/>
    <s v="NC"/>
    <m/>
    <s v="OTHER"/>
    <m/>
    <m/>
    <m/>
    <n v="1645.5"/>
    <n v="0"/>
    <n v="0.41"/>
    <n v="0.42"/>
    <n v="0.42"/>
    <n v="0"/>
    <m/>
    <n v="0"/>
    <n v="0"/>
    <n v="0"/>
    <m/>
    <m/>
    <n v="0"/>
    <n v="861.93"/>
    <n v="52.381"/>
    <n v="-1007.14"/>
    <m/>
    <n v="0"/>
    <m/>
    <m/>
    <m/>
    <m/>
    <m/>
    <s v="SLCARR"/>
    <m/>
    <m/>
    <m/>
    <m/>
    <s v="SLCARR"/>
    <m/>
    <m/>
    <m/>
    <m/>
    <m/>
    <m/>
    <m/>
    <m/>
    <m/>
    <s v="KAMENDENHALL"/>
    <n v="43473"/>
    <n v="43473"/>
    <n v="43473"/>
    <n v="43473"/>
    <m/>
    <m/>
    <m/>
    <m/>
    <m/>
    <m/>
    <m/>
    <m/>
    <m/>
    <m/>
    <s v="SVCORDERMAN"/>
    <d v="2019-01-08T00:00:00"/>
    <m/>
    <d v="2019-01-08T00:00:00"/>
    <d v="2019-01-08T00:00:00"/>
    <m/>
    <m/>
    <m/>
    <m/>
    <m/>
    <m/>
    <m/>
    <m/>
    <d v="2019-01-11T00:00:00"/>
    <m/>
    <m/>
    <m/>
    <m/>
    <m/>
    <m/>
    <m/>
    <m/>
    <m/>
    <d v="2019-01-09T00:00:00"/>
    <n v="43474"/>
    <s v="BUNNS"/>
    <d v="2019-01-08T00:00:00"/>
    <m/>
    <d v="2019-01-08T00:00:00"/>
    <d v="2019-01-08T00:00:00"/>
    <s v="SWAIJ"/>
    <m/>
    <m/>
    <m/>
    <m/>
    <m/>
    <m/>
    <m/>
    <m/>
    <m/>
  </r>
  <r>
    <s v="BSWOFFORD"/>
    <n v="1701668120"/>
    <s v="VP/CLAIM-ENPARTS-BLDR"/>
    <s v="COOPER CONSTRUCTION COMPANY, INC."/>
    <x v="303"/>
    <x v="0"/>
    <d v="2019-01-09T00:00:00"/>
    <m/>
    <m/>
    <n v="7682"/>
    <m/>
    <s v="AR"/>
    <x v="23"/>
    <s v="NC"/>
    <m/>
    <s v="OTHER"/>
    <m/>
    <m/>
    <m/>
    <n v="6297.9"/>
    <n v="0"/>
    <n v="0.46"/>
    <n v="0.47"/>
    <n v="0.47"/>
    <n v="0"/>
    <m/>
    <n v="0"/>
    <n v="0"/>
    <n v="0"/>
    <m/>
    <m/>
    <n v="0"/>
    <n v="2896.05"/>
    <n v="45.984000000000002"/>
    <n v="-3314.95"/>
    <m/>
    <n v="0"/>
    <m/>
    <m/>
    <m/>
    <m/>
    <m/>
    <s v="SLCARR"/>
    <m/>
    <m/>
    <m/>
    <m/>
    <s v="SLCARR"/>
    <m/>
    <m/>
    <m/>
    <m/>
    <m/>
    <m/>
    <m/>
    <m/>
    <m/>
    <s v="BSWOFFORD"/>
    <n v="43475"/>
    <m/>
    <n v="43475"/>
    <m/>
    <m/>
    <m/>
    <m/>
    <m/>
    <m/>
    <m/>
    <m/>
    <m/>
    <m/>
    <m/>
    <s v="SVCORDERMAN"/>
    <d v="2019-01-10T00:00:00"/>
    <m/>
    <d v="2019-01-10T00:00:00"/>
    <d v="2019-01-10T00:00:00"/>
    <m/>
    <m/>
    <m/>
    <m/>
    <m/>
    <m/>
    <m/>
    <m/>
    <n v="43479"/>
    <m/>
    <m/>
    <m/>
    <m/>
    <m/>
    <m/>
    <m/>
    <m/>
    <m/>
    <d v="2019-01-18T00:00:00"/>
    <n v="43487"/>
    <s v="BUNNS"/>
    <d v="2019-01-10T00:00:00"/>
    <m/>
    <d v="2019-01-10T00:00:00"/>
    <d v="2019-01-10T00:00:00"/>
    <s v="SWAIJ"/>
    <m/>
    <m/>
    <m/>
    <m/>
    <m/>
    <m/>
    <m/>
    <m/>
    <m/>
  </r>
  <r>
    <s v="MBELL1"/>
    <n v="1900063402"/>
    <s v="VP-ENPARTS-BLDR"/>
    <s v="RIEDEL-WILKS BLDG STRUCTURES INC."/>
    <x v="304"/>
    <x v="0"/>
    <d v="2019-01-09T00:00:00"/>
    <m/>
    <m/>
    <s v="218082-5001"/>
    <m/>
    <m/>
    <x v="23"/>
    <s v="NC"/>
    <m/>
    <m/>
    <m/>
    <m/>
    <m/>
    <n v="3819.26"/>
    <n v="0"/>
    <n v="1.01"/>
    <n v="1.19"/>
    <n v="1.19"/>
    <n v="0"/>
    <m/>
    <n v="0"/>
    <n v="0"/>
    <n v="0"/>
    <m/>
    <m/>
    <n v="0"/>
    <n v="296.8"/>
    <n v="7.7709999999999999"/>
    <n v="101.83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1T00:00:00"/>
    <m/>
    <d v="2019-01-11T00:00:00"/>
    <d v="2019-01-11T00:00:00"/>
    <m/>
    <m/>
    <m/>
    <m/>
    <m/>
    <m/>
    <m/>
    <m/>
    <d v="2019-01-16T00:00:00"/>
    <m/>
    <m/>
    <m/>
    <m/>
    <m/>
    <m/>
    <m/>
    <m/>
    <m/>
    <m/>
    <m/>
    <s v="JMCHILDS"/>
    <d v="2019-01-09T00:00:00"/>
    <m/>
    <d v="2019-01-09T00:00:00"/>
    <d v="2019-01-09T00:00:00"/>
    <m/>
    <m/>
    <m/>
    <m/>
    <m/>
    <m/>
    <m/>
    <m/>
    <m/>
    <m/>
  </r>
  <r>
    <s v="DBJONES"/>
    <n v="1803420003"/>
    <s v="CLAIM-ENPARTS-BLDR"/>
    <s v="VETCO, INC."/>
    <x v="305"/>
    <x v="0"/>
    <d v="2019-01-09T00:00:00"/>
    <m/>
    <m/>
    <m/>
    <m/>
    <m/>
    <x v="23"/>
    <s v="NC"/>
    <m/>
    <s v="OTHER"/>
    <m/>
    <m/>
    <m/>
    <n v="103.59"/>
    <n v="0"/>
    <n v="0.01"/>
    <n v="0.01"/>
    <n v="0.01"/>
    <n v="0"/>
    <m/>
    <n v="0"/>
    <n v="0"/>
    <n v="0"/>
    <m/>
    <m/>
    <n v="0"/>
    <n v="54.26"/>
    <n v="52.38"/>
    <n v="-61.8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0T00:00:00"/>
    <m/>
    <d v="2019-01-10T00:00:00"/>
    <d v="2019-01-10T00:00:00"/>
    <m/>
    <m/>
    <m/>
    <m/>
    <m/>
    <m/>
    <m/>
    <m/>
    <d v="2019-01-14T00:00:00"/>
    <m/>
    <m/>
    <m/>
    <m/>
    <m/>
    <m/>
    <m/>
    <m/>
    <m/>
    <d v="2019-01-15T00:00:00"/>
    <n v="43481"/>
    <s v="DBJONES"/>
    <d v="2019-01-09T00:00:00"/>
    <m/>
    <d v="2019-01-09T00:00:00"/>
    <d v="2019-01-09T00:00:00"/>
    <m/>
    <m/>
    <m/>
    <m/>
    <m/>
    <m/>
    <m/>
    <m/>
    <m/>
    <m/>
  </r>
  <r>
    <s v="RCAUDILL"/>
    <n v="1700368827"/>
    <s v="VP/CLAIM-ENPARTS-BLDR"/>
    <s v="KAJIMA BUILDING &amp; DESIGN GROUP, INC."/>
    <x v="306"/>
    <x v="0"/>
    <d v="2019-01-10T00:00:00"/>
    <m/>
    <m/>
    <m/>
    <s v="NC"/>
    <s v="NC"/>
    <x v="23"/>
    <s v="NC"/>
    <m/>
    <s v="OTHER"/>
    <m/>
    <m/>
    <m/>
    <n v="1196"/>
    <n v="0"/>
    <n v="0.05"/>
    <n v="0.05"/>
    <n v="0.05"/>
    <n v="0"/>
    <m/>
    <n v="0"/>
    <n v="0"/>
    <n v="0"/>
    <m/>
    <m/>
    <n v="0"/>
    <n v="97.75"/>
    <n v="8.173"/>
    <n v="0"/>
    <m/>
    <n v="0"/>
    <m/>
    <m/>
    <m/>
    <m/>
    <m/>
    <s v="CJFALIN"/>
    <m/>
    <m/>
    <m/>
    <m/>
    <s v="CJFALIN"/>
    <m/>
    <m/>
    <m/>
    <m/>
    <m/>
    <m/>
    <m/>
    <m/>
    <m/>
    <s v="KAMENDENHALL"/>
    <d v="2019-01-10T00:00:00"/>
    <n v="43475"/>
    <d v="2019-01-10T00:00:00"/>
    <n v="43475"/>
    <s v="KAMENDENHALL"/>
    <d v="2019-01-10T00:00:00"/>
    <n v="43475"/>
    <d v="2019-01-10T00:00:00"/>
    <n v="43475"/>
    <m/>
    <m/>
    <m/>
    <m/>
    <m/>
    <s v="SVCORDERMAN"/>
    <d v="2019-03-10T00:00:00"/>
    <m/>
    <d v="2019-03-08T00:00:00"/>
    <d v="2019-01-10T00:00:00"/>
    <m/>
    <m/>
    <m/>
    <m/>
    <m/>
    <m/>
    <m/>
    <m/>
    <m/>
    <m/>
    <m/>
    <m/>
    <m/>
    <m/>
    <m/>
    <m/>
    <m/>
    <m/>
    <m/>
    <m/>
    <s v="KAMENDENHALL"/>
    <d v="2019-01-10T00:00:00"/>
    <m/>
    <d v="2019-01-10T00:00:00"/>
    <d v="2019-01-10T00:00:00"/>
    <s v="EKJENSEN"/>
    <m/>
    <m/>
    <m/>
    <m/>
    <m/>
    <m/>
    <m/>
    <m/>
    <m/>
  </r>
  <r>
    <s v="RCAUDILL"/>
    <n v="1700368828"/>
    <s v="VP/CLAIM-ENPARTS-BLDR"/>
    <s v="KAJIMA BUILDING &amp; DESIGN GROUP, INC."/>
    <x v="306"/>
    <x v="0"/>
    <d v="2019-01-15T00:00:00"/>
    <m/>
    <m/>
    <m/>
    <s v="NC"/>
    <s v="NC"/>
    <x v="23"/>
    <s v="NC"/>
    <m/>
    <s v="OTHER"/>
    <m/>
    <m/>
    <m/>
    <n v="2472.0100000000002"/>
    <n v="0"/>
    <n v="0.31"/>
    <n v="0.32"/>
    <n v="0.32"/>
    <n v="0"/>
    <m/>
    <n v="0"/>
    <n v="0"/>
    <n v="0"/>
    <m/>
    <m/>
    <n v="0"/>
    <n v="1294.8599999999999"/>
    <n v="52.381"/>
    <n v="-1136.25"/>
    <m/>
    <n v="0"/>
    <m/>
    <m/>
    <m/>
    <m/>
    <m/>
    <s v="CJFALIN"/>
    <m/>
    <m/>
    <m/>
    <m/>
    <s v="CJFALIN"/>
    <m/>
    <m/>
    <m/>
    <m/>
    <m/>
    <m/>
    <m/>
    <m/>
    <m/>
    <m/>
    <m/>
    <m/>
    <m/>
    <m/>
    <m/>
    <m/>
    <m/>
    <m/>
    <m/>
    <m/>
    <m/>
    <m/>
    <m/>
    <m/>
    <s v="SVCORDERMAN"/>
    <d v="2019-01-16T00:00:00"/>
    <m/>
    <d v="2019-01-16T00:00:00"/>
    <d v="2019-01-16T00:00:00"/>
    <m/>
    <m/>
    <m/>
    <m/>
    <m/>
    <m/>
    <m/>
    <m/>
    <d v="2019-01-21T00:00:00"/>
    <m/>
    <m/>
    <m/>
    <m/>
    <m/>
    <m/>
    <m/>
    <m/>
    <m/>
    <d v="2019-01-21T00:00:00"/>
    <n v="43486"/>
    <s v="RCAUDILL"/>
    <d v="2019-01-15T00:00:00"/>
    <m/>
    <d v="2019-01-15T00:00:00"/>
    <d v="2019-01-15T00:00:00"/>
    <s v="EKJENSEN"/>
    <m/>
    <m/>
    <m/>
    <m/>
    <m/>
    <m/>
    <m/>
    <m/>
    <m/>
  </r>
  <r>
    <s v="MBELL1"/>
    <n v="1803978307"/>
    <s v="VP-ENPARTS-BLDR"/>
    <s v="LEMARTEC CORPORATION"/>
    <x v="298"/>
    <x v="0"/>
    <d v="2019-01-25T00:00:00"/>
    <d v="2019-02-07T00:00:00"/>
    <m/>
    <m/>
    <m/>
    <m/>
    <x v="23"/>
    <s v="NC"/>
    <m/>
    <m/>
    <m/>
    <m/>
    <m/>
    <n v="40503.410000000003"/>
    <n v="0"/>
    <n v="6.71"/>
    <n v="7.02"/>
    <n v="7.02"/>
    <n v="0"/>
    <m/>
    <n v="0"/>
    <n v="0"/>
    <n v="0"/>
    <n v="8000"/>
    <m/>
    <n v="0"/>
    <n v="26228.69"/>
    <n v="64.757000000000005"/>
    <n v="0"/>
    <m/>
    <n v="0"/>
    <m/>
    <m/>
    <m/>
    <m/>
    <m/>
    <m/>
    <m/>
    <m/>
    <m/>
    <m/>
    <m/>
    <m/>
    <m/>
    <m/>
    <m/>
    <m/>
    <m/>
    <m/>
    <m/>
    <m/>
    <s v="KAMENDENHALL"/>
    <n v="43482"/>
    <n v="43482"/>
    <d v="2019-01-25T00:00:00"/>
    <n v="43490"/>
    <s v="KAMENDENHALL"/>
    <n v="43482"/>
    <n v="43482"/>
    <n v="43490"/>
    <n v="43490"/>
    <m/>
    <m/>
    <m/>
    <m/>
    <m/>
    <s v="SVCORDERMAN"/>
    <n v="43496"/>
    <m/>
    <n v="43496"/>
    <d v="2019-01-31T00:00:00"/>
    <m/>
    <m/>
    <m/>
    <m/>
    <m/>
    <m/>
    <m/>
    <m/>
    <d v="2019-02-04T00:00:00"/>
    <m/>
    <m/>
    <m/>
    <m/>
    <m/>
    <m/>
    <m/>
    <m/>
    <m/>
    <d v="2019-02-07T00:00:00"/>
    <m/>
    <s v="KAMENDENHALL"/>
    <d v="2019-01-28T00:00:00"/>
    <m/>
    <d v="2019-01-28T00:00:00"/>
    <d v="2019-01-25T00:00:00"/>
    <m/>
    <m/>
    <m/>
    <m/>
    <m/>
    <m/>
    <m/>
    <m/>
    <m/>
    <m/>
  </r>
  <r>
    <s v="RCAUDILL"/>
    <n v="1802408913"/>
    <s v="VP-ENPARTS-BLDR"/>
    <s v="W.M. JORDAN COMPANY, INC."/>
    <x v="307"/>
    <x v="0"/>
    <d v="2019-01-25T00:00:00"/>
    <m/>
    <m/>
    <m/>
    <s v="NC"/>
    <s v="NC"/>
    <x v="23"/>
    <s v="NC"/>
    <m/>
    <m/>
    <m/>
    <m/>
    <m/>
    <n v="1132.4100000000001"/>
    <n v="0"/>
    <n v="0.32"/>
    <n v="0.33"/>
    <n v="0.33"/>
    <n v="0"/>
    <m/>
    <n v="0"/>
    <n v="0"/>
    <n v="0"/>
    <m/>
    <m/>
    <n v="0"/>
    <n v="150.36000000000001"/>
    <n v="13.278"/>
    <n v="0"/>
    <m/>
    <n v="0"/>
    <m/>
    <m/>
    <m/>
    <m/>
    <m/>
    <s v="WJCLYMER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28T00:00:00"/>
    <m/>
    <d v="2019-01-28T00:00:00"/>
    <d v="2019-01-28T00:00:00"/>
    <m/>
    <m/>
    <m/>
    <m/>
    <m/>
    <m/>
    <m/>
    <m/>
    <m/>
    <m/>
    <s v="CEQUERRY"/>
    <m/>
    <m/>
    <m/>
    <m/>
    <m/>
    <m/>
    <m/>
    <d v="2019-02-04T00:00:00"/>
    <m/>
    <s v="RCAUDILL"/>
    <d v="2019-01-25T00:00:00"/>
    <m/>
    <d v="2019-01-25T00:00:00"/>
    <d v="2019-01-25T00:00:00"/>
    <s v="RKWOOD"/>
    <m/>
    <m/>
    <m/>
    <m/>
    <m/>
    <m/>
    <m/>
    <m/>
    <m/>
  </r>
  <r>
    <s v="CASTUART"/>
    <n v="1803932404"/>
    <s v="CSS/CONV-CUSTOM-BLDR"/>
    <s v="CUNNINGHAM-LIMP DEVELOPMENT COMPANY"/>
    <x v="308"/>
    <x v="0"/>
    <d v="2018-09-06T00:00:00"/>
    <d v="2019-02-06T00:00:00"/>
    <m/>
    <n v="2488932307"/>
    <s v="CSS"/>
    <s v="CSS"/>
    <x v="16"/>
    <s v="NC"/>
    <s v="P"/>
    <m/>
    <d v="2018-12-12T00:00:00"/>
    <d v="2018-12-13T00:00:00"/>
    <m/>
    <n v="170321"/>
    <n v="0"/>
    <n v="57"/>
    <n v="63.49"/>
    <n v="63.49"/>
    <n v="0"/>
    <m/>
    <n v="0"/>
    <n v="0"/>
    <n v="0"/>
    <m/>
    <m/>
    <n v="0"/>
    <n v="30050"/>
    <n v="17.643000000000001"/>
    <n v="10918.19"/>
    <m/>
    <n v="0"/>
    <m/>
    <m/>
    <m/>
    <m/>
    <m/>
    <s v="NEUFM"/>
    <m/>
    <m/>
    <m/>
    <m/>
    <m/>
    <m/>
    <m/>
    <m/>
    <m/>
    <m/>
    <m/>
    <m/>
    <m/>
    <m/>
    <s v="QIUP1"/>
    <m/>
    <m/>
    <m/>
    <m/>
    <m/>
    <m/>
    <m/>
    <m/>
    <m/>
    <m/>
    <m/>
    <m/>
    <m/>
    <m/>
    <s v="SVCORDERMAN"/>
    <d v="2019-01-10T00:00:00"/>
    <m/>
    <d v="2019-01-10T00:00:00"/>
    <d v="2019-01-21T00:00:00"/>
    <m/>
    <m/>
    <m/>
    <m/>
    <m/>
    <m/>
    <m/>
    <m/>
    <d v="2019-01-24T00:00:00"/>
    <m/>
    <m/>
    <m/>
    <m/>
    <m/>
    <m/>
    <m/>
    <m/>
    <m/>
    <d v="2019-02-06T00:00:00"/>
    <m/>
    <s v="QIUP1"/>
    <d v="2019-01-09T00:00:00"/>
    <m/>
    <d v="2019-01-09T00:00:00"/>
    <d v="2019-01-21T00:00:00"/>
    <s v="JPHALEY"/>
    <m/>
    <m/>
    <m/>
    <m/>
    <m/>
    <m/>
    <m/>
    <m/>
    <m/>
  </r>
  <r>
    <s v="BLSCHADEMAN"/>
    <n v="1803819501"/>
    <s v="VP/Z-CUSTOM-BLDR"/>
    <s v="PARIC CORPORATION"/>
    <x v="309"/>
    <x v="0"/>
    <d v="2018-08-22T00:00:00"/>
    <d v="2019-02-19T00:00:00"/>
    <m/>
    <n v="17036"/>
    <s v="STJ"/>
    <s v="STJ"/>
    <x v="13"/>
    <s v="STJ"/>
    <s v="F1"/>
    <m/>
    <n v="43361"/>
    <n v="43363"/>
    <m/>
    <n v="413095.43"/>
    <n v="0"/>
    <n v="141.79"/>
    <n v="152.30000000000001"/>
    <n v="152.30000000000001"/>
    <n v="573.95000000000005"/>
    <n v="0"/>
    <n v="488.5"/>
    <n v="15"/>
    <n v="503.5"/>
    <n v="132581.71"/>
    <n v="63134.15"/>
    <n v="0"/>
    <n v="104653.86"/>
    <n v="25.334"/>
    <n v="0"/>
    <m/>
    <n v="19"/>
    <m/>
    <m/>
    <m/>
    <m/>
    <m/>
    <s v="DBRYAN"/>
    <n v="43368"/>
    <n v="43368"/>
    <n v="43378"/>
    <n v="43451"/>
    <s v="MLJOB"/>
    <n v="43425"/>
    <n v="43425"/>
    <n v="43425"/>
    <n v="43451"/>
    <s v="JRKRUPPSTADT"/>
    <m/>
    <m/>
    <n v="43427"/>
    <n v="43432"/>
    <s v="KRBALENTINE"/>
    <n v="43453"/>
    <n v="43453"/>
    <n v="43479"/>
    <n v="43487"/>
    <s v="KRBALENTINE"/>
    <n v="43453"/>
    <n v="43487"/>
    <n v="43487"/>
    <n v="43489"/>
    <m/>
    <m/>
    <m/>
    <m/>
    <m/>
    <s v="SVCORDERMAN"/>
    <d v="2019-01-25T00:00:00"/>
    <m/>
    <d v="2019-01-25T00:00:00"/>
    <d v="2019-01-25T00:00:00"/>
    <s v="KRBALENTINE"/>
    <n v="43453"/>
    <n v="43487"/>
    <n v="43489"/>
    <m/>
    <m/>
    <m/>
    <m/>
    <n v="43495"/>
    <m/>
    <s v="CEQUERRY"/>
    <m/>
    <m/>
    <m/>
    <m/>
    <m/>
    <m/>
    <m/>
    <d v="2019-02-18T00:00:00"/>
    <m/>
    <s v="KRBALENTINE"/>
    <d v="2019-01-24T00:00:00"/>
    <m/>
    <d v="2019-01-24T00:00:00"/>
    <d v="2019-01-24T00:00:00"/>
    <m/>
    <m/>
    <m/>
    <m/>
    <m/>
    <m/>
    <m/>
    <m/>
    <m/>
    <m/>
  </r>
  <r>
    <s v="BLSCHADEMAN"/>
    <n v="1803819503"/>
    <s v="VP/Z-CUSTOM-BLDR"/>
    <s v="PARIC CORPORATION"/>
    <x v="309"/>
    <x v="0"/>
    <d v="2018-08-30T00:00:00"/>
    <d v="2019-02-19T00:00:00"/>
    <m/>
    <n v="17036"/>
    <s v="STJ"/>
    <s v="STJ"/>
    <x v="13"/>
    <s v="STJ"/>
    <s v="F1"/>
    <m/>
    <d v="2018-12-18T00:00:00"/>
    <d v="2018-12-18T00:00:00"/>
    <m/>
    <n v="284527.86"/>
    <n v="0"/>
    <n v="121.97"/>
    <n v="127.42"/>
    <n v="127.42"/>
    <n v="0"/>
    <m/>
    <n v="0"/>
    <n v="0"/>
    <n v="0"/>
    <m/>
    <m/>
    <n v="0"/>
    <n v="54646.02"/>
    <n v="19.206"/>
    <n v="0"/>
    <m/>
    <n v="19"/>
    <m/>
    <m/>
    <m/>
    <m/>
    <m/>
    <s v="DBRYAN"/>
    <m/>
    <m/>
    <m/>
    <m/>
    <s v="MLJOB"/>
    <m/>
    <m/>
    <m/>
    <m/>
    <m/>
    <m/>
    <m/>
    <m/>
    <m/>
    <s v="PCDUNGER"/>
    <d v="2019-01-01T00:00:00"/>
    <d v="2019-01-02T00:00:00"/>
    <d v="2019-01-22T00:00:00"/>
    <d v="2019-01-24T00:00:00"/>
    <s v="PCDUNGER"/>
    <d v="2019-01-17T00:00:00"/>
    <d v="2019-01-17T00:00:00"/>
    <d v="2019-01-22T00:00:00"/>
    <d v="2019-01-24T00:00:00"/>
    <m/>
    <m/>
    <m/>
    <m/>
    <m/>
    <m/>
    <m/>
    <m/>
    <d v="2019-01-25T00:00:00"/>
    <d v="2019-01-24T00:00:00"/>
    <s v="PCDUNGER"/>
    <d v="2019-01-01T00:00:00"/>
    <d v="2019-01-18T00:00:00"/>
    <d v="2019-01-24T00:00:00"/>
    <d v="2019-01-24T00:00:00"/>
    <m/>
    <m/>
    <m/>
    <d v="2019-01-28T00:00:00"/>
    <m/>
    <s v="CEQUERRY"/>
    <m/>
    <m/>
    <m/>
    <m/>
    <m/>
    <m/>
    <m/>
    <d v="2019-02-18T00:00:00"/>
    <m/>
    <s v="PCDUNGER"/>
    <d v="2019-01-24T00:00:00"/>
    <m/>
    <d v="2019-01-24T00:00:00"/>
    <d v="2019-01-24T00:00:00"/>
    <s v="JRKRUPPSTADT"/>
    <d v="2018-10-09T00:00:00"/>
    <d v="2018-10-09T00:00:00"/>
    <d v="2018-10-09T00:00:00"/>
    <d v="2018-10-09T00:00:00"/>
    <m/>
    <m/>
    <m/>
    <m/>
    <m/>
  </r>
  <r>
    <s v="BLSCHADEMAN"/>
    <n v="1802719703"/>
    <s v="VP/Z-CUSTOM-BLDR"/>
    <s v="PARIC CORPORATION"/>
    <x v="310"/>
    <x v="0"/>
    <d v="2018-04-12T00:00:00"/>
    <d v="2019-03-04T00:00:00"/>
    <m/>
    <m/>
    <s v="STJ"/>
    <s v="STJ"/>
    <x v="4"/>
    <s v="STJ"/>
    <s v="C1"/>
    <m/>
    <d v="2018-05-19T00:00:00"/>
    <d v="2018-05-21T00:00:00"/>
    <m/>
    <n v="256185.75"/>
    <n v="0"/>
    <n v="104.48"/>
    <n v="104.9"/>
    <n v="104.9"/>
    <n v="0"/>
    <m/>
    <n v="0"/>
    <n v="0"/>
    <n v="0"/>
    <m/>
    <m/>
    <n v="0"/>
    <n v="52261.75"/>
    <n v="20.399999999999999"/>
    <n v="0"/>
    <m/>
    <n v="18.7"/>
    <m/>
    <m/>
    <m/>
    <m/>
    <m/>
    <s v="MJVALENTINE"/>
    <m/>
    <m/>
    <m/>
    <m/>
    <s v="MLJOB"/>
    <m/>
    <m/>
    <m/>
    <m/>
    <m/>
    <m/>
    <m/>
    <m/>
    <m/>
    <s v="KUMAN"/>
    <d v="2018-12-05T00:00:00"/>
    <d v="2018-12-05T00:00:00"/>
    <d v="2018-12-17T00:00:00"/>
    <m/>
    <s v="AMEES"/>
    <d v="2018-12-17T00:00:00"/>
    <m/>
    <d v="2018-12-20T00:00:00"/>
    <m/>
    <m/>
    <m/>
    <m/>
    <m/>
    <m/>
    <s v="SVCORDERMAN"/>
    <n v="43495"/>
    <m/>
    <d v="2019-01-30T00:00:00"/>
    <d v="2019-01-28T00:00:00"/>
    <s v="KUMAN"/>
    <d v="2018-12-20T00:00:00"/>
    <m/>
    <d v="2018-12-20T00:00:00"/>
    <m/>
    <m/>
    <m/>
    <m/>
    <d v="2019-01-31T00:00:00"/>
    <m/>
    <s v="MLJOB"/>
    <m/>
    <m/>
    <m/>
    <m/>
    <m/>
    <m/>
    <m/>
    <d v="2019-03-04T00:00:00"/>
    <m/>
    <s v="KUMAN"/>
    <d v="2019-01-09T00:00:00"/>
    <m/>
    <d v="2019-01-09T00:00:00"/>
    <d v="2019-01-09T00:00:00"/>
    <s v="CRSALEM"/>
    <m/>
    <m/>
    <m/>
    <m/>
    <m/>
    <m/>
    <m/>
    <m/>
    <m/>
  </r>
  <r>
    <s v="BLSCHADEMAN"/>
    <n v="1802719704"/>
    <s v="VP/Z-CUSTOM-BLDR"/>
    <s v="PARIC CORPORATION"/>
    <x v="310"/>
    <x v="0"/>
    <d v="2018-04-12T00:00:00"/>
    <d v="2019-02-11T00:00:00"/>
    <m/>
    <m/>
    <s v="STJ"/>
    <s v="STJ"/>
    <x v="4"/>
    <s v="STJ"/>
    <s v="C1"/>
    <m/>
    <d v="2018-06-19T00:00:00"/>
    <d v="2018-06-20T00:00:00"/>
    <m/>
    <n v="398765.34"/>
    <n v="0"/>
    <n v="163.01"/>
    <n v="158.63999999999999"/>
    <n v="158.63999999999999"/>
    <n v="0"/>
    <n v="0"/>
    <n v="0"/>
    <n v="0"/>
    <n v="0"/>
    <m/>
    <m/>
    <n v="0"/>
    <n v="72303.789999999994"/>
    <n v="18.132000000000001"/>
    <n v="0"/>
    <m/>
    <n v="18.7"/>
    <m/>
    <m/>
    <m/>
    <m/>
    <m/>
    <s v="MJVALENTINE"/>
    <m/>
    <m/>
    <m/>
    <m/>
    <s v="MLJOB"/>
    <m/>
    <m/>
    <m/>
    <m/>
    <m/>
    <m/>
    <m/>
    <m/>
    <m/>
    <s v="MENISHA"/>
    <d v="2018-12-10T00:00:00"/>
    <d v="2018-12-10T00:00:00"/>
    <d v="2018-12-13T00:00:00"/>
    <d v="2018-12-13T00:00:00"/>
    <s v="TAMIG"/>
    <d v="2018-12-18T00:00:00"/>
    <m/>
    <d v="2018-12-19T00:00:00"/>
    <m/>
    <m/>
    <m/>
    <m/>
    <m/>
    <m/>
    <s v="SVCORDERMAN"/>
    <d v="2019-02-06T00:00:00"/>
    <m/>
    <d v="2019-01-10T00:00:00"/>
    <d v="2019-01-09T00:00:00"/>
    <s v="MENISHA"/>
    <n v="43454"/>
    <m/>
    <n v="43454"/>
    <m/>
    <m/>
    <m/>
    <m/>
    <d v="2019-01-14T00:00:00"/>
    <m/>
    <s v="MLJOB"/>
    <m/>
    <m/>
    <m/>
    <m/>
    <m/>
    <m/>
    <m/>
    <d v="2019-02-08T00:00:00"/>
    <m/>
    <s v="MENISHA"/>
    <d v="2019-01-09T00:00:00"/>
    <m/>
    <d v="2019-01-09T00:00:00"/>
    <d v="2019-01-09T00:00:00"/>
    <s v="CRSALEM"/>
    <m/>
    <m/>
    <m/>
    <m/>
    <m/>
    <m/>
    <m/>
    <m/>
    <m/>
  </r>
  <r>
    <s v="BLSCHADEMAN"/>
    <n v="1803819701"/>
    <s v="VP/Z-CUSTOM-BLDR"/>
    <s v="PARIC CORPORATION"/>
    <x v="311"/>
    <x v="0"/>
    <d v="2018-08-22T00:00:00"/>
    <d v="2019-03-05T00:00:00"/>
    <m/>
    <n v="17036"/>
    <s v="STJ"/>
    <s v="STJ"/>
    <x v="4"/>
    <s v="STJ"/>
    <s v="C1"/>
    <m/>
    <d v="2018-09-18T00:00:00"/>
    <d v="2018-09-20T00:00:00"/>
    <m/>
    <n v="187367.7"/>
    <n v="0"/>
    <n v="64.84"/>
    <n v="62.34"/>
    <n v="62.34"/>
    <n v="167.96"/>
    <m/>
    <n v="114.49"/>
    <n v="0"/>
    <n v="114.49"/>
    <n v="38798.129999999997"/>
    <n v="18475.3"/>
    <n v="0"/>
    <n v="41799"/>
    <n v="22.309000000000001"/>
    <n v="0"/>
    <m/>
    <n v="21.4"/>
    <m/>
    <m/>
    <m/>
    <m/>
    <m/>
    <s v="RDPALMER"/>
    <d v="2018-09-26T00:00:00"/>
    <d v="2018-10-12T00:00:00"/>
    <d v="2018-10-03T00:00:00"/>
    <d v="2018-10-17T00:00:00"/>
    <s v="RDPALMER"/>
    <m/>
    <m/>
    <d v="2018-10-03T00:00:00"/>
    <d v="2018-10-17T00:00:00"/>
    <s v="JRKRUPPSTADT"/>
    <m/>
    <m/>
    <d v="2018-10-24T00:00:00"/>
    <d v="2018-10-16T00:00:00"/>
    <s v="BHUVI"/>
    <d v="2018-12-18T00:00:00"/>
    <d v="2018-12-18T00:00:00"/>
    <d v="2019-01-02T00:00:00"/>
    <d v="2019-01-02T00:00:00"/>
    <s v="RAMUM"/>
    <d v="2019-01-04T00:00:00"/>
    <n v="43469"/>
    <d v="2019-01-09T00:00:00"/>
    <n v="43474"/>
    <m/>
    <m/>
    <m/>
    <m/>
    <m/>
    <s v="SVCORDERMAN"/>
    <d v="2019-02-11T00:00:00"/>
    <m/>
    <d v="2019-02-11T00:00:00"/>
    <d v="2019-01-28T00:00:00"/>
    <s v="BHUVI"/>
    <d v="2019-01-10T00:00:00"/>
    <m/>
    <d v="2019-01-10T00:00:00"/>
    <m/>
    <m/>
    <m/>
    <m/>
    <d v="2019-01-31T00:00:00"/>
    <m/>
    <s v="CEQUERRY"/>
    <m/>
    <m/>
    <n v="43475"/>
    <n v="43475"/>
    <m/>
    <m/>
    <m/>
    <d v="2019-03-05T00:00:00"/>
    <m/>
    <s v="MUTHU"/>
    <d v="2019-02-08T00:00:00"/>
    <m/>
    <d v="2019-02-08T00:00:00"/>
    <d v="2019-01-17T00:00:00"/>
    <s v="JRKRUPPSTADT"/>
    <d v="2018-10-08T00:00:00"/>
    <d v="2018-10-06T00:00:00"/>
    <d v="2018-10-08T00:00:00"/>
    <d v="2018-10-06T00:00:00"/>
    <m/>
    <m/>
    <m/>
    <m/>
    <m/>
  </r>
  <r>
    <s v="FRIZR"/>
    <n v="1804240601"/>
    <s v="VP/Z-CUSTOM-BLDR"/>
    <s v="EVERGREEN INDUSTRIAL, LTD"/>
    <x v="312"/>
    <x v="0"/>
    <d v="2018-10-23T00:00:00"/>
    <d v="2019-03-05T00:00:00"/>
    <m/>
    <m/>
    <s v="STJ"/>
    <s v="VIS"/>
    <x v="4"/>
    <s v="STJ"/>
    <s v="C1"/>
    <m/>
    <d v="2018-11-08T00:00:00"/>
    <d v="2018-11-08T00:00:00"/>
    <m/>
    <n v="276977.62"/>
    <n v="0"/>
    <n v="69.86"/>
    <n v="66.22"/>
    <n v="66.22"/>
    <n v="264.04000000000002"/>
    <n v="0"/>
    <n v="213"/>
    <n v="0"/>
    <n v="213"/>
    <n v="60497.91"/>
    <n v="30004.720000000001"/>
    <n v="0"/>
    <n v="52530.42"/>
    <n v="18.966000000000001"/>
    <n v="0"/>
    <m/>
    <n v="14.3"/>
    <m/>
    <m/>
    <m/>
    <m/>
    <m/>
    <s v="RFCAEZZA"/>
    <n v="43405"/>
    <n v="43402"/>
    <n v="43448"/>
    <n v="43448"/>
    <s v="MLJOB"/>
    <n v="43451"/>
    <n v="43451"/>
    <n v="43451"/>
    <n v="43452"/>
    <m/>
    <m/>
    <m/>
    <m/>
    <m/>
    <s v="MENISHA"/>
    <d v="2019-01-02T00:00:00"/>
    <d v="2019-01-02T00:00:00"/>
    <d v="2019-01-09T00:00:00"/>
    <d v="2019-01-09T00:00:00"/>
    <s v="RAMUM"/>
    <d v="2019-01-10T00:00:00"/>
    <n v="43475"/>
    <d v="2019-01-11T00:00:00"/>
    <n v="43476"/>
    <m/>
    <m/>
    <m/>
    <m/>
    <m/>
    <s v="SVCORDERMAN"/>
    <d v="2019-01-24T00:00:00"/>
    <m/>
    <d v="2019-01-24T00:00:00"/>
    <d v="2019-01-23T00:00:00"/>
    <s v="MENISHA"/>
    <d v="2019-01-21T00:00:00"/>
    <d v="2019-01-21T00:00:00"/>
    <d v="2019-01-21T00:00:00"/>
    <d v="2019-01-21T00:00:00"/>
    <m/>
    <m/>
    <m/>
    <d v="2019-01-28T00:00:00"/>
    <m/>
    <s v="DWESSEL"/>
    <m/>
    <m/>
    <n v="43467"/>
    <n v="43467"/>
    <m/>
    <m/>
    <m/>
    <d v="2019-03-05T00:00:00"/>
    <m/>
    <s v="VENGD"/>
    <d v="2019-01-23T00:00:00"/>
    <m/>
    <d v="2019-01-23T00:00:00"/>
    <d v="2019-01-23T00:00:00"/>
    <s v="CRSALEM"/>
    <n v="43446"/>
    <n v="43446"/>
    <n v="43448"/>
    <n v="43445"/>
    <m/>
    <m/>
    <m/>
    <m/>
    <m/>
  </r>
  <r>
    <s v="BLSCHADEMAN"/>
    <n v="1803161501"/>
    <s v="VP/Z-CUSTOM-BLDR"/>
    <s v="HUFTON CONSTRUCTION"/>
    <x v="313"/>
    <x v="0"/>
    <d v="2018-05-23T00:00:00"/>
    <d v="2019-02-15T00:00:00"/>
    <m/>
    <m/>
    <s v="STJ"/>
    <s v="VIS"/>
    <x v="4"/>
    <s v="STJ"/>
    <s v="DS"/>
    <m/>
    <d v="2018-08-08T00:00:00"/>
    <d v="2018-08-09T00:00:00"/>
    <m/>
    <n v="137964.39000000001"/>
    <n v="0"/>
    <n v="31.51"/>
    <n v="34.74"/>
    <n v="34.74"/>
    <n v="676.35"/>
    <m/>
    <n v="440.54"/>
    <n v="0.5"/>
    <n v="441.04"/>
    <n v="127163.2"/>
    <n v="60550"/>
    <n v="0"/>
    <n v="39775.599999999999"/>
    <n v="28.83"/>
    <n v="0"/>
    <m/>
    <n v="23.8"/>
    <m/>
    <m/>
    <m/>
    <m/>
    <m/>
    <s v="DWESSEL"/>
    <n v="43389"/>
    <n v="43389"/>
    <n v="43395"/>
    <n v="43397"/>
    <s v="HUAGUILAR"/>
    <m/>
    <m/>
    <n v="43402"/>
    <m/>
    <s v="JRKRUPPSTADT"/>
    <m/>
    <m/>
    <n v="43403"/>
    <n v="43405"/>
    <s v="YOGAS"/>
    <d v="2018-12-12T00:00:00"/>
    <d v="2018-12-12T00:00:00"/>
    <d v="2018-12-21T00:00:00"/>
    <d v="2019-01-21T00:00:00"/>
    <s v="DAYAS"/>
    <d v="2018-12-21T00:00:00"/>
    <d v="2018-12-21T00:00:00"/>
    <d v="2018-12-31T00:00:00"/>
    <n v="43462"/>
    <m/>
    <m/>
    <m/>
    <m/>
    <m/>
    <s v="SVCORDERMAN"/>
    <d v="2019-01-23T00:00:00"/>
    <m/>
    <d v="2019-01-23T00:00:00"/>
    <n v="43475"/>
    <s v="YOGAS"/>
    <n v="43468"/>
    <n v="43468"/>
    <n v="43468"/>
    <n v="43468"/>
    <m/>
    <m/>
    <m/>
    <n v="43479"/>
    <m/>
    <s v="MLJOB"/>
    <m/>
    <m/>
    <m/>
    <m/>
    <m/>
    <m/>
    <m/>
    <d v="2019-02-27T00:00:00"/>
    <m/>
    <s v="HUSSA"/>
    <d v="2019-01-22T00:00:00"/>
    <m/>
    <d v="2019-01-22T00:00:00"/>
    <d v="2019-01-10T00:00:00"/>
    <s v="JRKRUPPSTADT"/>
    <n v="43369"/>
    <n v="43368"/>
    <n v="43371"/>
    <n v="43371"/>
    <m/>
    <m/>
    <m/>
    <m/>
    <m/>
  </r>
  <r>
    <s v="BLSCHADEMAN"/>
    <n v="1802719701"/>
    <s v="VP/Z-CUSTOM-BLDR"/>
    <s v="PARIC CORPORATION"/>
    <x v="310"/>
    <x v="0"/>
    <d v="2018-04-03T00:00:00"/>
    <n v="43500"/>
    <m/>
    <m/>
    <s v="STJ"/>
    <s v="STJ"/>
    <x v="4"/>
    <s v="STJ"/>
    <s v="E1"/>
    <m/>
    <n v="43239"/>
    <n v="43241"/>
    <m/>
    <n v="431190.87"/>
    <n v="0"/>
    <n v="191.82"/>
    <n v="127.07"/>
    <n v="127.07"/>
    <n v="363.51"/>
    <n v="0"/>
    <n v="490.06"/>
    <n v="1"/>
    <n v="491.06"/>
    <n v="72520.179999999993"/>
    <n v="34533.42"/>
    <n v="0"/>
    <n v="71323.02"/>
    <n v="16.541"/>
    <n v="66645"/>
    <m/>
    <n v="18.7"/>
    <m/>
    <m/>
    <m/>
    <m/>
    <m/>
    <s v="MJVALENTINE"/>
    <n v="43262"/>
    <n v="43263"/>
    <n v="43266"/>
    <n v="43279"/>
    <s v="MCQUK"/>
    <m/>
    <m/>
    <n v="43280"/>
    <n v="43279"/>
    <s v="CRSALEM"/>
    <m/>
    <m/>
    <n v="43272"/>
    <m/>
    <s v="KUMAN"/>
    <n v="43439"/>
    <n v="43439"/>
    <n v="43451"/>
    <n v="43451"/>
    <s v="AMEES"/>
    <n v="43451"/>
    <n v="43451"/>
    <n v="43454"/>
    <n v="43454"/>
    <m/>
    <m/>
    <m/>
    <m/>
    <m/>
    <s v="SVCORDERMAN"/>
    <d v="2019-01-15T00:00:00"/>
    <m/>
    <d v="2019-01-10T00:00:00"/>
    <n v="43474"/>
    <s v="KUMAN"/>
    <n v="43455"/>
    <n v="43455"/>
    <n v="43455"/>
    <n v="43455"/>
    <m/>
    <m/>
    <m/>
    <n v="43479"/>
    <m/>
    <s v="MLJOB"/>
    <m/>
    <m/>
    <m/>
    <m/>
    <m/>
    <m/>
    <m/>
    <n v="43510"/>
    <m/>
    <s v="KUMAN"/>
    <d v="2019-01-09T00:00:00"/>
    <m/>
    <d v="2019-01-09T00:00:00"/>
    <d v="2019-01-09T00:00:00"/>
    <s v="CRSALEM"/>
    <n v="43215"/>
    <n v="43215"/>
    <n v="43220"/>
    <n v="43263"/>
    <m/>
    <m/>
    <m/>
    <m/>
    <m/>
  </r>
  <r>
    <s v="KLGOETZ"/>
    <n v="1900007801"/>
    <s v="VP/FSTRK-STD-BLDR"/>
    <s v="EVANS BUILDING CO., INC."/>
    <x v="314"/>
    <x v="0"/>
    <d v="2019-01-03T00:00:00"/>
    <d v="2019-02-28T00:00:00"/>
    <m/>
    <n v="774399"/>
    <s v="CST"/>
    <s v="IN"/>
    <x v="4"/>
    <s v="STJ"/>
    <s v="F1"/>
    <m/>
    <d v="2019-01-04T00:00:00"/>
    <d v="2019-01-07T00:00:00"/>
    <m/>
    <n v="50703.88"/>
    <n v="0"/>
    <n v="19.87"/>
    <n v="20.21"/>
    <n v="20.21"/>
    <n v="15"/>
    <m/>
    <n v="23.75"/>
    <n v="0"/>
    <n v="23.75"/>
    <n v="3003"/>
    <n v="1430"/>
    <n v="0"/>
    <n v="7497.28"/>
    <n v="14.786"/>
    <n v="0"/>
    <m/>
    <n v="14.79"/>
    <m/>
    <m/>
    <m/>
    <m/>
    <m/>
    <s v="KOTHS"/>
    <d v="2019-01-11T00:00:00"/>
    <d v="2019-01-11T00:00:00"/>
    <d v="2019-01-11T00:00:00"/>
    <d v="2019-01-17T00:00:00"/>
    <s v="RDENNIS1"/>
    <n v="43476"/>
    <n v="43476"/>
    <d v="2019-01-11T00:00:00"/>
    <d v="2019-01-11T00:00:00"/>
    <m/>
    <m/>
    <m/>
    <m/>
    <m/>
    <s v="RAMAS"/>
    <d v="2019-01-18T00:00:00"/>
    <d v="2019-01-18T00:00:00"/>
    <d v="2019-01-18T00:00:00"/>
    <d v="2019-01-18T00:00:00"/>
    <s v="RAMAS"/>
    <d v="2019-01-18T00:00:00"/>
    <d v="2019-01-18T00:00:00"/>
    <d v="2019-01-18T00:00:00"/>
    <d v="2019-01-18T00:00:00"/>
    <m/>
    <m/>
    <m/>
    <m/>
    <m/>
    <s v="SVCORDERMAN"/>
    <d v="2019-02-06T00:00:00"/>
    <m/>
    <d v="2019-02-06T00:00:00"/>
    <d v="2019-01-21T00:00:00"/>
    <m/>
    <m/>
    <m/>
    <m/>
    <m/>
    <m/>
    <m/>
    <m/>
    <d v="2019-01-24T00:00:00"/>
    <m/>
    <s v="MLJOB"/>
    <m/>
    <m/>
    <m/>
    <m/>
    <m/>
    <m/>
    <m/>
    <d v="2019-02-27T00:00:00"/>
    <m/>
    <s v="RAMAS"/>
    <d v="2019-01-24T00:00:00"/>
    <m/>
    <d v="2019-01-24T00:00:00"/>
    <d v="2019-01-21T00:00:00"/>
    <m/>
    <m/>
    <m/>
    <m/>
    <m/>
    <m/>
    <m/>
    <m/>
    <m/>
    <m/>
  </r>
  <r>
    <s v="RKBEELMAN"/>
    <n v="1802688210"/>
    <s v="VP-ENPARTS-BLDR"/>
    <s v="CROSSLAND CONSTRUCTION"/>
    <x v="315"/>
    <x v="1"/>
    <d v="2019-01-02T00:00:00"/>
    <m/>
    <m/>
    <m/>
    <s v="STJ"/>
    <s v="STJ"/>
    <x v="4"/>
    <s v="STJ"/>
    <m/>
    <m/>
    <m/>
    <m/>
    <n v="43498"/>
    <n v="1236.22"/>
    <n v="1236.22"/>
    <n v="0.32"/>
    <n v="0.31"/>
    <n v="0.31"/>
    <n v="0"/>
    <m/>
    <n v="0"/>
    <n v="0"/>
    <n v="0"/>
    <m/>
    <m/>
    <n v="0"/>
    <n v="612.22"/>
    <n v="49.524000000000001"/>
    <n v="665.16"/>
    <n v="53.805999999999997"/>
    <n v="0"/>
    <m/>
    <m/>
    <m/>
    <m/>
    <m/>
    <s v="DBRYAN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01-02T00:00:00"/>
    <m/>
    <d v="2019-01-02T00:00:00"/>
    <d v="2019-01-02T00:00:00"/>
    <m/>
    <m/>
    <m/>
    <m/>
    <m/>
    <m/>
    <m/>
    <m/>
    <m/>
    <m/>
    <m/>
    <m/>
    <m/>
    <m/>
    <m/>
    <m/>
    <m/>
    <m/>
    <d v="2019-01-09T00:00:00"/>
    <n v="43474"/>
    <s v="LRSNODGRASS"/>
    <d v="2019-01-02T00:00:00"/>
    <m/>
    <d v="2019-01-02T00:00:00"/>
    <d v="2019-01-02T00:00:00"/>
    <s v="JRKRUPPSTADT"/>
    <m/>
    <m/>
    <m/>
    <m/>
    <m/>
    <m/>
    <m/>
    <m/>
    <m/>
  </r>
  <r>
    <s v="BLSCHADEMAN"/>
    <n v="1803773205"/>
    <s v="VP-ENPARTS-BLDR"/>
    <s v="COIL CONSTRUCTION, INC."/>
    <x v="316"/>
    <x v="1"/>
    <d v="2019-01-17T00:00:00"/>
    <m/>
    <m/>
    <m/>
    <s v="STJ"/>
    <s v="STJ"/>
    <x v="4"/>
    <s v="STJ"/>
    <m/>
    <m/>
    <m/>
    <m/>
    <n v="43498"/>
    <n v="271.19"/>
    <n v="271.19"/>
    <n v="0.02"/>
    <n v="0.02"/>
    <n v="0.02"/>
    <n v="0"/>
    <m/>
    <n v="0"/>
    <n v="0"/>
    <n v="0"/>
    <m/>
    <m/>
    <n v="0"/>
    <n v="72.19"/>
    <n v="26.62"/>
    <n v="45.95"/>
    <n v="16.943999999999999"/>
    <n v="0"/>
    <m/>
    <m/>
    <m/>
    <m/>
    <m/>
    <s v="RDPALMER"/>
    <m/>
    <m/>
    <m/>
    <m/>
    <s v="RDPALMER"/>
    <m/>
    <m/>
    <m/>
    <m/>
    <m/>
    <m/>
    <m/>
    <m/>
    <m/>
    <m/>
    <m/>
    <m/>
    <m/>
    <m/>
    <m/>
    <m/>
    <m/>
    <m/>
    <m/>
    <m/>
    <m/>
    <m/>
    <m/>
    <m/>
    <s v="SVCORDERMAN"/>
    <n v="43482"/>
    <m/>
    <n v="43482"/>
    <d v="2019-01-17T00:00:00"/>
    <m/>
    <m/>
    <m/>
    <m/>
    <m/>
    <m/>
    <m/>
    <m/>
    <n v="43486"/>
    <m/>
    <s v="MLJOB"/>
    <m/>
    <m/>
    <m/>
    <m/>
    <m/>
    <m/>
    <m/>
    <d v="2019-01-24T00:00:00"/>
    <d v="2019-01-25T00:00:00"/>
    <s v="LRSNODGRASS"/>
    <d v="2019-01-17T00:00:00"/>
    <m/>
    <d v="2019-01-17T00:00:00"/>
    <d v="2019-01-17T00:00:00"/>
    <s v="ABALLARD"/>
    <m/>
    <m/>
    <m/>
    <m/>
    <m/>
    <m/>
    <m/>
    <m/>
    <m/>
  </r>
  <r>
    <s v="BLSCHADEMAN"/>
    <n v="1802494603"/>
    <s v="VP/CLAIM-ENPARTS-BLDR"/>
    <s v="PARIC CORPORATION"/>
    <x v="317"/>
    <x v="0"/>
    <d v="2019-01-24T00:00:00"/>
    <m/>
    <m/>
    <m/>
    <s v="STJ"/>
    <s v="STJ"/>
    <x v="4"/>
    <s v="STJ"/>
    <m/>
    <s v="OTHER"/>
    <m/>
    <m/>
    <m/>
    <n v="1680.63"/>
    <n v="0"/>
    <n v="0.28000000000000003"/>
    <n v="0.28000000000000003"/>
    <n v="0.28000000000000003"/>
    <n v="0"/>
    <m/>
    <n v="0"/>
    <n v="0"/>
    <n v="0"/>
    <m/>
    <m/>
    <n v="0"/>
    <n v="880.63"/>
    <n v="52.399000000000001"/>
    <n v="0"/>
    <m/>
    <n v="0"/>
    <m/>
    <m/>
    <m/>
    <m/>
    <m/>
    <s v="DBRYAN"/>
    <m/>
    <m/>
    <m/>
    <m/>
    <s v="MCQUK"/>
    <m/>
    <m/>
    <m/>
    <m/>
    <m/>
    <m/>
    <m/>
    <m/>
    <m/>
    <m/>
    <m/>
    <m/>
    <m/>
    <m/>
    <m/>
    <m/>
    <m/>
    <m/>
    <m/>
    <m/>
    <m/>
    <m/>
    <m/>
    <m/>
    <s v="SVCORDERMAN"/>
    <d v="2019-01-24T00:00:00"/>
    <m/>
    <d v="2019-01-24T00:00:00"/>
    <d v="2019-01-24T00:00:00"/>
    <m/>
    <m/>
    <m/>
    <m/>
    <m/>
    <m/>
    <m/>
    <m/>
    <n v="43493"/>
    <m/>
    <s v="MLJOB"/>
    <m/>
    <m/>
    <m/>
    <m/>
    <m/>
    <m/>
    <m/>
    <d v="2019-02-18T00:00:00"/>
    <m/>
    <s v="JSSNIDER"/>
    <d v="2019-01-24T00:00:00"/>
    <m/>
    <d v="2019-01-24T00:00:00"/>
    <d v="2019-01-24T00:00:00"/>
    <s v="CRSALEM"/>
    <m/>
    <m/>
    <m/>
    <m/>
    <m/>
    <m/>
    <m/>
    <m/>
    <m/>
  </r>
  <r>
    <s v="FRIZR"/>
    <n v="1802403302"/>
    <s v="VP/CLAIM-ENPARTS-BLDR"/>
    <s v="LEFEVER BUILDING SYSTEMS"/>
    <x v="318"/>
    <x v="0"/>
    <d v="2019-01-24T00:00:00"/>
    <m/>
    <m/>
    <m/>
    <s v="STJ"/>
    <s v="STJ"/>
    <x v="4"/>
    <s v="STJ"/>
    <m/>
    <s v="OTHER"/>
    <m/>
    <m/>
    <m/>
    <n v="237.16"/>
    <n v="0"/>
    <n v="0.04"/>
    <n v="0.04"/>
    <n v="0.04"/>
    <n v="0"/>
    <m/>
    <n v="0"/>
    <n v="0"/>
    <n v="0"/>
    <m/>
    <m/>
    <n v="0"/>
    <n v="124.16"/>
    <n v="52.353000000000002"/>
    <n v="0"/>
    <m/>
    <n v="0"/>
    <m/>
    <m/>
    <m/>
    <m/>
    <m/>
    <s v="MJVALENTINE"/>
    <m/>
    <m/>
    <m/>
    <m/>
    <s v="MCQUK"/>
    <m/>
    <m/>
    <m/>
    <m/>
    <m/>
    <m/>
    <m/>
    <m/>
    <m/>
    <m/>
    <m/>
    <m/>
    <m/>
    <m/>
    <m/>
    <m/>
    <m/>
    <m/>
    <m/>
    <m/>
    <m/>
    <m/>
    <m/>
    <m/>
    <s v="SVCORDERMAN"/>
    <m/>
    <m/>
    <d v="2019-01-24T00:00:00"/>
    <d v="2019-01-24T00:00:00"/>
    <m/>
    <m/>
    <m/>
    <m/>
    <m/>
    <m/>
    <m/>
    <m/>
    <n v="43493"/>
    <m/>
    <s v="MLJOB"/>
    <m/>
    <m/>
    <m/>
    <m/>
    <m/>
    <m/>
    <m/>
    <d v="2019-03-08T00:00:00"/>
    <m/>
    <s v="LRSNODGRASS"/>
    <d v="2019-01-24T00:00:00"/>
    <m/>
    <d v="2019-01-24T00:00:00"/>
    <d v="2019-01-24T00:00:00"/>
    <s v="JPKELLY"/>
    <m/>
    <m/>
    <m/>
    <m/>
    <m/>
    <m/>
    <m/>
    <m/>
    <m/>
  </r>
  <r>
    <s v="KLGOETZ"/>
    <n v="1804166604"/>
    <s v="VP/CLAIM-ENPARTS-BLDR"/>
    <s v="THE FELDHACKER GROUP, INC"/>
    <x v="319"/>
    <x v="0"/>
    <d v="2019-01-14T00:00:00"/>
    <m/>
    <m/>
    <m/>
    <s v="CST"/>
    <s v="MXC"/>
    <x v="22"/>
    <s v="STJ"/>
    <m/>
    <s v="OTHER"/>
    <m/>
    <m/>
    <m/>
    <n v="1"/>
    <n v="0"/>
    <n v="0"/>
    <n v="0.1"/>
    <n v="0.1"/>
    <n v="0"/>
    <m/>
    <n v="0"/>
    <n v="0"/>
    <n v="0"/>
    <m/>
    <m/>
    <n v="0"/>
    <n v="1"/>
    <n v="100"/>
    <n v="-173.16"/>
    <m/>
    <n v="0"/>
    <m/>
    <m/>
    <m/>
    <m/>
    <m/>
    <s v="ARCERON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01-23T00:00:00"/>
    <m/>
    <d v="2019-01-23T00:00:00"/>
    <d v="2019-01-22T00:00:00"/>
    <m/>
    <m/>
    <m/>
    <m/>
    <m/>
    <m/>
    <m/>
    <m/>
    <m/>
    <m/>
    <s v="RMKILLGORE"/>
    <m/>
    <m/>
    <m/>
    <m/>
    <m/>
    <m/>
    <m/>
    <d v="2019-01-29T00:00:00"/>
    <d v="2019-01-28T00:00:00"/>
    <s v="KLGOETZ"/>
    <d v="2019-01-14T00:00:00"/>
    <m/>
    <d v="2019-01-14T00:00:00"/>
    <d v="2019-01-22T00:00:00"/>
    <m/>
    <m/>
    <m/>
    <m/>
    <m/>
    <m/>
    <m/>
    <m/>
    <m/>
    <m/>
  </r>
  <r>
    <s v="KLGOETZ"/>
    <n v="1602621909"/>
    <s v="VP-ENPARTS-BLDR"/>
    <s v="BROCKMILLER CONSTRUCTION, INC."/>
    <x v="320"/>
    <x v="1"/>
    <d v="2019-01-16T00:00:00"/>
    <m/>
    <m/>
    <m/>
    <s v="CST"/>
    <s v="CST"/>
    <x v="22"/>
    <s v="STJ"/>
    <m/>
    <m/>
    <m/>
    <m/>
    <n v="43499"/>
    <n v="2929.89"/>
    <n v="2929.89"/>
    <n v="0.31"/>
    <n v="0.28000000000000003"/>
    <n v="0.28000000000000003"/>
    <n v="0"/>
    <m/>
    <n v="0"/>
    <n v="0"/>
    <n v="0"/>
    <m/>
    <m/>
    <n v="0"/>
    <n v="947.79"/>
    <n v="32.348999999999997"/>
    <n v="1689.82"/>
    <n v="57.674999999999997"/>
    <n v="0"/>
    <m/>
    <m/>
    <m/>
    <m/>
    <m/>
    <s v="CDBRIDGES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6T00:00:00"/>
    <m/>
    <d v="2019-01-16T00:00:00"/>
    <d v="2019-01-16T00:00:00"/>
    <m/>
    <m/>
    <m/>
    <m/>
    <m/>
    <m/>
    <m/>
    <m/>
    <m/>
    <m/>
    <s v="CDBRIDGES"/>
    <m/>
    <m/>
    <m/>
    <m/>
    <m/>
    <m/>
    <m/>
    <d v="2019-01-23T00:00:00"/>
    <d v="2019-01-23T00:00:00"/>
    <s v="LRSNODGRASS"/>
    <d v="2019-01-16T00:00:00"/>
    <m/>
    <d v="2019-01-16T00:00:00"/>
    <d v="2019-01-16T00:00:00"/>
    <s v="KLGOETZ"/>
    <m/>
    <m/>
    <m/>
    <m/>
    <m/>
    <m/>
    <m/>
    <m/>
    <m/>
  </r>
  <r>
    <s v="DEMASTERSON"/>
    <n v="1701260303"/>
    <s v="VP-ENPARTS-BLDR"/>
    <s v="VP - HOUSE/DIRECT REGION CASH SALES"/>
    <x v="321"/>
    <x v="0"/>
    <d v="2019-01-17T00:00:00"/>
    <m/>
    <m/>
    <m/>
    <m/>
    <m/>
    <x v="22"/>
    <s v="STJ"/>
    <m/>
    <m/>
    <m/>
    <m/>
    <m/>
    <n v="1"/>
    <n v="0"/>
    <n v="0.04"/>
    <n v="0.05"/>
    <n v="0.05"/>
    <n v="0"/>
    <m/>
    <n v="0"/>
    <n v="0"/>
    <n v="0"/>
    <m/>
    <m/>
    <n v="0"/>
    <n v="-126"/>
    <m/>
    <n v="-137.5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n v="43483"/>
    <m/>
    <d v="2019-01-18T00:00:00"/>
    <d v="2019-01-18T00:00:00"/>
    <m/>
    <m/>
    <m/>
    <m/>
    <m/>
    <m/>
    <m/>
    <m/>
    <n v="43488"/>
    <m/>
    <m/>
    <m/>
    <m/>
    <m/>
    <m/>
    <m/>
    <m/>
    <m/>
    <d v="2019-01-25T00:00:00"/>
    <d v="2019-01-28T00:00:00"/>
    <s v="CASTJ1"/>
    <d v="2019-01-17T00:00:00"/>
    <m/>
    <d v="2019-01-17T00:00:00"/>
    <d v="2019-01-17T00:00:00"/>
    <m/>
    <m/>
    <m/>
    <m/>
    <m/>
    <m/>
    <m/>
    <m/>
    <m/>
    <m/>
  </r>
  <r>
    <s v="ABALLARD"/>
    <n v="1804286001"/>
    <s v="VP/FSTRK-STD-BLDR"/>
    <s v="LEFEVER BUILDING SYSTEMS"/>
    <x v="322"/>
    <x v="0"/>
    <d v="2018-12-12T00:00:00"/>
    <d v="2019-01-25T00:00:00"/>
    <m/>
    <m/>
    <s v="CST"/>
    <s v="MEM"/>
    <x v="10"/>
    <s v="STJ"/>
    <s v="B1"/>
    <m/>
    <d v="2018-12-19T00:00:00"/>
    <d v="2018-12-20T00:00:00"/>
    <m/>
    <n v="14491.03"/>
    <n v="14491.03"/>
    <n v="1.89"/>
    <n v="2.1800000000000002"/>
    <n v="2.1800000000000002"/>
    <n v="30"/>
    <n v="0"/>
    <n v="14.5"/>
    <n v="0"/>
    <n v="14.5"/>
    <n v="3003"/>
    <n v="1430"/>
    <n v="1077.5"/>
    <n v="1783.53"/>
    <n v="12.308"/>
    <n v="2621.94"/>
    <n v="18.094000000000001"/>
    <n v="12.31"/>
    <m/>
    <m/>
    <m/>
    <m/>
    <m/>
    <s v="JDPETRICH"/>
    <d v="2018-12-14T00:00:00"/>
    <d v="2018-12-14T00:00:00"/>
    <d v="2018-12-14T00:00:00"/>
    <d v="2018-12-14T00:00:00"/>
    <s v="WILLA1"/>
    <n v="43448"/>
    <n v="43448"/>
    <d v="2018-12-14T00:00:00"/>
    <d v="2018-12-14T00:00:00"/>
    <m/>
    <m/>
    <m/>
    <m/>
    <m/>
    <s v="FGMONDRAGON"/>
    <d v="2018-12-19T00:00:00"/>
    <d v="2018-12-19T00:00:00"/>
    <d v="2018-12-19T00:00:00"/>
    <d v="2019-01-19T00:00:00"/>
    <s v="SALOW"/>
    <d v="2018-12-21T00:00:00"/>
    <d v="2018-12-21T00:00:00"/>
    <d v="2018-12-21T00:00:00"/>
    <d v="2018-12-21T00:00:00"/>
    <m/>
    <m/>
    <m/>
    <m/>
    <m/>
    <s v="SVCORDERMAN"/>
    <d v="2019-01-10T00:00:00"/>
    <m/>
    <d v="2019-01-10T00:00:00"/>
    <d v="2019-01-09T00:00:00"/>
    <s v="FGMONDRAGON"/>
    <d v="2019-01-09T00:00:00"/>
    <d v="2019-01-09T00:00:00"/>
    <d v="2019-01-09T00:00:00"/>
    <d v="2019-01-09T00:00:00"/>
    <m/>
    <m/>
    <m/>
    <d v="2019-01-14T00:00:00"/>
    <m/>
    <s v="CDBRIDGES"/>
    <m/>
    <m/>
    <m/>
    <m/>
    <m/>
    <m/>
    <m/>
    <d v="2019-01-23T00:00:00"/>
    <n v="43489"/>
    <s v="FGMONDRAGON"/>
    <d v="2019-01-09T00:00:00"/>
    <m/>
    <d v="2019-01-09T00:00:00"/>
    <d v="2019-01-09T00:00:00"/>
    <m/>
    <m/>
    <m/>
    <m/>
    <m/>
    <m/>
    <m/>
    <m/>
    <m/>
    <m/>
  </r>
  <r>
    <s v="ABALLARD"/>
    <n v="1803925501"/>
    <s v="VP/FSTRK-STD-BLDR"/>
    <s v="LEFEVER BUILDING SYSTEMS"/>
    <x v="323"/>
    <x v="0"/>
    <d v="2018-12-13T00:00:00"/>
    <n v="43490"/>
    <m/>
    <m/>
    <s v="CST"/>
    <s v="MEM"/>
    <x v="10"/>
    <s v="STJ"/>
    <s v="B1"/>
    <m/>
    <n v="43473"/>
    <n v="43474"/>
    <m/>
    <n v="23779.49"/>
    <n v="0"/>
    <n v="5.67"/>
    <n v="6.23"/>
    <n v="6.23"/>
    <n v="25"/>
    <n v="0"/>
    <n v="14.5"/>
    <n v="0"/>
    <n v="14.5"/>
    <n v="3003"/>
    <n v="1430"/>
    <n v="1077.5"/>
    <n v="3665.29"/>
    <n v="15.414"/>
    <n v="3606.95"/>
    <m/>
    <n v="15.41"/>
    <m/>
    <m/>
    <m/>
    <m/>
    <m/>
    <s v="JDPETRICH"/>
    <n v="43468"/>
    <n v="43468"/>
    <n v="43468"/>
    <n v="43468"/>
    <s v="RDENNIS1"/>
    <n v="43468"/>
    <n v="43468"/>
    <n v="43468"/>
    <n v="43468"/>
    <m/>
    <m/>
    <m/>
    <m/>
    <m/>
    <s v="JMENDOZA1"/>
    <n v="43472"/>
    <n v="43472"/>
    <n v="43472"/>
    <n v="43472"/>
    <s v="EFGALVAN"/>
    <n v="43473"/>
    <n v="43473"/>
    <n v="43473"/>
    <n v="43473"/>
    <m/>
    <m/>
    <m/>
    <m/>
    <m/>
    <s v="SVCORDERMAN"/>
    <d v="2019-01-15T00:00:00"/>
    <m/>
    <d v="2019-01-15T00:00:00"/>
    <d v="2019-01-14T00:00:00"/>
    <s v="JMENDOZA1"/>
    <n v="43479"/>
    <n v="43479"/>
    <n v="43479"/>
    <n v="43479"/>
    <m/>
    <m/>
    <m/>
    <n v="43482"/>
    <m/>
    <s v="CDBRIDGES"/>
    <m/>
    <m/>
    <m/>
    <m/>
    <m/>
    <m/>
    <m/>
    <d v="2019-01-23T00:00:00"/>
    <d v="2019-01-24T00:00:00"/>
    <s v="JMENDOZA1"/>
    <d v="2019-01-14T00:00:00"/>
    <m/>
    <d v="2019-01-14T00:00:00"/>
    <d v="2019-01-14T00:00:00"/>
    <m/>
    <m/>
    <m/>
    <m/>
    <m/>
    <m/>
    <m/>
    <m/>
    <m/>
    <m/>
  </r>
  <r>
    <s v="ABALLARD"/>
    <n v="1804605601"/>
    <s v="VP/FSTRK-STD-BLDR"/>
    <s v="SYSTEM BUILDERS, INC."/>
    <x v="324"/>
    <x v="1"/>
    <d v="2018-12-11T00:00:00"/>
    <d v="2019-01-29T00:00:00"/>
    <m/>
    <s v="181-015"/>
    <s v="CST"/>
    <s v="MXC"/>
    <x v="10"/>
    <s v="STJ"/>
    <s v="B2"/>
    <m/>
    <d v="2018-12-13T00:00:00"/>
    <d v="2018-12-14T00:00:00"/>
    <n v="43499"/>
    <n v="19500.150000000001"/>
    <n v="19500.150000000001"/>
    <n v="6.38"/>
    <n v="6.39"/>
    <n v="6.39"/>
    <n v="15"/>
    <n v="0"/>
    <n v="13"/>
    <n v="0"/>
    <n v="13"/>
    <n v="3003"/>
    <n v="1430"/>
    <n v="0"/>
    <n v="3044.63"/>
    <n v="15.613"/>
    <n v="4822.5"/>
    <n v="24.731000000000002"/>
    <n v="15.61"/>
    <m/>
    <m/>
    <m/>
    <m/>
    <m/>
    <s v="BAUTA"/>
    <d v="2018-12-18T00:00:00"/>
    <d v="2018-12-18T00:00:00"/>
    <d v="2018-12-19T00:00:00"/>
    <d v="2018-12-19T00:00:00"/>
    <m/>
    <m/>
    <m/>
    <m/>
    <m/>
    <s v="BAUTA"/>
    <m/>
    <m/>
    <n v="43453"/>
    <n v="43453"/>
    <s v="KLSEGUNDO"/>
    <d v="2018-12-20T00:00:00"/>
    <d v="2018-12-20T00:00:00"/>
    <d v="2018-12-20T00:00:00"/>
    <d v="2018-12-20T00:00:00"/>
    <s v="SOROZCO"/>
    <d v="2018-12-21T00:00:00"/>
    <d v="2018-12-21T00:00:00"/>
    <d v="2018-12-21T00:00:00"/>
    <d v="2018-12-21T00:00:00"/>
    <m/>
    <m/>
    <m/>
    <m/>
    <m/>
    <s v="SVCORDERMAN"/>
    <d v="2019-01-07T00:00:00"/>
    <m/>
    <d v="2019-01-07T00:00:00"/>
    <d v="2019-01-04T00:00:00"/>
    <s v="KLSEGUNDO"/>
    <n v="43468"/>
    <n v="43468"/>
    <n v="43468"/>
    <n v="43468"/>
    <m/>
    <m/>
    <m/>
    <d v="2019-01-09T00:00:00"/>
    <m/>
    <s v="CDBRIDGES"/>
    <m/>
    <m/>
    <m/>
    <m/>
    <m/>
    <m/>
    <m/>
    <d v="2019-01-29T00:00:00"/>
    <n v="43494"/>
    <s v="KLSEGUNDO"/>
    <d v="2019-01-04T00:00:00"/>
    <m/>
    <d v="2019-01-04T00:00:00"/>
    <d v="2019-01-03T00:00:00"/>
    <m/>
    <m/>
    <m/>
    <m/>
    <m/>
    <m/>
    <m/>
    <m/>
    <m/>
    <m/>
  </r>
  <r>
    <s v="ABALLARD"/>
    <n v="1804595301"/>
    <s v="VP/FSTRK-STD-BLDR"/>
    <s v="LEFEVER BUILDING SYSTEMS"/>
    <x v="325"/>
    <x v="0"/>
    <d v="2018-12-13T00:00:00"/>
    <d v="2019-01-25T00:00:00"/>
    <m/>
    <m/>
    <s v="CST"/>
    <s v="MEM"/>
    <x v="10"/>
    <s v="STJ"/>
    <s v="B2"/>
    <m/>
    <d v="2018-12-18T00:00:00"/>
    <d v="2018-12-19T00:00:00"/>
    <m/>
    <n v="14491.03"/>
    <n v="14491.03"/>
    <n v="1.89"/>
    <n v="2.1800000000000002"/>
    <n v="2.1800000000000002"/>
    <n v="30"/>
    <n v="0"/>
    <n v="8.5"/>
    <n v="0"/>
    <n v="8.5"/>
    <n v="3003"/>
    <n v="1430"/>
    <n v="575"/>
    <n v="1783.53"/>
    <n v="12.308"/>
    <n v="2984.21"/>
    <n v="20.593"/>
    <n v="12.31"/>
    <m/>
    <m/>
    <m/>
    <m/>
    <m/>
    <s v="JDPETRICH"/>
    <d v="2019-01-02T00:00:00"/>
    <d v="2019-01-02T00:00:00"/>
    <d v="2019-01-02T00:00:00"/>
    <m/>
    <s v="RDENNIS1"/>
    <n v="43467"/>
    <n v="43467"/>
    <d v="2019-01-02T00:00:00"/>
    <d v="2019-01-03T00:00:00"/>
    <m/>
    <m/>
    <m/>
    <m/>
    <m/>
    <s v="MARTJ"/>
    <d v="2019-01-07T00:00:00"/>
    <d v="2019-01-07T00:00:00"/>
    <d v="2019-01-07T00:00:00"/>
    <d v="2019-01-07T00:00:00"/>
    <s v="SOROZCO"/>
    <d v="2019-01-08T00:00:00"/>
    <d v="2019-01-08T00:00:00"/>
    <d v="2019-01-08T00:00:00"/>
    <d v="2019-01-08T00:00:00"/>
    <m/>
    <m/>
    <m/>
    <m/>
    <m/>
    <s v="SVCORDERMAN"/>
    <d v="2019-01-15T00:00:00"/>
    <m/>
    <d v="2019-01-15T00:00:00"/>
    <d v="2019-01-11T00:00:00"/>
    <s v="MARTJ"/>
    <d v="2019-01-14T00:00:00"/>
    <d v="2019-01-11T00:00:00"/>
    <d v="2019-01-14T00:00:00"/>
    <d v="2019-01-11T00:00:00"/>
    <m/>
    <m/>
    <m/>
    <d v="2019-01-16T00:00:00"/>
    <m/>
    <s v="CDBRIDGES"/>
    <m/>
    <m/>
    <m/>
    <m/>
    <m/>
    <m/>
    <m/>
    <d v="2019-01-23T00:00:00"/>
    <d v="2019-01-24T00:00:00"/>
    <s v="MARTJ"/>
    <d v="2019-01-14T00:00:00"/>
    <m/>
    <d v="2019-01-14T00:00:00"/>
    <d v="2019-01-11T00:00:00"/>
    <m/>
    <m/>
    <m/>
    <m/>
    <m/>
    <m/>
    <m/>
    <m/>
    <m/>
    <m/>
  </r>
  <r>
    <s v="PRLANTZ"/>
    <n v="1804303002"/>
    <s v="VP-ENPARTS-BLDR"/>
    <s v="PETERS CONSTRUCTION CORP."/>
    <x v="326"/>
    <x v="1"/>
    <d v="2019-01-16T00:00:00"/>
    <m/>
    <m/>
    <m/>
    <s v="CST"/>
    <s v="MEM"/>
    <x v="10"/>
    <s v="STJ"/>
    <m/>
    <m/>
    <m/>
    <m/>
    <n v="43499"/>
    <n v="18213.3"/>
    <n v="18213.3"/>
    <n v="3.64"/>
    <n v="3.49"/>
    <n v="3.49"/>
    <n v="0"/>
    <m/>
    <n v="0"/>
    <n v="0"/>
    <n v="0"/>
    <m/>
    <m/>
    <n v="0"/>
    <n v="8729.9699999999993"/>
    <n v="47.932000000000002"/>
    <n v="9268.19"/>
    <n v="50.887"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01-17T00:00:00"/>
    <m/>
    <d v="2019-01-17T00:00:00"/>
    <n v="43482"/>
    <m/>
    <m/>
    <m/>
    <m/>
    <m/>
    <m/>
    <m/>
    <m/>
    <n v="43486"/>
    <m/>
    <s v="CDBRIDGES"/>
    <m/>
    <m/>
    <m/>
    <m/>
    <m/>
    <m/>
    <m/>
    <n v="43489"/>
    <n v="43488"/>
    <s v="LRSNODGRASS"/>
    <d v="2019-01-16T00:00:00"/>
    <m/>
    <d v="2019-01-16T00:00:00"/>
    <d v="2019-01-16T00:00:00"/>
    <m/>
    <m/>
    <m/>
    <m/>
    <m/>
    <m/>
    <m/>
    <m/>
    <m/>
    <m/>
  </r>
  <r>
    <s v="MBELL1"/>
    <n v="1804246103"/>
    <s v="VP-ENPARTS-BLDR"/>
    <s v="LOCK STEEL BUILDING CO."/>
    <x v="327"/>
    <x v="1"/>
    <d v="2019-01-21T00:00:00"/>
    <m/>
    <m/>
    <s v="1318-FLF"/>
    <s v="CST"/>
    <s v="MXC"/>
    <x v="10"/>
    <s v="STJ"/>
    <m/>
    <m/>
    <m/>
    <m/>
    <n v="43498"/>
    <n v="115.81"/>
    <n v="115.81"/>
    <n v="0.03"/>
    <n v="0.03"/>
    <n v="0.03"/>
    <n v="0"/>
    <m/>
    <n v="0"/>
    <n v="0"/>
    <n v="0"/>
    <m/>
    <m/>
    <n v="0"/>
    <n v="60.81"/>
    <n v="52.508000000000003"/>
    <n v="62.11"/>
    <n v="53.631"/>
    <n v="0"/>
    <m/>
    <m/>
    <m/>
    <m/>
    <m/>
    <s v="ARCERON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01-21T00:00:00"/>
    <m/>
    <d v="2019-01-22T00:00:00"/>
    <d v="2019-01-21T00:00:00"/>
    <m/>
    <m/>
    <m/>
    <m/>
    <m/>
    <m/>
    <m/>
    <m/>
    <m/>
    <m/>
    <s v="MLJOB"/>
    <m/>
    <m/>
    <m/>
    <m/>
    <m/>
    <m/>
    <m/>
    <d v="2019-01-28T00:00:00"/>
    <n v="43494"/>
    <s v="LRSNODGRASS"/>
    <d v="2019-01-21T00:00:00"/>
    <m/>
    <d v="2019-01-21T00:00:00"/>
    <d v="2019-01-21T00:00:00"/>
    <m/>
    <m/>
    <m/>
    <m/>
    <m/>
    <m/>
    <m/>
    <m/>
    <m/>
    <m/>
  </r>
  <r>
    <s v="BLSCHADEMAN"/>
    <n v="1804187504"/>
    <s v="VP-ENPARTS-BLDR"/>
    <s v="STANBERRY BUILDING CENTER"/>
    <x v="328"/>
    <x v="1"/>
    <d v="2019-01-07T00:00:00"/>
    <m/>
    <m/>
    <m/>
    <s v="STJ"/>
    <s v="STJ"/>
    <x v="11"/>
    <s v="STJ"/>
    <s v="Z14"/>
    <m/>
    <m/>
    <m/>
    <n v="43499"/>
    <n v="858.03"/>
    <n v="858.03"/>
    <n v="0.12"/>
    <n v="0.1"/>
    <n v="0.1"/>
    <n v="0"/>
    <m/>
    <n v="0"/>
    <n v="0"/>
    <n v="0"/>
    <m/>
    <m/>
    <n v="0"/>
    <n v="431.58"/>
    <n v="50.298999999999999"/>
    <n v="486.39"/>
    <n v="56.686999999999998"/>
    <n v="0"/>
    <m/>
    <m/>
    <m/>
    <m/>
    <m/>
    <s v="MLJOB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01-14T00:00:00"/>
    <m/>
    <d v="2019-01-14T00:00:00"/>
    <d v="2019-01-14T00:00:00"/>
    <m/>
    <m/>
    <m/>
    <m/>
    <m/>
    <m/>
    <m/>
    <m/>
    <m/>
    <m/>
    <s v="MLJOB"/>
    <m/>
    <m/>
    <m/>
    <m/>
    <m/>
    <m/>
    <m/>
    <d v="2019-01-22T00:00:00"/>
    <n v="43486"/>
    <s v="LRSNODGRASS"/>
    <d v="2019-01-07T00:00:00"/>
    <m/>
    <d v="2019-01-07T00:00:00"/>
    <d v="2019-01-07T00:00:00"/>
    <s v="JRKRUPPSTADT"/>
    <m/>
    <m/>
    <m/>
    <m/>
    <m/>
    <m/>
    <m/>
    <m/>
    <m/>
  </r>
  <r>
    <s v="BLSCHADEMAN"/>
    <n v="1804187506"/>
    <s v="VP-ENPARTS-BLDR"/>
    <s v="STANBERRY BUILDING CENTER"/>
    <x v="328"/>
    <x v="1"/>
    <d v="2019-01-14T00:00:00"/>
    <m/>
    <m/>
    <m/>
    <s v="STJ"/>
    <s v="STJ"/>
    <x v="11"/>
    <s v="STJ"/>
    <s v="Z14"/>
    <m/>
    <m/>
    <m/>
    <n v="43498"/>
    <n v="220.35"/>
    <n v="220.35"/>
    <n v="0.04"/>
    <n v="0.01"/>
    <n v="0.01"/>
    <n v="0"/>
    <m/>
    <n v="0"/>
    <n v="0"/>
    <n v="0"/>
    <m/>
    <m/>
    <n v="0"/>
    <n v="115.42"/>
    <n v="52.38"/>
    <n v="198.61"/>
    <n v="90.134"/>
    <n v="0"/>
    <m/>
    <m/>
    <m/>
    <m/>
    <m/>
    <s v="MLJOB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01-14T00:00:00"/>
    <m/>
    <d v="2019-01-14T00:00:00"/>
    <d v="2019-01-14T00:00:00"/>
    <m/>
    <m/>
    <m/>
    <m/>
    <m/>
    <m/>
    <m/>
    <m/>
    <m/>
    <m/>
    <s v="MLJOB"/>
    <m/>
    <m/>
    <m/>
    <m/>
    <m/>
    <m/>
    <m/>
    <d v="2019-01-21T00:00:00"/>
    <n v="43486"/>
    <s v="LRSNODGRASS"/>
    <d v="2019-01-14T00:00:00"/>
    <m/>
    <d v="2019-01-14T00:00:00"/>
    <d v="2019-01-14T00:00:00"/>
    <s v="JRKRUPPSTADT"/>
    <m/>
    <m/>
    <m/>
    <m/>
    <m/>
    <m/>
    <m/>
    <m/>
    <m/>
  </r>
  <r>
    <s v="BLSCHADEMAN"/>
    <n v="1803128906"/>
    <s v="VP/Z-CUSTOM-BLDR"/>
    <s v="TAO ENTERPRISES"/>
    <x v="329"/>
    <x v="0"/>
    <d v="2018-10-29T00:00:00"/>
    <n v="43514"/>
    <m/>
    <m/>
    <s v="STJ"/>
    <s v="STJ"/>
    <x v="11"/>
    <s v="STJ"/>
    <s v="Z3"/>
    <m/>
    <n v="43402"/>
    <n v="43403"/>
    <m/>
    <n v="72300.81"/>
    <n v="0"/>
    <n v="33.909999999999997"/>
    <n v="0"/>
    <n v="0"/>
    <n v="0"/>
    <m/>
    <n v="0"/>
    <n v="0"/>
    <n v="0"/>
    <m/>
    <m/>
    <n v="0"/>
    <n v="14330.33"/>
    <n v="19.82"/>
    <n v="0"/>
    <m/>
    <n v="0"/>
    <m/>
    <m/>
    <m/>
    <m/>
    <m/>
    <s v="DBRYAN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01-15T00:00:00"/>
    <m/>
    <d v="2019-01-15T00:00:00"/>
    <d v="2018-12-19T00:00:00"/>
    <m/>
    <m/>
    <m/>
    <m/>
    <m/>
    <m/>
    <m/>
    <m/>
    <n v="43458"/>
    <m/>
    <s v="MLJOB"/>
    <m/>
    <m/>
    <m/>
    <m/>
    <m/>
    <m/>
    <m/>
    <d v="2019-02-18T00:00:00"/>
    <m/>
    <s v="JGFANSHER"/>
    <d v="2018-12-03T00:00:00"/>
    <m/>
    <d v="2018-12-03T00:00:00"/>
    <d v="2019-01-16T00:00:00"/>
    <s v="JRKRUPPSTADT"/>
    <m/>
    <m/>
    <m/>
    <m/>
    <m/>
    <m/>
    <m/>
    <m/>
    <m/>
  </r>
  <r>
    <s v="PRLANTZ"/>
    <n v="1804170001"/>
    <s v="VP/Z-CUSTOM-BLDR"/>
    <s v="SCHWISOW CONSTRUCTION, INC."/>
    <x v="330"/>
    <x v="1"/>
    <d v="2018-10-05T00:00:00"/>
    <n v="43494"/>
    <m/>
    <n v="50325"/>
    <s v="MEM"/>
    <s v="OS"/>
    <x v="19"/>
    <s v="STJ"/>
    <s v="C1"/>
    <m/>
    <n v="43409"/>
    <n v="43409"/>
    <d v="2019-02-03T00:00:00"/>
    <n v="147765.85"/>
    <n v="147765.85"/>
    <n v="48.85"/>
    <n v="46.15"/>
    <n v="46.15"/>
    <n v="108.75"/>
    <n v="0"/>
    <n v="129.75"/>
    <n v="0"/>
    <n v="129.75"/>
    <n v="25121.15"/>
    <n v="11962.45"/>
    <n v="13152.5"/>
    <n v="30281.13"/>
    <n v="20.492999999999999"/>
    <n v="37891.769999999997"/>
    <n v="25.643000000000001"/>
    <n v="20.8"/>
    <m/>
    <m/>
    <m/>
    <m/>
    <m/>
    <s v="MGROVER"/>
    <n v="43411"/>
    <m/>
    <n v="43417"/>
    <m/>
    <s v="MLJOB"/>
    <m/>
    <m/>
    <n v="43423"/>
    <n v="43424"/>
    <s v="MCPATRICK"/>
    <m/>
    <m/>
    <n v="43425"/>
    <m/>
    <s v="DAVIL1"/>
    <n v="43439"/>
    <n v="43439"/>
    <n v="43448"/>
    <n v="43451"/>
    <s v="AMCHAPMAN"/>
    <n v="43453"/>
    <n v="43453"/>
    <n v="43455"/>
    <n v="43469"/>
    <m/>
    <m/>
    <m/>
    <m/>
    <m/>
    <s v="SVCORDERMAN"/>
    <d v="2019-01-07T00:00:00"/>
    <m/>
    <d v="2019-01-07T00:00:00"/>
    <d v="2019-01-04T00:00:00"/>
    <s v="DAVIL1"/>
    <n v="43467"/>
    <n v="43467"/>
    <n v="43467"/>
    <n v="43467"/>
    <m/>
    <m/>
    <m/>
    <n v="43474"/>
    <m/>
    <s v="MLJOB"/>
    <m/>
    <m/>
    <m/>
    <m/>
    <m/>
    <m/>
    <m/>
    <d v="2019-01-22T00:00:00"/>
    <d v="2019-01-15T00:00:00"/>
    <s v="AMCHAPMAN"/>
    <d v="2019-01-04T00:00:00"/>
    <m/>
    <d v="2019-01-04T00:00:00"/>
    <d v="2019-01-04T00:00:00"/>
    <s v="MCPATRICK"/>
    <n v="43389"/>
    <n v="43389"/>
    <n v="43392"/>
    <n v="43391"/>
    <m/>
    <m/>
    <m/>
    <m/>
    <m/>
  </r>
  <r>
    <s v="PRLANTZ"/>
    <n v="1804320402"/>
    <s v="VP-ENPARTS-BLDR"/>
    <s v="EMPIRE BUILDING CONSTRUCTION"/>
    <x v="331"/>
    <x v="0"/>
    <d v="2019-01-23T00:00:00"/>
    <m/>
    <m/>
    <s v="18-17"/>
    <s v="STJ"/>
    <s v="STJ"/>
    <x v="19"/>
    <s v="STJ"/>
    <s v="C1"/>
    <m/>
    <m/>
    <m/>
    <m/>
    <n v="1349.6"/>
    <n v="0"/>
    <n v="0.28999999999999998"/>
    <n v="0.33"/>
    <n v="0.33"/>
    <n v="0"/>
    <m/>
    <n v="0"/>
    <n v="0"/>
    <n v="0"/>
    <m/>
    <m/>
    <n v="0"/>
    <n v="564.6"/>
    <n v="41.835000000000001"/>
    <n v="0"/>
    <m/>
    <n v="0"/>
    <m/>
    <m/>
    <m/>
    <m/>
    <m/>
    <s v="CLCONRAD"/>
    <m/>
    <m/>
    <m/>
    <m/>
    <s v="CLCONRAD"/>
    <m/>
    <m/>
    <m/>
    <m/>
    <m/>
    <m/>
    <m/>
    <m/>
    <m/>
    <m/>
    <m/>
    <m/>
    <m/>
    <m/>
    <m/>
    <m/>
    <m/>
    <m/>
    <m/>
    <m/>
    <m/>
    <m/>
    <m/>
    <m/>
    <s v="SVCORDERMAN"/>
    <d v="2019-01-25T00:00:00"/>
    <m/>
    <d v="2019-01-25T00:00:00"/>
    <n v="43490"/>
    <m/>
    <m/>
    <m/>
    <m/>
    <m/>
    <m/>
    <m/>
    <m/>
    <m/>
    <m/>
    <s v="MLJOB"/>
    <m/>
    <m/>
    <m/>
    <m/>
    <m/>
    <m/>
    <m/>
    <d v="2019-02-11T00:00:00"/>
    <m/>
    <s v="LRSNODGRASS"/>
    <d v="2019-01-23T00:00:00"/>
    <m/>
    <d v="2019-01-23T00:00:00"/>
    <d v="2019-01-25T00:00:00"/>
    <s v="CRSALEM"/>
    <m/>
    <m/>
    <m/>
    <m/>
    <m/>
    <m/>
    <m/>
    <m/>
    <m/>
  </r>
  <r>
    <s v="PRLANTZ"/>
    <n v="1804320401"/>
    <s v="VP/Z-CUSTOM-BLDR"/>
    <s v="EMPIRE BUILDING CONSTRUCTION"/>
    <x v="331"/>
    <x v="0"/>
    <d v="2018-10-24T00:00:00"/>
    <d v="2019-02-08T00:00:00"/>
    <m/>
    <s v="18-17"/>
    <s v="STJ"/>
    <s v="STJ"/>
    <x v="19"/>
    <s v="STJ"/>
    <s v="D1"/>
    <m/>
    <n v="43434"/>
    <n v="43434"/>
    <m/>
    <n v="288441.28000000003"/>
    <n v="0"/>
    <n v="121.58"/>
    <n v="120.7"/>
    <n v="120.7"/>
    <n v="206.3"/>
    <n v="0"/>
    <n v="143.5"/>
    <n v="0.75"/>
    <n v="144.25"/>
    <n v="47657.73"/>
    <n v="22694.16"/>
    <n v="0"/>
    <n v="44531.28"/>
    <n v="15.439"/>
    <n v="0"/>
    <m/>
    <n v="15.4"/>
    <m/>
    <m/>
    <m/>
    <m/>
    <m/>
    <s v="CLCONRAD"/>
    <d v="2018-11-08T00:00:00"/>
    <d v="2018-11-14T00:00:00"/>
    <d v="2018-11-13T00:00:00"/>
    <d v="2018-11-16T00:00:00"/>
    <s v="CLCONRAD"/>
    <m/>
    <m/>
    <d v="2018-11-13T00:00:00"/>
    <n v="43420"/>
    <s v="CRSALEM"/>
    <m/>
    <m/>
    <d v="2018-11-12T00:00:00"/>
    <d v="2018-11-26T00:00:00"/>
    <s v="DAVIL1"/>
    <d v="2018-12-17T00:00:00"/>
    <d v="2018-12-17T00:00:00"/>
    <d v="2018-12-26T00:00:00"/>
    <d v="2018-12-27T00:00:00"/>
    <s v="JLPHILLIPS"/>
    <d v="2019-01-02T00:00:00"/>
    <d v="2019-01-02T00:00:00"/>
    <d v="2019-01-11T00:00:00"/>
    <n v="43479"/>
    <m/>
    <m/>
    <m/>
    <m/>
    <m/>
    <s v="SVCORDERMAN"/>
    <d v="2019-01-17T00:00:00"/>
    <m/>
    <d v="2019-01-17T00:00:00"/>
    <n v="43481"/>
    <s v="DAVIL1"/>
    <d v="2019-01-15T00:00:00"/>
    <d v="2019-01-15T00:00:00"/>
    <d v="2019-01-15T00:00:00"/>
    <d v="2019-01-15T00:00:00"/>
    <m/>
    <m/>
    <m/>
    <n v="43486"/>
    <m/>
    <s v="MLJOB"/>
    <m/>
    <m/>
    <m/>
    <m/>
    <m/>
    <m/>
    <m/>
    <n v="43507"/>
    <m/>
    <s v="JLPHILLIPS"/>
    <d v="2019-01-16T00:00:00"/>
    <m/>
    <d v="2019-01-16T00:00:00"/>
    <d v="2019-01-16T00:00:00"/>
    <s v="CRSALEM"/>
    <d v="2018-10-25T00:00:00"/>
    <m/>
    <d v="2018-10-30T00:00:00"/>
    <m/>
    <m/>
    <m/>
    <m/>
    <m/>
    <m/>
  </r>
  <r>
    <s v="PRLANTZ"/>
    <n v="1804435001"/>
    <s v="VP/Z-CUSTOM-BLDR"/>
    <s v="NELSON-HILL CONTRACTING, INC."/>
    <x v="332"/>
    <x v="1"/>
    <d v="2018-11-05T00:00:00"/>
    <d v="2019-01-31T00:00:00"/>
    <m/>
    <s v="NH17017"/>
    <s v="STJ"/>
    <s v="VIS"/>
    <x v="19"/>
    <s v="STJ"/>
    <s v="D1"/>
    <m/>
    <d v="2018-12-28T00:00:00"/>
    <d v="2018-12-28T00:00:00"/>
    <n v="43499"/>
    <n v="76806.61"/>
    <n v="76806.61"/>
    <n v="29.65"/>
    <n v="29.94"/>
    <n v="29.94"/>
    <n v="48.26"/>
    <n v="0"/>
    <n v="80"/>
    <n v="0"/>
    <n v="80"/>
    <n v="11146.56"/>
    <n v="5308"/>
    <n v="0"/>
    <n v="13197.61"/>
    <n v="17.183"/>
    <n v="20477.82"/>
    <n v="26.661999999999999"/>
    <n v="0"/>
    <m/>
    <m/>
    <m/>
    <m/>
    <m/>
    <s v="JSOLORIO"/>
    <d v="2018-11-15T00:00:00"/>
    <d v="2018-11-18T00:00:00"/>
    <d v="2018-11-19T00:00:00"/>
    <d v="2018-12-12T00:00:00"/>
    <s v="DBRYAN"/>
    <m/>
    <m/>
    <d v="2018-12-10T00:00:00"/>
    <d v="2018-11-29T00:00:00"/>
    <s v="JRKRUPPSTADT"/>
    <m/>
    <m/>
    <d v="2018-12-11T00:00:00"/>
    <d v="2018-12-11T00:00:00"/>
    <s v="MYERD"/>
    <d v="2018-12-11T00:00:00"/>
    <d v="2018-12-11T00:00:00"/>
    <d v="2018-12-14T00:00:00"/>
    <d v="2018-12-14T00:00:00"/>
    <s v="DGSCHADEMAN"/>
    <d v="2019-01-02T00:00:00"/>
    <d v="2019-01-02T00:00:00"/>
    <d v="2019-01-04T00:00:00"/>
    <d v="2019-01-04T00:00:00"/>
    <m/>
    <m/>
    <m/>
    <m/>
    <m/>
    <s v="SVCORDERMAN"/>
    <d v="2019-01-09T00:00:00"/>
    <m/>
    <d v="2019-01-09T00:00:00"/>
    <n v="43474"/>
    <s v="MYERD"/>
    <d v="2019-01-07T00:00:00"/>
    <d v="2019-01-07T00:00:00"/>
    <d v="2019-01-07T00:00:00"/>
    <d v="2019-01-07T00:00:00"/>
    <m/>
    <m/>
    <m/>
    <n v="43479"/>
    <m/>
    <s v="MCQUK"/>
    <m/>
    <m/>
    <m/>
    <m/>
    <m/>
    <m/>
    <m/>
    <d v="2019-01-31T00:00:00"/>
    <n v="43496"/>
    <s v="DGSCHADEMAN"/>
    <d v="2019-01-08T00:00:00"/>
    <m/>
    <d v="2019-01-08T00:00:00"/>
    <d v="2019-01-08T00:00:00"/>
    <s v="JRKRUPPSTADT"/>
    <d v="2018-11-12T00:00:00"/>
    <d v="2018-11-12T00:00:00"/>
    <d v="2018-11-14T00:00:00"/>
    <d v="2018-11-13T00:00:00"/>
    <m/>
    <m/>
    <m/>
    <m/>
    <m/>
  </r>
  <r>
    <s v="BLSCHADEMAN"/>
    <n v="1804537501"/>
    <s v="VP/Z-CUSTOM-BLDR"/>
    <s v="CANNON BUILDING SYSTEMS, INC."/>
    <x v="333"/>
    <x v="0"/>
    <d v="2018-11-16T00:00:00"/>
    <d v="2019-02-15T00:00:00"/>
    <m/>
    <n v="118"/>
    <s v="STJ"/>
    <s v="STJ"/>
    <x v="19"/>
    <s v="STJ"/>
    <s v="D1"/>
    <m/>
    <d v="2019-01-09T00:00:00"/>
    <d v="2019-01-09T00:00:00"/>
    <m/>
    <n v="23519.279999999999"/>
    <n v="0"/>
    <n v="5"/>
    <n v="5.01"/>
    <n v="5.01"/>
    <n v="49.61"/>
    <n v="0"/>
    <n v="46"/>
    <n v="0"/>
    <n v="46"/>
    <n v="11457.61"/>
    <n v="5456.01"/>
    <n v="0"/>
    <n v="6437.85"/>
    <n v="27.373000000000001"/>
    <n v="0"/>
    <m/>
    <n v="0"/>
    <m/>
    <m/>
    <m/>
    <m/>
    <m/>
    <s v="MLJOB"/>
    <d v="2019-01-09T00:00:00"/>
    <d v="2019-01-09T00:00:00"/>
    <d v="2019-01-09T00:00:00"/>
    <d v="2019-01-09T00:00:00"/>
    <s v="MLJOB"/>
    <d v="2019-01-10T00:00:00"/>
    <d v="2019-01-10T00:00:00"/>
    <d v="2019-01-10T00:00:00"/>
    <d v="2019-01-09T00:00:00"/>
    <s v="JPKELLY"/>
    <m/>
    <m/>
    <d v="2019-01-10T00:00:00"/>
    <d v="2019-01-10T00:00:00"/>
    <s v="DAVIL1"/>
    <d v="2019-01-15T00:00:00"/>
    <d v="2019-01-15T00:00:00"/>
    <d v="2019-01-16T00:00:00"/>
    <d v="2019-01-16T00:00:00"/>
    <s v="DGSCHADEMAN"/>
    <d v="2019-01-17T00:00:00"/>
    <d v="2019-01-17T00:00:00"/>
    <d v="2019-01-17T00:00:00"/>
    <d v="2019-01-17T00:00:00"/>
    <m/>
    <m/>
    <m/>
    <m/>
    <m/>
    <s v="SVCORDERMAN"/>
    <d v="2019-01-23T00:00:00"/>
    <m/>
    <d v="2019-01-23T00:00:00"/>
    <n v="43486"/>
    <s v="DAVIL1"/>
    <d v="2019-01-16T00:00:00"/>
    <d v="2019-01-16T00:00:00"/>
    <d v="2019-01-16T00:00:00"/>
    <d v="2019-01-16T00:00:00"/>
    <m/>
    <m/>
    <m/>
    <n v="43489"/>
    <m/>
    <s v="MLJOB"/>
    <m/>
    <m/>
    <m/>
    <m/>
    <m/>
    <m/>
    <m/>
    <d v="2019-02-15T00:00:00"/>
    <m/>
    <s v="DGSCHADEMAN"/>
    <d v="2019-01-22T00:00:00"/>
    <m/>
    <d v="2019-01-22T00:00:00"/>
    <d v="2019-01-18T00:00:00"/>
    <s v="JPKELLY"/>
    <d v="2019-01-07T00:00:00"/>
    <d v="2019-01-07T00:00:00"/>
    <d v="2019-01-07T00:00:00"/>
    <d v="2019-01-07T00:00:00"/>
    <m/>
    <m/>
    <m/>
    <m/>
    <m/>
  </r>
  <r>
    <s v="PRLANTZ"/>
    <n v="1804568401"/>
    <s v="VP/Z-CUSTOM-BLDR"/>
    <s v="CARMICHAEL CONSTRUCTION COMPANY"/>
    <x v="334"/>
    <x v="0"/>
    <d v="2018-11-28T00:00:00"/>
    <d v="2019-02-01T00:00:00"/>
    <m/>
    <s v="Krieger Electric"/>
    <s v="STJ"/>
    <s v="STJ"/>
    <x v="19"/>
    <s v="STJ"/>
    <s v="D1"/>
    <m/>
    <d v="2018-12-28T00:00:00"/>
    <d v="2018-12-28T00:00:00"/>
    <m/>
    <n v="9562.93"/>
    <n v="9562.93"/>
    <n v="0.82"/>
    <n v="0.68"/>
    <n v="0.68"/>
    <n v="35.090000000000003"/>
    <n v="0"/>
    <n v="35.5"/>
    <n v="0"/>
    <n v="35.5"/>
    <n v="8103.59"/>
    <n v="3858.85"/>
    <n v="0"/>
    <n v="2007.59"/>
    <n v="20.992999999999999"/>
    <n v="5075.41"/>
    <n v="53.073999999999998"/>
    <n v="25.6"/>
    <m/>
    <m/>
    <m/>
    <m/>
    <m/>
    <s v="ERINEHOLT"/>
    <d v="2018-12-13T00:00:00"/>
    <d v="2018-12-13T00:00:00"/>
    <d v="2018-12-18T00:00:00"/>
    <d v="2018-12-20T00:00:00"/>
    <s v="MCQUK"/>
    <n v="43453"/>
    <n v="43453"/>
    <d v="2018-12-21T00:00:00"/>
    <d v="2018-12-21T00:00:00"/>
    <s v="JPKELLY"/>
    <m/>
    <m/>
    <d v="2019-01-02T00:00:00"/>
    <d v="2019-01-02T00:00:00"/>
    <s v="DAVIL1"/>
    <d v="2018-12-27T00:00:00"/>
    <d v="2018-12-27T00:00:00"/>
    <d v="2019-01-02T00:00:00"/>
    <d v="2019-01-02T00:00:00"/>
    <s v="DGSCHADEMAN"/>
    <d v="2019-01-07T00:00:00"/>
    <d v="2019-01-07T00:00:00"/>
    <d v="2019-01-08T00:00:00"/>
    <n v="43472"/>
    <m/>
    <m/>
    <m/>
    <m/>
    <m/>
    <s v="SVCORDERMAN"/>
    <d v="2019-01-10T00:00:00"/>
    <m/>
    <d v="2019-01-10T00:00:00"/>
    <d v="2019-01-09T00:00:00"/>
    <s v="DAVIL1"/>
    <d v="2019-01-08T00:00:00"/>
    <d v="2019-01-08T00:00:00"/>
    <d v="2019-01-08T00:00:00"/>
    <d v="2019-01-08T00:00:00"/>
    <m/>
    <m/>
    <m/>
    <d v="2019-01-14T00:00:00"/>
    <m/>
    <s v="MCQUK"/>
    <m/>
    <m/>
    <m/>
    <m/>
    <m/>
    <m/>
    <m/>
    <d v="2019-02-01T00:00:00"/>
    <n v="43497"/>
    <s v="DGSCHADEMAN"/>
    <d v="2019-01-09T00:00:00"/>
    <m/>
    <d v="2019-01-09T00:00:00"/>
    <d v="2019-01-09T00:00:00"/>
    <s v="JPKELLY"/>
    <d v="2018-12-10T00:00:00"/>
    <d v="2018-12-10T00:00:00"/>
    <d v="2018-12-10T00:00:00"/>
    <d v="2018-12-10T00:00:00"/>
    <m/>
    <m/>
    <m/>
    <m/>
    <m/>
  </r>
  <r>
    <s v="BLSCHADEMAN"/>
    <n v="1804585201"/>
    <s v="VP/Z-CUSTOM-BLDR"/>
    <s v="CANNON BUILDING SYSTEMS, INC."/>
    <x v="335"/>
    <x v="0"/>
    <d v="2018-11-28T00:00:00"/>
    <d v="2019-02-20T00:00:00"/>
    <m/>
    <n v="98"/>
    <s v="STJ"/>
    <s v="STJ"/>
    <x v="19"/>
    <s v="STJ"/>
    <s v="D1"/>
    <m/>
    <d v="2018-12-03T00:00:00"/>
    <d v="2018-12-04T00:00:00"/>
    <m/>
    <n v="50613.56"/>
    <n v="0"/>
    <n v="7.85"/>
    <n v="8.7799999999999994"/>
    <n v="8.7799999999999994"/>
    <n v="129.31"/>
    <n v="0"/>
    <n v="133.5"/>
    <n v="0"/>
    <n v="133.5"/>
    <n v="29867.54"/>
    <n v="14222.64"/>
    <n v="0"/>
    <n v="12229.73"/>
    <n v="24.163"/>
    <n v="0"/>
    <m/>
    <n v="24.7"/>
    <m/>
    <m/>
    <m/>
    <m/>
    <m/>
    <s v="ERINEHOLT"/>
    <d v="2018-12-20T00:00:00"/>
    <d v="2018-12-20T00:00:00"/>
    <d v="2018-12-27T00:00:00"/>
    <d v="2019-01-03T00:00:00"/>
    <s v="MLJOB"/>
    <n v="43467"/>
    <n v="43467"/>
    <d v="2019-01-02T00:00:00"/>
    <d v="2019-01-03T00:00:00"/>
    <s v="JPKELLY"/>
    <m/>
    <m/>
    <d v="2019-01-03T00:00:00"/>
    <d v="2018-01-04T00:00:00"/>
    <s v="DAVIL1"/>
    <d v="2019-01-04T00:00:00"/>
    <d v="2019-01-04T00:00:00"/>
    <d v="2019-01-10T00:00:00"/>
    <d v="2019-01-10T00:00:00"/>
    <s v="DGSCHADEMAN"/>
    <d v="2019-01-10T00:00:00"/>
    <d v="2019-01-10T00:00:00"/>
    <d v="2019-01-16T00:00:00"/>
    <d v="2019-01-16T00:00:00"/>
    <m/>
    <m/>
    <m/>
    <m/>
    <m/>
    <s v="SVCORDERMAN"/>
    <d v="2019-01-21T00:00:00"/>
    <m/>
    <d v="2019-01-21T00:00:00"/>
    <d v="2019-01-18T00:00:00"/>
    <s v="DAVIL1"/>
    <d v="2019-01-16T00:00:00"/>
    <d v="2019-01-16T00:00:00"/>
    <d v="2019-01-16T00:00:00"/>
    <d v="2019-01-16T00:00:00"/>
    <m/>
    <m/>
    <m/>
    <d v="2019-01-23T00:00:00"/>
    <m/>
    <s v="MLJOB"/>
    <m/>
    <m/>
    <m/>
    <m/>
    <m/>
    <m/>
    <m/>
    <d v="2019-02-20T00:00:00"/>
    <m/>
    <s v="DGSCHADEMAN"/>
    <d v="2019-01-18T00:00:00"/>
    <m/>
    <d v="2019-01-18T00:00:00"/>
    <d v="2019-01-18T00:00:00"/>
    <s v="JPKELLY"/>
    <d v="2018-12-17T00:00:00"/>
    <d v="2018-12-17T00:00:00"/>
    <d v="2018-12-19T00:00:00"/>
    <d v="2018-12-19T00:00:00"/>
    <m/>
    <m/>
    <m/>
    <m/>
    <m/>
  </r>
  <r>
    <s v="RKBEELMAN"/>
    <n v="1803804101"/>
    <s v="VP/Z-CUSTOM-BLDR"/>
    <s v="HUTTON CONSTRUCTION CORPORATION"/>
    <x v="336"/>
    <x v="1"/>
    <d v="2018-08-15T00:00:00"/>
    <d v="2019-01-28T00:00:00"/>
    <m/>
    <m/>
    <s v="STJ"/>
    <s v="OS"/>
    <x v="19"/>
    <s v="STJ"/>
    <s v="F1"/>
    <m/>
    <d v="2018-12-17T00:00:00"/>
    <d v="2018-12-19T00:00:00"/>
    <n v="43499"/>
    <n v="269438.33"/>
    <n v="269438.33"/>
    <n v="90.05"/>
    <n v="104.89"/>
    <n v="104.89"/>
    <n v="199.67"/>
    <n v="0"/>
    <n v="218.5"/>
    <n v="0"/>
    <n v="218.5"/>
    <n v="46120.959999999999"/>
    <n v="21962.36"/>
    <n v="0"/>
    <n v="63649.85"/>
    <n v="23.623000000000001"/>
    <n v="64727.75"/>
    <n v="24.023"/>
    <n v="22.5"/>
    <m/>
    <m/>
    <m/>
    <m/>
    <m/>
    <s v="MGROVER"/>
    <d v="2018-11-13T00:00:00"/>
    <m/>
    <d v="2018-11-15T00:00:00"/>
    <m/>
    <s v="MLJOB"/>
    <n v="43440"/>
    <n v="43440"/>
    <n v="43444"/>
    <n v="43445"/>
    <s v="JRKRUPPSTADT"/>
    <m/>
    <m/>
    <d v="2018-12-12T00:00:00"/>
    <m/>
    <s v="DGSCHADEMAN"/>
    <d v="2018-12-14T00:00:00"/>
    <d v="2018-12-14T00:00:00"/>
    <d v="2018-12-21T00:00:00"/>
    <n v="43467"/>
    <s v="WALANDIS"/>
    <n v="43467"/>
    <n v="43467"/>
    <n v="43472"/>
    <n v="43474"/>
    <m/>
    <m/>
    <m/>
    <m/>
    <m/>
    <s v="SVCORDERMAN"/>
    <d v="2019-01-10T00:00:00"/>
    <m/>
    <d v="2019-01-10T00:00:00"/>
    <d v="2019-01-10T00:00:00"/>
    <s v="DGSCHADEMAN"/>
    <d v="2018-12-24T00:00:00"/>
    <d v="2019-01-10T00:00:00"/>
    <d v="2018-12-24T00:00:00"/>
    <d v="2019-01-10T00:00:00"/>
    <m/>
    <m/>
    <m/>
    <d v="2019-01-14T00:00:00"/>
    <m/>
    <s v="MLJOB"/>
    <m/>
    <m/>
    <m/>
    <m/>
    <m/>
    <m/>
    <m/>
    <d v="2019-01-25T00:00:00"/>
    <n v="43494"/>
    <s v="DGSCHADEMAN"/>
    <d v="2019-01-09T00:00:00"/>
    <m/>
    <d v="2019-01-09T00:00:00"/>
    <d v="2019-01-09T00:00:00"/>
    <s v="JRKRUPPSTADT"/>
    <d v="2018-11-08T00:00:00"/>
    <n v="43411"/>
    <d v="2018-11-09T00:00:00"/>
    <d v="2018-11-08T00:00:00"/>
    <m/>
    <m/>
    <m/>
    <m/>
    <m/>
  </r>
  <r>
    <s v="BLSCHADEMAN"/>
    <n v="1803984101"/>
    <s v="VP/Z-CUSTOM-BLDR"/>
    <s v="PARIC CORPORATION"/>
    <x v="337"/>
    <x v="0"/>
    <d v="2018-11-13T00:00:00"/>
    <n v="43538"/>
    <m/>
    <n v="18032"/>
    <s v="STJ"/>
    <s v="STJ"/>
    <x v="19"/>
    <s v="STJ"/>
    <s v="F1"/>
    <m/>
    <n v="43452"/>
    <n v="43452"/>
    <m/>
    <n v="23385.14"/>
    <n v="0"/>
    <n v="5.98"/>
    <n v="5.63"/>
    <n v="5.31"/>
    <n v="35.090000000000003"/>
    <n v="0"/>
    <n v="30.25"/>
    <n v="0"/>
    <n v="30.25"/>
    <n v="8103.6"/>
    <n v="3858.85"/>
    <n v="0"/>
    <n v="6267.47"/>
    <n v="26.800999999999998"/>
    <n v="0"/>
    <m/>
    <n v="26.3"/>
    <m/>
    <m/>
    <m/>
    <m/>
    <m/>
    <s v="MLJOB"/>
    <n v="43472"/>
    <n v="43472"/>
    <n v="43473"/>
    <n v="43476"/>
    <s v="MLJOB"/>
    <n v="43474"/>
    <n v="43474"/>
    <n v="43474"/>
    <n v="43476"/>
    <s v="JRKRUPPSTADT"/>
    <m/>
    <m/>
    <n v="43479"/>
    <n v="43476"/>
    <s v="JLPHILLIPS"/>
    <d v="2019-01-14T00:00:00"/>
    <d v="2019-01-14T00:00:00"/>
    <d v="2019-01-15T00:00:00"/>
    <d v="2019-01-16T00:00:00"/>
    <s v="JLPHILLIPS"/>
    <n v="43479"/>
    <m/>
    <n v="43480"/>
    <m/>
    <m/>
    <m/>
    <m/>
    <m/>
    <m/>
    <s v="SVCORDERMAN"/>
    <d v="2019-01-21T00:00:00"/>
    <m/>
    <d v="2019-02-18T00:00:00"/>
    <d v="2019-01-31T00:00:00"/>
    <s v="JLPHILLIPS"/>
    <n v="43480"/>
    <n v="43480"/>
    <n v="43480"/>
    <n v="43480"/>
    <m/>
    <m/>
    <m/>
    <m/>
    <m/>
    <s v="MLJOB"/>
    <m/>
    <m/>
    <m/>
    <m/>
    <m/>
    <m/>
    <m/>
    <d v="2019-03-14T00:00:00"/>
    <m/>
    <s v="JLPHILLIPS"/>
    <d v="2019-01-18T00:00:00"/>
    <m/>
    <d v="2019-01-18T00:00:00"/>
    <d v="2019-01-16T00:00:00"/>
    <s v="JRKRUPPSTADT"/>
    <n v="43474"/>
    <n v="43474"/>
    <n v="43474"/>
    <n v="43473"/>
    <m/>
    <m/>
    <m/>
    <m/>
    <m/>
  </r>
  <r>
    <s v="PRLANTZ"/>
    <n v="1702881707"/>
    <s v="CSS/CONV-ENPARTS-BLDR"/>
    <s v="TECTONIC MANAGEMENT GROUP, INC."/>
    <x v="338"/>
    <x v="0"/>
    <d v="2019-01-25T00:00:00"/>
    <d v="2019-02-01T00:00:00"/>
    <m/>
    <m/>
    <m/>
    <m/>
    <x v="19"/>
    <s v="STJ"/>
    <s v="P"/>
    <m/>
    <m/>
    <m/>
    <m/>
    <n v="30708"/>
    <n v="0"/>
    <n v="0"/>
    <n v="3.08"/>
    <n v="3.08"/>
    <n v="0"/>
    <m/>
    <n v="0"/>
    <n v="0"/>
    <n v="0"/>
    <m/>
    <m/>
    <n v="0"/>
    <n v="11669"/>
    <n v="38"/>
    <n v="11635.9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01-28T00:00:00"/>
    <m/>
    <m/>
    <m/>
    <m/>
    <m/>
    <m/>
    <m/>
    <m/>
    <m/>
    <m/>
    <m/>
    <m/>
    <m/>
    <m/>
    <m/>
    <m/>
    <m/>
    <m/>
    <d v="2019-02-04T00:00:00"/>
    <d v="2019-01-31T00:00:00"/>
    <s v="COXAL"/>
    <d v="2019-01-25T00:00:00"/>
    <m/>
    <d v="2019-01-25T00:00:00"/>
    <d v="2019-01-25T00:00:00"/>
    <m/>
    <m/>
    <m/>
    <m/>
    <m/>
    <m/>
    <m/>
    <m/>
    <m/>
    <m/>
  </r>
  <r>
    <s v="FRIZR"/>
    <n v="1802400001"/>
    <s v="VP/Z-CUSTOM-BLDR"/>
    <s v="LEFEVER BUILDING SYSTEMS"/>
    <x v="339"/>
    <x v="0"/>
    <d v="2018-03-07T00:00:00"/>
    <n v="43532"/>
    <m/>
    <m/>
    <s v="STJ"/>
    <s v="STJ"/>
    <x v="19"/>
    <s v="STJ"/>
    <m/>
    <m/>
    <n v="43378"/>
    <n v="43381"/>
    <m/>
    <n v="338301.16"/>
    <n v="0"/>
    <n v="90.56"/>
    <n v="91.27"/>
    <n v="91.27"/>
    <n v="496.65"/>
    <m/>
    <n v="595.57000000000005"/>
    <n v="0"/>
    <n v="595.57000000000005"/>
    <n v="99080.07"/>
    <n v="47180.98"/>
    <n v="0"/>
    <n v="50107.4"/>
    <n v="14.811"/>
    <n v="0"/>
    <m/>
    <n v="16.899999999999999"/>
    <m/>
    <m/>
    <m/>
    <m/>
    <m/>
    <s v="DBRYAN"/>
    <n v="43332"/>
    <n v="43332"/>
    <n v="43336"/>
    <n v="43350"/>
    <s v="MLJOB"/>
    <n v="43257"/>
    <m/>
    <n v="43342"/>
    <n v="43350"/>
    <s v="JPKELLY"/>
    <m/>
    <m/>
    <n v="43360"/>
    <n v="43360"/>
    <s v="MYERD"/>
    <d v="2018-09-10T00:00:00"/>
    <m/>
    <d v="2018-10-18T00:00:00"/>
    <m/>
    <s v="AMCHAPMAN"/>
    <n v="43392"/>
    <n v="43395"/>
    <n v="43411"/>
    <m/>
    <m/>
    <m/>
    <m/>
    <m/>
    <m/>
    <s v="SVCORDERMAN"/>
    <d v="2019-02-01T00:00:00"/>
    <m/>
    <d v="2019-02-01T00:00:00"/>
    <d v="2019-01-24T00:00:00"/>
    <s v="AMCHAPMAN"/>
    <n v="43411"/>
    <n v="43411"/>
    <n v="43411"/>
    <n v="43411"/>
    <m/>
    <m/>
    <m/>
    <d v="2019-01-28T00:00:00"/>
    <m/>
    <s v="MLJOB"/>
    <m/>
    <m/>
    <m/>
    <m/>
    <m/>
    <m/>
    <m/>
    <d v="2019-03-08T00:00:00"/>
    <m/>
    <s v="WIENM"/>
    <d v="2019-01-31T00:00:00"/>
    <m/>
    <d v="2019-01-31T00:00:00"/>
    <d v="2019-01-23T00:00:00"/>
    <s v="JPKELLY"/>
    <n v="43300"/>
    <n v="43311"/>
    <n v="43304"/>
    <n v="43314"/>
    <m/>
    <m/>
    <m/>
    <m/>
    <m/>
  </r>
  <r>
    <s v="FRIZR"/>
    <n v="1803410401"/>
    <s v="VP/Z-CUSTOM-BLDR"/>
    <s v="INDUSTRIAL CONSTRUCTORS/MGRS., INC."/>
    <x v="340"/>
    <x v="0"/>
    <d v="2018-06-22T00:00:00"/>
    <d v="2019-02-04T00:00:00"/>
    <m/>
    <s v="18C134"/>
    <s v="STJ"/>
    <s v="STJ"/>
    <x v="19"/>
    <s v="STJ"/>
    <m/>
    <m/>
    <d v="2018-11-14T00:00:00"/>
    <d v="2018-11-15T00:00:00"/>
    <m/>
    <n v="166301.56"/>
    <n v="0"/>
    <n v="52.3"/>
    <n v="44.46"/>
    <n v="44.46"/>
    <n v="221.35"/>
    <m/>
    <n v="293"/>
    <n v="0"/>
    <n v="293"/>
    <n v="51131.32"/>
    <n v="24348.25"/>
    <n v="32010"/>
    <n v="37531.81"/>
    <n v="22.568999999999999"/>
    <n v="11118.93"/>
    <m/>
    <n v="23.9"/>
    <m/>
    <m/>
    <m/>
    <m/>
    <m/>
    <s v="CLCONRAD"/>
    <n v="43367"/>
    <n v="43332"/>
    <n v="43370"/>
    <n v="43369"/>
    <s v="CLCONRAD"/>
    <m/>
    <m/>
    <n v="43375"/>
    <n v="43369"/>
    <s v="JPKELLY"/>
    <m/>
    <m/>
    <n v="43374"/>
    <n v="43369"/>
    <s v="DAVIL1"/>
    <n v="43402"/>
    <n v="43395"/>
    <n v="43409"/>
    <n v="43409"/>
    <s v="DGSCHADEMAN"/>
    <n v="43416"/>
    <n v="43417"/>
    <n v="43432"/>
    <n v="43109"/>
    <m/>
    <m/>
    <m/>
    <m/>
    <m/>
    <s v="SVCORDERMAN"/>
    <d v="2019-01-15T00:00:00"/>
    <m/>
    <d v="2019-01-15T00:00:00"/>
    <n v="43476"/>
    <s v="DAVIL1"/>
    <d v="2019-01-07T00:00:00"/>
    <d v="2019-01-07T00:00:00"/>
    <d v="2019-01-07T00:00:00"/>
    <d v="2019-01-07T00:00:00"/>
    <m/>
    <m/>
    <m/>
    <n v="43481"/>
    <m/>
    <s v="MLJOB"/>
    <m/>
    <m/>
    <m/>
    <m/>
    <m/>
    <m/>
    <m/>
    <d v="2019-02-01T00:00:00"/>
    <m/>
    <s v="DGSCHADEMAN"/>
    <d v="2019-01-14T00:00:00"/>
    <m/>
    <d v="2019-01-14T00:00:00"/>
    <d v="2019-01-10T00:00:00"/>
    <s v="JPKELLY"/>
    <n v="43325"/>
    <n v="43325"/>
    <n v="43328"/>
    <n v="43360"/>
    <m/>
    <m/>
    <m/>
    <m/>
    <m/>
  </r>
  <r>
    <s v="RKBEELMAN"/>
    <n v="1803906901"/>
    <s v="VP/Z-CUSTOM-BLDR"/>
    <s v="CROSSLAND CONSTRUCTION"/>
    <x v="341"/>
    <x v="0"/>
    <d v="2018-09-05T00:00:00"/>
    <n v="43514"/>
    <m/>
    <m/>
    <s v="STJ"/>
    <s v="STJ"/>
    <x v="19"/>
    <s v="STJ"/>
    <m/>
    <m/>
    <n v="43369"/>
    <n v="43369"/>
    <m/>
    <n v="17674.990000000002"/>
    <n v="0"/>
    <n v="1.63"/>
    <n v="2.92"/>
    <n v="2.92"/>
    <n v="72.86"/>
    <m/>
    <n v="75.5"/>
    <n v="0"/>
    <n v="75.5"/>
    <n v="16829.650000000001"/>
    <n v="8014.12"/>
    <n v="0"/>
    <n v="3318.28"/>
    <n v="18.774000000000001"/>
    <n v="0"/>
    <m/>
    <n v="20"/>
    <m/>
    <m/>
    <m/>
    <m/>
    <m/>
    <s v="MCQUK"/>
    <n v="43364"/>
    <n v="43364"/>
    <n v="43367"/>
    <n v="43383"/>
    <s v="MCQUK"/>
    <m/>
    <m/>
    <n v="43371"/>
    <n v="43383"/>
    <s v="JPKELLY"/>
    <m/>
    <m/>
    <n v="43385"/>
    <n v="43385"/>
    <s v="DAVIL1"/>
    <d v="2018-10-12T00:00:00"/>
    <d v="2018-10-16T00:00:00"/>
    <d v="2018-10-17T00:00:00"/>
    <d v="2018-10-17T00:00:00"/>
    <s v="DGSCHADEMAN"/>
    <n v="43483"/>
    <n v="43483"/>
    <n v="43486"/>
    <n v="43487"/>
    <m/>
    <m/>
    <m/>
    <m/>
    <m/>
    <s v="SVCORDERMAN"/>
    <n v="43490"/>
    <m/>
    <d v="2019-01-25T00:00:00"/>
    <d v="2019-01-23T00:00:00"/>
    <s v="DGSCHADEMAN"/>
    <n v="43487"/>
    <n v="43487"/>
    <n v="43487"/>
    <n v="43487"/>
    <m/>
    <m/>
    <m/>
    <n v="43493"/>
    <m/>
    <s v="MLJOB"/>
    <m/>
    <m/>
    <m/>
    <m/>
    <m/>
    <m/>
    <m/>
    <d v="2019-02-13T00:00:00"/>
    <m/>
    <s v="DGSCHADEMAN"/>
    <d v="2019-01-24T00:00:00"/>
    <m/>
    <d v="2019-01-24T00:00:00"/>
    <d v="2019-01-22T00:00:00"/>
    <s v="JPKELLY"/>
    <n v="43381"/>
    <m/>
    <n v="43381"/>
    <m/>
    <m/>
    <m/>
    <m/>
    <m/>
    <m/>
  </r>
  <r>
    <s v="PRLANTZ"/>
    <n v="1900036601"/>
    <s v="VP-ENPARTS-BLDR"/>
    <s v="US ERECTORS, INC."/>
    <x v="342"/>
    <x v="1"/>
    <d v="2019-01-07T00:00:00"/>
    <m/>
    <m/>
    <m/>
    <m/>
    <m/>
    <x v="19"/>
    <s v="STJ"/>
    <m/>
    <m/>
    <m/>
    <m/>
    <n v="43499"/>
    <n v="2025.8"/>
    <n v="2025.8"/>
    <n v="0.28999999999999998"/>
    <n v="0.3"/>
    <n v="0.3"/>
    <n v="0"/>
    <m/>
    <n v="0"/>
    <n v="0"/>
    <n v="0"/>
    <m/>
    <m/>
    <n v="0"/>
    <n v="744.82"/>
    <n v="36.767000000000003"/>
    <n v="711.41"/>
    <n v="35.11699999999999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08T00:00:00"/>
    <m/>
    <d v="2019-01-08T00:00:00"/>
    <d v="2019-01-08T00:00:00"/>
    <m/>
    <m/>
    <m/>
    <m/>
    <m/>
    <m/>
    <m/>
    <m/>
    <m/>
    <m/>
    <m/>
    <m/>
    <m/>
    <m/>
    <m/>
    <m/>
    <m/>
    <m/>
    <d v="2019-01-22T00:00:00"/>
    <d v="2019-01-23T00:00:00"/>
    <s v="LRSNODGRASS"/>
    <d v="2019-01-07T00:00:00"/>
    <m/>
    <d v="2019-01-07T00:00:00"/>
    <d v="2019-01-07T00:00:00"/>
    <m/>
    <m/>
    <m/>
    <m/>
    <m/>
    <m/>
    <m/>
    <m/>
    <m/>
    <m/>
  </r>
  <r>
    <s v="DBJONES"/>
    <n v="1900025101"/>
    <s v="VP-ENPARTS-BLDR"/>
    <s v="CURTISS-MANES-SCHULTE, INC."/>
    <x v="343"/>
    <x v="1"/>
    <d v="2019-01-07T00:00:00"/>
    <m/>
    <m/>
    <m/>
    <m/>
    <m/>
    <x v="19"/>
    <s v="STJ"/>
    <m/>
    <m/>
    <m/>
    <m/>
    <n v="43498"/>
    <n v="1037.26"/>
    <n v="1037.26"/>
    <n v="0.2"/>
    <n v="0.2"/>
    <n v="0.2"/>
    <n v="0"/>
    <m/>
    <n v="0"/>
    <n v="0"/>
    <n v="0"/>
    <m/>
    <m/>
    <n v="0"/>
    <n v="267.88"/>
    <n v="25.826000000000001"/>
    <n v="-69.4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n v="43472"/>
    <m/>
    <d v="2019-01-07T00:00:00"/>
    <d v="2019-01-07T00:00:00"/>
    <m/>
    <m/>
    <m/>
    <m/>
    <m/>
    <m/>
    <m/>
    <m/>
    <n v="43475"/>
    <m/>
    <m/>
    <m/>
    <m/>
    <m/>
    <m/>
    <m/>
    <m/>
    <m/>
    <d v="2019-01-14T00:00:00"/>
    <n v="43480"/>
    <s v="DBJONES"/>
    <d v="2019-01-07T00:00:00"/>
    <m/>
    <d v="2019-01-07T00:00:00"/>
    <d v="2019-01-07T00:00:00"/>
    <m/>
    <m/>
    <m/>
    <m/>
    <m/>
    <m/>
    <m/>
    <m/>
    <m/>
    <m/>
  </r>
  <r>
    <s v="RKBEELMAN"/>
    <n v="1802165213"/>
    <s v="VP-ENPARTS-BLDR"/>
    <s v="EVANS BUILDING CO., INC."/>
    <x v="344"/>
    <x v="1"/>
    <d v="2019-01-08T00:00:00"/>
    <m/>
    <m/>
    <m/>
    <m/>
    <s v="STJ"/>
    <x v="19"/>
    <s v="STJ"/>
    <m/>
    <m/>
    <m/>
    <m/>
    <n v="43499"/>
    <n v="2605.71"/>
    <n v="2605.71"/>
    <n v="0.2"/>
    <n v="0.22"/>
    <n v="0.22"/>
    <n v="0"/>
    <m/>
    <n v="0"/>
    <n v="0"/>
    <n v="0"/>
    <m/>
    <m/>
    <n v="0"/>
    <n v="1204.6099999999999"/>
    <n v="46.23"/>
    <n v="1194.6300000000001"/>
    <n v="45.847000000000001"/>
    <n v="0"/>
    <m/>
    <m/>
    <m/>
    <m/>
    <m/>
    <s v="DBRYAN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01-09T00:00:00"/>
    <m/>
    <d v="2019-01-09T00:00:00"/>
    <d v="2019-01-09T00:00:00"/>
    <m/>
    <m/>
    <m/>
    <m/>
    <m/>
    <m/>
    <m/>
    <m/>
    <d v="2019-01-14T00:00:00"/>
    <m/>
    <m/>
    <m/>
    <m/>
    <m/>
    <m/>
    <m/>
    <m/>
    <m/>
    <d v="2019-01-16T00:00:00"/>
    <d v="2019-01-21T00:00:00"/>
    <s v="LRSNODGRASS"/>
    <d v="2019-01-08T00:00:00"/>
    <m/>
    <d v="2019-01-08T00:00:00"/>
    <d v="2019-01-08T00:00:00"/>
    <s v="JRKRUPPSTADT"/>
    <m/>
    <m/>
    <m/>
    <m/>
    <m/>
    <m/>
    <m/>
    <m/>
    <m/>
  </r>
  <r>
    <s v="FRIZR"/>
    <n v="1900083401"/>
    <s v="VP-ENPARTS-BLDR"/>
    <s v="LEFEVER BUILDING SYSTEMS"/>
    <x v="345"/>
    <x v="0"/>
    <d v="2019-01-14T00:00:00"/>
    <d v="2019-03-01T00:00:00"/>
    <m/>
    <s v="Anderson Park Panels"/>
    <m/>
    <m/>
    <x v="19"/>
    <s v="STJ"/>
    <m/>
    <m/>
    <m/>
    <m/>
    <m/>
    <n v="94796.92"/>
    <n v="0"/>
    <n v="20.32"/>
    <n v="19.75"/>
    <n v="19.75"/>
    <n v="24"/>
    <m/>
    <n v="0"/>
    <n v="0"/>
    <n v="0"/>
    <m/>
    <m/>
    <n v="0"/>
    <n v="17438.919999999998"/>
    <n v="18.396000000000001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7T00:00:00"/>
    <m/>
    <d v="2019-01-17T00:00:00"/>
    <d v="2019-01-18T00:00:00"/>
    <m/>
    <m/>
    <m/>
    <m/>
    <m/>
    <m/>
    <m/>
    <m/>
    <n v="43488"/>
    <m/>
    <m/>
    <m/>
    <m/>
    <m/>
    <m/>
    <m/>
    <m/>
    <m/>
    <d v="2019-02-12T00:00:00"/>
    <m/>
    <s v="LRSNODGRASS"/>
    <d v="2019-01-17T00:00:00"/>
    <m/>
    <d v="2019-01-17T00:00:00"/>
    <d v="2019-01-17T00:00:00"/>
    <m/>
    <m/>
    <m/>
    <m/>
    <m/>
    <m/>
    <m/>
    <m/>
    <m/>
    <m/>
  </r>
  <r>
    <s v="BLSCHADEMAN"/>
    <n v="1802909222"/>
    <s v="VP/CLAIM-ENPARTS-BLDR"/>
    <s v="CANNON BUILDING SYSTEMS, INC."/>
    <x v="346"/>
    <x v="1"/>
    <d v="2019-01-18T00:00:00"/>
    <m/>
    <m/>
    <m/>
    <s v="STJ"/>
    <s v="STJ"/>
    <x v="19"/>
    <s v="STJ"/>
    <m/>
    <m/>
    <m/>
    <m/>
    <n v="43499"/>
    <n v="0"/>
    <n v="0"/>
    <n v="0.11"/>
    <n v="0.11"/>
    <n v="0.11"/>
    <n v="0"/>
    <m/>
    <n v="0"/>
    <n v="0"/>
    <n v="0"/>
    <m/>
    <m/>
    <n v="0"/>
    <n v="-367"/>
    <m/>
    <n v="-798.86"/>
    <m/>
    <n v="0"/>
    <m/>
    <m/>
    <m/>
    <m/>
    <m/>
    <s v="MJVALENTINE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01-18T00:00:00"/>
    <m/>
    <d v="2019-01-18T00:00:00"/>
    <d v="2019-01-18T00:00:00"/>
    <m/>
    <m/>
    <m/>
    <m/>
    <m/>
    <m/>
    <m/>
    <m/>
    <d v="2019-01-23T00:00:00"/>
    <m/>
    <s v="MLJOB"/>
    <m/>
    <m/>
    <m/>
    <m/>
    <m/>
    <m/>
    <m/>
    <d v="2019-01-23T00:00:00"/>
    <n v="43494"/>
    <s v="LRSNODGRASS"/>
    <d v="2019-01-18T00:00:00"/>
    <m/>
    <d v="2019-01-18T00:00:00"/>
    <d v="2019-01-18T00:00:00"/>
    <s v="JRKRUPPSTADT"/>
    <m/>
    <m/>
    <m/>
    <m/>
    <m/>
    <m/>
    <m/>
    <m/>
    <m/>
  </r>
  <r>
    <s v="BLSCHADEMAN"/>
    <n v="1803142204"/>
    <s v="VP-ENPARTS-BLDR"/>
    <s v="CONSTRUCTION SOLUTIONS AND CONSULTING"/>
    <x v="347"/>
    <x v="0"/>
    <d v="2019-01-21T00:00:00"/>
    <m/>
    <m/>
    <m/>
    <s v="STJ"/>
    <m/>
    <x v="19"/>
    <s v="STJ"/>
    <m/>
    <m/>
    <m/>
    <m/>
    <m/>
    <n v="1324.52"/>
    <n v="0"/>
    <n v="0.25"/>
    <n v="0.22"/>
    <n v="0.22"/>
    <n v="0"/>
    <m/>
    <n v="0"/>
    <n v="0"/>
    <n v="0"/>
    <m/>
    <m/>
    <n v="0"/>
    <n v="693.52"/>
    <n v="52.36"/>
    <n v="0.1"/>
    <m/>
    <n v="0"/>
    <m/>
    <m/>
    <m/>
    <m/>
    <m/>
    <m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01-22T00:00:00"/>
    <m/>
    <d v="2019-01-22T00:00:00"/>
    <d v="2019-01-22T00:00:00"/>
    <m/>
    <m/>
    <m/>
    <m/>
    <m/>
    <m/>
    <m/>
    <m/>
    <m/>
    <m/>
    <s v="MLJOB"/>
    <m/>
    <m/>
    <m/>
    <m/>
    <m/>
    <m/>
    <m/>
    <d v="2019-01-29T00:00:00"/>
    <m/>
    <s v="LRSNODGRASS"/>
    <d v="2019-01-21T00:00:00"/>
    <m/>
    <d v="2019-01-21T00:00:00"/>
    <d v="2019-01-21T00:00:00"/>
    <m/>
    <m/>
    <m/>
    <m/>
    <m/>
    <m/>
    <m/>
    <m/>
    <m/>
    <m/>
  </r>
  <r>
    <s v="BLSCHADEMAN"/>
    <n v="1702807024"/>
    <s v="VP-ENPARTS-BLDR"/>
    <s v="CONSTRUCTION SOLUTIONS AND CONSULTING"/>
    <x v="348"/>
    <x v="0"/>
    <d v="2019-01-22T00:00:00"/>
    <m/>
    <m/>
    <s v="N/A"/>
    <m/>
    <m/>
    <x v="19"/>
    <s v="STJ"/>
    <m/>
    <m/>
    <m/>
    <m/>
    <m/>
    <n v="504.55"/>
    <n v="0"/>
    <n v="0.12"/>
    <n v="0.05"/>
    <n v="0.05"/>
    <n v="0"/>
    <m/>
    <n v="0"/>
    <n v="0"/>
    <n v="0"/>
    <m/>
    <m/>
    <n v="0"/>
    <n v="264.55"/>
    <n v="52.433"/>
    <n v="0"/>
    <m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n v="43488"/>
    <m/>
    <d v="2019-01-23T00:00:00"/>
    <d v="2019-01-23T00:00:00"/>
    <m/>
    <m/>
    <m/>
    <m/>
    <m/>
    <m/>
    <m/>
    <m/>
    <m/>
    <m/>
    <m/>
    <m/>
    <m/>
    <m/>
    <m/>
    <m/>
    <m/>
    <m/>
    <d v="2019-01-29T00:00:00"/>
    <m/>
    <s v="LRSNODGRASS"/>
    <d v="2019-01-22T00:00:00"/>
    <m/>
    <d v="2019-01-22T00:00:00"/>
    <d v="2019-01-22T00:00:00"/>
    <s v="CRSALEM"/>
    <m/>
    <m/>
    <m/>
    <m/>
    <m/>
    <m/>
    <m/>
    <m/>
    <m/>
  </r>
  <r>
    <s v="PRLANTZ"/>
    <n v="1803049808"/>
    <s v="VP-ENPARTS-BLDR"/>
    <s v="WOODRUFF CONSTRUCTION, LLC"/>
    <x v="349"/>
    <x v="1"/>
    <d v="2019-01-22T00:00:00"/>
    <m/>
    <m/>
    <m/>
    <s v="STJ"/>
    <s v="NC"/>
    <x v="19"/>
    <s v="STJ"/>
    <m/>
    <m/>
    <m/>
    <m/>
    <n v="43499"/>
    <n v="781.5"/>
    <n v="781.5"/>
    <n v="7.0000000000000007E-2"/>
    <n v="7.0000000000000007E-2"/>
    <n v="7.0000000000000007E-2"/>
    <n v="0"/>
    <m/>
    <n v="0"/>
    <n v="0"/>
    <n v="0"/>
    <m/>
    <m/>
    <n v="0"/>
    <n v="182.5"/>
    <n v="23.353000000000002"/>
    <n v="191.24"/>
    <n v="24.471"/>
    <n v="0"/>
    <m/>
    <m/>
    <m/>
    <m/>
    <m/>
    <s v="IMKULI"/>
    <m/>
    <m/>
    <m/>
    <m/>
    <s v="CEQUERRY"/>
    <m/>
    <m/>
    <m/>
    <m/>
    <m/>
    <m/>
    <m/>
    <m/>
    <m/>
    <m/>
    <m/>
    <m/>
    <m/>
    <m/>
    <m/>
    <m/>
    <m/>
    <m/>
    <m/>
    <m/>
    <m/>
    <m/>
    <m/>
    <m/>
    <s v="SVCORDERMAN"/>
    <d v="2019-01-22T00:00:00"/>
    <m/>
    <d v="2019-01-22T00:00:00"/>
    <d v="2019-01-22T00:00:00"/>
    <m/>
    <m/>
    <m/>
    <m/>
    <m/>
    <m/>
    <m/>
    <m/>
    <d v="2019-01-25T00:00:00"/>
    <m/>
    <m/>
    <m/>
    <m/>
    <m/>
    <m/>
    <m/>
    <m/>
    <m/>
    <d v="2019-01-29T00:00:00"/>
    <n v="43494"/>
    <s v="LRSNODGRASS"/>
    <d v="2019-01-22T00:00:00"/>
    <m/>
    <d v="2019-01-22T00:00:00"/>
    <d v="2019-01-22T00:00:00"/>
    <s v="CRSALEM"/>
    <m/>
    <m/>
    <m/>
    <m/>
    <m/>
    <m/>
    <m/>
    <m/>
    <m/>
  </r>
  <r>
    <s v="BLSCHADEMAN"/>
    <n v="1702807025"/>
    <s v="VP-ENPARTS-BLDR"/>
    <s v="CONSTRUCTION SOLUTIONS AND CONSULTING"/>
    <x v="348"/>
    <x v="0"/>
    <d v="2019-01-25T00:00:00"/>
    <m/>
    <m/>
    <s v="N/A"/>
    <m/>
    <m/>
    <x v="19"/>
    <s v="STJ"/>
    <m/>
    <m/>
    <m/>
    <m/>
    <m/>
    <n v="1902.75"/>
    <n v="0"/>
    <n v="0.46"/>
    <n v="0.35"/>
    <n v="0.35"/>
    <n v="0"/>
    <m/>
    <n v="0"/>
    <n v="0"/>
    <n v="0"/>
    <m/>
    <m/>
    <n v="0"/>
    <n v="996.75"/>
    <n v="52.384999999999998"/>
    <n v="0"/>
    <m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01-28T00:00:00"/>
    <m/>
    <d v="2019-01-28T00:00:00"/>
    <d v="2019-01-28T00:00:00"/>
    <m/>
    <m/>
    <m/>
    <m/>
    <m/>
    <m/>
    <m/>
    <m/>
    <m/>
    <m/>
    <m/>
    <m/>
    <m/>
    <m/>
    <m/>
    <m/>
    <m/>
    <m/>
    <d v="2019-02-12T00:00:00"/>
    <m/>
    <s v="LRSNODGRASS"/>
    <d v="2019-01-25T00:00:00"/>
    <m/>
    <d v="2019-01-25T00:00:00"/>
    <d v="2019-01-25T00:00:00"/>
    <s v="CRSALEM"/>
    <m/>
    <m/>
    <m/>
    <m/>
    <m/>
    <m/>
    <m/>
    <m/>
    <m/>
  </r>
  <r>
    <s v="BLSCHADEMAN"/>
    <n v="1702807026"/>
    <s v="VP-ENPARTS-BLDR"/>
    <s v="CONSTRUCTION SOLUTIONS AND CONSULTING"/>
    <x v="348"/>
    <x v="0"/>
    <d v="2019-01-25T00:00:00"/>
    <m/>
    <m/>
    <s v="N/A"/>
    <m/>
    <m/>
    <x v="19"/>
    <s v="STJ"/>
    <m/>
    <m/>
    <m/>
    <m/>
    <m/>
    <n v="2275.27"/>
    <n v="0"/>
    <n v="0.73"/>
    <n v="0.55000000000000004"/>
    <n v="0.55000000000000004"/>
    <n v="0"/>
    <m/>
    <n v="0"/>
    <n v="0"/>
    <n v="0"/>
    <m/>
    <m/>
    <n v="0"/>
    <n v="1191.27"/>
    <n v="52.356999999999999"/>
    <n v="0"/>
    <m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01-28T00:00:00"/>
    <m/>
    <d v="2019-01-28T00:00:00"/>
    <d v="2019-01-28T00:00:00"/>
    <m/>
    <m/>
    <m/>
    <m/>
    <m/>
    <m/>
    <m/>
    <m/>
    <d v="2019-01-31T00:00:00"/>
    <m/>
    <m/>
    <m/>
    <m/>
    <m/>
    <m/>
    <m/>
    <m/>
    <m/>
    <d v="2019-02-12T00:00:00"/>
    <m/>
    <s v="LRSNODGRASS"/>
    <d v="2019-01-25T00:00:00"/>
    <m/>
    <d v="2019-01-25T00:00:00"/>
    <d v="2019-01-25T00:00:00"/>
    <s v="CRSALEM"/>
    <m/>
    <m/>
    <m/>
    <m/>
    <m/>
    <m/>
    <m/>
    <m/>
    <m/>
  </r>
  <r>
    <s v="PRLANTZ"/>
    <n v="1804309902"/>
    <s v="VP/Z-CUSTOM-BLDR"/>
    <s v="MIDSTATES BUILDERS, INC."/>
    <x v="350"/>
    <x v="0"/>
    <d v="2019-01-09T00:00:00"/>
    <d v="2019-01-31T00:00:00"/>
    <m/>
    <s v="Midstates Builders (Spencer, IA)"/>
    <s v="STJ"/>
    <s v="STJ"/>
    <x v="14"/>
    <s v="STJ"/>
    <s v="B1"/>
    <m/>
    <d v="2019-01-10T00:00:00"/>
    <d v="2019-01-11T00:00:00"/>
    <m/>
    <n v="1"/>
    <n v="0"/>
    <n v="0.28000000000000003"/>
    <n v="0.18"/>
    <n v="0.18"/>
    <n v="0"/>
    <m/>
    <n v="0"/>
    <n v="0"/>
    <n v="0"/>
    <m/>
    <m/>
    <n v="0"/>
    <n v="-527"/>
    <m/>
    <n v="-380.65"/>
    <m/>
    <n v="0"/>
    <m/>
    <m/>
    <m/>
    <m/>
    <m/>
    <s v="RDPALMER"/>
    <m/>
    <m/>
    <m/>
    <m/>
    <s v="RDPALMER"/>
    <m/>
    <m/>
    <m/>
    <m/>
    <m/>
    <m/>
    <m/>
    <m/>
    <m/>
    <s v="QUALC"/>
    <d v="2019-01-09T00:00:00"/>
    <d v="2019-01-09T00:00:00"/>
    <d v="2019-01-09T00:00:00"/>
    <d v="2019-01-09T00:00:00"/>
    <m/>
    <m/>
    <m/>
    <m/>
    <m/>
    <m/>
    <m/>
    <m/>
    <m/>
    <m/>
    <s v="SVCORDERMAN"/>
    <d v="2019-01-11T00:00:00"/>
    <m/>
    <d v="2019-01-11T00:00:00"/>
    <d v="2019-01-11T00:00:00"/>
    <m/>
    <m/>
    <m/>
    <m/>
    <m/>
    <m/>
    <m/>
    <m/>
    <n v="43481"/>
    <m/>
    <s v="MLJOB"/>
    <m/>
    <m/>
    <m/>
    <m/>
    <m/>
    <m/>
    <m/>
    <d v="2019-01-31T00:00:00"/>
    <n v="43496"/>
    <s v="QUALC"/>
    <d v="2019-01-09T00:00:00"/>
    <m/>
    <d v="2019-01-09T00:00:00"/>
    <d v="2019-01-09T00:00:00"/>
    <s v="JPKELLY"/>
    <m/>
    <m/>
    <m/>
    <m/>
    <m/>
    <m/>
    <m/>
    <m/>
    <m/>
  </r>
  <r>
    <s v="PRLANTZ"/>
    <n v="1804309901"/>
    <s v="VP/Z-CUSTOM-BLDR"/>
    <s v="MIDSTATES BUILDERS, INC."/>
    <x v="350"/>
    <x v="1"/>
    <d v="2018-10-25T00:00:00"/>
    <d v="2019-01-31T00:00:00"/>
    <m/>
    <s v="Midstates Builders (Spencer, IA)"/>
    <s v="STJ"/>
    <s v="STJ"/>
    <x v="14"/>
    <s v="STJ"/>
    <s v="C1"/>
    <m/>
    <d v="2018-11-07T00:00:00"/>
    <d v="2018-11-08T00:00:00"/>
    <n v="43499"/>
    <n v="42873.81"/>
    <n v="42873.81"/>
    <n v="7.61"/>
    <n v="6.96"/>
    <n v="6.96"/>
    <n v="147.38999999999999"/>
    <m/>
    <n v="125.25"/>
    <n v="0"/>
    <n v="125.25"/>
    <n v="34044.720000000001"/>
    <n v="16211.77"/>
    <n v="0"/>
    <n v="9627.19"/>
    <n v="22.454999999999998"/>
    <n v="26648.6"/>
    <n v="62.155999999999999"/>
    <n v="23.2"/>
    <m/>
    <m/>
    <m/>
    <m/>
    <m/>
    <s v="RDPALMER"/>
    <d v="2018-11-26T00:00:00"/>
    <d v="2018-11-26T00:00:00"/>
    <d v="2018-11-29T00:00:00"/>
    <d v="2018-12-03T00:00:00"/>
    <s v="RDPALMER"/>
    <m/>
    <m/>
    <d v="2018-11-30T00:00:00"/>
    <d v="2018-12-03T00:00:00"/>
    <s v="JPKELLY"/>
    <m/>
    <m/>
    <d v="2018-11-30T00:00:00"/>
    <n v="43437"/>
    <s v="QUALC"/>
    <d v="2019-01-07T00:00:00"/>
    <d v="2019-01-07T00:00:00"/>
    <d v="2019-01-07T00:00:00"/>
    <d v="2019-01-08T00:00:00"/>
    <s v="MATJONES"/>
    <d v="2019-01-02T00:00:00"/>
    <d v="2019-01-02T00:00:00"/>
    <d v="2019-01-04T00:00:00"/>
    <d v="2019-01-08T00:00:00"/>
    <m/>
    <m/>
    <m/>
    <m/>
    <m/>
    <s v="SVCORDERMAN"/>
    <d v="2019-01-09T00:00:00"/>
    <m/>
    <d v="2019-01-09T00:00:00"/>
    <d v="2019-01-09T00:00:00"/>
    <s v="QUALC"/>
    <d v="2019-01-08T00:00:00"/>
    <d v="2019-01-08T00:00:00"/>
    <d v="2019-01-08T00:00:00"/>
    <d v="2019-01-08T00:00:00"/>
    <m/>
    <m/>
    <m/>
    <d v="2019-01-14T00:00:00"/>
    <m/>
    <s v="MLJOB"/>
    <m/>
    <m/>
    <m/>
    <m/>
    <m/>
    <m/>
    <m/>
    <d v="2019-01-31T00:00:00"/>
    <n v="43496"/>
    <s v="QUALC"/>
    <d v="2019-01-08T00:00:00"/>
    <m/>
    <d v="2019-01-08T00:00:00"/>
    <d v="2019-01-08T00:00:00"/>
    <s v="JPKELLY"/>
    <d v="2018-10-31T00:00:00"/>
    <d v="2018-10-31T00:00:00"/>
    <d v="2018-11-16T00:00:00"/>
    <d v="2018-11-16T00:00:00"/>
    <m/>
    <m/>
    <m/>
    <m/>
    <m/>
  </r>
  <r>
    <s v="BLSCHADEMAN"/>
    <n v="1804547501"/>
    <s v="VP/Z-CUSTOM-BLDR"/>
    <s v="CURTISS-MANES-SCHULTE, INC."/>
    <x v="351"/>
    <x v="0"/>
    <d v="2018-11-16T00:00:00"/>
    <n v="43501"/>
    <m/>
    <s v="1641-20181116"/>
    <s v="STJ"/>
    <s v="STJ"/>
    <x v="14"/>
    <s v="STJ"/>
    <s v="C1"/>
    <m/>
    <n v="43452"/>
    <n v="43453"/>
    <m/>
    <n v="41478.9"/>
    <n v="0"/>
    <n v="12.58"/>
    <n v="12.7"/>
    <n v="12.7"/>
    <n v="35.090000000000003"/>
    <n v="0"/>
    <n v="43.25"/>
    <n v="0"/>
    <n v="43.25"/>
    <n v="8103.6"/>
    <n v="3858.85"/>
    <n v="4757.5"/>
    <n v="8894.76"/>
    <n v="21.443999999999999"/>
    <n v="1566.92"/>
    <m/>
    <n v="0"/>
    <m/>
    <m/>
    <m/>
    <m/>
    <m/>
    <s v="MCQUK"/>
    <n v="43451"/>
    <n v="43451"/>
    <n v="43451"/>
    <n v="43452"/>
    <s v="MCQUK"/>
    <n v="43452"/>
    <n v="43452"/>
    <n v="43452"/>
    <n v="43452"/>
    <s v="JPKELLY"/>
    <m/>
    <m/>
    <n v="43453"/>
    <n v="43453"/>
    <s v="SVERA1"/>
    <n v="43453"/>
    <n v="43454"/>
    <n v="43460"/>
    <n v="43461"/>
    <s v="DMALONE"/>
    <n v="43467"/>
    <n v="43467"/>
    <n v="43468"/>
    <n v="43468"/>
    <m/>
    <m/>
    <m/>
    <m/>
    <m/>
    <s v="SVCORDERMAN"/>
    <d v="2019-01-08T00:00:00"/>
    <m/>
    <d v="2019-01-08T00:00:00"/>
    <d v="2019-01-08T00:00:00"/>
    <s v="SVERA1"/>
    <n v="43469"/>
    <n v="43469"/>
    <n v="43469"/>
    <n v="43461"/>
    <m/>
    <m/>
    <m/>
    <d v="2019-01-11T00:00:00"/>
    <m/>
    <s v="MCQUK"/>
    <m/>
    <m/>
    <m/>
    <m/>
    <m/>
    <m/>
    <m/>
    <d v="2019-02-04T00:00:00"/>
    <m/>
    <s v="SVERA1"/>
    <d v="2019-01-07T00:00:00"/>
    <m/>
    <d v="2019-01-07T00:00:00"/>
    <d v="2019-01-07T00:00:00"/>
    <s v="JPKELLY"/>
    <n v="43438"/>
    <n v="43438"/>
    <n v="43439"/>
    <n v="43439"/>
    <m/>
    <m/>
    <m/>
    <m/>
    <m/>
  </r>
  <r>
    <s v="PRLANTZ"/>
    <n v="1803304912"/>
    <s v="VP/CLAIM-ENPARTS-BLDR"/>
    <s v="ANDERSEN CONSTRUCTION COMPANY OF COUNCIL BLUFFS"/>
    <x v="352"/>
    <x v="1"/>
    <d v="2019-01-22T00:00:00"/>
    <m/>
    <m/>
    <n v="1929485913000"/>
    <s v="STJ"/>
    <s v="STJ"/>
    <x v="14"/>
    <s v="STJ"/>
    <m/>
    <m/>
    <m/>
    <m/>
    <d v="2019-02-03T00:00:00"/>
    <n v="0"/>
    <n v="0"/>
    <n v="0.03"/>
    <n v="0.03"/>
    <n v="0.03"/>
    <n v="0"/>
    <m/>
    <n v="0"/>
    <n v="0"/>
    <n v="0"/>
    <m/>
    <m/>
    <n v="0"/>
    <n v="-85"/>
    <m/>
    <n v="-94.59"/>
    <m/>
    <n v="0"/>
    <m/>
    <m/>
    <m/>
    <m/>
    <m/>
    <s v="DBRYAN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01-22T00:00:00"/>
    <m/>
    <d v="2019-01-22T00:00:00"/>
    <d v="2019-01-22T00:00:00"/>
    <m/>
    <m/>
    <m/>
    <m/>
    <m/>
    <m/>
    <m/>
    <m/>
    <m/>
    <m/>
    <s v="MLJOB"/>
    <m/>
    <m/>
    <m/>
    <m/>
    <m/>
    <m/>
    <m/>
    <d v="2019-01-29T00:00:00"/>
    <d v="2019-01-30T00:00:00"/>
    <s v="LRSNODGRASS"/>
    <d v="2019-01-22T00:00:00"/>
    <m/>
    <d v="2019-01-22T00:00:00"/>
    <d v="2019-01-22T00:00:00"/>
    <s v="JPKELLY"/>
    <m/>
    <m/>
    <m/>
    <m/>
    <m/>
    <m/>
    <m/>
    <m/>
    <m/>
  </r>
  <r>
    <s v="MAHARDEN"/>
    <n v="1803202708"/>
    <s v="VP/CLAIM-ENPARTS-BLDR"/>
    <s v="SETZER PROPERTIES, LLC"/>
    <x v="353"/>
    <x v="0"/>
    <d v="2019-01-04T00:00:00"/>
    <m/>
    <m/>
    <m/>
    <s v="CST"/>
    <s v="MEM"/>
    <x v="4"/>
    <s v="VH"/>
    <m/>
    <m/>
    <m/>
    <m/>
    <m/>
    <n v="0"/>
    <n v="0"/>
    <n v="1.1100000000000001"/>
    <n v="1.1399999999999999"/>
    <n v="1.1399999999999999"/>
    <n v="0"/>
    <m/>
    <n v="0"/>
    <n v="0"/>
    <n v="0"/>
    <m/>
    <m/>
    <n v="0"/>
    <n v="-1881"/>
    <m/>
    <n v="0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01-07T00:00:00"/>
    <m/>
    <d v="2019-01-07T00:00:00"/>
    <d v="2019-01-07T00:00:00"/>
    <m/>
    <m/>
    <m/>
    <m/>
    <m/>
    <m/>
    <m/>
    <m/>
    <n v="43475"/>
    <m/>
    <s v="CDBRIDGES"/>
    <m/>
    <m/>
    <m/>
    <m/>
    <m/>
    <m/>
    <m/>
    <d v="2019-02-08T00:00:00"/>
    <m/>
    <s v="VENGD"/>
    <d v="2019-01-04T00:00:00"/>
    <m/>
    <d v="2019-01-04T00:00:00"/>
    <d v="2019-01-04T00:00:00"/>
    <s v="JHERCHER"/>
    <m/>
    <m/>
    <m/>
    <m/>
    <m/>
    <m/>
    <m/>
    <m/>
    <m/>
  </r>
  <r>
    <s v="MAHARDEN"/>
    <n v="1803202711"/>
    <s v="VP/CLAIM-ENPARTS-BLDR"/>
    <s v="SETZER PROPERTIES, LLC"/>
    <x v="353"/>
    <x v="0"/>
    <d v="2019-01-04T00:00:00"/>
    <m/>
    <m/>
    <m/>
    <s v="CST"/>
    <s v="MEM"/>
    <x v="4"/>
    <s v="VH"/>
    <m/>
    <m/>
    <m/>
    <m/>
    <m/>
    <n v="0"/>
    <n v="0"/>
    <n v="0.02"/>
    <n v="0.02"/>
    <n v="0.02"/>
    <n v="0"/>
    <m/>
    <n v="0"/>
    <n v="0"/>
    <n v="0"/>
    <m/>
    <m/>
    <n v="0"/>
    <n v="-68.53"/>
    <m/>
    <n v="0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n v="43472"/>
    <m/>
    <d v="2019-01-07T00:00:00"/>
    <d v="2019-01-07T00:00:00"/>
    <m/>
    <m/>
    <m/>
    <m/>
    <m/>
    <m/>
    <m/>
    <m/>
    <d v="2019-01-10T00:00:00"/>
    <m/>
    <s v="CDBRIDGES"/>
    <m/>
    <m/>
    <m/>
    <m/>
    <m/>
    <m/>
    <m/>
    <d v="2019-02-08T00:00:00"/>
    <m/>
    <s v="VENGD"/>
    <d v="2019-01-04T00:00:00"/>
    <m/>
    <d v="2019-01-04T00:00:00"/>
    <d v="2019-01-04T00:00:00"/>
    <s v="JHERCHER"/>
    <m/>
    <m/>
    <m/>
    <m/>
    <m/>
    <m/>
    <m/>
    <m/>
    <m/>
  </r>
  <r>
    <s v="KDEROSIA"/>
    <n v="1802830512"/>
    <s v="VP/CLAIM-ENPARTS-BLDR"/>
    <s v="SIMON &amp; COMPANY, INC."/>
    <x v="354"/>
    <x v="0"/>
    <d v="2019-01-09T00:00:00"/>
    <d v="2019-01-10T00:00:00"/>
    <m/>
    <m/>
    <s v="CST"/>
    <s v="MEM"/>
    <x v="4"/>
    <s v="VH"/>
    <m/>
    <s v="OTHER"/>
    <m/>
    <m/>
    <m/>
    <n v="0"/>
    <n v="0"/>
    <n v="0.03"/>
    <n v="0.02"/>
    <n v="0.02"/>
    <n v="0"/>
    <m/>
    <n v="0"/>
    <n v="0"/>
    <n v="0"/>
    <m/>
    <m/>
    <n v="0"/>
    <n v="-584.98"/>
    <m/>
    <n v="-174.24"/>
    <m/>
    <n v="0"/>
    <m/>
    <m/>
    <m/>
    <m/>
    <m/>
    <s v="ABGONZALEZ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n v="43474"/>
    <m/>
    <d v="2019-01-09T00:00:00"/>
    <d v="2019-01-09T00:00:00"/>
    <m/>
    <m/>
    <m/>
    <m/>
    <m/>
    <m/>
    <m/>
    <m/>
    <m/>
    <m/>
    <s v="GREEA"/>
    <m/>
    <m/>
    <m/>
    <m/>
    <m/>
    <m/>
    <m/>
    <d v="2019-01-09T00:00:00"/>
    <d v="2019-01-10T00:00:00"/>
    <s v="PRNURSE"/>
    <d v="2019-01-09T00:00:00"/>
    <m/>
    <d v="2019-01-09T00:00:00"/>
    <d v="2019-01-09T00:00:00"/>
    <s v="JARRJ"/>
    <m/>
    <m/>
    <m/>
    <m/>
    <m/>
    <m/>
    <m/>
    <m/>
    <m/>
  </r>
  <r>
    <s v="KDEROSIA"/>
    <n v="1803637608"/>
    <s v="VP/CLAIM-ENPARTS-BLDR"/>
    <s v="LOVE'S TRAVEL STOPS &amp; COUNTRY STORES, INC."/>
    <x v="355"/>
    <x v="1"/>
    <d v="2019-01-09T00:00:00"/>
    <n v="43475"/>
    <m/>
    <m/>
    <s v="CST"/>
    <s v="MEM"/>
    <x v="4"/>
    <s v="VH"/>
    <m/>
    <m/>
    <m/>
    <m/>
    <d v="2019-02-03T00:00:00"/>
    <n v="0"/>
    <n v="0"/>
    <n v="0.26"/>
    <n v="0.15"/>
    <n v="0.15"/>
    <n v="0"/>
    <m/>
    <n v="0"/>
    <n v="0"/>
    <n v="0"/>
    <m/>
    <m/>
    <n v="0"/>
    <n v="-866.54"/>
    <m/>
    <n v="-455.08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01-09T00:00:00"/>
    <m/>
    <d v="2019-01-09T00:00:00"/>
    <d v="2019-01-09T00:00:00"/>
    <m/>
    <m/>
    <m/>
    <m/>
    <m/>
    <m/>
    <m/>
    <m/>
    <d v="2019-01-14T00:00:00"/>
    <m/>
    <s v="MLJOB"/>
    <m/>
    <m/>
    <m/>
    <m/>
    <m/>
    <m/>
    <m/>
    <d v="2019-01-14T00:00:00"/>
    <d v="2019-01-14T00:00:00"/>
    <s v="PRNURSE"/>
    <d v="2019-01-09T00:00:00"/>
    <m/>
    <d v="2019-01-09T00:00:00"/>
    <d v="2019-01-09T00:00:00"/>
    <s v="SLMCNABB"/>
    <m/>
    <m/>
    <m/>
    <m/>
    <m/>
    <m/>
    <m/>
    <m/>
    <m/>
  </r>
  <r>
    <s v="KDEROSIA"/>
    <n v="1803637610"/>
    <s v="VP-ENPARTS-BLDR"/>
    <s v="LOVE'S TRAVEL STOPS &amp; COUNTRY STORES, INC."/>
    <x v="355"/>
    <x v="2"/>
    <d v="2019-01-17T00:00:00"/>
    <m/>
    <m/>
    <m/>
    <s v="CST"/>
    <s v="MEM"/>
    <x v="4"/>
    <s v="VH"/>
    <m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01-17T00:00:00"/>
    <m/>
    <d v="2019-01-17T00:00:00"/>
    <d v="2019-01-17T00:00:00"/>
    <m/>
    <m/>
    <m/>
    <m/>
    <m/>
    <m/>
    <m/>
    <m/>
    <d v="2019-01-21T00:00:00"/>
    <m/>
    <s v="MLJOB"/>
    <m/>
    <m/>
    <m/>
    <m/>
    <m/>
    <m/>
    <m/>
    <d v="2019-01-21T00:00:00"/>
    <m/>
    <s v="PRNURSE"/>
    <d v="2019-01-17T00:00:00"/>
    <m/>
    <d v="2019-01-17T00:00:00"/>
    <d v="2019-01-17T00:00:00"/>
    <s v="SLMCNABB"/>
    <m/>
    <m/>
    <m/>
    <m/>
    <m/>
    <m/>
    <m/>
    <m/>
    <m/>
  </r>
  <r>
    <s v="MAHARDEN"/>
    <n v="1702477219"/>
    <s v="VP/CLAIM-ENPARTS-BLDR"/>
    <s v="SETZER PROPERTIES, LLC"/>
    <x v="356"/>
    <x v="0"/>
    <d v="2019-01-21T00:00:00"/>
    <n v="43487"/>
    <m/>
    <m/>
    <s v="CST"/>
    <s v="IN"/>
    <x v="4"/>
    <s v="VH"/>
    <m/>
    <s v="OTHER"/>
    <m/>
    <m/>
    <m/>
    <n v="3678.66"/>
    <n v="0"/>
    <n v="0.53"/>
    <n v="0.53"/>
    <n v="0.53"/>
    <n v="0"/>
    <m/>
    <n v="0"/>
    <n v="0"/>
    <n v="0"/>
    <m/>
    <m/>
    <n v="0"/>
    <n v="1926.92"/>
    <n v="52.381"/>
    <n v="-1815.12"/>
    <m/>
    <n v="0"/>
    <m/>
    <m/>
    <m/>
    <m/>
    <m/>
    <s v="YOGAS"/>
    <m/>
    <m/>
    <m/>
    <m/>
    <s v="RMKILLGORE"/>
    <m/>
    <m/>
    <m/>
    <m/>
    <m/>
    <m/>
    <m/>
    <m/>
    <m/>
    <m/>
    <m/>
    <m/>
    <m/>
    <m/>
    <m/>
    <m/>
    <m/>
    <m/>
    <m/>
    <m/>
    <m/>
    <m/>
    <m/>
    <m/>
    <s v="SVCORDERMAN"/>
    <d v="2019-01-21T00:00:00"/>
    <m/>
    <d v="2019-01-23T00:00:00"/>
    <d v="2019-01-23T00:00:00"/>
    <m/>
    <m/>
    <m/>
    <m/>
    <m/>
    <m/>
    <m/>
    <m/>
    <m/>
    <m/>
    <s v="CDBRIDGES"/>
    <m/>
    <m/>
    <m/>
    <m/>
    <m/>
    <m/>
    <m/>
    <d v="2019-01-24T00:00:00"/>
    <d v="2019-01-24T00:00:00"/>
    <s v="PRNURSE"/>
    <d v="2019-01-21T00:00:00"/>
    <m/>
    <d v="2019-01-21T00:00:00"/>
    <d v="2019-01-21T00:00:00"/>
    <m/>
    <m/>
    <m/>
    <m/>
    <m/>
    <m/>
    <m/>
    <m/>
    <m/>
    <m/>
  </r>
  <r>
    <s v="KDEROSIA"/>
    <n v="1803637609"/>
    <s v="VP/CLAIM-ENPARTS-BLDR"/>
    <s v="LOVE'S TRAVEL STOPS &amp; COUNTRY STORES, INC."/>
    <x v="355"/>
    <x v="0"/>
    <d v="2019-01-21T00:00:00"/>
    <m/>
    <m/>
    <m/>
    <s v="CST"/>
    <s v="MEM"/>
    <x v="4"/>
    <s v="VH"/>
    <m/>
    <s v="OTHER"/>
    <m/>
    <m/>
    <m/>
    <n v="1958.71"/>
    <n v="0"/>
    <n v="0.4"/>
    <n v="0.3"/>
    <n v="0.3"/>
    <n v="0"/>
    <m/>
    <n v="0"/>
    <n v="0"/>
    <n v="0"/>
    <m/>
    <m/>
    <n v="0"/>
    <n v="990.28"/>
    <n v="50.558"/>
    <n v="-604.04999999999995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01-22T00:00:00"/>
    <m/>
    <d v="2019-01-22T00:00:00"/>
    <d v="2019-01-21T00:00:00"/>
    <m/>
    <m/>
    <m/>
    <m/>
    <m/>
    <m/>
    <m/>
    <m/>
    <d v="2019-01-24T00:00:00"/>
    <m/>
    <s v="MLJOB"/>
    <m/>
    <m/>
    <m/>
    <m/>
    <m/>
    <m/>
    <m/>
    <d v="2019-01-24T00:00:00"/>
    <d v="2019-01-24T00:00:00"/>
    <s v="VENGD"/>
    <d v="2019-01-21T00:00:00"/>
    <m/>
    <d v="2019-01-21T00:00:00"/>
    <d v="2019-01-21T00:00:00"/>
    <s v="SLMCNABB"/>
    <m/>
    <m/>
    <m/>
    <m/>
    <m/>
    <m/>
    <m/>
    <m/>
    <m/>
  </r>
  <r>
    <s v="PRNURSE"/>
    <n v="1802830513"/>
    <s v="VP-ENPARTS-BLDR"/>
    <s v="SIMON &amp; COMPANY, INC."/>
    <x v="354"/>
    <x v="0"/>
    <d v="2019-01-24T00:00:00"/>
    <n v="43490"/>
    <m/>
    <m/>
    <s v="CST"/>
    <s v="MEM"/>
    <x v="4"/>
    <s v="VH"/>
    <m/>
    <m/>
    <m/>
    <m/>
    <m/>
    <n v="1596"/>
    <n v="0"/>
    <n v="0.09"/>
    <n v="0.26"/>
    <n v="0.26"/>
    <n v="0"/>
    <m/>
    <n v="0"/>
    <n v="0"/>
    <n v="0"/>
    <m/>
    <m/>
    <n v="0"/>
    <n v="1246.1300000000001"/>
    <n v="78.078000000000003"/>
    <n v="0"/>
    <m/>
    <n v="0"/>
    <m/>
    <m/>
    <m/>
    <m/>
    <m/>
    <s v="ABGONZALEZ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01-25T00:00:00"/>
    <m/>
    <d v="2019-01-25T00:00:00"/>
    <d v="2019-01-25T00:00:00"/>
    <m/>
    <m/>
    <m/>
    <m/>
    <m/>
    <m/>
    <m/>
    <m/>
    <d v="2019-01-30T00:00:00"/>
    <m/>
    <s v="GREEA"/>
    <m/>
    <m/>
    <m/>
    <m/>
    <m/>
    <m/>
    <m/>
    <d v="2019-02-01T00:00:00"/>
    <d v="2019-02-01T00:00:00"/>
    <s v="PRNURSE"/>
    <d v="2019-01-24T00:00:00"/>
    <m/>
    <d v="2019-01-24T00:00:00"/>
    <d v="2019-01-24T00:00:00"/>
    <s v="JARRJ"/>
    <m/>
    <m/>
    <m/>
    <m/>
    <m/>
    <m/>
    <m/>
    <m/>
    <m/>
  </r>
  <r>
    <s v="MSRUSHING"/>
    <n v="1803865001"/>
    <s v="VP/Z-CUSTOM-BLDR"/>
    <s v="DAY CONSTRUCTION, LLC"/>
    <x v="357"/>
    <x v="0"/>
    <d v="2018-08-23T00:00:00"/>
    <n v="43504"/>
    <m/>
    <m/>
    <s v="CST"/>
    <s v="MEM"/>
    <x v="22"/>
    <s v="VH"/>
    <s v="D1"/>
    <m/>
    <n v="43446"/>
    <n v="43447"/>
    <m/>
    <n v="88788"/>
    <n v="0"/>
    <n v="32.28"/>
    <n v="32.96"/>
    <n v="32.96"/>
    <n v="108.69"/>
    <m/>
    <n v="139.5"/>
    <n v="0"/>
    <n v="139.5"/>
    <n v="24646.28"/>
    <n v="11736.32"/>
    <n v="0"/>
    <n v="11858.68"/>
    <n v="13.356"/>
    <n v="0"/>
    <m/>
    <n v="12"/>
    <m/>
    <m/>
    <m/>
    <m/>
    <m/>
    <s v="ABGONZALEZ"/>
    <n v="43460"/>
    <m/>
    <n v="43461"/>
    <m/>
    <s v="WILLA1"/>
    <n v="43462"/>
    <n v="43462"/>
    <n v="43462"/>
    <n v="43462"/>
    <s v="MCPATRICK"/>
    <m/>
    <m/>
    <n v="43367"/>
    <n v="43367"/>
    <s v="ZMAYER"/>
    <d v="2019-01-02T00:00:00"/>
    <d v="2019-01-02T00:00:00"/>
    <d v="2019-01-07T00:00:00"/>
    <d v="2019-01-09T00:00:00"/>
    <s v="ZMAYER"/>
    <d v="2019-01-08T00:00:00"/>
    <d v="2019-01-08T00:00:00"/>
    <d v="2019-01-09T00:00:00"/>
    <d v="2019-01-09T00:00:00"/>
    <m/>
    <m/>
    <m/>
    <m/>
    <m/>
    <s v="SVCORDERMAN"/>
    <d v="2019-01-31T00:00:00"/>
    <m/>
    <d v="2019-01-10T00:00:00"/>
    <d v="2019-01-10T00:00:00"/>
    <s v="ZMAYER"/>
    <m/>
    <m/>
    <n v="43474"/>
    <m/>
    <m/>
    <m/>
    <m/>
    <d v="2019-01-14T00:00:00"/>
    <m/>
    <m/>
    <m/>
    <m/>
    <m/>
    <m/>
    <m/>
    <m/>
    <m/>
    <d v="2019-02-08T00:00:00"/>
    <m/>
    <s v="ZMAYER"/>
    <d v="2019-01-09T00:00:00"/>
    <m/>
    <d v="2019-01-09T00:00:00"/>
    <d v="2019-01-09T00:00:00"/>
    <s v="MCPATRICK"/>
    <n v="43364"/>
    <n v="43364"/>
    <n v="43367"/>
    <n v="43367"/>
    <m/>
    <m/>
    <m/>
    <m/>
    <m/>
  </r>
  <r>
    <s v="RJCATO"/>
    <n v="1804511301"/>
    <s v="VP/Z-CUSTOM-BLDR"/>
    <s v="LOVE'S TRAVEL STOPS &amp; COUNTRY STORES, INC."/>
    <x v="358"/>
    <x v="0"/>
    <d v="2018-11-13T00:00:00"/>
    <n v="43511"/>
    <m/>
    <m/>
    <s v="CST"/>
    <s v="MEM"/>
    <x v="22"/>
    <s v="VH"/>
    <s v="D1"/>
    <m/>
    <n v="43420"/>
    <n v="43424"/>
    <m/>
    <n v="131300.01"/>
    <n v="0"/>
    <n v="39.020000000000003"/>
    <n v="41.27"/>
    <n v="41.27"/>
    <n v="209.99"/>
    <n v="0"/>
    <n v="200.5"/>
    <n v="0"/>
    <n v="200.5"/>
    <n v="48048.02"/>
    <n v="22880.01"/>
    <n v="0"/>
    <n v="20830.86"/>
    <n v="15.865"/>
    <n v="0"/>
    <m/>
    <n v="14"/>
    <m/>
    <m/>
    <m/>
    <m/>
    <m/>
    <s v="ABGONZALEZ"/>
    <n v="43453"/>
    <n v="43453"/>
    <n v="43455"/>
    <n v="43455"/>
    <s v="RDENNIS1"/>
    <n v="43455"/>
    <n v="43455"/>
    <n v="43455"/>
    <n v="43457"/>
    <m/>
    <m/>
    <m/>
    <m/>
    <m/>
    <s v="ADPRITCHETT"/>
    <d v="2019-01-10T00:00:00"/>
    <d v="2019-01-10T00:00:00"/>
    <d v="2019-01-18T00:00:00"/>
    <d v="2019-01-21T00:00:00"/>
    <s v="ADPRITCHETT"/>
    <d v="2019-01-17T00:00:00"/>
    <m/>
    <d v="2019-01-18T00:00:00"/>
    <m/>
    <m/>
    <m/>
    <m/>
    <m/>
    <m/>
    <s v="SVCORDERMAN"/>
    <n v="43483"/>
    <m/>
    <d v="2019-01-18T00:00:00"/>
    <d v="2019-01-21T00:00:00"/>
    <m/>
    <m/>
    <m/>
    <m/>
    <m/>
    <m/>
    <m/>
    <m/>
    <n v="43489"/>
    <m/>
    <s v="MLJOB"/>
    <m/>
    <m/>
    <m/>
    <m/>
    <m/>
    <m/>
    <m/>
    <d v="2019-02-15T00:00:00"/>
    <m/>
    <s v="ADPRITCHETT"/>
    <d v="2019-01-18T00:00:00"/>
    <m/>
    <d v="2019-01-18T00:00:00"/>
    <d v="2019-01-21T00:00:00"/>
    <s v="MCPATRICK"/>
    <n v="43445"/>
    <n v="43444"/>
    <n v="43447"/>
    <n v="43447"/>
    <m/>
    <m/>
    <m/>
    <m/>
    <m/>
  </r>
  <r>
    <s v="GASCHMIDT"/>
    <n v="1803926405"/>
    <s v="VP-ENPARTS-BLDR"/>
    <s v="US ERECTORS, INC."/>
    <x v="359"/>
    <x v="2"/>
    <d v="2019-01-03T00:00:00"/>
    <n v="43469"/>
    <m/>
    <m/>
    <m/>
    <s v="MEM"/>
    <x v="22"/>
    <s v="VH"/>
    <m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JDPETRICH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01-04T00:00:00"/>
    <m/>
    <d v="2019-01-04T00:00:00"/>
    <d v="2019-01-04T00:00:00"/>
    <m/>
    <m/>
    <m/>
    <m/>
    <m/>
    <m/>
    <m/>
    <m/>
    <m/>
    <m/>
    <s v="CDBRIDGES"/>
    <m/>
    <m/>
    <m/>
    <m/>
    <m/>
    <m/>
    <m/>
    <n v="43472"/>
    <m/>
    <s v="GASCHMIDT"/>
    <d v="2019-01-03T00:00:00"/>
    <m/>
    <d v="2019-01-03T00:00:00"/>
    <d v="2019-01-03T00:00:00"/>
    <m/>
    <m/>
    <m/>
    <m/>
    <m/>
    <m/>
    <m/>
    <m/>
    <m/>
    <m/>
  </r>
  <r>
    <s v="GASCHMIDT"/>
    <n v="1803720704"/>
    <s v="VP-ENPARTS-BLDR"/>
    <s v="TODD OSGOOD CONSTRUCTION LLC"/>
    <x v="360"/>
    <x v="1"/>
    <d v="2019-01-10T00:00:00"/>
    <n v="43480"/>
    <m/>
    <m/>
    <s v="MEM"/>
    <s v="MEM"/>
    <x v="22"/>
    <s v="VH"/>
    <m/>
    <m/>
    <m/>
    <m/>
    <n v="43498"/>
    <n v="396"/>
    <n v="396"/>
    <n v="0.08"/>
    <n v="0.08"/>
    <n v="0.08"/>
    <n v="0"/>
    <m/>
    <n v="0"/>
    <n v="0"/>
    <n v="0"/>
    <m/>
    <m/>
    <n v="0"/>
    <n v="93"/>
    <n v="23.484999999999999"/>
    <n v="95.07"/>
    <n v="24.007999999999999"/>
    <n v="0"/>
    <m/>
    <m/>
    <m/>
    <m/>
    <m/>
    <s v="JDPETRICH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01-15T00:00:00"/>
    <m/>
    <d v="2019-01-15T00:00:00"/>
    <d v="2019-01-15T00:00:00"/>
    <m/>
    <m/>
    <m/>
    <m/>
    <m/>
    <m/>
    <m/>
    <m/>
    <m/>
    <m/>
    <m/>
    <m/>
    <m/>
    <m/>
    <m/>
    <m/>
    <m/>
    <m/>
    <d v="2019-01-21T00:00:00"/>
    <d v="2019-01-21T00:00:00"/>
    <s v="GASCHMIDT"/>
    <d v="2019-01-14T00:00:00"/>
    <m/>
    <d v="2019-01-14T00:00:00"/>
    <d v="2019-01-14T00:00:00"/>
    <s v="JARRJ"/>
    <m/>
    <m/>
    <m/>
    <m/>
    <m/>
    <m/>
    <m/>
    <m/>
    <m/>
  </r>
  <r>
    <s v="PRNURSE"/>
    <n v="1803456607"/>
    <s v="VP/CLAIM-ENPARTS-BLDR"/>
    <s v="LOVE'S TRAVEL STOPS &amp; COUNTRY STORES, INC."/>
    <x v="361"/>
    <x v="0"/>
    <d v="2019-01-25T00:00:00"/>
    <m/>
    <m/>
    <m/>
    <s v="CST"/>
    <s v="MEM"/>
    <x v="22"/>
    <s v="VH"/>
    <m/>
    <s v="OTHER"/>
    <m/>
    <m/>
    <m/>
    <n v="11447"/>
    <n v="0"/>
    <n v="0"/>
    <n v="0"/>
    <n v="0"/>
    <n v="0"/>
    <m/>
    <n v="0"/>
    <n v="0"/>
    <n v="0"/>
    <m/>
    <m/>
    <n v="0"/>
    <n v="1405.77"/>
    <n v="12.281000000000001"/>
    <n v="0"/>
    <m/>
    <n v="0"/>
    <m/>
    <m/>
    <m/>
    <m/>
    <m/>
    <s v="APPEA"/>
    <m/>
    <m/>
    <m/>
    <m/>
    <s v="WILLA1"/>
    <m/>
    <m/>
    <m/>
    <m/>
    <m/>
    <m/>
    <m/>
    <m/>
    <m/>
    <m/>
    <m/>
    <m/>
    <m/>
    <m/>
    <m/>
    <m/>
    <m/>
    <m/>
    <m/>
    <m/>
    <m/>
    <m/>
    <m/>
    <m/>
    <s v="SVCORDERMAN"/>
    <d v="2019-01-28T00:00:00"/>
    <m/>
    <d v="2019-01-28T00:00:00"/>
    <d v="2019-01-28T00:00:00"/>
    <m/>
    <m/>
    <m/>
    <m/>
    <m/>
    <m/>
    <m/>
    <m/>
    <m/>
    <m/>
    <s v="CWWALKER"/>
    <m/>
    <m/>
    <m/>
    <m/>
    <m/>
    <m/>
    <m/>
    <m/>
    <m/>
    <s v="PRNURSE"/>
    <d v="2019-01-25T00:00:00"/>
    <m/>
    <d v="2019-01-25T00:00:00"/>
    <d v="2019-01-25T00:00:00"/>
    <s v="SLMCNABB"/>
    <m/>
    <m/>
    <m/>
    <m/>
    <m/>
    <m/>
    <m/>
    <m/>
    <m/>
  </r>
  <r>
    <s v="FARRM"/>
    <n v="1804539501"/>
    <s v="GB/CL-STD-BLDR"/>
    <s v="KRALMAN STEEL STRUCTURES"/>
    <x v="362"/>
    <x v="0"/>
    <d v="2018-11-16T00:00:00"/>
    <d v="2019-02-06T00:00:00"/>
    <m/>
    <s v="1115-18"/>
    <s v="MXC"/>
    <s v="MXC"/>
    <x v="0"/>
    <s v="VIS"/>
    <s v="B1"/>
    <m/>
    <d v="2018-12-13T00:00:00"/>
    <d v="2018-12-14T00:00:00"/>
    <m/>
    <n v="97904.27"/>
    <n v="0"/>
    <n v="43.85"/>
    <n v="29.48"/>
    <n v="29.48"/>
    <n v="35"/>
    <n v="0"/>
    <n v="61.25"/>
    <n v="0"/>
    <n v="61.25"/>
    <n v="2327.5"/>
    <n v="1750"/>
    <n v="0"/>
    <n v="12308.63"/>
    <n v="12.571999999999999"/>
    <n v="-0.02"/>
    <m/>
    <n v="12.6"/>
    <m/>
    <m/>
    <m/>
    <m/>
    <m/>
    <s v="GONZR"/>
    <n v="43453"/>
    <n v="43453"/>
    <n v="43455"/>
    <n v="43455"/>
    <s v="ICHAS"/>
    <n v="43455"/>
    <n v="43455"/>
    <n v="43455"/>
    <n v="43455"/>
    <s v="GONZR"/>
    <m/>
    <m/>
    <n v="43455"/>
    <n v="43455"/>
    <s v="EVILLALOBOS"/>
    <n v="43461"/>
    <n v="43461"/>
    <n v="43472"/>
    <n v="43473"/>
    <s v="CARTZ"/>
    <n v="43479"/>
    <n v="43479"/>
    <n v="43479"/>
    <n v="43476"/>
    <s v="GRARNDT"/>
    <n v="43476"/>
    <m/>
    <n v="43476"/>
    <m/>
    <s v="SVCORDERMAN"/>
    <d v="2019-01-16T00:00:00"/>
    <m/>
    <d v="2019-01-18T00:00:00"/>
    <d v="2019-01-16T00:00:00"/>
    <s v="CARTZ"/>
    <n v="43479"/>
    <n v="43479"/>
    <n v="43479"/>
    <n v="43480"/>
    <m/>
    <m/>
    <m/>
    <d v="2019-01-21T00:00:00"/>
    <m/>
    <s v="AJBROWN"/>
    <m/>
    <m/>
    <m/>
    <m/>
    <m/>
    <m/>
    <m/>
    <d v="2019-02-06T00:00:00"/>
    <m/>
    <s v="CARTZ"/>
    <d v="2019-01-15T00:00:00"/>
    <m/>
    <d v="2019-01-15T00:00:00"/>
    <d v="2019-01-16T00:00:00"/>
    <s v="ESCOA"/>
    <n v="43426"/>
    <n v="43426"/>
    <n v="43430"/>
    <n v="43430"/>
    <m/>
    <m/>
    <m/>
    <m/>
    <m/>
  </r>
  <r>
    <s v="CMDOWLING"/>
    <n v="1701241501"/>
    <s v="GB/WS-CUSTOM-BLDR"/>
    <s v="STEEL SOLUTIONS, INC."/>
    <x v="363"/>
    <x v="3"/>
    <d v="2017-11-21T00:00:00"/>
    <d v="2018-12-28T00:00:00"/>
    <m/>
    <n v="1739"/>
    <s v="VIS"/>
    <s v="VIS"/>
    <x v="0"/>
    <s v="VIS"/>
    <s v="E"/>
    <s v="CR, OTHER, STP"/>
    <d v="2018-05-15T00:00:00"/>
    <d v="2018-05-16T00:00:00"/>
    <m/>
    <n v="367964"/>
    <n v="0"/>
    <n v="151.06"/>
    <n v="0"/>
    <n v="0"/>
    <n v="639"/>
    <n v="639"/>
    <n v="1385.75"/>
    <n v="7"/>
    <n v="1392.75"/>
    <n v="66188"/>
    <n v="121000"/>
    <n v="0"/>
    <n v="-30795"/>
    <m/>
    <n v="0"/>
    <m/>
    <n v="16.75"/>
    <m/>
    <m/>
    <m/>
    <m/>
    <m/>
    <s v="HERRG"/>
    <n v="43088"/>
    <m/>
    <n v="43119"/>
    <n v="43154"/>
    <s v="SCNADORES"/>
    <n v="43136"/>
    <m/>
    <n v="43138"/>
    <n v="43153"/>
    <s v="HERRG"/>
    <n v="43116"/>
    <m/>
    <n v="43116"/>
    <m/>
    <s v="CACARPENTER"/>
    <n v="43430"/>
    <n v="43430"/>
    <n v="43441"/>
    <n v="43420"/>
    <s v="EARUEPPEL"/>
    <n v="43418"/>
    <n v="43419"/>
    <n v="43437"/>
    <n v="43437"/>
    <m/>
    <m/>
    <m/>
    <m/>
    <m/>
    <s v="SVCORDERMAN"/>
    <d v="2030-01-01T00:00:00"/>
    <m/>
    <d v="2030-01-01T00:00:00"/>
    <m/>
    <s v="GRARNDT"/>
    <n v="43445"/>
    <n v="43475"/>
    <n v="43479"/>
    <n v="43479"/>
    <s v="CMDOWLING"/>
    <m/>
    <m/>
    <m/>
    <m/>
    <m/>
    <n v="43138"/>
    <m/>
    <n v="43138"/>
    <n v="43154"/>
    <m/>
    <m/>
    <m/>
    <d v="2030-01-01T00:00:00"/>
    <m/>
    <s v="DPETERS"/>
    <d v="2030-01-01T00:00:00"/>
    <m/>
    <d v="2030-01-01T00:00:00"/>
    <d v="2019-01-25T00:00:00"/>
    <s v="RWLEQUIEU"/>
    <n v="43073"/>
    <n v="43073"/>
    <n v="43084"/>
    <m/>
    <s v="ELSOLIS"/>
    <n v="42891"/>
    <n v="42891"/>
    <m/>
    <m/>
  </r>
  <r>
    <s v="RIVEC"/>
    <n v="1802512710"/>
    <s v="GB/WS-CUSTOM-BLDR"/>
    <s v="QUALITY ERECTORS &amp; CONSTRUCTION CO., INC"/>
    <x v="364"/>
    <x v="0"/>
    <d v="2018-09-13T00:00:00"/>
    <d v="2019-02-08T00:00:00"/>
    <m/>
    <s v="BART"/>
    <s v="BUC"/>
    <s v="BUC"/>
    <x v="0"/>
    <s v="VIS"/>
    <s v="E"/>
    <m/>
    <d v="2018-11-05T00:00:00"/>
    <d v="2018-11-06T00:00:00"/>
    <m/>
    <n v="503386.31"/>
    <n v="0"/>
    <n v="106.33"/>
    <n v="113.13"/>
    <n v="113.13"/>
    <n v="0"/>
    <m/>
    <n v="0"/>
    <n v="0"/>
    <n v="0"/>
    <m/>
    <m/>
    <n v="0"/>
    <n v="185419.31"/>
    <n v="36.834000000000003"/>
    <n v="728.31"/>
    <m/>
    <n v="19.12"/>
    <m/>
    <m/>
    <m/>
    <m/>
    <m/>
    <s v="ASHERAFATI"/>
    <m/>
    <m/>
    <m/>
    <m/>
    <m/>
    <m/>
    <m/>
    <m/>
    <m/>
    <m/>
    <m/>
    <m/>
    <m/>
    <m/>
    <s v="RGFIDLER"/>
    <d v="2018-10-29T00:00:00"/>
    <d v="2018-11-05T00:00:00"/>
    <d v="2018-11-09T00:00:00"/>
    <m/>
    <s v="RGFIDLER"/>
    <d v="2019-01-07T00:00:00"/>
    <d v="2019-01-07T00:00:00"/>
    <d v="2019-01-11T00:00:00"/>
    <d v="2019-01-16T00:00:00"/>
    <m/>
    <m/>
    <m/>
    <m/>
    <m/>
    <s v="SVCORDERMAN"/>
    <d v="2019-01-11T00:00:00"/>
    <m/>
    <d v="2019-01-17T00:00:00"/>
    <d v="2019-01-17T00:00:00"/>
    <s v="RGFIDLER"/>
    <d v="2019-01-15T00:00:00"/>
    <d v="2019-01-15T00:00:00"/>
    <d v="2019-01-15T00:00:00"/>
    <d v="2019-01-16T00:00:00"/>
    <s v="RIVEC"/>
    <m/>
    <m/>
    <d v="2019-01-21T00:00:00"/>
    <m/>
    <m/>
    <m/>
    <m/>
    <m/>
    <m/>
    <m/>
    <m/>
    <m/>
    <d v="2019-02-15T00:00:00"/>
    <m/>
    <s v="RGFIDLER"/>
    <d v="2018-12-13T00:00:00"/>
    <m/>
    <d v="2018-12-13T00:00:00"/>
    <d v="2019-01-16T00:00:00"/>
    <s v="BOBBT1"/>
    <m/>
    <m/>
    <m/>
    <m/>
    <s v="AKHATIB"/>
    <m/>
    <m/>
    <m/>
    <m/>
  </r>
  <r>
    <s v="RIVEC"/>
    <n v="1802512711"/>
    <s v="GB/WS-CUSTOM-BLDR"/>
    <s v="QUALITY ERECTORS &amp; CONSTRUCTION CO., INC"/>
    <x v="364"/>
    <x v="0"/>
    <d v="2018-09-13T00:00:00"/>
    <d v="2019-02-15T00:00:00"/>
    <m/>
    <s v="BART"/>
    <s v="BUC"/>
    <s v="BUC"/>
    <x v="0"/>
    <s v="VIS"/>
    <s v="E"/>
    <m/>
    <d v="2018-11-05T00:00:00"/>
    <d v="2018-11-06T00:00:00"/>
    <m/>
    <n v="174621.58"/>
    <n v="0"/>
    <n v="70.25"/>
    <n v="71.47"/>
    <n v="71.47"/>
    <n v="1"/>
    <m/>
    <n v="0"/>
    <n v="36.75"/>
    <n v="36.75"/>
    <n v="1"/>
    <n v="265642"/>
    <n v="0"/>
    <n v="-235323.42"/>
    <m/>
    <n v="0"/>
    <m/>
    <n v="19.12"/>
    <m/>
    <m/>
    <m/>
    <m/>
    <m/>
    <s v="ASHERAFATI"/>
    <m/>
    <m/>
    <m/>
    <m/>
    <m/>
    <m/>
    <m/>
    <m/>
    <m/>
    <m/>
    <m/>
    <m/>
    <m/>
    <m/>
    <s v="JRBUFFKIN"/>
    <d v="2018-11-26T00:00:00"/>
    <d v="2018-12-03T00:00:00"/>
    <d v="2018-11-30T00:00:00"/>
    <m/>
    <s v="JTHOMPSON"/>
    <d v="2019-01-07T00:00:00"/>
    <d v="2019-01-07T00:00:00"/>
    <d v="2019-01-17T00:00:00"/>
    <m/>
    <s v="RGFIDLER"/>
    <m/>
    <m/>
    <m/>
    <m/>
    <s v="SVCORDERMAN"/>
    <d v="2019-01-18T00:00:00"/>
    <m/>
    <d v="2019-01-23T00:00:00"/>
    <n v="43488"/>
    <s v="JTHOMPSON"/>
    <d v="2019-01-07T00:00:00"/>
    <d v="2019-01-07T00:00:00"/>
    <d v="2019-01-22T00:00:00"/>
    <m/>
    <s v="RIVEC"/>
    <m/>
    <m/>
    <n v="43493"/>
    <m/>
    <m/>
    <m/>
    <m/>
    <m/>
    <m/>
    <m/>
    <m/>
    <m/>
    <d v="2019-02-15T00:00:00"/>
    <m/>
    <s v="RGFIDLER"/>
    <d v="2018-12-13T00:00:00"/>
    <m/>
    <d v="2018-12-13T00:00:00"/>
    <d v="2019-01-23T00:00:00"/>
    <s v="BOBBT1"/>
    <m/>
    <m/>
    <m/>
    <m/>
    <s v="AKHATIB"/>
    <m/>
    <m/>
    <m/>
    <m/>
  </r>
  <r>
    <s v="RIVEC"/>
    <n v="1802512709"/>
    <s v="GB/WS-CUSTOM-BLDR"/>
    <s v="QUALITY ERECTORS &amp; CONSTRUCTION CO., INC"/>
    <x v="364"/>
    <x v="0"/>
    <d v="2018-09-13T00:00:00"/>
    <d v="2019-02-01T00:00:00"/>
    <m/>
    <s v="BART"/>
    <s v="BUC"/>
    <s v="BUC"/>
    <x v="0"/>
    <s v="VIS"/>
    <s v="E"/>
    <m/>
    <d v="2018-11-05T00:00:00"/>
    <d v="2018-11-06T00:00:00"/>
    <m/>
    <n v="54507.9"/>
    <n v="0"/>
    <n v="21.57"/>
    <n v="25.51"/>
    <n v="25.51"/>
    <n v="0"/>
    <m/>
    <n v="0"/>
    <n v="0"/>
    <n v="0"/>
    <m/>
    <m/>
    <n v="0"/>
    <n v="12242.9"/>
    <n v="22.460999999999999"/>
    <n v="212.65"/>
    <m/>
    <n v="19.12"/>
    <m/>
    <m/>
    <m/>
    <m/>
    <m/>
    <s v="ASHERAFATI"/>
    <m/>
    <m/>
    <m/>
    <m/>
    <m/>
    <m/>
    <m/>
    <m/>
    <m/>
    <m/>
    <m/>
    <m/>
    <m/>
    <m/>
    <s v="RGFIDLER"/>
    <d v="2018-10-22T00:00:00"/>
    <d v="2018-12-17T00:00:00"/>
    <d v="2018-10-30T00:00:00"/>
    <m/>
    <m/>
    <m/>
    <m/>
    <m/>
    <m/>
    <m/>
    <m/>
    <m/>
    <m/>
    <m/>
    <s v="SVCORDERMAN"/>
    <d v="2019-01-04T00:00:00"/>
    <m/>
    <d v="2019-01-10T00:00:00"/>
    <d v="2019-01-09T00:00:00"/>
    <s v="RGFIDLER"/>
    <d v="2019-01-02T00:00:00"/>
    <d v="2019-01-02T00:00:00"/>
    <d v="2019-01-04T00:00:00"/>
    <d v="2019-01-08T00:00:00"/>
    <s v="RIVEC"/>
    <m/>
    <m/>
    <d v="2019-01-14T00:00:00"/>
    <m/>
    <m/>
    <m/>
    <m/>
    <m/>
    <m/>
    <m/>
    <m/>
    <m/>
    <d v="2019-02-13T00:00:00"/>
    <m/>
    <s v="RGFIDLER"/>
    <d v="2018-12-07T00:00:00"/>
    <m/>
    <d v="2018-12-07T00:00:00"/>
    <d v="2019-01-09T00:00:00"/>
    <s v="BOBBT1"/>
    <m/>
    <m/>
    <m/>
    <m/>
    <m/>
    <m/>
    <m/>
    <m/>
    <m/>
  </r>
  <r>
    <s v="CMDOWLING"/>
    <n v="1701241508"/>
    <s v="GB/WS-CUSTOM-BLDR"/>
    <s v="STEEL SOLUTIONS, INC."/>
    <x v="363"/>
    <x v="3"/>
    <d v="2018-11-30T00:00:00"/>
    <d v="2018-12-28T00:00:00"/>
    <m/>
    <n v="1739"/>
    <s v="VIS"/>
    <s v="VIS"/>
    <x v="0"/>
    <s v="VIS"/>
    <s v="E"/>
    <s v="CR, OTHER, STP"/>
    <d v="2018-11-30T00:00:00"/>
    <d v="2018-12-03T00:00:00"/>
    <m/>
    <n v="116050"/>
    <n v="0"/>
    <n v="24.58"/>
    <n v="0"/>
    <n v="0"/>
    <n v="0"/>
    <m/>
    <n v="0"/>
    <n v="0"/>
    <n v="0"/>
    <m/>
    <m/>
    <n v="0"/>
    <n v="53550"/>
    <n v="46.143999999999998"/>
    <n v="0"/>
    <m/>
    <n v="0"/>
    <m/>
    <m/>
    <m/>
    <m/>
    <m/>
    <s v="HERRG"/>
    <m/>
    <m/>
    <m/>
    <m/>
    <s v="SCNADORES"/>
    <m/>
    <m/>
    <m/>
    <m/>
    <m/>
    <m/>
    <m/>
    <m/>
    <m/>
    <s v="DPETERS"/>
    <d v="2018-11-05T00:00:00"/>
    <d v="2018-11-05T00:00:00"/>
    <d v="2018-11-23T00:00:00"/>
    <d v="2018-11-27T00:00:00"/>
    <s v="EARUEPPEL"/>
    <d v="2018-12-03T00:00:00"/>
    <d v="2018-12-03T00:00:00"/>
    <d v="2018-12-07T00:00:00"/>
    <d v="2018-12-12T00:00:00"/>
    <m/>
    <m/>
    <m/>
    <m/>
    <m/>
    <s v="SVCORDERMAN"/>
    <d v="2018-12-13T00:00:00"/>
    <m/>
    <d v="2030-01-01T00:00:00"/>
    <m/>
    <s v="EARUEPPEL"/>
    <d v="2018-12-19T00:00:00"/>
    <d v="2018-12-19T00:00:00"/>
    <d v="2018-12-21T00:00:00"/>
    <d v="2018-12-21T00:00:00"/>
    <m/>
    <m/>
    <m/>
    <m/>
    <m/>
    <s v="SCNADORES"/>
    <m/>
    <m/>
    <m/>
    <m/>
    <m/>
    <m/>
    <m/>
    <d v="2030-01-01T00:00:00"/>
    <m/>
    <s v="DPETERS"/>
    <d v="2030-01-01T00:00:00"/>
    <m/>
    <d v="2030-01-01T00:00:00"/>
    <d v="2019-01-25T00:00:00"/>
    <s v="RWLEQUIEU"/>
    <m/>
    <m/>
    <m/>
    <m/>
    <m/>
    <m/>
    <m/>
    <m/>
    <m/>
  </r>
  <r>
    <s v="RIVEC"/>
    <n v="1802512718"/>
    <s v="GB/WS-CUSTOM-BLDR"/>
    <s v="QUALITY ERECTORS &amp; CONSTRUCTION CO., INC"/>
    <x v="364"/>
    <x v="0"/>
    <d v="2018-12-27T00:00:00"/>
    <n v="43497"/>
    <m/>
    <s v="BART"/>
    <s v="BUC"/>
    <s v="BUC"/>
    <x v="0"/>
    <s v="VIS"/>
    <s v="E"/>
    <m/>
    <n v="43461"/>
    <n v="43462"/>
    <m/>
    <n v="72129"/>
    <n v="0"/>
    <n v="11.92"/>
    <n v="12.18"/>
    <n v="12.18"/>
    <n v="0"/>
    <m/>
    <n v="0"/>
    <n v="0"/>
    <n v="0"/>
    <m/>
    <m/>
    <n v="0"/>
    <n v="29383"/>
    <n v="40.737000000000002"/>
    <n v="-0.05"/>
    <m/>
    <n v="0"/>
    <m/>
    <m/>
    <m/>
    <m/>
    <m/>
    <s v="ASHERAFATI"/>
    <m/>
    <m/>
    <m/>
    <m/>
    <m/>
    <m/>
    <m/>
    <m/>
    <m/>
    <m/>
    <m/>
    <m/>
    <m/>
    <m/>
    <s v="BMSIMON"/>
    <m/>
    <m/>
    <m/>
    <m/>
    <s v="EVILLALOBOS"/>
    <n v="43461"/>
    <m/>
    <n v="43462"/>
    <m/>
    <m/>
    <m/>
    <m/>
    <m/>
    <m/>
    <s v="SVCORDERMAN"/>
    <d v="2019-01-07T00:00:00"/>
    <m/>
    <d v="2019-01-07T00:00:00"/>
    <d v="2019-01-02T00:00:00"/>
    <m/>
    <m/>
    <m/>
    <m/>
    <m/>
    <m/>
    <m/>
    <m/>
    <n v="43472"/>
    <m/>
    <m/>
    <m/>
    <m/>
    <m/>
    <m/>
    <m/>
    <m/>
    <m/>
    <d v="2019-02-11T00:00:00"/>
    <m/>
    <s v="EVILLALOBOS"/>
    <d v="2018-12-28T00:00:00"/>
    <m/>
    <d v="2018-12-28T00:00:00"/>
    <d v="2018-12-28T00:00:00"/>
    <s v="BOBBT1"/>
    <m/>
    <m/>
    <m/>
    <m/>
    <m/>
    <m/>
    <m/>
    <m/>
    <m/>
  </r>
  <r>
    <s v="FARRM"/>
    <n v="1804539502"/>
    <s v="GB-ENPARTS-BLDR"/>
    <s v="KRALMAN STEEL STRUCTURES"/>
    <x v="362"/>
    <x v="0"/>
    <d v="2019-01-18T00:00:00"/>
    <m/>
    <m/>
    <s v="1115-18"/>
    <s v="MXC"/>
    <s v="MXC"/>
    <x v="0"/>
    <s v="VIS"/>
    <s v="E"/>
    <m/>
    <m/>
    <m/>
    <m/>
    <n v="1"/>
    <n v="0"/>
    <n v="0"/>
    <n v="0.01"/>
    <n v="0.01"/>
    <n v="0"/>
    <m/>
    <n v="0"/>
    <n v="0"/>
    <n v="0"/>
    <m/>
    <m/>
    <n v="0"/>
    <n v="1"/>
    <n v="100"/>
    <n v="0"/>
    <m/>
    <n v="0"/>
    <m/>
    <m/>
    <m/>
    <m/>
    <m/>
    <s v="GONZR"/>
    <m/>
    <m/>
    <m/>
    <m/>
    <s v="ICHAS"/>
    <m/>
    <m/>
    <m/>
    <m/>
    <m/>
    <m/>
    <m/>
    <m/>
    <m/>
    <s v="CARTZ"/>
    <n v="43483"/>
    <n v="43483"/>
    <n v="43483"/>
    <n v="43483"/>
    <m/>
    <m/>
    <m/>
    <m/>
    <m/>
    <m/>
    <m/>
    <m/>
    <m/>
    <m/>
    <m/>
    <m/>
    <m/>
    <m/>
    <d v="2019-01-18T00:00:00"/>
    <m/>
    <m/>
    <m/>
    <m/>
    <m/>
    <m/>
    <m/>
    <m/>
    <n v="43488"/>
    <m/>
    <s v="AJBROWN"/>
    <m/>
    <m/>
    <m/>
    <m/>
    <m/>
    <m/>
    <m/>
    <d v="2019-02-06T00:00:00"/>
    <m/>
    <s v="CARTZ"/>
    <d v="2019-01-18T00:00:00"/>
    <m/>
    <d v="2019-01-18T00:00:00"/>
    <d v="2019-01-18T00:00:00"/>
    <s v="ESCOA"/>
    <m/>
    <m/>
    <m/>
    <m/>
    <m/>
    <m/>
    <m/>
    <m/>
    <m/>
  </r>
  <r>
    <s v="RIVEC"/>
    <n v="1802512723"/>
    <s v="GB-ENPARTS-BLDR"/>
    <s v="QUALITY ERECTORS &amp; CONSTRUCTION CO., INC"/>
    <x v="364"/>
    <x v="0"/>
    <d v="2019-01-25T00:00:00"/>
    <m/>
    <m/>
    <s v="BART"/>
    <s v="BUC"/>
    <s v="BUC"/>
    <x v="17"/>
    <s v="VIS"/>
    <s v="E"/>
    <m/>
    <m/>
    <m/>
    <m/>
    <n v="1"/>
    <n v="0"/>
    <n v="0"/>
    <n v="0.04"/>
    <n v="0.04"/>
    <n v="0"/>
    <m/>
    <n v="0"/>
    <n v="0"/>
    <n v="0"/>
    <m/>
    <m/>
    <n v="0"/>
    <n v="0"/>
    <m/>
    <n v="0"/>
    <m/>
    <n v="0"/>
    <m/>
    <m/>
    <m/>
    <m/>
    <m/>
    <s v="ASHERAFATI"/>
    <m/>
    <m/>
    <m/>
    <m/>
    <m/>
    <m/>
    <m/>
    <m/>
    <m/>
    <m/>
    <m/>
    <m/>
    <m/>
    <m/>
    <s v="RGFIDLER"/>
    <m/>
    <m/>
    <m/>
    <m/>
    <s v="RGFIDLER"/>
    <m/>
    <m/>
    <m/>
    <m/>
    <m/>
    <m/>
    <m/>
    <m/>
    <m/>
    <s v="SVCORDERMAN"/>
    <d v="2019-01-28T00:00:00"/>
    <m/>
    <d v="2019-01-28T00:00:00"/>
    <d v="2019-01-28T00:00:00"/>
    <m/>
    <m/>
    <m/>
    <m/>
    <m/>
    <m/>
    <m/>
    <m/>
    <d v="2019-01-31T00:00:00"/>
    <m/>
    <m/>
    <m/>
    <m/>
    <m/>
    <m/>
    <m/>
    <m/>
    <m/>
    <d v="2019-02-27T00:00:00"/>
    <m/>
    <s v="RGFIDLER"/>
    <d v="2019-01-25T00:00:00"/>
    <m/>
    <d v="2019-01-25T00:00:00"/>
    <d v="2019-01-25T00:00:00"/>
    <s v="BOBBT1"/>
    <m/>
    <m/>
    <m/>
    <m/>
    <m/>
    <m/>
    <m/>
    <m/>
    <m/>
  </r>
  <r>
    <s v="NMHELMING"/>
    <n v="1802809845"/>
    <s v="CSS/CONV-ENPARTS-BLDR"/>
    <s v="COLONY CONSTRUCTION CORPORATION"/>
    <x v="165"/>
    <x v="1"/>
    <d v="2019-01-08T00:00:00"/>
    <d v="2018-01-15T00:00:00"/>
    <m/>
    <m/>
    <m/>
    <m/>
    <x v="2"/>
    <s v="VIS"/>
    <s v="P"/>
    <m/>
    <m/>
    <m/>
    <d v="2019-02-02T00:00:00"/>
    <n v="5346"/>
    <n v="4030.91"/>
    <n v="1.58"/>
    <n v="1.39"/>
    <n v="1.39"/>
    <n v="0"/>
    <m/>
    <n v="0"/>
    <n v="0"/>
    <n v="0"/>
    <m/>
    <m/>
    <n v="0"/>
    <n v="1990"/>
    <n v="37.223999999999997"/>
    <n v="1769.6"/>
    <n v="43.901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09T00:00:00"/>
    <m/>
    <d v="2019-01-09T00:00:00"/>
    <d v="2019-01-09T00:00:00"/>
    <m/>
    <m/>
    <m/>
    <m/>
    <m/>
    <m/>
    <m/>
    <m/>
    <m/>
    <m/>
    <m/>
    <m/>
    <m/>
    <m/>
    <m/>
    <m/>
    <m/>
    <m/>
    <d v="2019-01-16T00:00:00"/>
    <d v="2019-01-16T00:00:00"/>
    <s v="MAWITTMAIER"/>
    <d v="2019-01-08T00:00:00"/>
    <m/>
    <d v="2019-01-08T00:00:00"/>
    <d v="2019-01-08T00:00:00"/>
    <m/>
    <m/>
    <m/>
    <m/>
    <m/>
    <m/>
    <m/>
    <m/>
    <m/>
    <m/>
  </r>
  <r>
    <s v="CGUO"/>
    <n v="1803975202"/>
    <s v="CSS/HS-CUSTOM-BLDR"/>
    <s v="BREMCO CONSTRUCTION, INC"/>
    <x v="365"/>
    <x v="0"/>
    <d v="2018-12-28T00:00:00"/>
    <n v="43500"/>
    <m/>
    <s v="H18723"/>
    <m/>
    <m/>
    <x v="2"/>
    <s v="VIS"/>
    <m/>
    <s v="CO"/>
    <n v="43462"/>
    <n v="43467"/>
    <m/>
    <n v="1"/>
    <n v="0"/>
    <n v="0"/>
    <n v="7.99"/>
    <n v="7.99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08T00:00:00"/>
    <m/>
    <d v="2019-01-09T00:00:00"/>
    <d v="2019-01-09T00:00:00"/>
    <m/>
    <m/>
    <m/>
    <m/>
    <m/>
    <m/>
    <m/>
    <m/>
    <n v="43479"/>
    <m/>
    <m/>
    <m/>
    <m/>
    <m/>
    <m/>
    <m/>
    <m/>
    <m/>
    <d v="2019-02-04T00:00:00"/>
    <m/>
    <s v="JPHALEY"/>
    <d v="2019-01-07T00:00:00"/>
    <m/>
    <d v="2019-01-07T00:00:00"/>
    <d v="2019-01-07T00:00:00"/>
    <m/>
    <m/>
    <m/>
    <m/>
    <m/>
    <m/>
    <m/>
    <m/>
    <m/>
    <m/>
  </r>
  <r>
    <s v="MJQUINN"/>
    <n v="1804297201"/>
    <s v="GB/WS-CUSTOM-BLDR CAN"/>
    <s v="HWD CONSTRUCTION LIMITED"/>
    <x v="366"/>
    <x v="0"/>
    <d v="2018-10-17T00:00:00"/>
    <n v="43507"/>
    <m/>
    <n v="67085"/>
    <s v="ANN"/>
    <s v="CE1"/>
    <x v="3"/>
    <s v="VIS"/>
    <s v="Z10"/>
    <m/>
    <n v="43432"/>
    <n v="43432"/>
    <m/>
    <n v="184105"/>
    <n v="0"/>
    <n v="40.22"/>
    <n v="46.76"/>
    <n v="46.76"/>
    <n v="233"/>
    <m/>
    <n v="341.25"/>
    <n v="0"/>
    <n v="341.25"/>
    <n v="37806"/>
    <n v="28631"/>
    <n v="0"/>
    <n v="44680"/>
    <n v="24.268999999999998"/>
    <n v="0"/>
    <m/>
    <n v="0"/>
    <m/>
    <m/>
    <m/>
    <m/>
    <m/>
    <s v="HLIU"/>
    <n v="43416"/>
    <n v="43416"/>
    <n v="43431"/>
    <n v="43431"/>
    <s v="JUNGA"/>
    <m/>
    <m/>
    <n v="43430"/>
    <n v="43430"/>
    <s v="HLIU"/>
    <m/>
    <m/>
    <n v="43424"/>
    <n v="43420"/>
    <s v="TONYFU"/>
    <n v="43426"/>
    <n v="43426"/>
    <n v="43455"/>
    <n v="43455"/>
    <s v="CSSHEN"/>
    <n v="43455"/>
    <n v="43455"/>
    <n v="43460"/>
    <n v="43460"/>
    <s v="CSSHEN"/>
    <n v="43462"/>
    <n v="43462"/>
    <n v="43462"/>
    <n v="43463"/>
    <s v="SVCORDERMAN"/>
    <d v="2019-01-15T00:00:00"/>
    <m/>
    <d v="2019-01-15T00:00:00"/>
    <d v="2019-01-14T00:00:00"/>
    <s v="CSSHEN"/>
    <n v="43472"/>
    <n v="43472"/>
    <n v="43478"/>
    <n v="43478"/>
    <s v="MJQUINN"/>
    <n v="43482"/>
    <n v="43482"/>
    <n v="43482"/>
    <n v="43482"/>
    <s v="JLFISHER"/>
    <m/>
    <m/>
    <n v="43425"/>
    <m/>
    <m/>
    <m/>
    <m/>
    <d v="2019-02-11T00:00:00"/>
    <m/>
    <s v="CSSHEN"/>
    <d v="2019-01-14T00:00:00"/>
    <m/>
    <d v="2019-01-14T00:00:00"/>
    <d v="2019-01-13T00:00:00"/>
    <s v="PATEY"/>
    <n v="43409"/>
    <n v="43404"/>
    <n v="43413"/>
    <n v="43413"/>
    <m/>
    <m/>
    <m/>
    <m/>
    <m/>
  </r>
  <r>
    <s v="JLHILL"/>
    <n v="1804380101"/>
    <s v="GB/LM-CUSTOM-BLDR"/>
    <s v="THE FLEMING CONSTRUCTION GROUP LLC"/>
    <x v="367"/>
    <x v="0"/>
    <d v="2018-10-29T00:00:00"/>
    <d v="2019-02-01T00:00:00"/>
    <m/>
    <s v="Lee C. Moore"/>
    <s v="VIS"/>
    <s v="NC"/>
    <x v="4"/>
    <s v="VIS"/>
    <s v="C1"/>
    <m/>
    <n v="43460"/>
    <n v="43461"/>
    <m/>
    <n v="256301.11"/>
    <n v="0"/>
    <n v="62.58"/>
    <n v="44.63"/>
    <n v="44.63"/>
    <n v="243"/>
    <n v="0"/>
    <n v="429.03"/>
    <n v="0"/>
    <n v="429.03"/>
    <n v="41831"/>
    <n v="25696"/>
    <n v="41034.300000000003"/>
    <n v="65342.11"/>
    <n v="25.494"/>
    <n v="58014.31"/>
    <m/>
    <n v="27.35"/>
    <m/>
    <m/>
    <m/>
    <m/>
    <m/>
    <s v="TWMCCRARY"/>
    <n v="43438"/>
    <n v="43438"/>
    <n v="43445"/>
    <n v="43447"/>
    <s v="TWMCCRARY"/>
    <m/>
    <m/>
    <n v="43446"/>
    <n v="43447"/>
    <s v="GANESANJ"/>
    <n v="43468"/>
    <n v="43468"/>
    <n v="43468"/>
    <n v="43468"/>
    <s v="KKATHIRVELU"/>
    <n v="43469"/>
    <n v="43469"/>
    <n v="43469"/>
    <m/>
    <s v="SADAD"/>
    <n v="43465"/>
    <n v="43465"/>
    <n v="43469"/>
    <n v="43469"/>
    <m/>
    <m/>
    <m/>
    <m/>
    <m/>
    <s v="SVCORDERMAN"/>
    <d v="2019-01-11T00:00:00"/>
    <m/>
    <d v="2019-01-11T00:00:00"/>
    <d v="2019-01-11T00:00:00"/>
    <s v="GANESANJ"/>
    <n v="43472"/>
    <n v="43472"/>
    <n v="43472"/>
    <m/>
    <s v="JLHILL"/>
    <m/>
    <m/>
    <n v="43481"/>
    <m/>
    <s v="MLJOB"/>
    <m/>
    <m/>
    <m/>
    <m/>
    <m/>
    <m/>
    <m/>
    <d v="2019-01-24T00:00:00"/>
    <n v="43493"/>
    <s v="MOHAN"/>
    <d v="2019-01-10T00:00:00"/>
    <m/>
    <d v="2019-01-10T00:00:00"/>
    <d v="2019-01-10T00:00:00"/>
    <s v="TRJUSTICE"/>
    <n v="43409"/>
    <n v="43430"/>
    <n v="43437"/>
    <n v="43437"/>
    <s v="ELSOLIS"/>
    <m/>
    <m/>
    <m/>
    <m/>
  </r>
  <r>
    <s v="JLHILL"/>
    <n v="1804380105"/>
    <s v="GB/LM-ENPARTS-BLDR"/>
    <s v="THE FLEMING CONSTRUCTION GROUP LLC"/>
    <x v="367"/>
    <x v="3"/>
    <d v="2019-01-22T00:00:00"/>
    <m/>
    <m/>
    <s v="Lee C. Moore"/>
    <s v="VIS"/>
    <s v="NC"/>
    <x v="4"/>
    <s v="VIS"/>
    <s v="C1"/>
    <m/>
    <m/>
    <m/>
    <m/>
    <n v="1"/>
    <n v="0"/>
    <n v="0"/>
    <n v="0"/>
    <n v="0"/>
    <n v="0"/>
    <m/>
    <n v="0"/>
    <n v="0"/>
    <n v="0"/>
    <m/>
    <m/>
    <n v="0"/>
    <n v="1"/>
    <n v="100"/>
    <n v="0"/>
    <m/>
    <n v="0"/>
    <m/>
    <m/>
    <m/>
    <m/>
    <m/>
    <s v="TWMCCRARY"/>
    <m/>
    <m/>
    <m/>
    <m/>
    <s v="TWMCCRARY"/>
    <m/>
    <m/>
    <m/>
    <m/>
    <m/>
    <m/>
    <m/>
    <m/>
    <m/>
    <s v="MOHAN"/>
    <d v="2019-01-22T00:00:00"/>
    <d v="2019-01-22T00:00:00"/>
    <d v="2019-01-22T00:00:00"/>
    <d v="2019-01-22T00:00:00"/>
    <m/>
    <m/>
    <m/>
    <m/>
    <m/>
    <m/>
    <m/>
    <m/>
    <m/>
    <m/>
    <s v="SVCORDERMAN"/>
    <d v="2019-01-22T00:00:00"/>
    <m/>
    <d v="2019-01-22T00:00:00"/>
    <m/>
    <m/>
    <m/>
    <m/>
    <m/>
    <m/>
    <m/>
    <m/>
    <m/>
    <m/>
    <m/>
    <s v="MLJOB"/>
    <m/>
    <m/>
    <m/>
    <m/>
    <m/>
    <m/>
    <m/>
    <d v="2019-01-29T00:00:00"/>
    <m/>
    <s v="MOHAN"/>
    <d v="2019-01-22T00:00:00"/>
    <m/>
    <d v="2019-01-22T00:00:00"/>
    <d v="2019-01-22T00:00:00"/>
    <s v="TRJUSTICE"/>
    <m/>
    <m/>
    <m/>
    <m/>
    <m/>
    <m/>
    <m/>
    <m/>
    <m/>
  </r>
  <r>
    <s v="JPERIC"/>
    <n v="1803499503"/>
    <s v="GB/WS-CUSTOM-BLDR CAN"/>
    <s v="CSB STRUCTURES LTD"/>
    <x v="368"/>
    <x v="0"/>
    <d v="2018-07-20T00:00:00"/>
    <d v="2019-02-04T00:00:00"/>
    <m/>
    <s v="CSB 514"/>
    <s v="ANN"/>
    <s v="CE1"/>
    <x v="4"/>
    <s v="VIS"/>
    <s v="F1"/>
    <s v="OTHER"/>
    <d v="2018-09-04T00:00:00"/>
    <d v="2018-09-05T00:00:00"/>
    <m/>
    <n v="155000"/>
    <n v="0"/>
    <n v="63"/>
    <n v="62.29"/>
    <n v="62.29"/>
    <n v="0"/>
    <n v="0"/>
    <n v="0"/>
    <n v="0"/>
    <n v="0"/>
    <m/>
    <m/>
    <n v="0"/>
    <n v="23250"/>
    <n v="15"/>
    <n v="0"/>
    <m/>
    <n v="7.4"/>
    <m/>
    <m/>
    <m/>
    <m/>
    <m/>
    <s v="JUNGA"/>
    <m/>
    <m/>
    <m/>
    <m/>
    <s v="JUNGA"/>
    <m/>
    <m/>
    <m/>
    <m/>
    <m/>
    <m/>
    <m/>
    <m/>
    <m/>
    <s v="RAMAS"/>
    <d v="2019-01-04T00:00:00"/>
    <d v="2019-01-04T00:00:00"/>
    <d v="2019-01-04T00:00:00"/>
    <d v="2019-01-04T00:00:00"/>
    <s v="MANIJ"/>
    <d v="2018-11-28T00:00:00"/>
    <d v="2018-11-28T00:00:00"/>
    <d v="2018-12-05T00:00:00"/>
    <d v="2018-12-05T00:00:00"/>
    <m/>
    <m/>
    <m/>
    <m/>
    <m/>
    <s v="SVCORDERMAN"/>
    <d v="2019-02-11T00:00:00"/>
    <m/>
    <d v="2019-02-11T00:00:00"/>
    <d v="2019-01-28T00:00:00"/>
    <s v="RAMAS"/>
    <d v="2018-12-06T00:00:00"/>
    <d v="2018-12-07T00:00:00"/>
    <d v="2018-12-06T00:00:00"/>
    <d v="2018-12-07T00:00:00"/>
    <m/>
    <m/>
    <m/>
    <d v="2019-01-31T00:00:00"/>
    <m/>
    <s v="JLFISHER"/>
    <m/>
    <m/>
    <m/>
    <m/>
    <m/>
    <m/>
    <m/>
    <d v="2019-02-26T00:00:00"/>
    <m/>
    <s v="VENGD"/>
    <d v="2019-01-10T00:00:00"/>
    <m/>
    <d v="2019-01-10T00:00:00"/>
    <d v="2019-01-10T00:00:00"/>
    <s v="JLSY"/>
    <m/>
    <m/>
    <m/>
    <m/>
    <m/>
    <m/>
    <m/>
    <m/>
    <m/>
  </r>
  <r>
    <s v="JPERIC"/>
    <n v="1803499501"/>
    <s v="GB/WS-CUSTOM-BLDR CAN"/>
    <s v="CSB STRUCTURES LTD"/>
    <x v="368"/>
    <x v="0"/>
    <d v="2018-07-05T00:00:00"/>
    <d v="2019-01-28T00:00:00"/>
    <m/>
    <s v="CSB 514"/>
    <s v="ANN"/>
    <s v="KC3"/>
    <x v="4"/>
    <s v="VIS"/>
    <m/>
    <s v="OTHER"/>
    <d v="2018-09-04T00:00:00"/>
    <d v="2018-09-05T00:00:00"/>
    <m/>
    <n v="145026"/>
    <n v="0"/>
    <n v="55"/>
    <n v="46.7"/>
    <n v="46.7"/>
    <n v="517"/>
    <n v="0"/>
    <n v="531.55999999999995"/>
    <n v="0"/>
    <n v="531.55999999999995"/>
    <n v="34016"/>
    <n v="30614"/>
    <n v="0"/>
    <n v="14912"/>
    <n v="10.282"/>
    <n v="0"/>
    <m/>
    <n v="7.4"/>
    <m/>
    <m/>
    <m/>
    <m/>
    <m/>
    <s v="MPJESKY"/>
    <d v="2018-10-08T00:00:00"/>
    <d v="2018-10-08T00:00:00"/>
    <d v="2018-10-30T00:00:00"/>
    <m/>
    <s v="JUNGA"/>
    <m/>
    <m/>
    <n v="43403"/>
    <n v="43411"/>
    <m/>
    <m/>
    <m/>
    <m/>
    <m/>
    <s v="RAMAS"/>
    <d v="2018-11-12T00:00:00"/>
    <d v="2018-11-12T00:00:00"/>
    <d v="2018-11-27T00:00:00"/>
    <d v="2018-11-27T00:00:00"/>
    <s v="MANIJ"/>
    <d v="2018-11-28T00:00:00"/>
    <n v="43432"/>
    <d v="2018-12-05T00:00:00"/>
    <n v="43439"/>
    <m/>
    <m/>
    <m/>
    <m/>
    <m/>
    <s v="SVCORDERMAN"/>
    <n v="43501"/>
    <m/>
    <d v="2019-02-05T00:00:00"/>
    <d v="2019-01-21T00:00:00"/>
    <s v="RAMAS"/>
    <d v="2018-12-06T00:00:00"/>
    <d v="2018-12-06T00:00:00"/>
    <d v="2018-12-06T00:00:00"/>
    <d v="2018-12-06T00:00:00"/>
    <s v="JPERIC"/>
    <n v="43487"/>
    <n v="43487"/>
    <d v="2019-01-24T00:00:00"/>
    <n v="43490"/>
    <s v="JLFISHER"/>
    <m/>
    <m/>
    <d v="2018-10-30T00:00:00"/>
    <m/>
    <m/>
    <m/>
    <m/>
    <d v="2019-02-22T00:00:00"/>
    <m/>
    <s v="VENGD"/>
    <d v="2019-01-10T00:00:00"/>
    <m/>
    <d v="2019-01-10T00:00:00"/>
    <d v="2019-01-10T00:00:00"/>
    <s v="JLSY"/>
    <n v="43353"/>
    <m/>
    <n v="43364"/>
    <m/>
    <m/>
    <m/>
    <m/>
    <m/>
    <m/>
  </r>
  <r>
    <s v="JPERIC"/>
    <n v="1803499504"/>
    <s v="GB/WS-CUSTOM-BLDR"/>
    <s v="CSB STRUCTURES LTD"/>
    <x v="368"/>
    <x v="0"/>
    <d v="2018-10-15T00:00:00"/>
    <d v="2019-01-30T00:00:00"/>
    <m/>
    <s v="CSB 514"/>
    <s v="ANN"/>
    <s v="CE1"/>
    <x v="4"/>
    <s v="VIS"/>
    <m/>
    <s v="OTHER"/>
    <d v="2018-10-15T00:00:00"/>
    <d v="2018-10-16T00:00:00"/>
    <m/>
    <n v="292000"/>
    <n v="0"/>
    <n v="89.33"/>
    <n v="97.09"/>
    <n v="97.09"/>
    <n v="0"/>
    <n v="0"/>
    <n v="0"/>
    <n v="0"/>
    <n v="0"/>
    <m/>
    <m/>
    <n v="0"/>
    <n v="29269"/>
    <n v="10.023999999999999"/>
    <n v="0"/>
    <m/>
    <n v="7.4"/>
    <m/>
    <m/>
    <m/>
    <m/>
    <m/>
    <s v="MPJESKY"/>
    <m/>
    <m/>
    <m/>
    <m/>
    <s v="JUNGA"/>
    <m/>
    <m/>
    <m/>
    <m/>
    <m/>
    <m/>
    <m/>
    <m/>
    <m/>
    <s v="KUPPN"/>
    <d v="2018-11-12T00:00:00"/>
    <d v="2018-11-12T00:00:00"/>
    <d v="2018-11-27T00:00:00"/>
    <d v="2018-11-27T00:00:00"/>
    <s v="KUPPN"/>
    <d v="2018-11-28T00:00:00"/>
    <d v="2018-11-28T00:00:00"/>
    <d v="2018-12-05T00:00:00"/>
    <d v="2018-12-05T00:00:00"/>
    <m/>
    <m/>
    <m/>
    <m/>
    <m/>
    <s v="SVCORDERMAN"/>
    <d v="2019-02-04T00:00:00"/>
    <m/>
    <d v="2019-02-04T00:00:00"/>
    <d v="2019-01-18T00:00:00"/>
    <s v="KUPPN"/>
    <d v="2018-12-06T00:00:00"/>
    <m/>
    <d v="2018-12-06T00:00:00"/>
    <m/>
    <m/>
    <m/>
    <m/>
    <d v="2019-01-23T00:00:00"/>
    <m/>
    <s v="JLFISHER"/>
    <m/>
    <m/>
    <m/>
    <m/>
    <m/>
    <m/>
    <m/>
    <d v="2019-02-28T00:00:00"/>
    <m/>
    <s v="VENGD"/>
    <d v="2019-01-10T00:00:00"/>
    <m/>
    <d v="2019-01-10T00:00:00"/>
    <d v="2019-01-10T00:00:00"/>
    <s v="JLSY"/>
    <m/>
    <m/>
    <m/>
    <m/>
    <m/>
    <m/>
    <m/>
    <m/>
    <m/>
  </r>
  <r>
    <s v="JRTHOMAS"/>
    <n v="1803811206"/>
    <s v="GB/WS-ENPARTS-BLDR"/>
    <s v="PHARR CONSTRUCTION COMPANY, INC."/>
    <x v="369"/>
    <x v="1"/>
    <d v="2019-01-03T00:00:00"/>
    <m/>
    <m/>
    <s v="Stanton ISD Whse Office"/>
    <s v="BUC"/>
    <s v="MXC"/>
    <x v="4"/>
    <s v="VIS"/>
    <m/>
    <m/>
    <m/>
    <m/>
    <d v="2019-02-03T00:00:00"/>
    <n v="1"/>
    <n v="0"/>
    <n v="0"/>
    <n v="0.04"/>
    <n v="0.04"/>
    <n v="0"/>
    <m/>
    <n v="0"/>
    <n v="0"/>
    <n v="0"/>
    <m/>
    <m/>
    <n v="0"/>
    <n v="0"/>
    <m/>
    <n v="-69.290000000000006"/>
    <m/>
    <n v="0"/>
    <m/>
    <m/>
    <m/>
    <m/>
    <m/>
    <s v="GONZJ3"/>
    <m/>
    <m/>
    <m/>
    <m/>
    <s v="GONZR"/>
    <m/>
    <m/>
    <m/>
    <m/>
    <m/>
    <m/>
    <m/>
    <m/>
    <m/>
    <m/>
    <m/>
    <m/>
    <m/>
    <m/>
    <m/>
    <m/>
    <m/>
    <m/>
    <m/>
    <m/>
    <m/>
    <m/>
    <m/>
    <m/>
    <s v="SVCORDERMAN"/>
    <d v="2019-01-04T00:00:00"/>
    <m/>
    <d v="2019-01-04T00:00:00"/>
    <d v="2019-01-04T00:00:00"/>
    <m/>
    <m/>
    <m/>
    <m/>
    <m/>
    <m/>
    <m/>
    <m/>
    <d v="2019-01-09T00:00:00"/>
    <m/>
    <s v="JLFISHER"/>
    <m/>
    <m/>
    <m/>
    <m/>
    <m/>
    <m/>
    <m/>
    <d v="2019-01-11T00:00:00"/>
    <d v="2019-01-12T00:00:00"/>
    <s v="VENGD"/>
    <d v="2019-01-03T00:00:00"/>
    <m/>
    <d v="2019-01-03T00:00:00"/>
    <d v="2019-01-03T00:00:00"/>
    <s v="RSTJOHN"/>
    <m/>
    <m/>
    <m/>
    <m/>
    <m/>
    <m/>
    <m/>
    <m/>
    <m/>
  </r>
  <r>
    <s v="DRLAFAVER"/>
    <n v="1602528110"/>
    <s v="VP/CLAIM-ENPARTS-BLDR"/>
    <s v="RARIG CONSTRUCTION, INC."/>
    <x v="370"/>
    <x v="1"/>
    <d v="2019-01-03T00:00:00"/>
    <m/>
    <m/>
    <m/>
    <s v="VIS"/>
    <s v="STJ"/>
    <x v="4"/>
    <s v="VIS"/>
    <m/>
    <m/>
    <m/>
    <m/>
    <d v="2019-02-02T00:00:00"/>
    <n v="0"/>
    <n v="0"/>
    <n v="0"/>
    <n v="0.01"/>
    <n v="0.01"/>
    <n v="0"/>
    <m/>
    <n v="0"/>
    <n v="0"/>
    <n v="0"/>
    <m/>
    <m/>
    <n v="0"/>
    <n v="0"/>
    <m/>
    <n v="-133.04"/>
    <m/>
    <n v="0"/>
    <m/>
    <m/>
    <m/>
    <m/>
    <m/>
    <s v="CLCONRAD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01-03T00:00:00"/>
    <m/>
    <d v="2019-01-03T00:00:00"/>
    <d v="2019-01-03T00:00:00"/>
    <m/>
    <m/>
    <m/>
    <m/>
    <m/>
    <m/>
    <m/>
    <m/>
    <d v="2019-01-07T00:00:00"/>
    <m/>
    <s v="KPTRAN"/>
    <m/>
    <m/>
    <m/>
    <m/>
    <m/>
    <m/>
    <m/>
    <d v="2019-01-08T00:00:00"/>
    <d v="2019-01-08T00:00:00"/>
    <s v="RODRP"/>
    <d v="2019-01-03T00:00:00"/>
    <m/>
    <d v="2019-01-03T00:00:00"/>
    <d v="2019-01-03T00:00:00"/>
    <s v="JCASTANEDA"/>
    <m/>
    <m/>
    <m/>
    <m/>
    <m/>
    <m/>
    <m/>
    <m/>
    <m/>
  </r>
  <r>
    <s v="JPERIC"/>
    <n v="1804076403"/>
    <s v="GB/WS-ENPARTS-BLDR"/>
    <s v="CLARK BUILDERS"/>
    <x v="371"/>
    <x v="0"/>
    <d v="2019-01-04T00:00:00"/>
    <m/>
    <m/>
    <s v="tba"/>
    <s v="ANN"/>
    <s v="CE1"/>
    <x v="4"/>
    <s v="VIS"/>
    <m/>
    <m/>
    <d v="2019-01-04T00:00:00"/>
    <d v="2019-01-04T00:00:00"/>
    <m/>
    <n v="1"/>
    <n v="0"/>
    <n v="0"/>
    <n v="0.02"/>
    <n v="0.02"/>
    <n v="0"/>
    <m/>
    <n v="0"/>
    <n v="0"/>
    <n v="0"/>
    <m/>
    <m/>
    <n v="0"/>
    <n v="1"/>
    <n v="100"/>
    <n v="0"/>
    <m/>
    <n v="0"/>
    <m/>
    <m/>
    <m/>
    <m/>
    <m/>
    <s v="KMBUCK"/>
    <m/>
    <m/>
    <m/>
    <m/>
    <s v="JLFISHER"/>
    <m/>
    <m/>
    <m/>
    <m/>
    <m/>
    <m/>
    <m/>
    <m/>
    <m/>
    <s v="BHUVI"/>
    <m/>
    <m/>
    <m/>
    <m/>
    <s v="AMEES"/>
    <m/>
    <m/>
    <m/>
    <m/>
    <m/>
    <m/>
    <m/>
    <m/>
    <m/>
    <s v="SVCORDERMAN"/>
    <d v="2019-01-04T00:00:00"/>
    <m/>
    <d v="2019-01-04T00:00:00"/>
    <n v="43469"/>
    <s v="BHUVI"/>
    <m/>
    <m/>
    <m/>
    <m/>
    <m/>
    <m/>
    <m/>
    <n v="43474"/>
    <m/>
    <s v="JLFISHER"/>
    <m/>
    <m/>
    <m/>
    <m/>
    <m/>
    <m/>
    <m/>
    <d v="2019-01-16T00:00:00"/>
    <m/>
    <s v="KUMAN"/>
    <d v="2019-01-04T00:00:00"/>
    <m/>
    <d v="2019-01-04T00:00:00"/>
    <d v="2019-01-04T00:00:00"/>
    <s v="PATEY"/>
    <m/>
    <m/>
    <m/>
    <m/>
    <m/>
    <m/>
    <m/>
    <m/>
    <m/>
  </r>
  <r>
    <s v="JPERIC"/>
    <n v="1804076404"/>
    <s v="GB-ENPARTS-BLDR"/>
    <s v="CLARK BUILDERS"/>
    <x v="371"/>
    <x v="1"/>
    <d v="2019-01-08T00:00:00"/>
    <m/>
    <m/>
    <s v="tba"/>
    <s v="ANN"/>
    <s v="CE1"/>
    <x v="4"/>
    <s v="VIS"/>
    <m/>
    <m/>
    <m/>
    <m/>
    <d v="2019-02-03T00:00:00"/>
    <n v="1"/>
    <n v="0"/>
    <n v="0"/>
    <n v="0.02"/>
    <n v="0.02"/>
    <n v="0"/>
    <m/>
    <n v="0"/>
    <n v="0"/>
    <n v="0"/>
    <m/>
    <m/>
    <n v="0"/>
    <n v="1"/>
    <n v="100"/>
    <n v="-173.36"/>
    <m/>
    <n v="0"/>
    <m/>
    <m/>
    <m/>
    <m/>
    <m/>
    <s v="KMBUCK"/>
    <m/>
    <m/>
    <m/>
    <m/>
    <s v="JLFISHER"/>
    <m/>
    <m/>
    <m/>
    <m/>
    <m/>
    <m/>
    <m/>
    <m/>
    <m/>
    <s v="BHUVI"/>
    <m/>
    <m/>
    <d v="2019-01-08T00:00:00"/>
    <m/>
    <s v="AMEES"/>
    <m/>
    <m/>
    <d v="2019-01-08T00:00:00"/>
    <m/>
    <m/>
    <m/>
    <m/>
    <m/>
    <m/>
    <s v="SVCORDERMAN"/>
    <d v="2019-01-08T00:00:00"/>
    <m/>
    <d v="2019-01-08T00:00:00"/>
    <d v="2019-01-08T00:00:00"/>
    <m/>
    <m/>
    <m/>
    <m/>
    <m/>
    <m/>
    <m/>
    <m/>
    <d v="2019-01-11T00:00:00"/>
    <m/>
    <s v="JLFISHER"/>
    <m/>
    <m/>
    <m/>
    <m/>
    <m/>
    <m/>
    <m/>
    <d v="2019-01-16T00:00:00"/>
    <d v="2019-01-16T00:00:00"/>
    <s v="KKATHIRVELU"/>
    <d v="2019-01-08T00:00:00"/>
    <m/>
    <d v="2019-01-08T00:00:00"/>
    <d v="2019-01-08T00:00:00"/>
    <s v="PATEY"/>
    <m/>
    <m/>
    <m/>
    <m/>
    <m/>
    <m/>
    <m/>
    <m/>
    <m/>
  </r>
  <r>
    <s v="FARRM"/>
    <n v="1802707804"/>
    <s v="GB/CLAIM-ENPARTS-BLDR"/>
    <s v="NORTHWEST CONTRACTING"/>
    <x v="372"/>
    <x v="1"/>
    <d v="2019-01-02T00:00:00"/>
    <m/>
    <m/>
    <m/>
    <s v="MXC"/>
    <s v="KAN"/>
    <x v="5"/>
    <s v="VIS"/>
    <m/>
    <m/>
    <d v="2019-01-02T00:00:00"/>
    <d v="2019-01-03T00:00:00"/>
    <n v="43499"/>
    <n v="177.84"/>
    <n v="177.84"/>
    <n v="0"/>
    <n v="0.06"/>
    <n v="0.06"/>
    <n v="0"/>
    <m/>
    <n v="0"/>
    <n v="0"/>
    <n v="0"/>
    <m/>
    <m/>
    <n v="0"/>
    <n v="177.84"/>
    <n v="100"/>
    <n v="-93.64"/>
    <m/>
    <n v="0"/>
    <m/>
    <m/>
    <m/>
    <m/>
    <m/>
    <s v="LEASAAD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03T00:00:00"/>
    <m/>
    <d v="2019-01-03T00:00:00"/>
    <d v="2019-01-03T00:00:00"/>
    <m/>
    <m/>
    <m/>
    <m/>
    <m/>
    <m/>
    <m/>
    <m/>
    <m/>
    <m/>
    <s v="LEASAAD"/>
    <m/>
    <m/>
    <m/>
    <m/>
    <m/>
    <m/>
    <m/>
    <d v="2019-01-09T00:00:00"/>
    <d v="2019-01-11T00:00:00"/>
    <s v="FARRM"/>
    <d v="2019-01-02T00:00:00"/>
    <m/>
    <d v="2019-01-02T00:00:00"/>
    <d v="2019-01-02T00:00:00"/>
    <s v="CARBA"/>
    <m/>
    <m/>
    <m/>
    <m/>
    <m/>
    <m/>
    <m/>
    <m/>
    <m/>
  </r>
  <r>
    <s v="FARRM"/>
    <n v="1804796702"/>
    <s v="GB/WS-STD-BLDR"/>
    <s v="STEPHENS CONSTRUCTION, INC."/>
    <x v="373"/>
    <x v="1"/>
    <d v="2019-01-03T00:00:00"/>
    <m/>
    <m/>
    <n v="18161"/>
    <m/>
    <m/>
    <x v="5"/>
    <s v="VIS"/>
    <m/>
    <m/>
    <d v="2019-01-03T00:00:00"/>
    <d v="2019-01-04T00:00:00"/>
    <d v="2019-02-03T00:00:00"/>
    <n v="12956.63"/>
    <n v="12956.63"/>
    <n v="4.88"/>
    <n v="4.8899999999999997"/>
    <n v="4.8899999999999997"/>
    <n v="0"/>
    <m/>
    <n v="0"/>
    <n v="0"/>
    <n v="0"/>
    <m/>
    <m/>
    <n v="0"/>
    <n v="5007.63"/>
    <n v="38.649000000000001"/>
    <n v="5296.85"/>
    <n v="40.88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01-07T00:00:00"/>
    <d v="2019-01-08T00:00:00"/>
    <m/>
    <m/>
    <m/>
    <m/>
    <m/>
    <m/>
    <m/>
    <m/>
    <d v="2019-01-11T00:00:00"/>
    <m/>
    <m/>
    <m/>
    <m/>
    <m/>
    <m/>
    <m/>
    <m/>
    <m/>
    <d v="2019-01-14T00:00:00"/>
    <d v="2019-01-15T00:00:00"/>
    <s v="FARRM"/>
    <d v="2019-01-03T00:00:00"/>
    <m/>
    <d v="2019-01-03T00:00:00"/>
    <d v="2019-01-03T00:00:00"/>
    <m/>
    <m/>
    <m/>
    <m/>
    <m/>
    <m/>
    <m/>
    <m/>
    <m/>
    <m/>
  </r>
  <r>
    <s v="GREEJ1"/>
    <n v="1802707805"/>
    <s v="CLAIM-ENPARTS-BLDR"/>
    <s v="NORTHWEST CONTRACTING"/>
    <x v="372"/>
    <x v="0"/>
    <d v="2019-01-15T00:00:00"/>
    <m/>
    <m/>
    <m/>
    <s v="MXC"/>
    <s v="KAN"/>
    <x v="5"/>
    <s v="VIS"/>
    <m/>
    <s v="OTHER"/>
    <n v="43480"/>
    <n v="43480"/>
    <m/>
    <n v="1"/>
    <n v="0"/>
    <n v="0"/>
    <n v="0.08"/>
    <n v="0.08"/>
    <n v="0"/>
    <m/>
    <n v="0"/>
    <n v="0"/>
    <n v="0"/>
    <m/>
    <m/>
    <n v="0"/>
    <n v="1"/>
    <n v="100"/>
    <n v="-121.38"/>
    <m/>
    <n v="0"/>
    <m/>
    <m/>
    <m/>
    <m/>
    <m/>
    <s v="LEASAAD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16T00:00:00"/>
    <m/>
    <d v="2019-01-16T00:00:00"/>
    <d v="2019-01-16T00:00:00"/>
    <m/>
    <m/>
    <m/>
    <m/>
    <m/>
    <m/>
    <m/>
    <m/>
    <m/>
    <m/>
    <s v="LEASAAD"/>
    <m/>
    <m/>
    <m/>
    <m/>
    <m/>
    <m/>
    <m/>
    <d v="2019-01-21T00:00:00"/>
    <n v="43488"/>
    <s v="FARRM"/>
    <d v="2019-01-15T00:00:00"/>
    <m/>
    <d v="2019-01-15T00:00:00"/>
    <d v="2019-01-15T00:00:00"/>
    <s v="CARBA"/>
    <m/>
    <m/>
    <m/>
    <m/>
    <m/>
    <m/>
    <m/>
    <m/>
    <m/>
  </r>
  <r>
    <s v="FARRM"/>
    <n v="1804432101"/>
    <s v="GB/CL-STD-BLDR"/>
    <s v="SYSTEMS WEST, LLC"/>
    <x v="374"/>
    <x v="0"/>
    <d v="2018-11-02T00:00:00"/>
    <n v="43507"/>
    <m/>
    <n v="10312018"/>
    <s v="MXC"/>
    <s v="MEM"/>
    <x v="10"/>
    <s v="VIS"/>
    <s v="B1"/>
    <m/>
    <n v="43481"/>
    <n v="43482"/>
    <m/>
    <n v="231330.51"/>
    <n v="0"/>
    <n v="87.91"/>
    <n v="90.43"/>
    <n v="90.43"/>
    <n v="43"/>
    <n v="0"/>
    <n v="32.5"/>
    <n v="0"/>
    <n v="32.5"/>
    <n v="2859.5"/>
    <n v="2150"/>
    <n v="0"/>
    <n v="26842.9"/>
    <n v="11.603999999999999"/>
    <n v="-0.02"/>
    <m/>
    <n v="13"/>
    <m/>
    <m/>
    <m/>
    <m/>
    <m/>
    <s v="APPEA"/>
    <n v="43441"/>
    <n v="43441"/>
    <n v="43441"/>
    <n v="43441"/>
    <s v="RDENNIS1"/>
    <n v="43441"/>
    <n v="43441"/>
    <n v="43441"/>
    <n v="43443"/>
    <m/>
    <m/>
    <m/>
    <m/>
    <m/>
    <s v="GLUGO"/>
    <n v="43460"/>
    <n v="43460"/>
    <n v="43451"/>
    <n v="43451"/>
    <s v="SIERA"/>
    <n v="43452"/>
    <n v="43452"/>
    <n v="43452"/>
    <n v="43452"/>
    <m/>
    <m/>
    <m/>
    <m/>
    <m/>
    <s v="SVCORDERMAN"/>
    <d v="2019-01-17T00:00:00"/>
    <m/>
    <d v="2019-01-17T00:00:00"/>
    <d v="2019-01-17T00:00:00"/>
    <s v="GLUGO"/>
    <n v="43460"/>
    <n v="43460"/>
    <n v="43460"/>
    <n v="43460"/>
    <s v="FARRM"/>
    <m/>
    <m/>
    <d v="2019-01-21T00:00:00"/>
    <m/>
    <s v="HAMIS"/>
    <m/>
    <m/>
    <m/>
    <m/>
    <m/>
    <m/>
    <m/>
    <d v="2019-01-27T00:00:00"/>
    <m/>
    <s v="GLUGO"/>
    <d v="2018-12-26T00:00:00"/>
    <m/>
    <d v="2018-12-26T00:00:00"/>
    <d v="2018-12-26T00:00:00"/>
    <s v="ESCOA"/>
    <n v="43419"/>
    <n v="43419"/>
    <n v="43432"/>
    <n v="43432"/>
    <m/>
    <m/>
    <m/>
    <m/>
    <m/>
  </r>
  <r>
    <s v="FARRM"/>
    <n v="1804727801"/>
    <s v="GB/CL-STD-BLDR"/>
    <s v="NORTH VALLEY BUILDING SYSTEMS, INC"/>
    <x v="375"/>
    <x v="0"/>
    <d v="2018-12-13T00:00:00"/>
    <d v="2019-02-26T00:00:00"/>
    <m/>
    <s v="18-1175"/>
    <s v="MXC"/>
    <s v="MXC"/>
    <x v="10"/>
    <s v="VIS"/>
    <s v="B1"/>
    <m/>
    <d v="2019-01-02T00:00:00"/>
    <d v="2019-01-02T00:00:00"/>
    <m/>
    <n v="16836.5"/>
    <n v="0"/>
    <n v="5.0999999999999996"/>
    <n v="5.12"/>
    <n v="5.12"/>
    <n v="20"/>
    <n v="0"/>
    <n v="21.5"/>
    <n v="0"/>
    <n v="21.5"/>
    <n v="1330"/>
    <n v="1000"/>
    <n v="0"/>
    <n v="2743.64"/>
    <n v="16.295999999999999"/>
    <n v="0"/>
    <m/>
    <n v="16"/>
    <m/>
    <m/>
    <m/>
    <m/>
    <m/>
    <s v="ARCERON"/>
    <d v="2019-01-08T00:00:00"/>
    <d v="2019-01-08T00:00:00"/>
    <d v="2019-01-10T00:00:00"/>
    <d v="2019-01-09T00:00:00"/>
    <s v="GONZR"/>
    <n v="43474"/>
    <n v="43474"/>
    <d v="2019-01-09T00:00:00"/>
    <d v="2019-01-09T00:00:00"/>
    <m/>
    <m/>
    <m/>
    <m/>
    <m/>
    <s v="JMENDOZA1"/>
    <d v="2019-01-14T00:00:00"/>
    <d v="2019-01-14T00:00:00"/>
    <d v="2019-01-14T00:00:00"/>
    <d v="2019-01-14T00:00:00"/>
    <s v="PARRL"/>
    <d v="2019-01-15T00:00:00"/>
    <d v="2019-01-15T00:00:00"/>
    <d v="2019-01-15T00:00:00"/>
    <d v="2019-01-15T00:00:00"/>
    <m/>
    <m/>
    <m/>
    <m/>
    <m/>
    <s v="SVCORDERMAN"/>
    <d v="2019-01-21T00:00:00"/>
    <m/>
    <d v="2019-01-21T00:00:00"/>
    <d v="2019-01-18T00:00:00"/>
    <s v="JMENDOZA1"/>
    <d v="2019-01-18T00:00:00"/>
    <d v="2019-01-18T00:00:00"/>
    <d v="2019-01-18T00:00:00"/>
    <d v="2019-01-18T00:00:00"/>
    <s v="FARRM"/>
    <m/>
    <m/>
    <d v="2019-01-23T00:00:00"/>
    <m/>
    <s v="DWESSEL"/>
    <m/>
    <m/>
    <m/>
    <m/>
    <m/>
    <m/>
    <m/>
    <d v="2019-02-26T00:00:00"/>
    <m/>
    <s v="JMENDOZA1"/>
    <d v="2019-01-18T00:00:00"/>
    <m/>
    <d v="2019-01-18T00:00:00"/>
    <d v="2019-01-18T00:00:00"/>
    <s v="LOPEA"/>
    <d v="2018-12-17T00:00:00"/>
    <d v="2018-12-17T00:00:00"/>
    <d v="2018-12-20T00:00:00"/>
    <d v="2018-12-21T00:00:00"/>
    <m/>
    <m/>
    <m/>
    <m/>
    <m/>
  </r>
  <r>
    <s v="FARRM"/>
    <n v="1804814701"/>
    <s v="GB/CL-STD-BLDR"/>
    <s v="KRALMAN STEEL STRUCTURES"/>
    <x v="376"/>
    <x v="0"/>
    <d v="2018-12-28T00:00:00"/>
    <d v="2019-02-13T00:00:00"/>
    <m/>
    <s v="1228-18"/>
    <s v="MXC"/>
    <s v="KC3"/>
    <x v="10"/>
    <s v="VIS"/>
    <s v="B2"/>
    <s v="OTHER"/>
    <d v="2019-01-07T00:00:00"/>
    <d v="2019-01-07T00:00:00"/>
    <m/>
    <n v="57910.77"/>
    <n v="0"/>
    <n v="16.36"/>
    <n v="19.05"/>
    <n v="19.05"/>
    <n v="20"/>
    <n v="20"/>
    <n v="18"/>
    <n v="0"/>
    <n v="18"/>
    <n v="1330"/>
    <n v="1000"/>
    <n v="0"/>
    <n v="5249.86"/>
    <n v="9.0649999999999995"/>
    <n v="0"/>
    <m/>
    <n v="20"/>
    <m/>
    <m/>
    <m/>
    <m/>
    <m/>
    <s v="AMICHALEK"/>
    <n v="43475"/>
    <n v="43475"/>
    <n v="43479"/>
    <n v="43475"/>
    <m/>
    <m/>
    <m/>
    <m/>
    <m/>
    <m/>
    <m/>
    <m/>
    <m/>
    <m/>
    <s v="MENDP"/>
    <d v="2019-01-16T00:00:00"/>
    <d v="2019-01-16T00:00:00"/>
    <d v="2019-01-17T00:00:00"/>
    <d v="2019-01-17T00:00:00"/>
    <m/>
    <m/>
    <m/>
    <m/>
    <m/>
    <m/>
    <m/>
    <m/>
    <m/>
    <m/>
    <s v="SVCORDERMAN"/>
    <d v="2019-01-23T00:00:00"/>
    <m/>
    <d v="2019-01-23T00:00:00"/>
    <d v="2019-01-22T00:00:00"/>
    <s v="MENDP"/>
    <n v="43487"/>
    <n v="43487"/>
    <n v="43487"/>
    <n v="43487"/>
    <s v="FARRM"/>
    <m/>
    <m/>
    <d v="2019-01-25T00:00:00"/>
    <m/>
    <m/>
    <m/>
    <m/>
    <m/>
    <m/>
    <m/>
    <m/>
    <m/>
    <d v="2019-02-13T00:00:00"/>
    <m/>
    <s v="MENDP"/>
    <d v="2019-01-22T00:00:00"/>
    <m/>
    <d v="2019-01-22T00:00:00"/>
    <d v="2019-01-22T00:00:00"/>
    <s v="HERNG"/>
    <n v="43472"/>
    <n v="43472"/>
    <n v="43473"/>
    <n v="43469"/>
    <m/>
    <m/>
    <m/>
    <m/>
    <m/>
  </r>
  <r>
    <s v="FARRM"/>
    <n v="1804501301"/>
    <s v="GB/CL-STD-BLDR"/>
    <s v="KRULL CONSTRUCTION COMPANY INC"/>
    <x v="377"/>
    <x v="0"/>
    <d v="2018-11-12T00:00:00"/>
    <d v="2019-01-30T00:00:00"/>
    <m/>
    <s v="Spec Building"/>
    <s v="MXC"/>
    <s v="MXC"/>
    <x v="10"/>
    <s v="VIS"/>
    <s v="C1"/>
    <m/>
    <n v="43446"/>
    <n v="43447"/>
    <m/>
    <n v="44014.34"/>
    <n v="44013.34"/>
    <n v="15.3"/>
    <n v="15.11"/>
    <n v="15.11"/>
    <n v="20"/>
    <n v="0"/>
    <n v="20"/>
    <n v="0"/>
    <n v="20"/>
    <n v="1330"/>
    <n v="1000"/>
    <n v="0"/>
    <n v="7426.09"/>
    <n v="16.872"/>
    <n v="12451.8"/>
    <n v="28.291"/>
    <n v="19.7"/>
    <m/>
    <m/>
    <m/>
    <m/>
    <m/>
    <s v="BAUTA"/>
    <n v="43453"/>
    <n v="43453"/>
    <n v="43454"/>
    <n v="43454"/>
    <s v="GONZR"/>
    <n v="43454"/>
    <n v="43454"/>
    <n v="43454"/>
    <n v="43454"/>
    <s v="BAUTA"/>
    <m/>
    <m/>
    <n v="43431"/>
    <n v="43431"/>
    <s v="NSHERNANDEZ"/>
    <n v="43455"/>
    <n v="43455"/>
    <n v="43455"/>
    <n v="43455"/>
    <m/>
    <m/>
    <m/>
    <m/>
    <m/>
    <m/>
    <m/>
    <m/>
    <m/>
    <m/>
    <s v="SVCORDERMAN"/>
    <d v="2019-01-09T00:00:00"/>
    <m/>
    <d v="2019-01-09T00:00:00"/>
    <d v="2019-01-08T00:00:00"/>
    <s v="NSHERNANDEZ"/>
    <n v="43473"/>
    <n v="43472"/>
    <n v="43473"/>
    <n v="43472"/>
    <m/>
    <m/>
    <m/>
    <d v="2019-01-11T00:00:00"/>
    <m/>
    <s v="HEFLA"/>
    <m/>
    <m/>
    <m/>
    <m/>
    <m/>
    <m/>
    <m/>
    <d v="2019-01-30T00:00:00"/>
    <n v="43495"/>
    <s v="NSHERNANDEZ"/>
    <d v="2019-01-08T00:00:00"/>
    <m/>
    <d v="2019-01-08T00:00:00"/>
    <d v="2019-01-08T00:00:00"/>
    <s v="HERNG"/>
    <n v="43445"/>
    <n v="43445"/>
    <n v="43447"/>
    <n v="43437"/>
    <m/>
    <m/>
    <m/>
    <m/>
    <m/>
  </r>
  <r>
    <s v="GREEJ1"/>
    <n v="1804735201"/>
    <s v="GB/CL-STD-BLDR CAN"/>
    <s v="KETZA PACIFIC CONSTRUCTION (1993) LTD."/>
    <x v="378"/>
    <x v="0"/>
    <d v="2018-12-14T00:00:00"/>
    <n v="43501"/>
    <m/>
    <s v="MRPM 13122MA"/>
    <s v="MXC"/>
    <s v="KC3"/>
    <x v="10"/>
    <s v="VIS"/>
    <s v="C1"/>
    <s v="OTHER"/>
    <n v="43454"/>
    <n v="43460"/>
    <m/>
    <n v="56734.81"/>
    <n v="0"/>
    <n v="15.83"/>
    <n v="17.04"/>
    <n v="17.04"/>
    <n v="20"/>
    <n v="0"/>
    <n v="18.75"/>
    <n v="0"/>
    <n v="18.75"/>
    <n v="2048.1999999999998"/>
    <n v="1540"/>
    <n v="0"/>
    <n v="-707.57"/>
    <m/>
    <n v="0"/>
    <m/>
    <n v="0"/>
    <m/>
    <m/>
    <m/>
    <m/>
    <m/>
    <s v="KMBUCK"/>
    <n v="43455"/>
    <n v="43455"/>
    <n v="43455"/>
    <n v="43455"/>
    <m/>
    <m/>
    <m/>
    <m/>
    <m/>
    <s v="KMBUCK"/>
    <n v="43455"/>
    <n v="43455"/>
    <n v="43455"/>
    <n v="43455"/>
    <s v="MENDP"/>
    <n v="43488"/>
    <n v="43488"/>
    <n v="43488"/>
    <n v="43462"/>
    <m/>
    <m/>
    <m/>
    <m/>
    <m/>
    <m/>
    <m/>
    <m/>
    <m/>
    <m/>
    <s v="SVCORDERMAN"/>
    <d v="2019-01-14T00:00:00"/>
    <m/>
    <d v="2019-01-14T00:00:00"/>
    <d v="2019-01-14T00:00:00"/>
    <s v="MENDP"/>
    <n v="43476"/>
    <n v="43475"/>
    <n v="43476"/>
    <n v="43475"/>
    <s v="GREEJ1"/>
    <m/>
    <m/>
    <d v="2019-01-17T00:00:00"/>
    <m/>
    <m/>
    <m/>
    <m/>
    <m/>
    <m/>
    <m/>
    <m/>
    <m/>
    <d v="2019-02-08T00:00:00"/>
    <m/>
    <s v="MENDP"/>
    <d v="2019-01-11T00:00:00"/>
    <m/>
    <d v="2019-01-11T00:00:00"/>
    <d v="2019-01-10T00:00:00"/>
    <s v="HERNG"/>
    <n v="43452"/>
    <n v="43452"/>
    <n v="43454"/>
    <n v="43454"/>
    <m/>
    <m/>
    <m/>
    <m/>
    <m/>
  </r>
  <r>
    <s v="FARRM"/>
    <n v="1804755701"/>
    <s v="GB/CL-STD-BLDR"/>
    <s v="NORTHWEST CONTRACTING"/>
    <x v="379"/>
    <x v="0"/>
    <d v="2018-12-18T00:00:00"/>
    <d v="2019-02-05T00:00:00"/>
    <m/>
    <m/>
    <s v="MXC"/>
    <s v="KC3"/>
    <x v="10"/>
    <s v="VIS"/>
    <s v="C1"/>
    <m/>
    <n v="43467"/>
    <n v="43468"/>
    <m/>
    <n v="44224.61"/>
    <n v="0"/>
    <n v="13.3"/>
    <n v="16.940000000000001"/>
    <n v="16.940000000000001"/>
    <n v="20"/>
    <n v="20"/>
    <n v="16.25"/>
    <n v="0"/>
    <n v="16.25"/>
    <n v="1330"/>
    <n v="1000"/>
    <n v="0"/>
    <n v="1764.42"/>
    <n v="3.99"/>
    <n v="-0.05"/>
    <m/>
    <n v="0"/>
    <m/>
    <m/>
    <m/>
    <m/>
    <m/>
    <s v="AMICHALEK"/>
    <n v="43472"/>
    <n v="43472"/>
    <n v="43474"/>
    <n v="43473"/>
    <m/>
    <m/>
    <m/>
    <m/>
    <m/>
    <m/>
    <m/>
    <m/>
    <m/>
    <m/>
    <s v="MENDP"/>
    <d v="2019-01-10T00:00:00"/>
    <d v="2019-01-10T00:00:00"/>
    <d v="2019-01-10T00:00:00"/>
    <n v="43475"/>
    <m/>
    <m/>
    <m/>
    <m/>
    <m/>
    <m/>
    <m/>
    <m/>
    <m/>
    <m/>
    <s v="SVCORDERMAN"/>
    <d v="2019-01-15T00:00:00"/>
    <m/>
    <d v="2019-01-15T00:00:00"/>
    <d v="2019-01-11T00:00:00"/>
    <s v="MENDP"/>
    <n v="43479"/>
    <n v="43476"/>
    <n v="43479"/>
    <n v="43476"/>
    <s v="FARRM"/>
    <m/>
    <m/>
    <d v="2019-01-16T00:00:00"/>
    <m/>
    <s v="DEPALMER"/>
    <m/>
    <m/>
    <m/>
    <m/>
    <m/>
    <m/>
    <m/>
    <d v="2019-02-05T00:00:00"/>
    <m/>
    <s v="MENDP"/>
    <d v="2019-01-14T00:00:00"/>
    <m/>
    <d v="2019-01-14T00:00:00"/>
    <d v="2019-01-11T00:00:00"/>
    <s v="ESCOA"/>
    <n v="43460"/>
    <n v="43460"/>
    <n v="43461"/>
    <n v="43461"/>
    <m/>
    <m/>
    <m/>
    <m/>
    <m/>
  </r>
  <r>
    <s v="FARRM"/>
    <n v="1804803901"/>
    <s v="GB/CL-STD-BLDR"/>
    <s v="FILENER CONSTRUCTION"/>
    <x v="380"/>
    <x v="0"/>
    <d v="2018-12-27T00:00:00"/>
    <d v="2019-02-15T00:00:00"/>
    <m/>
    <n v="2424"/>
    <s v="MXC"/>
    <s v="KC3"/>
    <x v="10"/>
    <s v="VIS"/>
    <s v="C1"/>
    <m/>
    <n v="43476"/>
    <n v="43479"/>
    <m/>
    <n v="44054.54"/>
    <n v="0"/>
    <n v="12.44"/>
    <n v="15.36"/>
    <n v="15.36"/>
    <n v="20"/>
    <n v="20"/>
    <n v="15.75"/>
    <n v="0"/>
    <n v="15.75"/>
    <n v="1330"/>
    <n v="1000"/>
    <n v="0"/>
    <n v="2877.57"/>
    <n v="6.532"/>
    <n v="0"/>
    <m/>
    <n v="16"/>
    <m/>
    <m/>
    <m/>
    <m/>
    <m/>
    <s v="KMBUCK"/>
    <n v="43476"/>
    <n v="43476"/>
    <n v="43479"/>
    <n v="43479"/>
    <m/>
    <m/>
    <m/>
    <m/>
    <m/>
    <m/>
    <m/>
    <m/>
    <m/>
    <m/>
    <s v="CORTL"/>
    <n v="43482"/>
    <n v="43482"/>
    <n v="43483"/>
    <n v="43483"/>
    <m/>
    <m/>
    <m/>
    <m/>
    <m/>
    <m/>
    <m/>
    <m/>
    <m/>
    <m/>
    <s v="SVCORDERMAN"/>
    <m/>
    <m/>
    <d v="2019-01-25T00:00:00"/>
    <d v="2019-01-21T00:00:00"/>
    <s v="CORTL"/>
    <n v="43489"/>
    <n v="43486"/>
    <n v="43489"/>
    <n v="43486"/>
    <s v="FARRM"/>
    <m/>
    <m/>
    <n v="43489"/>
    <m/>
    <s v="DEPALMER"/>
    <m/>
    <m/>
    <m/>
    <m/>
    <m/>
    <m/>
    <m/>
    <d v="2019-02-14T00:00:00"/>
    <m/>
    <s v="CORTL"/>
    <d v="2019-01-24T00:00:00"/>
    <m/>
    <d v="2019-01-24T00:00:00"/>
    <d v="2019-01-21T00:00:00"/>
    <s v="DSEGURA"/>
    <n v="43472"/>
    <n v="43472"/>
    <n v="43472"/>
    <n v="43472"/>
    <m/>
    <m/>
    <m/>
    <m/>
    <m/>
  </r>
  <r>
    <s v="JLHILL"/>
    <n v="1802149322"/>
    <s v="CLAIM-ENPARTS-BLDR"/>
    <s v="THE FLEMING CONSTRUCTION GROUP LLC"/>
    <x v="381"/>
    <x v="1"/>
    <d v="2019-01-08T00:00:00"/>
    <m/>
    <m/>
    <s v="Alfa Laval"/>
    <s v="VIS"/>
    <s v="CE1"/>
    <x v="10"/>
    <s v="VIS"/>
    <s v="C1"/>
    <m/>
    <m/>
    <m/>
    <n v="43499"/>
    <n v="0"/>
    <n v="0"/>
    <n v="0"/>
    <n v="0.52"/>
    <n v="0.52"/>
    <n v="0"/>
    <m/>
    <n v="0"/>
    <n v="0"/>
    <n v="0"/>
    <m/>
    <m/>
    <n v="0"/>
    <n v="0"/>
    <m/>
    <n v="-1371.31"/>
    <m/>
    <n v="0"/>
    <m/>
    <m/>
    <m/>
    <m/>
    <m/>
    <s v="GRANL"/>
    <m/>
    <m/>
    <m/>
    <m/>
    <s v="KMBUCK"/>
    <m/>
    <m/>
    <m/>
    <m/>
    <m/>
    <m/>
    <m/>
    <m/>
    <m/>
    <m/>
    <m/>
    <m/>
    <m/>
    <m/>
    <m/>
    <m/>
    <m/>
    <m/>
    <m/>
    <m/>
    <m/>
    <m/>
    <m/>
    <m/>
    <s v="SVCORDERMAN"/>
    <m/>
    <m/>
    <d v="2019-01-08T00:00:00"/>
    <n v="43473"/>
    <m/>
    <m/>
    <m/>
    <m/>
    <m/>
    <m/>
    <m/>
    <m/>
    <n v="43476"/>
    <m/>
    <s v="MLJOB"/>
    <m/>
    <m/>
    <m/>
    <m/>
    <m/>
    <m/>
    <m/>
    <d v="2019-01-15T00:00:00"/>
    <n v="43481"/>
    <s v="CORTL"/>
    <d v="2019-01-08T00:00:00"/>
    <m/>
    <d v="2019-01-08T00:00:00"/>
    <d v="2019-01-08T00:00:00"/>
    <s v="TRJUSTICE"/>
    <m/>
    <m/>
    <m/>
    <m/>
    <m/>
    <m/>
    <m/>
    <m/>
    <m/>
  </r>
  <r>
    <s v="FARRM"/>
    <n v="1804553101"/>
    <s v="GB/CL-STD-BLDR"/>
    <s v="NORTH VALLEY BUILDING SYSTEMS, INC"/>
    <x v="382"/>
    <x v="0"/>
    <d v="2018-11-19T00:00:00"/>
    <d v="2019-02-11T00:00:00"/>
    <m/>
    <s v="0309-18 Rev 1"/>
    <s v="MXC"/>
    <s v="MXC"/>
    <x v="10"/>
    <s v="VIS"/>
    <s v="D1"/>
    <m/>
    <d v="2019-01-11T00:00:00"/>
    <d v="2019-01-14T00:00:00"/>
    <m/>
    <n v="17483.810000000001"/>
    <n v="0"/>
    <n v="5.69"/>
    <n v="5.8"/>
    <n v="5.8"/>
    <n v="20"/>
    <n v="20"/>
    <n v="13"/>
    <n v="0"/>
    <n v="13"/>
    <n v="1330"/>
    <n v="1000"/>
    <n v="0"/>
    <n v="2850.94"/>
    <n v="16.306000000000001"/>
    <n v="0"/>
    <m/>
    <n v="15.9"/>
    <m/>
    <m/>
    <m/>
    <m/>
    <m/>
    <s v="BAUTA"/>
    <d v="2018-12-04T00:00:00"/>
    <d v="2018-12-04T00:00:00"/>
    <d v="2018-12-05T00:00:00"/>
    <d v="2018-12-05T00:00:00"/>
    <s v="CORRL"/>
    <m/>
    <m/>
    <d v="2018-12-05T00:00:00"/>
    <d v="2018-12-05T00:00:00"/>
    <s v="BAUTA"/>
    <m/>
    <m/>
    <d v="2018-12-05T00:00:00"/>
    <d v="2018-12-05T00:00:00"/>
    <s v="GALVA"/>
    <d v="2019-01-15T00:00:00"/>
    <d v="2019-01-15T00:00:00"/>
    <d v="2019-01-15T00:00:00"/>
    <d v="2019-01-16T00:00:00"/>
    <m/>
    <m/>
    <m/>
    <m/>
    <m/>
    <m/>
    <m/>
    <m/>
    <m/>
    <m/>
    <s v="SVCORDERMAN"/>
    <d v="2019-01-18T00:00:00"/>
    <m/>
    <d v="2019-01-18T00:00:00"/>
    <d v="2019-01-17T00:00:00"/>
    <s v="GALVA"/>
    <d v="2019-01-16T00:00:00"/>
    <d v="2019-01-16T00:00:00"/>
    <d v="2019-01-16T00:00:00"/>
    <d v="2019-01-16T00:00:00"/>
    <m/>
    <m/>
    <m/>
    <d v="2019-01-21T00:00:00"/>
    <m/>
    <s v="HUAGUILAR"/>
    <m/>
    <m/>
    <m/>
    <m/>
    <m/>
    <m/>
    <m/>
    <d v="2019-02-11T00:00:00"/>
    <m/>
    <s v="GALVA"/>
    <d v="2019-01-18T00:00:00"/>
    <m/>
    <d v="2019-01-18T00:00:00"/>
    <d v="2019-01-16T00:00:00"/>
    <s v="ESCOA"/>
    <d v="2018-11-22T00:00:00"/>
    <d v="2018-11-22T00:00:00"/>
    <d v="2018-11-27T00:00:00"/>
    <d v="2018-11-27T00:00:00"/>
    <m/>
    <m/>
    <m/>
    <m/>
    <m/>
  </r>
  <r>
    <s v="FARRM"/>
    <n v="1802854701"/>
    <s v="GB/WS-CUSTOM-BLDR"/>
    <s v="LANDMARK BUILDERS, INC."/>
    <x v="383"/>
    <x v="0"/>
    <d v="2018-04-17T00:00:00"/>
    <d v="2019-02-01T00:00:00"/>
    <m/>
    <m/>
    <s v="KAN"/>
    <s v="MXC"/>
    <x v="10"/>
    <s v="VIS"/>
    <m/>
    <m/>
    <d v="2018-08-23T00:00:00"/>
    <d v="2018-08-24T00:00:00"/>
    <m/>
    <n v="47773"/>
    <n v="0"/>
    <n v="4.95"/>
    <n v="2.96"/>
    <n v="2.96"/>
    <n v="118"/>
    <n v="86"/>
    <n v="219"/>
    <n v="0"/>
    <n v="219"/>
    <n v="20872"/>
    <n v="11486"/>
    <n v="0"/>
    <n v="15961"/>
    <n v="33.409999999999997"/>
    <n v="0"/>
    <m/>
    <n v="0"/>
    <m/>
    <m/>
    <m/>
    <m/>
    <m/>
    <s v="GONZR"/>
    <d v="2018-10-03T00:00:00"/>
    <d v="2018-10-03T00:00:00"/>
    <d v="2018-11-06T00:00:00"/>
    <d v="2018-11-09T00:00:00"/>
    <s v="MHUDGINS"/>
    <m/>
    <m/>
    <d v="2018-11-07T00:00:00"/>
    <d v="2018-11-07T00:00:00"/>
    <s v="GONZR"/>
    <m/>
    <m/>
    <d v="2018-10-09T00:00:00"/>
    <d v="2018-10-10T00:00:00"/>
    <s v="ARANF"/>
    <d v="2018-12-17T00:00:00"/>
    <d v="2018-12-17T00:00:00"/>
    <d v="2018-12-20T00:00:00"/>
    <d v="2018-12-20T00:00:00"/>
    <s v="JUARA1"/>
    <d v="2018-12-21T00:00:00"/>
    <m/>
    <d v="2018-12-27T00:00:00"/>
    <m/>
    <m/>
    <m/>
    <m/>
    <m/>
    <m/>
    <s v="SVCORDERMAN"/>
    <d v="2019-01-11T00:00:00"/>
    <m/>
    <d v="2019-01-11T00:00:00"/>
    <d v="2019-01-09T00:00:00"/>
    <m/>
    <m/>
    <m/>
    <m/>
    <m/>
    <s v="FARRM"/>
    <n v="43363"/>
    <m/>
    <d v="2018-09-20T00:00:00"/>
    <m/>
    <s v="NCHANG"/>
    <m/>
    <m/>
    <n v="43382"/>
    <m/>
    <m/>
    <m/>
    <m/>
    <d v="2019-02-01T00:00:00"/>
    <n v="43498"/>
    <s v="ARANF"/>
    <d v="2019-01-10T00:00:00"/>
    <m/>
    <d v="2019-01-10T00:00:00"/>
    <d v="2019-01-09T00:00:00"/>
    <s v="LINDS"/>
    <d v="2018-04-17T00:00:00"/>
    <d v="2018-06-04T00:00:00"/>
    <d v="2018-06-10T00:00:00"/>
    <d v="2018-06-10T00:00:00"/>
    <s v="DOLIJ"/>
    <m/>
    <m/>
    <m/>
    <m/>
  </r>
  <r>
    <s v="JLHILL"/>
    <n v="1803600301"/>
    <s v="GB/WS-CUSTOM-BLDR"/>
    <s v="KOLLING AND KOLLING, INC."/>
    <x v="384"/>
    <x v="0"/>
    <d v="2018-07-20T00:00:00"/>
    <d v="2019-03-11T00:00:00"/>
    <m/>
    <s v="18-3"/>
    <s v="KAN"/>
    <s v="MXC"/>
    <x v="10"/>
    <s v="VIS"/>
    <m/>
    <m/>
    <d v="2018-08-20T00:00:00"/>
    <d v="2018-08-21T00:00:00"/>
    <m/>
    <n v="202583"/>
    <n v="0"/>
    <n v="67.14"/>
    <n v="62.36"/>
    <n v="44.33"/>
    <n v="71"/>
    <n v="65"/>
    <n v="170"/>
    <n v="0"/>
    <n v="170"/>
    <n v="12045"/>
    <n v="7396"/>
    <n v="0"/>
    <n v="23043"/>
    <n v="11.375"/>
    <n v="0"/>
    <m/>
    <n v="19.64"/>
    <m/>
    <m/>
    <m/>
    <m/>
    <m/>
    <s v="CORRL"/>
    <d v="2018-09-21T00:00:00"/>
    <d v="2018-09-21T00:00:00"/>
    <d v="2018-10-09T00:00:00"/>
    <d v="2018-10-12T00:00:00"/>
    <s v="JHWOEHRER"/>
    <m/>
    <m/>
    <d v="2018-10-05T00:00:00"/>
    <d v="2018-10-05T00:00:00"/>
    <s v="CORRL"/>
    <m/>
    <m/>
    <d v="2018-09-10T00:00:00"/>
    <d v="2018-09-12T00:00:00"/>
    <s v="HERNG"/>
    <d v="2018-11-05T00:00:00"/>
    <m/>
    <d v="2018-11-23T00:00:00"/>
    <m/>
    <s v="REHURTADO"/>
    <d v="2018-11-26T00:00:00"/>
    <d v="2018-11-26T00:00:00"/>
    <d v="2018-11-30T00:00:00"/>
    <d v="2018-11-30T00:00:00"/>
    <m/>
    <m/>
    <m/>
    <m/>
    <m/>
    <s v="SVCORDERMAN"/>
    <d v="2019-02-12T00:00:00"/>
    <m/>
    <d v="2019-02-08T00:00:00"/>
    <n v="43493"/>
    <s v="HERNG"/>
    <d v="2018-12-06T00:00:00"/>
    <d v="2018-12-06T00:00:00"/>
    <d v="2018-12-06T00:00:00"/>
    <d v="2018-12-06T00:00:00"/>
    <s v="JLHILL"/>
    <m/>
    <m/>
    <n v="43496"/>
    <m/>
    <s v="LEASAAD"/>
    <m/>
    <m/>
    <n v="43440"/>
    <m/>
    <m/>
    <m/>
    <m/>
    <d v="2019-03-08T00:00:00"/>
    <m/>
    <s v="HERNG"/>
    <d v="2018-12-06T00:00:00"/>
    <m/>
    <d v="2018-12-06T00:00:00"/>
    <d v="2019-01-14T00:00:00"/>
    <s v="JDHUDSON"/>
    <d v="2018-07-20T00:00:00"/>
    <d v="2018-07-20T00:00:00"/>
    <d v="2018-09-24T00:00:00"/>
    <d v="2018-08-16T00:00:00"/>
    <s v="ELSOLIS"/>
    <m/>
    <m/>
    <m/>
    <m/>
  </r>
  <r>
    <s v="JLHILL"/>
    <n v="1803474504"/>
    <s v="CLAIM-ENPARTS-BLDR"/>
    <s v="WUNDERLICH BUILDERS, INC."/>
    <x v="385"/>
    <x v="1"/>
    <d v="2018-12-27T00:00:00"/>
    <m/>
    <m/>
    <n v="15063"/>
    <s v="KAN"/>
    <s v="CX"/>
    <x v="10"/>
    <s v="VIS"/>
    <m/>
    <m/>
    <m/>
    <m/>
    <d v="2019-01-15T00:00:00"/>
    <n v="0"/>
    <n v="0"/>
    <n v="0"/>
    <n v="0.09"/>
    <n v="0.09"/>
    <n v="0"/>
    <m/>
    <n v="0"/>
    <n v="0"/>
    <n v="0"/>
    <m/>
    <m/>
    <n v="0"/>
    <n v="0"/>
    <m/>
    <n v="-166.13"/>
    <m/>
    <n v="0"/>
    <m/>
    <m/>
    <m/>
    <m/>
    <m/>
    <s v="FREDYIN"/>
    <m/>
    <m/>
    <m/>
    <m/>
    <s v="VDONG"/>
    <m/>
    <m/>
    <m/>
    <m/>
    <m/>
    <m/>
    <m/>
    <m/>
    <m/>
    <m/>
    <m/>
    <m/>
    <m/>
    <m/>
    <m/>
    <m/>
    <m/>
    <m/>
    <m/>
    <m/>
    <m/>
    <m/>
    <m/>
    <m/>
    <s v="SVCORDERMAN"/>
    <d v="2018-12-28T00:00:00"/>
    <m/>
    <d v="2018-12-28T00:00:00"/>
    <d v="2018-12-28T00:00:00"/>
    <m/>
    <m/>
    <m/>
    <m/>
    <m/>
    <m/>
    <m/>
    <m/>
    <m/>
    <m/>
    <s v="JLFISHER"/>
    <m/>
    <m/>
    <m/>
    <m/>
    <m/>
    <m/>
    <m/>
    <d v="2019-01-08T00:00:00"/>
    <d v="2019-01-04T00:00:00"/>
    <s v="JLHILL"/>
    <d v="2018-12-27T00:00:00"/>
    <m/>
    <d v="2018-12-27T00:00:00"/>
    <d v="2018-12-27T00:00:00"/>
    <s v="JDHUDSON"/>
    <m/>
    <m/>
    <m/>
    <m/>
    <m/>
    <m/>
    <m/>
    <m/>
    <m/>
  </r>
  <r>
    <s v="FARRM"/>
    <n v="1802670302"/>
    <s v="GB/CLAIM-ENPARTS-BLDR"/>
    <s v="LANDMARK BUILDERS, INC."/>
    <x v="386"/>
    <x v="1"/>
    <d v="2019-01-02T00:00:00"/>
    <m/>
    <m/>
    <s v="18-10-241"/>
    <s v="CAN"/>
    <s v="MXC"/>
    <x v="10"/>
    <s v="VIS"/>
    <m/>
    <m/>
    <m/>
    <m/>
    <d v="2019-02-03T00:00:00"/>
    <n v="0"/>
    <n v="0"/>
    <n v="0"/>
    <n v="0.11"/>
    <n v="0.11"/>
    <n v="0"/>
    <m/>
    <n v="0"/>
    <n v="0"/>
    <n v="0"/>
    <m/>
    <m/>
    <n v="0"/>
    <n v="0"/>
    <m/>
    <n v="-470.57"/>
    <m/>
    <n v="0"/>
    <m/>
    <m/>
    <m/>
    <m/>
    <m/>
    <s v="ICHAS"/>
    <m/>
    <m/>
    <m/>
    <m/>
    <s v="GONZR"/>
    <m/>
    <m/>
    <m/>
    <m/>
    <m/>
    <m/>
    <m/>
    <m/>
    <m/>
    <m/>
    <m/>
    <m/>
    <m/>
    <m/>
    <m/>
    <m/>
    <m/>
    <m/>
    <m/>
    <m/>
    <m/>
    <m/>
    <m/>
    <m/>
    <m/>
    <m/>
    <m/>
    <m/>
    <d v="2019-01-03T00:00:00"/>
    <s v="ERICO"/>
    <n v="43468"/>
    <n v="43468"/>
    <n v="43468"/>
    <n v="43468"/>
    <m/>
    <m/>
    <m/>
    <m/>
    <m/>
    <s v="NCHANG"/>
    <m/>
    <m/>
    <m/>
    <m/>
    <m/>
    <m/>
    <m/>
    <d v="2019-01-10T00:00:00"/>
    <d v="2019-01-11T00:00:00"/>
    <s v="ERICO"/>
    <d v="2019-01-03T00:00:00"/>
    <m/>
    <d v="2019-01-03T00:00:00"/>
    <d v="2019-01-03T00:00:00"/>
    <s v="PATEY"/>
    <m/>
    <m/>
    <m/>
    <m/>
    <m/>
    <m/>
    <m/>
    <m/>
    <m/>
  </r>
  <r>
    <s v="KSROBERTSON"/>
    <n v="1803297702"/>
    <s v="CLAIM-ENPARTS-BLDR"/>
    <s v="NORTH VALLEY BUILDING SYSTEMS, INC"/>
    <x v="387"/>
    <x v="1"/>
    <d v="2019-01-02T00:00:00"/>
    <n v="43469"/>
    <m/>
    <s v="18-1137"/>
    <s v="ANN"/>
    <s v="MXC"/>
    <x v="10"/>
    <s v="VIS"/>
    <m/>
    <m/>
    <m/>
    <m/>
    <d v="2019-02-02T00:00:00"/>
    <n v="0"/>
    <n v="0"/>
    <n v="0"/>
    <n v="0.04"/>
    <n v="0.04"/>
    <n v="0"/>
    <m/>
    <n v="0"/>
    <n v="0"/>
    <n v="0"/>
    <m/>
    <m/>
    <n v="0"/>
    <n v="0"/>
    <m/>
    <n v="-94.08"/>
    <m/>
    <n v="0"/>
    <m/>
    <m/>
    <m/>
    <m/>
    <m/>
    <s v="ICHAS"/>
    <m/>
    <m/>
    <m/>
    <m/>
    <s v="CORRL"/>
    <m/>
    <m/>
    <m/>
    <m/>
    <m/>
    <m/>
    <m/>
    <m/>
    <m/>
    <s v="GLUGO"/>
    <n v="43467"/>
    <n v="43467"/>
    <n v="43467"/>
    <n v="43467"/>
    <m/>
    <m/>
    <m/>
    <m/>
    <m/>
    <m/>
    <m/>
    <m/>
    <m/>
    <m/>
    <s v="SVCORDERMAN"/>
    <d v="2019-01-03T00:00:00"/>
    <m/>
    <d v="2019-01-03T00:00:00"/>
    <d v="2019-01-03T00:00:00"/>
    <m/>
    <m/>
    <m/>
    <m/>
    <m/>
    <m/>
    <m/>
    <m/>
    <m/>
    <m/>
    <m/>
    <m/>
    <m/>
    <m/>
    <m/>
    <m/>
    <m/>
    <m/>
    <d v="2019-01-10T00:00:00"/>
    <d v="2019-01-10T00:00:00"/>
    <s v="GLUGO"/>
    <d v="2019-01-02T00:00:00"/>
    <m/>
    <d v="2019-01-02T00:00:00"/>
    <d v="2019-01-02T00:00:00"/>
    <s v="AECRIMBLY"/>
    <m/>
    <m/>
    <m/>
    <m/>
    <m/>
    <m/>
    <m/>
    <m/>
    <m/>
  </r>
  <r>
    <s v="TKFRAHM"/>
    <n v="1803186603"/>
    <s v="CLAIM-BLDGMATL-BLDR"/>
    <s v="ALLAN F WELP CONSTRUCTION INC"/>
    <x v="388"/>
    <x v="1"/>
    <d v="2019-01-04T00:00:00"/>
    <m/>
    <m/>
    <s v="HitchDoc"/>
    <s v="KAN"/>
    <s v="KAN"/>
    <x v="10"/>
    <s v="VIS"/>
    <m/>
    <m/>
    <n v="43469"/>
    <n v="43472"/>
    <d v="2019-02-02T00:00:00"/>
    <n v="0"/>
    <n v="0"/>
    <n v="0"/>
    <n v="0.05"/>
    <n v="0.05"/>
    <n v="0"/>
    <m/>
    <n v="0"/>
    <n v="0"/>
    <n v="0"/>
    <m/>
    <m/>
    <n v="0"/>
    <n v="0"/>
    <m/>
    <n v="-334.14"/>
    <m/>
    <n v="0"/>
    <m/>
    <m/>
    <m/>
    <m/>
    <m/>
    <s v="WIEBJ"/>
    <m/>
    <m/>
    <m/>
    <m/>
    <s v="LEASAAD"/>
    <m/>
    <m/>
    <m/>
    <m/>
    <m/>
    <m/>
    <m/>
    <m/>
    <m/>
    <s v="SOROZCO"/>
    <m/>
    <m/>
    <m/>
    <m/>
    <m/>
    <m/>
    <m/>
    <m/>
    <m/>
    <m/>
    <m/>
    <m/>
    <m/>
    <m/>
    <s v="SVCORDERMAN"/>
    <d v="2019-01-07T00:00:00"/>
    <m/>
    <d v="2019-01-07T00:00:00"/>
    <d v="2019-01-07T00:00:00"/>
    <m/>
    <m/>
    <m/>
    <m/>
    <m/>
    <m/>
    <m/>
    <m/>
    <n v="43475"/>
    <m/>
    <s v="JLWELSCHMEYER"/>
    <m/>
    <m/>
    <m/>
    <m/>
    <m/>
    <m/>
    <m/>
    <d v="2019-01-15T00:00:00"/>
    <d v="2019-01-16T00:00:00"/>
    <s v="SOROZCO"/>
    <d v="2019-01-04T00:00:00"/>
    <m/>
    <d v="2019-01-04T00:00:00"/>
    <d v="2019-01-04T00:00:00"/>
    <s v="JBTAFOYA"/>
    <m/>
    <m/>
    <m/>
    <m/>
    <m/>
    <m/>
    <m/>
    <m/>
    <m/>
  </r>
  <r>
    <s v="KSROBERTSON"/>
    <n v="1701502215"/>
    <s v="CLAIM-ENPARTS-BLDR"/>
    <s v="T. VIOLE' CONSTRUCTION COMPANY, INC"/>
    <x v="389"/>
    <x v="2"/>
    <d v="2019-01-08T00:00:00"/>
    <m/>
    <m/>
    <m/>
    <s v="CE1"/>
    <s v="CE1"/>
    <x v="10"/>
    <s v="VIS"/>
    <m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PAULT"/>
    <m/>
    <m/>
    <m/>
    <m/>
    <m/>
    <m/>
    <m/>
    <m/>
    <m/>
    <m/>
    <m/>
    <m/>
    <m/>
    <m/>
    <s v="JMENDOZA1"/>
    <n v="43473"/>
    <n v="43473"/>
    <n v="43473"/>
    <n v="43473"/>
    <m/>
    <m/>
    <m/>
    <m/>
    <m/>
    <m/>
    <m/>
    <m/>
    <m/>
    <m/>
    <s v="SVCORDERMAN"/>
    <m/>
    <m/>
    <m/>
    <m/>
    <m/>
    <m/>
    <m/>
    <m/>
    <m/>
    <m/>
    <m/>
    <m/>
    <m/>
    <m/>
    <s v="JLWELSCHMEYER"/>
    <m/>
    <m/>
    <m/>
    <m/>
    <m/>
    <m/>
    <m/>
    <m/>
    <m/>
    <s v="JMENDOZA1"/>
    <d v="2019-01-08T00:00:00"/>
    <m/>
    <d v="2019-01-08T00:00:00"/>
    <d v="2019-01-08T00:00:00"/>
    <s v="JBTAFOYA"/>
    <m/>
    <m/>
    <m/>
    <m/>
    <m/>
    <m/>
    <m/>
    <m/>
    <m/>
  </r>
  <r>
    <s v="KSROBERTSON"/>
    <n v="1801926502"/>
    <s v="CLAIM-ENPARTS-BLDR"/>
    <s v="STEELCRAFT CONSTRUCTION, INC"/>
    <x v="390"/>
    <x v="1"/>
    <d v="2019-01-10T00:00:00"/>
    <n v="43480"/>
    <m/>
    <m/>
    <s v="CE1"/>
    <s v="MXC"/>
    <x v="10"/>
    <s v="VIS"/>
    <m/>
    <m/>
    <m/>
    <m/>
    <d v="2019-02-02T00:00:00"/>
    <n v="0"/>
    <n v="0"/>
    <n v="0"/>
    <n v="0.04"/>
    <n v="0.04"/>
    <n v="0"/>
    <m/>
    <n v="0"/>
    <n v="0"/>
    <n v="0"/>
    <m/>
    <m/>
    <n v="0"/>
    <n v="0"/>
    <m/>
    <n v="-81.37"/>
    <m/>
    <n v="0"/>
    <m/>
    <m/>
    <m/>
    <m/>
    <m/>
    <s v="ICHAS"/>
    <m/>
    <m/>
    <m/>
    <m/>
    <s v="SCNADORES"/>
    <m/>
    <m/>
    <m/>
    <m/>
    <m/>
    <m/>
    <m/>
    <m/>
    <m/>
    <s v="ANMARTINEZ"/>
    <n v="43473"/>
    <n v="43473"/>
    <n v="43475"/>
    <n v="43475"/>
    <m/>
    <m/>
    <m/>
    <m/>
    <m/>
    <m/>
    <m/>
    <m/>
    <m/>
    <m/>
    <s v="SVCORDERMAN"/>
    <d v="2019-01-11T00:00:00"/>
    <m/>
    <d v="2019-01-11T00:00:00"/>
    <d v="2019-01-11T00:00:00"/>
    <m/>
    <m/>
    <m/>
    <m/>
    <m/>
    <m/>
    <m/>
    <m/>
    <d v="2019-01-16T00:00:00"/>
    <m/>
    <s v="SCNADORES"/>
    <m/>
    <m/>
    <m/>
    <m/>
    <m/>
    <m/>
    <m/>
    <d v="2019-01-16T00:00:00"/>
    <d v="2019-01-16T00:00:00"/>
    <s v="ANMARTINEZ"/>
    <d v="2019-01-10T00:00:00"/>
    <m/>
    <d v="2019-01-10T00:00:00"/>
    <d v="2019-01-10T00:00:00"/>
    <s v="LINDS"/>
    <m/>
    <m/>
    <m/>
    <m/>
    <m/>
    <m/>
    <m/>
    <m/>
    <m/>
  </r>
  <r>
    <s v="KSROBERTSON"/>
    <n v="1701564210"/>
    <s v="CLAIM-ENPARTS-BLDR"/>
    <s v="STEELCRAFT CONSTRUCTION, INC"/>
    <x v="391"/>
    <x v="1"/>
    <d v="2019-01-14T00:00:00"/>
    <n v="43482"/>
    <m/>
    <m/>
    <s v="VIS"/>
    <s v="VIS"/>
    <x v="10"/>
    <s v="VIS"/>
    <m/>
    <m/>
    <m/>
    <m/>
    <d v="2019-02-03T00:00:00"/>
    <n v="0"/>
    <n v="0"/>
    <n v="0"/>
    <n v="0.15"/>
    <n v="0.15"/>
    <n v="0"/>
    <m/>
    <n v="0"/>
    <n v="0"/>
    <n v="0"/>
    <m/>
    <m/>
    <n v="0"/>
    <n v="0"/>
    <m/>
    <n v="-534.84"/>
    <m/>
    <n v="0"/>
    <m/>
    <m/>
    <m/>
    <m/>
    <m/>
    <s v="THUNS"/>
    <m/>
    <m/>
    <m/>
    <m/>
    <s v="SCNADORES"/>
    <m/>
    <m/>
    <m/>
    <m/>
    <m/>
    <m/>
    <m/>
    <m/>
    <m/>
    <m/>
    <m/>
    <m/>
    <m/>
    <m/>
    <m/>
    <m/>
    <m/>
    <m/>
    <m/>
    <m/>
    <m/>
    <m/>
    <m/>
    <m/>
    <s v="SVCORDERMAN"/>
    <d v="2019-01-15T00:00:00"/>
    <m/>
    <d v="2019-01-15T00:00:00"/>
    <d v="2019-01-15T00:00:00"/>
    <m/>
    <m/>
    <m/>
    <m/>
    <m/>
    <m/>
    <m/>
    <m/>
    <n v="43483"/>
    <m/>
    <m/>
    <m/>
    <m/>
    <m/>
    <m/>
    <m/>
    <m/>
    <m/>
    <d v="2019-01-21T00:00:00"/>
    <d v="2019-01-22T00:00:00"/>
    <s v="HMORALES"/>
    <d v="2019-01-14T00:00:00"/>
    <m/>
    <d v="2019-01-14T00:00:00"/>
    <d v="2019-01-14T00:00:00"/>
    <s v="RWLEQUIEU"/>
    <m/>
    <m/>
    <m/>
    <m/>
    <m/>
    <m/>
    <m/>
    <m/>
    <m/>
  </r>
  <r>
    <s v="JLHILL"/>
    <n v="1803600304"/>
    <s v="GB/WS-ENPARTS-BLDR"/>
    <s v="KOLLING AND KOLLING, INC."/>
    <x v="384"/>
    <x v="0"/>
    <d v="2019-01-14T00:00:00"/>
    <m/>
    <m/>
    <s v="18-3"/>
    <s v="KAN"/>
    <s v="MXC"/>
    <x v="10"/>
    <s v="VIS"/>
    <m/>
    <m/>
    <m/>
    <m/>
    <m/>
    <n v="1"/>
    <n v="0"/>
    <n v="0"/>
    <n v="3.62"/>
    <n v="0"/>
    <n v="0"/>
    <m/>
    <n v="0"/>
    <n v="0"/>
    <n v="0"/>
    <m/>
    <m/>
    <n v="0"/>
    <n v="1"/>
    <n v="100"/>
    <n v="0"/>
    <m/>
    <n v="0"/>
    <m/>
    <m/>
    <m/>
    <m/>
    <m/>
    <s v="CORRL"/>
    <m/>
    <m/>
    <m/>
    <m/>
    <s v="JHWOEHRER"/>
    <m/>
    <m/>
    <m/>
    <m/>
    <m/>
    <m/>
    <m/>
    <m/>
    <m/>
    <s v="HERNG"/>
    <m/>
    <m/>
    <m/>
    <m/>
    <m/>
    <m/>
    <m/>
    <m/>
    <m/>
    <m/>
    <m/>
    <m/>
    <m/>
    <m/>
    <s v="SVCORDERMAN"/>
    <d v="2019-01-14T00:00:00"/>
    <m/>
    <d v="2019-01-14T00:00:00"/>
    <d v="2019-01-14T00:00:00"/>
    <m/>
    <m/>
    <m/>
    <m/>
    <m/>
    <m/>
    <m/>
    <m/>
    <n v="43482"/>
    <m/>
    <s v="LEASAAD"/>
    <m/>
    <m/>
    <m/>
    <m/>
    <m/>
    <m/>
    <m/>
    <d v="2019-03-11T00:00:00"/>
    <m/>
    <s v="HERNG"/>
    <d v="2019-01-14T00:00:00"/>
    <m/>
    <d v="2019-01-14T00:00:00"/>
    <d v="2019-01-14T00:00:00"/>
    <s v="JDHUDSON"/>
    <m/>
    <m/>
    <m/>
    <m/>
    <m/>
    <m/>
    <m/>
    <m/>
    <m/>
  </r>
  <r>
    <s v="JLHILL"/>
    <n v="1803474505"/>
    <s v="CLAIM-ENPARTS-BLDR"/>
    <s v="WUNDERLICH BUILDERS, INC."/>
    <x v="385"/>
    <x v="1"/>
    <d v="2019-01-14T00:00:00"/>
    <m/>
    <m/>
    <n v="15063"/>
    <s v="KAN"/>
    <s v="CX"/>
    <x v="10"/>
    <s v="VIS"/>
    <m/>
    <m/>
    <m/>
    <m/>
    <d v="2019-02-03T00:00:00"/>
    <n v="0"/>
    <n v="0"/>
    <n v="0"/>
    <n v="0.66"/>
    <n v="0.66"/>
    <n v="0"/>
    <m/>
    <n v="0"/>
    <n v="0"/>
    <n v="0"/>
    <m/>
    <m/>
    <n v="0"/>
    <n v="0"/>
    <m/>
    <n v="-1027.1400000000001"/>
    <m/>
    <n v="0"/>
    <m/>
    <m/>
    <m/>
    <m/>
    <m/>
    <s v="FREDYIN"/>
    <m/>
    <m/>
    <m/>
    <m/>
    <s v="VDONG"/>
    <m/>
    <m/>
    <m/>
    <m/>
    <m/>
    <m/>
    <m/>
    <m/>
    <m/>
    <m/>
    <m/>
    <m/>
    <m/>
    <m/>
    <m/>
    <m/>
    <m/>
    <m/>
    <m/>
    <m/>
    <m/>
    <m/>
    <m/>
    <m/>
    <s v="SVCORDERMAN"/>
    <d v="2019-01-14T00:00:00"/>
    <m/>
    <d v="2019-01-14T00:00:00"/>
    <d v="2019-01-14T00:00:00"/>
    <m/>
    <m/>
    <m/>
    <m/>
    <m/>
    <m/>
    <m/>
    <m/>
    <m/>
    <m/>
    <s v="JLFISHER"/>
    <m/>
    <m/>
    <m/>
    <m/>
    <m/>
    <m/>
    <m/>
    <d v="2019-01-17T00:00:00"/>
    <d v="2019-01-22T00:00:00"/>
    <s v="JLHILL"/>
    <d v="2019-01-14T00:00:00"/>
    <m/>
    <d v="2019-01-14T00:00:00"/>
    <d v="2019-01-14T00:00:00"/>
    <s v="JDHUDSON"/>
    <m/>
    <m/>
    <m/>
    <m/>
    <m/>
    <m/>
    <m/>
    <m/>
    <m/>
  </r>
  <r>
    <s v="FARRM"/>
    <n v="1803692402"/>
    <s v="CLAIM-ENPARTS-BLDR"/>
    <s v="G2 COMMERCIAL CONSTRUCTION, INC."/>
    <x v="392"/>
    <x v="2"/>
    <d v="2019-01-23T00:00:00"/>
    <m/>
    <m/>
    <n v="1369"/>
    <s v="MXC"/>
    <s v="MXC"/>
    <x v="10"/>
    <s v="VIS"/>
    <m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BAUTA"/>
    <m/>
    <m/>
    <m/>
    <m/>
    <s v="GONZR"/>
    <m/>
    <m/>
    <m/>
    <m/>
    <m/>
    <m/>
    <m/>
    <m/>
    <m/>
    <m/>
    <m/>
    <m/>
    <m/>
    <m/>
    <m/>
    <m/>
    <m/>
    <m/>
    <m/>
    <m/>
    <m/>
    <m/>
    <m/>
    <m/>
    <s v="SVCORDERMAN"/>
    <d v="2019-01-23T00:00:00"/>
    <m/>
    <d v="2019-01-23T00:00:00"/>
    <m/>
    <m/>
    <m/>
    <m/>
    <m/>
    <m/>
    <m/>
    <m/>
    <m/>
    <m/>
    <m/>
    <m/>
    <m/>
    <m/>
    <m/>
    <m/>
    <m/>
    <m/>
    <m/>
    <m/>
    <m/>
    <s v="FARRM"/>
    <m/>
    <m/>
    <d v="2019-01-23T00:00:00"/>
    <d v="2019-01-23T00:00:00"/>
    <s v="CARBA"/>
    <m/>
    <m/>
    <m/>
    <m/>
    <m/>
    <m/>
    <m/>
    <m/>
    <m/>
  </r>
  <r>
    <s v="KSROBERTSON"/>
    <n v="1804358101"/>
    <s v="GB/WS-CUSTOM-BLDR"/>
    <s v="G2 COMMERCIAL CONSTRUCTION, INC."/>
    <x v="393"/>
    <x v="0"/>
    <d v="2018-10-26T00:00:00"/>
    <n v="43488"/>
    <m/>
    <n v="1370"/>
    <s v="BUC"/>
    <s v="KC3"/>
    <x v="11"/>
    <s v="VIS"/>
    <s v="F1"/>
    <m/>
    <n v="43433"/>
    <n v="43434"/>
    <m/>
    <n v="324627"/>
    <n v="0"/>
    <n v="87.03"/>
    <n v="94.65"/>
    <n v="94.65"/>
    <n v="276"/>
    <n v="0"/>
    <n v="356"/>
    <n v="0"/>
    <n v="356"/>
    <n v="47453"/>
    <n v="29117"/>
    <n v="0"/>
    <n v="77442"/>
    <n v="23.856000000000002"/>
    <n v="77794.11"/>
    <m/>
    <n v="0"/>
    <m/>
    <m/>
    <m/>
    <m/>
    <m/>
    <s v="MORRJ1"/>
    <n v="43432"/>
    <n v="43432"/>
    <n v="43452"/>
    <n v="43452"/>
    <s v="KMBUCK"/>
    <n v="43451"/>
    <n v="43451"/>
    <n v="43451"/>
    <m/>
    <s v="MHUDGINS"/>
    <m/>
    <m/>
    <n v="43430"/>
    <m/>
    <s v="JAMCATEE"/>
    <n v="43453"/>
    <n v="43453"/>
    <n v="43476"/>
    <n v="43476"/>
    <s v="JBORN"/>
    <n v="43474"/>
    <n v="43474"/>
    <n v="43474"/>
    <n v="43474"/>
    <s v="SJMACEK"/>
    <n v="43475"/>
    <n v="43475"/>
    <n v="43475"/>
    <n v="43475"/>
    <s v="SVCORDERMAN"/>
    <d v="2019-01-14T00:00:00"/>
    <m/>
    <d v="2019-01-14T00:00:00"/>
    <d v="2019-01-14T00:00:00"/>
    <s v="JAMCATEE"/>
    <n v="43475"/>
    <n v="43479"/>
    <n v="43483"/>
    <n v="43482"/>
    <s v="KSROBERTSON"/>
    <n v="43465"/>
    <m/>
    <n v="43465"/>
    <m/>
    <s v="HAMIS"/>
    <m/>
    <m/>
    <n v="43452"/>
    <m/>
    <m/>
    <m/>
    <m/>
    <d v="2019-01-28T00:00:00"/>
    <d v="2019-01-30T00:00:00"/>
    <s v="JAMCATEE"/>
    <d v="2019-01-11T00:00:00"/>
    <m/>
    <d v="2019-01-11T00:00:00"/>
    <d v="2019-01-11T00:00:00"/>
    <s v="DEKLASING"/>
    <n v="43410"/>
    <n v="43410"/>
    <n v="43420"/>
    <n v="43419"/>
    <s v="ELSOLIS"/>
    <m/>
    <m/>
    <m/>
    <m/>
  </r>
  <r>
    <s v="JLHILL"/>
    <n v="1803205308"/>
    <s v="CLAIM-ENPARTS-BLDR"/>
    <s v="PARK AVENUE CONSTRUCTION, LTD."/>
    <x v="394"/>
    <x v="0"/>
    <d v="2019-01-23T00:00:00"/>
    <m/>
    <m/>
    <s v="SubSea 7 Ingleside"/>
    <s v="VIS"/>
    <s v="ANN"/>
    <x v="11"/>
    <s v="VIS"/>
    <s v="Z3"/>
    <s v="OTHER"/>
    <m/>
    <m/>
    <m/>
    <n v="1"/>
    <n v="0"/>
    <n v="0"/>
    <n v="0.25"/>
    <n v="0.25"/>
    <n v="0"/>
    <m/>
    <n v="0"/>
    <n v="0"/>
    <n v="0"/>
    <m/>
    <m/>
    <n v="0"/>
    <n v="1"/>
    <n v="100"/>
    <n v="0"/>
    <m/>
    <n v="0"/>
    <m/>
    <m/>
    <m/>
    <m/>
    <m/>
    <s v="DINWOSU"/>
    <m/>
    <m/>
    <m/>
    <m/>
    <s v="SLSEYFERT"/>
    <m/>
    <m/>
    <m/>
    <m/>
    <m/>
    <m/>
    <m/>
    <m/>
    <m/>
    <m/>
    <m/>
    <m/>
    <m/>
    <m/>
    <m/>
    <m/>
    <m/>
    <m/>
    <m/>
    <m/>
    <m/>
    <m/>
    <m/>
    <m/>
    <s v="SVCORDERMAN"/>
    <d v="2019-01-31T00:00:00"/>
    <m/>
    <d v="2019-01-31T00:00:00"/>
    <d v="2019-01-31T00:00:00"/>
    <m/>
    <m/>
    <m/>
    <m/>
    <m/>
    <m/>
    <m/>
    <m/>
    <n v="43500"/>
    <m/>
    <s v="DINWOSU"/>
    <m/>
    <m/>
    <m/>
    <m/>
    <m/>
    <m/>
    <m/>
    <d v="2019-02-05T00:00:00"/>
    <m/>
    <s v="JLHILL"/>
    <d v="2019-01-23T00:00:00"/>
    <m/>
    <d v="2019-01-23T00:00:00"/>
    <d v="2019-01-23T00:00:00"/>
    <s v="TRJUSTICE"/>
    <m/>
    <m/>
    <m/>
    <m/>
    <m/>
    <m/>
    <m/>
    <m/>
    <m/>
  </r>
  <r>
    <s v="DCALVO"/>
    <n v="1701842001"/>
    <s v="VP/Z-CUSTOM-BLDR"/>
    <s v="CENTREX CONSTRUCTION INC."/>
    <x v="395"/>
    <x v="0"/>
    <d v="2017-12-22T00:00:00"/>
    <n v="43483"/>
    <m/>
    <n v="17110"/>
    <s v="VIS"/>
    <s v="VIS"/>
    <x v="19"/>
    <s v="VIS"/>
    <s v="F1"/>
    <m/>
    <d v="2018-10-04T00:00:00"/>
    <d v="2018-10-05T00:00:00"/>
    <m/>
    <n v="518909"/>
    <n v="518909"/>
    <n v="118.91"/>
    <n v="160.72999999999999"/>
    <n v="160.72999999999999"/>
    <n v="548.79999999999995"/>
    <m/>
    <n v="314.83"/>
    <n v="0"/>
    <n v="314.83"/>
    <n v="109487.36"/>
    <n v="52137"/>
    <n v="34384.94"/>
    <n v="90997"/>
    <n v="17.536000000000001"/>
    <n v="96627.55"/>
    <n v="18.620999999999999"/>
    <n v="0"/>
    <m/>
    <m/>
    <m/>
    <m/>
    <m/>
    <s v="JSERAFIN"/>
    <n v="43140"/>
    <n v="43140"/>
    <n v="43158"/>
    <n v="43160"/>
    <s v="HUAGUILAR"/>
    <m/>
    <m/>
    <n v="43160"/>
    <n v="43164"/>
    <s v="MSILLER"/>
    <m/>
    <m/>
    <n v="43164"/>
    <n v="43164"/>
    <s v="AMCHAPMAN"/>
    <n v="43467"/>
    <n v="43467"/>
    <n v="43472"/>
    <n v="43434"/>
    <s v="WALANDIS"/>
    <n v="43437"/>
    <n v="43438"/>
    <n v="43448"/>
    <n v="43472"/>
    <m/>
    <m/>
    <m/>
    <m/>
    <m/>
    <s v="SVCORDERMAN"/>
    <d v="2019-01-07T00:00:00"/>
    <m/>
    <d v="2019-01-11T00:00:00"/>
    <d v="2019-01-09T00:00:00"/>
    <s v="AMCHAPMAN"/>
    <n v="43452"/>
    <n v="43452"/>
    <n v="43472"/>
    <n v="43472"/>
    <m/>
    <m/>
    <m/>
    <d v="2019-01-14T00:00:00"/>
    <m/>
    <s v="HUAGUILAR"/>
    <m/>
    <m/>
    <n v="43348"/>
    <n v="43348"/>
    <m/>
    <m/>
    <m/>
    <d v="2019-01-29T00:00:00"/>
    <n v="43494"/>
    <s v="AMCHAPMAN"/>
    <d v="2019-01-10T00:00:00"/>
    <m/>
    <d v="2019-01-10T00:00:00"/>
    <d v="2019-01-09T00:00:00"/>
    <s v="MSILLER"/>
    <m/>
    <m/>
    <n v="43139"/>
    <n v="43139"/>
    <m/>
    <m/>
    <m/>
    <m/>
    <m/>
  </r>
  <r>
    <s v="KSROBERTSON"/>
    <n v="1802996507"/>
    <s v="GB-ENPARTS-BLDR"/>
    <s v="SYSTEMS WEST, LLC"/>
    <x v="396"/>
    <x v="0"/>
    <d v="2019-01-17T00:00:00"/>
    <n v="43507"/>
    <m/>
    <n v="5012018"/>
    <s v="VIS"/>
    <s v="VIS"/>
    <x v="14"/>
    <s v="VIS"/>
    <s v="A"/>
    <m/>
    <m/>
    <m/>
    <m/>
    <n v="2122"/>
    <n v="0"/>
    <n v="0.4"/>
    <n v="0.4"/>
    <n v="0.4"/>
    <n v="0"/>
    <m/>
    <n v="0"/>
    <n v="0"/>
    <n v="0"/>
    <n v="1063"/>
    <n v="660"/>
    <n v="0"/>
    <n v="805"/>
    <n v="37.936"/>
    <n v="0"/>
    <m/>
    <n v="0"/>
    <m/>
    <m/>
    <m/>
    <m/>
    <m/>
    <s v="DWESSEL"/>
    <m/>
    <m/>
    <m/>
    <m/>
    <s v="JSERAFIN"/>
    <m/>
    <m/>
    <m/>
    <m/>
    <m/>
    <m/>
    <m/>
    <m/>
    <m/>
    <s v="BBEAVERS"/>
    <m/>
    <m/>
    <n v="43483"/>
    <m/>
    <m/>
    <m/>
    <m/>
    <m/>
    <m/>
    <m/>
    <m/>
    <m/>
    <m/>
    <m/>
    <s v="SVCORDERMAN"/>
    <m/>
    <m/>
    <d v="2019-01-21T00:00:00"/>
    <d v="2019-01-21T00:00:00"/>
    <m/>
    <m/>
    <m/>
    <m/>
    <m/>
    <m/>
    <m/>
    <m/>
    <n v="43489"/>
    <m/>
    <s v="GREEA"/>
    <m/>
    <m/>
    <m/>
    <m/>
    <m/>
    <m/>
    <m/>
    <d v="2019-02-11T00:00:00"/>
    <m/>
    <s v="BBEAVERS"/>
    <d v="2019-01-18T00:00:00"/>
    <m/>
    <d v="2019-01-18T00:00:00"/>
    <d v="2019-01-18T00:00:00"/>
    <s v="TRJUSTICE"/>
    <m/>
    <m/>
    <m/>
    <m/>
    <m/>
    <m/>
    <m/>
    <m/>
    <m/>
  </r>
  <r>
    <s v="JRTHOMAS"/>
    <n v="1803411105"/>
    <s v="CLAIM-ENPARTS-BLDR"/>
    <s v="VALLEY STEEL CONSTRUCTION FRESNO"/>
    <x v="397"/>
    <x v="1"/>
    <d v="2019-01-11T00:00:00"/>
    <n v="43481"/>
    <m/>
    <s v="F2499-6006"/>
    <s v="VIS"/>
    <s v="VIS"/>
    <x v="14"/>
    <s v="VIS"/>
    <m/>
    <m/>
    <m/>
    <m/>
    <d v="2019-02-03T00:00:00"/>
    <n v="0"/>
    <n v="0"/>
    <n v="0"/>
    <n v="8.77"/>
    <n v="8.77"/>
    <n v="0"/>
    <m/>
    <n v="0"/>
    <n v="0"/>
    <n v="0"/>
    <m/>
    <m/>
    <n v="0"/>
    <n v="0"/>
    <m/>
    <n v="-31432.7"/>
    <m/>
    <n v="0"/>
    <m/>
    <m/>
    <m/>
    <m/>
    <m/>
    <s v="DOLIJ"/>
    <m/>
    <m/>
    <m/>
    <m/>
    <s v="HUAGUILAR"/>
    <m/>
    <m/>
    <m/>
    <m/>
    <m/>
    <m/>
    <m/>
    <m/>
    <m/>
    <s v="GARCP"/>
    <n v="43476"/>
    <m/>
    <n v="43476"/>
    <m/>
    <m/>
    <m/>
    <m/>
    <m/>
    <m/>
    <m/>
    <m/>
    <m/>
    <m/>
    <m/>
    <s v="SVCORDERMAN"/>
    <d v="2019-01-11T00:00:00"/>
    <m/>
    <d v="2019-01-11T00:00:00"/>
    <d v="2019-01-11T00:00:00"/>
    <m/>
    <m/>
    <m/>
    <m/>
    <m/>
    <m/>
    <m/>
    <m/>
    <n v="43481"/>
    <m/>
    <s v="HUAGUILAR"/>
    <m/>
    <m/>
    <m/>
    <m/>
    <m/>
    <m/>
    <m/>
    <d v="2019-01-16T00:00:00"/>
    <d v="2019-01-16T00:00:00"/>
    <s v="DEBURSIAGA"/>
    <d v="2019-01-11T00:00:00"/>
    <m/>
    <d v="2019-01-11T00:00:00"/>
    <d v="2019-01-11T00:00:00"/>
    <s v="RWLEQUIEU"/>
    <m/>
    <m/>
    <m/>
    <m/>
    <m/>
    <m/>
    <m/>
    <m/>
    <m/>
  </r>
  <r>
    <s v="CDTELFER"/>
    <n v="1702824729"/>
    <s v="VP/Z-CUSTOM-BLDR"/>
    <s v="BCM CONSTRUCTION COMPANY, INC."/>
    <x v="398"/>
    <x v="1"/>
    <d v="2019-01-14T00:00:00"/>
    <d v="2019-01-29T00:00:00"/>
    <m/>
    <s v="17-669/13-1250"/>
    <s v="VIS"/>
    <m/>
    <x v="14"/>
    <s v="VIS"/>
    <m/>
    <m/>
    <n v="43483"/>
    <n v="43486"/>
    <d v="2019-02-03T00:00:00"/>
    <n v="953"/>
    <n v="953"/>
    <n v="0"/>
    <n v="0.08"/>
    <n v="0.08"/>
    <n v="0"/>
    <m/>
    <n v="0"/>
    <n v="0"/>
    <n v="0"/>
    <m/>
    <m/>
    <n v="0"/>
    <n v="365.62"/>
    <n v="38.365000000000002"/>
    <n v="252.16"/>
    <n v="26.46"/>
    <n v="0"/>
    <m/>
    <m/>
    <m/>
    <m/>
    <m/>
    <s v="HARBD"/>
    <m/>
    <m/>
    <m/>
    <m/>
    <s v="GREEA"/>
    <m/>
    <m/>
    <m/>
    <m/>
    <m/>
    <m/>
    <m/>
    <m/>
    <m/>
    <m/>
    <m/>
    <m/>
    <m/>
    <m/>
    <m/>
    <m/>
    <m/>
    <m/>
    <m/>
    <m/>
    <m/>
    <m/>
    <m/>
    <m/>
    <s v="SVCORDERMAN"/>
    <d v="2019-01-21T00:00:00"/>
    <m/>
    <d v="2019-01-21T00:00:00"/>
    <d v="2019-01-21T00:00:00"/>
    <m/>
    <m/>
    <m/>
    <m/>
    <m/>
    <m/>
    <m/>
    <m/>
    <d v="2019-01-24T00:00:00"/>
    <m/>
    <s v="DWESSEL"/>
    <m/>
    <m/>
    <m/>
    <m/>
    <m/>
    <m/>
    <m/>
    <d v="2019-01-30T00:00:00"/>
    <d v="2019-01-31T00:00:00"/>
    <s v="CDTELFER"/>
    <d v="2019-01-18T00:00:00"/>
    <m/>
    <d v="2019-01-18T00:00:00"/>
    <d v="2019-01-18T00:00:00"/>
    <s v="JADELGADILLO"/>
    <m/>
    <m/>
    <m/>
    <m/>
    <m/>
    <m/>
    <m/>
    <m/>
    <m/>
  </r>
  <r>
    <s v="FARRM"/>
    <n v="1804147005"/>
    <s v="GB-ENPARTS-BLDR"/>
    <s v="SYSTEMS BUILDINGS, INC."/>
    <x v="399"/>
    <x v="1"/>
    <d v="2019-01-23T00:00:00"/>
    <m/>
    <m/>
    <m/>
    <s v="KAN"/>
    <s v="STJ"/>
    <x v="14"/>
    <s v="VIS"/>
    <m/>
    <m/>
    <m/>
    <m/>
    <d v="2019-02-03T00:00:00"/>
    <n v="2167"/>
    <n v="2167"/>
    <n v="0.26"/>
    <n v="0.26"/>
    <n v="0.26"/>
    <n v="0"/>
    <m/>
    <n v="0"/>
    <n v="0"/>
    <n v="0"/>
    <m/>
    <m/>
    <n v="0"/>
    <n v="272"/>
    <n v="12.552"/>
    <n v="176.46"/>
    <n v="8.1430000000000007"/>
    <n v="0"/>
    <m/>
    <m/>
    <m/>
    <m/>
    <m/>
    <s v="ERINEHOLT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m/>
    <m/>
    <d v="2019-01-24T00:00:00"/>
    <d v="2019-01-24T00:00:00"/>
    <m/>
    <m/>
    <m/>
    <m/>
    <m/>
    <m/>
    <m/>
    <m/>
    <n v="43493"/>
    <m/>
    <s v="MLJOB"/>
    <m/>
    <m/>
    <m/>
    <m/>
    <m/>
    <m/>
    <m/>
    <d v="2019-01-31T00:00:00"/>
    <d v="2019-01-30T00:00:00"/>
    <s v="FARRM"/>
    <d v="2019-01-23T00:00:00"/>
    <m/>
    <d v="2019-01-23T00:00:00"/>
    <d v="2019-01-23T00:00:00"/>
    <s v="LINDS"/>
    <m/>
    <m/>
    <m/>
    <m/>
    <m/>
    <m/>
    <m/>
    <m/>
    <m/>
  </r>
  <r>
    <s v="JRTHOMAS"/>
    <n v="1803411109"/>
    <s v="CLAIM-ENPARTS-BLDR"/>
    <s v="VALLEY STEEL CONSTRUCTION FRESNO"/>
    <x v="397"/>
    <x v="0"/>
    <d v="2019-01-25T00:00:00"/>
    <m/>
    <m/>
    <s v="F2499-6006"/>
    <s v="VIS"/>
    <s v="VIS"/>
    <x v="14"/>
    <s v="VIS"/>
    <m/>
    <s v="OTHER"/>
    <m/>
    <m/>
    <m/>
    <n v="1"/>
    <n v="0"/>
    <n v="0"/>
    <n v="0.34"/>
    <n v="0.34"/>
    <n v="0"/>
    <m/>
    <n v="0"/>
    <n v="0"/>
    <n v="0"/>
    <m/>
    <m/>
    <n v="0"/>
    <n v="0"/>
    <m/>
    <n v="-1105.83"/>
    <m/>
    <n v="0"/>
    <m/>
    <m/>
    <m/>
    <m/>
    <m/>
    <s v="DOLIJ"/>
    <m/>
    <m/>
    <m/>
    <m/>
    <s v="HUAGUILAR"/>
    <m/>
    <m/>
    <m/>
    <m/>
    <m/>
    <m/>
    <m/>
    <m/>
    <m/>
    <s v="GARCP"/>
    <n v="43490"/>
    <n v="43490"/>
    <n v="43490"/>
    <n v="43490"/>
    <m/>
    <m/>
    <m/>
    <m/>
    <m/>
    <m/>
    <m/>
    <m/>
    <m/>
    <m/>
    <s v="SVCORDERMAN"/>
    <d v="2019-01-28T00:00:00"/>
    <m/>
    <d v="2019-01-28T00:00:00"/>
    <d v="2019-01-28T00:00:00"/>
    <m/>
    <m/>
    <m/>
    <m/>
    <m/>
    <m/>
    <m/>
    <m/>
    <n v="43496"/>
    <m/>
    <s v="HUAGUILAR"/>
    <m/>
    <m/>
    <m/>
    <m/>
    <m/>
    <m/>
    <m/>
    <d v="2019-01-31T00:00:00"/>
    <n v="43496"/>
    <s v="GARCP"/>
    <d v="2019-01-25T00:00:00"/>
    <m/>
    <d v="2019-01-25T00:00:00"/>
    <d v="2019-01-25T00:00:00"/>
    <s v="RWLEQUIEU"/>
    <m/>
    <m/>
    <m/>
    <m/>
    <m/>
    <m/>
    <m/>
    <m/>
    <m/>
  </r>
  <r>
    <s v="CASTUART"/>
    <n v="1803932403"/>
    <s v="CSS/CONV-CUSTOM-BLDR"/>
    <s v="CUNNINGHAM-LIMP DEVELOPMENT COMPANY"/>
    <x v="308"/>
    <x v="1"/>
    <d v="2018-09-06T00:00:00"/>
    <d v="2019-01-30T00:00:00"/>
    <m/>
    <n v="2488932307"/>
    <s v="CSS"/>
    <s v="CSS"/>
    <x v="2"/>
    <m/>
    <s v="P"/>
    <m/>
    <d v="2019-01-03T00:00:00"/>
    <d v="2019-01-04T00:00:00"/>
    <n v="43499"/>
    <n v="76015"/>
    <n v="76015"/>
    <n v="26.41"/>
    <n v="53.89"/>
    <n v="53.89"/>
    <n v="0"/>
    <m/>
    <n v="0"/>
    <n v="0"/>
    <n v="0"/>
    <m/>
    <m/>
    <n v="0"/>
    <n v="13000"/>
    <n v="17.102"/>
    <n v="-27927.87"/>
    <m/>
    <n v="0"/>
    <m/>
    <m/>
    <m/>
    <m/>
    <m/>
    <s v="NEUFM"/>
    <m/>
    <m/>
    <m/>
    <m/>
    <m/>
    <m/>
    <m/>
    <m/>
    <m/>
    <m/>
    <m/>
    <m/>
    <m/>
    <m/>
    <s v="CCONG"/>
    <m/>
    <m/>
    <d v="2019-01-02T00:00:00"/>
    <m/>
    <s v="CCONG"/>
    <m/>
    <m/>
    <d v="2019-01-02T00:00:00"/>
    <m/>
    <m/>
    <m/>
    <m/>
    <m/>
    <m/>
    <s v="SVCORDERMAN"/>
    <d v="2019-01-04T00:00:00"/>
    <m/>
    <d v="2019-01-07T00:00:00"/>
    <d v="2019-01-07T00:00:00"/>
    <s v="CCONG"/>
    <m/>
    <m/>
    <n v="43467"/>
    <m/>
    <m/>
    <m/>
    <m/>
    <d v="2019-01-10T00:00:00"/>
    <m/>
    <m/>
    <m/>
    <m/>
    <m/>
    <m/>
    <m/>
    <m/>
    <m/>
    <d v="2019-01-28T00:00:00"/>
    <n v="43495"/>
    <s v="CCONG"/>
    <d v="2019-01-02T00:00:00"/>
    <m/>
    <d v="2019-01-02T00:00:00"/>
    <d v="2019-01-02T00:00:00"/>
    <s v="JPHALEY"/>
    <d v="2018-09-06T00:00:00"/>
    <m/>
    <d v="2018-09-06T00:00:00"/>
    <m/>
    <s v="CHAMJ"/>
    <m/>
    <m/>
    <m/>
    <m/>
  </r>
  <r>
    <s v="CASTUART"/>
    <n v="1803932408"/>
    <s v="CSS/CONV-ENPARTS-BLDR"/>
    <s v="CUNNINGHAM-LIMP DEVELOPMENT COMPANY"/>
    <x v="308"/>
    <x v="0"/>
    <d v="2019-01-24T00:00:00"/>
    <m/>
    <m/>
    <n v="2488932307"/>
    <s v="CSS"/>
    <s v="CSS"/>
    <x v="2"/>
    <m/>
    <s v="P"/>
    <m/>
    <m/>
    <m/>
    <m/>
    <n v="12645.24"/>
    <n v="0"/>
    <n v="1.74"/>
    <n v="1.8"/>
    <n v="1.8"/>
    <n v="0"/>
    <m/>
    <n v="0"/>
    <n v="0"/>
    <n v="0"/>
    <m/>
    <m/>
    <n v="0"/>
    <n v="6623.18"/>
    <n v="52.377000000000002"/>
    <n v="165.24"/>
    <m/>
    <n v="0"/>
    <m/>
    <m/>
    <m/>
    <m/>
    <m/>
    <s v="NEUFM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01-25T00:00:00"/>
    <m/>
    <d v="2019-01-25T00:00:00"/>
    <n v="43490"/>
    <m/>
    <m/>
    <m/>
    <m/>
    <m/>
    <m/>
    <m/>
    <m/>
    <n v="43495"/>
    <m/>
    <m/>
    <m/>
    <m/>
    <m/>
    <m/>
    <m/>
    <m/>
    <m/>
    <d v="2019-02-01T00:00:00"/>
    <m/>
    <s v="CASTUART"/>
    <d v="2019-01-24T00:00:00"/>
    <m/>
    <d v="2019-01-24T00:00:00"/>
    <d v="2019-01-24T00:00:00"/>
    <s v="JPHALEY"/>
    <m/>
    <m/>
    <m/>
    <m/>
    <m/>
    <m/>
    <m/>
    <m/>
    <m/>
  </r>
  <r>
    <s v="MMHARPER"/>
    <n v="1701668202"/>
    <s v="CSS/CONV-CUSTOM-BLDR"/>
    <s v="CLARIS CONSTRUCTION, INC."/>
    <x v="400"/>
    <x v="0"/>
    <d v="2017-07-25T00:00:00"/>
    <d v="2019-02-20T00:00:00"/>
    <m/>
    <m/>
    <s v="CSS"/>
    <s v="CSS"/>
    <x v="2"/>
    <m/>
    <s v="Z12"/>
    <m/>
    <d v="2018-09-06T00:00:00"/>
    <d v="2018-09-07T00:00:00"/>
    <m/>
    <n v="121683"/>
    <n v="0"/>
    <n v="61.6"/>
    <n v="64.069999999999993"/>
    <n v="64.069999999999993"/>
    <n v="0"/>
    <n v="10"/>
    <n v="0"/>
    <n v="0"/>
    <n v="0"/>
    <m/>
    <m/>
    <n v="0"/>
    <n v="26017"/>
    <n v="21.381"/>
    <n v="9509.4500000000007"/>
    <m/>
    <n v="0"/>
    <m/>
    <m/>
    <m/>
    <m/>
    <m/>
    <s v="MMHARPER"/>
    <d v="2018-09-06T00:00:00"/>
    <n v="43349"/>
    <d v="2018-09-06T00:00:00"/>
    <n v="43349"/>
    <m/>
    <m/>
    <m/>
    <m/>
    <m/>
    <m/>
    <m/>
    <m/>
    <m/>
    <m/>
    <s v="MKNIFE"/>
    <m/>
    <m/>
    <m/>
    <m/>
    <s v="MKNIFE"/>
    <m/>
    <m/>
    <m/>
    <m/>
    <m/>
    <m/>
    <m/>
    <m/>
    <m/>
    <s v="SVCORDERMAN"/>
    <d v="2019-01-03T00:00:00"/>
    <m/>
    <d v="2019-01-24T00:00:00"/>
    <d v="2019-01-16T00:00:00"/>
    <m/>
    <m/>
    <m/>
    <m/>
    <m/>
    <m/>
    <m/>
    <m/>
    <d v="2019-01-21T00:00:00"/>
    <m/>
    <m/>
    <m/>
    <m/>
    <m/>
    <m/>
    <m/>
    <m/>
    <m/>
    <d v="2019-02-20T00:00:00"/>
    <m/>
    <s v="MKNIFE"/>
    <d v="2019-01-23T00:00:00"/>
    <m/>
    <d v="2019-01-23T00:00:00"/>
    <d v="2019-01-16T00:00:00"/>
    <s v="MMHARPER"/>
    <d v="2018-09-06T00:00:00"/>
    <d v="2018-09-06T00:00:00"/>
    <d v="2018-09-06T00:00:00"/>
    <d v="2018-09-06T00:00:00"/>
    <m/>
    <m/>
    <m/>
    <m/>
    <m/>
  </r>
  <r>
    <s v="MMHARPER"/>
    <n v="1701668206"/>
    <s v="CSS/CONV-CUSTOM-BLDR"/>
    <s v="CLARIS CONSTRUCTION, INC."/>
    <x v="400"/>
    <x v="0"/>
    <d v="2018-08-03T00:00:00"/>
    <d v="2019-02-20T00:00:00"/>
    <m/>
    <m/>
    <s v="CSS"/>
    <s v="CSS"/>
    <x v="2"/>
    <m/>
    <s v="Z12"/>
    <m/>
    <n v="43395"/>
    <n v="43396"/>
    <m/>
    <n v="168158"/>
    <n v="0"/>
    <n v="38.299999999999997"/>
    <n v="27.24"/>
    <n v="27.24"/>
    <n v="0"/>
    <m/>
    <n v="0"/>
    <n v="0"/>
    <n v="0"/>
    <m/>
    <m/>
    <n v="0"/>
    <n v="33387"/>
    <n v="19.855"/>
    <n v="0"/>
    <m/>
    <n v="0"/>
    <m/>
    <m/>
    <m/>
    <m/>
    <m/>
    <s v="MMHARPER"/>
    <m/>
    <m/>
    <m/>
    <m/>
    <m/>
    <m/>
    <m/>
    <m/>
    <m/>
    <m/>
    <m/>
    <m/>
    <m/>
    <m/>
    <s v="CCONG"/>
    <m/>
    <m/>
    <n v="43488"/>
    <m/>
    <s v="CCONG"/>
    <m/>
    <m/>
    <n v="43488"/>
    <m/>
    <m/>
    <m/>
    <m/>
    <m/>
    <m/>
    <s v="SVCORDERMAN"/>
    <d v="2019-01-22T00:00:00"/>
    <m/>
    <d v="2019-01-24T00:00:00"/>
    <d v="2019-01-23T00:00:00"/>
    <s v="CCONG"/>
    <m/>
    <m/>
    <n v="43488"/>
    <m/>
    <m/>
    <m/>
    <m/>
    <d v="2019-01-28T00:00:00"/>
    <m/>
    <m/>
    <m/>
    <m/>
    <m/>
    <m/>
    <m/>
    <m/>
    <m/>
    <d v="2019-02-20T00:00:00"/>
    <m/>
    <s v="CCONG"/>
    <d v="2019-01-23T00:00:00"/>
    <m/>
    <d v="2019-01-23T00:00:00"/>
    <d v="2019-01-21T00:00:00"/>
    <s v="MMHARPER"/>
    <m/>
    <m/>
    <m/>
    <m/>
    <m/>
    <m/>
    <m/>
    <m/>
    <m/>
  </r>
  <r>
    <s v="MMHARPER"/>
    <n v="1701668211"/>
    <s v="CSS/CONV-ENPARTS-BLDR"/>
    <s v="CLARIS CONSTRUCTION, INC."/>
    <x v="400"/>
    <x v="0"/>
    <d v="2019-01-11T00:00:00"/>
    <d v="2019-01-30T00:00:00"/>
    <m/>
    <m/>
    <s v="CSS"/>
    <s v="CSS"/>
    <x v="2"/>
    <m/>
    <s v="Z12"/>
    <m/>
    <m/>
    <m/>
    <m/>
    <n v="1"/>
    <n v="0"/>
    <n v="0"/>
    <n v="0.03"/>
    <n v="0.03"/>
    <n v="0"/>
    <m/>
    <n v="0"/>
    <n v="0"/>
    <n v="0"/>
    <m/>
    <m/>
    <n v="0"/>
    <n v="0"/>
    <m/>
    <n v="-44.72"/>
    <m/>
    <n v="0"/>
    <m/>
    <m/>
    <m/>
    <m/>
    <m/>
    <s v="MMHARP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01-11T00:00:00"/>
    <m/>
    <m/>
    <m/>
    <m/>
    <m/>
    <m/>
    <m/>
    <m/>
    <m/>
    <m/>
    <m/>
    <m/>
    <m/>
    <m/>
    <m/>
    <m/>
    <m/>
    <m/>
    <m/>
    <m/>
    <s v="CCONG"/>
    <d v="2019-01-11T00:00:00"/>
    <m/>
    <d v="2019-01-11T00:00:00"/>
    <d v="2019-01-11T00:00:00"/>
    <s v="MMHARPER"/>
    <m/>
    <m/>
    <m/>
    <m/>
    <m/>
    <m/>
    <m/>
    <m/>
    <m/>
  </r>
  <r>
    <s v="DELAMBERT"/>
    <n v="1602896310"/>
    <s v="VP-ENPARTS-BLDR"/>
    <s v="SCOTT STEEL ERECTORS INC"/>
    <x v="401"/>
    <x v="0"/>
    <d v="2019-01-21T00:00:00"/>
    <d v="2019-01-29T00:00:00"/>
    <m/>
    <s v="SSEAC005104"/>
    <s v="CND"/>
    <s v="EVA"/>
    <x v="21"/>
    <m/>
    <m/>
    <m/>
    <m/>
    <m/>
    <m/>
    <n v="4447.2"/>
    <n v="4447.2"/>
    <n v="0.64"/>
    <n v="0.63"/>
    <n v="0.63"/>
    <n v="0"/>
    <m/>
    <n v="0"/>
    <n v="0"/>
    <n v="0"/>
    <m/>
    <m/>
    <n v="0"/>
    <n v="1460.99"/>
    <n v="32.851999999999997"/>
    <n v="0.01"/>
    <n v="0"/>
    <n v="0"/>
    <m/>
    <m/>
    <m/>
    <m/>
    <m/>
    <s v="MAYJ1"/>
    <m/>
    <m/>
    <m/>
    <m/>
    <m/>
    <m/>
    <m/>
    <m/>
    <m/>
    <m/>
    <m/>
    <m/>
    <m/>
    <m/>
    <m/>
    <m/>
    <m/>
    <m/>
    <m/>
    <s v="RSCHMIDT"/>
    <m/>
    <m/>
    <m/>
    <m/>
    <m/>
    <m/>
    <m/>
    <m/>
    <m/>
    <s v="SVCORDERMAN"/>
    <d v="2019-01-22T00:00:00"/>
    <m/>
    <d v="2019-01-22T00:00:00"/>
    <d v="2019-01-21T00:00:00"/>
    <m/>
    <m/>
    <m/>
    <m/>
    <m/>
    <m/>
    <m/>
    <m/>
    <d v="2019-01-24T00:00:00"/>
    <m/>
    <m/>
    <m/>
    <m/>
    <m/>
    <m/>
    <m/>
    <m/>
    <m/>
    <d v="2019-01-28T00:00:00"/>
    <d v="2019-02-01T00:00:00"/>
    <s v="RSCHMIDT"/>
    <d v="2019-01-21T00:00:00"/>
    <m/>
    <d v="2019-01-21T00:00:00"/>
    <d v="2019-01-21T00:00:00"/>
    <s v="DELAMBERT"/>
    <m/>
    <m/>
    <m/>
    <m/>
    <m/>
    <m/>
    <m/>
    <m/>
    <m/>
  </r>
  <r>
    <s v="RSCHMIDT"/>
    <n v="1803443705"/>
    <s v="CLAIM-BLDGMATL-BLDR"/>
    <s v="PAICE CONSTRUCTION GENERAL CONTRACTING"/>
    <x v="402"/>
    <x v="0"/>
    <d v="2019-01-07T00:00:00"/>
    <d v="2019-01-10T00:00:00"/>
    <m/>
    <m/>
    <s v="CST"/>
    <s v="EVA"/>
    <x v="22"/>
    <m/>
    <m/>
    <s v="OTHER"/>
    <n v="43472"/>
    <n v="43472"/>
    <m/>
    <n v="0"/>
    <n v="0"/>
    <n v="0"/>
    <n v="0.06"/>
    <n v="0.06"/>
    <n v="0"/>
    <m/>
    <n v="0"/>
    <n v="0"/>
    <n v="0"/>
    <m/>
    <m/>
    <n v="0"/>
    <n v="0"/>
    <m/>
    <n v="0"/>
    <m/>
    <n v="0"/>
    <m/>
    <m/>
    <m/>
    <m/>
    <m/>
    <s v="MAYJ1"/>
    <m/>
    <m/>
    <m/>
    <m/>
    <s v="MAYJ1"/>
    <m/>
    <m/>
    <m/>
    <m/>
    <m/>
    <m/>
    <m/>
    <m/>
    <m/>
    <m/>
    <m/>
    <m/>
    <m/>
    <m/>
    <s v="RSCHMIDT"/>
    <n v="43472"/>
    <n v="43472"/>
    <n v="43472"/>
    <n v="43472"/>
    <m/>
    <m/>
    <m/>
    <m/>
    <m/>
    <s v="SVCORDERMAN"/>
    <m/>
    <m/>
    <d v="2019-01-07T00:00:00"/>
    <d v="2019-01-07T00:00:00"/>
    <m/>
    <m/>
    <m/>
    <m/>
    <m/>
    <m/>
    <m/>
    <m/>
    <d v="2019-01-10T00:00:00"/>
    <m/>
    <s v="MLJOB"/>
    <m/>
    <m/>
    <m/>
    <m/>
    <m/>
    <m/>
    <m/>
    <d v="2019-02-28T00:00:00"/>
    <m/>
    <s v="RSCHMIDT"/>
    <d v="2019-01-07T00:00:00"/>
    <m/>
    <d v="2019-01-07T00:00:00"/>
    <d v="2019-01-07T00:00:00"/>
    <m/>
    <m/>
    <m/>
    <m/>
    <m/>
    <m/>
    <m/>
    <m/>
    <m/>
    <m/>
  </r>
  <r>
    <s v="RSCHMIDT"/>
    <n v="1803658105"/>
    <s v="CLAIM-BLDGMATL-BLDR"/>
    <s v="PAICE CONSTRUCTION GENERAL CONTRACTING"/>
    <x v="403"/>
    <x v="0"/>
    <d v="2019-01-02T00:00:00"/>
    <n v="43472"/>
    <m/>
    <m/>
    <s v="CST"/>
    <s v="STJ"/>
    <x v="10"/>
    <m/>
    <m/>
    <s v="OTHER"/>
    <n v="43467"/>
    <n v="43468"/>
    <m/>
    <n v="0"/>
    <n v="0"/>
    <n v="0"/>
    <n v="0.08"/>
    <n v="0.08"/>
    <n v="0"/>
    <m/>
    <n v="0"/>
    <n v="0"/>
    <n v="0"/>
    <m/>
    <m/>
    <n v="0"/>
    <n v="0"/>
    <m/>
    <n v="0"/>
    <m/>
    <n v="0"/>
    <m/>
    <m/>
    <m/>
    <m/>
    <m/>
    <s v="ERINEHOLT"/>
    <m/>
    <m/>
    <m/>
    <m/>
    <s v="MLJOB"/>
    <m/>
    <m/>
    <m/>
    <m/>
    <m/>
    <m/>
    <m/>
    <m/>
    <m/>
    <m/>
    <m/>
    <m/>
    <m/>
    <m/>
    <s v="RSCHMIDT"/>
    <n v="43467"/>
    <n v="43467"/>
    <n v="43467"/>
    <n v="43467"/>
    <m/>
    <m/>
    <m/>
    <m/>
    <m/>
    <s v="SVCORDERMAN"/>
    <m/>
    <m/>
    <n v="43469"/>
    <d v="2019-01-03T00:00:00"/>
    <m/>
    <m/>
    <m/>
    <m/>
    <m/>
    <m/>
    <m/>
    <m/>
    <d v="2019-01-07T00:00:00"/>
    <m/>
    <s v="MLJOB"/>
    <m/>
    <m/>
    <m/>
    <m/>
    <m/>
    <m/>
    <m/>
    <d v="2019-02-28T00:00:00"/>
    <m/>
    <s v="RSCHMIDT"/>
    <d v="2019-01-02T00:00:00"/>
    <m/>
    <d v="2019-01-02T00:00:00"/>
    <d v="2019-01-02T00:00:00"/>
    <m/>
    <m/>
    <m/>
    <m/>
    <m/>
    <m/>
    <m/>
    <m/>
    <m/>
    <m/>
  </r>
  <r>
    <s v="CASTUART"/>
    <n v="1803932402"/>
    <s v="CSS/CONV-CUSTOM-BLDR"/>
    <s v="CUNNINGHAM-LIMP DEVELOPMENT COMPANY"/>
    <x v="308"/>
    <x v="0"/>
    <d v="2018-09-06T00:00:00"/>
    <d v="2019-01-16T00:00:00"/>
    <m/>
    <n v="2488932307"/>
    <s v="CSS"/>
    <s v="CSS"/>
    <x v="16"/>
    <m/>
    <s v="P"/>
    <m/>
    <d v="2018-12-12T00:00:00"/>
    <d v="2018-12-13T00:00:00"/>
    <m/>
    <n v="170320"/>
    <n v="0"/>
    <n v="57"/>
    <n v="54.51"/>
    <n v="54.51"/>
    <n v="0"/>
    <m/>
    <n v="0"/>
    <n v="0"/>
    <n v="0"/>
    <m/>
    <m/>
    <n v="0"/>
    <n v="30049"/>
    <n v="17.643000000000001"/>
    <n v="8190.6"/>
    <m/>
    <n v="0"/>
    <m/>
    <m/>
    <m/>
    <m/>
    <m/>
    <s v="NEUFM"/>
    <n v="43371"/>
    <n v="43370"/>
    <n v="43398"/>
    <m/>
    <m/>
    <m/>
    <m/>
    <m/>
    <m/>
    <m/>
    <m/>
    <m/>
    <m/>
    <m/>
    <s v="QIUP1"/>
    <m/>
    <m/>
    <m/>
    <m/>
    <m/>
    <m/>
    <m/>
    <m/>
    <m/>
    <m/>
    <m/>
    <m/>
    <m/>
    <m/>
    <s v="SVCORDERMAN"/>
    <d v="2019-01-03T00:00:00"/>
    <m/>
    <d v="2019-01-03T00:00:00"/>
    <d v="2019-01-11T00:00:00"/>
    <m/>
    <m/>
    <m/>
    <m/>
    <m/>
    <m/>
    <m/>
    <m/>
    <d v="2019-01-16T00:00:00"/>
    <m/>
    <m/>
    <m/>
    <m/>
    <m/>
    <m/>
    <m/>
    <m/>
    <m/>
    <d v="2019-02-06T00:00:00"/>
    <m/>
    <s v="QIUP1"/>
    <d v="2019-01-02T00:00:00"/>
    <m/>
    <d v="2019-01-02T00:00:00"/>
    <d v="2019-01-11T00:00:00"/>
    <s v="JPHALEY"/>
    <n v="43349"/>
    <n v="43349"/>
    <n v="43349"/>
    <m/>
    <s v="CHAMJ"/>
    <m/>
    <m/>
    <m/>
    <m/>
  </r>
  <r>
    <s v="CASTUART"/>
    <n v="1803932401"/>
    <s v="CSS/CONV-CUSTOM-BLDR"/>
    <s v="CUNNINGHAM-LIMP DEVELOPMENT COMPANY"/>
    <x v="308"/>
    <x v="1"/>
    <d v="2018-09-06T00:00:00"/>
    <d v="2019-01-23T00:00:00"/>
    <m/>
    <n v="2488932307"/>
    <s v="CSS"/>
    <s v="CSS"/>
    <x v="16"/>
    <m/>
    <s v="P"/>
    <m/>
    <d v="2018-12-12T00:00:00"/>
    <d v="2018-12-13T00:00:00"/>
    <n v="43499"/>
    <n v="353304"/>
    <n v="353304"/>
    <n v="57"/>
    <n v="67.599999999999994"/>
    <n v="67.599999999999994"/>
    <n v="1178"/>
    <m/>
    <n v="707"/>
    <n v="320"/>
    <n v="1027"/>
    <n v="182982"/>
    <n v="149389"/>
    <n v="68957"/>
    <n v="63644"/>
    <n v="18.013999999999999"/>
    <n v="144423.32999999999"/>
    <n v="40.878"/>
    <n v="0"/>
    <m/>
    <m/>
    <m/>
    <m/>
    <m/>
    <s v="NEUFM"/>
    <n v="43370"/>
    <n v="43370"/>
    <n v="43397"/>
    <m/>
    <m/>
    <m/>
    <m/>
    <m/>
    <m/>
    <m/>
    <m/>
    <m/>
    <m/>
    <m/>
    <s v="QIUP1"/>
    <m/>
    <m/>
    <m/>
    <m/>
    <m/>
    <m/>
    <m/>
    <m/>
    <m/>
    <m/>
    <m/>
    <m/>
    <m/>
    <m/>
    <s v="SVCORDERMAN"/>
    <n v="43461"/>
    <m/>
    <d v="2018-12-27T00:00:00"/>
    <d v="2019-01-04T00:00:00"/>
    <m/>
    <m/>
    <m/>
    <m/>
    <m/>
    <m/>
    <m/>
    <m/>
    <d v="2019-01-09T00:00:00"/>
    <m/>
    <m/>
    <m/>
    <m/>
    <m/>
    <m/>
    <m/>
    <m/>
    <m/>
    <d v="2019-01-23T00:00:00"/>
    <n v="43490"/>
    <s v="QIUP1"/>
    <d v="2018-12-26T00:00:00"/>
    <m/>
    <d v="2018-12-26T00:00:00"/>
    <d v="2019-01-04T00:00:00"/>
    <s v="JPHALEY"/>
    <d v="2018-09-06T00:00:00"/>
    <d v="2018-09-06T00:00:00"/>
    <d v="2018-09-06T00:00:00"/>
    <m/>
    <s v="CHAMJ"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89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1"/>
  </r>
  <r>
    <x v="12"/>
  </r>
  <r>
    <x v="13"/>
  </r>
  <r>
    <x v="13"/>
  </r>
  <r>
    <x v="13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4"/>
  </r>
  <r>
    <x v="4"/>
  </r>
  <r>
    <x v="4"/>
  </r>
  <r>
    <x v="16"/>
  </r>
  <r>
    <x v="0"/>
  </r>
  <r>
    <x v="0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8"/>
  </r>
  <r>
    <x v="18"/>
  </r>
  <r>
    <x v="18"/>
  </r>
  <r>
    <x v="11"/>
  </r>
  <r>
    <x v="11"/>
  </r>
  <r>
    <x v="11"/>
  </r>
  <r>
    <x v="11"/>
  </r>
  <r>
    <x v="11"/>
  </r>
  <r>
    <x v="11"/>
  </r>
  <r>
    <x v="1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16"/>
  </r>
  <r>
    <x v="16"/>
  </r>
  <r>
    <x v="16"/>
  </r>
  <r>
    <x v="9"/>
  </r>
  <r>
    <x v="9"/>
  </r>
  <r>
    <x v="11"/>
  </r>
  <r>
    <x v="11"/>
  </r>
  <r>
    <x v="19"/>
  </r>
  <r>
    <x v="19"/>
  </r>
  <r>
    <x v="19"/>
  </r>
  <r>
    <x v="19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2"/>
  </r>
  <r>
    <x v="9"/>
  </r>
  <r>
    <x v="9"/>
  </r>
  <r>
    <x v="12"/>
  </r>
  <r>
    <x v="12"/>
  </r>
  <r>
    <x v="15"/>
  </r>
  <r>
    <x v="15"/>
  </r>
  <r>
    <x v="1"/>
  </r>
  <r>
    <x v="1"/>
  </r>
  <r>
    <x v="1"/>
  </r>
  <r>
    <x v="1"/>
  </r>
  <r>
    <x v="1"/>
  </r>
  <r>
    <x v="1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4"/>
  </r>
  <r>
    <x v="4"/>
  </r>
  <r>
    <x v="4"/>
  </r>
  <r>
    <x v="4"/>
  </r>
  <r>
    <x v="4"/>
  </r>
  <r>
    <x v="16"/>
  </r>
  <r>
    <x v="16"/>
  </r>
  <r>
    <x v="16"/>
  </r>
  <r>
    <x v="16"/>
  </r>
  <r>
    <x v="16"/>
  </r>
  <r>
    <x v="16"/>
  </r>
  <r>
    <x v="1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3"/>
  </r>
  <r>
    <x v="1"/>
  </r>
  <r>
    <x v="17"/>
  </r>
  <r>
    <x v="17"/>
  </r>
  <r>
    <x v="17"/>
  </r>
  <r>
    <x v="17"/>
  </r>
  <r>
    <x v="17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8"/>
  </r>
  <r>
    <x v="18"/>
  </r>
  <r>
    <x v="11"/>
  </r>
  <r>
    <x v="0"/>
  </r>
  <r>
    <x v="9"/>
  </r>
  <r>
    <x v="15"/>
  </r>
  <r>
    <x v="15"/>
  </r>
  <r>
    <x v="15"/>
  </r>
  <r>
    <x v="15"/>
  </r>
  <r>
    <x v="1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16"/>
  </r>
  <r>
    <x v="16"/>
  </r>
  <r>
    <x v="16"/>
  </r>
  <r>
    <x v="16"/>
  </r>
  <r>
    <x v="16"/>
  </r>
  <r>
    <x v="9"/>
  </r>
  <r>
    <x v="9"/>
  </r>
  <r>
    <x v="9"/>
  </r>
  <r>
    <x v="9"/>
  </r>
  <r>
    <x v="9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10"/>
  </r>
  <r>
    <x v="13"/>
  </r>
  <r>
    <x v="14"/>
  </r>
  <r>
    <x v="14"/>
  </r>
  <r>
    <x v="14"/>
  </r>
  <r>
    <x v="15"/>
  </r>
  <r>
    <x v="15"/>
  </r>
  <r>
    <x v="15"/>
  </r>
  <r>
    <x v="2"/>
  </r>
  <r>
    <x v="4"/>
  </r>
  <r>
    <x v="4"/>
  </r>
  <r>
    <x v="4"/>
  </r>
  <r>
    <x v="4"/>
  </r>
  <r>
    <x v="4"/>
  </r>
  <r>
    <x v="4"/>
  </r>
  <r>
    <x v="16"/>
  </r>
  <r>
    <x v="16"/>
  </r>
  <r>
    <x v="16"/>
  </r>
  <r>
    <x v="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3"/>
  </r>
  <r>
    <x v="13"/>
  </r>
  <r>
    <x v="13"/>
  </r>
  <r>
    <x v="4"/>
  </r>
  <r>
    <x v="4"/>
  </r>
  <r>
    <x v="4"/>
  </r>
  <r>
    <x v="4"/>
  </r>
  <r>
    <x v="4"/>
  </r>
  <r>
    <x v="16"/>
  </r>
  <r>
    <x v="16"/>
  </r>
  <r>
    <x v="16"/>
  </r>
  <r>
    <x v="16"/>
  </r>
  <r>
    <x v="16"/>
  </r>
  <r>
    <x v="16"/>
  </r>
  <r>
    <x v="16"/>
  </r>
  <r>
    <x v="0"/>
  </r>
  <r>
    <x v="0"/>
  </r>
  <r>
    <x v="0"/>
  </r>
  <r>
    <x v="1"/>
  </r>
  <r>
    <x v="1"/>
  </r>
  <r>
    <x v="1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3"/>
  </r>
  <r>
    <x v="13"/>
  </r>
  <r>
    <x v="13"/>
  </r>
  <r>
    <x v="13"/>
  </r>
  <r>
    <x v="13"/>
  </r>
  <r>
    <x v="13"/>
  </r>
  <r>
    <x v="2"/>
  </r>
  <r>
    <x v="2"/>
  </r>
  <r>
    <x v="2"/>
  </r>
  <r>
    <x v="20"/>
  </r>
  <r>
    <x v="9"/>
  </r>
  <r>
    <x v="9"/>
  </r>
  <r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01"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3"/>
  </r>
  <r>
    <x v="3"/>
  </r>
  <r>
    <x v="3"/>
  </r>
  <r>
    <x v="3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0"/>
  </r>
  <r>
    <x v="2"/>
  </r>
  <r>
    <x v="3"/>
  </r>
  <r>
    <x v="3"/>
  </r>
  <r>
    <x v="3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0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3"/>
  </r>
  <r>
    <x v="0"/>
  </r>
  <r>
    <x v="3"/>
  </r>
  <r>
    <x v="3"/>
  </r>
  <r>
    <x v="3"/>
  </r>
  <r>
    <x v="0"/>
  </r>
  <r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9">
  <r>
    <s v="ACREE, JERRY D"/>
    <n v="73"/>
    <n v="12"/>
    <n v="80"/>
    <n v="165"/>
    <n v="0.442424242424242"/>
    <n v="40"/>
    <n v="165"/>
    <n v="0"/>
    <s v="CE1"/>
    <s v="H3"/>
    <m/>
    <s v="ROOF"/>
    <x v="0"/>
    <s v="131"/>
  </r>
  <r>
    <s v="ADAMS, PATRICK E"/>
    <n v="0"/>
    <n v="0"/>
    <n v="8"/>
    <n v="8"/>
    <n v="0"/>
    <n v="0"/>
    <n v="8"/>
    <n v="0"/>
    <s v="EVA"/>
    <s v="BS"/>
    <s v="EVA"/>
    <s v="EVANSVILLE"/>
    <x v="1"/>
    <s v="140"/>
  </r>
  <r>
    <s v="AGUILAR, HUMBERTO"/>
    <n v="23.5"/>
    <n v="6"/>
    <n v="56.5"/>
    <n v="86"/>
    <n v="0.27325581395348802"/>
    <n v="178"/>
    <n v="86"/>
    <n v="0"/>
    <s v="VIS"/>
    <s v="A"/>
    <m/>
    <s v="VISALIA"/>
    <x v="2"/>
    <s v="131"/>
  </r>
  <r>
    <s v="ALINAGHIAN, ALIREZA"/>
    <n v="46.25"/>
    <n v="72.5"/>
    <n v="100.25"/>
    <n v="219"/>
    <n v="0.21118721461187201"/>
    <n v="0"/>
    <n v="219"/>
    <n v="0"/>
    <s v="ANN"/>
    <s v="B"/>
    <m/>
    <s v="LAURINBURG"/>
    <x v="3"/>
    <s v="131"/>
  </r>
  <r>
    <s v="AMEER, SHAIK HANEEF"/>
    <n v="174.98"/>
    <n v="0"/>
    <n v="53.65"/>
    <n v="228.63"/>
    <n v="0.765341381271049"/>
    <n v="0"/>
    <n v="228.63"/>
    <n v="0"/>
    <s v="IN"/>
    <s v="D"/>
    <m/>
    <s v="Setup Busi"/>
    <x v="4"/>
    <s v="131"/>
  </r>
  <r>
    <s v="ANDREWS, ROBERT E"/>
    <n v="166"/>
    <n v="0"/>
    <n v="47.25"/>
    <n v="213.25"/>
    <n v="0.77842907385697502"/>
    <n v="0"/>
    <n v="213.25"/>
    <n v="0"/>
    <s v="AR"/>
    <s v="A"/>
    <s v="AR"/>
    <s v="PINE BLUFF"/>
    <x v="5"/>
    <s v="131"/>
  </r>
  <r>
    <s v="APPERSON, ALEXANDER M"/>
    <n v="142.5"/>
    <n v="0"/>
    <n v="21.5"/>
    <n v="164"/>
    <n v="0.86890243902439002"/>
    <n v="0"/>
    <n v="164"/>
    <n v="0"/>
    <s v="MEM"/>
    <s v="B"/>
    <m/>
    <s v="MEMPHIS"/>
    <x v="6"/>
    <s v="131"/>
  </r>
  <r>
    <s v="APPERSON, WILLIAM F"/>
    <n v="160.5"/>
    <n v="0"/>
    <n v="26"/>
    <n v="186.5"/>
    <n v="0.86058981233244003"/>
    <n v="0"/>
    <n v="186.5"/>
    <n v="0"/>
    <s v="MEM"/>
    <s v="B"/>
    <m/>
    <s v="PINE BLUFF"/>
    <x v="6"/>
    <s v="131"/>
  </r>
  <r>
    <s v="ARANDA FLANDES, CARLOS F"/>
    <n v="200"/>
    <n v="0"/>
    <n v="27.5"/>
    <n v="227.5"/>
    <n v="0.879120879120879"/>
    <n v="0"/>
    <n v="227.5"/>
    <n v="0"/>
    <s v="MXC"/>
    <s v="D"/>
    <m/>
    <s v="MEXICO CIT"/>
    <x v="7"/>
    <s v="131"/>
  </r>
  <r>
    <s v="ARIZMENDI GUERRA, ALEJANDRA M"/>
    <n v="83.5"/>
    <n v="0"/>
    <n v="144"/>
    <n v="227.5"/>
    <n v="0.36703296703296701"/>
    <n v="0"/>
    <n v="227.5"/>
    <n v="0"/>
    <s v="MXC"/>
    <s v="M1"/>
    <m/>
    <s v="MEXICO CIT"/>
    <x v="7"/>
    <s v="131"/>
  </r>
  <r>
    <s v="ARMITAGE, JOSEPH W"/>
    <n v="120.5"/>
    <n v="0"/>
    <n v="71"/>
    <n v="191.5"/>
    <n v="0.62924281984334196"/>
    <n v="52.25"/>
    <n v="191.5"/>
    <n v="0"/>
    <s v="EVA"/>
    <s v="BS"/>
    <m/>
    <s v="EVANSVILLE"/>
    <x v="1"/>
    <s v="140"/>
  </r>
  <r>
    <s v="ARMSTRONG, MATTHEW A"/>
    <n v="66"/>
    <n v="0"/>
    <n v="122.5"/>
    <n v="188.5"/>
    <n v="0.35013262599469502"/>
    <n v="0"/>
    <n v="188.5"/>
    <n v="0"/>
    <s v="MEM"/>
    <s v="A"/>
    <m/>
    <s v="Setup Busi"/>
    <x v="6"/>
    <s v="131"/>
  </r>
  <r>
    <s v="ARMSTRONG, RYAN P"/>
    <n v="171"/>
    <n v="0"/>
    <n v="49.5"/>
    <n v="220.5"/>
    <n v="0.77551020408163296"/>
    <n v="0"/>
    <n v="220.5"/>
    <n v="0"/>
    <s v="EVA"/>
    <s v="A"/>
    <m/>
    <s v="EVANSVILLE"/>
    <x v="8"/>
    <s v="131"/>
  </r>
  <r>
    <s v="ARNDT, GUY R."/>
    <n v="134"/>
    <n v="1"/>
    <n v="96"/>
    <n v="231"/>
    <n v="0.58008658008657998"/>
    <n v="0"/>
    <n v="231"/>
    <n v="0"/>
    <s v="ANN"/>
    <s v="A"/>
    <m/>
    <s v="ANNVILLE"/>
    <x v="3"/>
    <s v="131"/>
  </r>
  <r>
    <s v="ARTZ, CODY A"/>
    <n v="133.75"/>
    <n v="8"/>
    <n v="68.5"/>
    <n v="210.25"/>
    <n v="0.63614744351961905"/>
    <n v="0"/>
    <n v="210.25"/>
    <n v="0"/>
    <s v="ANN"/>
    <s v="A"/>
    <m/>
    <s v="ANNVILLE"/>
    <x v="3"/>
    <s v="131"/>
  </r>
  <r>
    <s v="ASAAD, LABIB E. E"/>
    <n v="57"/>
    <n v="0"/>
    <n v="160.5"/>
    <n v="217.5"/>
    <n v="0.26206896551724101"/>
    <n v="0"/>
    <n v="217.5"/>
    <n v="0"/>
    <s v="KAN"/>
    <s v="E"/>
    <s v="KAN"/>
    <s v="KC CENTRAL"/>
    <x v="9"/>
    <s v="131"/>
  </r>
  <r>
    <s v="ASB STRUCTURAL GROUP, INC.,"/>
    <n v="270.5"/>
    <n v="0"/>
    <n v="0"/>
    <n v="270.5"/>
    <n v="1"/>
    <n v="0"/>
    <n v="270.5"/>
    <n v="0"/>
    <s v="CSS"/>
    <s v="O"/>
    <m/>
    <s v="MINI STORA"/>
    <x v="10"/>
    <s v="157"/>
  </r>
  <r>
    <s v="ASHMORE, COREY K"/>
    <n v="135.75"/>
    <n v="0"/>
    <n v="101.25"/>
    <n v="237"/>
    <n v="0.572784810126582"/>
    <n v="0"/>
    <n v="237"/>
    <n v="0"/>
    <s v="AR"/>
    <s v="BS"/>
    <m/>
    <s v="PINE BLUFF"/>
    <x v="11"/>
    <s v="140"/>
  </r>
  <r>
    <s v="ATKINSON, DAVID W"/>
    <n v="131"/>
    <n v="0"/>
    <n v="8"/>
    <n v="139"/>
    <n v="0.94244604316546798"/>
    <n v="0"/>
    <n v="139"/>
    <n v="0"/>
    <s v="EVA"/>
    <s v="BS"/>
    <s v="EVA"/>
    <s v="EVANSVILLE"/>
    <x v="1"/>
    <s v="140"/>
  </r>
  <r>
    <s v="AVENDANO, MAGDAELENA F."/>
    <n v="0"/>
    <n v="0"/>
    <n v="8"/>
    <n v="8"/>
    <n v="0"/>
    <n v="0"/>
    <n v="8"/>
    <n v="0"/>
    <m/>
    <m/>
    <m/>
    <s v="SPEC BLDG"/>
    <x v="12"/>
    <s v="131"/>
  </r>
  <r>
    <s v="AYUB, SHIRAZ A"/>
    <n v="74"/>
    <n v="1.25"/>
    <n v="25.75"/>
    <n v="101"/>
    <n v="0.73267326732673299"/>
    <n v="0"/>
    <n v="101"/>
    <n v="0"/>
    <s v="ANN"/>
    <s v="D"/>
    <m/>
    <s v="ANNVILLE"/>
    <x v="3"/>
    <s v="131"/>
  </r>
  <r>
    <s v="BAKER, ERNEST M"/>
    <n v="26"/>
    <n v="4"/>
    <n v="134"/>
    <n v="164"/>
    <n v="0.12195121951219499"/>
    <n v="41"/>
    <n v="164"/>
    <n v="0"/>
    <s v="CE1"/>
    <s v="H4"/>
    <m/>
    <s v="BLUESCOPE"/>
    <x v="0"/>
    <s v="131"/>
  </r>
  <r>
    <s v="BALENTINE, KEVIN R"/>
    <n v="215.25"/>
    <n v="2.5"/>
    <n v="47.25"/>
    <n v="265"/>
    <n v="0.81226415094339599"/>
    <n v="8"/>
    <n v="265"/>
    <n v="0"/>
    <s v="AR"/>
    <s v="A"/>
    <s v="AR"/>
    <s v="PINE BLUFF"/>
    <x v="5"/>
    <s v="131"/>
  </r>
  <r>
    <s v="BALL, JACOB R"/>
    <n v="0"/>
    <n v="0"/>
    <n v="24"/>
    <n v="24"/>
    <n v="0"/>
    <n v="0"/>
    <n v="24"/>
    <n v="0"/>
    <m/>
    <m/>
    <m/>
    <s v="KC CENTRAL"/>
    <x v="13"/>
    <s v="134"/>
  </r>
  <r>
    <s v="BALLARD, ALLEY S"/>
    <n v="33"/>
    <n v="42"/>
    <n v="17"/>
    <n v="92"/>
    <n v="0.35869565217391303"/>
    <n v="40"/>
    <n v="92"/>
    <n v="0"/>
    <s v="CST"/>
    <m/>
    <s v="VH"/>
    <s v="Setup Busi"/>
    <x v="14"/>
    <s v="141"/>
  </r>
  <r>
    <s v="BANKS, ANTONIO L"/>
    <n v="139"/>
    <n v="0"/>
    <n v="30"/>
    <n v="169"/>
    <n v="0.82248520710059203"/>
    <n v="49"/>
    <n v="169"/>
    <n v="0"/>
    <s v="MEM"/>
    <s v="BS"/>
    <m/>
    <s v="Setup Busi"/>
    <x v="14"/>
    <s v="141"/>
  </r>
  <r>
    <s v="BASCH, WILLIAM F"/>
    <n v="0"/>
    <n v="0"/>
    <n v="160"/>
    <n v="160"/>
    <n v="0"/>
    <n v="40"/>
    <n v="160"/>
    <n v="0"/>
    <s v="CE1"/>
    <s v="H8"/>
    <m/>
    <s v="BLUESCOPE"/>
    <x v="10"/>
    <s v="490"/>
  </r>
  <r>
    <s v="BAUTISTA SANCHEZ, ANA L"/>
    <n v="150.5"/>
    <n v="0"/>
    <n v="77"/>
    <n v="227.5"/>
    <n v="0.66153846153846196"/>
    <n v="0"/>
    <n v="227.5"/>
    <n v="0"/>
    <s v="MXC"/>
    <s v="E"/>
    <m/>
    <s v="MEXICO CIT"/>
    <x v="7"/>
    <s v="131"/>
  </r>
  <r>
    <s v="BAY, JUSTIN L"/>
    <n v="125.25"/>
    <n v="0"/>
    <n v="77.25"/>
    <n v="202.5"/>
    <n v="0.61851851851851902"/>
    <n v="0"/>
    <n v="202.5"/>
    <n v="0"/>
    <s v="KAN"/>
    <s v="C"/>
    <m/>
    <s v="KC CENTRAL"/>
    <x v="9"/>
    <s v="131"/>
  </r>
  <r>
    <s v="BEAMAN, NICHOLE M M."/>
    <n v="0"/>
    <n v="0"/>
    <n v="8"/>
    <n v="8"/>
    <n v="0"/>
    <n v="0"/>
    <n v="8"/>
    <n v="0"/>
    <m/>
    <m/>
    <m/>
    <s v="ST JOSEPH"/>
    <x v="10"/>
    <s v="183"/>
  </r>
  <r>
    <s v="BEAN, ELLIOT B"/>
    <n v="0"/>
    <n v="0"/>
    <n v="8"/>
    <n v="8"/>
    <n v="0"/>
    <n v="0"/>
    <n v="8"/>
    <n v="0"/>
    <s v="VPC"/>
    <m/>
    <s v="MEM"/>
    <s v="Setup Busi"/>
    <x v="15"/>
    <s v="495"/>
  </r>
  <r>
    <s v="BEELMAN, RICHARD K"/>
    <n v="0"/>
    <n v="0"/>
    <n v="60"/>
    <n v="60"/>
    <n v="0"/>
    <n v="0"/>
    <n v="60"/>
    <n v="0"/>
    <s v="STJ"/>
    <s v="BS"/>
    <s v="STJ"/>
    <s v="ST JOSEPH"/>
    <x v="16"/>
    <s v="140"/>
  </r>
  <r>
    <s v="BELL, MARY A"/>
    <n v="0"/>
    <n v="0"/>
    <n v="8"/>
    <n v="8"/>
    <n v="0"/>
    <n v="0"/>
    <n v="8"/>
    <n v="0"/>
    <m/>
    <m/>
    <m/>
    <s v="Setup Busi"/>
    <x v="14"/>
    <s v="140"/>
  </r>
  <r>
    <s v="BELLAPU, GIRIDHAR KUMAR"/>
    <n v="261.91000000000003"/>
    <n v="0"/>
    <n v="44.99"/>
    <n v="306.89999999999998"/>
    <n v="0.85340501792114698"/>
    <n v="0"/>
    <n v="306.89999999999998"/>
    <n v="0"/>
    <s v="IN"/>
    <s v="A"/>
    <m/>
    <s v="Setup Busi"/>
    <x v="4"/>
    <s v="131"/>
  </r>
  <r>
    <s v="BENNETT, MELVIN B"/>
    <n v="0"/>
    <n v="0"/>
    <n v="8"/>
    <n v="8"/>
    <n v="0"/>
    <n v="0"/>
    <n v="8"/>
    <n v="0"/>
    <s v="STJ"/>
    <s v="BS"/>
    <s v="STJ"/>
    <s v="ST JOSEPH"/>
    <x v="16"/>
    <s v="140"/>
  </r>
  <r>
    <s v="BENNINGTON, TERRY L"/>
    <n v="0"/>
    <n v="0"/>
    <n v="128"/>
    <n v="128"/>
    <n v="0"/>
    <n v="8"/>
    <n v="128"/>
    <n v="0"/>
    <s v="GBL"/>
    <s v="BS"/>
    <m/>
    <s v="SPEC BLDG"/>
    <x v="17"/>
    <s v="140"/>
  </r>
  <r>
    <s v="BERMEO OVIEDO, AARON JOSE"/>
    <n v="0"/>
    <n v="0"/>
    <n v="8"/>
    <n v="8"/>
    <n v="0"/>
    <n v="0"/>
    <n v="8"/>
    <n v="0"/>
    <s v="CSS"/>
    <s v="H7"/>
    <m/>
    <s v="Setup Busi"/>
    <x v="10"/>
    <s v="157"/>
  </r>
  <r>
    <s v="BERNARDINO, JAMIE"/>
    <n v="0"/>
    <n v="0"/>
    <n v="8"/>
    <n v="8"/>
    <n v="0"/>
    <n v="0"/>
    <n v="8"/>
    <n v="0"/>
    <m/>
    <m/>
    <m/>
    <s v="Setup Busi"/>
    <x v="10"/>
    <s v="183"/>
  </r>
  <r>
    <s v="BERRY, TIM"/>
    <n v="14"/>
    <n v="0"/>
    <n v="0"/>
    <n v="14"/>
    <n v="1"/>
    <n v="0"/>
    <n v="14"/>
    <n v="0"/>
    <s v="OS"/>
    <m/>
    <m/>
    <s v="Setup Busi"/>
    <x v="13"/>
    <s v="135"/>
  </r>
  <r>
    <s v="BETTLEYON, BRIAN J"/>
    <n v="0"/>
    <n v="146.5"/>
    <n v="53.5"/>
    <n v="200"/>
    <n v="0"/>
    <n v="0"/>
    <n v="200"/>
    <n v="0"/>
    <s v="ANN"/>
    <s v="BS"/>
    <m/>
    <s v="ANNVILLE"/>
    <x v="18"/>
    <s v="140"/>
  </r>
  <r>
    <s v="BIEKER, DIANE"/>
    <n v="125.25"/>
    <n v="0"/>
    <n v="38.25"/>
    <n v="163.5"/>
    <n v="0.29969418960244698"/>
    <n v="0"/>
    <n v="163.5"/>
    <n v="0"/>
    <s v="CE1"/>
    <s v="H4"/>
    <m/>
    <s v="BLUESCOPE"/>
    <x v="0"/>
    <s v="131"/>
  </r>
  <r>
    <s v="BILLINGS, ROBERT S"/>
    <n v="137"/>
    <n v="3.5"/>
    <n v="79.5"/>
    <n v="220"/>
    <n v="0.62272727272727302"/>
    <n v="0"/>
    <n v="220"/>
    <n v="0"/>
    <s v="AR"/>
    <s v="BS"/>
    <s v="AR"/>
    <s v="PINE BLUFF"/>
    <x v="11"/>
    <s v="140"/>
  </r>
  <r>
    <s v="BLACK, DANIEL"/>
    <n v="0"/>
    <n v="0"/>
    <n v="8"/>
    <n v="8"/>
    <n v="0"/>
    <n v="0"/>
    <n v="8"/>
    <n v="0"/>
    <s v="OCD"/>
    <m/>
    <m/>
    <s v="ST JOSEPH"/>
    <x v="10"/>
    <s v="183"/>
  </r>
  <r>
    <s v="BLACKMAN III, RUSSELL D"/>
    <n v="112"/>
    <n v="0"/>
    <n v="70"/>
    <n v="182"/>
    <n v="0.19780219780219799"/>
    <n v="0"/>
    <n v="182"/>
    <n v="0"/>
    <s v="CE1"/>
    <s v="H4"/>
    <m/>
    <s v="BLUESCOPE"/>
    <x v="0"/>
    <s v="131"/>
  </r>
  <r>
    <s v="BLAIR, TODD V"/>
    <n v="151"/>
    <n v="0"/>
    <n v="59"/>
    <n v="210"/>
    <n v="0.71904761904761905"/>
    <n v="0"/>
    <n v="210"/>
    <n v="0"/>
    <s v="CE1"/>
    <s v="H4"/>
    <m/>
    <s v="BLUESCOPE"/>
    <x v="0"/>
    <s v="131"/>
  </r>
  <r>
    <s v="BLAND, MARY V"/>
    <n v="0"/>
    <n v="0"/>
    <n v="160"/>
    <n v="160"/>
    <n v="0"/>
    <n v="40"/>
    <n v="160"/>
    <n v="0"/>
    <s v="GBL"/>
    <s v="BS"/>
    <m/>
    <s v="SPEC BLDG"/>
    <x v="17"/>
    <s v="140"/>
  </r>
  <r>
    <s v="BOBBITT, ANTHONY C"/>
    <n v="81.5"/>
    <n v="0"/>
    <n v="12.5"/>
    <n v="94"/>
    <n v="0.86702127659574502"/>
    <n v="47.5"/>
    <n v="94"/>
    <n v="0"/>
    <s v="CSS"/>
    <s v="BS"/>
    <m/>
    <s v="BLUESCOPE"/>
    <x v="10"/>
    <s v="143"/>
  </r>
  <r>
    <s v="BONNEMA, JOHN R"/>
    <n v="167.25"/>
    <n v="1"/>
    <n v="28"/>
    <n v="196.25"/>
    <n v="0.85222929936305702"/>
    <n v="0"/>
    <n v="196.25"/>
    <n v="0"/>
    <s v="CE1"/>
    <s v="H2"/>
    <m/>
    <s v="SPEC BLDG"/>
    <x v="0"/>
    <s v="131"/>
  </r>
  <r>
    <s v="BORCHARDT, MICHAEL D."/>
    <n v="4"/>
    <n v="83"/>
    <n v="77.5"/>
    <n v="164.5"/>
    <n v="2.4316109422492401E-2"/>
    <n v="0"/>
    <n v="164.5"/>
    <n v="0"/>
    <s v="EVA"/>
    <s v="BS"/>
    <s v="EVA"/>
    <s v="EVANSVILLE"/>
    <x v="1"/>
    <s v="140"/>
  </r>
  <r>
    <s v="BOREN, BARRY W"/>
    <n v="174"/>
    <n v="0"/>
    <n v="45"/>
    <n v="219"/>
    <n v="0.79452054794520599"/>
    <n v="0"/>
    <n v="219"/>
    <n v="0"/>
    <s v="AR"/>
    <s v="B"/>
    <m/>
    <s v="PINE BLUFF"/>
    <x v="5"/>
    <s v="131"/>
  </r>
  <r>
    <s v="BOYERS, J. C."/>
    <n v="0"/>
    <n v="0"/>
    <n v="8"/>
    <n v="8"/>
    <n v="0"/>
    <n v="0"/>
    <n v="8"/>
    <n v="0"/>
    <s v="CAT"/>
    <m/>
    <m/>
    <s v="SPEC BLDG"/>
    <x v="17"/>
    <s v="140"/>
  </r>
  <r>
    <s v="BRYAN, DALILA"/>
    <n v="187.75"/>
    <n v="5.25"/>
    <n v="46"/>
    <n v="239"/>
    <n v="0.78556485355648498"/>
    <n v="0"/>
    <n v="239"/>
    <n v="0"/>
    <s v="STJ"/>
    <s v="B"/>
    <m/>
    <s v="ST JOSEPH"/>
    <x v="19"/>
    <s v="131"/>
  </r>
  <r>
    <s v="BUCK, KEVIN M"/>
    <n v="84.75"/>
    <n v="9.5"/>
    <n v="38"/>
    <n v="132.25"/>
    <n v="0.64083175803402703"/>
    <n v="82.5"/>
    <n v="132.25"/>
    <n v="0"/>
    <s v="CE1"/>
    <s v="H7"/>
    <m/>
    <s v="SPEC BLDG"/>
    <x v="0"/>
    <s v="131"/>
  </r>
  <r>
    <s v="BUELL, GRANT C"/>
    <n v="27"/>
    <n v="0"/>
    <n v="107"/>
    <n v="134"/>
    <n v="2.2388059701492501E-2"/>
    <n v="40"/>
    <n v="134"/>
    <n v="0"/>
    <s v="CE1"/>
    <s v="H8"/>
    <m/>
    <s v="BLUESCOPE"/>
    <x v="0"/>
    <s v="131"/>
  </r>
  <r>
    <s v="BUENO, FREDERICO G"/>
    <n v="0"/>
    <n v="117"/>
    <n v="8"/>
    <n v="125"/>
    <n v="0"/>
    <n v="40"/>
    <n v="125"/>
    <n v="0"/>
    <s v="CE2"/>
    <m/>
    <m/>
    <s v="ANNVILLE"/>
    <x v="17"/>
    <s v="490"/>
  </r>
  <r>
    <s v="BUFFKIN, JUSTIN R"/>
    <n v="181.75"/>
    <n v="5.5"/>
    <n v="52.75"/>
    <n v="240"/>
    <n v="0.75729166666666703"/>
    <n v="0"/>
    <n v="240"/>
    <n v="0"/>
    <s v="NC"/>
    <s v="A"/>
    <m/>
    <s v="LAURINBURG"/>
    <x v="20"/>
    <s v="131"/>
  </r>
  <r>
    <s v="BUNKELMAN, AMY D"/>
    <n v="0"/>
    <n v="0"/>
    <n v="8"/>
    <n v="8"/>
    <n v="0"/>
    <n v="0"/>
    <n v="8"/>
    <n v="0"/>
    <m/>
    <m/>
    <m/>
    <s v="Setup Busi"/>
    <x v="10"/>
    <s v="131"/>
  </r>
  <r>
    <s v="BURRAGE, BRIAN P."/>
    <n v="0"/>
    <n v="0"/>
    <n v="8"/>
    <n v="8"/>
    <n v="0"/>
    <n v="8"/>
    <n v="8"/>
    <n v="0"/>
    <m/>
    <m/>
    <m/>
    <s v="Setup Busi"/>
    <x v="10"/>
    <s v="154"/>
  </r>
  <r>
    <s v="BURSIAGA, DANNY E"/>
    <n v="0"/>
    <n v="75"/>
    <n v="100"/>
    <n v="175"/>
    <n v="0"/>
    <n v="40"/>
    <n v="175"/>
    <n v="0"/>
    <s v="VIS"/>
    <s v="B"/>
    <m/>
    <s v="VISALIA"/>
    <x v="2"/>
    <s v="131"/>
  </r>
  <r>
    <s v="BUTLER, JAMAL"/>
    <n v="55"/>
    <n v="0"/>
    <n v="95"/>
    <n v="150"/>
    <n v="0.36666666666666697"/>
    <n v="0"/>
    <n v="150"/>
    <n v="0"/>
    <s v="CE1"/>
    <s v="H6"/>
    <m/>
    <s v="BLUESCOPE"/>
    <x v="0"/>
    <s v="131"/>
  </r>
  <r>
    <s v="BUTLER, JOHN R"/>
    <n v="175.5"/>
    <n v="0"/>
    <n v="28.5"/>
    <n v="204"/>
    <n v="0.86029411764705899"/>
    <n v="0"/>
    <n v="204"/>
    <n v="0"/>
    <s v="NC"/>
    <s v="A"/>
    <m/>
    <s v="KERNERSVIL"/>
    <x v="20"/>
    <s v="131"/>
  </r>
  <r>
    <s v="BUTLER, MICHAELA S"/>
    <n v="28"/>
    <n v="0"/>
    <n v="170"/>
    <n v="198"/>
    <n v="0.14141414141414099"/>
    <n v="0"/>
    <n v="198"/>
    <n v="0"/>
    <m/>
    <m/>
    <m/>
    <s v="Setup Busi"/>
    <x v="0"/>
    <s v="131"/>
  </r>
  <r>
    <s v="CALVO, DANIEL A"/>
    <n v="0"/>
    <n v="0"/>
    <n v="8"/>
    <n v="8"/>
    <n v="0"/>
    <n v="0"/>
    <n v="8"/>
    <n v="0"/>
    <m/>
    <m/>
    <m/>
    <s v="VISALIA"/>
    <x v="21"/>
    <s v="140"/>
  </r>
  <r>
    <s v="CARBALLIDO RIVERA, ANGELA D"/>
    <n v="59"/>
    <n v="0"/>
    <n v="168.5"/>
    <n v="227.5"/>
    <n v="0.25934065934065897"/>
    <n v="0"/>
    <n v="227.5"/>
    <n v="0"/>
    <s v="MXC"/>
    <s v="M2"/>
    <m/>
    <s v="MEXICO CIT"/>
    <x v="7"/>
    <s v="131"/>
  </r>
  <r>
    <s v="CARLETON, FOREST SCOTT"/>
    <n v="0"/>
    <n v="0"/>
    <n v="156.75"/>
    <n v="156.75"/>
    <n v="0"/>
    <n v="46.5"/>
    <n v="156.75"/>
    <n v="0"/>
    <s v="GBL"/>
    <s v="BS"/>
    <m/>
    <s v="SPEC BLDG"/>
    <x v="17"/>
    <s v="140"/>
  </r>
  <r>
    <s v="CARPENTER, CARISA A"/>
    <n v="349"/>
    <n v="35"/>
    <n v="79"/>
    <n v="463"/>
    <n v="0.75377969762418995"/>
    <n v="4"/>
    <n v="463"/>
    <n v="0"/>
    <s v="ANN"/>
    <s v="A"/>
    <m/>
    <s v="ANNVILLE"/>
    <x v="3"/>
    <s v="131"/>
  </r>
  <r>
    <s v="CARPENTER, CARISA A"/>
    <n v="349"/>
    <n v="35"/>
    <n v="79"/>
    <n v="463"/>
    <n v="0.75377969762418995"/>
    <n v="4"/>
    <n v="463"/>
    <n v="0"/>
    <s v="ANN"/>
    <s v="A"/>
    <m/>
    <s v="Setup Busi"/>
    <x v="3"/>
    <s v="131"/>
  </r>
  <r>
    <s v="CARSON, KENDRA L"/>
    <n v="0"/>
    <n v="199.75"/>
    <n v="16.5"/>
    <n v="216.25"/>
    <n v="0"/>
    <n v="0"/>
    <n v="216.25"/>
    <n v="0"/>
    <s v="VIS"/>
    <s v="BS"/>
    <s v="VIS"/>
    <s v="VISALIA"/>
    <x v="22"/>
    <s v="140"/>
  </r>
  <r>
    <s v="CASTANEDA, JESSE A"/>
    <n v="133.5"/>
    <n v="0"/>
    <n v="42.75"/>
    <n v="176.25"/>
    <n v="0.75744680851063795"/>
    <n v="46"/>
    <n v="176.25"/>
    <n v="0"/>
    <s v="MEM"/>
    <s v="BS"/>
    <m/>
    <s v="VISALIA"/>
    <x v="21"/>
    <s v="140"/>
  </r>
  <r>
    <s v="CASTLE, JOY A"/>
    <n v="0"/>
    <n v="0"/>
    <n v="112"/>
    <n v="112"/>
    <n v="0"/>
    <n v="0"/>
    <n v="112"/>
    <n v="0"/>
    <s v="MEM"/>
    <s v="BS"/>
    <m/>
    <s v="Setup Busi"/>
    <x v="14"/>
    <s v="140"/>
  </r>
  <r>
    <s v="CASTONGUAY, WILLIAM T"/>
    <n v="139.75"/>
    <n v="41"/>
    <n v="38.25"/>
    <n v="219"/>
    <n v="0.63812785388127902"/>
    <n v="0"/>
    <n v="219"/>
    <n v="0"/>
    <s v="EVA"/>
    <s v="B"/>
    <s v="EVA"/>
    <s v="EVANSVILLE"/>
    <x v="8"/>
    <s v="131"/>
  </r>
  <r>
    <s v="CATO, RONALD J"/>
    <n v="0"/>
    <n v="0"/>
    <n v="8"/>
    <n v="8"/>
    <n v="0"/>
    <n v="0"/>
    <n v="8"/>
    <n v="0"/>
    <s v="CST"/>
    <m/>
    <s v="VH"/>
    <s v="Setup Busi"/>
    <x v="14"/>
    <s v="141"/>
  </r>
  <r>
    <s v="CAUDILL, RANDALL D"/>
    <n v="0"/>
    <n v="0"/>
    <n v="8"/>
    <n v="8"/>
    <n v="0"/>
    <n v="0"/>
    <n v="8"/>
    <n v="0"/>
    <s v="NC"/>
    <s v="BS"/>
    <m/>
    <s v="KERNERSVIL"/>
    <x v="23"/>
    <s v="140"/>
  </r>
  <r>
    <s v="CAVENDER, LARRY M."/>
    <n v="142.5"/>
    <n v="0"/>
    <n v="71.25"/>
    <n v="213.75"/>
    <n v="0.66666666666666696"/>
    <n v="0"/>
    <n v="213.75"/>
    <n v="0"/>
    <s v="CE1"/>
    <s v="H1"/>
    <m/>
    <s v="KC CENTRAL"/>
    <x v="0"/>
    <s v="131"/>
  </r>
  <r>
    <s v="CHAMPLIN, JEFFREY R"/>
    <n v="0"/>
    <n v="0"/>
    <n v="8"/>
    <n v="8"/>
    <n v="0"/>
    <n v="0"/>
    <n v="8"/>
    <n v="0"/>
    <s v="CSS"/>
    <s v="H7"/>
    <m/>
    <s v="BCSS"/>
    <x v="10"/>
    <s v="157"/>
  </r>
  <r>
    <s v="CHANG, NAE-SHENG"/>
    <n v="141.5"/>
    <n v="8"/>
    <n v="21.75"/>
    <n v="171.25"/>
    <n v="0.82627737226277398"/>
    <n v="45.5"/>
    <n v="171.25"/>
    <n v="0"/>
    <s v="CE1"/>
    <s v="BS"/>
    <m/>
    <s v="KC CENTRAL"/>
    <x v="17"/>
    <s v="490"/>
  </r>
  <r>
    <s v="CHRIS ARUL, RINGAL ARUL RAJAA"/>
    <n v="261.18"/>
    <n v="0"/>
    <n v="4.1500000000000004"/>
    <n v="265.33"/>
    <n v="0.98435909998869398"/>
    <n v="0"/>
    <n v="265.33"/>
    <n v="0"/>
    <s v="IN"/>
    <s v="A"/>
    <m/>
    <s v="Setup Busi"/>
    <x v="4"/>
    <s v="131"/>
  </r>
  <r>
    <s v="CHRITTON, ANGELENE SUZETTE"/>
    <n v="116"/>
    <n v="0"/>
    <n v="48.75"/>
    <n v="164.75"/>
    <n v="0.70409711684370302"/>
    <n v="50"/>
    <n v="164.75"/>
    <n v="0"/>
    <s v="CSS"/>
    <m/>
    <m/>
    <s v="SPEC BLDG"/>
    <x v="10"/>
    <s v="143"/>
  </r>
  <r>
    <s v="CHU, JULIA"/>
    <n v="135.5"/>
    <n v="0"/>
    <n v="64.5"/>
    <n v="200"/>
    <n v="0.67749999999999999"/>
    <n v="0"/>
    <n v="200"/>
    <n v="0"/>
    <s v="CX"/>
    <s v="A"/>
    <m/>
    <s v="Setup Busi"/>
    <x v="24"/>
    <s v="131"/>
  </r>
  <r>
    <s v="CHUBB, MARK"/>
    <n v="0"/>
    <n v="0"/>
    <n v="146"/>
    <n v="146"/>
    <n v="0"/>
    <n v="37"/>
    <n v="146"/>
    <n v="0"/>
    <m/>
    <m/>
    <m/>
    <s v="Setup Busi"/>
    <x v="10"/>
    <s v="490"/>
  </r>
  <r>
    <s v="CLARK, TERRY L"/>
    <n v="20"/>
    <n v="0"/>
    <n v="14"/>
    <n v="34"/>
    <n v="0.58823529411764697"/>
    <n v="0"/>
    <n v="34"/>
    <n v="0"/>
    <s v="AR"/>
    <s v="BS"/>
    <s v="AR"/>
    <s v="PINE BLUFF"/>
    <x v="11"/>
    <s v="140"/>
  </r>
  <r>
    <s v="CLAY, SHERREKA M"/>
    <n v="184.25"/>
    <n v="0"/>
    <n v="49.25"/>
    <n v="233.5"/>
    <n v="0.78907922912205597"/>
    <n v="14"/>
    <n v="233.5"/>
    <n v="0"/>
    <s v="NC"/>
    <s v="A"/>
    <m/>
    <s v="KERNERSVIL"/>
    <x v="20"/>
    <s v="131"/>
  </r>
  <r>
    <s v="CLINE, WESLEY C"/>
    <n v="0"/>
    <n v="145.5"/>
    <n v="23"/>
    <n v="168.5"/>
    <n v="0"/>
    <n v="40"/>
    <n v="168.5"/>
    <n v="0"/>
    <s v="CE2"/>
    <m/>
    <m/>
    <s v="SPEC BLDG"/>
    <x v="17"/>
    <s v="490"/>
  </r>
  <r>
    <s v="CLYMER, WILLIAM J"/>
    <n v="197"/>
    <n v="0"/>
    <n v="24"/>
    <n v="221"/>
    <n v="0.89140271493212697"/>
    <n v="0"/>
    <n v="221"/>
    <n v="0"/>
    <s v="NC"/>
    <s v="B"/>
    <m/>
    <s v="LAURINBURG"/>
    <x v="20"/>
    <s v="131"/>
  </r>
  <r>
    <s v="COAKLEY, LANA S"/>
    <n v="0"/>
    <n v="194"/>
    <n v="8"/>
    <n v="202"/>
    <n v="0"/>
    <n v="0"/>
    <n v="202"/>
    <n v="0"/>
    <s v="ANN"/>
    <s v="BS"/>
    <m/>
    <s v="Setup Busi"/>
    <x v="18"/>
    <s v="140"/>
  </r>
  <r>
    <s v="COFFEY, MICHAEL D"/>
    <n v="0"/>
    <n v="0"/>
    <n v="160"/>
    <n v="160"/>
    <n v="0"/>
    <n v="32"/>
    <n v="160"/>
    <n v="0"/>
    <s v="GBL"/>
    <m/>
    <m/>
    <s v="GLOBAL"/>
    <x v="17"/>
    <s v="140"/>
  </r>
  <r>
    <s v="COLESBERRY, HILDA"/>
    <n v="0"/>
    <n v="0"/>
    <n v="8"/>
    <n v="8"/>
    <n v="0"/>
    <n v="0"/>
    <n v="8"/>
    <n v="0"/>
    <m/>
    <m/>
    <m/>
    <s v="VISALIA"/>
    <x v="22"/>
    <s v="310"/>
  </r>
  <r>
    <s v="COLLIER, ONA M"/>
    <n v="127"/>
    <n v="15"/>
    <n v="62.75"/>
    <n v="204.75"/>
    <n v="0.62026862026861995"/>
    <n v="0"/>
    <n v="204.75"/>
    <n v="0"/>
    <s v="MEM"/>
    <s v="A"/>
    <m/>
    <s v="Setup Busi"/>
    <x v="6"/>
    <s v="131"/>
  </r>
  <r>
    <s v="CONRAD, CATHERINE L"/>
    <n v="169"/>
    <n v="7"/>
    <n v="65"/>
    <n v="241"/>
    <n v="0.70124481327800803"/>
    <n v="0"/>
    <n v="241"/>
    <n v="0"/>
    <s v="STJ"/>
    <s v="B"/>
    <m/>
    <s v="KERNERSVIL"/>
    <x v="19"/>
    <s v="131"/>
  </r>
  <r>
    <s v="CONRAD, DONALD M"/>
    <n v="0"/>
    <n v="0"/>
    <n v="8"/>
    <n v="8"/>
    <n v="0"/>
    <n v="0"/>
    <n v="8"/>
    <n v="0"/>
    <m/>
    <m/>
    <m/>
    <s v="Setup Busi"/>
    <x v="10"/>
    <s v="131"/>
  </r>
  <r>
    <s v="COOK, JODY A"/>
    <n v="192.75"/>
    <n v="3"/>
    <n v="57"/>
    <n v="252.75"/>
    <n v="0.76261127596439204"/>
    <n v="0"/>
    <n v="252.75"/>
    <n v="0"/>
    <s v="EVA"/>
    <s v="A"/>
    <s v="EVA"/>
    <s v="EVANSVILLE"/>
    <x v="8"/>
    <s v="131"/>
  </r>
  <r>
    <s v="CORREA CASTRO, LEOBARDO"/>
    <n v="56"/>
    <n v="0"/>
    <n v="171.5"/>
    <n v="227.5"/>
    <n v="0.246153846153846"/>
    <n v="0"/>
    <n v="227.5"/>
    <n v="0"/>
    <s v="MXC"/>
    <s v="E"/>
    <m/>
    <s v="MEXICO CIT"/>
    <x v="7"/>
    <s v="131"/>
  </r>
  <r>
    <s v="CORTES MUNGUIA, LEO D"/>
    <n v="24.5"/>
    <n v="0"/>
    <n v="203"/>
    <n v="227.5"/>
    <n v="0.107692307692308"/>
    <n v="0"/>
    <n v="227.5"/>
    <n v="0"/>
    <s v="MXC"/>
    <s v="M3"/>
    <m/>
    <s v="MEXICO CIT"/>
    <x v="7"/>
    <s v="131"/>
  </r>
  <r>
    <s v="CORTEZ, OCTAVIO"/>
    <n v="0"/>
    <n v="0"/>
    <n v="120"/>
    <n v="120"/>
    <n v="0"/>
    <n v="0"/>
    <n v="120"/>
    <n v="0"/>
    <m/>
    <m/>
    <m/>
    <s v="VISALIA"/>
    <x v="2"/>
    <s v="131"/>
  </r>
  <r>
    <s v="COSSYLEON-OROZCO, ADRIAN"/>
    <n v="65.75"/>
    <n v="52"/>
    <n v="57.25"/>
    <n v="175"/>
    <n v="0.375714285714286"/>
    <n v="44.5"/>
    <n v="175"/>
    <n v="0"/>
    <s v="CE1"/>
    <s v="BS"/>
    <m/>
    <s v="SPEC BLDG"/>
    <x v="17"/>
    <s v="141"/>
  </r>
  <r>
    <s v="COURTNEY, BRETT E"/>
    <n v="174"/>
    <n v="2"/>
    <n v="45.5"/>
    <n v="221.5"/>
    <n v="0.78555304740406295"/>
    <n v="0.2"/>
    <n v="221.5"/>
    <n v="0"/>
    <s v="ANN"/>
    <s v="D"/>
    <s v="ANN"/>
    <s v="ANNVILLE"/>
    <x v="3"/>
    <s v="131"/>
  </r>
  <r>
    <s v="CRIMBLY, AMBER E"/>
    <n v="196"/>
    <n v="0"/>
    <n v="44.75"/>
    <n v="240.75"/>
    <n v="0.81412253374870203"/>
    <n v="0"/>
    <n v="240.75"/>
    <n v="0"/>
    <s v="ANN"/>
    <s v="BS"/>
    <m/>
    <s v="ANNVILLE"/>
    <x v="18"/>
    <s v="141"/>
  </r>
  <r>
    <s v="CRUTCHFIELD, ARNOLD W"/>
    <n v="0"/>
    <n v="0"/>
    <n v="60"/>
    <n v="60"/>
    <n v="0"/>
    <n v="0"/>
    <n v="60"/>
    <n v="0"/>
    <s v="AR"/>
    <s v="BS"/>
    <s v="AR"/>
    <s v="PINE BLUFF"/>
    <x v="11"/>
    <s v="140"/>
  </r>
  <r>
    <s v="CUEVAS SELVAS, JOSE A"/>
    <n v="156"/>
    <n v="0"/>
    <n v="71.5"/>
    <n v="227.5"/>
    <n v="0.68571428571428605"/>
    <n v="0"/>
    <n v="227.5"/>
    <n v="0"/>
    <s v="MXC"/>
    <s v="D"/>
    <m/>
    <s v="Setup Busi"/>
    <x v="7"/>
    <s v="131"/>
  </r>
  <r>
    <s v="CULLEN, CRAIG S"/>
    <n v="0"/>
    <n v="0"/>
    <n v="8"/>
    <n v="8"/>
    <n v="0"/>
    <n v="0"/>
    <n v="8"/>
    <n v="0"/>
    <m/>
    <m/>
    <m/>
    <s v="BCSS"/>
    <x v="10"/>
    <s v="160"/>
  </r>
  <r>
    <s v="CUPP, STUART R"/>
    <n v="0"/>
    <n v="0"/>
    <n v="24"/>
    <n v="24"/>
    <n v="0"/>
    <n v="0"/>
    <n v="24"/>
    <n v="0"/>
    <s v="KAN"/>
    <s v="BS"/>
    <s v="KAN"/>
    <s v="KC CENTRAL"/>
    <x v="25"/>
    <s v="140"/>
  </r>
  <r>
    <s v="China=Outside Resources,"/>
    <n v="0"/>
    <n v="0"/>
    <n v="0"/>
    <n v="0"/>
    <m/>
    <n v="55"/>
    <n v="0"/>
    <n v="0"/>
    <s v="CX"/>
    <m/>
    <m/>
    <s v="CUSTOMS 1"/>
    <x v="10"/>
    <s v="139"/>
  </r>
  <r>
    <s v="DANIELS, GAVIN D"/>
    <n v="87.5"/>
    <n v="0"/>
    <n v="126"/>
    <n v="213.5"/>
    <n v="0.358313817330211"/>
    <n v="0"/>
    <n v="213.5"/>
    <n v="0"/>
    <s v="CE1"/>
    <s v="H6"/>
    <m/>
    <s v="BLUESCOPE"/>
    <x v="0"/>
    <s v="131"/>
  </r>
  <r>
    <s v="DAVIS, MARY A"/>
    <n v="0"/>
    <n v="0"/>
    <n v="8"/>
    <n v="8"/>
    <n v="0"/>
    <n v="0"/>
    <n v="8"/>
    <n v="0"/>
    <s v="CA"/>
    <s v="BS"/>
    <s v="CA"/>
    <s v="VISALIA"/>
    <x v="21"/>
    <s v="140"/>
  </r>
  <r>
    <s v="DAVIS, RUTH A"/>
    <n v="0"/>
    <n v="92"/>
    <n v="153.75"/>
    <n v="245.75"/>
    <n v="0"/>
    <n v="0"/>
    <n v="245.75"/>
    <n v="0"/>
    <s v="KAN"/>
    <s v="BS"/>
    <m/>
    <s v="KC CENTRAL"/>
    <x v="25"/>
    <s v="140"/>
  </r>
  <r>
    <s v="DAYAPARAN, SARAVANAN"/>
    <n v="242.43"/>
    <n v="0"/>
    <n v="24.25"/>
    <n v="266.68"/>
    <n v="0.90906704664766802"/>
    <n v="0"/>
    <n v="266.68"/>
    <n v="0"/>
    <s v="IN"/>
    <s v="A"/>
    <m/>
    <s v="Setup Busi"/>
    <x v="4"/>
    <s v="131"/>
  </r>
  <r>
    <s v="DEB TOTTEN, INC (BCSS),"/>
    <n v="382.25"/>
    <n v="0"/>
    <n v="0"/>
    <n v="382.25"/>
    <n v="1"/>
    <n v="0"/>
    <n v="382.25"/>
    <n v="0"/>
    <s v="CSS"/>
    <s v="O"/>
    <m/>
    <s v="BCSS"/>
    <x v="10"/>
    <s v="157"/>
  </r>
  <r>
    <s v="DELANEY, PRESCOTT S"/>
    <n v="0"/>
    <n v="146.5"/>
    <n v="8"/>
    <n v="154.5"/>
    <n v="0"/>
    <n v="42.1"/>
    <n v="154.5"/>
    <n v="0"/>
    <s v="CE2"/>
    <m/>
    <m/>
    <s v="SPEC BLDG"/>
    <x v="17"/>
    <s v="490"/>
  </r>
  <r>
    <s v="DELERAY, DON"/>
    <n v="0"/>
    <n v="0"/>
    <n v="8"/>
    <n v="8"/>
    <n v="0"/>
    <n v="0"/>
    <n v="8"/>
    <n v="0"/>
    <s v="CA"/>
    <s v="BS"/>
    <m/>
    <s v="VISALIA"/>
    <x v="2"/>
    <s v="131"/>
  </r>
  <r>
    <s v="DELGADILLO, JUAN A"/>
    <n v="162.79"/>
    <n v="0.25"/>
    <n v="29"/>
    <n v="192.04"/>
    <n v="0.84768798167048498"/>
    <n v="48.46"/>
    <n v="192.04"/>
    <n v="0"/>
    <s v="CA"/>
    <s v="BS"/>
    <s v="CA"/>
    <s v="TURLOCK"/>
    <x v="21"/>
    <s v="140"/>
  </r>
  <r>
    <s v="DELGADO LANDA, ELENA L"/>
    <n v="39"/>
    <n v="0"/>
    <n v="188.5"/>
    <n v="227.5"/>
    <n v="0.17142857142857101"/>
    <n v="0"/>
    <n v="227.5"/>
    <n v="0"/>
    <s v="MXC"/>
    <s v="M3"/>
    <m/>
    <s v="Setup Busi"/>
    <x v="7"/>
    <s v="131"/>
  </r>
  <r>
    <s v="DENNIS, NORMAN R"/>
    <n v="35.5"/>
    <n v="0"/>
    <n v="200.75"/>
    <n v="236.25"/>
    <n v="0.15026455026454999"/>
    <n v="0"/>
    <n v="236.25"/>
    <n v="0"/>
    <s v="MEM"/>
    <s v="B"/>
    <m/>
    <s v="Setup Busi"/>
    <x v="6"/>
    <s v="131"/>
  </r>
  <r>
    <s v="DEROSIA, KATHRYN M"/>
    <n v="0"/>
    <n v="0"/>
    <n v="8"/>
    <n v="8"/>
    <n v="0"/>
    <n v="0"/>
    <n v="8"/>
    <n v="0"/>
    <m/>
    <m/>
    <m/>
    <s v="MEMPHIS"/>
    <x v="14"/>
    <s v="141"/>
  </r>
  <r>
    <s v="DERR, TIMOTHY D."/>
    <n v="143"/>
    <n v="0"/>
    <n v="79"/>
    <n v="222"/>
    <n v="0.644144144144144"/>
    <n v="0"/>
    <n v="222"/>
    <n v="0"/>
    <s v="ANN"/>
    <s v="BS"/>
    <m/>
    <s v="ANNVILLE"/>
    <x v="18"/>
    <s v="141"/>
  </r>
  <r>
    <s v="DHAMODHARAN, MAHALAKSHMI"/>
    <n v="225.34"/>
    <n v="0"/>
    <n v="29.87"/>
    <n v="255.21"/>
    <n v="0.88295913169546703"/>
    <n v="0"/>
    <n v="255.21"/>
    <n v="0"/>
    <s v="IN"/>
    <s v="A"/>
    <m/>
    <s v="Setup Busi"/>
    <x v="4"/>
    <s v="131"/>
  </r>
  <r>
    <s v="DINESH KUMAR, NARAYANAN"/>
    <n v="139.33000000000001"/>
    <n v="0"/>
    <n v="100.84"/>
    <n v="240.17"/>
    <n v="0.58013074072532"/>
    <n v="0"/>
    <n v="240.17"/>
    <n v="0"/>
    <s v="IN"/>
    <s v="A"/>
    <m/>
    <s v="Setup Busi"/>
    <x v="4"/>
    <s v="131"/>
  </r>
  <r>
    <s v="DOBIE, ALLISON M"/>
    <n v="24"/>
    <n v="0"/>
    <n v="176"/>
    <n v="200"/>
    <n v="0.12"/>
    <n v="0"/>
    <n v="200"/>
    <n v="0"/>
    <m/>
    <m/>
    <m/>
    <s v="Setup Busi"/>
    <x v="0"/>
    <s v="131"/>
  </r>
  <r>
    <s v="DONG, VIOLET"/>
    <n v="133"/>
    <n v="0"/>
    <n v="67"/>
    <n v="200"/>
    <n v="0.66500000000000004"/>
    <n v="0"/>
    <n v="200"/>
    <n v="0"/>
    <s v="CX"/>
    <s v="B"/>
    <m/>
    <s v="Setup Busi"/>
    <x v="24"/>
    <s v="131"/>
  </r>
  <r>
    <s v="DOVERSPIKE, JOSHUA J"/>
    <n v="48"/>
    <n v="28"/>
    <n v="32"/>
    <n v="108"/>
    <n v="0.44444444444444398"/>
    <n v="0"/>
    <n v="108"/>
    <n v="0"/>
    <s v="EVA"/>
    <s v="BS"/>
    <s v="EVA"/>
    <s v="EVANSVILLE"/>
    <x v="1"/>
    <s v="140"/>
  </r>
  <r>
    <s v="DOWLING, CRYSTAL M"/>
    <n v="0"/>
    <n v="0"/>
    <n v="16"/>
    <n v="16"/>
    <n v="0"/>
    <n v="0"/>
    <n v="0"/>
    <n v="16"/>
    <m/>
    <m/>
    <m/>
    <s v="VISALIA"/>
    <x v="22"/>
    <s v="140"/>
  </r>
  <r>
    <s v="DUBBS JR., DONALD M"/>
    <n v="160.5"/>
    <n v="0"/>
    <n v="64.75"/>
    <n v="225.25"/>
    <n v="0.71254162042175395"/>
    <n v="0"/>
    <n v="225.25"/>
    <n v="0"/>
    <s v="NC"/>
    <s v="A"/>
    <m/>
    <s v="LAURINBURG"/>
    <x v="20"/>
    <s v="131"/>
  </r>
  <r>
    <s v="DUFFEY, DARRIN L"/>
    <n v="152"/>
    <n v="15.5"/>
    <n v="62"/>
    <n v="229.5"/>
    <n v="0.66230936819172104"/>
    <n v="0"/>
    <n v="229.5"/>
    <n v="0"/>
    <s v="KAN"/>
    <s v="O"/>
    <s v="KAN"/>
    <s v="KC CENTRAL"/>
    <x v="25"/>
    <s v="140"/>
  </r>
  <r>
    <s v="DUNGER, PHILLIP C"/>
    <n v="224.5"/>
    <n v="4"/>
    <n v="37.5"/>
    <n v="266"/>
    <n v="0.84398496240601495"/>
    <n v="0"/>
    <n v="266"/>
    <n v="0"/>
    <s v="AR"/>
    <s v="A"/>
    <s v="AR"/>
    <s v="PINE BLUFF"/>
    <x v="5"/>
    <s v="131"/>
  </r>
  <r>
    <s v="DUNWOODIE, RODNEY A"/>
    <n v="139"/>
    <n v="0"/>
    <n v="23.75"/>
    <n v="162.75"/>
    <n v="0.84485407066052198"/>
    <n v="40"/>
    <n v="162.75"/>
    <n v="0"/>
    <s v="CSS"/>
    <m/>
    <m/>
    <s v="BLUESCOPE"/>
    <x v="10"/>
    <s v="143"/>
  </r>
  <r>
    <s v="EARNEST, JEFFREY D"/>
    <n v="3"/>
    <n v="0"/>
    <n v="32"/>
    <n v="35"/>
    <n v="8.5714285714285701E-2"/>
    <n v="0"/>
    <n v="35"/>
    <n v="0"/>
    <s v="AR"/>
    <s v="BS"/>
    <s v="AR"/>
    <s v="PINE BLUFF"/>
    <x v="11"/>
    <s v="140"/>
  </r>
  <r>
    <s v="EASTERWOOD, JOSHUA"/>
    <n v="165"/>
    <n v="20"/>
    <n v="27"/>
    <n v="212"/>
    <n v="0.77830188679245305"/>
    <n v="0"/>
    <n v="212"/>
    <n v="0"/>
    <s v="CE1"/>
    <s v="H2"/>
    <m/>
    <s v="SPEC BLDG"/>
    <x v="0"/>
    <s v="131"/>
  </r>
  <r>
    <s v="EDWARDS, MADELINE Z"/>
    <n v="0"/>
    <n v="0"/>
    <n v="0"/>
    <n v="0"/>
    <m/>
    <n v="40"/>
    <n v="0"/>
    <n v="0"/>
    <m/>
    <m/>
    <m/>
    <s v="Setup Busi"/>
    <x v="10"/>
    <s v="143"/>
  </r>
  <r>
    <s v="EGGERSS, JAMES MICHAEL"/>
    <n v="147"/>
    <n v="0"/>
    <n v="36"/>
    <n v="183"/>
    <n v="0.80327868852458995"/>
    <n v="0"/>
    <n v="183"/>
    <n v="0"/>
    <s v="CE1"/>
    <s v="H6"/>
    <m/>
    <s v="BLUESCOPE"/>
    <x v="0"/>
    <s v="131"/>
  </r>
  <r>
    <s v="ELAKHRAS, MOHAMMAD S"/>
    <n v="0"/>
    <n v="152"/>
    <n v="8"/>
    <n v="160"/>
    <n v="0"/>
    <n v="40"/>
    <n v="160"/>
    <n v="0"/>
    <s v="KAN"/>
    <s v="Q"/>
    <m/>
    <s v="KC CENTRAL"/>
    <x v="25"/>
    <s v="495"/>
  </r>
  <r>
    <s v="ELANGOVAN, VIVEKANANDAN"/>
    <n v="54.69"/>
    <n v="0"/>
    <n v="172.2"/>
    <n v="226.89"/>
    <n v="0.24104191458415999"/>
    <n v="0"/>
    <n v="226.89"/>
    <n v="0"/>
    <s v="IN"/>
    <s v="A"/>
    <m/>
    <s v="Setup Busi"/>
    <x v="4"/>
    <s v="131"/>
  </r>
  <r>
    <s v="ENDRES, KEVIN S"/>
    <n v="177.5"/>
    <n v="18.75"/>
    <n v="38"/>
    <n v="234.25"/>
    <n v="0.75773745997865505"/>
    <n v="0"/>
    <n v="234.25"/>
    <n v="0"/>
    <s v="EVA"/>
    <s v="A"/>
    <s v="EVA"/>
    <s v="EVANSVILLE"/>
    <x v="8"/>
    <s v="131"/>
  </r>
  <r>
    <s v="ENGELMANN, MARVIN D"/>
    <n v="133"/>
    <n v="0"/>
    <n v="114"/>
    <n v="247"/>
    <n v="0.53846153846153899"/>
    <n v="0"/>
    <n v="247"/>
    <n v="0"/>
    <s v="MEM"/>
    <s v="A"/>
    <m/>
    <s v="Setup Busi"/>
    <x v="6"/>
    <s v="131"/>
  </r>
  <r>
    <s v="ESCOBAR GRANADOS, ALFONSO"/>
    <n v="165"/>
    <n v="0"/>
    <n v="62.5"/>
    <n v="227.5"/>
    <n v="0.72527472527472503"/>
    <n v="0"/>
    <n v="227.5"/>
    <n v="0"/>
    <s v="KAN"/>
    <s v="O"/>
    <s v="KAN"/>
    <s v="MEXICO CIT"/>
    <x v="26"/>
    <s v="141"/>
  </r>
  <r>
    <s v="EVERHART, KYLE H"/>
    <n v="163"/>
    <n v="0"/>
    <n v="63"/>
    <n v="226"/>
    <n v="0.72123893805309702"/>
    <n v="0"/>
    <n v="226"/>
    <n v="0"/>
    <s v="NC"/>
    <s v="A"/>
    <m/>
    <s v="Setup Busi"/>
    <x v="20"/>
    <s v="131"/>
  </r>
  <r>
    <s v="EYDE, DAVID Y"/>
    <n v="112"/>
    <n v="25"/>
    <n v="72.5"/>
    <n v="209.5"/>
    <n v="0.53460620525059699"/>
    <n v="0"/>
    <n v="209.5"/>
    <n v="0"/>
    <s v="CE1"/>
    <s v="H1"/>
    <m/>
    <s v="Setup Busi"/>
    <x v="0"/>
    <s v="131"/>
  </r>
  <r>
    <s v="FAIR, CARL A"/>
    <n v="0"/>
    <n v="0"/>
    <n v="8"/>
    <n v="8"/>
    <n v="0"/>
    <n v="0"/>
    <n v="8"/>
    <n v="0"/>
    <m/>
    <m/>
    <m/>
    <s v="BCSS"/>
    <x v="10"/>
    <s v="160"/>
  </r>
  <r>
    <s v="FALIN, CHRISTOPHER J"/>
    <n v="140"/>
    <n v="12.5"/>
    <n v="68"/>
    <n v="220.5"/>
    <n v="0.634920634920635"/>
    <n v="0"/>
    <n v="220.5"/>
    <n v="0"/>
    <s v="NC"/>
    <s v="B"/>
    <m/>
    <s v="KERNERSVIL"/>
    <x v="20"/>
    <s v="131"/>
  </r>
  <r>
    <s v="FANSHER, JASON G"/>
    <n v="0"/>
    <n v="0"/>
    <n v="212.25"/>
    <n v="212.25"/>
    <n v="0"/>
    <n v="0"/>
    <n v="212.25"/>
    <n v="0"/>
    <s v="STJ"/>
    <s v="A"/>
    <s v="STJ"/>
    <s v="ST JOSEPH"/>
    <x v="19"/>
    <s v="131"/>
  </r>
  <r>
    <s v="FARIAS, CRISTOBAL"/>
    <n v="0"/>
    <n v="0"/>
    <n v="8"/>
    <n v="8"/>
    <n v="0"/>
    <n v="0"/>
    <n v="8"/>
    <n v="0"/>
    <m/>
    <m/>
    <m/>
    <s v="VISALIA"/>
    <x v="22"/>
    <s v="310"/>
  </r>
  <r>
    <s v="FARRAR, MIKE A"/>
    <n v="0"/>
    <n v="202.5"/>
    <n v="33.5"/>
    <n v="236"/>
    <n v="0"/>
    <n v="0"/>
    <n v="236"/>
    <n v="0"/>
    <s v="VIS"/>
    <s v="BS"/>
    <m/>
    <s v="VISALIA"/>
    <x v="22"/>
    <s v="140"/>
  </r>
  <r>
    <s v="FELDT, LORI R"/>
    <n v="0"/>
    <n v="168"/>
    <n v="24"/>
    <n v="192"/>
    <n v="0"/>
    <n v="0"/>
    <n v="192"/>
    <n v="0"/>
    <s v="EVA"/>
    <s v="BS"/>
    <s v="EVA"/>
    <s v="EVANSVILLE"/>
    <x v="1"/>
    <s v="140"/>
  </r>
  <r>
    <s v="FIDLER, ROBERT G"/>
    <n v="148"/>
    <n v="3.5"/>
    <n v="85.5"/>
    <n v="237"/>
    <n v="0.62447257383966204"/>
    <n v="0"/>
    <n v="237"/>
    <n v="0"/>
    <s v="ANN"/>
    <s v="A"/>
    <m/>
    <s v="ANNVILLE"/>
    <x v="3"/>
    <s v="131"/>
  </r>
  <r>
    <s v="FISCHER, MELISSA A"/>
    <n v="109.5"/>
    <n v="0"/>
    <n v="51.5"/>
    <n v="161"/>
    <n v="0.68012422360248503"/>
    <n v="40"/>
    <n v="161"/>
    <n v="0"/>
    <s v="CE1"/>
    <s v="H5"/>
    <m/>
    <s v="KC CENTRAL"/>
    <x v="0"/>
    <s v="131"/>
  </r>
  <r>
    <s v="FISHER, JEFFREY L"/>
    <n v="151"/>
    <n v="129.25"/>
    <n v="16.5"/>
    <n v="296.75"/>
    <n v="0.50884582982308302"/>
    <n v="0"/>
    <n v="296.75"/>
    <n v="0"/>
    <s v="CE1"/>
    <s v="H7"/>
    <m/>
    <s v="SPEC BLDG"/>
    <x v="0"/>
    <s v="131"/>
  </r>
  <r>
    <s v="FORD, SHANNAN R"/>
    <n v="0"/>
    <n v="0"/>
    <n v="206.5"/>
    <n v="206.5"/>
    <n v="0"/>
    <n v="0"/>
    <n v="206.5"/>
    <n v="0"/>
    <s v="AR"/>
    <s v="A"/>
    <s v="AR"/>
    <s v="PINE BLUFF"/>
    <x v="5"/>
    <s v="131"/>
  </r>
  <r>
    <s v="FOWLER, SHAUNDA L"/>
    <n v="0"/>
    <n v="0"/>
    <n v="16"/>
    <n v="16"/>
    <n v="0"/>
    <n v="8"/>
    <n v="16"/>
    <n v="0"/>
    <s v="MEM"/>
    <s v="O"/>
    <m/>
    <s v="LIBERTY"/>
    <x v="12"/>
    <s v="131"/>
  </r>
  <r>
    <s v="FRAZEE, RANDY R"/>
    <n v="225.75"/>
    <n v="0"/>
    <n v="53.25"/>
    <n v="279"/>
    <n v="0.80913978494623695"/>
    <n v="0"/>
    <n v="279"/>
    <n v="0"/>
    <s v="CE1"/>
    <s v="H2"/>
    <m/>
    <s v="SPEC BLDG"/>
    <x v="0"/>
    <s v="131"/>
  </r>
  <r>
    <s v="FRIZELL, RICHARD J"/>
    <n v="0"/>
    <n v="0"/>
    <n v="32"/>
    <n v="32"/>
    <n v="0"/>
    <n v="0"/>
    <n v="32"/>
    <n v="0"/>
    <s v="STJ"/>
    <s v="BS"/>
    <m/>
    <s v="SPEC BLDG"/>
    <x v="16"/>
    <s v="140"/>
  </r>
  <r>
    <s v="FU, TONY"/>
    <n v="100"/>
    <n v="0"/>
    <n v="100"/>
    <n v="200"/>
    <n v="0.5"/>
    <n v="0"/>
    <n v="200"/>
    <n v="0"/>
    <s v="CX"/>
    <s v="A"/>
    <m/>
    <s v="Setup Busi"/>
    <x v="24"/>
    <s v="131"/>
  </r>
  <r>
    <s v="FULLHART, BRAD L"/>
    <n v="128.25"/>
    <n v="0"/>
    <n v="47"/>
    <n v="175.25"/>
    <n v="0.72039942938659096"/>
    <n v="47"/>
    <n v="175.25"/>
    <n v="0"/>
    <s v="CSS"/>
    <m/>
    <m/>
    <s v="BLUESCOPE"/>
    <x v="10"/>
    <s v="143"/>
  </r>
  <r>
    <s v="GALVAN GARCIA, EDGAR F"/>
    <n v="92"/>
    <n v="0"/>
    <n v="135.5"/>
    <n v="227.5"/>
    <n v="0.40439560439560401"/>
    <n v="0"/>
    <n v="227.5"/>
    <n v="0"/>
    <s v="MXC"/>
    <s v="D"/>
    <m/>
    <s v="Setup Busi"/>
    <x v="7"/>
    <s v="131"/>
  </r>
  <r>
    <s v="GALVAN HERNANDEZ, ANDROS"/>
    <n v="78"/>
    <n v="0"/>
    <n v="149.5"/>
    <n v="227.5"/>
    <n v="0.34285714285714303"/>
    <n v="0"/>
    <n v="227.5"/>
    <n v="0"/>
    <s v="MXC"/>
    <s v="D"/>
    <m/>
    <s v="MEXICO CIT"/>
    <x v="7"/>
    <s v="131"/>
  </r>
  <r>
    <s v="GAMM, KATHRYN E"/>
    <n v="136"/>
    <n v="0"/>
    <n v="19.5"/>
    <n v="155.5"/>
    <n v="0.87459807073954998"/>
    <n v="0"/>
    <n v="155.5"/>
    <n v="0"/>
    <s v="CSS"/>
    <m/>
    <m/>
    <s v="Setup Busi"/>
    <x v="10"/>
    <s v="490"/>
  </r>
  <r>
    <s v="GARBS, STEVEN G."/>
    <n v="0"/>
    <n v="0"/>
    <n v="8"/>
    <n v="8"/>
    <n v="0"/>
    <n v="0"/>
    <n v="8"/>
    <n v="0"/>
    <s v="GBL"/>
    <s v="BS"/>
    <m/>
    <s v="SPEC BLDG"/>
    <x v="17"/>
    <s v="140"/>
  </r>
  <r>
    <s v="GARCIA, PAUL"/>
    <n v="175"/>
    <n v="0"/>
    <n v="99"/>
    <n v="274"/>
    <n v="0.63868613138686103"/>
    <n v="0"/>
    <n v="274"/>
    <n v="0"/>
    <s v="VIS"/>
    <s v="B"/>
    <m/>
    <s v="VISALIA"/>
    <x v="2"/>
    <s v="131"/>
  </r>
  <r>
    <s v="GEOHRING, MARK D"/>
    <n v="150.6"/>
    <n v="0"/>
    <n v="74.900000000000006"/>
    <n v="225.5"/>
    <n v="0.66784922394678503"/>
    <n v="0"/>
    <n v="225.5"/>
    <n v="0"/>
    <s v="EVA"/>
    <s v="A"/>
    <s v="EVA"/>
    <s v="EVANSVILLE"/>
    <x v="8"/>
    <s v="131"/>
  </r>
  <r>
    <s v="GERMAN, DIONISIO D"/>
    <n v="117.5"/>
    <n v="0"/>
    <n v="107.25"/>
    <n v="224.75"/>
    <n v="0.522803114571746"/>
    <n v="0"/>
    <n v="224.75"/>
    <n v="0"/>
    <s v="NC"/>
    <s v="A"/>
    <m/>
    <s v="LAURINBURG"/>
    <x v="20"/>
    <s v="131"/>
  </r>
  <r>
    <s v="GOETZ, KARRIE L."/>
    <n v="43"/>
    <n v="0"/>
    <n v="8"/>
    <n v="51"/>
    <n v="0.84313725490196101"/>
    <n v="0"/>
    <n v="51"/>
    <n v="0"/>
    <s v="CST"/>
    <m/>
    <s v="VH"/>
    <s v="Setup Busi"/>
    <x v="14"/>
    <s v="140"/>
  </r>
  <r>
    <s v="GONZALEZ NERIA, JORGE A"/>
    <n v="149.75"/>
    <n v="0"/>
    <n v="77.75"/>
    <n v="227.5"/>
    <n v="0.65824175824175801"/>
    <n v="0"/>
    <n v="227.5"/>
    <n v="0"/>
    <s v="MXC"/>
    <s v="E"/>
    <m/>
    <s v="MEXICO CIT"/>
    <x v="7"/>
    <s v="131"/>
  </r>
  <r>
    <s v="GONZALEZ RODEA, RICARDO I"/>
    <n v="158.5"/>
    <n v="0"/>
    <n v="69"/>
    <n v="227.5"/>
    <n v="0.696703296703297"/>
    <n v="0"/>
    <n v="227.5"/>
    <n v="0"/>
    <s v="MXC"/>
    <s v="E"/>
    <m/>
    <s v="MEXICO CIT"/>
    <x v="7"/>
    <s v="131"/>
  </r>
  <r>
    <s v="GONZALEZ VILLARREAL, ARTURO B B."/>
    <n v="112"/>
    <n v="40"/>
    <n v="8"/>
    <n v="160"/>
    <n v="0.7"/>
    <n v="40"/>
    <n v="160"/>
    <n v="0"/>
    <s v="MEM"/>
    <s v="Q"/>
    <m/>
    <s v="MONTERREY"/>
    <x v="22"/>
    <s v="495"/>
  </r>
  <r>
    <s v="GONZALEZ, DANIEL"/>
    <n v="0"/>
    <n v="0"/>
    <n v="120"/>
    <n v="120"/>
    <n v="0"/>
    <n v="0"/>
    <n v="120"/>
    <n v="0"/>
    <m/>
    <m/>
    <m/>
    <s v="VISALIA"/>
    <x v="2"/>
    <s v="131"/>
  </r>
  <r>
    <s v="GONZALEZ, DANNY R"/>
    <n v="0"/>
    <n v="0"/>
    <n v="16"/>
    <n v="16"/>
    <n v="0"/>
    <n v="0"/>
    <n v="16"/>
    <n v="0"/>
    <m/>
    <m/>
    <m/>
    <s v="TURLOCK"/>
    <x v="13"/>
    <s v="134"/>
  </r>
  <r>
    <s v="GOPAL, VASU"/>
    <n v="234.02"/>
    <n v="0"/>
    <n v="20.5"/>
    <n v="254.52"/>
    <n v="0.91945623133742005"/>
    <n v="0"/>
    <n v="234.02"/>
    <n v="20.5"/>
    <s v="IN"/>
    <s v="A"/>
    <m/>
    <s v="Setup Busi"/>
    <x v="4"/>
    <s v="131"/>
  </r>
  <r>
    <s v="GORBY, TERESA K"/>
    <n v="164.77"/>
    <n v="1"/>
    <n v="37.979999999999997"/>
    <n v="203.75"/>
    <n v="0.80868711656441705"/>
    <n v="0"/>
    <n v="203.75"/>
    <n v="0"/>
    <s v="CE1"/>
    <s v="H6"/>
    <m/>
    <s v="BLUESCOPE"/>
    <x v="0"/>
    <s v="131"/>
  </r>
  <r>
    <s v="GORDON, JOHN M"/>
    <n v="0"/>
    <n v="193"/>
    <n v="8"/>
    <n v="201"/>
    <n v="0"/>
    <n v="54"/>
    <n v="201"/>
    <n v="0"/>
    <s v="KAN"/>
    <s v="Q"/>
    <m/>
    <s v="KC CENTRAL"/>
    <x v="25"/>
    <s v="495"/>
  </r>
  <r>
    <s v="GORMLEY, DAVID R"/>
    <n v="40"/>
    <n v="110"/>
    <n v="8"/>
    <n v="158"/>
    <n v="0.253164556962025"/>
    <n v="40"/>
    <n v="158"/>
    <n v="0"/>
    <s v="CSS"/>
    <m/>
    <m/>
    <s v="BUTLER CEN"/>
    <x v="10"/>
    <s v="490"/>
  </r>
  <r>
    <s v="GOULDEN, GARRY D"/>
    <n v="0"/>
    <n v="0"/>
    <n v="8"/>
    <n v="8"/>
    <n v="0"/>
    <n v="0"/>
    <n v="8"/>
    <n v="0"/>
    <m/>
    <m/>
    <m/>
    <s v="RESEARCH"/>
    <x v="10"/>
    <s v="185"/>
  </r>
  <r>
    <s v="GRAHAM, KENNETH R"/>
    <n v="209"/>
    <n v="26.25"/>
    <n v="29.75"/>
    <n v="265"/>
    <n v="0.78867924528301903"/>
    <n v="0"/>
    <n v="265"/>
    <n v="0"/>
    <s v="NC"/>
    <s v="A"/>
    <m/>
    <s v="LAURINBURG"/>
    <x v="20"/>
    <s v="131"/>
  </r>
  <r>
    <s v="GRAY, CARLIN L"/>
    <n v="123"/>
    <n v="0"/>
    <n v="79"/>
    <n v="202"/>
    <n v="0.60891089108910901"/>
    <n v="0"/>
    <n v="202"/>
    <n v="0"/>
    <s v="AR"/>
    <s v="B"/>
    <m/>
    <s v="PINE BLUFF"/>
    <x v="5"/>
    <s v="131"/>
  </r>
  <r>
    <s v="GRAY, DAVID R."/>
    <n v="0"/>
    <n v="0"/>
    <n v="24"/>
    <n v="24"/>
    <n v="0"/>
    <n v="4"/>
    <n v="24"/>
    <n v="0"/>
    <s v="GBL"/>
    <s v="BS"/>
    <m/>
    <s v="GLOBAL"/>
    <x v="17"/>
    <s v="140"/>
  </r>
  <r>
    <s v="GREEN, ASHLEY M"/>
    <n v="158.75"/>
    <n v="1"/>
    <n v="56"/>
    <n v="215.75"/>
    <n v="0.73580533024333705"/>
    <n v="0"/>
    <n v="215.75"/>
    <n v="0"/>
    <s v="CE1"/>
    <s v="H7"/>
    <m/>
    <s v="KC CENTRAL"/>
    <x v="0"/>
    <s v="131"/>
  </r>
  <r>
    <s v="GREER, JILL N"/>
    <n v="0"/>
    <n v="148.5"/>
    <n v="62"/>
    <n v="210.5"/>
    <n v="0"/>
    <n v="0"/>
    <n v="210.5"/>
    <n v="0"/>
    <s v="KAN"/>
    <s v="BS"/>
    <m/>
    <s v="SPEC BLDG"/>
    <x v="25"/>
    <s v="140"/>
  </r>
  <r>
    <s v="GROB, BRANDON L"/>
    <n v="141.25"/>
    <n v="0"/>
    <n v="128"/>
    <n v="269.25"/>
    <n v="0.52460538532961898"/>
    <n v="0"/>
    <n v="269.25"/>
    <n v="0"/>
    <s v="EVA"/>
    <s v="A"/>
    <m/>
    <s v="Setup Busi"/>
    <x v="8"/>
    <s v="131"/>
  </r>
  <r>
    <s v="GRUBER, BRUCE"/>
    <n v="0"/>
    <n v="221.5"/>
    <n v="12"/>
    <n v="233.5"/>
    <n v="0"/>
    <n v="0"/>
    <n v="233.5"/>
    <n v="0"/>
    <s v="ANN"/>
    <s v="BS"/>
    <m/>
    <s v="ANNVILLE"/>
    <x v="18"/>
    <s v="140"/>
  </r>
  <r>
    <s v="GUFFEY, MARTY J"/>
    <n v="106.5"/>
    <n v="0"/>
    <n v="105"/>
    <n v="211.5"/>
    <n v="0.50354609929077998"/>
    <n v="0"/>
    <n v="211.5"/>
    <n v="0"/>
    <s v="NC"/>
    <s v="BS"/>
    <m/>
    <s v="KERNERSVIL"/>
    <x v="23"/>
    <s v="140"/>
  </r>
  <r>
    <s v="GUO, GUOHUI"/>
    <n v="116"/>
    <n v="0"/>
    <n v="13"/>
    <n v="129"/>
    <n v="0.89922480620154999"/>
    <n v="40"/>
    <n v="129"/>
    <n v="0"/>
    <s v="CSS"/>
    <s v="BS"/>
    <m/>
    <s v="BCSS"/>
    <x v="10"/>
    <s v="490"/>
  </r>
  <r>
    <s v="HALEY, JASON PAUL"/>
    <n v="94.25"/>
    <n v="16"/>
    <n v="49.75"/>
    <n v="160"/>
    <n v="0.58906250000000004"/>
    <n v="40"/>
    <n v="160"/>
    <n v="0"/>
    <s v="CSS"/>
    <s v="BS"/>
    <m/>
    <s v="BCSS"/>
    <x v="10"/>
    <s v="143"/>
  </r>
  <r>
    <s v="HAMILTON, SCOTT W"/>
    <n v="97.5"/>
    <n v="9.5"/>
    <n v="58"/>
    <n v="165"/>
    <n v="0.59090909090909105"/>
    <n v="40"/>
    <n v="165"/>
    <n v="0"/>
    <s v="CE1"/>
    <s v="H7"/>
    <m/>
    <s v="SPEC BLDG"/>
    <x v="0"/>
    <s v="131"/>
  </r>
  <r>
    <s v="HAMMONDS, DEXTER"/>
    <n v="189.5"/>
    <n v="0"/>
    <n v="33.75"/>
    <n v="223.25"/>
    <n v="0.84882418812989902"/>
    <n v="0"/>
    <n v="223.25"/>
    <n v="0"/>
    <s v="NC"/>
    <s v="A"/>
    <m/>
    <s v="LAURINBURG"/>
    <x v="20"/>
    <s v="131"/>
  </r>
  <r>
    <s v="HANSON, GEORGE K"/>
    <n v="149.75"/>
    <n v="26.25"/>
    <n v="29.5"/>
    <n v="205.5"/>
    <n v="0.72871046228710501"/>
    <n v="41"/>
    <n v="205.5"/>
    <n v="0"/>
    <s v="CE1"/>
    <s v="BS"/>
    <m/>
    <s v="SPEC BLDG"/>
    <x v="17"/>
    <s v="141"/>
  </r>
  <r>
    <s v="HARBORT, DONALD C"/>
    <n v="135"/>
    <n v="4.5"/>
    <n v="96"/>
    <n v="235.5"/>
    <n v="0.57324840764331197"/>
    <n v="0"/>
    <n v="235.5"/>
    <n v="0"/>
    <s v="EVA"/>
    <s v="B"/>
    <s v="EVA"/>
    <s v="EVANSVILLE"/>
    <x v="8"/>
    <s v="131"/>
  </r>
  <r>
    <s v="HARDEN, MARK A"/>
    <n v="0"/>
    <n v="0"/>
    <n v="8"/>
    <n v="8"/>
    <n v="0"/>
    <n v="0"/>
    <n v="8"/>
    <n v="0"/>
    <s v="CST"/>
    <m/>
    <s v="VH"/>
    <s v="Setup Busi"/>
    <x v="14"/>
    <s v="141"/>
  </r>
  <r>
    <s v="HARDER, BRADLEY N"/>
    <n v="122.5"/>
    <n v="45.5"/>
    <n v="68"/>
    <n v="236"/>
    <n v="0.519067796610169"/>
    <n v="0"/>
    <n v="236"/>
    <n v="0"/>
    <s v="EVA"/>
    <s v="A"/>
    <s v="EVA"/>
    <s v="EVANSVILLE"/>
    <x v="8"/>
    <s v="131"/>
  </r>
  <r>
    <s v="HARIS ENGINEERING,"/>
    <n v="238.1"/>
    <n v="0"/>
    <n v="0"/>
    <n v="238.1"/>
    <n v="1"/>
    <n v="0"/>
    <n v="238.1"/>
    <n v="0"/>
    <s v="CSS"/>
    <s v="O"/>
    <m/>
    <s v="BCSS"/>
    <x v="10"/>
    <s v="157"/>
  </r>
  <r>
    <s v="HAYDEN, CHRISTOPHER L"/>
    <n v="0"/>
    <n v="0"/>
    <n v="8"/>
    <n v="8"/>
    <n v="0"/>
    <n v="0"/>
    <n v="8"/>
    <n v="0"/>
    <m/>
    <m/>
    <m/>
    <s v="Setup Busi"/>
    <x v="1"/>
    <s v="140"/>
  </r>
  <r>
    <s v="HEFFEL, SARAH L"/>
    <n v="141"/>
    <n v="0"/>
    <n v="79.5"/>
    <n v="220.5"/>
    <n v="0.63945578231292499"/>
    <n v="0"/>
    <n v="220.5"/>
    <n v="0"/>
    <s v="EVA"/>
    <s v="A"/>
    <m/>
    <s v="EVANSVILLE"/>
    <x v="8"/>
    <s v="131"/>
  </r>
  <r>
    <s v="HEFLEY, ALLEN"/>
    <n v="165.25"/>
    <n v="0"/>
    <n v="55"/>
    <n v="220.25"/>
    <n v="0.75028376844494904"/>
    <n v="0"/>
    <n v="220.25"/>
    <n v="0"/>
    <s v="KAN"/>
    <s v="E"/>
    <s v="KAN"/>
    <s v="KC CENTRAL"/>
    <x v="9"/>
    <s v="131"/>
  </r>
  <r>
    <s v="HEITING, MICHAEL M."/>
    <n v="0"/>
    <n v="0"/>
    <n v="8"/>
    <n v="8"/>
    <n v="0"/>
    <n v="0"/>
    <n v="8"/>
    <n v="0"/>
    <s v="GBL"/>
    <s v="BS"/>
    <m/>
    <s v="SPEC BLDG"/>
    <x v="17"/>
    <s v="495"/>
  </r>
  <r>
    <s v="HELMING, NICHOLAS M"/>
    <n v="5"/>
    <n v="42"/>
    <n v="113"/>
    <n v="160"/>
    <n v="3.125E-2"/>
    <n v="32"/>
    <n v="160"/>
    <n v="0"/>
    <s v="CSS"/>
    <s v="BS"/>
    <m/>
    <s v="BCSS"/>
    <x v="10"/>
    <s v="490"/>
  </r>
  <r>
    <s v="HENSON, DARRELL KENT"/>
    <n v="83.5"/>
    <n v="44"/>
    <n v="43"/>
    <n v="170.5"/>
    <n v="0.48973607038123201"/>
    <n v="36"/>
    <n v="170.5"/>
    <n v="0"/>
    <s v="CE1"/>
    <s v="H8"/>
    <m/>
    <s v="KC CENTRAL"/>
    <x v="10"/>
    <s v="143"/>
  </r>
  <r>
    <s v="HERCHER, JOHN"/>
    <n v="120"/>
    <n v="12"/>
    <n v="12"/>
    <n v="144"/>
    <n v="0.83333333333333304"/>
    <n v="40"/>
    <n v="144"/>
    <n v="0"/>
    <s v="CST"/>
    <m/>
    <s v="VH"/>
    <s v="Setup Busi"/>
    <x v="14"/>
    <s v="141"/>
  </r>
  <r>
    <s v="HEREDIA ESCALERA, ROBERTO D"/>
    <n v="0"/>
    <n v="0"/>
    <n v="91"/>
    <n v="91"/>
    <n v="0"/>
    <n v="45.5"/>
    <n v="91"/>
    <n v="0"/>
    <s v="MXC"/>
    <s v="M"/>
    <m/>
    <s v="MEXICO CIT"/>
    <x v="7"/>
    <s v="131"/>
  </r>
  <r>
    <s v="HERNANDEZ GONZALEZ, GUSTAVO E"/>
    <n v="249"/>
    <n v="0"/>
    <n v="0.5"/>
    <n v="249.5"/>
    <n v="0.99799599198396804"/>
    <n v="0"/>
    <n v="249.5"/>
    <n v="0"/>
    <s v="MXC"/>
    <s v="D"/>
    <m/>
    <s v="MEXICO CIT"/>
    <x v="7"/>
    <s v="131"/>
  </r>
  <r>
    <s v="HERNANDEZ LUGO, SANDRA N"/>
    <n v="97.5"/>
    <n v="0"/>
    <n v="130"/>
    <n v="227.5"/>
    <n v="0.42857142857142899"/>
    <n v="0"/>
    <n v="227.5"/>
    <n v="0"/>
    <s v="MXC"/>
    <s v="E"/>
    <m/>
    <s v="Setup Busi"/>
    <x v="7"/>
    <s v="131"/>
  </r>
  <r>
    <s v="HERNANDEZ, JACOB"/>
    <n v="131"/>
    <n v="0"/>
    <n v="17"/>
    <n v="148"/>
    <n v="0.88513513513513498"/>
    <n v="0"/>
    <n v="148"/>
    <n v="0"/>
    <s v="KAN"/>
    <s v="C"/>
    <m/>
    <s v="BUTLER CEN"/>
    <x v="0"/>
    <s v="131"/>
  </r>
  <r>
    <s v="HERRERA, GABRIEL P"/>
    <n v="124"/>
    <n v="3"/>
    <n v="64"/>
    <n v="191"/>
    <n v="0.649214659685864"/>
    <n v="0"/>
    <n v="191"/>
    <n v="0"/>
    <s v="VIS"/>
    <s v="A"/>
    <s v="VIS"/>
    <s v="VISALIA"/>
    <x v="2"/>
    <s v="131"/>
  </r>
  <r>
    <s v="HERZOG, WILLIAM T"/>
    <n v="40"/>
    <n v="43"/>
    <n v="196.5"/>
    <n v="279.5"/>
    <n v="0.14311270125223599"/>
    <n v="0"/>
    <n v="279.5"/>
    <n v="0"/>
    <s v="ANN"/>
    <s v="A"/>
    <m/>
    <s v="ANNVILLE"/>
    <x v="3"/>
    <s v="131"/>
  </r>
  <r>
    <s v="HICKEY, MICHAEL J"/>
    <n v="0"/>
    <n v="0"/>
    <n v="8"/>
    <n v="8"/>
    <n v="0"/>
    <n v="0"/>
    <n v="8"/>
    <n v="0"/>
    <s v="VIS"/>
    <s v="Q"/>
    <s v="VIS"/>
    <s v="VISALIA"/>
    <x v="22"/>
    <s v="310"/>
  </r>
  <r>
    <s v="HIGGINS, JOHN D"/>
    <n v="0"/>
    <n v="0"/>
    <n v="8"/>
    <n v="8"/>
    <n v="0"/>
    <n v="16"/>
    <n v="8"/>
    <n v="0"/>
    <s v="NC"/>
    <s v="BS"/>
    <m/>
    <s v="KERNERSVIL"/>
    <x v="23"/>
    <s v="140"/>
  </r>
  <r>
    <s v="HILEY, DARREN T"/>
    <n v="0"/>
    <n v="0"/>
    <n v="183"/>
    <n v="183"/>
    <n v="0"/>
    <n v="47"/>
    <n v="183"/>
    <n v="0"/>
    <s v="CSS"/>
    <m/>
    <m/>
    <s v="Setup Busi"/>
    <x v="27"/>
    <s v="458"/>
  </r>
  <r>
    <s v="HILL, DONALD W"/>
    <n v="180"/>
    <n v="1"/>
    <n v="68"/>
    <n v="249"/>
    <n v="0.72289156626506001"/>
    <n v="0"/>
    <n v="249"/>
    <n v="0"/>
    <s v="KAN"/>
    <s v="C"/>
    <s v="KAN"/>
    <s v="KC CENTRAL"/>
    <x v="9"/>
    <s v="131"/>
  </r>
  <r>
    <s v="HILL, JASON LEE"/>
    <n v="0"/>
    <n v="168.25"/>
    <n v="62.75"/>
    <n v="231"/>
    <n v="0"/>
    <n v="0"/>
    <n v="231"/>
    <n v="0"/>
    <s v="VIS"/>
    <s v="BS"/>
    <m/>
    <s v="KC CENTRAL"/>
    <x v="22"/>
    <s v="140"/>
  </r>
  <r>
    <s v="HOGAN, CLEON H"/>
    <n v="122"/>
    <n v="0"/>
    <n v="80"/>
    <n v="202"/>
    <n v="0.60396039603960405"/>
    <n v="0"/>
    <n v="202"/>
    <n v="0"/>
    <s v="CE1"/>
    <s v="H4"/>
    <m/>
    <s v="Setup Busi"/>
    <x v="0"/>
    <s v="131"/>
  </r>
  <r>
    <s v="HOLLEMAN, CHAD B"/>
    <n v="57"/>
    <n v="92"/>
    <n v="70.5"/>
    <n v="219.5"/>
    <n v="0.25968109339407702"/>
    <n v="0"/>
    <n v="219.5"/>
    <n v="0"/>
    <s v="AR"/>
    <s v="A"/>
    <m/>
    <s v="PINE BLUFF"/>
    <x v="5"/>
    <s v="131"/>
  </r>
  <r>
    <s v="HOLT, BRENT A"/>
    <n v="167"/>
    <n v="0"/>
    <n v="67"/>
    <n v="234"/>
    <n v="0.71367521367521403"/>
    <n v="0"/>
    <n v="234"/>
    <n v="0"/>
    <s v="CE1"/>
    <s v="H2"/>
    <m/>
    <s v="VISALIA"/>
    <x v="0"/>
    <s v="131"/>
  </r>
  <r>
    <s v="HORN, JAMES M"/>
    <n v="0"/>
    <n v="0"/>
    <n v="8"/>
    <n v="8"/>
    <n v="0"/>
    <n v="0"/>
    <n v="8"/>
    <n v="0"/>
    <m/>
    <m/>
    <m/>
    <s v="Setup Busi"/>
    <x v="1"/>
    <s v="140"/>
  </r>
  <r>
    <s v="HOSKINS, PAUL A"/>
    <n v="141.25"/>
    <n v="0"/>
    <n v="18.75"/>
    <n v="160"/>
    <n v="0.8828125"/>
    <n v="44"/>
    <n v="160"/>
    <n v="0"/>
    <s v="CE1"/>
    <s v="BS"/>
    <m/>
    <s v="SPEC BLDG"/>
    <x v="17"/>
    <s v="141"/>
  </r>
  <r>
    <s v="HOSTETLER, WILLIAM A"/>
    <n v="0"/>
    <n v="0"/>
    <n v="8"/>
    <n v="8"/>
    <n v="0"/>
    <n v="0"/>
    <n v="8"/>
    <n v="0"/>
    <s v="CEN"/>
    <s v="BS"/>
    <m/>
    <s v="KC CENTRAL"/>
    <x v="10"/>
    <s v="457"/>
  </r>
  <r>
    <s v="HUANG, YONG"/>
    <n v="151"/>
    <n v="29"/>
    <n v="36"/>
    <n v="216"/>
    <n v="0.69907407407407396"/>
    <n v="0"/>
    <n v="216"/>
    <n v="0"/>
    <s v="VIS"/>
    <s v="A"/>
    <m/>
    <s v="Setup Busi"/>
    <x v="2"/>
    <s v="131"/>
  </r>
  <r>
    <s v="HUDGINS, MARYNA T"/>
    <n v="109"/>
    <n v="24.75"/>
    <n v="86.25"/>
    <n v="220"/>
    <n v="0.49545454545454598"/>
    <n v="0"/>
    <n v="220"/>
    <n v="0"/>
    <s v="CE1"/>
    <s v="H7"/>
    <m/>
    <s v="GLOBAL"/>
    <x v="0"/>
    <s v="131"/>
  </r>
  <r>
    <s v="HUDSON, JEFFREY D"/>
    <n v="130.75"/>
    <n v="0"/>
    <n v="39.75"/>
    <n v="170.5"/>
    <n v="0.76686217008797697"/>
    <n v="40"/>
    <n v="170.5"/>
    <n v="0"/>
    <s v="KAN"/>
    <s v="O"/>
    <s v="KAN"/>
    <s v="KC CENTRAL"/>
    <x v="25"/>
    <s v="141"/>
  </r>
  <r>
    <s v="HUFFSTUTTER, JARED A"/>
    <n v="48.5"/>
    <n v="10"/>
    <n v="141.5"/>
    <n v="200"/>
    <n v="0.24249999999999999"/>
    <n v="0"/>
    <n v="200"/>
    <n v="0"/>
    <s v="CE1"/>
    <s v="H2"/>
    <m/>
    <s v="Setup Busi"/>
    <x v="0"/>
    <s v="131"/>
  </r>
  <r>
    <s v="HUIZAR MEDINA, FABIOLA"/>
    <n v="53"/>
    <n v="0"/>
    <n v="174.5"/>
    <n v="227.5"/>
    <n v="0.232967032967033"/>
    <n v="0"/>
    <n v="227.5"/>
    <n v="0"/>
    <s v="MXC"/>
    <s v="M1"/>
    <m/>
    <s v="Setup Busi"/>
    <x v="7"/>
    <s v="131"/>
  </r>
  <r>
    <s v="HURD, MARK E"/>
    <n v="0"/>
    <n v="43.75"/>
    <n v="177.25"/>
    <n v="221"/>
    <n v="0"/>
    <n v="0"/>
    <n v="221"/>
    <n v="0"/>
    <s v="KAN"/>
    <s v="BS"/>
    <m/>
    <s v="KC CENTRAL"/>
    <x v="25"/>
    <s v="140"/>
  </r>
  <r>
    <s v="HURTADO CRUZ, ROSA ELENA ELENA"/>
    <n v="218.5"/>
    <n v="0"/>
    <n v="9"/>
    <n v="227.5"/>
    <n v="0.96043956043956002"/>
    <n v="0"/>
    <n v="227.5"/>
    <n v="0"/>
    <s v="MXC"/>
    <s v="D"/>
    <m/>
    <s v="MONTERREY"/>
    <x v="7"/>
    <s v="131"/>
  </r>
  <r>
    <s v="HUSKAMP, STACEY RENEE"/>
    <n v="0"/>
    <n v="0"/>
    <n v="160"/>
    <n v="160"/>
    <n v="0"/>
    <n v="0"/>
    <n v="160"/>
    <n v="0"/>
    <s v="GBL"/>
    <s v="BS"/>
    <m/>
    <s v="SPEC BLDG"/>
    <x v="17"/>
    <s v="140"/>
  </r>
  <r>
    <s v="HUTCHINSON, JESSICA D"/>
    <n v="101"/>
    <n v="0"/>
    <n v="99"/>
    <n v="200"/>
    <n v="0.505"/>
    <n v="0"/>
    <n v="200"/>
    <n v="0"/>
    <s v="MEM"/>
    <s v="B"/>
    <m/>
    <s v="Setup Busi"/>
    <x v="6"/>
    <s v="131"/>
  </r>
  <r>
    <s v="HYDER, CLIFTON D"/>
    <n v="24"/>
    <n v="0"/>
    <n v="0"/>
    <n v="24"/>
    <n v="1"/>
    <n v="0"/>
    <n v="24"/>
    <n v="0"/>
    <s v="VIS"/>
    <s v="O"/>
    <m/>
    <s v="BUTLER CEN"/>
    <x v="10"/>
    <s v="140"/>
  </r>
  <r>
    <s v="HYDER, CLIFTON D"/>
    <n v="24"/>
    <n v="0"/>
    <n v="0"/>
    <n v="24"/>
    <n v="1"/>
    <n v="0"/>
    <n v="24"/>
    <n v="0"/>
    <m/>
    <m/>
    <m/>
    <s v="Setup Busi"/>
    <x v="21"/>
    <s v="131"/>
  </r>
  <r>
    <s v="ICHAZO BAUTISTA, SEBASTIAN"/>
    <n v="164"/>
    <n v="0"/>
    <n v="63.5"/>
    <n v="227.5"/>
    <n v="0.72087912087912098"/>
    <n v="0"/>
    <n v="227.5"/>
    <n v="0"/>
    <s v="MXC"/>
    <s v="E"/>
    <m/>
    <s v="MEXICO CIT"/>
    <x v="7"/>
    <s v="131"/>
  </r>
  <r>
    <s v="JACKSON, MONICA M"/>
    <n v="163.75"/>
    <n v="0"/>
    <n v="83.75"/>
    <n v="247.5"/>
    <n v="0.66161616161616199"/>
    <n v="0"/>
    <n v="247.5"/>
    <n v="0"/>
    <s v="MEM"/>
    <s v="A"/>
    <m/>
    <s v="Setup Busi"/>
    <x v="6"/>
    <s v="131"/>
  </r>
  <r>
    <s v="JACKSON, SCOTT C"/>
    <n v="177.5"/>
    <n v="0.75"/>
    <n v="43"/>
    <n v="221.25"/>
    <n v="0.80225988700564999"/>
    <n v="0"/>
    <n v="221.25"/>
    <n v="0"/>
    <s v="KAN"/>
    <s v="E"/>
    <m/>
    <s v="BLUESCOPE"/>
    <x v="9"/>
    <s v="131"/>
  </r>
  <r>
    <s v="JAGANATHAN, MOHANAKRISHNAN"/>
    <n v="104.6"/>
    <n v="18.670000000000002"/>
    <n v="99.75"/>
    <n v="223.02"/>
    <n v="0.46901623172809598"/>
    <n v="0"/>
    <n v="223.02"/>
    <n v="0"/>
    <s v="IN"/>
    <s v="A"/>
    <m/>
    <s v="Setup Busi"/>
    <x v="4"/>
    <s v="131"/>
  </r>
  <r>
    <s v="JANANI, KANAGARAJ"/>
    <n v="51.5"/>
    <n v="0"/>
    <n v="122.71"/>
    <n v="174.21"/>
    <n v="0.29562022845990499"/>
    <n v="0"/>
    <n v="174.21"/>
    <n v="0"/>
    <s v="IN"/>
    <s v="M"/>
    <m/>
    <s v="Setup Busi"/>
    <x v="4"/>
    <s v="131"/>
  </r>
  <r>
    <s v="JARRETT, JAMES A"/>
    <n v="87.5"/>
    <n v="10"/>
    <n v="50.5"/>
    <n v="148"/>
    <n v="0.59121621621621601"/>
    <n v="40"/>
    <n v="148"/>
    <n v="0"/>
    <s v="MEM"/>
    <s v="BS"/>
    <m/>
    <s v="Setup Busi"/>
    <x v="14"/>
    <s v="141"/>
  </r>
  <r>
    <s v="JAYARAMAN, GANESAN"/>
    <n v="184.29"/>
    <n v="0"/>
    <n v="121.54"/>
    <n v="305.83"/>
    <n v="0.602589674001897"/>
    <n v="0"/>
    <n v="305.83"/>
    <n v="0"/>
    <s v="IN"/>
    <s v="A"/>
    <m/>
    <s v="Setup Busi"/>
    <x v="4"/>
    <s v="131"/>
  </r>
  <r>
    <s v="JI, SHERRY"/>
    <n v="171"/>
    <n v="0"/>
    <n v="29"/>
    <n v="200"/>
    <n v="0.85499999999999998"/>
    <n v="0"/>
    <n v="200"/>
    <n v="0"/>
    <s v="CX"/>
    <s v="B"/>
    <m/>
    <s v="Setup Busi"/>
    <x v="24"/>
    <s v="131"/>
  </r>
  <r>
    <s v="JIA, JIN"/>
    <n v="150.5"/>
    <n v="0"/>
    <n v="61.5"/>
    <n v="212"/>
    <n v="0.70990566037735903"/>
    <n v="0"/>
    <n v="212"/>
    <n v="0"/>
    <s v="CX"/>
    <s v="A"/>
    <m/>
    <s v="Setup Busi"/>
    <x v="24"/>
    <s v="131"/>
  </r>
  <r>
    <s v="JOB, MITCHELL L"/>
    <n v="106"/>
    <n v="24.5"/>
    <n v="109.5"/>
    <n v="240"/>
    <n v="0.44166666666666698"/>
    <n v="0"/>
    <n v="240"/>
    <n v="0"/>
    <s v="STJ"/>
    <s v="B"/>
    <m/>
    <s v="ST JOSEPH"/>
    <x v="19"/>
    <s v="131"/>
  </r>
  <r>
    <s v="JOHNSTON BURKHOLDER ASSOC,"/>
    <n v="0"/>
    <n v="556.33000000000004"/>
    <n v="0"/>
    <n v="556.33000000000004"/>
    <n v="0"/>
    <n v="0"/>
    <n v="556.33000000000004"/>
    <n v="0"/>
    <s v="CSS"/>
    <s v="O"/>
    <m/>
    <s v="Setup Busi"/>
    <x v="10"/>
    <s v="157"/>
  </r>
  <r>
    <s v="JONES, DARRELL B"/>
    <n v="0"/>
    <n v="181"/>
    <n v="8"/>
    <n v="189"/>
    <n v="0"/>
    <n v="0"/>
    <n v="189"/>
    <n v="0"/>
    <s v="MEM"/>
    <s v="BS"/>
    <m/>
    <s v="Setup Busi"/>
    <x v="14"/>
    <s v="140"/>
  </r>
  <r>
    <s v="JONES, JEFFERY W"/>
    <n v="92.5"/>
    <n v="23"/>
    <n v="44.5"/>
    <n v="160"/>
    <n v="0.578125"/>
    <n v="40"/>
    <n v="160"/>
    <n v="0"/>
    <s v="CSS"/>
    <s v="BS"/>
    <m/>
    <s v="BCSS"/>
    <x v="10"/>
    <s v="490"/>
  </r>
  <r>
    <s v="JONES, MARIA A"/>
    <n v="230.25"/>
    <n v="6"/>
    <n v="18.5"/>
    <n v="254.75"/>
    <n v="0.90382728164867498"/>
    <n v="0"/>
    <n v="254.75"/>
    <n v="0"/>
    <s v="VIS"/>
    <s v="B"/>
    <m/>
    <s v="TURLOCK"/>
    <x v="2"/>
    <s v="131"/>
  </r>
  <r>
    <s v="JORDAN, FRANCIS C"/>
    <n v="254.75"/>
    <n v="5.5"/>
    <n v="29.75"/>
    <n v="290"/>
    <n v="0.87844827586206897"/>
    <n v="0"/>
    <n v="290"/>
    <n v="0"/>
    <s v="NC"/>
    <s v="A"/>
    <m/>
    <s v="KERNERSVIL"/>
    <x v="20"/>
    <s v="131"/>
  </r>
  <r>
    <s v="JR Miller &amp; Associates - WE Region,"/>
    <n v="10.5"/>
    <n v="0"/>
    <n v="0"/>
    <n v="10.5"/>
    <n v="1"/>
    <n v="0"/>
    <n v="10.5"/>
    <n v="0"/>
    <m/>
    <m/>
    <m/>
    <s v="Setup Busi"/>
    <x v="22"/>
    <s v="131"/>
  </r>
  <r>
    <s v="JUAREZ UGALDE, ALEJANDRA"/>
    <n v="207"/>
    <n v="0"/>
    <n v="24.5"/>
    <n v="231.5"/>
    <n v="0.89416846652267801"/>
    <n v="0"/>
    <n v="231.5"/>
    <n v="0"/>
    <s v="MXC"/>
    <s v="D"/>
    <m/>
    <s v="MEXICO CIT"/>
    <x v="7"/>
    <s v="131"/>
  </r>
  <r>
    <s v="JUDY, DANIEL"/>
    <n v="128.25"/>
    <n v="5"/>
    <n v="66.75"/>
    <n v="200"/>
    <n v="0.64124999999999999"/>
    <n v="0"/>
    <n v="200"/>
    <n v="0"/>
    <s v="ANN"/>
    <s v="A"/>
    <m/>
    <s v="ANNVILLE"/>
    <x v="3"/>
    <s v="131"/>
  </r>
  <r>
    <s v="JUNGNITSCH, ALAN M"/>
    <n v="148"/>
    <n v="0"/>
    <n v="71"/>
    <n v="219"/>
    <n v="0.67579908675799105"/>
    <n v="0"/>
    <n v="219"/>
    <n v="0"/>
    <s v="CE1"/>
    <s v="H7"/>
    <m/>
    <s v="SPEC BLDG"/>
    <x v="0"/>
    <s v="131"/>
  </r>
  <r>
    <s v="JUSTICE, TIMOTHY R"/>
    <n v="180.75"/>
    <n v="0"/>
    <n v="31.75"/>
    <n v="212.5"/>
    <n v="0.85058823529411798"/>
    <n v="0"/>
    <n v="212.5"/>
    <n v="0"/>
    <s v="VIS"/>
    <s v="BS"/>
    <m/>
    <s v="VISALIA"/>
    <x v="22"/>
    <s v="140"/>
  </r>
  <r>
    <s v="KABANUK, GREGORY A"/>
    <n v="168"/>
    <n v="0"/>
    <n v="70.5"/>
    <n v="238.5"/>
    <n v="0.70440251572326995"/>
    <n v="0"/>
    <n v="238.5"/>
    <n v="0"/>
    <s v="EVA"/>
    <s v="A"/>
    <s v="EVA"/>
    <s v="EVANSVILLE"/>
    <x v="8"/>
    <s v="131"/>
  </r>
  <r>
    <s v="KABANUK, JOHN D"/>
    <n v="0"/>
    <n v="0"/>
    <n v="192"/>
    <n v="192"/>
    <n v="0"/>
    <n v="0"/>
    <n v="192"/>
    <n v="0"/>
    <s v="NC"/>
    <s v="A"/>
    <m/>
    <s v="KERNERSVIL"/>
    <x v="20"/>
    <s v="131"/>
  </r>
  <r>
    <s v="KAFROUNI, SAM J"/>
    <n v="0"/>
    <n v="0"/>
    <n v="8"/>
    <n v="8"/>
    <n v="0"/>
    <n v="0"/>
    <n v="8"/>
    <n v="0"/>
    <m/>
    <m/>
    <m/>
    <s v="SPEC BLDG"/>
    <x v="17"/>
    <s v="495"/>
  </r>
  <r>
    <s v="KALE JR, JOEL W"/>
    <n v="143"/>
    <n v="0"/>
    <n v="64.5"/>
    <n v="207.5"/>
    <n v="0.68915662650602405"/>
    <n v="0"/>
    <n v="207.5"/>
    <n v="0"/>
    <s v="NC"/>
    <s v="B"/>
    <m/>
    <s v="KERNERSVIL"/>
    <x v="20"/>
    <s v="131"/>
  </r>
  <r>
    <s v="KALINGANIRTHANAN, VENKATARAMANAN"/>
    <n v="256.64"/>
    <n v="0"/>
    <n v="30.54"/>
    <n v="287.18"/>
    <n v="0.89365554704366601"/>
    <n v="0"/>
    <n v="287.18"/>
    <n v="0"/>
    <s v="IN"/>
    <s v="A"/>
    <m/>
    <s v="Setup Busi"/>
    <x v="4"/>
    <s v="131"/>
  </r>
  <r>
    <s v="KAMALAKKANNAN, T."/>
    <n v="219.28"/>
    <n v="0"/>
    <n v="43.3"/>
    <n v="262.58"/>
    <n v="0.83509787493335397"/>
    <n v="0"/>
    <n v="262.58"/>
    <n v="0"/>
    <s v="IN"/>
    <s v="A"/>
    <m/>
    <s v="Setup Busi"/>
    <x v="4"/>
    <s v="131"/>
  </r>
  <r>
    <s v="KANNAN, VISHNUDHARAN"/>
    <n v="179.15"/>
    <n v="0"/>
    <n v="72.69"/>
    <n v="251.84"/>
    <n v="0.71136435832274503"/>
    <n v="0"/>
    <n v="251.84"/>
    <n v="0"/>
    <s v="IN"/>
    <s v="A"/>
    <m/>
    <s v="Setup Busi"/>
    <x v="4"/>
    <s v="131"/>
  </r>
  <r>
    <s v="KANTZ, LARRY"/>
    <n v="0"/>
    <n v="136.5"/>
    <n v="68"/>
    <n v="204.5"/>
    <n v="0"/>
    <n v="0"/>
    <n v="204.5"/>
    <n v="0"/>
    <s v="ANN"/>
    <s v="BS"/>
    <m/>
    <s v="ANNVILLE"/>
    <x v="18"/>
    <s v="140"/>
  </r>
  <r>
    <s v="KASISKA, LINDSAY D"/>
    <n v="0"/>
    <n v="0"/>
    <n v="16"/>
    <n v="16"/>
    <n v="0"/>
    <n v="0"/>
    <n v="16"/>
    <n v="0"/>
    <m/>
    <m/>
    <m/>
    <s v="KC CENTRAL"/>
    <x v="13"/>
    <s v="131"/>
  </r>
  <r>
    <s v="KEENER, STEPHEN M"/>
    <n v="173.5"/>
    <n v="0"/>
    <n v="55"/>
    <n v="228.5"/>
    <n v="0.759299781181619"/>
    <n v="0"/>
    <n v="228.5"/>
    <n v="0"/>
    <s v="ANN"/>
    <s v="BS"/>
    <m/>
    <s v="ANNVILLE"/>
    <x v="18"/>
    <s v="141"/>
  </r>
  <r>
    <s v="KELLEY, TESSA M M"/>
    <n v="198"/>
    <n v="0"/>
    <n v="35"/>
    <n v="233"/>
    <n v="0.84978540772532196"/>
    <n v="0"/>
    <n v="233"/>
    <n v="0"/>
    <s v="CE1"/>
    <s v="H2"/>
    <m/>
    <s v="SPEC BLDG"/>
    <x v="0"/>
    <s v="131"/>
  </r>
  <r>
    <s v="KELLY, JAMIE PATRICK"/>
    <n v="126.5"/>
    <n v="0"/>
    <n v="106.5"/>
    <n v="233"/>
    <n v="0.54291845493562196"/>
    <n v="0"/>
    <n v="233"/>
    <n v="0"/>
    <s v="STJ"/>
    <s v="BS"/>
    <s v="STJ"/>
    <s v="ST JOSEPH"/>
    <x v="16"/>
    <s v="140"/>
  </r>
  <r>
    <s v="KEMP, THOMAS L"/>
    <n v="0"/>
    <n v="0"/>
    <n v="24"/>
    <n v="24"/>
    <n v="0"/>
    <n v="8"/>
    <n v="24"/>
    <n v="0"/>
    <s v="AR"/>
    <s v="BS"/>
    <s v="AR"/>
    <s v="PINE BLUFF"/>
    <x v="11"/>
    <s v="140"/>
  </r>
  <r>
    <s v="KENOWITH, JONATHAN W"/>
    <n v="35"/>
    <n v="0"/>
    <n v="45"/>
    <n v="80"/>
    <n v="0.4375"/>
    <n v="0"/>
    <n v="80"/>
    <n v="0"/>
    <s v="CE1"/>
    <s v="H5"/>
    <m/>
    <s v="SPEC BLDG"/>
    <x v="13"/>
    <s v="131"/>
  </r>
  <r>
    <s v="KENT, KAITLYN E"/>
    <n v="0"/>
    <n v="0"/>
    <n v="204.25"/>
    <n v="204.25"/>
    <n v="0"/>
    <n v="0"/>
    <n v="204.25"/>
    <n v="0"/>
    <m/>
    <m/>
    <m/>
    <s v="Setup Busi"/>
    <x v="0"/>
    <s v="131"/>
  </r>
  <r>
    <s v="KERN, PAUL J."/>
    <n v="0"/>
    <n v="120"/>
    <n v="0"/>
    <n v="120"/>
    <n v="0"/>
    <n v="47"/>
    <n v="120"/>
    <n v="0"/>
    <s v="ANN"/>
    <s v="Q"/>
    <m/>
    <s v="ANNVILLE"/>
    <x v="18"/>
    <s v="495"/>
  </r>
  <r>
    <s v="KEYSTONE STRUCTURAL ENGINEERING (NORTH),"/>
    <n v="34.549999999999997"/>
    <n v="0"/>
    <n v="0"/>
    <n v="34.549999999999997"/>
    <n v="1"/>
    <n v="0"/>
    <n v="34.549999999999997"/>
    <n v="0"/>
    <s v="ANN"/>
    <s v="F"/>
    <m/>
    <s v="ANNVILLE"/>
    <x v="28"/>
    <s v="134"/>
  </r>
  <r>
    <s v="KHATIB, SYED ALTAF H"/>
    <n v="0"/>
    <n v="136"/>
    <n v="8"/>
    <n v="144"/>
    <n v="0"/>
    <n v="8"/>
    <n v="144"/>
    <n v="0"/>
    <s v="VIS"/>
    <s v="Q"/>
    <m/>
    <s v="KC CENTRAL"/>
    <x v="17"/>
    <s v="140"/>
  </r>
  <r>
    <s v="KILLIAN, RHONDA D"/>
    <n v="0"/>
    <n v="0"/>
    <n v="8"/>
    <n v="8"/>
    <n v="0"/>
    <n v="0"/>
    <n v="8"/>
    <n v="0"/>
    <m/>
    <m/>
    <m/>
    <s v="VISALIA"/>
    <x v="21"/>
    <s v="140"/>
  </r>
  <r>
    <s v="KIMMEL, THOMAS W"/>
    <n v="369"/>
    <n v="0"/>
    <n v="190"/>
    <n v="559"/>
    <n v="0.66010733452593895"/>
    <n v="0"/>
    <n v="559"/>
    <n v="0"/>
    <s v="CE1"/>
    <s v="H3"/>
    <m/>
    <s v="SPEC BLDG"/>
    <x v="17"/>
    <s v="140"/>
  </r>
  <r>
    <s v="KIMMEL, THOMAS W"/>
    <n v="369"/>
    <n v="0"/>
    <n v="190"/>
    <n v="559"/>
    <n v="0.66010733452593895"/>
    <n v="0"/>
    <n v="559"/>
    <n v="0"/>
    <s v="CE1"/>
    <s v="H3"/>
    <m/>
    <s v="SPEC BLDG"/>
    <x v="0"/>
    <s v="131"/>
  </r>
  <r>
    <s v="KINDER, MARK"/>
    <n v="117.75"/>
    <n v="0"/>
    <n v="56.5"/>
    <n v="174.25"/>
    <n v="0.67575322812051697"/>
    <n v="42.5"/>
    <n v="174.25"/>
    <n v="0"/>
    <s v="CSS"/>
    <m/>
    <m/>
    <s v="SPEC BLDG"/>
    <x v="10"/>
    <s v="143"/>
  </r>
  <r>
    <s v="KINDT, ZACH"/>
    <n v="0"/>
    <n v="0"/>
    <n v="80"/>
    <n v="80"/>
    <n v="0"/>
    <n v="0"/>
    <n v="80"/>
    <n v="0"/>
    <s v="ANN"/>
    <s v="A"/>
    <m/>
    <s v="VISALIA"/>
    <x v="2"/>
    <s v="131"/>
  </r>
  <r>
    <s v="KING, DAVID O"/>
    <n v="160"/>
    <n v="0"/>
    <n v="53.75"/>
    <n v="213.75"/>
    <n v="0.74853801169590595"/>
    <n v="0"/>
    <n v="213.75"/>
    <n v="0"/>
    <s v="NC"/>
    <s v="A"/>
    <m/>
    <s v="KERNERSVIL"/>
    <x v="20"/>
    <s v="131"/>
  </r>
  <r>
    <s v="KING, GABRIELLE J"/>
    <n v="116.75"/>
    <n v="0"/>
    <n v="106.25"/>
    <n v="223"/>
    <n v="0.523542600896861"/>
    <n v="0"/>
    <n v="223"/>
    <n v="0"/>
    <s v="VIS"/>
    <m/>
    <s v="VIS"/>
    <s v="TURLOCK"/>
    <x v="21"/>
    <s v="140"/>
  </r>
  <r>
    <s v="KING, J. R"/>
    <n v="0"/>
    <n v="155.25"/>
    <n v="0"/>
    <n v="155.25"/>
    <n v="0"/>
    <n v="50.25"/>
    <n v="155.25"/>
    <n v="0"/>
    <s v="BIR"/>
    <s v="Q"/>
    <m/>
    <s v="BIRMINGHAM"/>
    <x v="18"/>
    <s v="495"/>
  </r>
  <r>
    <s v="KLASING, DAVID E"/>
    <n v="111.5"/>
    <n v="3.5"/>
    <n v="51.5"/>
    <n v="166.5"/>
    <n v="0.66966966966967001"/>
    <n v="40"/>
    <n v="166.5"/>
    <n v="0"/>
    <m/>
    <m/>
    <m/>
    <s v="BLUESCOPE"/>
    <x v="10"/>
    <s v="490"/>
  </r>
  <r>
    <s v="KLEISCH, JOHANN R"/>
    <n v="61"/>
    <n v="66"/>
    <n v="52.75"/>
    <n v="179.75"/>
    <n v="0.339360222531293"/>
    <n v="47"/>
    <n v="179.75"/>
    <n v="0"/>
    <s v="EVA"/>
    <s v="BS"/>
    <s v="EVA"/>
    <s v="EVANSVILLE"/>
    <x v="1"/>
    <s v="140"/>
  </r>
  <r>
    <s v="KLIMA, TRAVIS L"/>
    <n v="0"/>
    <n v="0"/>
    <n v="8"/>
    <n v="8"/>
    <n v="0"/>
    <n v="0"/>
    <n v="8"/>
    <n v="0"/>
    <m/>
    <m/>
    <m/>
    <s v="Setup Busi"/>
    <x v="11"/>
    <s v="495"/>
  </r>
  <r>
    <s v="KNEIB, DAVID M"/>
    <n v="185"/>
    <n v="0"/>
    <n v="52.5"/>
    <n v="237.5"/>
    <n v="0.77894736842105305"/>
    <n v="0"/>
    <n v="237.5"/>
    <n v="0"/>
    <s v="CE1"/>
    <s v="H4"/>
    <m/>
    <s v="BLUESCOPE"/>
    <x v="0"/>
    <s v="131"/>
  </r>
  <r>
    <s v="KOLLI, JAYA L"/>
    <n v="102"/>
    <n v="60"/>
    <n v="41"/>
    <n v="203"/>
    <n v="0.50246305418719195"/>
    <n v="0"/>
    <n v="203"/>
    <n v="0"/>
    <s v="NC"/>
    <s v="B"/>
    <m/>
    <s v="Setup Busi"/>
    <x v="20"/>
    <s v="131"/>
  </r>
  <r>
    <s v="KONG, SAU CHIAT"/>
    <n v="0"/>
    <n v="158.5"/>
    <n v="18"/>
    <n v="176.5"/>
    <n v="0"/>
    <n v="45"/>
    <n v="176.5"/>
    <n v="0"/>
    <s v="KAN"/>
    <s v="Q"/>
    <s v="KAN"/>
    <s v="KC CENTRAL"/>
    <x v="22"/>
    <s v="495"/>
  </r>
  <r>
    <s v="KOTHANDAPANI, SARASWATHY"/>
    <n v="93.69"/>
    <n v="0"/>
    <n v="119.52"/>
    <n v="213.21"/>
    <n v="0.43942591810890702"/>
    <n v="0"/>
    <n v="213.21"/>
    <n v="0"/>
    <s v="IN"/>
    <s v="B"/>
    <m/>
    <s v="Setup Busi"/>
    <x v="4"/>
    <s v="131"/>
  </r>
  <r>
    <s v="KOTTWITZ, MYRON D"/>
    <n v="0"/>
    <n v="0"/>
    <n v="8"/>
    <n v="8"/>
    <n v="0"/>
    <n v="0"/>
    <n v="8"/>
    <n v="0"/>
    <m/>
    <m/>
    <m/>
    <s v="RESEARCH"/>
    <x v="10"/>
    <s v="458"/>
  </r>
  <r>
    <s v="KRUEGER, CAITLYN"/>
    <n v="176"/>
    <n v="0"/>
    <n v="27"/>
    <n v="203"/>
    <n v="0.866995073891626"/>
    <n v="0"/>
    <n v="203"/>
    <n v="0"/>
    <s v="EVA"/>
    <s v="B"/>
    <m/>
    <s v="EVANSVILLE"/>
    <x v="8"/>
    <s v="131"/>
  </r>
  <r>
    <s v="KRUPPSTADT, JOHN ROBERT"/>
    <n v="177.5"/>
    <n v="1"/>
    <n v="56"/>
    <n v="234.5"/>
    <n v="0.75692963752665299"/>
    <n v="0"/>
    <n v="234.5"/>
    <n v="0"/>
    <s v="STJ"/>
    <s v="BS"/>
    <s v="STJ"/>
    <s v="ST JOSEPH"/>
    <x v="16"/>
    <s v="140"/>
  </r>
  <r>
    <s v="KULI, INTISAR M"/>
    <n v="152"/>
    <n v="0"/>
    <n v="59"/>
    <n v="211"/>
    <n v="0.72037914691943095"/>
    <n v="0"/>
    <n v="211"/>
    <n v="0"/>
    <s v="NC"/>
    <s v="B"/>
    <m/>
    <s v="Setup Busi"/>
    <x v="20"/>
    <s v="131"/>
  </r>
  <r>
    <s v="KUMAR, P. RATHINA"/>
    <n v="262.07"/>
    <n v="0"/>
    <n v="4"/>
    <n v="266.07"/>
    <n v="0.98496636223550205"/>
    <n v="0"/>
    <n v="262.07"/>
    <n v="4"/>
    <s v="IN"/>
    <s v="A"/>
    <m/>
    <s v="Setup Busi"/>
    <x v="4"/>
    <s v="131"/>
  </r>
  <r>
    <s v="KUMARAGURU, K"/>
    <n v="245.86"/>
    <n v="0"/>
    <n v="41.5"/>
    <n v="287.36"/>
    <n v="0.85558184855233899"/>
    <n v="0"/>
    <n v="287.36"/>
    <n v="0"/>
    <s v="IN"/>
    <s v="A"/>
    <m/>
    <s v="Setup Busi"/>
    <x v="4"/>
    <s v="131"/>
  </r>
  <r>
    <s v="KUPPAN, REKHA"/>
    <n v="195.75"/>
    <n v="0"/>
    <n v="55.52"/>
    <n v="251.27"/>
    <n v="0.77904246428144996"/>
    <n v="0"/>
    <n v="251.27"/>
    <n v="0"/>
    <s v="IN"/>
    <s v="A"/>
    <m/>
    <s v="Setup Busi"/>
    <x v="4"/>
    <s v="131"/>
  </r>
  <r>
    <s v="KUPPUSAMY, NARENDRAN"/>
    <n v="225.83"/>
    <n v="0"/>
    <n v="41.6"/>
    <n v="267.43"/>
    <n v="0.84444527539917003"/>
    <n v="0"/>
    <n v="267.43"/>
    <n v="0"/>
    <s v="IN"/>
    <s v="A"/>
    <m/>
    <s v="Setup Busi"/>
    <x v="4"/>
    <s v="131"/>
  </r>
  <r>
    <s v="LA FORTE, MATTHEW D"/>
    <n v="0"/>
    <n v="0"/>
    <n v="72"/>
    <n v="72"/>
    <n v="0"/>
    <n v="0"/>
    <n v="72"/>
    <n v="0"/>
    <s v="GBL"/>
    <s v="BS"/>
    <m/>
    <s v="SPEC BLDG"/>
    <x v="17"/>
    <s v="140"/>
  </r>
  <r>
    <s v="LADICK, JOSEPH A"/>
    <n v="206.5"/>
    <n v="0"/>
    <n v="26.5"/>
    <n v="233"/>
    <n v="0.886266094420601"/>
    <n v="0"/>
    <n v="233"/>
    <n v="0"/>
    <s v="EVA"/>
    <s v="A"/>
    <s v="EVA"/>
    <s v="EVANSVILLE"/>
    <x v="8"/>
    <s v="131"/>
  </r>
  <r>
    <s v="LAFAVER, DENNIS R"/>
    <n v="0"/>
    <n v="0"/>
    <n v="8"/>
    <n v="8"/>
    <n v="0"/>
    <n v="0"/>
    <n v="8"/>
    <n v="0"/>
    <s v="CA"/>
    <s v="BS"/>
    <m/>
    <s v="TURLOCK"/>
    <x v="21"/>
    <s v="140"/>
  </r>
  <r>
    <s v="LAMBERT, DARYL E"/>
    <n v="120"/>
    <n v="121.5"/>
    <n v="15.5"/>
    <n v="257"/>
    <n v="0.46692607003891101"/>
    <n v="64.5"/>
    <n v="257"/>
    <n v="0"/>
    <s v="EVA"/>
    <s v="BS"/>
    <s v="EVA"/>
    <s v="EVANSVILLE"/>
    <x v="1"/>
    <s v="140"/>
  </r>
  <r>
    <s v="LANDIS, WALTER A"/>
    <n v="209.5"/>
    <n v="0"/>
    <n v="30.5"/>
    <n v="240"/>
    <n v="0.87291666666666701"/>
    <n v="0"/>
    <n v="240"/>
    <n v="0"/>
    <s v="STJ"/>
    <s v="A"/>
    <s v="STJ"/>
    <s v="ST JOSEPH"/>
    <x v="19"/>
    <s v="131"/>
  </r>
  <r>
    <s v="LANTZ, PATRICK R"/>
    <n v="0"/>
    <n v="0"/>
    <n v="56"/>
    <n v="56"/>
    <n v="0"/>
    <n v="0"/>
    <n v="56"/>
    <n v="0"/>
    <s v="STJ"/>
    <s v="BS"/>
    <s v="STJ"/>
    <s v="ST JOSEPH"/>
    <x v="16"/>
    <s v="140"/>
  </r>
  <r>
    <s v="LARSON, MACKENZIE R"/>
    <n v="70.25"/>
    <n v="0"/>
    <n v="129.75"/>
    <n v="200"/>
    <n v="0.35125000000000001"/>
    <n v="0"/>
    <n v="200"/>
    <n v="0"/>
    <s v="CE1"/>
    <s v="H2"/>
    <m/>
    <s v="Setup Busi"/>
    <x v="0"/>
    <s v="131"/>
  </r>
  <r>
    <s v="LAUBY, WILLIAM C"/>
    <n v="218.5"/>
    <n v="0"/>
    <n v="24.5"/>
    <n v="243"/>
    <n v="0.77263374485596703"/>
    <n v="0"/>
    <n v="243"/>
    <n v="0"/>
    <s v="CE1"/>
    <s v="H4"/>
    <m/>
    <s v="BLUESCOPE"/>
    <x v="0"/>
    <s v="131"/>
  </r>
  <r>
    <s v="LEDBETTER, JOEY D"/>
    <n v="0"/>
    <n v="0"/>
    <n v="8"/>
    <n v="8"/>
    <n v="0"/>
    <n v="0"/>
    <n v="8"/>
    <n v="0"/>
    <s v="CA"/>
    <m/>
    <s v="CA"/>
    <s v="TURLOCK"/>
    <x v="23"/>
    <s v="140"/>
  </r>
  <r>
    <s v="LEGLER, LISA K"/>
    <n v="0"/>
    <n v="0"/>
    <n v="48"/>
    <n v="48"/>
    <n v="0"/>
    <n v="0"/>
    <n v="48"/>
    <n v="0"/>
    <s v="MEM"/>
    <s v="O"/>
    <m/>
    <s v="SPEC BLDG"/>
    <x v="13"/>
    <s v="133"/>
  </r>
  <r>
    <s v="LEMONS, EBONY L"/>
    <n v="0"/>
    <n v="0"/>
    <n v="8"/>
    <n v="8"/>
    <n v="0"/>
    <n v="0"/>
    <n v="8"/>
    <n v="0"/>
    <s v="MEM"/>
    <s v="B"/>
    <m/>
    <s v="PINE BLUFF"/>
    <x v="15"/>
    <s v="495"/>
  </r>
  <r>
    <s v="LEMONS, PHILIP"/>
    <n v="140.25"/>
    <n v="0"/>
    <n v="23.25"/>
    <n v="163.5"/>
    <n v="0.85779816513761498"/>
    <n v="0"/>
    <n v="163.5"/>
    <n v="0"/>
    <s v="MEM"/>
    <s v="A"/>
    <m/>
    <s v="BLUESCOPE"/>
    <x v="6"/>
    <s v="131"/>
  </r>
  <r>
    <s v="LEONARD, JAMES C"/>
    <n v="0"/>
    <n v="120"/>
    <n v="8"/>
    <n v="128"/>
    <n v="0"/>
    <n v="42.5"/>
    <n v="128"/>
    <n v="0"/>
    <s v="CE2"/>
    <m/>
    <m/>
    <s v="SPEC BLDG"/>
    <x v="17"/>
    <s v="490"/>
  </r>
  <r>
    <s v="LEONHARD, GRANT E"/>
    <n v="157.5"/>
    <n v="7"/>
    <n v="36.75"/>
    <n v="201.25"/>
    <n v="0.78260869565217395"/>
    <n v="0"/>
    <n v="201.25"/>
    <n v="0"/>
    <s v="ANN"/>
    <s v="Q"/>
    <m/>
    <s v="ANNVILLE"/>
    <x v="18"/>
    <s v="495"/>
  </r>
  <r>
    <s v="LEOTA, ANDREW T"/>
    <n v="169.25"/>
    <n v="0"/>
    <n v="59.25"/>
    <n v="228.5"/>
    <n v="0.740700218818381"/>
    <n v="0"/>
    <n v="228.5"/>
    <n v="0"/>
    <s v="ANN"/>
    <s v="BS"/>
    <m/>
    <s v="ANNVILLE"/>
    <x v="18"/>
    <s v="141"/>
  </r>
  <r>
    <s v="LEQUIEU, RICHARD W"/>
    <n v="141.75"/>
    <n v="15"/>
    <n v="43.25"/>
    <n v="200"/>
    <n v="0.70874999999999999"/>
    <n v="0"/>
    <n v="200"/>
    <n v="0"/>
    <s v="VIS"/>
    <s v="BS"/>
    <m/>
    <s v="VISALIA"/>
    <x v="22"/>
    <s v="140"/>
  </r>
  <r>
    <s v="LI, DANTE"/>
    <n v="143"/>
    <n v="0"/>
    <n v="65"/>
    <n v="208"/>
    <n v="0.6875"/>
    <n v="0"/>
    <n v="208"/>
    <n v="0"/>
    <s v="XIAN"/>
    <s v="A"/>
    <m/>
    <s v="Setup Busi"/>
    <x v="29"/>
    <s v="131"/>
  </r>
  <r>
    <s v="LI, JINGJING"/>
    <n v="162"/>
    <n v="0"/>
    <n v="238"/>
    <n v="400"/>
    <n v="0.40500000000000003"/>
    <n v="0"/>
    <n v="400"/>
    <n v="0"/>
    <s v="CX"/>
    <s v="B"/>
    <m/>
    <s v="Setup Busi"/>
    <x v="24"/>
    <s v="131"/>
  </r>
  <r>
    <s v="LI, JINGJING"/>
    <n v="162"/>
    <n v="0"/>
    <n v="238"/>
    <n v="400"/>
    <n v="0.40500000000000003"/>
    <n v="0"/>
    <n v="400"/>
    <n v="0"/>
    <m/>
    <m/>
    <m/>
    <s v="Setup Busi"/>
    <x v="30"/>
    <s v="134"/>
  </r>
  <r>
    <s v="LI, KEN"/>
    <n v="0"/>
    <n v="0"/>
    <n v="40"/>
    <n v="40"/>
    <n v="0"/>
    <n v="0"/>
    <n v="40"/>
    <n v="0"/>
    <s v="XIAN"/>
    <s v="A"/>
    <m/>
    <s v="Setup Busi"/>
    <x v="29"/>
    <s v="131"/>
  </r>
  <r>
    <s v="LI, PAUL"/>
    <n v="98"/>
    <n v="0"/>
    <n v="102"/>
    <n v="200"/>
    <n v="0.49"/>
    <n v="0"/>
    <n v="200"/>
    <n v="0"/>
    <s v="CX"/>
    <s v="D"/>
    <m/>
    <s v="Setup Busi"/>
    <x v="24"/>
    <s v="131"/>
  </r>
  <r>
    <s v="LI, YE"/>
    <n v="364"/>
    <n v="0"/>
    <n v="75"/>
    <n v="439"/>
    <n v="0.82915717539863298"/>
    <n v="0"/>
    <n v="439"/>
    <n v="0"/>
    <s v="CX"/>
    <s v="A"/>
    <m/>
    <s v="Setup Busi"/>
    <x v="24"/>
    <s v="131"/>
  </r>
  <r>
    <s v="LI, YE"/>
    <n v="364"/>
    <n v="0"/>
    <n v="75"/>
    <n v="439"/>
    <n v="0.82915717539863298"/>
    <n v="0"/>
    <n v="439"/>
    <n v="0"/>
    <m/>
    <m/>
    <m/>
    <s v="Setup Busi"/>
    <x v="30"/>
    <s v="134"/>
  </r>
  <r>
    <s v="LIAO, JURANCCO S"/>
    <n v="0"/>
    <n v="0"/>
    <n v="120"/>
    <n v="120"/>
    <n v="0"/>
    <n v="0"/>
    <n v="120"/>
    <n v="0"/>
    <m/>
    <m/>
    <m/>
    <s v="Setup Busi"/>
    <x v="2"/>
    <s v="131"/>
  </r>
  <r>
    <s v="LIN, LILY"/>
    <n v="175"/>
    <n v="3"/>
    <n v="30"/>
    <n v="208"/>
    <n v="0.84134615384615397"/>
    <n v="0"/>
    <n v="208"/>
    <n v="0"/>
    <s v="CX"/>
    <s v="B"/>
    <m/>
    <s v="Setup Busi"/>
    <x v="24"/>
    <s v="131"/>
  </r>
  <r>
    <s v="LINA LUNA, PABLO M"/>
    <n v="36.5"/>
    <n v="0"/>
    <n v="191"/>
    <n v="227.5"/>
    <n v="0.16043956043956001"/>
    <n v="0"/>
    <n v="227.5"/>
    <n v="0"/>
    <s v="MXC"/>
    <s v="M3"/>
    <m/>
    <s v="Setup Busi"/>
    <x v="7"/>
    <s v="131"/>
  </r>
  <r>
    <s v="LIND, PAUL H"/>
    <n v="110.25"/>
    <n v="0"/>
    <n v="41.5"/>
    <n v="151.75"/>
    <n v="0.69686985172981897"/>
    <n v="0"/>
    <n v="151.75"/>
    <n v="0"/>
    <s v="CE1"/>
    <s v="H8"/>
    <m/>
    <s v="BLUESCOPE"/>
    <x v="0"/>
    <s v="131"/>
  </r>
  <r>
    <s v="LIND, STACEY R"/>
    <n v="0"/>
    <n v="0"/>
    <n v="242"/>
    <n v="242"/>
    <n v="0"/>
    <n v="0"/>
    <n v="242"/>
    <n v="0"/>
    <s v="KAN"/>
    <s v="BS"/>
    <m/>
    <s v="SPEC BLDG"/>
    <x v="25"/>
    <s v="140"/>
  </r>
  <r>
    <s v="LINDAHL, ANNA C"/>
    <n v="0"/>
    <n v="0"/>
    <n v="64"/>
    <n v="64"/>
    <n v="0"/>
    <n v="8"/>
    <n v="64"/>
    <n v="0"/>
    <s v="GBL"/>
    <s v="BS"/>
    <m/>
    <s v="SPEC BLDG"/>
    <x v="17"/>
    <s v="140"/>
  </r>
  <r>
    <s v="LIU, HAO"/>
    <n v="172.5"/>
    <n v="9"/>
    <n v="24.5"/>
    <n v="206"/>
    <n v="0.83737864077669899"/>
    <n v="0"/>
    <n v="206"/>
    <n v="0"/>
    <s v="CE1"/>
    <s v="H7"/>
    <m/>
    <s v="SAN MARCOS"/>
    <x v="0"/>
    <s v="131"/>
  </r>
  <r>
    <s v="LIU, QUN"/>
    <n v="115.5"/>
    <n v="53"/>
    <n v="31.5"/>
    <n v="200"/>
    <n v="0.45750000000000002"/>
    <n v="0"/>
    <n v="200"/>
    <n v="0"/>
    <s v="CE1"/>
    <s v="H8"/>
    <m/>
    <s v="BLUESCOPE"/>
    <x v="0"/>
    <s v="131"/>
  </r>
  <r>
    <s v="LOCKLEAR, BOBBY H"/>
    <n v="170.5"/>
    <n v="0"/>
    <n v="48.75"/>
    <n v="219.25"/>
    <n v="0.777651083238312"/>
    <n v="0"/>
    <n v="219.25"/>
    <n v="0"/>
    <s v="ANN"/>
    <s v="B"/>
    <m/>
    <s v="LAURINBURG"/>
    <x v="3"/>
    <s v="131"/>
  </r>
  <r>
    <s v="LOJA, JEFFERSON"/>
    <n v="128.5"/>
    <n v="0"/>
    <n v="72"/>
    <n v="200.5"/>
    <n v="0.64089775561097295"/>
    <n v="0"/>
    <n v="200.5"/>
    <n v="0"/>
    <s v="ANN"/>
    <s v="A"/>
    <m/>
    <s v="Setup Busi"/>
    <x v="3"/>
    <s v="131"/>
  </r>
  <r>
    <s v="LONG, TONYA H"/>
    <n v="158"/>
    <n v="0"/>
    <n v="58"/>
    <n v="216"/>
    <n v="0.73148148148148195"/>
    <n v="0"/>
    <n v="216"/>
    <n v="0"/>
    <s v="NC"/>
    <s v="BS"/>
    <m/>
    <s v="KERNERSVIL"/>
    <x v="23"/>
    <s v="140"/>
  </r>
  <r>
    <s v="LOPEZ BARBOSA, ALBERTO"/>
    <n v="228"/>
    <n v="0"/>
    <n v="5.5"/>
    <n v="233.5"/>
    <n v="0.97644539614560999"/>
    <n v="0"/>
    <n v="233.5"/>
    <n v="0"/>
    <s v="MXC"/>
    <s v="D"/>
    <m/>
    <s v="MEXICO CIT"/>
    <x v="7"/>
    <s v="131"/>
  </r>
  <r>
    <s v="LOREDO GUERRA, JORGE L"/>
    <n v="108"/>
    <n v="0"/>
    <n v="119.5"/>
    <n v="227.5"/>
    <n v="0.47472527472527498"/>
    <n v="0"/>
    <n v="227.5"/>
    <n v="0"/>
    <s v="MXC"/>
    <s v="M2"/>
    <m/>
    <s v="Setup Busi"/>
    <x v="7"/>
    <s v="131"/>
  </r>
  <r>
    <s v="LOYA, AUGUSTINE G"/>
    <n v="157"/>
    <n v="28"/>
    <n v="64.5"/>
    <n v="249.5"/>
    <n v="0.62925851703406799"/>
    <n v="0"/>
    <n v="249.5"/>
    <n v="0"/>
    <s v="CE1"/>
    <s v="H2"/>
    <m/>
    <s v="SPEC BLDG"/>
    <x v="0"/>
    <s v="131"/>
  </r>
  <r>
    <s v="LU, ERIC"/>
    <n v="94"/>
    <n v="0"/>
    <n v="113"/>
    <n v="207"/>
    <n v="0.45410628019323701"/>
    <n v="0"/>
    <n v="207"/>
    <n v="0"/>
    <s v="CX"/>
    <s v="A"/>
    <m/>
    <s v="Setup Busi"/>
    <x v="24"/>
    <s v="131"/>
  </r>
  <r>
    <s v="LUCAS, TERI R"/>
    <n v="170.5"/>
    <n v="0"/>
    <n v="38.5"/>
    <n v="209"/>
    <n v="0.81578947368421095"/>
    <n v="0"/>
    <n v="209"/>
    <n v="0"/>
    <s v="KAN"/>
    <s v="O"/>
    <s v="KAN"/>
    <s v="KC CENTRAL"/>
    <x v="25"/>
    <s v="141"/>
  </r>
  <r>
    <s v="LUEBBERT, DEREK L."/>
    <n v="137"/>
    <n v="0"/>
    <n v="63"/>
    <n v="200"/>
    <n v="0.68500000000000005"/>
    <n v="0"/>
    <n v="200"/>
    <n v="0"/>
    <s v="CE1"/>
    <s v="H5"/>
    <m/>
    <s v="SPEC BLDG"/>
    <x v="0"/>
    <s v="131"/>
  </r>
  <r>
    <s v="LUGO HERNANDEZ, GABRIELA"/>
    <n v="97.5"/>
    <n v="0"/>
    <n v="130"/>
    <n v="227.5"/>
    <n v="0.42857142857142899"/>
    <n v="0"/>
    <n v="227.5"/>
    <n v="0"/>
    <s v="MXC"/>
    <s v="M1"/>
    <m/>
    <s v="MEXICO CIT"/>
    <x v="7"/>
    <s v="131"/>
  </r>
  <r>
    <s v="LUNDIN-NIENOW, SUE ELLEN"/>
    <n v="0"/>
    <n v="31"/>
    <n v="179.75"/>
    <n v="210.75"/>
    <n v="0"/>
    <n v="0"/>
    <n v="210.75"/>
    <n v="0"/>
    <s v="KAN"/>
    <s v="BS"/>
    <m/>
    <s v="KC CENTRAL"/>
    <x v="25"/>
    <s v="140"/>
  </r>
  <r>
    <s v="LYONS, ALICE R"/>
    <n v="95"/>
    <n v="0"/>
    <n v="49"/>
    <n v="144"/>
    <n v="0.65972222222222199"/>
    <n v="0"/>
    <n v="144"/>
    <n v="0"/>
    <s v="NC"/>
    <s v="A"/>
    <m/>
    <s v="KERNERSVIL"/>
    <x v="20"/>
    <s v="131"/>
  </r>
  <r>
    <s v="MAAS, MICHAEL P"/>
    <n v="210.5"/>
    <n v="0"/>
    <n v="34.5"/>
    <n v="245"/>
    <n v="0.85918367346938795"/>
    <n v="0"/>
    <n v="245"/>
    <n v="0"/>
    <s v="EVA"/>
    <s v="A"/>
    <s v="EVA"/>
    <s v="EVANSVILLE"/>
    <x v="8"/>
    <s v="131"/>
  </r>
  <r>
    <s v="MALONE, DANIEL"/>
    <n v="132"/>
    <n v="2"/>
    <n v="77"/>
    <n v="211"/>
    <n v="0.62559241706161095"/>
    <n v="0"/>
    <n v="211"/>
    <n v="0"/>
    <s v="VIS"/>
    <s v="B"/>
    <m/>
    <s v="VISALIA"/>
    <x v="2"/>
    <s v="131"/>
  </r>
  <r>
    <s v="MANI, JAYAKUMAR"/>
    <n v="215.81"/>
    <n v="0"/>
    <n v="44.2"/>
    <n v="260.01"/>
    <n v="0.83000653821006898"/>
    <n v="0"/>
    <n v="260.01"/>
    <n v="0"/>
    <s v="IN"/>
    <s v="D"/>
    <m/>
    <s v="Setup Busi"/>
    <x v="4"/>
    <s v="131"/>
  </r>
  <r>
    <s v="MANJURASU, ARUMUGASAMY"/>
    <n v="241.24"/>
    <n v="0"/>
    <n v="16.87"/>
    <n v="258.11"/>
    <n v="0.93464026965247404"/>
    <n v="0"/>
    <n v="258.11"/>
    <n v="0"/>
    <s v="IN"/>
    <s v="A"/>
    <m/>
    <s v="Setup Busi"/>
    <x v="4"/>
    <s v="131"/>
  </r>
  <r>
    <s v="MANOHARAN, DEEPALAKSHMI"/>
    <n v="100.46"/>
    <n v="0"/>
    <n v="113.7"/>
    <n v="214.16"/>
    <n v="0.46908853193873701"/>
    <n v="0"/>
    <n v="214.16"/>
    <n v="0"/>
    <s v="IN"/>
    <s v="M"/>
    <m/>
    <s v="Setup Busi"/>
    <x v="4"/>
    <s v="131"/>
  </r>
  <r>
    <s v="MANOHARAN, MENISHA"/>
    <n v="242.17"/>
    <n v="0"/>
    <n v="21.12"/>
    <n v="263.29000000000002"/>
    <n v="0.91978426829731497"/>
    <n v="0"/>
    <n v="263.29000000000002"/>
    <n v="0"/>
    <s v="IN"/>
    <s v="A"/>
    <m/>
    <s v="Setup Busi"/>
    <x v="4"/>
    <s v="131"/>
  </r>
  <r>
    <s v="MANOHARAN, MURUGAN"/>
    <n v="210.62"/>
    <n v="0"/>
    <n v="48.09"/>
    <n v="258.70999999999998"/>
    <n v="0.814116191875072"/>
    <n v="0"/>
    <n v="258.70999999999998"/>
    <n v="0"/>
    <s v="IN"/>
    <s v="A"/>
    <m/>
    <s v="Setup Busi"/>
    <x v="4"/>
    <s v="131"/>
  </r>
  <r>
    <s v="MANSELL, MICHAEL"/>
    <n v="0"/>
    <n v="160.5"/>
    <n v="17"/>
    <n v="177.5"/>
    <n v="0"/>
    <n v="48.25"/>
    <n v="177.5"/>
    <n v="0"/>
    <s v="KAN"/>
    <s v="Q"/>
    <m/>
    <s v="KC CENTRAL"/>
    <x v="25"/>
    <s v="495"/>
  </r>
  <r>
    <s v="MARIAPPAN, MOHAN RAJ"/>
    <n v="207.7"/>
    <n v="0"/>
    <n v="57.83"/>
    <n v="265.52999999999997"/>
    <n v="0.78220916657251505"/>
    <n v="0"/>
    <n v="265.52999999999997"/>
    <n v="0"/>
    <s v="IN"/>
    <s v="A"/>
    <m/>
    <s v="Setup Busi"/>
    <x v="4"/>
    <s v="131"/>
  </r>
  <r>
    <s v="MARONDE, STEPHANIE"/>
    <n v="59"/>
    <n v="0"/>
    <n v="133"/>
    <n v="192"/>
    <n v="0.30729166666666702"/>
    <n v="0"/>
    <n v="192"/>
    <n v="0"/>
    <s v="MEM"/>
    <s v="B"/>
    <m/>
    <s v="Setup Busi"/>
    <x v="6"/>
    <s v="131"/>
  </r>
  <r>
    <s v="MARQUEZ, DAVID E"/>
    <n v="0"/>
    <n v="0"/>
    <n v="16"/>
    <n v="16"/>
    <n v="0"/>
    <n v="32"/>
    <n v="16"/>
    <n v="0"/>
    <s v="CA"/>
    <s v="BS"/>
    <m/>
    <s v="TURLOCK"/>
    <x v="21"/>
    <s v="140"/>
  </r>
  <r>
    <s v="MARTIN, WAYNE"/>
    <n v="31"/>
    <n v="117"/>
    <n v="0"/>
    <n v="148"/>
    <n v="0.20945945945945901"/>
    <n v="40"/>
    <n v="148"/>
    <n v="0"/>
    <s v="CAN"/>
    <s v="B"/>
    <m/>
    <s v="CANADA"/>
    <x v="18"/>
    <s v="495"/>
  </r>
  <r>
    <s v="MARTINEZ BOCANEGRA, JOSE LUIS"/>
    <n v="139.5"/>
    <n v="0"/>
    <n v="89"/>
    <n v="228.5"/>
    <n v="0.61050328227571105"/>
    <n v="0"/>
    <n v="228.5"/>
    <n v="0"/>
    <s v="MXC"/>
    <s v="M3"/>
    <m/>
    <s v="MEXICO CIT"/>
    <x v="7"/>
    <s v="131"/>
  </r>
  <r>
    <s v="MARTINEZ ORNELAS, ANGELICA"/>
    <n v="105"/>
    <n v="0"/>
    <n v="122.5"/>
    <n v="227.5"/>
    <n v="0.46153846153846201"/>
    <n v="0"/>
    <n v="227.5"/>
    <n v="0"/>
    <s v="MXC"/>
    <s v="M1"/>
    <m/>
    <s v="MONTERREY"/>
    <x v="7"/>
    <s v="131"/>
  </r>
  <r>
    <s v="MARTINEZ RESENDEZ, CLAUDIA ESTELA E."/>
    <n v="37"/>
    <n v="0"/>
    <n v="54"/>
    <n v="91"/>
    <n v="0.40659340659340698"/>
    <n v="45.5"/>
    <n v="91"/>
    <n v="0"/>
    <s v="MEX"/>
    <s v="C"/>
    <m/>
    <s v="MONTERREY"/>
    <x v="31"/>
    <s v="131"/>
  </r>
  <r>
    <s v="MAY, DANIEL W"/>
    <n v="0"/>
    <n v="0"/>
    <n v="32"/>
    <n v="32"/>
    <n v="0"/>
    <n v="0"/>
    <n v="32"/>
    <n v="0"/>
    <m/>
    <m/>
    <m/>
    <s v="KC CENTRAL"/>
    <x v="13"/>
    <s v="133"/>
  </r>
  <r>
    <s v="MAY, JEREMY J"/>
    <n v="164.5"/>
    <n v="78.5"/>
    <n v="61.5"/>
    <n v="304.5"/>
    <n v="0.54022988505747105"/>
    <n v="0"/>
    <n v="304.5"/>
    <n v="0"/>
    <s v="EVA"/>
    <s v="B"/>
    <m/>
    <s v="EVANSVILLE"/>
    <x v="8"/>
    <s v="131"/>
  </r>
  <r>
    <s v="MAYER, JOHN Z"/>
    <n v="0"/>
    <n v="68"/>
    <n v="0"/>
    <n v="68"/>
    <n v="0"/>
    <n v="0"/>
    <n v="68"/>
    <n v="0"/>
    <s v="MEM"/>
    <s v="BS"/>
    <m/>
    <s v="Setup Busi"/>
    <x v="14"/>
    <s v="140"/>
  </r>
  <r>
    <s v="MAZZONI, MARK D."/>
    <n v="0"/>
    <n v="0"/>
    <n v="8"/>
    <n v="8"/>
    <n v="0"/>
    <n v="0"/>
    <n v="8"/>
    <n v="0"/>
    <s v="CSS"/>
    <s v="M"/>
    <m/>
    <s v="BCSS"/>
    <x v="10"/>
    <s v="490"/>
  </r>
  <r>
    <s v="MCCARTY, KIMBERLY"/>
    <n v="0"/>
    <n v="0"/>
    <n v="110"/>
    <n v="110"/>
    <n v="0"/>
    <n v="0"/>
    <n v="110"/>
    <n v="0"/>
    <m/>
    <m/>
    <m/>
    <s v="VISALIA"/>
    <x v="2"/>
    <s v="131"/>
  </r>
  <r>
    <s v="MCCARTY, MEGAN N"/>
    <n v="81"/>
    <n v="47"/>
    <n v="32"/>
    <n v="160"/>
    <n v="0.50624999999999998"/>
    <n v="40"/>
    <n v="160"/>
    <n v="0"/>
    <s v="KAN"/>
    <s v="Q"/>
    <s v="KAN"/>
    <s v="KC CENTRAL"/>
    <x v="25"/>
    <s v="495"/>
  </r>
  <r>
    <s v="MCCRARY, TRACY W"/>
    <n v="146.5"/>
    <n v="26.5"/>
    <n v="29"/>
    <n v="202"/>
    <n v="0.725247524752475"/>
    <n v="0"/>
    <n v="202"/>
    <n v="0"/>
    <s v="NC"/>
    <s v="B"/>
    <m/>
    <s v="KERNERSVIL"/>
    <x v="20"/>
    <s v="131"/>
  </r>
  <r>
    <s v="MCFARLAND, JIM M"/>
    <n v="190"/>
    <n v="0"/>
    <n v="44.5"/>
    <n v="234.5"/>
    <n v="0.81023454157782504"/>
    <n v="0"/>
    <n v="234.5"/>
    <n v="0"/>
    <s v="CE1"/>
    <s v="H6"/>
    <m/>
    <s v="BLUESCOPE"/>
    <x v="0"/>
    <s v="131"/>
  </r>
  <r>
    <s v="MCLAUGHLIN, THERESE A."/>
    <n v="201.5"/>
    <n v="0"/>
    <n v="55"/>
    <n v="256.5"/>
    <n v="0.78557504873294404"/>
    <n v="0"/>
    <n v="256.5"/>
    <n v="0"/>
    <s v="KAN"/>
    <s v="C"/>
    <m/>
    <s v="KC CENTRAL"/>
    <x v="9"/>
    <s v="131"/>
  </r>
  <r>
    <s v="MCNABB, SHAWN L"/>
    <n v="15"/>
    <n v="0"/>
    <n v="8"/>
    <n v="23"/>
    <n v="0.65217391304347805"/>
    <n v="0"/>
    <n v="23"/>
    <n v="0"/>
    <s v="CST"/>
    <m/>
    <s v="MEM"/>
    <s v="Setup Busi"/>
    <x v="14"/>
    <s v="140"/>
  </r>
  <r>
    <s v="MCQUINN, KYLE M"/>
    <n v="159.75"/>
    <n v="2"/>
    <n v="67"/>
    <n v="228.75"/>
    <n v="0.69836065573770501"/>
    <n v="0"/>
    <n v="228.75"/>
    <n v="0"/>
    <s v="STJ"/>
    <s v="B"/>
    <m/>
    <s v="ST JOSEPH"/>
    <x v="19"/>
    <s v="131"/>
  </r>
  <r>
    <s v="MEARS, JERALD TODD"/>
    <n v="0"/>
    <n v="0"/>
    <n v="8"/>
    <n v="8"/>
    <n v="0"/>
    <n v="0"/>
    <n v="8"/>
    <n v="0"/>
    <m/>
    <m/>
    <m/>
    <s v="ST JOSEPH"/>
    <x v="15"/>
    <s v="140"/>
  </r>
  <r>
    <s v="MEEBOER, DANIEL M"/>
    <n v="191"/>
    <n v="17"/>
    <n v="12"/>
    <n v="220"/>
    <n v="0.86818181818181805"/>
    <n v="0"/>
    <n v="220"/>
    <n v="0"/>
    <s v="KAN"/>
    <s v="E"/>
    <m/>
    <s v="KC CENTRAL"/>
    <x v="9"/>
    <s v="131"/>
  </r>
  <r>
    <s v="MENDENHALL, KEITH A"/>
    <n v="0"/>
    <n v="184.35"/>
    <n v="23.25"/>
    <n v="207.6"/>
    <n v="0"/>
    <n v="0"/>
    <n v="207.6"/>
    <n v="0"/>
    <s v="NC"/>
    <s v="BS"/>
    <m/>
    <s v="KERNERSVIL"/>
    <x v="23"/>
    <s v="140"/>
  </r>
  <r>
    <s v="MENDEZ, PAULINA"/>
    <n v="133"/>
    <n v="0"/>
    <n v="0"/>
    <n v="133"/>
    <n v="1"/>
    <n v="0"/>
    <n v="133"/>
    <n v="0"/>
    <s v="MXC"/>
    <s v="O"/>
    <m/>
    <s v="MEXICO CIT"/>
    <x v="7"/>
    <s v="131"/>
  </r>
  <r>
    <s v="MENDOZA MARTINEZ, JESUS"/>
    <n v="216"/>
    <n v="5"/>
    <n v="10"/>
    <n v="231"/>
    <n v="0.93506493506493504"/>
    <n v="0"/>
    <n v="231"/>
    <n v="0"/>
    <s v="MXC"/>
    <s v="M3"/>
    <m/>
    <s v="Setup Busi"/>
    <x v="7"/>
    <s v="131"/>
  </r>
  <r>
    <s v="MERRELL, JAMES B"/>
    <n v="0"/>
    <n v="0"/>
    <n v="8"/>
    <n v="8"/>
    <n v="0"/>
    <n v="0"/>
    <n v="8"/>
    <n v="0"/>
    <m/>
    <m/>
    <m/>
    <s v="Setup Busi"/>
    <x v="2"/>
    <s v="131"/>
  </r>
  <r>
    <s v="MEYER, STEVEN"/>
    <n v="201"/>
    <n v="0"/>
    <n v="69"/>
    <n v="270"/>
    <n v="0.74444444444444402"/>
    <n v="0"/>
    <n v="270"/>
    <n v="0"/>
    <s v="EVA"/>
    <s v="A"/>
    <s v="EVA"/>
    <s v="EVANSVILLE"/>
    <x v="8"/>
    <s v="131"/>
  </r>
  <r>
    <s v="MICHALEK, ALEXANDER T"/>
    <n v="51"/>
    <n v="0"/>
    <n v="30"/>
    <n v="81"/>
    <n v="0.62962962962962998"/>
    <n v="32"/>
    <n v="81"/>
    <n v="0"/>
    <s v="CE1"/>
    <s v="H7"/>
    <m/>
    <s v="Setup Busi"/>
    <x v="0"/>
    <s v="131"/>
  </r>
  <r>
    <s v="MILLER, BRIAN K"/>
    <n v="0"/>
    <n v="147"/>
    <n v="56"/>
    <n v="203"/>
    <n v="0"/>
    <n v="0"/>
    <n v="203"/>
    <n v="0"/>
    <s v="ANN"/>
    <s v="BS"/>
    <m/>
    <s v="ANNVILLE"/>
    <x v="18"/>
    <s v="140"/>
  </r>
  <r>
    <s v="MILLER, JAMES R."/>
    <n v="173"/>
    <n v="0"/>
    <n v="70"/>
    <n v="243"/>
    <n v="0.71193415637860102"/>
    <n v="0"/>
    <n v="243"/>
    <n v="0"/>
    <s v="EVA"/>
    <s v="A"/>
    <s v="EVA"/>
    <s v="EVANSVILLE"/>
    <x v="8"/>
    <s v="131"/>
  </r>
  <r>
    <s v="MILLER, JEREMY D"/>
    <n v="116.5"/>
    <n v="0"/>
    <n v="110.5"/>
    <n v="227"/>
    <n v="0.513215859030837"/>
    <n v="0"/>
    <n v="227"/>
    <n v="0"/>
    <s v="KAN"/>
    <s v="C"/>
    <m/>
    <s v="KC CENTRAL"/>
    <x v="9"/>
    <s v="131"/>
  </r>
  <r>
    <s v="MILLS, ANNE E"/>
    <n v="36"/>
    <n v="0"/>
    <n v="161"/>
    <n v="197"/>
    <n v="0.182741116751269"/>
    <n v="0"/>
    <n v="197"/>
    <n v="0"/>
    <s v="MEM"/>
    <s v="B"/>
    <m/>
    <s v="Setup Busi"/>
    <x v="6"/>
    <s v="131"/>
  </r>
  <r>
    <s v="MO, MOMO"/>
    <n v="99"/>
    <n v="0"/>
    <n v="109"/>
    <n v="208"/>
    <n v="0.47596153846153899"/>
    <n v="0"/>
    <n v="208"/>
    <n v="0"/>
    <s v="XIAN"/>
    <s v="A"/>
    <m/>
    <s v="Setup Busi"/>
    <x v="29"/>
    <s v="131"/>
  </r>
  <r>
    <s v="MOHAN RAM, RAVICHANDRAN"/>
    <n v="212.97"/>
    <n v="0"/>
    <n v="46.5"/>
    <n v="259.47000000000003"/>
    <n v="0.82078853046595002"/>
    <n v="0"/>
    <n v="212.97"/>
    <n v="46.5"/>
    <s v="IN"/>
    <s v="A"/>
    <m/>
    <s v="Setup Busi"/>
    <x v="4"/>
    <s v="131"/>
  </r>
  <r>
    <s v="MONDRAGON PENA, FABIOLA G"/>
    <n v="175"/>
    <n v="0"/>
    <n v="52.5"/>
    <n v="227.5"/>
    <n v="0.76923076923076905"/>
    <n v="0"/>
    <n v="227.5"/>
    <n v="0"/>
    <s v="MXC"/>
    <s v="M1"/>
    <m/>
    <s v="Setup Busi"/>
    <x v="7"/>
    <s v="131"/>
  </r>
  <r>
    <s v="MONIKA GROVER,"/>
    <n v="190"/>
    <n v="0"/>
    <n v="0"/>
    <n v="190"/>
    <n v="1"/>
    <n v="0"/>
    <n v="190"/>
    <n v="0"/>
    <s v="OS"/>
    <m/>
    <m/>
    <s v="BLUESCOPE"/>
    <x v="13"/>
    <s v="135"/>
  </r>
  <r>
    <s v="MONTALBO, MEYNARDO E"/>
    <n v="178.75"/>
    <n v="0"/>
    <n v="41.25"/>
    <n v="220"/>
    <n v="0.8125"/>
    <n v="0"/>
    <n v="220"/>
    <n v="0"/>
    <s v="CE1"/>
    <s v="H2"/>
    <m/>
    <s v="KC CENTRAL"/>
    <x v="0"/>
    <s v="131"/>
  </r>
  <r>
    <s v="MONTGOMERY, MICHAEL J"/>
    <n v="0"/>
    <n v="0"/>
    <n v="8"/>
    <n v="8"/>
    <n v="0"/>
    <n v="0"/>
    <n v="8"/>
    <n v="0"/>
    <s v="NC"/>
    <s v="BS"/>
    <m/>
    <s v="KERNERSVIL"/>
    <x v="23"/>
    <s v="140"/>
  </r>
  <r>
    <s v="MORALES ROMERO, HUMBERTO"/>
    <n v="192"/>
    <n v="1.5"/>
    <n v="34"/>
    <n v="227.5"/>
    <n v="0.84395604395604396"/>
    <n v="0"/>
    <n v="227.5"/>
    <n v="0"/>
    <s v="MXC"/>
    <s v="M3"/>
    <m/>
    <s v="MEXICO CIT"/>
    <x v="7"/>
    <s v="131"/>
  </r>
  <r>
    <s v="MORRISON, WILLIAM S"/>
    <n v="214.75"/>
    <n v="0"/>
    <n v="48.75"/>
    <n v="263.5"/>
    <n v="0.81499051233396602"/>
    <n v="0"/>
    <n v="263.5"/>
    <n v="0"/>
    <s v="MEM"/>
    <s v="A"/>
    <m/>
    <s v="Setup Busi"/>
    <x v="6"/>
    <s v="131"/>
  </r>
  <r>
    <s v="MORTERA PARROQUIN, LETICIA"/>
    <n v="19"/>
    <n v="0"/>
    <n v="208.5"/>
    <n v="227.5"/>
    <n v="8.3516483516483497E-2"/>
    <n v="0"/>
    <n v="227.5"/>
    <n v="0"/>
    <s v="MXC"/>
    <s v="M1"/>
    <m/>
    <s v="MEXICO CIT"/>
    <x v="7"/>
    <s v="131"/>
  </r>
  <r>
    <s v="MOSELEY, TODD A"/>
    <n v="197.5"/>
    <n v="0"/>
    <n v="36"/>
    <n v="233.5"/>
    <n v="0.84582441113490403"/>
    <n v="0"/>
    <n v="233.5"/>
    <n v="0"/>
    <s v="EVA"/>
    <s v="A"/>
    <s v="EVA"/>
    <s v="EVANSVILLE"/>
    <x v="8"/>
    <s v="131"/>
  </r>
  <r>
    <s v="MU, YIXIN"/>
    <n v="0"/>
    <n v="0"/>
    <n v="8"/>
    <n v="8"/>
    <n v="0"/>
    <n v="0"/>
    <n v="8"/>
    <n v="0"/>
    <m/>
    <m/>
    <m/>
    <s v="SPEC BLDG"/>
    <x v="25"/>
    <s v="140"/>
  </r>
  <r>
    <s v="MULLENDER, BRAD M"/>
    <n v="205"/>
    <n v="0"/>
    <n v="44.5"/>
    <n v="249.5"/>
    <n v="0.821643286573146"/>
    <n v="0"/>
    <n v="249.5"/>
    <n v="0"/>
    <s v="CE1"/>
    <s v="H5"/>
    <m/>
    <s v="SPEC BLDG"/>
    <x v="0"/>
    <s v="131"/>
  </r>
  <r>
    <s v="MURPHY, CODY A"/>
    <n v="168.5"/>
    <n v="1"/>
    <n v="81"/>
    <n v="250.5"/>
    <n v="0.67265469061876304"/>
    <n v="0"/>
    <n v="250.5"/>
    <n v="0"/>
    <s v="VIS"/>
    <s v="B"/>
    <m/>
    <s v="Setup Busi"/>
    <x v="2"/>
    <s v="131"/>
  </r>
  <r>
    <s v="MURUGAN, G. SIVA"/>
    <n v="231.48"/>
    <n v="0"/>
    <n v="33.85"/>
    <n v="265.33"/>
    <n v="0.87242302038970299"/>
    <n v="0"/>
    <n v="265.33"/>
    <n v="0"/>
    <s v="IN"/>
    <s v="A"/>
    <m/>
    <s v="Setup Busi"/>
    <x v="4"/>
    <s v="131"/>
  </r>
  <r>
    <s v="MURUGESH, MUTHU KISOK KUMAR"/>
    <n v="161.66999999999999"/>
    <n v="0"/>
    <n v="81.73"/>
    <n v="243.4"/>
    <n v="0.66421528348397696"/>
    <n v="0"/>
    <n v="243.4"/>
    <n v="0"/>
    <s v="IN"/>
    <s v="A"/>
    <m/>
    <s v="Setup Busi"/>
    <x v="4"/>
    <s v="131"/>
  </r>
  <r>
    <s v="MUSSELWHITE, MICHAEL W"/>
    <n v="245.5"/>
    <n v="0"/>
    <n v="70"/>
    <n v="315.5"/>
    <n v="0.77812995245641803"/>
    <n v="0"/>
    <n v="315.5"/>
    <n v="0"/>
    <s v="AR"/>
    <s v="A"/>
    <m/>
    <s v="PINE BLUFF"/>
    <x v="5"/>
    <s v="131"/>
  </r>
  <r>
    <s v="MUSSETT, MICHAEL E"/>
    <n v="0"/>
    <n v="0"/>
    <n v="8"/>
    <n v="8"/>
    <n v="0"/>
    <n v="0"/>
    <n v="8"/>
    <n v="0"/>
    <m/>
    <m/>
    <m/>
    <s v="SPEC BLDG"/>
    <x v="13"/>
    <s v="135"/>
  </r>
  <r>
    <s v="MYERS, DARRYL J"/>
    <n v="167.25"/>
    <n v="2.5"/>
    <n v="54.25"/>
    <n v="224"/>
    <n v="0.74665178571428603"/>
    <n v="0"/>
    <n v="224"/>
    <n v="0"/>
    <s v="STJ"/>
    <s v="A"/>
    <m/>
    <s v="ST JOSEPH"/>
    <x v="19"/>
    <s v="131"/>
  </r>
  <r>
    <s v="NAATZ, MATTHEW A"/>
    <n v="0"/>
    <n v="73.5"/>
    <n v="36"/>
    <n v="109.5"/>
    <n v="0"/>
    <n v="0"/>
    <n v="109.5"/>
    <n v="0"/>
    <s v="EVA"/>
    <s v="BS"/>
    <s v="EVA"/>
    <s v="EVANSVILLE"/>
    <x v="1"/>
    <s v="140"/>
  </r>
  <r>
    <s v="NADEAU, BRYAN E"/>
    <n v="0"/>
    <n v="0"/>
    <n v="188"/>
    <n v="188"/>
    <n v="0"/>
    <n v="0"/>
    <n v="188"/>
    <n v="0"/>
    <s v="KAN"/>
    <s v="BS"/>
    <m/>
    <s v="KC CENTRAL"/>
    <x v="25"/>
    <s v="140"/>
  </r>
  <r>
    <s v="NAGIEWICZ III, RAYMOND A"/>
    <n v="0"/>
    <n v="0"/>
    <n v="20"/>
    <n v="20"/>
    <n v="0"/>
    <n v="16"/>
    <n v="20"/>
    <n v="0"/>
    <s v="KAN"/>
    <s v="BS"/>
    <s v="KAN"/>
    <s v="KC CENTRAL"/>
    <x v="25"/>
    <s v="140"/>
  </r>
  <r>
    <s v="NANCE, BRIAN D"/>
    <n v="130"/>
    <n v="0"/>
    <n v="33"/>
    <n v="163"/>
    <n v="0.79754601226993904"/>
    <n v="40.5"/>
    <n v="163"/>
    <n v="0"/>
    <s v="KAN"/>
    <s v="O"/>
    <s v="KAN"/>
    <s v="SPEC BLDG"/>
    <x v="25"/>
    <s v="141"/>
  </r>
  <r>
    <s v="NAVA GUERRERO, NANCY"/>
    <n v="85"/>
    <n v="0"/>
    <n v="142.5"/>
    <n v="227.5"/>
    <n v="0.37362637362637402"/>
    <n v="0"/>
    <n v="227.5"/>
    <n v="0"/>
    <s v="MXC"/>
    <s v="M2"/>
    <m/>
    <s v="MEXICO CIT"/>
    <x v="7"/>
    <s v="131"/>
  </r>
  <r>
    <s v="NEVINS, ARTHUR E"/>
    <n v="96.5"/>
    <n v="0"/>
    <n v="111.5"/>
    <n v="208"/>
    <n v="0.46394230769230799"/>
    <n v="0"/>
    <n v="208"/>
    <n v="0"/>
    <s v="CE1"/>
    <s v="H1"/>
    <m/>
    <s v="SPEC BLDG"/>
    <x v="0"/>
    <s v="131"/>
  </r>
  <r>
    <s v="NEWSOM, LARRY"/>
    <n v="0"/>
    <n v="0"/>
    <n v="80"/>
    <n v="80"/>
    <n v="0"/>
    <n v="0"/>
    <n v="80"/>
    <n v="0"/>
    <s v="MEM"/>
    <s v="A"/>
    <m/>
    <s v="VISALIA"/>
    <x v="2"/>
    <s v="131"/>
  </r>
  <r>
    <s v="NGO, HUY QUOC"/>
    <n v="0"/>
    <n v="0"/>
    <n v="8"/>
    <n v="8"/>
    <n v="0"/>
    <n v="0"/>
    <n v="8"/>
    <n v="0"/>
    <m/>
    <m/>
    <m/>
    <s v="SPEC BLDG"/>
    <x v="10"/>
    <s v="157"/>
  </r>
  <r>
    <s v="NISSEN, STEVEN B"/>
    <n v="77.5"/>
    <n v="15.5"/>
    <n v="132"/>
    <n v="225"/>
    <n v="0.344444444444444"/>
    <n v="0"/>
    <n v="225"/>
    <n v="0"/>
    <s v="CE1"/>
    <s v="H2"/>
    <m/>
    <s v="SPEC BLDG"/>
    <x v="0"/>
    <s v="131"/>
  </r>
  <r>
    <s v="NORIEGA CEBALLOS, MARIANA"/>
    <n v="38"/>
    <n v="0"/>
    <n v="189.5"/>
    <n v="227.5"/>
    <n v="0.16703296703296699"/>
    <n v="0"/>
    <n v="227.5"/>
    <n v="0"/>
    <s v="MXC"/>
    <s v="M1"/>
    <m/>
    <s v="Setup Busi"/>
    <x v="7"/>
    <s v="131"/>
  </r>
  <r>
    <s v="NORMAN, MICHAEL A"/>
    <n v="157"/>
    <n v="0"/>
    <n v="46.25"/>
    <n v="203.25"/>
    <n v="0.77244772447724497"/>
    <n v="53"/>
    <n v="203.25"/>
    <n v="0"/>
    <s v="CSS"/>
    <m/>
    <m/>
    <s v="BLUESCOPE"/>
    <x v="10"/>
    <s v="143"/>
  </r>
  <r>
    <s v="NOUZOVSKY, ORVAL D"/>
    <n v="243.82"/>
    <n v="1.25"/>
    <n v="80.69"/>
    <n v="325.76"/>
    <n v="0.74846512770137497"/>
    <n v="0"/>
    <n v="325.76"/>
    <n v="0"/>
    <s v="AR"/>
    <s v="A"/>
    <s v="AR"/>
    <s v="PINE BLUFF"/>
    <x v="5"/>
    <s v="131"/>
  </r>
  <r>
    <s v="NUNES, KARI S"/>
    <n v="0"/>
    <n v="188"/>
    <n v="8"/>
    <n v="196"/>
    <n v="0"/>
    <n v="0"/>
    <n v="196"/>
    <n v="0"/>
    <s v="VIS"/>
    <s v="BS"/>
    <m/>
    <s v="VISALIA"/>
    <x v="22"/>
    <s v="140"/>
  </r>
  <r>
    <s v="NWOSU, DANIEL I"/>
    <n v="180.75"/>
    <n v="4.5"/>
    <n v="38.25"/>
    <n v="223.5"/>
    <n v="0.80872483221476499"/>
    <n v="0"/>
    <n v="223.5"/>
    <n v="0"/>
    <s v="ANN"/>
    <s v="D"/>
    <s v="ANN"/>
    <s v="ANNVILLE"/>
    <x v="3"/>
    <s v="131"/>
  </r>
  <r>
    <s v="O'QUINN, OLIVIA S"/>
    <n v="22.5"/>
    <n v="0"/>
    <n v="169.5"/>
    <n v="192"/>
    <n v="0.1171875"/>
    <n v="0"/>
    <n v="192"/>
    <n v="0"/>
    <m/>
    <m/>
    <m/>
    <s v="Setup Busi"/>
    <x v="9"/>
    <s v="131"/>
  </r>
  <r>
    <s v="OAKESON, STEVEN J."/>
    <n v="0"/>
    <n v="0"/>
    <n v="8"/>
    <n v="8"/>
    <n v="0"/>
    <n v="8"/>
    <n v="8"/>
    <n v="0"/>
    <s v="EVA"/>
    <s v="Q"/>
    <s v="EVA"/>
    <s v="EVANSVILLE"/>
    <x v="1"/>
    <s v="495"/>
  </r>
  <r>
    <s v="OAKLEY, ISAIAH E"/>
    <n v="202"/>
    <n v="0"/>
    <n v="24.5"/>
    <n v="226.5"/>
    <n v="0.89183222958057395"/>
    <n v="0"/>
    <n v="226.5"/>
    <n v="0"/>
    <s v="MEM"/>
    <s v="A"/>
    <m/>
    <s v="Setup Busi"/>
    <x v="6"/>
    <s v="131"/>
  </r>
  <r>
    <s v="OCAMPO, AMAYA"/>
    <n v="97"/>
    <n v="0"/>
    <n v="0"/>
    <n v="97"/>
    <n v="1"/>
    <n v="0"/>
    <n v="97"/>
    <n v="0"/>
    <s v="MXC"/>
    <s v="O"/>
    <m/>
    <s v="Setup Busi"/>
    <x v="7"/>
    <s v="131"/>
  </r>
  <r>
    <s v="OGLESBY, JAMIE A"/>
    <n v="174"/>
    <n v="0"/>
    <n v="53.25"/>
    <n v="227.25"/>
    <n v="0.76567656765676595"/>
    <n v="0"/>
    <n v="227.25"/>
    <n v="0"/>
    <s v="AR"/>
    <s v="A"/>
    <s v="AR"/>
    <s v="PINE BLUFF"/>
    <x v="5"/>
    <s v="131"/>
  </r>
  <r>
    <s v="OMVIG, CARLTON T"/>
    <n v="0"/>
    <n v="48"/>
    <n v="30"/>
    <n v="78"/>
    <n v="0"/>
    <n v="0"/>
    <n v="78"/>
    <n v="0"/>
    <s v="EVA"/>
    <s v="BS"/>
    <s v="EVA"/>
    <s v="EVANSVILLE"/>
    <x v="1"/>
    <s v="140"/>
  </r>
  <r>
    <s v="OPEL, ALAN W"/>
    <n v="0"/>
    <n v="132.75"/>
    <n v="32.5"/>
    <n v="165.25"/>
    <n v="0"/>
    <n v="0"/>
    <n v="165.25"/>
    <n v="0"/>
    <s v="KAN"/>
    <s v="Q"/>
    <m/>
    <s v="KC CENTRAL"/>
    <x v="25"/>
    <s v="495"/>
  </r>
  <r>
    <s v="OROZCO ZITLE, SARAI"/>
    <n v="177"/>
    <n v="0"/>
    <n v="50.5"/>
    <n v="227.5"/>
    <n v="0.77802197802197803"/>
    <n v="0"/>
    <n v="227.5"/>
    <n v="0"/>
    <s v="MXC"/>
    <s v="M2"/>
    <m/>
    <s v="Setup Busi"/>
    <x v="7"/>
    <s v="131"/>
  </r>
  <r>
    <s v="PABLO, AARON"/>
    <n v="0"/>
    <n v="0"/>
    <n v="120"/>
    <n v="120"/>
    <n v="0"/>
    <n v="0"/>
    <n v="120"/>
    <n v="0"/>
    <m/>
    <m/>
    <m/>
    <s v="Setup Busi"/>
    <x v="2"/>
    <s v="131"/>
  </r>
  <r>
    <s v="PAGE, JENNIFER M"/>
    <n v="207"/>
    <n v="0"/>
    <n v="47"/>
    <n v="254"/>
    <n v="0.81496062992125995"/>
    <n v="0"/>
    <n v="254"/>
    <n v="0"/>
    <s v="KAN"/>
    <s v="C"/>
    <m/>
    <s v="KC CENTRAL"/>
    <x v="9"/>
    <s v="131"/>
  </r>
  <r>
    <s v="PALMER, DAVID EDWARD"/>
    <n v="0"/>
    <n v="0"/>
    <n v="10"/>
    <n v="10"/>
    <n v="0"/>
    <n v="0"/>
    <n v="10"/>
    <n v="0"/>
    <m/>
    <m/>
    <m/>
    <s v="SPEC BLDG"/>
    <x v="0"/>
    <s v="131"/>
  </r>
  <r>
    <s v="PALMER, RONNIE D"/>
    <n v="139.69999999999999"/>
    <n v="0"/>
    <n v="0"/>
    <n v="139.69999999999999"/>
    <n v="1"/>
    <n v="0"/>
    <n v="139.69999999999999"/>
    <n v="0"/>
    <s v="AR"/>
    <s v="B"/>
    <m/>
    <s v="PINE BLUFF"/>
    <x v="5"/>
    <s v="131"/>
  </r>
  <r>
    <s v="PAMATMAT, PHILREY P"/>
    <n v="0"/>
    <n v="0"/>
    <n v="8"/>
    <n v="8"/>
    <n v="0"/>
    <n v="0"/>
    <n v="8"/>
    <n v="0"/>
    <s v="GBL"/>
    <s v="BS"/>
    <m/>
    <s v="SPEC BLDG"/>
    <x v="17"/>
    <s v="140"/>
  </r>
  <r>
    <s v="PARAMESWARAN, BHUVANESH KUMAR"/>
    <n v="202.13"/>
    <n v="0"/>
    <n v="51"/>
    <n v="253.13"/>
    <n v="0.79852249832102096"/>
    <n v="0"/>
    <n v="253.13"/>
    <n v="0"/>
    <s v="IN"/>
    <s v="A"/>
    <m/>
    <s v="Setup Busi"/>
    <x v="4"/>
    <s v="131"/>
  </r>
  <r>
    <s v="PARKER, JORDAN R"/>
    <n v="182"/>
    <n v="0"/>
    <n v="10"/>
    <n v="192"/>
    <n v="0.94791666666666696"/>
    <n v="0"/>
    <n v="192"/>
    <n v="0"/>
    <s v="EVA"/>
    <s v="B"/>
    <m/>
    <s v="Setup Busi"/>
    <x v="8"/>
    <s v="131"/>
  </r>
  <r>
    <s v="PARR, LACEY E"/>
    <n v="0"/>
    <n v="0"/>
    <n v="8"/>
    <n v="8"/>
    <n v="0"/>
    <n v="0"/>
    <n v="8"/>
    <n v="0"/>
    <s v="OCD"/>
    <s v="A"/>
    <m/>
    <s v="Setup Busi"/>
    <x v="2"/>
    <s v="131"/>
  </r>
  <r>
    <s v="PARRA, LUIS"/>
    <n v="78"/>
    <n v="0"/>
    <n v="0"/>
    <n v="78"/>
    <n v="1"/>
    <n v="0"/>
    <n v="78"/>
    <n v="0"/>
    <s v="MXC"/>
    <s v="O"/>
    <m/>
    <s v="Setup Busi"/>
    <x v="7"/>
    <s v="131"/>
  </r>
  <r>
    <s v="PARRETT, RODNEY T."/>
    <n v="0"/>
    <n v="144"/>
    <n v="28"/>
    <n v="172"/>
    <n v="0"/>
    <n v="51"/>
    <n v="144"/>
    <n v="28"/>
    <m/>
    <m/>
    <m/>
    <s v="ANNVILLE"/>
    <x v="18"/>
    <s v="495"/>
  </r>
  <r>
    <s v="PASLEY, CARRIE FRANCES"/>
    <n v="0"/>
    <n v="0"/>
    <n v="8"/>
    <n v="8"/>
    <n v="0"/>
    <n v="0"/>
    <n v="8"/>
    <n v="0"/>
    <s v="OCD"/>
    <s v="A"/>
    <m/>
    <s v="ST JOSEPH"/>
    <x v="10"/>
    <s v="131"/>
  </r>
  <r>
    <s v="PASLEY, SONIA M"/>
    <n v="0"/>
    <n v="0"/>
    <n v="8"/>
    <n v="8"/>
    <n v="0"/>
    <n v="0"/>
    <n v="8"/>
    <n v="0"/>
    <s v="GBL"/>
    <m/>
    <m/>
    <s v="SPEC BLDG"/>
    <x v="17"/>
    <s v="140"/>
  </r>
  <r>
    <s v="PATEL, YAGNESH"/>
    <n v="106.5"/>
    <n v="8.5"/>
    <n v="32.75"/>
    <n v="147.75"/>
    <n v="0.72081218274111702"/>
    <n v="17.5"/>
    <n v="147.75"/>
    <n v="0"/>
    <s v="ANN"/>
    <s v="BS"/>
    <m/>
    <s v="CANADA"/>
    <x v="18"/>
    <s v="140"/>
  </r>
  <r>
    <s v="PAULSON, MICHAEL R"/>
    <n v="0"/>
    <n v="24"/>
    <n v="8"/>
    <n v="32"/>
    <n v="0"/>
    <n v="12"/>
    <n v="32"/>
    <n v="0"/>
    <s v="EVA"/>
    <s v="BS"/>
    <s v="EVA"/>
    <s v="EVANSVILLE"/>
    <x v="1"/>
    <s v="140"/>
  </r>
  <r>
    <s v="PAULSON, THOMAS"/>
    <n v="36.5"/>
    <n v="0"/>
    <n v="44"/>
    <n v="80.5"/>
    <n v="0.453416149068323"/>
    <n v="0"/>
    <n v="80.5"/>
    <n v="0"/>
    <s v="CE1"/>
    <s v="H7"/>
    <m/>
    <s v="KC CENTRAL"/>
    <x v="17"/>
    <s v="495"/>
  </r>
  <r>
    <s v="PEMBERTON, PAUL R."/>
    <n v="83.5"/>
    <n v="6.5"/>
    <n v="139.25"/>
    <n v="229.25"/>
    <n v="0.36423118865866999"/>
    <n v="0"/>
    <n v="229.25"/>
    <n v="0"/>
    <s v="KAN"/>
    <s v="O"/>
    <s v="KAN"/>
    <s v="SPEC BLDG"/>
    <x v="25"/>
    <s v="140"/>
  </r>
  <r>
    <s v="PERIC, JOHN"/>
    <n v="0"/>
    <n v="0"/>
    <n v="8"/>
    <n v="8"/>
    <n v="0"/>
    <n v="0"/>
    <n v="8"/>
    <n v="0"/>
    <s v="ANN"/>
    <s v="BS"/>
    <m/>
    <s v="CANADA"/>
    <x v="18"/>
    <s v="140"/>
  </r>
  <r>
    <s v="PERTSCHI, CHRISTOPHER J"/>
    <n v="0"/>
    <n v="162.5"/>
    <n v="46"/>
    <n v="208.5"/>
    <n v="0"/>
    <n v="0"/>
    <n v="208.5"/>
    <n v="0"/>
    <s v="ANN"/>
    <s v="BS"/>
    <s v="ANN"/>
    <s v="ANNVILLE"/>
    <x v="18"/>
    <s v="140"/>
  </r>
  <r>
    <s v="PETERS, DEVIN"/>
    <n v="97"/>
    <n v="24.75"/>
    <n v="45.25"/>
    <n v="167"/>
    <n v="0.58083832335329399"/>
    <n v="0"/>
    <n v="167"/>
    <n v="0"/>
    <s v="ANN"/>
    <s v="A"/>
    <m/>
    <s v="ANNVILLE"/>
    <x v="3"/>
    <s v="131"/>
  </r>
  <r>
    <s v="PETERSON, CARL J"/>
    <n v="129.5"/>
    <n v="5"/>
    <n v="25.5"/>
    <n v="160"/>
    <n v="0.80937499999999996"/>
    <n v="40"/>
    <n v="160"/>
    <n v="0"/>
    <s v="CSS"/>
    <m/>
    <m/>
    <s v="SPEC BLDG"/>
    <x v="10"/>
    <s v="143"/>
  </r>
  <r>
    <s v="PEVELER, GERALD L"/>
    <n v="0"/>
    <n v="150.5"/>
    <n v="9.5"/>
    <n v="160"/>
    <n v="0"/>
    <n v="40"/>
    <n v="160"/>
    <n v="0"/>
    <s v="KAN"/>
    <s v="Q"/>
    <m/>
    <s v="KC CENTRAL"/>
    <x v="25"/>
    <s v="495"/>
  </r>
  <r>
    <s v="PHILLIPS, JERRY LEE"/>
    <n v="122.5"/>
    <n v="0"/>
    <n v="107"/>
    <n v="229.5"/>
    <n v="0.53376906318082795"/>
    <n v="0"/>
    <n v="229.5"/>
    <n v="0"/>
    <s v="STJ"/>
    <s v="A"/>
    <s v="STJ"/>
    <s v="ST JOSEPH"/>
    <x v="19"/>
    <s v="131"/>
  </r>
  <r>
    <s v="PLOTNICK BUNN, SARAH R"/>
    <n v="0"/>
    <n v="0"/>
    <n v="8"/>
    <n v="8"/>
    <n v="0"/>
    <n v="0"/>
    <n v="8"/>
    <n v="0"/>
    <m/>
    <m/>
    <m/>
    <s v="KERNERSVIL"/>
    <x v="23"/>
    <s v="140"/>
  </r>
  <r>
    <s v="POOR, RODNEY A"/>
    <n v="0"/>
    <n v="0"/>
    <n v="16"/>
    <n v="16"/>
    <n v="0"/>
    <n v="0"/>
    <n v="16"/>
    <n v="0"/>
    <s v="CA"/>
    <m/>
    <s v="CA"/>
    <s v="EVANSVILLE"/>
    <x v="13"/>
    <s v="133"/>
  </r>
  <r>
    <s v="POSEY, DONALD R"/>
    <n v="0"/>
    <n v="134"/>
    <n v="32"/>
    <n v="166"/>
    <n v="0"/>
    <n v="0"/>
    <n v="134"/>
    <n v="32"/>
    <m/>
    <m/>
    <m/>
    <s v="BIRMINGHAM"/>
    <x v="18"/>
    <s v="495"/>
  </r>
  <r>
    <s v="POWROZNIK, CHRISTOPHER T."/>
    <n v="0"/>
    <n v="144"/>
    <n v="12"/>
    <n v="156"/>
    <n v="0"/>
    <n v="47"/>
    <n v="144"/>
    <n v="12"/>
    <s v="ANN"/>
    <s v="Q"/>
    <m/>
    <s v="ANNVILLE"/>
    <x v="18"/>
    <s v="495"/>
  </r>
  <r>
    <s v="PRABHAKAR, M.N."/>
    <n v="251.05"/>
    <n v="0"/>
    <n v="8.5"/>
    <n v="259.55"/>
    <n v="0.96725101136582603"/>
    <n v="0"/>
    <n v="251.05"/>
    <n v="8.5"/>
    <s v="IN"/>
    <s v="A"/>
    <m/>
    <s v="Setup Busi"/>
    <x v="4"/>
    <s v="131"/>
  </r>
  <r>
    <s v="PREVO, ROBERT B"/>
    <n v="0"/>
    <n v="0"/>
    <n v="8"/>
    <n v="8"/>
    <n v="0"/>
    <n v="0"/>
    <n v="8"/>
    <n v="0"/>
    <m/>
    <m/>
    <m/>
    <s v="Setup Busi"/>
    <x v="23"/>
    <s v="140"/>
  </r>
  <r>
    <s v="PRITCHETT, ANTONIO D"/>
    <n v="248.5"/>
    <n v="1.5"/>
    <n v="55"/>
    <n v="305"/>
    <n v="0.81475409836065604"/>
    <n v="0"/>
    <n v="305"/>
    <n v="0"/>
    <s v="MEM"/>
    <s v="A"/>
    <m/>
    <s v="Setup Busi"/>
    <x v="6"/>
    <s v="131"/>
  </r>
  <r>
    <s v="PROCTOR, LESLIE M"/>
    <n v="0"/>
    <n v="0"/>
    <n v="144"/>
    <n v="144"/>
    <n v="0"/>
    <n v="24"/>
    <n v="144"/>
    <n v="0"/>
    <m/>
    <m/>
    <m/>
    <s v="Setup Busi"/>
    <x v="10"/>
    <s v="490"/>
  </r>
  <r>
    <s v="PRUIETT, MARVIN E"/>
    <n v="200.75"/>
    <n v="0"/>
    <n v="54"/>
    <n v="254.75"/>
    <n v="0.78802747791952898"/>
    <n v="0"/>
    <n v="254.75"/>
    <n v="0"/>
    <s v="AR"/>
    <s v="A"/>
    <s v="AR"/>
    <s v="PINE BLUFF"/>
    <x v="5"/>
    <s v="131"/>
  </r>
  <r>
    <s v="PUDENZ, JAY F"/>
    <n v="186.25"/>
    <n v="0"/>
    <n v="46"/>
    <n v="232.25"/>
    <n v="0.801937567276642"/>
    <n v="0"/>
    <n v="232.25"/>
    <n v="0"/>
    <s v="KAN"/>
    <s v="O"/>
    <s v="KAN"/>
    <s v="KC CENTRAL"/>
    <x v="25"/>
    <s v="141"/>
  </r>
  <r>
    <s v="PULLIAM, SHERLON J"/>
    <n v="71"/>
    <n v="0"/>
    <n v="130"/>
    <n v="201"/>
    <n v="0.35323383084577098"/>
    <n v="0"/>
    <n v="201"/>
    <n v="0"/>
    <s v="KAN"/>
    <s v="C"/>
    <m/>
    <s v="BUTLER CEN"/>
    <x v="9"/>
    <s v="131"/>
  </r>
  <r>
    <s v="PURSIFULL, CHRISTOPHER R"/>
    <n v="0"/>
    <n v="0"/>
    <n v="8"/>
    <n v="8"/>
    <n v="0"/>
    <n v="0"/>
    <n v="8"/>
    <n v="0"/>
    <m/>
    <m/>
    <m/>
    <s v="VISALIA"/>
    <x v="2"/>
    <s v="131"/>
  </r>
  <r>
    <s v="QIAN, JIMMY"/>
    <n v="0"/>
    <n v="0"/>
    <n v="0"/>
    <n v="0"/>
    <m/>
    <n v="40"/>
    <n v="0"/>
    <n v="0"/>
    <s v="CX"/>
    <m/>
    <m/>
    <s v="Setup Busi"/>
    <x v="24"/>
    <s v="131"/>
  </r>
  <r>
    <s v="QUALLS, COREY L"/>
    <n v="61"/>
    <n v="103"/>
    <n v="72"/>
    <n v="236"/>
    <n v="0.25847457627118597"/>
    <n v="0"/>
    <n v="236"/>
    <n v="0"/>
    <s v="VIS"/>
    <s v="B"/>
    <m/>
    <s v="VISALIA"/>
    <x v="22"/>
    <s v="140"/>
  </r>
  <r>
    <s v="QUERRY, CLIFTON E"/>
    <n v="20"/>
    <n v="0"/>
    <n v="176"/>
    <n v="196"/>
    <n v="0.102040816326531"/>
    <n v="0"/>
    <n v="196"/>
    <n v="0"/>
    <s v="NC"/>
    <s v="B"/>
    <m/>
    <s v="KERNERSVIL"/>
    <x v="20"/>
    <s v="131"/>
  </r>
  <r>
    <s v="QUINN, MARK J."/>
    <n v="0"/>
    <n v="63"/>
    <n v="9"/>
    <n v="72"/>
    <n v="0"/>
    <n v="80"/>
    <n v="72"/>
    <n v="0"/>
    <s v="ANN"/>
    <s v="BS"/>
    <m/>
    <s v="CANADA"/>
    <x v="18"/>
    <s v="140"/>
  </r>
  <r>
    <s v="RAJASEKHAR, RASHMI"/>
    <n v="82.09"/>
    <n v="19.3"/>
    <n v="119.84"/>
    <n v="221.23"/>
    <n v="0.371061790896352"/>
    <n v="0"/>
    <n v="221.23"/>
    <n v="0"/>
    <s v="IN"/>
    <s v="A"/>
    <m/>
    <s v="Setup Busi"/>
    <x v="4"/>
    <s v="131"/>
  </r>
  <r>
    <s v="RAMAMOORTHY, SARAVANAKUMAR"/>
    <n v="230.7"/>
    <n v="0"/>
    <n v="29.89"/>
    <n v="260.58999999999997"/>
    <n v="0.885298745155225"/>
    <n v="0"/>
    <n v="260.58999999999997"/>
    <n v="0"/>
    <s v="IN"/>
    <s v="A"/>
    <m/>
    <s v="Setup Busi"/>
    <x v="4"/>
    <s v="131"/>
  </r>
  <r>
    <s v="RAMIREZ NAVA, LUIS A"/>
    <n v="30"/>
    <n v="0"/>
    <n v="197.5"/>
    <n v="227.5"/>
    <n v="0.13186813186813201"/>
    <n v="0"/>
    <n v="227.5"/>
    <n v="0"/>
    <s v="MXC"/>
    <s v="M2"/>
    <m/>
    <s v="Setup Busi"/>
    <x v="7"/>
    <s v="131"/>
  </r>
  <r>
    <s v="RAMSAY, KENNETH D"/>
    <n v="10.199999999999999"/>
    <n v="0"/>
    <n v="82.3"/>
    <n v="92.5"/>
    <n v="0.11027027027027"/>
    <n v="12"/>
    <n v="92.5"/>
    <n v="0"/>
    <s v="EVA"/>
    <s v="E"/>
    <m/>
    <s v="EVANSVILLE"/>
    <x v="1"/>
    <s v="495"/>
  </r>
  <r>
    <s v="RAMU, MAHALINGAM"/>
    <n v="241.68"/>
    <n v="0"/>
    <n v="21.5"/>
    <n v="263.18"/>
    <n v="0.91830686222357305"/>
    <n v="0"/>
    <n v="241.68"/>
    <n v="21.5"/>
    <s v="IN"/>
    <s v="A"/>
    <m/>
    <s v="Setup Busi"/>
    <x v="4"/>
    <s v="131"/>
  </r>
  <r>
    <s v="RANA, SAMRAJE P"/>
    <n v="144.5"/>
    <n v="0"/>
    <n v="97.5"/>
    <n v="242"/>
    <n v="0.59710743801652899"/>
    <n v="0"/>
    <n v="242"/>
    <n v="0"/>
    <s v="CE1"/>
    <s v="H1"/>
    <m/>
    <s v="CUSTOMS 1"/>
    <x v="0"/>
    <s v="131"/>
  </r>
  <r>
    <s v="RANGANATHAN, BHASKAR"/>
    <n v="0"/>
    <n v="0"/>
    <n v="214"/>
    <n v="214"/>
    <n v="0"/>
    <n v="0"/>
    <n v="214"/>
    <n v="0"/>
    <s v="IN"/>
    <s v="M"/>
    <m/>
    <s v="Setup Busi"/>
    <x v="4"/>
    <s v="131"/>
  </r>
  <r>
    <s v="RAPPITT, DAVID J."/>
    <n v="184.5"/>
    <n v="0"/>
    <n v="20"/>
    <n v="204.5"/>
    <n v="0.90220048899755501"/>
    <n v="0"/>
    <n v="204.5"/>
    <n v="0"/>
    <s v="KAN"/>
    <s v="C"/>
    <m/>
    <s v="CANADA"/>
    <x v="9"/>
    <s v="131"/>
  </r>
  <r>
    <s v="RAVI, PRASANTH"/>
    <n v="214.02"/>
    <n v="0"/>
    <n v="47.8"/>
    <n v="261.82"/>
    <n v="0.817431823390115"/>
    <n v="0"/>
    <n v="261.82"/>
    <n v="0"/>
    <s v="IN"/>
    <s v="A"/>
    <m/>
    <s v="Setup Busi"/>
    <x v="4"/>
    <s v="131"/>
  </r>
  <r>
    <s v="RAVI, TAMILSELVAN"/>
    <n v="153.03"/>
    <n v="0"/>
    <n v="89"/>
    <n v="242.03"/>
    <n v="0.63227699045572905"/>
    <n v="0"/>
    <n v="153.03"/>
    <n v="89"/>
    <s v="IN"/>
    <s v="A"/>
    <m/>
    <s v="Setup Busi"/>
    <x v="4"/>
    <s v="131"/>
  </r>
  <r>
    <s v="REMY CONSULTING ENGINEERING,"/>
    <n v="183"/>
    <n v="0"/>
    <n v="0"/>
    <n v="183"/>
    <n v="1"/>
    <n v="0"/>
    <n v="183"/>
    <n v="0"/>
    <s v="OS"/>
    <m/>
    <m/>
    <s v="Setup Busi"/>
    <x v="25"/>
    <s v="131"/>
  </r>
  <r>
    <s v="REN, PING"/>
    <n v="104"/>
    <n v="0"/>
    <n v="107"/>
    <n v="211"/>
    <n v="0.49289099526066399"/>
    <n v="4"/>
    <n v="211"/>
    <n v="0"/>
    <s v="CE1"/>
    <s v="H1"/>
    <m/>
    <s v="SAN MARCOS"/>
    <x v="0"/>
    <s v="131"/>
  </r>
  <r>
    <s v="RENDON, EDUARDO C"/>
    <n v="0"/>
    <n v="0"/>
    <n v="80"/>
    <n v="80"/>
    <n v="0"/>
    <n v="24.5"/>
    <n v="80"/>
    <n v="0"/>
    <m/>
    <m/>
    <m/>
    <s v="VISALIA"/>
    <x v="2"/>
    <s v="131"/>
  </r>
  <r>
    <s v="RESENDIZ RESENDIZ, DULCE E"/>
    <n v="36"/>
    <n v="0"/>
    <n v="191.5"/>
    <n v="227.5"/>
    <n v="0.15824175824175801"/>
    <n v="0"/>
    <n v="227.5"/>
    <n v="0"/>
    <s v="MXC"/>
    <s v="M1"/>
    <m/>
    <s v="Setup Busi"/>
    <x v="7"/>
    <s v="131"/>
  </r>
  <r>
    <s v="REYNOLDS, RONALD K"/>
    <n v="0"/>
    <n v="0"/>
    <n v="28"/>
    <n v="28"/>
    <n v="0"/>
    <n v="0"/>
    <n v="0"/>
    <n v="28"/>
    <m/>
    <m/>
    <m/>
    <s v="PINE BLUFF"/>
    <x v="12"/>
    <s v="131"/>
  </r>
  <r>
    <s v="RICHARDS, DEBRA K"/>
    <n v="205.5"/>
    <n v="4"/>
    <n v="30"/>
    <n v="239.5"/>
    <n v="0.85803757828810001"/>
    <n v="0"/>
    <n v="239.5"/>
    <n v="0"/>
    <s v="EVA"/>
    <s v="B"/>
    <m/>
    <s v="EVANSVILLE"/>
    <x v="8"/>
    <s v="131"/>
  </r>
  <r>
    <s v="RICO MOSQUEDA, EMILIANO"/>
    <n v="227.5"/>
    <n v="0"/>
    <n v="0"/>
    <n v="227.5"/>
    <n v="1"/>
    <n v="0"/>
    <n v="227.5"/>
    <n v="0"/>
    <s v="MXC"/>
    <s v="D"/>
    <m/>
    <s v="Setup Busi"/>
    <x v="7"/>
    <s v="131"/>
  </r>
  <r>
    <s v="RIDDLE ENTERPRISES (BCSS),"/>
    <n v="44.82"/>
    <n v="40"/>
    <n v="0"/>
    <n v="84.82"/>
    <n v="0.52841311011553904"/>
    <n v="0"/>
    <n v="84.82"/>
    <n v="0"/>
    <s v="CSS"/>
    <m/>
    <m/>
    <s v="BCSS"/>
    <x v="10"/>
    <s v="157"/>
  </r>
  <r>
    <s v="RIEMER, LESLIE A"/>
    <n v="0"/>
    <n v="87"/>
    <n v="36"/>
    <n v="123"/>
    <n v="0"/>
    <n v="0"/>
    <n v="123"/>
    <n v="0"/>
    <s v="EVA"/>
    <s v="BS"/>
    <s v="EVA"/>
    <s v="EVANSVILLE"/>
    <x v="1"/>
    <s v="140"/>
  </r>
  <r>
    <s v="RILEY, MIKE L"/>
    <n v="0"/>
    <n v="0"/>
    <n v="8"/>
    <n v="8"/>
    <n v="0"/>
    <n v="0"/>
    <n v="8"/>
    <n v="0"/>
    <m/>
    <m/>
    <s v="CA"/>
    <s v="TURLOCK"/>
    <x v="21"/>
    <s v="310"/>
  </r>
  <r>
    <s v="RINEHOLT, EVAN C"/>
    <n v="127"/>
    <n v="0"/>
    <n v="67"/>
    <n v="194"/>
    <n v="0.65463917525773196"/>
    <n v="0"/>
    <n v="194"/>
    <n v="0"/>
    <s v="STJ"/>
    <s v="B"/>
    <m/>
    <s v="ST JOSEPH"/>
    <x v="19"/>
    <s v="131"/>
  </r>
  <r>
    <s v="RIVERA, CESAR"/>
    <n v="0"/>
    <n v="58"/>
    <n v="168"/>
    <n v="226"/>
    <n v="0"/>
    <n v="0"/>
    <n v="226"/>
    <n v="0"/>
    <s v="VIS"/>
    <s v="BS"/>
    <m/>
    <s v="VISALIA"/>
    <x v="22"/>
    <s v="141"/>
  </r>
  <r>
    <s v="ROBBINS, PETER B"/>
    <n v="83.5"/>
    <n v="0"/>
    <n v="76.5"/>
    <n v="160"/>
    <n v="0.52187499999999998"/>
    <n v="40"/>
    <n v="160"/>
    <n v="0"/>
    <s v="CSS"/>
    <s v="CSS"/>
    <m/>
    <s v="BCSS"/>
    <x v="10"/>
    <s v="143"/>
  </r>
  <r>
    <s v="ROBERTS, BRIAN L"/>
    <n v="225.25"/>
    <n v="0"/>
    <n v="43.5"/>
    <n v="268.75"/>
    <n v="0.83813953488372095"/>
    <n v="0"/>
    <n v="268.75"/>
    <n v="0"/>
    <s v="AR"/>
    <s v="A"/>
    <s v="AR"/>
    <s v="PINE BLUFF"/>
    <x v="5"/>
    <s v="131"/>
  </r>
  <r>
    <s v="ROC,"/>
    <n v="206"/>
    <n v="0"/>
    <n v="0"/>
    <n v="206"/>
    <n v="1"/>
    <n v="0"/>
    <n v="206"/>
    <n v="0"/>
    <s v="CSS"/>
    <s v="O"/>
    <m/>
    <s v="Setup Busi"/>
    <x v="10"/>
    <s v="157"/>
  </r>
  <r>
    <s v="RODRIGUEZ JR., RICARDO"/>
    <n v="0"/>
    <n v="0"/>
    <n v="16"/>
    <n v="16"/>
    <n v="0"/>
    <n v="0"/>
    <n v="16"/>
    <n v="0"/>
    <s v="CA"/>
    <m/>
    <s v="CA"/>
    <s v="TURLOCK"/>
    <x v="13"/>
    <s v="134"/>
  </r>
  <r>
    <s v="RODRIGUEZ, PEARL"/>
    <n v="0"/>
    <n v="0"/>
    <n v="120"/>
    <n v="120"/>
    <n v="0"/>
    <n v="0"/>
    <n v="120"/>
    <n v="0"/>
    <m/>
    <m/>
    <m/>
    <s v="VISALIA"/>
    <x v="2"/>
    <s v="131"/>
  </r>
  <r>
    <s v="RODRIGUEZ, RICARDO"/>
    <n v="181"/>
    <n v="0"/>
    <n v="17.5"/>
    <n v="198.5"/>
    <n v="0.91183879093199005"/>
    <n v="45.75"/>
    <n v="198.5"/>
    <n v="0"/>
    <s v="VIS"/>
    <s v="BS"/>
    <m/>
    <s v="TURLOCK"/>
    <x v="21"/>
    <s v="140"/>
  </r>
  <r>
    <s v="ROJAS, MARYBETH B"/>
    <n v="91"/>
    <n v="0"/>
    <n v="108"/>
    <n v="199"/>
    <n v="0.457286432160804"/>
    <n v="0"/>
    <n v="199"/>
    <n v="0"/>
    <s v="KAN"/>
    <s v="C"/>
    <m/>
    <s v="BUTLER CEN"/>
    <x v="9"/>
    <s v="131"/>
  </r>
  <r>
    <s v="ROZUM, DANIEL J"/>
    <n v="128.5"/>
    <n v="12.25"/>
    <n v="31.5"/>
    <n v="172.25"/>
    <n v="0.74600870827285903"/>
    <n v="43.25"/>
    <n v="172.25"/>
    <n v="0"/>
    <s v="CE1"/>
    <s v="BS"/>
    <m/>
    <s v="SPEC BLDG"/>
    <x v="17"/>
    <s v="141"/>
  </r>
  <r>
    <s v="RUEPPEL, EDWARD A"/>
    <n v="117.75"/>
    <n v="2"/>
    <n v="102.75"/>
    <n v="222.5"/>
    <n v="0.52921348314606698"/>
    <n v="0"/>
    <n v="222.5"/>
    <n v="0"/>
    <s v="ANN"/>
    <s v="A"/>
    <m/>
    <s v="ANNVILLE"/>
    <x v="3"/>
    <s v="131"/>
  </r>
  <r>
    <s v="RUIZ-TAGLE, RODRIGO F"/>
    <n v="0"/>
    <n v="157.5"/>
    <n v="0"/>
    <n v="157.5"/>
    <n v="0"/>
    <n v="48"/>
    <n v="157.5"/>
    <n v="0"/>
    <m/>
    <m/>
    <m/>
    <s v="ANNVILLE"/>
    <x v="18"/>
    <s v="310"/>
  </r>
  <r>
    <s v="RUSHING, MICHEAL S"/>
    <n v="0"/>
    <n v="0"/>
    <n v="24"/>
    <n v="24"/>
    <n v="0"/>
    <n v="0"/>
    <n v="24"/>
    <n v="0"/>
    <s v="MEM"/>
    <s v="BS"/>
    <m/>
    <s v="PINE BLUFF"/>
    <x v="14"/>
    <s v="141"/>
  </r>
  <r>
    <s v="S&amp;M ENGINEERING (CUSTOMS 1),"/>
    <n v="519"/>
    <n v="0"/>
    <n v="0"/>
    <n v="519"/>
    <n v="1"/>
    <n v="0"/>
    <n v="519"/>
    <n v="0"/>
    <s v="OS"/>
    <m/>
    <m/>
    <s v="CUSTOMS 1"/>
    <x v="13"/>
    <s v="135"/>
  </r>
  <r>
    <s v="SADASIVAM, DHANDAPANI"/>
    <n v="231.14"/>
    <n v="0"/>
    <n v="40.5"/>
    <n v="271.64"/>
    <n v="0.85090561036666201"/>
    <n v="0"/>
    <n v="271.64"/>
    <n v="0"/>
    <s v="IN"/>
    <s v="D"/>
    <m/>
    <s v="Setup Busi"/>
    <x v="4"/>
    <s v="131"/>
  </r>
  <r>
    <s v="SALEM, CODY ROBERT"/>
    <n v="150.5"/>
    <n v="3.25"/>
    <n v="79.75"/>
    <n v="233.5"/>
    <n v="0.64453961456102804"/>
    <n v="0"/>
    <n v="233.5"/>
    <n v="0"/>
    <s v="STJ"/>
    <s v="BS"/>
    <s v="STJ"/>
    <s v="ST JOSEPH"/>
    <x v="16"/>
    <s v="140"/>
  </r>
  <r>
    <s v="SALOMON NAHON, WAJIBE D"/>
    <n v="187.5"/>
    <n v="18"/>
    <n v="26.25"/>
    <n v="231.75"/>
    <n v="0.80906148867313898"/>
    <n v="0"/>
    <n v="231.75"/>
    <n v="0"/>
    <s v="MXC"/>
    <s v="D"/>
    <m/>
    <s v="MEXICO CIT"/>
    <x v="7"/>
    <s v="131"/>
  </r>
  <r>
    <s v="SANTUCCI, JAY A"/>
    <n v="152.5"/>
    <n v="0"/>
    <n v="80.25"/>
    <n v="232.75"/>
    <n v="0.65520945220193305"/>
    <n v="0"/>
    <n v="232.75"/>
    <n v="0"/>
    <s v="CE1"/>
    <s v="H1"/>
    <m/>
    <s v="Setup Busi"/>
    <x v="0"/>
    <s v="131"/>
  </r>
  <r>
    <s v="SASSER, JIN LEI"/>
    <n v="0"/>
    <n v="0"/>
    <n v="160"/>
    <n v="160"/>
    <n v="0"/>
    <n v="40"/>
    <n v="160"/>
    <n v="0"/>
    <m/>
    <m/>
    <m/>
    <s v="BLUESCOPE"/>
    <x v="17"/>
    <s v="140"/>
  </r>
  <r>
    <s v="SASSER, PHILLIP C"/>
    <n v="0"/>
    <n v="179.75"/>
    <n v="45.75"/>
    <n v="225.5"/>
    <n v="0"/>
    <n v="0"/>
    <n v="225.5"/>
    <n v="0"/>
    <s v="KAN"/>
    <s v="BS"/>
    <s v="KAN"/>
    <s v="KC CENTRAL"/>
    <x v="25"/>
    <s v="140"/>
  </r>
  <r>
    <s v="SAYTHONGPHET, KHAMPHANH"/>
    <n v="168"/>
    <n v="0"/>
    <n v="104.5"/>
    <n v="272.5"/>
    <n v="0.61651376146789005"/>
    <n v="0"/>
    <n v="272.5"/>
    <n v="0"/>
    <s v="CE1"/>
    <s v="H1"/>
    <m/>
    <s v="SPEC BLDG"/>
    <x v="0"/>
    <s v="131"/>
  </r>
  <r>
    <s v="SCHADEMAN JR, DARREL G"/>
    <n v="162.5"/>
    <n v="15.75"/>
    <n v="48.25"/>
    <n v="226.5"/>
    <n v="0.717439293598234"/>
    <n v="1.1000000000000001"/>
    <n v="226.5"/>
    <n v="0"/>
    <s v="STJ"/>
    <s v="A"/>
    <s v="STJ"/>
    <s v="ST JOSEPH"/>
    <x v="19"/>
    <s v="131"/>
  </r>
  <r>
    <s v="SCHADEMAN, BRENDA L"/>
    <n v="0"/>
    <n v="0"/>
    <n v="32"/>
    <n v="32"/>
    <n v="0"/>
    <n v="0"/>
    <n v="32"/>
    <n v="0"/>
    <s v="STJ"/>
    <s v="BS"/>
    <s v="STJ"/>
    <s v="ST JOSEPH"/>
    <x v="16"/>
    <s v="140"/>
  </r>
  <r>
    <s v="SCHLICHT, KYLE"/>
    <n v="164"/>
    <n v="9"/>
    <n v="31"/>
    <n v="204"/>
    <n v="0.80392156862745101"/>
    <n v="0"/>
    <n v="204"/>
    <n v="0"/>
    <s v="CE1"/>
    <s v="H7"/>
    <m/>
    <s v="SPEC BLDG"/>
    <x v="0"/>
    <s v="131"/>
  </r>
  <r>
    <s v="SCHMIDT, ALBERT R"/>
    <n v="0"/>
    <n v="0"/>
    <n v="200"/>
    <n v="200"/>
    <n v="0"/>
    <n v="0"/>
    <n v="200"/>
    <n v="0"/>
    <s v="CE1"/>
    <s v="H8"/>
    <m/>
    <s v="CUSTOMS 1"/>
    <x v="0"/>
    <s v="131"/>
  </r>
  <r>
    <s v="SCHMIDT, GARY A"/>
    <n v="78"/>
    <n v="0"/>
    <n v="0"/>
    <n v="78"/>
    <n v="1"/>
    <n v="0"/>
    <n v="78"/>
    <n v="0"/>
    <s v="CST"/>
    <m/>
    <s v="MEM"/>
    <s v="Setup Busi"/>
    <x v="14"/>
    <s v="140"/>
  </r>
  <r>
    <s v="SCHMIDT, RHONDA L"/>
    <n v="93"/>
    <n v="0"/>
    <n v="123.75"/>
    <n v="216.75"/>
    <n v="0.42906574394463698"/>
    <n v="0"/>
    <n v="216.75"/>
    <n v="0"/>
    <s v="EVA"/>
    <s v="A"/>
    <m/>
    <s v="Setup Busi"/>
    <x v="8"/>
    <s v="131"/>
  </r>
  <r>
    <s v="SCHNEIDER, MICHAEL A"/>
    <n v="0"/>
    <n v="0"/>
    <n v="8"/>
    <n v="8"/>
    <n v="0"/>
    <n v="0"/>
    <n v="8"/>
    <n v="0"/>
    <m/>
    <m/>
    <m/>
    <s v="BLUESCOPE"/>
    <x v="10"/>
    <s v="143"/>
  </r>
  <r>
    <s v="SCHUTTE, MICHAEL P"/>
    <n v="0"/>
    <n v="66.5"/>
    <n v="98"/>
    <n v="164.5"/>
    <n v="0"/>
    <n v="0"/>
    <n v="164.5"/>
    <n v="0"/>
    <s v="KAN"/>
    <s v="Q"/>
    <s v="KAN"/>
    <s v="KC CENTRAL"/>
    <x v="25"/>
    <s v="495"/>
  </r>
  <r>
    <s v="SCHWARTZ, JADA C"/>
    <n v="0"/>
    <n v="80"/>
    <n v="48"/>
    <n v="128"/>
    <n v="0"/>
    <n v="0"/>
    <n v="128"/>
    <n v="0"/>
    <s v="EVA"/>
    <s v="BS"/>
    <m/>
    <s v="EVANSVILLE"/>
    <x v="1"/>
    <s v="140"/>
  </r>
  <r>
    <s v="SEGUNDO CASTILLO, KARLA L"/>
    <n v="175.5"/>
    <n v="0"/>
    <n v="52"/>
    <n v="227.5"/>
    <n v="0.77142857142857202"/>
    <n v="0"/>
    <n v="227.5"/>
    <n v="0"/>
    <s v="MXC"/>
    <s v="M2"/>
    <m/>
    <s v="Setup Busi"/>
    <x v="7"/>
    <s v="131"/>
  </r>
  <r>
    <s v="SEGURA CONTRERAS, DOMENICA"/>
    <n v="164"/>
    <n v="0"/>
    <n v="63.5"/>
    <n v="227.5"/>
    <n v="0.72087912087912098"/>
    <n v="0"/>
    <n v="227.5"/>
    <n v="0"/>
    <s v="KAN"/>
    <s v="O"/>
    <s v="KAN"/>
    <s v="Setup Busi"/>
    <x v="26"/>
    <s v="141"/>
  </r>
  <r>
    <s v="SELVARAJ, BALASUBHRAMANI"/>
    <n v="211.96"/>
    <n v="0"/>
    <n v="42.5"/>
    <n v="254.46"/>
    <n v="0.83297964316591999"/>
    <n v="0"/>
    <n v="254.46"/>
    <n v="0"/>
    <s v="IN"/>
    <s v="A"/>
    <m/>
    <s v="Setup Busi"/>
    <x v="4"/>
    <s v="131"/>
  </r>
  <r>
    <s v="SELVARAJ, DIVYA"/>
    <n v="61.28"/>
    <n v="0"/>
    <n v="153.35"/>
    <n v="214.63"/>
    <n v="0.28551460653217198"/>
    <n v="0"/>
    <n v="214.63"/>
    <n v="0"/>
    <s v="IN"/>
    <m/>
    <m/>
    <s v="Setup Busi"/>
    <x v="4"/>
    <s v="131"/>
  </r>
  <r>
    <s v="SENDELBACH, GREGORY J"/>
    <n v="0"/>
    <n v="0"/>
    <n v="8"/>
    <n v="8"/>
    <n v="0"/>
    <n v="0"/>
    <n v="8"/>
    <n v="0"/>
    <m/>
    <m/>
    <m/>
    <s v="EVANSVILLE"/>
    <x v="10"/>
    <s v="256"/>
  </r>
  <r>
    <s v="SENECAL, SUZANNE DASHOFY"/>
    <n v="138"/>
    <n v="0"/>
    <n v="100"/>
    <n v="238"/>
    <n v="0.57983193277310896"/>
    <n v="8"/>
    <n v="238"/>
    <n v="0"/>
    <s v="KAN"/>
    <s v="C"/>
    <s v="KAN"/>
    <s v="KC CENTRAL"/>
    <x v="9"/>
    <s v="131"/>
  </r>
  <r>
    <s v="SETTER, SAMANTHA K"/>
    <n v="148.5"/>
    <n v="0"/>
    <n v="52"/>
    <n v="200.5"/>
    <n v="0.74064837905236902"/>
    <n v="0"/>
    <n v="200.5"/>
    <n v="0"/>
    <s v="CE1"/>
    <s v="H7"/>
    <m/>
    <s v="Setup Busi"/>
    <x v="0"/>
    <s v="131"/>
  </r>
  <r>
    <s v="SEYFERT, STEVEN L"/>
    <n v="138.75"/>
    <n v="7.5"/>
    <n v="73.5"/>
    <n v="219.75"/>
    <n v="0.63139931740614297"/>
    <n v="0.2"/>
    <n v="219.75"/>
    <n v="0"/>
    <s v="ANN"/>
    <s v="D"/>
    <m/>
    <s v="ANNVILLE"/>
    <x v="3"/>
    <s v="131"/>
  </r>
  <r>
    <s v="SEYMOUR, JOSHUA S"/>
    <n v="0"/>
    <n v="0"/>
    <n v="16"/>
    <n v="16"/>
    <n v="0"/>
    <n v="0"/>
    <n v="16"/>
    <n v="0"/>
    <m/>
    <m/>
    <m/>
    <s v="SPEC BLDG"/>
    <x v="17"/>
    <s v="140"/>
  </r>
  <r>
    <s v="SHANMUGAM, ANAND"/>
    <n v="195.07"/>
    <n v="0"/>
    <n v="63.23"/>
    <n v="258.3"/>
    <n v="0.75520712349980601"/>
    <n v="0"/>
    <n v="258.3"/>
    <n v="0"/>
    <s v="IN"/>
    <s v="D"/>
    <m/>
    <s v="Setup Busi"/>
    <x v="4"/>
    <s v="131"/>
  </r>
  <r>
    <s v="SHAO, NINA"/>
    <n v="60"/>
    <n v="0"/>
    <n v="141"/>
    <n v="201"/>
    <n v="0.29850746268656703"/>
    <n v="0"/>
    <n v="201"/>
    <n v="0"/>
    <s v="XIAN"/>
    <s v="A"/>
    <m/>
    <s v="Setup Busi"/>
    <x v="29"/>
    <s v="131"/>
  </r>
  <r>
    <s v="SHAW, JAMES B"/>
    <n v="182"/>
    <n v="0"/>
    <n v="55.5"/>
    <n v="237.5"/>
    <n v="0.76631578947368395"/>
    <n v="0"/>
    <n v="237.5"/>
    <n v="0"/>
    <s v="KAN"/>
    <s v="C"/>
    <s v="KAN"/>
    <s v="KC CENTRAL"/>
    <x v="9"/>
    <s v="131"/>
  </r>
  <r>
    <s v="SHEETS, STACEY L"/>
    <n v="0"/>
    <n v="0"/>
    <n v="8"/>
    <n v="8"/>
    <n v="0"/>
    <n v="0"/>
    <n v="8"/>
    <n v="0"/>
    <s v="NC"/>
    <s v="BS"/>
    <m/>
    <s v="KERNERSVIL"/>
    <x v="23"/>
    <s v="140"/>
  </r>
  <r>
    <s v="SHEN, NICK"/>
    <n v="188"/>
    <n v="0"/>
    <n v="34"/>
    <n v="222"/>
    <n v="0.84684684684684697"/>
    <n v="0"/>
    <n v="222"/>
    <n v="0"/>
    <s v="CX"/>
    <s v="D"/>
    <m/>
    <s v="Setup Busi"/>
    <x v="29"/>
    <s v="131"/>
  </r>
  <r>
    <s v="SHEPHERD, ANITA M"/>
    <n v="111"/>
    <n v="0"/>
    <n v="49"/>
    <n v="160"/>
    <n v="0.54374999999999996"/>
    <n v="40"/>
    <n v="160"/>
    <n v="0"/>
    <s v="CE1"/>
    <s v="BS"/>
    <m/>
    <s v="SPEC BLDG"/>
    <x v="17"/>
    <s v="141"/>
  </r>
  <r>
    <s v="SHI, CIVIC"/>
    <n v="0"/>
    <n v="0"/>
    <n v="200"/>
    <n v="200"/>
    <n v="0"/>
    <n v="0"/>
    <n v="200"/>
    <n v="0"/>
    <m/>
    <m/>
    <m/>
    <s v="Setup Busi"/>
    <x v="29"/>
    <s v="131"/>
  </r>
  <r>
    <s v="SHIPP, LAURIE J"/>
    <n v="0"/>
    <n v="0"/>
    <n v="144"/>
    <n v="144"/>
    <n v="0"/>
    <n v="40"/>
    <n v="144"/>
    <n v="0"/>
    <m/>
    <m/>
    <m/>
    <s v="Setup Busi"/>
    <x v="17"/>
    <s v="140"/>
  </r>
  <r>
    <s v="SIERRA MARTINEZ, ALEJANDRO"/>
    <n v="213.5"/>
    <n v="0"/>
    <n v="19.5"/>
    <n v="233"/>
    <n v="0.91630901287553601"/>
    <n v="0"/>
    <n v="233"/>
    <n v="0"/>
    <s v="MXC"/>
    <s v="M3"/>
    <m/>
    <s v="MEXICO CIT"/>
    <x v="7"/>
    <s v="131"/>
  </r>
  <r>
    <s v="SILLER, MARIO"/>
    <n v="160.5"/>
    <n v="1"/>
    <n v="27"/>
    <n v="188.5"/>
    <n v="0.85145888594164498"/>
    <n v="49.75"/>
    <n v="188.5"/>
    <n v="0"/>
    <s v="CA"/>
    <s v="BS"/>
    <s v="CA"/>
    <s v="TURLOCK"/>
    <x v="21"/>
    <s v="140"/>
  </r>
  <r>
    <s v="SILVA, JOHNNY R"/>
    <n v="152.5"/>
    <n v="0"/>
    <n v="105"/>
    <n v="257.5"/>
    <n v="0.59223300970873805"/>
    <n v="0"/>
    <n v="257.5"/>
    <n v="0"/>
    <s v="VIS"/>
    <s v="B"/>
    <m/>
    <s v="Setup Busi"/>
    <x v="2"/>
    <s v="131"/>
  </r>
  <r>
    <s v="SILVER, BARBARA J"/>
    <n v="0"/>
    <n v="0"/>
    <n v="8"/>
    <n v="8"/>
    <n v="0"/>
    <n v="0"/>
    <n v="8"/>
    <n v="0"/>
    <s v="CE1"/>
    <s v="H4"/>
    <m/>
    <s v="BLUESCOPE"/>
    <x v="0"/>
    <s v="131"/>
  </r>
  <r>
    <s v="SILVEY, JAMES L"/>
    <n v="175.5"/>
    <n v="0"/>
    <n v="10.5"/>
    <n v="186"/>
    <n v="0.94354838709677402"/>
    <n v="45.25"/>
    <n v="186"/>
    <n v="0"/>
    <m/>
    <s v="1"/>
    <m/>
    <s v="BLUESCOPE"/>
    <x v="10"/>
    <s v="143"/>
  </r>
  <r>
    <s v="SIMMONS, TROY L"/>
    <n v="101.5"/>
    <n v="0"/>
    <n v="101.5"/>
    <n v="203"/>
    <n v="0.5"/>
    <n v="0"/>
    <n v="203"/>
    <n v="0"/>
    <s v="NC"/>
    <s v="A"/>
    <m/>
    <s v="KERNERSVIL"/>
    <x v="20"/>
    <s v="131"/>
  </r>
  <r>
    <s v="SIMON, BRANDON M"/>
    <n v="206.75"/>
    <n v="0"/>
    <n v="28.5"/>
    <n v="235.25"/>
    <n v="0.86822529224229505"/>
    <n v="0"/>
    <n v="235.25"/>
    <n v="0"/>
    <s v="CE1"/>
    <s v="H4"/>
    <m/>
    <s v="BLUESCOPE"/>
    <x v="0"/>
    <s v="131"/>
  </r>
  <r>
    <s v="SLACHTA, NICHOLAS M"/>
    <n v="0"/>
    <n v="0"/>
    <n v="36"/>
    <n v="36"/>
    <n v="0"/>
    <n v="0"/>
    <n v="36"/>
    <n v="0"/>
    <s v="ANN"/>
    <s v="BS"/>
    <m/>
    <s v="ANNVILLE"/>
    <x v="18"/>
    <s v="140"/>
  </r>
  <r>
    <s v="SLATTON, NICOLE"/>
    <n v="48"/>
    <n v="1"/>
    <n v="153.5"/>
    <n v="202.5"/>
    <n v="0.23703703703703699"/>
    <n v="0"/>
    <n v="202.5"/>
    <n v="0"/>
    <s v="KAN"/>
    <s v="O"/>
    <m/>
    <s v="SPEC BLDG"/>
    <x v="25"/>
    <s v="140"/>
  </r>
  <r>
    <s v="SLYE, JOSEPH D"/>
    <n v="124"/>
    <n v="0"/>
    <n v="47"/>
    <n v="171"/>
    <n v="0.72514619883040898"/>
    <n v="48.5"/>
    <n v="171"/>
    <n v="0"/>
    <s v="EVA"/>
    <s v="BS"/>
    <s v="EVA"/>
    <s v="EVANSVILLE"/>
    <x v="1"/>
    <s v="140"/>
  </r>
  <r>
    <s v="SMITH, APRIL Y"/>
    <n v="0"/>
    <n v="0"/>
    <n v="8"/>
    <n v="8"/>
    <n v="0"/>
    <n v="0"/>
    <n v="8"/>
    <n v="0"/>
    <s v="NC"/>
    <s v="A"/>
    <m/>
    <s v="Setup Busi"/>
    <x v="20"/>
    <s v="131"/>
  </r>
  <r>
    <s v="SMITH, DUANE C"/>
    <n v="125.75"/>
    <n v="46.5"/>
    <n v="72"/>
    <n v="244.25"/>
    <n v="0.51484135107471896"/>
    <n v="0"/>
    <n v="244.25"/>
    <n v="0"/>
    <s v="CE1"/>
    <s v="H4"/>
    <m/>
    <s v="BLUESCOPE"/>
    <x v="0"/>
    <s v="131"/>
  </r>
  <r>
    <s v="SMITH, GARY C"/>
    <n v="0"/>
    <n v="0"/>
    <n v="8"/>
    <n v="8"/>
    <n v="0"/>
    <n v="0"/>
    <n v="8"/>
    <n v="0"/>
    <s v="NC"/>
    <m/>
    <m/>
    <s v="KERNERSVIL"/>
    <x v="23"/>
    <s v="495"/>
  </r>
  <r>
    <s v="SMITH, MARK K"/>
    <n v="25"/>
    <n v="85"/>
    <n v="72.5"/>
    <n v="182.5"/>
    <n v="2.7397260273972601E-2"/>
    <n v="0"/>
    <n v="182.5"/>
    <n v="0"/>
    <s v="CE1"/>
    <s v="H8"/>
    <m/>
    <s v="BLUESCOPE"/>
    <x v="0"/>
    <s v="131"/>
  </r>
  <r>
    <s v="SMITH, SHAWNE J"/>
    <n v="154"/>
    <n v="0"/>
    <n v="23"/>
    <n v="177"/>
    <n v="0.870056497175141"/>
    <n v="8"/>
    <n v="177"/>
    <n v="0"/>
    <s v="CE1"/>
    <s v="H5"/>
    <m/>
    <s v="SPEC BLDG"/>
    <x v="0"/>
    <s v="131"/>
  </r>
  <r>
    <s v="SMITH, TIFFANY H"/>
    <n v="0"/>
    <n v="35.75"/>
    <n v="44.25"/>
    <n v="80"/>
    <n v="0"/>
    <n v="0"/>
    <n v="80"/>
    <n v="0"/>
    <s v="ANN"/>
    <s v="A"/>
    <m/>
    <s v="Setup Busi"/>
    <x v="3"/>
    <s v="131"/>
  </r>
  <r>
    <s v="SMITH, WALTER R"/>
    <n v="9"/>
    <n v="0"/>
    <n v="32"/>
    <n v="41"/>
    <n v="0.219512195121951"/>
    <n v="0"/>
    <n v="41"/>
    <n v="0"/>
    <s v="CST"/>
    <s v="BS"/>
    <m/>
    <s v="CAT"/>
    <x v="21"/>
    <s v="140"/>
  </r>
  <r>
    <s v="SMOOTS, ARNOLD R"/>
    <n v="0"/>
    <n v="0"/>
    <n v="8"/>
    <n v="8"/>
    <n v="0"/>
    <n v="0"/>
    <n v="8"/>
    <n v="0"/>
    <m/>
    <m/>
    <m/>
    <s v="ROOF"/>
    <x v="10"/>
    <s v="154"/>
  </r>
  <r>
    <s v="SNODGRASS, LYNNETTE RENEE"/>
    <n v="0"/>
    <n v="0"/>
    <n v="8"/>
    <n v="8"/>
    <n v="0"/>
    <n v="0"/>
    <n v="8"/>
    <n v="0"/>
    <s v="OCD"/>
    <s v="BS"/>
    <m/>
    <s v="ST JOSEPH"/>
    <x v="16"/>
    <s v="140"/>
  </r>
  <r>
    <s v="SNYDER, BRENNEN J"/>
    <n v="6.5"/>
    <n v="29.75"/>
    <n v="163.75"/>
    <n v="200"/>
    <n v="3.2500000000000001E-2"/>
    <n v="0"/>
    <n v="200"/>
    <n v="0"/>
    <s v="ANN"/>
    <s v="A"/>
    <m/>
    <s v="Setup Busi"/>
    <x v="3"/>
    <s v="131"/>
  </r>
  <r>
    <s v="SNYDER, DELANEY M"/>
    <n v="192.5"/>
    <n v="0"/>
    <n v="40.5"/>
    <n v="233"/>
    <n v="0.82618025751072999"/>
    <n v="0"/>
    <n v="233"/>
    <n v="0"/>
    <s v="KAN"/>
    <s v="E"/>
    <m/>
    <s v="Setup Busi"/>
    <x v="9"/>
    <s v="131"/>
  </r>
  <r>
    <s v="SOLIS-LOPEZ, ELTON"/>
    <n v="0"/>
    <n v="327"/>
    <n v="32"/>
    <n v="359"/>
    <n v="0"/>
    <n v="0"/>
    <n v="359"/>
    <n v="0"/>
    <s v="VIS"/>
    <s v="E"/>
    <m/>
    <s v="VISALIA"/>
    <x v="22"/>
    <s v="495"/>
  </r>
  <r>
    <s v="SOLIS-LOPEZ, ELTON"/>
    <n v="0"/>
    <n v="327"/>
    <n v="32"/>
    <n v="359"/>
    <n v="0"/>
    <n v="0"/>
    <n v="359"/>
    <n v="0"/>
    <s v="VIS"/>
    <s v="Q"/>
    <m/>
    <s v="VISALIA"/>
    <x v="22"/>
    <s v="495"/>
  </r>
  <r>
    <s v="SOLORIO, JUAN C"/>
    <n v="148.5"/>
    <n v="0"/>
    <n v="86"/>
    <n v="234.5"/>
    <n v="0.63326226012793196"/>
    <n v="0"/>
    <n v="234.5"/>
    <n v="0"/>
    <s v="VIS"/>
    <s v="A"/>
    <m/>
    <s v="VISALIA"/>
    <x v="2"/>
    <s v="131"/>
  </r>
  <r>
    <s v="SOMMERFELD, JENNIFER"/>
    <n v="191"/>
    <n v="2"/>
    <n v="28.5"/>
    <n v="221.5"/>
    <n v="0.86230248306997803"/>
    <n v="0"/>
    <n v="221.5"/>
    <n v="0"/>
    <s v="KAN"/>
    <s v="E"/>
    <s v="KAN"/>
    <s v="KC CENTRAL"/>
    <x v="9"/>
    <s v="131"/>
  </r>
  <r>
    <s v="SOMOGIE, ISAAC S"/>
    <n v="149"/>
    <n v="0"/>
    <n v="12"/>
    <n v="161"/>
    <n v="0.90683229813664601"/>
    <n v="0"/>
    <n v="161"/>
    <n v="0"/>
    <s v="CE1"/>
    <s v="H8"/>
    <m/>
    <s v="BLUESCOPE"/>
    <x v="0"/>
    <s v="131"/>
  </r>
  <r>
    <s v="SPALDING, DARRIN W"/>
    <n v="127"/>
    <n v="0"/>
    <n v="33"/>
    <n v="160"/>
    <n v="0.79374999999999996"/>
    <n v="0"/>
    <n v="160"/>
    <n v="0"/>
    <m/>
    <m/>
    <m/>
    <s v="KC CENTRAL"/>
    <x v="10"/>
    <s v="490"/>
  </r>
  <r>
    <s v="SPENCER REED (CUSTOMS 1),"/>
    <n v="1218"/>
    <n v="0"/>
    <n v="0"/>
    <n v="1218"/>
    <n v="1"/>
    <n v="0"/>
    <n v="1218"/>
    <n v="0"/>
    <s v="OS"/>
    <m/>
    <m/>
    <s v="CUSTOMS 1"/>
    <x v="13"/>
    <s v="135"/>
  </r>
  <r>
    <s v="SPRUITENBURG, WILLIAM J"/>
    <n v="209.25"/>
    <n v="0"/>
    <n v="48"/>
    <n v="257.25"/>
    <n v="0.81341107871720097"/>
    <n v="0"/>
    <n v="257.25"/>
    <n v="0"/>
    <s v="VIS"/>
    <s v="B"/>
    <m/>
    <s v="VISALIA"/>
    <x v="2"/>
    <s v="131"/>
  </r>
  <r>
    <s v="SRINIVASAN, RANGARAJ"/>
    <n v="229.3"/>
    <n v="0"/>
    <n v="32.5"/>
    <n v="261.8"/>
    <n v="0.87585943468296401"/>
    <n v="0"/>
    <n v="261.8"/>
    <n v="0"/>
    <s v="IN"/>
    <s v="D"/>
    <m/>
    <s v="Setup Busi"/>
    <x v="4"/>
    <s v="131"/>
  </r>
  <r>
    <s v="ST JOHN, JAMES REGINALD"/>
    <n v="0"/>
    <n v="0"/>
    <n v="8"/>
    <n v="8"/>
    <n v="0"/>
    <n v="0"/>
    <n v="8"/>
    <n v="0"/>
    <s v="COM"/>
    <s v="BS"/>
    <m/>
    <s v="SPEC BLDG"/>
    <x v="17"/>
    <s v="140"/>
  </r>
  <r>
    <s v="STALLINGS, MICHAEL A"/>
    <n v="99"/>
    <n v="31"/>
    <n v="30"/>
    <n v="160"/>
    <n v="0.61875000000000002"/>
    <n v="0"/>
    <n v="160"/>
    <n v="0"/>
    <s v="CSS"/>
    <s v="BS"/>
    <m/>
    <s v="Setup Busi"/>
    <x v="10"/>
    <s v="490"/>
  </r>
  <r>
    <s v="STAPP, CODY L"/>
    <n v="182"/>
    <n v="0"/>
    <n v="45"/>
    <n v="227"/>
    <n v="0.80176211453744495"/>
    <n v="0"/>
    <n v="227"/>
    <n v="0"/>
    <s v="MEM"/>
    <s v="A"/>
    <m/>
    <s v="Setup Busi"/>
    <x v="6"/>
    <s v="131"/>
  </r>
  <r>
    <s v="STAUDACHER JR, JOHN"/>
    <n v="152"/>
    <n v="0"/>
    <n v="3"/>
    <n v="155"/>
    <n v="0.98064516129032298"/>
    <n v="40"/>
    <n v="155"/>
    <n v="0"/>
    <s v="CSS"/>
    <m/>
    <m/>
    <s v="BLUESCOPE"/>
    <x v="10"/>
    <s v="143"/>
  </r>
  <r>
    <s v="STREULY, ANGALLITA LYNN"/>
    <n v="0"/>
    <n v="61"/>
    <n v="0"/>
    <n v="61"/>
    <n v="0"/>
    <n v="0"/>
    <n v="61"/>
    <n v="0"/>
    <s v="EVA"/>
    <s v="BS"/>
    <s v="EVA"/>
    <s v="EVANSVILLE"/>
    <x v="1"/>
    <s v="140"/>
  </r>
  <r>
    <s v="STRONG, SAMANTHA"/>
    <n v="166.5"/>
    <n v="3"/>
    <n v="30.5"/>
    <n v="200"/>
    <n v="0.83250000000000002"/>
    <n v="0"/>
    <n v="200"/>
    <n v="0"/>
    <s v="CE1"/>
    <s v="H3"/>
    <m/>
    <s v="SPEC BLDG"/>
    <x v="0"/>
    <s v="131"/>
  </r>
  <r>
    <s v="SU, CINDY X"/>
    <n v="0"/>
    <n v="0"/>
    <n v="34"/>
    <n v="34"/>
    <n v="0"/>
    <n v="0"/>
    <n v="34"/>
    <n v="0"/>
    <s v="KAN"/>
    <s v="Q"/>
    <m/>
    <s v="SPEC BLDG"/>
    <x v="25"/>
    <s v="495"/>
  </r>
  <r>
    <s v="SULLIVAN, PATRICK J"/>
    <n v="4"/>
    <n v="0"/>
    <n v="156"/>
    <n v="160"/>
    <n v="2.5000000000000001E-2"/>
    <n v="40"/>
    <n v="160"/>
    <n v="0"/>
    <m/>
    <m/>
    <m/>
    <s v="Setup Busi"/>
    <x v="0"/>
    <s v="131"/>
  </r>
  <r>
    <s v="SUMMERLIN, CHARLES"/>
    <n v="0"/>
    <n v="0"/>
    <n v="8"/>
    <n v="8"/>
    <n v="0"/>
    <n v="0"/>
    <n v="8"/>
    <n v="0"/>
    <s v="NC"/>
    <s v="BS"/>
    <m/>
    <s v="KERNERSVIL"/>
    <x v="23"/>
    <s v="140"/>
  </r>
  <r>
    <s v="SUNDAY, ROBYN RAE"/>
    <n v="0"/>
    <n v="0"/>
    <n v="24"/>
    <n v="24"/>
    <n v="0"/>
    <n v="0"/>
    <n v="24"/>
    <n v="0"/>
    <s v="EVA"/>
    <s v="BS"/>
    <s v="EVA"/>
    <s v="EVANSVILLE"/>
    <x v="1"/>
    <s v="495"/>
  </r>
  <r>
    <s v="SWAIM, JUSTIN L"/>
    <n v="0"/>
    <n v="0"/>
    <n v="8"/>
    <n v="8"/>
    <n v="0"/>
    <n v="0"/>
    <n v="8"/>
    <n v="0"/>
    <s v="NC"/>
    <s v="BS"/>
    <m/>
    <s v="KERNERSVIL"/>
    <x v="23"/>
    <s v="495"/>
  </r>
  <r>
    <s v="SWOFFORD, BRETT L"/>
    <n v="0"/>
    <n v="0"/>
    <n v="8"/>
    <n v="8"/>
    <n v="0"/>
    <n v="0"/>
    <n v="8"/>
    <n v="0"/>
    <s v="NC"/>
    <s v="BS"/>
    <m/>
    <s v="KERNERSVIL"/>
    <x v="23"/>
    <s v="140"/>
  </r>
  <r>
    <s v="SY, JONAH"/>
    <n v="115"/>
    <n v="16.5"/>
    <n v="27.5"/>
    <n v="159"/>
    <n v="0.72327044025157206"/>
    <n v="51.25"/>
    <n v="159"/>
    <n v="0"/>
    <s v="ANN"/>
    <s v="BS"/>
    <m/>
    <s v="CANADA"/>
    <x v="18"/>
    <s v="140"/>
  </r>
  <r>
    <s v="SYED SANAULLAH, SYED SHA MOHAMED"/>
    <n v="0"/>
    <n v="0"/>
    <n v="212.5"/>
    <n v="212.5"/>
    <n v="0"/>
    <n v="0"/>
    <n v="0"/>
    <n v="212.5"/>
    <s v="IN"/>
    <s v="A"/>
    <m/>
    <s v="Setup Busi"/>
    <x v="4"/>
    <s v="131"/>
  </r>
  <r>
    <s v="T &amp; K CONSULTING CE1 (SPECIALITY),"/>
    <n v="227.25"/>
    <n v="0"/>
    <n v="0"/>
    <n v="227.25"/>
    <n v="1"/>
    <n v="0"/>
    <n v="227.25"/>
    <n v="0"/>
    <s v="OS"/>
    <m/>
    <m/>
    <s v="BLUESCOPE"/>
    <x v="13"/>
    <s v="135"/>
  </r>
  <r>
    <s v="TAAL TECH,"/>
    <n v="10"/>
    <n v="0"/>
    <n v="0"/>
    <n v="10"/>
    <n v="1"/>
    <n v="0"/>
    <n v="10"/>
    <n v="0"/>
    <s v="OS"/>
    <m/>
    <m/>
    <s v="Setup Busi"/>
    <x v="13"/>
    <s v="135"/>
  </r>
  <r>
    <s v="TAFOYA, JORDAN"/>
    <n v="143.5"/>
    <n v="0"/>
    <n v="56.5"/>
    <n v="200"/>
    <n v="0.71750000000000003"/>
    <n v="0"/>
    <n v="200"/>
    <n v="0"/>
    <s v="KAN"/>
    <s v="O"/>
    <s v="KAN"/>
    <s v="SPEC BLDG"/>
    <x v="25"/>
    <s v="141"/>
  </r>
  <r>
    <s v="TALBOTT, DANIEL C"/>
    <n v="133"/>
    <n v="0"/>
    <n v="27"/>
    <n v="160"/>
    <n v="0.83125000000000004"/>
    <n v="40"/>
    <n v="160"/>
    <n v="0"/>
    <s v="CSS"/>
    <s v="BS"/>
    <m/>
    <s v="BCSS"/>
    <x v="10"/>
    <s v="490"/>
  </r>
  <r>
    <s v="TAMILARASU, GOPINATH"/>
    <n v="52.3"/>
    <n v="0"/>
    <n v="210.51"/>
    <n v="262.81"/>
    <n v="0.19900308207450301"/>
    <n v="0"/>
    <n v="262.81"/>
    <n v="0"/>
    <s v="IN"/>
    <s v="D"/>
    <m/>
    <s v="Setup Busi"/>
    <x v="4"/>
    <s v="131"/>
  </r>
  <r>
    <s v="TAPIA VALDEZ, ALBERTO"/>
    <n v="29"/>
    <n v="0"/>
    <n v="198.5"/>
    <n v="227.5"/>
    <n v="0.12747252747252699"/>
    <n v="0"/>
    <n v="227.5"/>
    <n v="0"/>
    <s v="MXC"/>
    <s v="M3"/>
    <m/>
    <s v="Setup Busi"/>
    <x v="7"/>
    <s v="131"/>
  </r>
  <r>
    <s v="TARR, JASON R."/>
    <n v="0"/>
    <n v="0"/>
    <n v="8"/>
    <n v="8"/>
    <n v="0"/>
    <n v="0"/>
    <n v="8"/>
    <n v="0"/>
    <m/>
    <m/>
    <m/>
    <s v="CANADA"/>
    <x v="22"/>
    <s v="495"/>
  </r>
  <r>
    <s v="TAYLOR, RUSS E"/>
    <n v="210.5"/>
    <n v="0"/>
    <n v="25"/>
    <n v="235.5"/>
    <n v="0.89384288747346097"/>
    <n v="0"/>
    <n v="235.5"/>
    <n v="0"/>
    <s v="NC"/>
    <s v="A"/>
    <m/>
    <s v="KERNERSVIL"/>
    <x v="20"/>
    <s v="131"/>
  </r>
  <r>
    <s v="TELFER, CHRISTOPHER D"/>
    <n v="0"/>
    <n v="0"/>
    <n v="8"/>
    <n v="8"/>
    <n v="0"/>
    <n v="0"/>
    <n v="8"/>
    <n v="0"/>
    <m/>
    <m/>
    <m/>
    <s v="Setup Busi"/>
    <x v="21"/>
    <s v="140"/>
  </r>
  <r>
    <s v="THOMAS, CURTIS D"/>
    <n v="15.5"/>
    <n v="0"/>
    <n v="8"/>
    <n v="23.5"/>
    <n v="0.659574468085106"/>
    <n v="0"/>
    <n v="23.5"/>
    <n v="0"/>
    <m/>
    <m/>
    <m/>
    <s v="Setup Busi"/>
    <x v="14"/>
    <s v="141"/>
  </r>
  <r>
    <s v="THOMAS, JOEL"/>
    <n v="0"/>
    <n v="204"/>
    <n v="8"/>
    <n v="212"/>
    <n v="0"/>
    <n v="0"/>
    <n v="212"/>
    <n v="0"/>
    <s v="VIS"/>
    <s v="BS"/>
    <m/>
    <s v="VISALIA"/>
    <x v="22"/>
    <s v="140"/>
  </r>
  <r>
    <s v="THOMPSON, JOSHUA M"/>
    <n v="145"/>
    <n v="13.5"/>
    <n v="66"/>
    <n v="224.5"/>
    <n v="0.64587973273942101"/>
    <n v="0"/>
    <n v="224.5"/>
    <n v="0"/>
    <s v="ANN"/>
    <s v="A"/>
    <m/>
    <s v="Setup Busi"/>
    <x v="3"/>
    <s v="131"/>
  </r>
  <r>
    <s v="TIEDT, ANDREW M"/>
    <n v="176"/>
    <n v="1"/>
    <n v="51.5"/>
    <n v="228.5"/>
    <n v="0.77024070021881796"/>
    <n v="0"/>
    <n v="228.5"/>
    <n v="0"/>
    <s v="EVA"/>
    <s v="A"/>
    <s v="EVA"/>
    <s v="EVANSVILLE"/>
    <x v="8"/>
    <s v="131"/>
  </r>
  <r>
    <s v="TRAN, KHAN PHUONG"/>
    <n v="173.5"/>
    <n v="2"/>
    <n v="40.5"/>
    <n v="216"/>
    <n v="0.80324074074074103"/>
    <n v="0"/>
    <n v="216"/>
    <n v="0"/>
    <s v="VIS"/>
    <s v="A"/>
    <m/>
    <s v="TURLOCK"/>
    <x v="2"/>
    <s v="131"/>
  </r>
  <r>
    <s v="TRAUGHBER, DWIGHT EDWARD"/>
    <n v="151.75"/>
    <n v="2.75"/>
    <n v="29"/>
    <n v="183.5"/>
    <n v="0.826975476839237"/>
    <n v="59.25"/>
    <n v="183.5"/>
    <n v="0"/>
    <s v="CA"/>
    <s v="BS"/>
    <s v="CA"/>
    <s v="TURLOCK"/>
    <x v="21"/>
    <s v="140"/>
  </r>
  <r>
    <s v="TRUXTON, THOMAS W"/>
    <n v="0"/>
    <n v="0"/>
    <n v="16"/>
    <n v="16"/>
    <n v="0"/>
    <n v="0"/>
    <n v="16"/>
    <n v="0"/>
    <m/>
    <m/>
    <m/>
    <s v="KERNERSVIL"/>
    <x v="2"/>
    <s v="131"/>
  </r>
  <r>
    <s v="TRUXTON, THOMAS W"/>
    <n v="0"/>
    <n v="0"/>
    <n v="16"/>
    <n v="16"/>
    <n v="0"/>
    <n v="0"/>
    <n v="16"/>
    <n v="0"/>
    <m/>
    <m/>
    <m/>
    <s v="KERNERSVIL"/>
    <x v="32"/>
    <m/>
  </r>
  <r>
    <s v="TURK, MICHAEL L"/>
    <n v="31.5"/>
    <n v="0"/>
    <n v="168.5"/>
    <n v="200"/>
    <n v="0.1575"/>
    <n v="0"/>
    <n v="200"/>
    <n v="0"/>
    <s v="CE1"/>
    <s v="H2"/>
    <m/>
    <s v="Setup Busi"/>
    <x v="0"/>
    <s v="131"/>
  </r>
  <r>
    <s v="TURNER, JULIE K."/>
    <n v="10"/>
    <n v="0"/>
    <n v="213.75"/>
    <n v="223.75"/>
    <n v="4.4692737430167599E-2"/>
    <n v="0"/>
    <n v="223.75"/>
    <n v="0"/>
    <s v="KAN"/>
    <s v="BS"/>
    <m/>
    <s v="KC CENTRAL"/>
    <x v="25"/>
    <s v="140"/>
  </r>
  <r>
    <s v="TURPIN, ROBERT W"/>
    <n v="0"/>
    <n v="0"/>
    <n v="8"/>
    <n v="8"/>
    <n v="0"/>
    <n v="0"/>
    <n v="8"/>
    <n v="0"/>
    <m/>
    <m/>
    <s v="CA"/>
    <s v="TURLOCK"/>
    <x v="10"/>
    <s v="154"/>
  </r>
  <r>
    <s v="Tri-Tech (Conventional),"/>
    <n v="441"/>
    <n v="0"/>
    <n v="0"/>
    <n v="441"/>
    <n v="1"/>
    <n v="0"/>
    <n v="441"/>
    <n v="0"/>
    <s v="CSS"/>
    <s v="O"/>
    <m/>
    <s v="Setup Busi"/>
    <x v="10"/>
    <s v="157"/>
  </r>
  <r>
    <s v="UTSLER, JESSICA H"/>
    <n v="0"/>
    <n v="0"/>
    <n v="8"/>
    <n v="8"/>
    <n v="0"/>
    <n v="0"/>
    <n v="8"/>
    <n v="0"/>
    <m/>
    <m/>
    <m/>
    <s v="VISALIA"/>
    <x v="21"/>
    <s v="140"/>
  </r>
  <r>
    <s v="UTTER IV, CHARLES B"/>
    <n v="173.5"/>
    <n v="6.25"/>
    <n v="27.25"/>
    <n v="207"/>
    <n v="0.83816425120772997"/>
    <n v="0"/>
    <n v="207"/>
    <n v="0"/>
    <s v="ANN"/>
    <s v="B"/>
    <m/>
    <s v="LAURINBURG"/>
    <x v="3"/>
    <s v="131"/>
  </r>
  <r>
    <s v="VALDEZ, ABIGAIL"/>
    <n v="121"/>
    <n v="4"/>
    <n v="35"/>
    <n v="160"/>
    <n v="0.75624999999999998"/>
    <n v="0"/>
    <n v="160"/>
    <n v="0"/>
    <s v="GBL"/>
    <s v="BS"/>
    <m/>
    <s v="SPEC BLDG"/>
    <x v="10"/>
    <s v="490"/>
  </r>
  <r>
    <s v="VALDEZ, MAYRA A"/>
    <n v="187"/>
    <n v="3.5"/>
    <n v="32"/>
    <n v="222.5"/>
    <n v="0.84044943820224705"/>
    <n v="0"/>
    <n v="222.5"/>
    <n v="0"/>
    <s v="CE1"/>
    <s v="H3"/>
    <m/>
    <s v="ROOF"/>
    <x v="0"/>
    <s v="131"/>
  </r>
  <r>
    <s v="VAN AACKEN, MARK"/>
    <n v="0"/>
    <n v="0"/>
    <n v="8"/>
    <n v="8"/>
    <n v="0"/>
    <n v="0"/>
    <n v="8"/>
    <n v="0"/>
    <m/>
    <m/>
    <m/>
    <s v="Setup Busi"/>
    <x v="1"/>
    <s v="140"/>
  </r>
  <r>
    <s v="VELLAICHAMY, KANNAN"/>
    <n v="243.07"/>
    <n v="0"/>
    <n v="16.5"/>
    <n v="259.57"/>
    <n v="0.93643333204915802"/>
    <n v="0"/>
    <n v="243.07"/>
    <n v="16.5"/>
    <s v="IN"/>
    <s v="A"/>
    <m/>
    <s v="Setup Busi"/>
    <x v="4"/>
    <s v="131"/>
  </r>
  <r>
    <s v="VENGADAJALAPATHY, DINESH KUMAR"/>
    <n v="250.76"/>
    <n v="0"/>
    <n v="8.65"/>
    <n v="259.41000000000003"/>
    <n v="0.96665510196214499"/>
    <n v="0"/>
    <n v="259.41000000000003"/>
    <n v="0"/>
    <s v="IN"/>
    <s v="A"/>
    <m/>
    <s v="Setup Busi"/>
    <x v="4"/>
    <s v="131"/>
  </r>
  <r>
    <s v="VERA, STEVEN E"/>
    <n v="192.5"/>
    <n v="4"/>
    <n v="62"/>
    <n v="258.5"/>
    <n v="0.74468085106382997"/>
    <n v="0"/>
    <n v="258.5"/>
    <n v="0"/>
    <s v="VIS"/>
    <s v="B"/>
    <m/>
    <s v="VISALIA"/>
    <x v="2"/>
    <s v="131"/>
  </r>
  <r>
    <s v="VIJAYAKUMAR, PALANIAPPAN"/>
    <n v="224.92"/>
    <n v="0"/>
    <n v="94.56"/>
    <n v="319.48"/>
    <n v="0.70401903092525397"/>
    <n v="0"/>
    <n v="319.48"/>
    <n v="0"/>
    <s v="IN"/>
    <s v="A"/>
    <m/>
    <s v="Setup Busi"/>
    <x v="4"/>
    <s v="131"/>
  </r>
  <r>
    <s v="VON SEGGERN, ALVIN A"/>
    <n v="166.5"/>
    <n v="0"/>
    <n v="63.25"/>
    <n v="229.75"/>
    <n v="0.72470076169749698"/>
    <n v="0"/>
    <n v="229.75"/>
    <n v="0"/>
    <s v="KAN"/>
    <s v="C"/>
    <m/>
    <s v="KC CENTRAL"/>
    <x v="9"/>
    <s v="131"/>
  </r>
  <r>
    <s v="WAGHELA, SURESH"/>
    <n v="0"/>
    <n v="138"/>
    <n v="8"/>
    <n v="146"/>
    <n v="0"/>
    <n v="44"/>
    <n v="146"/>
    <n v="0"/>
    <s v="CSS"/>
    <s v="CSS"/>
    <m/>
    <s v="BCSS"/>
    <x v="10"/>
    <s v="143"/>
  </r>
  <r>
    <s v="WAGONER, JODI M"/>
    <n v="38"/>
    <n v="67"/>
    <n v="8"/>
    <n v="113"/>
    <n v="0.33628318584070799"/>
    <n v="0"/>
    <n v="113"/>
    <n v="0"/>
    <s v="CSS"/>
    <s v="BS"/>
    <m/>
    <s v="BCSS"/>
    <x v="10"/>
    <s v="490"/>
  </r>
  <r>
    <s v="WANG, BO"/>
    <n v="323"/>
    <n v="0"/>
    <n v="77"/>
    <n v="400"/>
    <n v="0.8075"/>
    <n v="0"/>
    <n v="400"/>
    <n v="0"/>
    <s v="XIAN"/>
    <s v="A"/>
    <m/>
    <s v="Setup Busi"/>
    <x v="29"/>
    <s v="131"/>
  </r>
  <r>
    <s v="WANG, BO"/>
    <n v="323"/>
    <n v="0"/>
    <n v="77"/>
    <n v="400"/>
    <n v="0.8075"/>
    <n v="0"/>
    <n v="400"/>
    <n v="0"/>
    <s v="XIAN"/>
    <s v="A"/>
    <m/>
    <s v="Setup Busi"/>
    <x v="33"/>
    <s v="134"/>
  </r>
  <r>
    <s v="WANG, JUAN"/>
    <n v="105"/>
    <n v="0"/>
    <n v="111"/>
    <n v="216"/>
    <n v="0.48611111111111099"/>
    <n v="0"/>
    <n v="216"/>
    <n v="0"/>
    <s v="XIAN"/>
    <s v="D"/>
    <m/>
    <s v="Setup Busi"/>
    <x v="29"/>
    <s v="131"/>
  </r>
  <r>
    <s v="WANG, LEI"/>
    <n v="694"/>
    <n v="0"/>
    <n v="182"/>
    <n v="876"/>
    <n v="0.79223744292237397"/>
    <n v="0"/>
    <n v="876"/>
    <n v="0"/>
    <s v="CX"/>
    <s v="A"/>
    <m/>
    <s v="Setup Busi"/>
    <x v="24"/>
    <s v="131"/>
  </r>
  <r>
    <s v="WANG, LEI"/>
    <n v="694"/>
    <n v="0"/>
    <n v="182"/>
    <n v="876"/>
    <n v="0.79223744292237397"/>
    <n v="0"/>
    <n v="876"/>
    <n v="0"/>
    <m/>
    <m/>
    <m/>
    <s v="SUZHOU MFG"/>
    <x v="34"/>
    <s v="717"/>
  </r>
  <r>
    <s v="WANG, LEI"/>
    <n v="694"/>
    <n v="0"/>
    <n v="182"/>
    <n v="876"/>
    <n v="0.79223744292237397"/>
    <n v="0"/>
    <n v="876"/>
    <n v="0"/>
    <m/>
    <m/>
    <m/>
    <s v="Setup Busi"/>
    <x v="33"/>
    <s v="133"/>
  </r>
  <r>
    <s v="WANG, LEI"/>
    <n v="694"/>
    <n v="0"/>
    <n v="182"/>
    <n v="876"/>
    <n v="0.79223744292237397"/>
    <n v="0"/>
    <n v="876"/>
    <n v="0"/>
    <m/>
    <m/>
    <m/>
    <s v="Setup Busi"/>
    <x v="30"/>
    <s v="134"/>
  </r>
  <r>
    <s v="WANG, NINGLI"/>
    <n v="108"/>
    <n v="0"/>
    <n v="292"/>
    <n v="400"/>
    <n v="0.27"/>
    <n v="0"/>
    <n v="400"/>
    <n v="0"/>
    <s v="XIAN"/>
    <s v="A"/>
    <m/>
    <s v="Setup Busi"/>
    <x v="29"/>
    <s v="131"/>
  </r>
  <r>
    <s v="WANG, NINGLI"/>
    <n v="108"/>
    <n v="0"/>
    <n v="292"/>
    <n v="400"/>
    <n v="0.27"/>
    <n v="0"/>
    <n v="400"/>
    <n v="0"/>
    <m/>
    <m/>
    <m/>
    <s v="Setup Busi"/>
    <x v="33"/>
    <s v="134"/>
  </r>
  <r>
    <s v="WANG, SUNAN"/>
    <n v="71"/>
    <n v="8.5"/>
    <n v="120.5"/>
    <n v="200"/>
    <n v="0.35499999999999998"/>
    <n v="0"/>
    <n v="200"/>
    <n v="0"/>
    <s v="CX"/>
    <s v="C"/>
    <m/>
    <s v="SPEC BLDG"/>
    <x v="24"/>
    <s v="131"/>
  </r>
  <r>
    <s v="WANG, WEI HONG"/>
    <n v="140.5"/>
    <n v="21"/>
    <n v="42.5"/>
    <n v="204"/>
    <n v="0.68872549019607898"/>
    <n v="0"/>
    <n v="204"/>
    <n v="0"/>
    <s v="CX"/>
    <s v="C"/>
    <m/>
    <s v="SPEC BLDG"/>
    <x v="24"/>
    <s v="131"/>
  </r>
  <r>
    <s v="WANG, XIANFENG"/>
    <n v="344"/>
    <n v="0"/>
    <n v="56"/>
    <n v="400"/>
    <n v="0.86"/>
    <n v="0"/>
    <n v="400"/>
    <n v="0"/>
    <s v="XIAN"/>
    <s v="A"/>
    <m/>
    <s v="Setup Busi"/>
    <x v="29"/>
    <s v="131"/>
  </r>
  <r>
    <s v="WANG, XIANFENG"/>
    <n v="344"/>
    <n v="0"/>
    <n v="56"/>
    <n v="400"/>
    <n v="0.86"/>
    <n v="0"/>
    <n v="400"/>
    <n v="0"/>
    <m/>
    <m/>
    <m/>
    <s v="Setup Busi"/>
    <x v="33"/>
    <s v="134"/>
  </r>
  <r>
    <s v="WANG, YANMIN"/>
    <n v="0"/>
    <n v="144"/>
    <n v="0"/>
    <n v="144"/>
    <n v="0"/>
    <n v="48"/>
    <n v="144"/>
    <n v="0"/>
    <m/>
    <m/>
    <m/>
    <s v="Setup Busi"/>
    <x v="25"/>
    <s v="495"/>
  </r>
  <r>
    <s v="WAPELHORST, RYAN M M"/>
    <n v="204"/>
    <n v="0"/>
    <n v="56.5"/>
    <n v="260.5"/>
    <n v="0.78310940499040305"/>
    <n v="0"/>
    <n v="260.5"/>
    <n v="0"/>
    <s v="CE1"/>
    <s v="H5"/>
    <m/>
    <s v="KC CENTRAL"/>
    <x v="0"/>
    <s v="131"/>
  </r>
  <r>
    <s v="WEBB, CARL E"/>
    <n v="24"/>
    <n v="125"/>
    <n v="11"/>
    <n v="160"/>
    <n v="0.15"/>
    <n v="0"/>
    <n v="160"/>
    <n v="0"/>
    <s v="MEM"/>
    <s v="Q"/>
    <m/>
    <s v="Setup Busi"/>
    <x v="14"/>
    <s v="140"/>
  </r>
  <r>
    <s v="WEBSTER, VICKIE I"/>
    <n v="0"/>
    <n v="0"/>
    <n v="8"/>
    <n v="8"/>
    <n v="0"/>
    <n v="0"/>
    <n v="8"/>
    <n v="0"/>
    <s v="NC"/>
    <s v="BS"/>
    <m/>
    <s v="KERNERSVIL"/>
    <x v="23"/>
    <s v="140"/>
  </r>
  <r>
    <s v="WELSCHMEYER, JEREMY"/>
    <n v="6"/>
    <n v="152.5"/>
    <n v="15"/>
    <n v="173.5"/>
    <n v="3.4582132564841501E-2"/>
    <n v="52.25"/>
    <n v="173.5"/>
    <n v="0"/>
    <s v="CSS"/>
    <s v="H6"/>
    <m/>
    <s v="SPEC BLDG"/>
    <x v="10"/>
    <s v="143"/>
  </r>
  <r>
    <s v="WELSCHMEYER, LACEY B"/>
    <n v="97.75"/>
    <n v="0"/>
    <n v="130.75"/>
    <n v="228.5"/>
    <n v="0.42778993435448598"/>
    <n v="0"/>
    <n v="228.5"/>
    <n v="0"/>
    <s v="CE1"/>
    <s v="H6"/>
    <m/>
    <s v="BLUESCOPE"/>
    <x v="0"/>
    <s v="131"/>
  </r>
  <r>
    <s v="WESSEL, DERRICK"/>
    <n v="221.25"/>
    <n v="17.75"/>
    <n v="20.25"/>
    <n v="259.25"/>
    <n v="0.85342333654773395"/>
    <n v="0"/>
    <n v="259.25"/>
    <n v="0"/>
    <s v="VIS"/>
    <s v="A"/>
    <m/>
    <s v="Setup Busi"/>
    <x v="2"/>
    <s v="131"/>
  </r>
  <r>
    <s v="WHEAT, ALLYSON MARIE"/>
    <n v="0"/>
    <n v="0"/>
    <n v="8"/>
    <n v="8"/>
    <n v="0"/>
    <n v="0"/>
    <n v="8"/>
    <n v="0"/>
    <s v="OCD"/>
    <s v="A"/>
    <m/>
    <s v="ST JOSEPH"/>
    <x v="10"/>
    <s v="183"/>
  </r>
  <r>
    <s v="WHETSTONE, PEYTON E"/>
    <n v="0"/>
    <n v="0"/>
    <n v="40"/>
    <n v="40"/>
    <n v="0"/>
    <n v="0"/>
    <n v="40"/>
    <n v="0"/>
    <m/>
    <m/>
    <m/>
    <s v="KC CENTRAL"/>
    <x v="13"/>
    <s v="131"/>
  </r>
  <r>
    <s v="WIEBE, JACOB"/>
    <n v="0"/>
    <n v="108"/>
    <n v="102"/>
    <n v="210"/>
    <n v="0"/>
    <n v="0"/>
    <n v="210"/>
    <n v="0"/>
    <s v="KAN"/>
    <s v="E"/>
    <s v="KAN"/>
    <s v="KC CENTRAL"/>
    <x v="9"/>
    <s v="131"/>
  </r>
  <r>
    <s v="WIENERS, MATTHEW L"/>
    <n v="67"/>
    <n v="86.5"/>
    <n v="34.5"/>
    <n v="188"/>
    <n v="0.35638297872340402"/>
    <n v="0"/>
    <n v="188"/>
    <n v="0"/>
    <s v="STJ"/>
    <s v="A"/>
    <m/>
    <s v="ST JOSEPH"/>
    <x v="19"/>
    <s v="131"/>
  </r>
  <r>
    <s v="WILCOXSON, JASON B"/>
    <n v="12"/>
    <n v="82"/>
    <n v="106"/>
    <n v="200"/>
    <n v="0.06"/>
    <n v="0"/>
    <n v="200"/>
    <n v="0"/>
    <s v="KAN"/>
    <s v="C"/>
    <m/>
    <s v="KC CENTRAL"/>
    <x v="9"/>
    <s v="131"/>
  </r>
  <r>
    <s v="WILLIAMS, LARIE M"/>
    <n v="94"/>
    <n v="0"/>
    <n v="98.5"/>
    <n v="192.5"/>
    <n v="0.48831168831168797"/>
    <n v="0"/>
    <n v="192.5"/>
    <n v="0"/>
    <s v="CE1"/>
    <s v="H2"/>
    <m/>
    <s v="Setup Busi"/>
    <x v="0"/>
    <s v="131"/>
  </r>
  <r>
    <s v="WILLIAMS, MARK J"/>
    <n v="0"/>
    <n v="161"/>
    <n v="59"/>
    <n v="220"/>
    <n v="0"/>
    <n v="0"/>
    <n v="220"/>
    <n v="0"/>
    <s v="KAN"/>
    <s v="BS"/>
    <m/>
    <s v="KC CENTRAL"/>
    <x v="25"/>
    <s v="140"/>
  </r>
  <r>
    <s v="WILLIS, ANGELA M"/>
    <n v="138.5"/>
    <n v="0"/>
    <n v="80"/>
    <n v="218.5"/>
    <n v="0.63386727688787203"/>
    <n v="0"/>
    <n v="218.5"/>
    <n v="0"/>
    <s v="STJ"/>
    <s v="A"/>
    <s v="STJ"/>
    <s v="ST JOSEPH"/>
    <x v="19"/>
    <s v="131"/>
  </r>
  <r>
    <s v="WILMETTI, DAVID R."/>
    <n v="0"/>
    <n v="0"/>
    <n v="8"/>
    <n v="8"/>
    <n v="0"/>
    <n v="0"/>
    <n v="8"/>
    <n v="0"/>
    <s v="KAN"/>
    <s v="BS"/>
    <s v="KAN"/>
    <s v="KC CENTRAL"/>
    <x v="25"/>
    <s v="140"/>
  </r>
  <r>
    <s v="WILNER, LOUIS E W"/>
    <n v="0"/>
    <n v="0"/>
    <n v="160"/>
    <n v="160"/>
    <n v="0"/>
    <n v="0"/>
    <n v="160"/>
    <n v="0"/>
    <s v="CE1"/>
    <s v="H3"/>
    <m/>
    <s v="ROOF"/>
    <x v="0"/>
    <s v="131"/>
  </r>
  <r>
    <s v="WILSON JR, OWEN"/>
    <n v="0"/>
    <n v="0"/>
    <n v="8"/>
    <n v="8"/>
    <n v="0"/>
    <n v="0"/>
    <n v="8"/>
    <n v="0"/>
    <m/>
    <m/>
    <m/>
    <s v="BCSS"/>
    <x v="10"/>
    <s v="160"/>
  </r>
  <r>
    <s v="WISELY, BRANDON A"/>
    <n v="0"/>
    <n v="0"/>
    <n v="8"/>
    <n v="8"/>
    <n v="0"/>
    <n v="0"/>
    <n v="8"/>
    <n v="0"/>
    <s v="GBL"/>
    <s v="BS"/>
    <m/>
    <s v="SPEC BLDG"/>
    <x v="17"/>
    <s v="140"/>
  </r>
  <r>
    <s v="WITTMAIER, MATTHEW A"/>
    <n v="58"/>
    <n v="2"/>
    <n v="110.5"/>
    <n v="170.5"/>
    <n v="0.34017595307917903"/>
    <n v="43.5"/>
    <n v="170.5"/>
    <n v="0"/>
    <s v="CSS"/>
    <s v="BS"/>
    <m/>
    <s v="BCSS"/>
    <x v="10"/>
    <s v="143"/>
  </r>
  <r>
    <s v="WOEHRER, JONATHAN H"/>
    <n v="134"/>
    <n v="0"/>
    <n v="86"/>
    <n v="220"/>
    <n v="0.60909090909090902"/>
    <n v="0"/>
    <n v="220"/>
    <n v="0"/>
    <s v="KAN"/>
    <s v="E"/>
    <m/>
    <s v="KC CENTRAL"/>
    <x v="9"/>
    <s v="131"/>
  </r>
  <r>
    <s v="WOLFE, THOMAS L"/>
    <n v="174"/>
    <n v="0"/>
    <n v="43"/>
    <n v="217"/>
    <n v="0.80184331797234998"/>
    <n v="0"/>
    <n v="217"/>
    <n v="0"/>
    <s v="NC"/>
    <s v="BS"/>
    <m/>
    <s v="KERNERSVIL"/>
    <x v="23"/>
    <s v="140"/>
  </r>
  <r>
    <s v="WONG, MENG K"/>
    <n v="198.5"/>
    <n v="0"/>
    <n v="24.5"/>
    <n v="223"/>
    <n v="0.89013452914798197"/>
    <n v="0"/>
    <n v="223"/>
    <n v="0"/>
    <s v="NC"/>
    <s v="B"/>
    <m/>
    <s v="KERNERSVIL"/>
    <x v="20"/>
    <s v="131"/>
  </r>
  <r>
    <s v="WOOD, JOSEPH H"/>
    <n v="18"/>
    <n v="0"/>
    <n v="182"/>
    <n v="200"/>
    <n v="0.09"/>
    <n v="0"/>
    <n v="200"/>
    <n v="0"/>
    <s v="MEM"/>
    <s v="B"/>
    <m/>
    <s v="Setup Busi"/>
    <x v="6"/>
    <s v="131"/>
  </r>
  <r>
    <s v="WOOD, RICHARD K"/>
    <n v="126.5"/>
    <n v="6.5"/>
    <n v="67"/>
    <n v="200"/>
    <n v="0.63249999999999995"/>
    <n v="0"/>
    <n v="200"/>
    <n v="0"/>
    <s v="NC"/>
    <s v="BS"/>
    <m/>
    <s v="KERNERSVIL"/>
    <x v="23"/>
    <s v="140"/>
  </r>
  <r>
    <s v="WOODARD, MARCUS R"/>
    <n v="180"/>
    <n v="3"/>
    <n v="64.5"/>
    <n v="247.5"/>
    <n v="0.72727272727272696"/>
    <n v="0"/>
    <n v="247.5"/>
    <n v="0"/>
    <s v="MEM"/>
    <s v="A"/>
    <m/>
    <s v="Setup Busi"/>
    <x v="6"/>
    <s v="131"/>
  </r>
  <r>
    <s v="WOOLSEY, KELLI J"/>
    <n v="0"/>
    <n v="0"/>
    <n v="160"/>
    <n v="160"/>
    <n v="0"/>
    <n v="40"/>
    <n v="160"/>
    <n v="0"/>
    <s v="GBL"/>
    <s v="BS"/>
    <m/>
    <s v="SPEC BLDG"/>
    <x v="17"/>
    <s v="140"/>
  </r>
  <r>
    <s v="WU, BIN"/>
    <n v="150"/>
    <n v="0"/>
    <n v="50"/>
    <n v="200"/>
    <n v="0.75"/>
    <n v="0"/>
    <n v="200"/>
    <n v="0"/>
    <s v="CX"/>
    <s v="A"/>
    <m/>
    <s v="Setup Busi"/>
    <x v="24"/>
    <s v="131"/>
  </r>
  <r>
    <s v="WU, MOLIN"/>
    <n v="166.5"/>
    <n v="0"/>
    <n v="49.5"/>
    <n v="216"/>
    <n v="0.77083333333333304"/>
    <n v="0"/>
    <n v="216"/>
    <n v="0"/>
    <s v="CX"/>
    <s v="A"/>
    <m/>
    <s v="Setup Busi"/>
    <x v="24"/>
    <s v="131"/>
  </r>
  <r>
    <s v="WUBNEH, AMANUEL M"/>
    <n v="205"/>
    <n v="0"/>
    <n v="8"/>
    <n v="213"/>
    <n v="0.96244131455399096"/>
    <n v="0"/>
    <n v="213"/>
    <n v="0"/>
    <s v="VIS"/>
    <s v="A"/>
    <m/>
    <s v="Setup Busi"/>
    <x v="2"/>
    <s v="131"/>
  </r>
  <r>
    <s v="WYGLENDOWSKI, LORI D"/>
    <n v="0"/>
    <n v="0"/>
    <n v="8"/>
    <n v="8"/>
    <n v="0"/>
    <n v="0"/>
    <n v="8"/>
    <n v="0"/>
    <m/>
    <m/>
    <m/>
    <s v="Setup Busi"/>
    <x v="10"/>
    <s v="131"/>
  </r>
  <r>
    <s v="YAN, RYAN"/>
    <n v="34"/>
    <n v="0"/>
    <n v="166"/>
    <n v="200"/>
    <n v="0.17"/>
    <n v="0"/>
    <n v="200"/>
    <n v="0"/>
    <s v="XIAN"/>
    <m/>
    <m/>
    <s v="Setup Busi"/>
    <x v="29"/>
    <s v="131"/>
  </r>
  <r>
    <s v="YIN, ANDY"/>
    <n v="95"/>
    <n v="0"/>
    <n v="105"/>
    <n v="200"/>
    <n v="0.47499999999999998"/>
    <n v="0"/>
    <n v="200"/>
    <n v="0"/>
    <s v="CX"/>
    <s v="A"/>
    <m/>
    <s v="Setup Busi"/>
    <x v="24"/>
    <s v="131"/>
  </r>
  <r>
    <s v="YIN, FRED"/>
    <n v="122"/>
    <n v="0"/>
    <n v="78"/>
    <n v="200"/>
    <n v="0.61"/>
    <n v="8"/>
    <n v="200"/>
    <n v="0"/>
    <s v="CX"/>
    <s v="B"/>
    <m/>
    <s v="Setup Busi"/>
    <x v="24"/>
    <s v="131"/>
  </r>
  <r>
    <s v="YISMMA, ALEX L"/>
    <n v="0"/>
    <n v="0"/>
    <n v="120"/>
    <n v="120"/>
    <n v="0"/>
    <n v="0"/>
    <n v="120"/>
    <n v="0"/>
    <m/>
    <m/>
    <m/>
    <s v="Setup Busi"/>
    <x v="2"/>
    <s v="131"/>
  </r>
  <r>
    <s v="YOGARAJ, SAMPATH KUMAR"/>
    <n v="125.25"/>
    <n v="0"/>
    <n v="90.1"/>
    <n v="215.35"/>
    <n v="0.581611330392384"/>
    <n v="0"/>
    <n v="215.35"/>
    <n v="0"/>
    <s v="IN"/>
    <s v="D"/>
    <m/>
    <s v="Setup Busi"/>
    <x v="4"/>
    <s v="131"/>
  </r>
  <r>
    <s v="YUAN, FUXIANG"/>
    <n v="210"/>
    <n v="0"/>
    <n v="190"/>
    <n v="400"/>
    <n v="0.52500000000000002"/>
    <n v="0"/>
    <n v="400"/>
    <n v="0"/>
    <s v="CX"/>
    <s v="D"/>
    <m/>
    <s v="Setup Busi"/>
    <x v="24"/>
    <s v="131"/>
  </r>
  <r>
    <s v="YUAN, FUXIANG"/>
    <n v="210"/>
    <n v="0"/>
    <n v="190"/>
    <n v="400"/>
    <n v="0.52500000000000002"/>
    <n v="0"/>
    <n v="400"/>
    <n v="0"/>
    <m/>
    <m/>
    <m/>
    <s v="Setup Busi"/>
    <x v="30"/>
    <s v="134"/>
  </r>
  <r>
    <s v="YUSUF HUSSAIN, AHAMED ASAN"/>
    <n v="239.73"/>
    <n v="0"/>
    <n v="59.33"/>
    <n v="299.06"/>
    <n v="0.80161171671236497"/>
    <n v="0"/>
    <n v="299.06"/>
    <n v="0"/>
    <s v="IN"/>
    <s v="A"/>
    <m/>
    <s v="Setup Busi"/>
    <x v="4"/>
    <s v="131"/>
  </r>
  <r>
    <s v="ZAI, EMILY"/>
    <n v="147.5"/>
    <n v="0"/>
    <n v="52.5"/>
    <n v="200"/>
    <n v="0.73750000000000004"/>
    <n v="0"/>
    <n v="200"/>
    <n v="0"/>
    <s v="CX"/>
    <s v="A"/>
    <m/>
    <s v="Setup Busi"/>
    <x v="24"/>
    <s v="131"/>
  </r>
  <r>
    <s v="ZANZARELLA, JAMES A"/>
    <n v="232.5"/>
    <n v="0"/>
    <n v="31"/>
    <n v="263.5"/>
    <n v="0.88235294117647101"/>
    <n v="0"/>
    <n v="263.5"/>
    <n v="0"/>
    <s v="NC"/>
    <s v="A"/>
    <m/>
    <s v="KERNERSVIL"/>
    <x v="20"/>
    <s v="131"/>
  </r>
  <r>
    <s v="ZAVALA CASTRO, ELIZABET"/>
    <n v="92.5"/>
    <n v="2"/>
    <n v="133"/>
    <n v="227.5"/>
    <n v="0.40659340659340698"/>
    <n v="0"/>
    <n v="227.5"/>
    <n v="0"/>
    <s v="MXC"/>
    <s v="M2"/>
    <m/>
    <s v="MEXICO CIT"/>
    <x v="7"/>
    <s v="131"/>
  </r>
  <r>
    <s v="ZHANG, JIE"/>
    <n v="540"/>
    <n v="0"/>
    <n v="108"/>
    <n v="648"/>
    <n v="0.83333333333333304"/>
    <n v="0"/>
    <n v="648"/>
    <n v="0"/>
    <s v="CX"/>
    <s v="A"/>
    <m/>
    <s v="Setup Busi"/>
    <x v="24"/>
    <s v="131"/>
  </r>
  <r>
    <s v="ZHANG, JIE"/>
    <n v="540"/>
    <n v="0"/>
    <n v="108"/>
    <n v="648"/>
    <n v="0.83333333333333304"/>
    <n v="0"/>
    <n v="648"/>
    <n v="0"/>
    <m/>
    <m/>
    <m/>
    <s v="Setup Busi"/>
    <x v="35"/>
    <s v="380"/>
  </r>
  <r>
    <s v="ZHANG, JIE"/>
    <n v="540"/>
    <n v="0"/>
    <n v="108"/>
    <n v="648"/>
    <n v="0.83333333333333304"/>
    <n v="0"/>
    <n v="648"/>
    <n v="0"/>
    <m/>
    <m/>
    <m/>
    <s v="Setup Busi"/>
    <x v="30"/>
    <s v="134"/>
  </r>
  <r>
    <s v="ZHANG, ROCK"/>
    <n v="156"/>
    <n v="0"/>
    <n v="52"/>
    <n v="208"/>
    <n v="0.75"/>
    <n v="0"/>
    <n v="208"/>
    <n v="0"/>
    <s v="CX"/>
    <s v="A"/>
    <m/>
    <s v="Setup Busi"/>
    <x v="24"/>
    <s v="131"/>
  </r>
  <r>
    <s v="ZHANG, SCOTTY"/>
    <n v="168.5"/>
    <n v="0"/>
    <n v="31.5"/>
    <n v="200"/>
    <n v="0.84250000000000003"/>
    <n v="0"/>
    <n v="200"/>
    <n v="0"/>
    <s v="XIAN"/>
    <s v="A"/>
    <m/>
    <s v="Setup Busi"/>
    <x v="29"/>
    <s v="131"/>
  </r>
  <r>
    <s v="ZHANG, WENSEY"/>
    <n v="30"/>
    <n v="0"/>
    <n v="10"/>
    <n v="40"/>
    <n v="0.75"/>
    <n v="40"/>
    <n v="40"/>
    <n v="0"/>
    <s v="CX"/>
    <s v="B"/>
    <m/>
    <s v="Setup Busi"/>
    <x v="24"/>
    <s v="131"/>
  </r>
  <r>
    <s v="ZHANG, XING"/>
    <n v="107"/>
    <n v="0"/>
    <n v="93"/>
    <n v="200"/>
    <n v="0.53500000000000003"/>
    <n v="0"/>
    <n v="200"/>
    <n v="0"/>
    <s v="CX"/>
    <s v="A"/>
    <m/>
    <s v="Setup Busi"/>
    <x v="24"/>
    <s v="131"/>
  </r>
  <r>
    <s v="ZHU, JINGYI"/>
    <n v="0"/>
    <n v="179.5"/>
    <n v="5"/>
    <n v="184.5"/>
    <n v="0"/>
    <n v="0"/>
    <n v="179.5"/>
    <n v="5"/>
    <s v="ANN"/>
    <s v="Q"/>
    <m/>
    <s v="ANNVILLE"/>
    <x v="18"/>
    <s v="495"/>
  </r>
  <r>
    <s v="ZINK, DENISE"/>
    <n v="0"/>
    <n v="153.25"/>
    <n v="8"/>
    <n v="161.25"/>
    <n v="0"/>
    <n v="40.5"/>
    <n v="161.25"/>
    <n v="0"/>
    <s v="GBL"/>
    <s v="BS"/>
    <m/>
    <s v="SPEC BLDG"/>
    <x v="17"/>
    <s v="140"/>
  </r>
  <r>
    <s v="ZUNIGA JUAREZ, LIA I"/>
    <n v="96.5"/>
    <n v="0"/>
    <n v="131"/>
    <n v="227.5"/>
    <n v="0.424175824175824"/>
    <n v="0"/>
    <n v="227.5"/>
    <n v="0"/>
    <s v="MXC"/>
    <s v="M2"/>
    <m/>
    <s v="MONTERREY"/>
    <x v="7"/>
    <s v="13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3">
  <r>
    <s v="LSCOAKLEY"/>
    <n v="1900202001"/>
    <s v="GB/WS-STD-BLDR"/>
    <s v="PAUL J. SIERRA CONSTRUCTION, INC."/>
    <s v="HOWARD FLEX BUILDING"/>
    <x v="0"/>
    <d v="2019-01-28T00:00:00"/>
    <d v="2019-11-26T00:00:00"/>
    <m/>
    <m/>
    <s v="ANN"/>
    <s v="NC"/>
    <x v="0"/>
    <s v="ANN"/>
    <s v="B1"/>
    <m/>
    <d v="2019-07-16T00:00:00"/>
    <d v="2019-07-17T00:00:00"/>
    <m/>
    <n v="323580.53000000003"/>
    <n v="0"/>
    <n v="110.27"/>
    <n v="100.42"/>
    <n v="100.42"/>
    <n v="199"/>
    <m/>
    <n v="275.5"/>
    <n v="10"/>
    <n v="285.5"/>
    <n v="19745.38"/>
    <n v="13432"/>
    <n v="30088"/>
    <n v="63324.53"/>
    <n v="19.57"/>
    <n v="79201.100000000006"/>
    <m/>
    <n v="18.510000000000002"/>
    <m/>
    <m/>
    <m/>
    <m/>
    <m/>
    <s v="JKALE"/>
    <d v="2019-09-24T00:00:00"/>
    <d v="2019-09-24T00:00:00"/>
    <d v="2019-10-01T00:00:00"/>
    <d v="2019-09-30T00:00:00"/>
    <s v="CEQUERRY"/>
    <d v="2019-09-30T00:00:00"/>
    <d v="2019-09-30T00:00:00"/>
    <d v="2019-09-30T00:00:00"/>
    <m/>
    <m/>
    <m/>
    <m/>
    <m/>
    <m/>
    <s v="TSMITH"/>
    <d v="2019-10-02T00:00:00"/>
    <d v="2019-10-02T00:00:00"/>
    <d v="2019-10-11T00:00:00"/>
    <d v="2019-10-11T00:00:00"/>
    <s v="GRARNDT"/>
    <d v="2019-10-17T00:00:00"/>
    <d v="2019-10-17T00:00:00"/>
    <d v="2019-11-04T00:00:00"/>
    <d v="2019-11-01T00:00:00"/>
    <m/>
    <m/>
    <m/>
    <m/>
    <m/>
    <s v="SVCORDERMAN"/>
    <d v="2019-11-06T00:00:00"/>
    <m/>
    <d v="2019-11-06T00:00:00"/>
    <d v="2019-11-06T00:00:00"/>
    <s v="GRARNDT"/>
    <d v="2019-11-01T00:00:00"/>
    <d v="2019-11-01T00:00:00"/>
    <d v="2019-11-04T00:00:00"/>
    <d v="2019-11-04T00:00:00"/>
    <s v="COMPASS"/>
    <m/>
    <m/>
    <d v="2019-11-11T00:00:00"/>
    <d v="2019-11-22T00:00:00"/>
    <s v="CEQUERRY"/>
    <m/>
    <m/>
    <m/>
    <m/>
    <m/>
    <m/>
    <m/>
    <d v="2019-11-27T00:00:00"/>
    <d v="2019-11-21T00:00:00"/>
    <s v="GRARNDT"/>
    <d v="2019-11-06T00:00:00"/>
    <m/>
    <d v="2019-11-06T00:00:00"/>
    <d v="2019-11-06T00:00:00"/>
    <s v="KEENS"/>
    <d v="2019-07-25T00:00:00"/>
    <d v="2019-07-25T00:00:00"/>
    <d v="2019-07-29T00:00:00"/>
    <d v="2019-08-23T00:00:00"/>
    <m/>
    <m/>
    <m/>
    <m/>
    <m/>
    <x v="0"/>
    <x v="0"/>
  </r>
  <r>
    <s v="BKMILLER"/>
    <n v="1900607601"/>
    <s v="GB/WS-STD-BLDR"/>
    <s v="INTERBUILD, INC."/>
    <s v="TUCKER ROAD  ICE RINK"/>
    <x v="0"/>
    <d v="2019-03-18T00:00:00"/>
    <d v="2019-12-06T00:00:00"/>
    <m/>
    <m/>
    <s v="ANN"/>
    <s v="VIS"/>
    <x v="0"/>
    <s v="ANN"/>
    <s v="B1"/>
    <m/>
    <d v="2019-09-18T00:00:00"/>
    <d v="2019-09-19T00:00:00"/>
    <m/>
    <n v="422530"/>
    <n v="0"/>
    <n v="123.46"/>
    <n v="121.99"/>
    <n v="121.99"/>
    <n v="107"/>
    <m/>
    <n v="195.5"/>
    <n v="0"/>
    <n v="195.5"/>
    <n v="8478.68"/>
    <n v="5366"/>
    <n v="0"/>
    <n v="75142"/>
    <n v="17.783999999999999"/>
    <n v="46366.71"/>
    <m/>
    <n v="13.87"/>
    <m/>
    <m/>
    <m/>
    <m/>
    <m/>
    <s v="AWUBNEH"/>
    <d v="2019-09-20T00:00:00"/>
    <d v="2019-09-20T00:00:00"/>
    <d v="2019-09-25T00:00:00"/>
    <d v="2019-09-26T00:00:00"/>
    <s v="CEQUERRY"/>
    <d v="2019-09-24T00:00:00"/>
    <d v="2019-09-24T00:00:00"/>
    <d v="2019-09-24T00:00:00"/>
    <m/>
    <m/>
    <m/>
    <m/>
    <m/>
    <m/>
    <s v="CARTZ2"/>
    <d v="2019-09-30T00:00:00"/>
    <d v="2019-10-02T00:00:00"/>
    <d v="2019-10-10T00:00:00"/>
    <d v="2019-10-14T00:00:00"/>
    <s v="DJRAPPITT"/>
    <d v="2019-10-17T00:00:00"/>
    <d v="2019-10-17T00:00:00"/>
    <d v="2019-10-24T00:00:00"/>
    <d v="2019-10-22T00:00:00"/>
    <m/>
    <m/>
    <m/>
    <m/>
    <m/>
    <s v="SVCORDERMAN"/>
    <d v="2019-11-06T00:00:00"/>
    <m/>
    <d v="2019-11-06T00:00:00"/>
    <d v="2019-11-06T00:00:00"/>
    <s v="CARTZ2"/>
    <d v="2019-11-04T00:00:00"/>
    <d v="2019-11-04T00:00:00"/>
    <d v="2019-11-05T00:00:00"/>
    <d v="2019-11-05T00:00:00"/>
    <s v="COMPASS"/>
    <m/>
    <m/>
    <d v="2019-11-11T00:00:00"/>
    <d v="2019-11-26T00:00:00"/>
    <s v="AWUBNEH"/>
    <m/>
    <m/>
    <m/>
    <m/>
    <m/>
    <m/>
    <m/>
    <d v="2019-12-04T00:00:00"/>
    <d v="2019-11-20T00:00:00"/>
    <s v="CARTZ2"/>
    <d v="2019-11-05T00:00:00"/>
    <m/>
    <d v="2019-11-05T00:00:00"/>
    <d v="2019-11-05T00:00:00"/>
    <s v="KEENS"/>
    <d v="2019-09-04T00:00:00"/>
    <d v="2019-09-04T00:00:00"/>
    <d v="2019-09-06T00:00:00"/>
    <d v="2019-09-13T00:00:00"/>
    <m/>
    <m/>
    <m/>
    <m/>
    <m/>
    <x v="0"/>
    <x v="0"/>
  </r>
  <r>
    <s v="BKMILLER"/>
    <n v="1900607602"/>
    <s v="GB/WS-ENPARTS-BLDR"/>
    <s v="INTERBUILD, INC."/>
    <s v="TUCKER ROAD  ICE RINK"/>
    <x v="0"/>
    <d v="2019-11-06T00:00:00"/>
    <m/>
    <m/>
    <m/>
    <s v="ANN"/>
    <s v="VIS"/>
    <x v="0"/>
    <s v="ANN"/>
    <s v="B1"/>
    <m/>
    <m/>
    <m/>
    <m/>
    <n v="79509.84"/>
    <n v="0"/>
    <n v="15.93"/>
    <n v="16.98"/>
    <n v="16.98"/>
    <n v="0"/>
    <m/>
    <n v="0"/>
    <n v="0"/>
    <n v="0"/>
    <m/>
    <m/>
    <n v="0"/>
    <n v="1214.8399999999999"/>
    <n v="1.528"/>
    <n v="-1"/>
    <m/>
    <n v="0"/>
    <m/>
    <m/>
    <m/>
    <m/>
    <m/>
    <s v="AWUBNEH"/>
    <m/>
    <m/>
    <m/>
    <m/>
    <s v="CEQUERRY"/>
    <m/>
    <m/>
    <m/>
    <m/>
    <m/>
    <m/>
    <m/>
    <m/>
    <m/>
    <s v="CARTZ2"/>
    <d v="2019-11-04T00:00:00"/>
    <d v="2019-11-04T00:00:00"/>
    <d v="2019-11-06T00:00:00"/>
    <d v="2019-11-06T00:00:00"/>
    <s v="DJRAPPITT"/>
    <d v="2019-11-06T00:00:00"/>
    <d v="2019-11-06T00:00:00"/>
    <d v="2019-11-06T00:00:00"/>
    <d v="2019-11-06T00:00:00"/>
    <m/>
    <m/>
    <m/>
    <m/>
    <m/>
    <s v="SVCORDERMAN"/>
    <d v="2019-11-07T00:00:00"/>
    <m/>
    <d v="2019-11-08T00:00:00"/>
    <d v="2019-11-08T00:00:00"/>
    <m/>
    <m/>
    <m/>
    <m/>
    <m/>
    <m/>
    <m/>
    <m/>
    <d v="2019-11-13T00:00:00"/>
    <m/>
    <s v="AWUBNEH"/>
    <m/>
    <m/>
    <m/>
    <m/>
    <m/>
    <m/>
    <m/>
    <d v="2019-12-04T00:00:00"/>
    <d v="2019-11-22T00:00:00"/>
    <s v="CARTZ2"/>
    <d v="2019-11-07T00:00:00"/>
    <m/>
    <d v="2019-11-07T00:00:00"/>
    <d v="2019-11-07T00:00:00"/>
    <s v="KEENS"/>
    <m/>
    <m/>
    <m/>
    <m/>
    <m/>
    <m/>
    <m/>
    <m/>
    <m/>
    <x v="0"/>
    <x v="1"/>
  </r>
  <r>
    <s v="LSCOAKLEY"/>
    <n v="1900202004"/>
    <s v="GB-ENPARTS-BLDR"/>
    <s v="PAUL J. SIERRA CONSTRUCTION, INC."/>
    <s v="HOWARD FLEX BUILDING"/>
    <x v="0"/>
    <d v="2019-11-06T00:00:00"/>
    <d v="2019-12-06T00:00:00"/>
    <m/>
    <m/>
    <s v="ANN"/>
    <s v="NC"/>
    <x v="0"/>
    <s v="ANN"/>
    <s v="B1"/>
    <m/>
    <m/>
    <m/>
    <m/>
    <n v="1"/>
    <n v="0"/>
    <n v="0"/>
    <n v="2.16"/>
    <n v="2.16"/>
    <n v="0"/>
    <m/>
    <n v="0"/>
    <n v="0"/>
    <n v="0"/>
    <m/>
    <m/>
    <n v="0"/>
    <n v="1"/>
    <n v="100"/>
    <n v="0"/>
    <m/>
    <n v="0"/>
    <m/>
    <m/>
    <m/>
    <m/>
    <m/>
    <s v="JKALE"/>
    <m/>
    <m/>
    <m/>
    <m/>
    <s v="CEQUERRY"/>
    <m/>
    <m/>
    <m/>
    <m/>
    <m/>
    <m/>
    <m/>
    <m/>
    <m/>
    <s v="ZKINDT"/>
    <d v="2019-11-05T00:00:00"/>
    <d v="2019-11-06T00:00:00"/>
    <d v="2019-11-06T00:00:00"/>
    <d v="2019-11-06T00:00:00"/>
    <s v="GRARNDT"/>
    <d v="2019-11-05T00:00:00"/>
    <d v="2019-11-06T00:00:00"/>
    <d v="2019-11-06T00:00:00"/>
    <d v="2019-11-06T00:00:00"/>
    <m/>
    <m/>
    <m/>
    <m/>
    <m/>
    <s v="SVCORDERMAN"/>
    <d v="2019-10-07T00:00:00"/>
    <m/>
    <d v="2019-10-07T00:00:00"/>
    <d v="2019-11-07T00:00:00"/>
    <m/>
    <m/>
    <m/>
    <m/>
    <m/>
    <m/>
    <m/>
    <m/>
    <d v="2019-11-11T00:00:00"/>
    <m/>
    <s v="CEQUERRY"/>
    <m/>
    <m/>
    <m/>
    <m/>
    <m/>
    <m/>
    <m/>
    <d v="2019-12-06T00:00:00"/>
    <m/>
    <s v="GRARNDT"/>
    <d v="2019-11-07T00:00:00"/>
    <m/>
    <d v="2019-11-07T00:00:00"/>
    <d v="2019-11-07T00:00:00"/>
    <s v="KEENS"/>
    <m/>
    <m/>
    <m/>
    <m/>
    <m/>
    <m/>
    <m/>
    <m/>
    <m/>
    <x v="0"/>
    <x v="1"/>
  </r>
  <r>
    <s v="BKMILLER"/>
    <n v="1900607603"/>
    <s v="GB/WS-ENPARTS-BLDR"/>
    <s v="INTERBUILD, INC."/>
    <s v="TUCKER ROAD  ICE RINK"/>
    <x v="0"/>
    <d v="2019-11-18T00:00:00"/>
    <m/>
    <m/>
    <m/>
    <s v="ANN"/>
    <s v="VIS"/>
    <x v="0"/>
    <s v="ANN"/>
    <s v="B1"/>
    <m/>
    <m/>
    <m/>
    <m/>
    <n v="1"/>
    <n v="0"/>
    <n v="0"/>
    <n v="7.0000000000000007E-2"/>
    <n v="7.0000000000000007E-2"/>
    <n v="0"/>
    <m/>
    <n v="0"/>
    <n v="0"/>
    <n v="0"/>
    <m/>
    <m/>
    <n v="0"/>
    <n v="1"/>
    <n v="100"/>
    <n v="-129.72"/>
    <m/>
    <n v="0"/>
    <m/>
    <m/>
    <m/>
    <m/>
    <m/>
    <s v="AWUBNEH"/>
    <m/>
    <m/>
    <m/>
    <m/>
    <s v="CEQUERRY"/>
    <m/>
    <m/>
    <m/>
    <m/>
    <m/>
    <m/>
    <m/>
    <m/>
    <m/>
    <s v="CARTZ2"/>
    <m/>
    <m/>
    <m/>
    <m/>
    <m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d v="2019-11-22T00:00:00"/>
    <m/>
    <s v="AWUBNEH"/>
    <m/>
    <m/>
    <m/>
    <m/>
    <m/>
    <m/>
    <m/>
    <d v="2019-11-26T00:00:00"/>
    <d v="2019-11-27T00:00:00"/>
    <s v="CARTZ2"/>
    <d v="2019-11-18T00:00:00"/>
    <m/>
    <d v="2019-11-18T00:00:00"/>
    <d v="2019-11-18T00:00:00"/>
    <s v="KEENS"/>
    <m/>
    <m/>
    <m/>
    <m/>
    <m/>
    <m/>
    <m/>
    <m/>
    <m/>
    <x v="0"/>
    <x v="1"/>
  </r>
  <r>
    <s v="LTKANTZ"/>
    <n v="1901177209"/>
    <s v="CLAIM-ENPARTS-BLDR"/>
    <s v="J. E. HORST BUILDER"/>
    <s v="HORNING'S MARKET"/>
    <x v="0"/>
    <d v="2019-11-20T00:00:00"/>
    <m/>
    <m/>
    <m/>
    <s v="ANN"/>
    <s v="MEM"/>
    <x v="0"/>
    <s v="ANN"/>
    <s v="B1"/>
    <s v="OTHER"/>
    <m/>
    <m/>
    <m/>
    <n v="1"/>
    <n v="0"/>
    <n v="0"/>
    <n v="0.09"/>
    <n v="0.09"/>
    <n v="0"/>
    <m/>
    <n v="0"/>
    <n v="0"/>
    <n v="0"/>
    <m/>
    <m/>
    <n v="0"/>
    <n v="1"/>
    <n v="100"/>
    <n v="-214.92"/>
    <m/>
    <n v="0"/>
    <m/>
    <m/>
    <m/>
    <m/>
    <m/>
    <s v="APPEA"/>
    <m/>
    <m/>
    <m/>
    <m/>
    <s v="CBUTTER"/>
    <m/>
    <m/>
    <m/>
    <m/>
    <m/>
    <m/>
    <m/>
    <m/>
    <m/>
    <s v="WTHERZOG"/>
    <m/>
    <m/>
    <m/>
    <m/>
    <s v="WTHERZOG"/>
    <m/>
    <m/>
    <m/>
    <m/>
    <m/>
    <m/>
    <m/>
    <m/>
    <m/>
    <s v="SVCORDERMAN"/>
    <m/>
    <m/>
    <d v="2019-11-21T00:00:00"/>
    <d v="2019-11-21T00:00:00"/>
    <m/>
    <m/>
    <m/>
    <m/>
    <m/>
    <m/>
    <m/>
    <m/>
    <d v="2019-11-25T00:00:00"/>
    <m/>
    <s v="DINWOSU"/>
    <m/>
    <m/>
    <m/>
    <m/>
    <m/>
    <m/>
    <m/>
    <d v="2019-11-25T00:00:00"/>
    <d v="2019-11-26T00:00:00"/>
    <s v="WTHERZOG"/>
    <d v="2019-11-21T00:00:00"/>
    <m/>
    <d v="2019-11-21T00:00:00"/>
    <d v="2019-11-21T00:00:00"/>
    <s v="KEENS"/>
    <m/>
    <m/>
    <m/>
    <m/>
    <m/>
    <m/>
    <m/>
    <m/>
    <m/>
    <x v="0"/>
    <x v="2"/>
  </r>
  <r>
    <s v="BKMILLER"/>
    <n v="1501025718"/>
    <s v="GB/WS-ENPARTS-BLDR"/>
    <s v="MERICLE CONSTRUCTION, INC."/>
    <s v="PARCEL #27-28 CENTERPOINT EAST"/>
    <x v="0"/>
    <d v="2019-10-22T00:00:00"/>
    <d v="2019-11-01T00:00:00"/>
    <m/>
    <n v="117789"/>
    <s v="LAU"/>
    <s v="LAU"/>
    <x v="0"/>
    <s v="ANN"/>
    <s v="C1"/>
    <m/>
    <m/>
    <m/>
    <m/>
    <n v="5760"/>
    <n v="0"/>
    <n v="1.0900000000000001"/>
    <n v="1.0900000000000001"/>
    <n v="1.0900000000000001"/>
    <n v="0"/>
    <m/>
    <n v="0"/>
    <n v="0"/>
    <n v="0"/>
    <m/>
    <m/>
    <n v="0"/>
    <n v="1067"/>
    <n v="18.524000000000001"/>
    <n v="0"/>
    <m/>
    <n v="0"/>
    <m/>
    <m/>
    <m/>
    <m/>
    <m/>
    <s v="DINWOSU"/>
    <m/>
    <m/>
    <m/>
    <m/>
    <s v="SLSEYFERT"/>
    <m/>
    <m/>
    <m/>
    <m/>
    <m/>
    <m/>
    <m/>
    <m/>
    <m/>
    <s v="GRARNDT"/>
    <d v="2019-10-25T00:00:00"/>
    <d v="2019-10-25T00:00:00"/>
    <d v="2019-11-05T00:00:00"/>
    <d v="2019-11-06T00:00:00"/>
    <s v="JTHOMPSON2"/>
    <d v="2019-10-29T00:00:00"/>
    <d v="2019-10-29T00:00:00"/>
    <d v="2019-11-06T00:00:00"/>
    <d v="2019-11-06T00:00:00"/>
    <m/>
    <m/>
    <m/>
    <m/>
    <m/>
    <s v="SVCORDERMAN"/>
    <m/>
    <m/>
    <d v="2019-11-07T00:00:00"/>
    <d v="2019-11-07T00:00:00"/>
    <m/>
    <m/>
    <m/>
    <m/>
    <m/>
    <m/>
    <m/>
    <m/>
    <d v="2019-11-11T00:00:00"/>
    <m/>
    <s v="DINWOSU"/>
    <m/>
    <m/>
    <m/>
    <m/>
    <m/>
    <m/>
    <m/>
    <d v="2019-11-18T00:00:00"/>
    <m/>
    <s v="GRARNDT"/>
    <d v="2019-11-06T00:00:00"/>
    <m/>
    <d v="2019-11-06T00:00:00"/>
    <d v="2019-11-06T00:00:00"/>
    <s v="AECRIMBLY"/>
    <m/>
    <m/>
    <m/>
    <m/>
    <m/>
    <m/>
    <m/>
    <m/>
    <m/>
    <x v="0"/>
    <x v="1"/>
  </r>
  <r>
    <s v="BAGRUBER"/>
    <n v="1804624715"/>
    <s v="CLAIM-ENPARTS-BLDR"/>
    <s v="CAMPBELL CONSTRUCTION, INC."/>
    <s v="BALL CORPORATION N. CANTON (BC"/>
    <x v="1"/>
    <d v="2019-10-31T00:00:00"/>
    <m/>
    <m/>
    <s v="BCN8788"/>
    <s v="ANN"/>
    <s v="ANN"/>
    <x v="0"/>
    <s v="ANN"/>
    <s v="C1"/>
    <m/>
    <m/>
    <m/>
    <d v="2019-12-01T00:00:00"/>
    <n v="332.87"/>
    <n v="332.87"/>
    <n v="0.03"/>
    <n v="0.03"/>
    <n v="0.03"/>
    <n v="0"/>
    <m/>
    <n v="0"/>
    <n v="0"/>
    <n v="0"/>
    <m/>
    <m/>
    <n v="0"/>
    <n v="290.55"/>
    <n v="87.286000000000001"/>
    <n v="26.42"/>
    <n v="7.9370000000000003"/>
    <n v="0"/>
    <m/>
    <m/>
    <m/>
    <m/>
    <m/>
    <s v="BHLOCKLEAR"/>
    <m/>
    <m/>
    <m/>
    <m/>
    <s v="CBUTTER"/>
    <m/>
    <m/>
    <m/>
    <m/>
    <m/>
    <m/>
    <m/>
    <m/>
    <m/>
    <s v="EARUEPPEL"/>
    <d v="2019-10-31T00:00:00"/>
    <d v="2019-10-31T00:00:00"/>
    <d v="2019-10-31T00:00:00"/>
    <d v="2019-10-31T00:00:00"/>
    <m/>
    <m/>
    <m/>
    <m/>
    <m/>
    <m/>
    <m/>
    <m/>
    <m/>
    <m/>
    <s v="SVCORDERMAN"/>
    <d v="2019-11-01T00:00:00"/>
    <m/>
    <d v="2019-11-01T00:00:00"/>
    <d v="2019-11-01T00:00:00"/>
    <m/>
    <m/>
    <m/>
    <m/>
    <m/>
    <m/>
    <m/>
    <m/>
    <m/>
    <m/>
    <s v="CBUTTER"/>
    <m/>
    <m/>
    <m/>
    <m/>
    <m/>
    <m/>
    <m/>
    <d v="2019-11-08T00:00:00"/>
    <d v="2019-11-05T00:00:00"/>
    <s v="EARUEPPEL"/>
    <d v="2019-10-31T00:00:00"/>
    <m/>
    <d v="2019-10-31T00:00:00"/>
    <d v="2019-10-31T00:00:00"/>
    <s v="LEOTA"/>
    <m/>
    <m/>
    <m/>
    <m/>
    <m/>
    <m/>
    <m/>
    <m/>
    <m/>
    <x v="0"/>
    <x v="2"/>
  </r>
  <r>
    <s v="BKMILLER"/>
    <n v="1804152212"/>
    <s v="CLAIM-ENPARTS-BLDR"/>
    <s v="C.W. BRINKLEY, INC."/>
    <s v="SOUTHAMPTON  ACADEMY"/>
    <x v="1"/>
    <d v="2019-11-01T00:00:00"/>
    <m/>
    <m/>
    <m/>
    <s v="KAN"/>
    <s v="ANN"/>
    <x v="0"/>
    <s v="ANN"/>
    <s v="C1"/>
    <m/>
    <m/>
    <m/>
    <d v="2019-12-01T00:00:00"/>
    <n v="0"/>
    <n v="0"/>
    <n v="0"/>
    <n v="0.28000000000000003"/>
    <n v="0.28000000000000003"/>
    <n v="0"/>
    <m/>
    <n v="0"/>
    <n v="0"/>
    <n v="0"/>
    <m/>
    <m/>
    <n v="0"/>
    <n v="0"/>
    <m/>
    <n v="-940.13"/>
    <m/>
    <n v="0"/>
    <m/>
    <m/>
    <m/>
    <m/>
    <m/>
    <s v="BHLOCKLEAR"/>
    <m/>
    <m/>
    <m/>
    <m/>
    <s v="CBUTTER"/>
    <m/>
    <m/>
    <m/>
    <m/>
    <m/>
    <m/>
    <m/>
    <m/>
    <m/>
    <s v="DPETERS2"/>
    <d v="2019-11-01T00:00:00"/>
    <d v="2019-11-01T00:00:00"/>
    <d v="2019-11-01T00:00:00"/>
    <d v="2019-11-01T00:00:00"/>
    <s v="WTHERZOG"/>
    <d v="2019-11-01T00:00:00"/>
    <d v="2019-11-01T00:00:00"/>
    <d v="2019-11-01T00:00:00"/>
    <d v="2019-11-01T00:00:00"/>
    <m/>
    <m/>
    <m/>
    <m/>
    <m/>
    <s v="SVCORDERMAN"/>
    <d v="2019-11-01T00:00:00"/>
    <m/>
    <d v="2019-11-01T00:00:00"/>
    <d v="2019-11-01T00:00:00"/>
    <m/>
    <m/>
    <m/>
    <m/>
    <m/>
    <m/>
    <m/>
    <m/>
    <m/>
    <m/>
    <s v="AALINAGHIAN"/>
    <m/>
    <m/>
    <m/>
    <m/>
    <m/>
    <m/>
    <m/>
    <d v="2019-11-07T00:00:00"/>
    <d v="2019-11-05T00:00:00"/>
    <s v="DPETERS2"/>
    <d v="2019-11-01T00:00:00"/>
    <m/>
    <d v="2019-11-01T00:00:00"/>
    <d v="2019-11-01T00:00:00"/>
    <s v="JBTAFOYA"/>
    <m/>
    <m/>
    <m/>
    <m/>
    <m/>
    <m/>
    <m/>
    <m/>
    <m/>
    <x v="0"/>
    <x v="2"/>
  </r>
  <r>
    <s v="BAGRUBER"/>
    <n v="1804624716"/>
    <s v="CLAIM-ENPARTS-BLDR"/>
    <s v="CAMPBELL CONSTRUCTION, INC."/>
    <s v="BALL CORPORATION N. CANTON (BC"/>
    <x v="1"/>
    <d v="2019-11-07T00:00:00"/>
    <m/>
    <m/>
    <s v="BCN8788"/>
    <s v="ANN"/>
    <s v="ANN"/>
    <x v="0"/>
    <s v="ANN"/>
    <s v="C1"/>
    <m/>
    <m/>
    <m/>
    <d v="2019-12-01T00:00:00"/>
    <n v="0"/>
    <n v="0"/>
    <n v="0"/>
    <n v="0.03"/>
    <n v="0.03"/>
    <n v="0"/>
    <m/>
    <n v="0"/>
    <n v="0"/>
    <n v="0"/>
    <m/>
    <m/>
    <n v="0"/>
    <n v="0"/>
    <m/>
    <n v="-41.45"/>
    <m/>
    <n v="0"/>
    <m/>
    <m/>
    <m/>
    <m/>
    <m/>
    <s v="BHLOCKLEAR"/>
    <m/>
    <m/>
    <m/>
    <m/>
    <s v="CBUTTER"/>
    <m/>
    <m/>
    <m/>
    <m/>
    <m/>
    <m/>
    <m/>
    <m/>
    <m/>
    <m/>
    <m/>
    <m/>
    <m/>
    <m/>
    <m/>
    <m/>
    <m/>
    <m/>
    <m/>
    <m/>
    <m/>
    <m/>
    <m/>
    <m/>
    <s v="SVCORDERMAN"/>
    <d v="2019-11-07T00:00:00"/>
    <m/>
    <d v="2019-11-07T00:00:00"/>
    <d v="2019-11-07T00:00:00"/>
    <m/>
    <m/>
    <m/>
    <m/>
    <m/>
    <m/>
    <m/>
    <m/>
    <d v="2019-11-11T00:00:00"/>
    <m/>
    <s v="CBUTTER"/>
    <m/>
    <m/>
    <m/>
    <m/>
    <m/>
    <m/>
    <m/>
    <d v="2019-11-14T00:00:00"/>
    <d v="2019-11-12T00:00:00"/>
    <s v="BAGRUBER"/>
    <d v="2019-11-07T00:00:00"/>
    <m/>
    <d v="2019-11-07T00:00:00"/>
    <d v="2019-11-07T00:00:00"/>
    <s v="LEOTA"/>
    <m/>
    <m/>
    <m/>
    <m/>
    <m/>
    <m/>
    <m/>
    <m/>
    <m/>
    <x v="0"/>
    <x v="2"/>
  </r>
  <r>
    <s v="LSCOAKLEY"/>
    <n v="1902191804"/>
    <s v="GB/CLAIM-ENPARTS-BLDR"/>
    <s v="PRECISION CONTRACTORS, INC."/>
    <s v="BFS RENOVATIONS ORDER"/>
    <x v="1"/>
    <d v="2019-10-29T00:00:00"/>
    <m/>
    <m/>
    <n v="19084"/>
    <m/>
    <m/>
    <x v="0"/>
    <s v="ANN"/>
    <s v="O"/>
    <m/>
    <m/>
    <m/>
    <d v="2019-11-23T00:00:00"/>
    <n v="0"/>
    <n v="0"/>
    <n v="0"/>
    <n v="0.03"/>
    <n v="0.03"/>
    <n v="0"/>
    <m/>
    <n v="0"/>
    <n v="0"/>
    <n v="0"/>
    <m/>
    <m/>
    <n v="0"/>
    <n v="0"/>
    <m/>
    <n v="-80.3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29T00:00:00"/>
    <m/>
    <d v="2019-10-29T00:00:00"/>
    <d v="2019-10-29T00:00:00"/>
    <m/>
    <m/>
    <m/>
    <m/>
    <m/>
    <m/>
    <m/>
    <m/>
    <d v="2019-11-01T00:00:00"/>
    <m/>
    <m/>
    <m/>
    <m/>
    <m/>
    <m/>
    <m/>
    <m/>
    <m/>
    <d v="2019-10-31T00:00:00"/>
    <d v="2019-11-18T00:00:00"/>
    <s v="LSCOAKLEY"/>
    <d v="2019-10-29T00:00:00"/>
    <m/>
    <d v="2019-10-29T00:00:00"/>
    <d v="2019-10-29T00:00:00"/>
    <m/>
    <m/>
    <m/>
    <m/>
    <m/>
    <m/>
    <m/>
    <m/>
    <m/>
    <m/>
    <x v="0"/>
    <x v="2"/>
  </r>
  <r>
    <s v="LTKANTZ"/>
    <n v="1900451908"/>
    <s v="CLAIM-ENPARTS-BLDR"/>
    <s v="GORSKI ENGINEERING, INC."/>
    <s v="M P FILTRI AT NORTHFIELD"/>
    <x v="1"/>
    <d v="2019-10-25T00:00:00"/>
    <m/>
    <m/>
    <n v="7187"/>
    <s v="ANN"/>
    <s v="KC3"/>
    <x v="1"/>
    <s v="ANN"/>
    <s v="H5"/>
    <m/>
    <m/>
    <m/>
    <d v="2019-11-17T00:00:00"/>
    <n v="0"/>
    <n v="0"/>
    <n v="0"/>
    <n v="0.16"/>
    <n v="0.16"/>
    <n v="0"/>
    <m/>
    <n v="0"/>
    <n v="0"/>
    <n v="0"/>
    <m/>
    <m/>
    <n v="0"/>
    <n v="0"/>
    <m/>
    <n v="-267.89999999999998"/>
    <m/>
    <n v="0"/>
    <m/>
    <m/>
    <m/>
    <m/>
    <m/>
    <s v="SKSETTER"/>
    <m/>
    <m/>
    <m/>
    <m/>
    <s v="MHUDGINS"/>
    <m/>
    <m/>
    <m/>
    <m/>
    <m/>
    <m/>
    <m/>
    <m/>
    <m/>
    <s v="BMMULLENDER"/>
    <m/>
    <m/>
    <m/>
    <m/>
    <m/>
    <m/>
    <m/>
    <m/>
    <m/>
    <m/>
    <m/>
    <m/>
    <m/>
    <m/>
    <s v="SVCORDERMAN"/>
    <d v="2019-10-28T00:00:00"/>
    <m/>
    <d v="2019-10-28T00:00:00"/>
    <d v="2019-10-28T00:00:00"/>
    <m/>
    <m/>
    <m/>
    <m/>
    <m/>
    <m/>
    <m/>
    <m/>
    <m/>
    <m/>
    <s v="SCHLK"/>
    <m/>
    <m/>
    <m/>
    <m/>
    <m/>
    <m/>
    <m/>
    <d v="2019-11-01T00:00:00"/>
    <d v="2019-11-04T00:00:00"/>
    <s v="BMMULLENDER"/>
    <d v="2019-10-28T00:00:00"/>
    <m/>
    <d v="2019-10-28T00:00:00"/>
    <d v="2019-10-28T00:00:00"/>
    <s v="KEENS"/>
    <m/>
    <m/>
    <m/>
    <m/>
    <m/>
    <m/>
    <m/>
    <m/>
    <m/>
    <x v="0"/>
    <x v="2"/>
  </r>
  <r>
    <s v="BAGRUBER"/>
    <n v="1901079602"/>
    <s v="GB/LM-CUSTOM-BLDR"/>
    <s v="J &amp; F CONSTRUCTION, INC."/>
    <s v="NEXT GENERATION FILMS - PLANTV"/>
    <x v="1"/>
    <d v="2019-05-21T00:00:00"/>
    <d v="2019-11-22T00:00:00"/>
    <m/>
    <s v="2018-151"/>
    <s v="ANN"/>
    <s v="ANN"/>
    <x v="2"/>
    <s v="ANN"/>
    <s v="Z12"/>
    <m/>
    <d v="2019-08-07T00:00:00"/>
    <d v="2019-08-07T00:00:00"/>
    <d v="2019-12-01T00:00:00"/>
    <n v="43601.43"/>
    <n v="43601.43"/>
    <n v="33.17"/>
    <n v="7.76"/>
    <n v="7.76"/>
    <n v="0"/>
    <m/>
    <n v="0"/>
    <n v="0"/>
    <n v="0"/>
    <m/>
    <m/>
    <n v="0"/>
    <n v="11605.43"/>
    <n v="26.617000000000001"/>
    <n v="32020.9"/>
    <n v="73.44"/>
    <n v="0"/>
    <m/>
    <m/>
    <m/>
    <m/>
    <m/>
    <s v="BHLOCKLEAR"/>
    <m/>
    <m/>
    <m/>
    <m/>
    <s v="SLSEYFERT"/>
    <m/>
    <m/>
    <m/>
    <m/>
    <m/>
    <m/>
    <m/>
    <m/>
    <m/>
    <s v="WAGNB"/>
    <m/>
    <m/>
    <m/>
    <m/>
    <s v="COLLA"/>
    <m/>
    <m/>
    <m/>
    <m/>
    <m/>
    <m/>
    <m/>
    <m/>
    <m/>
    <s v="SVCORDERMAN"/>
    <d v="2019-10-16T00:00:00"/>
    <m/>
    <d v="2019-11-01T00:00:00"/>
    <d v="2019-11-02T00:00:00"/>
    <m/>
    <m/>
    <m/>
    <m/>
    <m/>
    <s v="BAGRUBER"/>
    <d v="2019-11-19T00:00:00"/>
    <d v="2019-11-19T00:00:00"/>
    <d v="2019-11-06T00:00:00"/>
    <d v="2019-11-19T00:00:00"/>
    <s v="SLSEYFERT"/>
    <m/>
    <m/>
    <m/>
    <m/>
    <m/>
    <m/>
    <m/>
    <d v="2019-11-22T00:00:00"/>
    <d v="2019-11-20T00:00:00"/>
    <s v="WAGNB"/>
    <d v="2019-10-31T00:00:00"/>
    <m/>
    <d v="2019-10-31T00:00:00"/>
    <d v="2019-11-01T00:00:00"/>
    <s v="AECRIMBLY"/>
    <m/>
    <m/>
    <m/>
    <m/>
    <m/>
    <m/>
    <m/>
    <m/>
    <m/>
    <x v="1"/>
    <x v="0"/>
  </r>
  <r>
    <s v="BAGRUBER"/>
    <n v="1901079604"/>
    <s v="GB/WS-CUSTOM-BLDR"/>
    <s v="J &amp; F CONSTRUCTION, INC."/>
    <s v="NEXT GENERATION FILMS - PLANTV"/>
    <x v="0"/>
    <d v="2019-05-22T00:00:00"/>
    <d v="2019-11-25T00:00:00"/>
    <m/>
    <s v="2018-151"/>
    <s v="ANN"/>
    <s v="ANN"/>
    <x v="2"/>
    <s v="ANN"/>
    <s v="Z12"/>
    <m/>
    <d v="2019-08-07T00:00:00"/>
    <d v="2019-08-07T00:00:00"/>
    <m/>
    <n v="133654.72"/>
    <n v="133654.72"/>
    <n v="109.83"/>
    <n v="72.13"/>
    <n v="72.13"/>
    <n v="0"/>
    <m/>
    <n v="0"/>
    <n v="0"/>
    <n v="0"/>
    <m/>
    <m/>
    <n v="0"/>
    <n v="27573.72"/>
    <n v="20.631"/>
    <n v="16909.349999999999"/>
    <n v="12.651999999999999"/>
    <n v="0"/>
    <m/>
    <m/>
    <m/>
    <m/>
    <m/>
    <s v="BHLOCKLEAR"/>
    <m/>
    <m/>
    <m/>
    <m/>
    <s v="SLSEYFERT"/>
    <m/>
    <m/>
    <m/>
    <m/>
    <m/>
    <m/>
    <m/>
    <m/>
    <m/>
    <s v="WAGNB"/>
    <m/>
    <m/>
    <m/>
    <m/>
    <s v="COLLA"/>
    <m/>
    <m/>
    <m/>
    <m/>
    <m/>
    <m/>
    <m/>
    <m/>
    <m/>
    <s v="SVCORDERMAN"/>
    <d v="2019-10-04T00:00:00"/>
    <m/>
    <d v="2019-11-01T00:00:00"/>
    <d v="2019-11-02T00:00:00"/>
    <m/>
    <m/>
    <m/>
    <m/>
    <m/>
    <s v="BAGRUBER"/>
    <d v="2019-11-19T00:00:00"/>
    <d v="2019-11-19T00:00:00"/>
    <d v="2019-11-06T00:00:00"/>
    <d v="2019-11-19T00:00:00"/>
    <s v="SLSEYFERT"/>
    <m/>
    <m/>
    <m/>
    <m/>
    <m/>
    <m/>
    <m/>
    <d v="2019-11-25T00:00:00"/>
    <d v="2019-11-25T00:00:00"/>
    <s v="WAGNB"/>
    <d v="2019-10-31T00:00:00"/>
    <m/>
    <d v="2019-10-31T00:00:00"/>
    <d v="2019-11-01T00:00:00"/>
    <s v="AECRIMBLY"/>
    <m/>
    <m/>
    <m/>
    <m/>
    <m/>
    <m/>
    <m/>
    <m/>
    <m/>
    <x v="1"/>
    <x v="0"/>
  </r>
  <r>
    <s v="LMPROCTOR"/>
    <n v="1901502601"/>
    <s v="CSS/CONV-CUSTOM-BLDR"/>
    <s v="PINNACLE, INC."/>
    <s v="UNITED SYSTEMS SOFTWARE"/>
    <x v="0"/>
    <d v="2019-07-10T00:00:00"/>
    <d v="2019-12-09T00:00:00"/>
    <m/>
    <m/>
    <m/>
    <s v="TRITECH"/>
    <x v="2"/>
    <s v="ANN"/>
    <s v="Z12"/>
    <m/>
    <d v="2019-10-11T00:00:00"/>
    <d v="2019-10-14T00:00:00"/>
    <m/>
    <n v="277130"/>
    <n v="0"/>
    <n v="73.959999999999994"/>
    <n v="89.08"/>
    <n v="89.08"/>
    <n v="892"/>
    <m/>
    <n v="737.38"/>
    <n v="0"/>
    <n v="737.38"/>
    <n v="124583"/>
    <n v="98200"/>
    <n v="74590"/>
    <n v="56573"/>
    <n v="20.414000000000001"/>
    <n v="-53462.48"/>
    <m/>
    <n v="0"/>
    <m/>
    <m/>
    <m/>
    <m/>
    <m/>
    <m/>
    <m/>
    <m/>
    <m/>
    <m/>
    <m/>
    <m/>
    <m/>
    <m/>
    <m/>
    <m/>
    <m/>
    <m/>
    <m/>
    <m/>
    <m/>
    <m/>
    <m/>
    <m/>
    <m/>
    <s v="MKNIFE"/>
    <m/>
    <m/>
    <m/>
    <m/>
    <s v="COLLA"/>
    <m/>
    <m/>
    <m/>
    <m/>
    <s v="SVCORDERMAN"/>
    <d v="2019-11-18T00:00:00"/>
    <m/>
    <d v="2019-11-18T00:00:00"/>
    <d v="2019-11-18T00:00:00"/>
    <m/>
    <m/>
    <m/>
    <m/>
    <m/>
    <m/>
    <m/>
    <m/>
    <d v="2019-11-21T00:00:00"/>
    <m/>
    <m/>
    <m/>
    <m/>
    <m/>
    <m/>
    <m/>
    <m/>
    <m/>
    <d v="2019-12-11T00:00:00"/>
    <m/>
    <s v="LINDM"/>
    <d v="2019-11-15T00:00:00"/>
    <m/>
    <d v="2019-11-15T00:00:00"/>
    <d v="2019-11-18T00:00:00"/>
    <m/>
    <m/>
    <m/>
    <m/>
    <m/>
    <s v="WCKYLE"/>
    <m/>
    <m/>
    <m/>
    <m/>
    <x v="1"/>
    <x v="0"/>
  </r>
  <r>
    <s v="BAGRUBER"/>
    <n v="1901079621"/>
    <s v="GB/WS-CUSTOM-BLDR"/>
    <s v="J &amp; F CONSTRUCTION, INC."/>
    <s v="NEXT GENERATION FILMS - PLANTV"/>
    <x v="0"/>
    <d v="2019-11-04T00:00:00"/>
    <m/>
    <m/>
    <s v="2018-151"/>
    <s v="ANN"/>
    <s v="ANN"/>
    <x v="2"/>
    <s v="ANN"/>
    <s v="Z12"/>
    <m/>
    <d v="2019-11-05T00:00:00"/>
    <d v="2019-11-05T00:00:00"/>
    <m/>
    <n v="1"/>
    <n v="0"/>
    <n v="0"/>
    <n v="5.22"/>
    <n v="5.22"/>
    <n v="0"/>
    <m/>
    <n v="0"/>
    <n v="0"/>
    <n v="0"/>
    <m/>
    <m/>
    <n v="0"/>
    <n v="1"/>
    <n v="100"/>
    <n v="-7665.71"/>
    <m/>
    <n v="0"/>
    <m/>
    <m/>
    <m/>
    <m/>
    <m/>
    <s v="BHLOCKLEAR"/>
    <m/>
    <m/>
    <m/>
    <m/>
    <s v="SLSEYFERT"/>
    <m/>
    <m/>
    <m/>
    <m/>
    <m/>
    <m/>
    <m/>
    <m/>
    <m/>
    <s v="WAGNB"/>
    <m/>
    <m/>
    <m/>
    <m/>
    <s v="WAGNB"/>
    <m/>
    <m/>
    <m/>
    <m/>
    <m/>
    <m/>
    <m/>
    <m/>
    <m/>
    <s v="SVCORDERMAN"/>
    <d v="2019-11-05T00:00:00"/>
    <m/>
    <d v="2019-11-05T00:00:00"/>
    <d v="2019-11-05T00:00:00"/>
    <m/>
    <m/>
    <m/>
    <m/>
    <m/>
    <s v="BAGRUBER"/>
    <d v="2019-11-19T00:00:00"/>
    <d v="2019-11-19T00:00:00"/>
    <d v="2019-11-08T00:00:00"/>
    <d v="2019-11-19T00:00:00"/>
    <s v="SLSEYFERT"/>
    <m/>
    <m/>
    <m/>
    <m/>
    <m/>
    <m/>
    <m/>
    <d v="2019-11-22T00:00:00"/>
    <d v="2019-11-21T00:00:00"/>
    <s v="WAGNB"/>
    <d v="2019-11-04T00:00:00"/>
    <m/>
    <d v="2019-11-04T00:00:00"/>
    <d v="2019-11-04T00:00:00"/>
    <s v="AECRIMBLY"/>
    <m/>
    <m/>
    <m/>
    <m/>
    <m/>
    <m/>
    <m/>
    <m/>
    <m/>
    <x v="0"/>
    <x v="0"/>
  </r>
  <r>
    <s v="BAGRUBER"/>
    <n v="1901079623"/>
    <s v="GB-ENPARTS-BLDR"/>
    <s v="J &amp; F CONSTRUCTION, INC."/>
    <s v="NEXT GENERATION FILMS - PLANTV"/>
    <x v="0"/>
    <d v="2019-11-11T00:00:00"/>
    <m/>
    <m/>
    <s v="2018-151"/>
    <s v="ANN"/>
    <s v="ANN"/>
    <x v="2"/>
    <s v="ANN"/>
    <s v="Z12"/>
    <m/>
    <m/>
    <m/>
    <m/>
    <n v="1"/>
    <n v="0"/>
    <n v="0"/>
    <n v="0.19"/>
    <n v="0.19"/>
    <n v="0"/>
    <m/>
    <n v="0"/>
    <n v="0"/>
    <n v="0"/>
    <m/>
    <m/>
    <n v="0"/>
    <n v="1"/>
    <n v="100"/>
    <n v="-549.98"/>
    <m/>
    <n v="0"/>
    <m/>
    <m/>
    <m/>
    <m/>
    <m/>
    <s v="BHLOCKLEAR"/>
    <m/>
    <m/>
    <m/>
    <m/>
    <s v="SLSEYFERT"/>
    <m/>
    <m/>
    <m/>
    <m/>
    <m/>
    <m/>
    <m/>
    <m/>
    <m/>
    <s v="WAGNB"/>
    <m/>
    <m/>
    <m/>
    <m/>
    <s v="WAGNB"/>
    <m/>
    <m/>
    <m/>
    <m/>
    <m/>
    <m/>
    <m/>
    <m/>
    <m/>
    <s v="SVCORDERMAN"/>
    <d v="2019-11-11T00:00:00"/>
    <m/>
    <d v="2019-11-11T00:00:00"/>
    <d v="2019-11-11T00:00:00"/>
    <m/>
    <m/>
    <m/>
    <m/>
    <m/>
    <s v="BAGRUBER"/>
    <d v="2019-11-19T00:00:00"/>
    <d v="2019-11-19T00:00:00"/>
    <d v="2019-11-14T00:00:00"/>
    <d v="2019-11-19T00:00:00"/>
    <s v="SLSEYFERT"/>
    <m/>
    <m/>
    <m/>
    <m/>
    <m/>
    <m/>
    <m/>
    <d v="2019-11-20T00:00:00"/>
    <d v="2019-11-15T00:00:00"/>
    <s v="WAGNB"/>
    <d v="2019-11-11T00:00:00"/>
    <m/>
    <d v="2019-11-11T00:00:00"/>
    <d v="2019-11-11T00:00:00"/>
    <s v="AECRIMBLY"/>
    <m/>
    <m/>
    <m/>
    <m/>
    <m/>
    <m/>
    <m/>
    <m/>
    <m/>
    <x v="0"/>
    <x v="1"/>
  </r>
  <r>
    <s v="BAGRUBER"/>
    <n v="1901079624"/>
    <s v="GB-ENPARTS-BLDR"/>
    <s v="J &amp; F CONSTRUCTION, INC."/>
    <s v="NEXT GENERATION FILMS - PLANTV"/>
    <x v="0"/>
    <d v="2019-11-11T00:00:00"/>
    <m/>
    <m/>
    <s v="2018-151"/>
    <s v="ANN"/>
    <s v="ANN"/>
    <x v="2"/>
    <s v="ANN"/>
    <s v="Z12"/>
    <m/>
    <m/>
    <m/>
    <m/>
    <n v="1"/>
    <n v="0"/>
    <n v="0"/>
    <n v="1.45"/>
    <n v="1.45"/>
    <n v="0"/>
    <m/>
    <n v="0"/>
    <n v="0"/>
    <n v="0"/>
    <m/>
    <m/>
    <n v="0"/>
    <n v="1"/>
    <n v="100"/>
    <n v="-2154.8000000000002"/>
    <m/>
    <n v="0"/>
    <m/>
    <m/>
    <m/>
    <m/>
    <m/>
    <s v="BHLOCKLEAR"/>
    <m/>
    <m/>
    <m/>
    <m/>
    <s v="SLSEYFERT"/>
    <m/>
    <m/>
    <m/>
    <m/>
    <m/>
    <m/>
    <m/>
    <m/>
    <m/>
    <s v="WAGNB"/>
    <m/>
    <m/>
    <m/>
    <m/>
    <s v="WAGNB"/>
    <m/>
    <m/>
    <m/>
    <m/>
    <m/>
    <m/>
    <m/>
    <m/>
    <m/>
    <s v="SVCORDERMAN"/>
    <d v="2019-11-11T00:00:00"/>
    <m/>
    <d v="2019-11-11T00:00:00"/>
    <d v="2019-11-11T00:00:00"/>
    <m/>
    <m/>
    <m/>
    <m/>
    <m/>
    <s v="BAGRUBER"/>
    <d v="2019-11-19T00:00:00"/>
    <d v="2019-11-19T00:00:00"/>
    <d v="2019-11-14T00:00:00"/>
    <d v="2019-11-19T00:00:00"/>
    <s v="SLSEYFERT"/>
    <m/>
    <m/>
    <m/>
    <m/>
    <m/>
    <m/>
    <m/>
    <d v="2019-11-14T00:00:00"/>
    <d v="2019-11-14T00:00:00"/>
    <s v="WAGNB"/>
    <d v="2019-11-11T00:00:00"/>
    <m/>
    <d v="2019-11-11T00:00:00"/>
    <d v="2019-11-11T00:00:00"/>
    <s v="AECRIMBLY"/>
    <m/>
    <m/>
    <m/>
    <m/>
    <m/>
    <m/>
    <m/>
    <m/>
    <m/>
    <x v="0"/>
    <x v="1"/>
  </r>
  <r>
    <s v="BAGRUBER"/>
    <n v="1901079628"/>
    <s v="GB-ENPARTS-BLDR"/>
    <s v="J &amp; F CONSTRUCTION, INC."/>
    <s v="NEXT GENERATION FILMS - PLANTV"/>
    <x v="0"/>
    <d v="2019-11-21T00:00:00"/>
    <m/>
    <m/>
    <s v="2018-151"/>
    <s v="ANN"/>
    <s v="ANN"/>
    <x v="2"/>
    <s v="ANN"/>
    <s v="Z12"/>
    <m/>
    <m/>
    <m/>
    <m/>
    <n v="1"/>
    <n v="0"/>
    <n v="0"/>
    <n v="0.09"/>
    <n v="0.09"/>
    <n v="0"/>
    <m/>
    <n v="0"/>
    <n v="0"/>
    <n v="0"/>
    <m/>
    <m/>
    <n v="0"/>
    <n v="1"/>
    <n v="100"/>
    <n v="-123.63"/>
    <m/>
    <n v="0"/>
    <m/>
    <m/>
    <m/>
    <m/>
    <m/>
    <s v="BHLOCKLEAR"/>
    <m/>
    <m/>
    <m/>
    <m/>
    <s v="SLSEYFERT"/>
    <m/>
    <m/>
    <m/>
    <m/>
    <m/>
    <m/>
    <m/>
    <m/>
    <m/>
    <s v="WAGNB"/>
    <m/>
    <m/>
    <m/>
    <m/>
    <s v="WAGNB"/>
    <m/>
    <m/>
    <m/>
    <m/>
    <m/>
    <m/>
    <m/>
    <m/>
    <m/>
    <s v="SVCORDERMAN"/>
    <d v="2019-11-21T00:00:00"/>
    <m/>
    <d v="2019-11-21T00:00:00"/>
    <d v="2019-11-21T00:00:00"/>
    <m/>
    <m/>
    <m/>
    <m/>
    <m/>
    <m/>
    <m/>
    <m/>
    <d v="2019-11-25T00:00:00"/>
    <m/>
    <s v="SLSEYFERT"/>
    <m/>
    <m/>
    <m/>
    <m/>
    <m/>
    <m/>
    <m/>
    <d v="2019-11-25T00:00:00"/>
    <d v="2019-11-25T00:00:00"/>
    <s v="WAGNB"/>
    <d v="2019-11-21T00:00:00"/>
    <m/>
    <d v="2019-11-21T00:00:00"/>
    <d v="2019-11-21T00:00:00"/>
    <s v="AECRIMBLY"/>
    <m/>
    <m/>
    <m/>
    <m/>
    <m/>
    <m/>
    <m/>
    <m/>
    <m/>
    <x v="0"/>
    <x v="1"/>
  </r>
  <r>
    <s v="BAGRUBER"/>
    <n v="1901079629"/>
    <s v="GB-ENPARTS-BLDR"/>
    <s v="J &amp; F CONSTRUCTION, INC."/>
    <s v="NEXT GENERATION FILMS - PLANTV"/>
    <x v="0"/>
    <d v="2019-11-22T00:00:00"/>
    <m/>
    <m/>
    <s v="2018-151"/>
    <s v="ANN"/>
    <s v="ANN"/>
    <x v="2"/>
    <s v="ANN"/>
    <s v="Z12"/>
    <m/>
    <m/>
    <m/>
    <m/>
    <n v="1"/>
    <n v="0"/>
    <n v="0"/>
    <n v="0.04"/>
    <n v="0.04"/>
    <n v="0"/>
    <m/>
    <n v="0"/>
    <n v="0"/>
    <n v="0"/>
    <m/>
    <m/>
    <n v="0"/>
    <n v="1"/>
    <n v="100"/>
    <n v="0"/>
    <m/>
    <n v="0"/>
    <m/>
    <m/>
    <m/>
    <m/>
    <m/>
    <s v="BHLOCKLEAR"/>
    <m/>
    <m/>
    <m/>
    <m/>
    <s v="SLSEYFERT"/>
    <m/>
    <m/>
    <m/>
    <m/>
    <m/>
    <m/>
    <m/>
    <m/>
    <m/>
    <s v="WAGNB"/>
    <m/>
    <m/>
    <m/>
    <m/>
    <s v="WAGNB"/>
    <m/>
    <m/>
    <m/>
    <m/>
    <m/>
    <m/>
    <m/>
    <m/>
    <m/>
    <s v="SVCORDERMAN"/>
    <d v="2019-11-22T00:00:00"/>
    <m/>
    <d v="2019-11-22T00:00:00"/>
    <d v="2019-11-22T00:00:00"/>
    <m/>
    <m/>
    <m/>
    <m/>
    <m/>
    <m/>
    <m/>
    <m/>
    <d v="2019-11-27T00:00:00"/>
    <m/>
    <s v="SLSEYFERT"/>
    <m/>
    <m/>
    <m/>
    <m/>
    <m/>
    <m/>
    <m/>
    <d v="2019-12-05T00:00:00"/>
    <m/>
    <s v="WAGNB"/>
    <d v="2019-11-22T00:00:00"/>
    <m/>
    <d v="2019-11-22T00:00:00"/>
    <d v="2019-11-22T00:00:00"/>
    <s v="AECRIMBLY"/>
    <m/>
    <m/>
    <m/>
    <m/>
    <m/>
    <m/>
    <m/>
    <m/>
    <m/>
    <x v="0"/>
    <x v="1"/>
  </r>
  <r>
    <s v="LMPROCTOR"/>
    <n v="1901502607"/>
    <s v="CSS/CONV-ENPARTS-BLDR"/>
    <s v="PINNACLE, INC."/>
    <s v="UNITED SYSTEMS SOFTWARE"/>
    <x v="0"/>
    <d v="2019-11-22T00:00:00"/>
    <d v="2019-12-09T00:00:00"/>
    <m/>
    <m/>
    <m/>
    <s v="TRITECH"/>
    <x v="2"/>
    <s v="ANN"/>
    <s v="Z12"/>
    <m/>
    <m/>
    <m/>
    <m/>
    <n v="1"/>
    <n v="0"/>
    <n v="0"/>
    <n v="0.64"/>
    <n v="0.64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s v="MKNIFE"/>
    <m/>
    <m/>
    <m/>
    <m/>
    <s v="MKNIFE"/>
    <m/>
    <m/>
    <m/>
    <m/>
    <m/>
    <m/>
    <m/>
    <m/>
    <m/>
    <s v="SVCORDERMAN"/>
    <d v="2019-11-22T00:00:00"/>
    <m/>
    <d v="2019-11-22T00:00:00"/>
    <d v="2019-11-22T00:00:00"/>
    <m/>
    <m/>
    <m/>
    <m/>
    <m/>
    <m/>
    <m/>
    <m/>
    <d v="2019-11-27T00:00:00"/>
    <m/>
    <m/>
    <m/>
    <m/>
    <m/>
    <m/>
    <m/>
    <m/>
    <m/>
    <d v="2019-12-11T00:00:00"/>
    <m/>
    <s v="MKNIFE"/>
    <d v="2019-11-22T00:00:00"/>
    <m/>
    <d v="2019-11-22T00:00:00"/>
    <d v="2019-11-22T00:00:00"/>
    <m/>
    <m/>
    <m/>
    <m/>
    <m/>
    <m/>
    <m/>
    <m/>
    <m/>
    <m/>
    <x v="0"/>
    <x v="1"/>
  </r>
  <r>
    <s v="CGUO"/>
    <n v="1803055015"/>
    <s v="CSS/HS-ENPARTS-BLD"/>
    <s v="TAMORA BUILDING SYSTEMS, INC."/>
    <s v="LEHIGH HANGAR 11 H18708"/>
    <x v="0"/>
    <d v="2019-10-31T00:00:00"/>
    <d v="2019-11-01T00:00:00"/>
    <m/>
    <s v="H18708"/>
    <m/>
    <m/>
    <x v="2"/>
    <s v="ANN"/>
    <m/>
    <m/>
    <m/>
    <m/>
    <m/>
    <n v="1"/>
    <n v="0"/>
    <n v="0"/>
    <n v="0.03"/>
    <n v="0.03"/>
    <n v="0"/>
    <m/>
    <n v="0"/>
    <n v="0"/>
    <n v="0"/>
    <m/>
    <m/>
    <n v="0"/>
    <n v="1"/>
    <n v="100"/>
    <n v="-91.6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31T00:00:00"/>
    <m/>
    <d v="2019-10-31T00:00:00"/>
    <d v="2019-10-31T00:00:00"/>
    <m/>
    <m/>
    <m/>
    <m/>
    <m/>
    <m/>
    <m/>
    <m/>
    <m/>
    <m/>
    <m/>
    <m/>
    <m/>
    <m/>
    <m/>
    <m/>
    <m/>
    <m/>
    <d v="2019-11-01T00:00:00"/>
    <d v="2019-11-04T00:00:00"/>
    <s v="DEKLASING"/>
    <d v="2019-10-31T00:00:00"/>
    <m/>
    <d v="2019-10-31T00:00:00"/>
    <d v="2019-10-31T00:00:00"/>
    <m/>
    <m/>
    <m/>
    <m/>
    <m/>
    <m/>
    <m/>
    <m/>
    <m/>
    <m/>
    <x v="0"/>
    <x v="1"/>
  </r>
  <r>
    <s v="CGUO"/>
    <n v="1803055016"/>
    <s v="CSS/HS-CUSTOM-BLDR"/>
    <s v="TAMORA BUILDING SYSTEMS, INC."/>
    <s v="LEHIGH HANGAR 11 H18708"/>
    <x v="1"/>
    <d v="2019-11-13T00:00:00"/>
    <d v="2019-11-25T00:00:00"/>
    <m/>
    <s v="H18708"/>
    <m/>
    <m/>
    <x v="2"/>
    <s v="ANN"/>
    <m/>
    <m/>
    <d v="2019-11-13T00:00:00"/>
    <d v="2019-11-13T00:00:00"/>
    <d v="2019-12-01T00:00:00"/>
    <n v="1"/>
    <n v="0"/>
    <n v="0"/>
    <n v="4.66"/>
    <n v="4.66"/>
    <n v="0"/>
    <m/>
    <n v="0"/>
    <n v="0"/>
    <n v="0"/>
    <m/>
    <m/>
    <n v="0"/>
    <n v="1"/>
    <n v="100"/>
    <n v="-10945.93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4T00:00:00"/>
    <m/>
    <d v="2019-11-14T00:00:00"/>
    <d v="2019-11-13T00:00:00"/>
    <m/>
    <m/>
    <m/>
    <m/>
    <m/>
    <m/>
    <m/>
    <m/>
    <m/>
    <m/>
    <m/>
    <m/>
    <m/>
    <m/>
    <m/>
    <m/>
    <m/>
    <m/>
    <d v="2019-11-25T00:00:00"/>
    <d v="2019-11-27T00:00:00"/>
    <s v="CCONG"/>
    <d v="2019-11-13T00:00:00"/>
    <m/>
    <d v="2019-11-13T00:00:00"/>
    <d v="2019-11-13T00:00:00"/>
    <m/>
    <m/>
    <m/>
    <m/>
    <m/>
    <m/>
    <m/>
    <m/>
    <m/>
    <m/>
    <x v="0"/>
    <x v="0"/>
  </r>
  <r>
    <s v="BAGRUBER"/>
    <n v="1901079627"/>
    <s v="GB-ENPARTS-BLDR"/>
    <s v="J &amp; F CONSTRUCTION, INC."/>
    <s v="NEXT GENERATION FILMS - PLANTV"/>
    <x v="0"/>
    <d v="2019-11-15T00:00:00"/>
    <d v="2019-12-05T00:00:00"/>
    <m/>
    <s v="2018-151"/>
    <s v="ANN"/>
    <s v="ANN"/>
    <x v="3"/>
    <s v="ANN"/>
    <s v="B1"/>
    <m/>
    <m/>
    <m/>
    <m/>
    <n v="1"/>
    <n v="0"/>
    <n v="0"/>
    <n v="0.03"/>
    <n v="0.03"/>
    <n v="0"/>
    <m/>
    <n v="0"/>
    <n v="0"/>
    <n v="0"/>
    <m/>
    <m/>
    <n v="0"/>
    <n v="1"/>
    <n v="100"/>
    <n v="0"/>
    <m/>
    <n v="0"/>
    <m/>
    <m/>
    <m/>
    <m/>
    <m/>
    <s v="BHLOCKLEAR"/>
    <m/>
    <m/>
    <m/>
    <m/>
    <s v="SLSEYFERT"/>
    <m/>
    <m/>
    <m/>
    <m/>
    <m/>
    <m/>
    <m/>
    <m/>
    <m/>
    <s v="ARUMM"/>
    <m/>
    <m/>
    <m/>
    <m/>
    <s v="KTHANGARAJU"/>
    <m/>
    <m/>
    <m/>
    <m/>
    <m/>
    <m/>
    <m/>
    <m/>
    <m/>
    <s v="SVCORDERMAN"/>
    <d v="2019-11-15T00:00:00"/>
    <m/>
    <d v="2019-11-15T00:00:00"/>
    <d v="2019-11-18T00:00:00"/>
    <m/>
    <m/>
    <m/>
    <m/>
    <m/>
    <s v="BAGRUBER"/>
    <d v="2019-11-19T00:00:00"/>
    <d v="2019-11-19T00:00:00"/>
    <d v="2019-11-21T00:00:00"/>
    <d v="2019-11-19T00:00:00"/>
    <s v="SLSEYFERT"/>
    <m/>
    <m/>
    <m/>
    <m/>
    <m/>
    <m/>
    <m/>
    <d v="2019-12-05T00:00:00"/>
    <m/>
    <s v="RAMRA"/>
    <s v="11/15/0219"/>
    <m/>
    <s v="11/15/0219"/>
    <d v="2019-11-15T00:00:00"/>
    <s v="AECRIMBLY"/>
    <m/>
    <m/>
    <m/>
    <m/>
    <m/>
    <m/>
    <m/>
    <m/>
    <m/>
    <x v="0"/>
    <x v="1"/>
  </r>
  <r>
    <s v="BJBETTLEYON"/>
    <n v="1900925601"/>
    <s v="GB/WS-CUSTOM-BLDR"/>
    <s v="HUDSON BROTHERS CONSTRUCTION COMPANY"/>
    <s v="GUC CENTRAL STORES WHSE 4"/>
    <x v="0"/>
    <d v="2019-04-23T00:00:00"/>
    <d v="2019-12-10T00:00:00"/>
    <m/>
    <s v="19007-4"/>
    <s v="ANN"/>
    <s v="STJ"/>
    <x v="3"/>
    <s v="ANN"/>
    <s v="C1"/>
    <m/>
    <d v="2019-07-09T00:00:00"/>
    <d v="2019-07-10T00:00:00"/>
    <m/>
    <n v="434879"/>
    <n v="0"/>
    <n v="150.34"/>
    <n v="145.81"/>
    <n v="145.81"/>
    <n v="362"/>
    <m/>
    <n v="462.02"/>
    <n v="2"/>
    <n v="464.02"/>
    <n v="63366"/>
    <n v="40804"/>
    <n v="0"/>
    <n v="106138"/>
    <n v="24.405999999999999"/>
    <n v="0"/>
    <m/>
    <n v="17.77"/>
    <m/>
    <m/>
    <m/>
    <m/>
    <m/>
    <s v="MLJOB"/>
    <d v="2019-06-19T00:00:00"/>
    <d v="2019-06-19T00:00:00"/>
    <d v="2019-07-09T00:00:00"/>
    <d v="2019-08-12T00:00:00"/>
    <s v="MLJOB"/>
    <d v="2019-07-12T00:00:00"/>
    <d v="2019-07-12T00:00:00"/>
    <d v="2019-07-15T00:00:00"/>
    <d v="2019-08-12T00:00:00"/>
    <s v="WIENM"/>
    <d v="2019-07-15T00:00:00"/>
    <d v="2019-07-15T00:00:00"/>
    <d v="2019-07-18T00:00:00"/>
    <d v="2019-07-18T00:00:00"/>
    <s v="KKATHIRVELU"/>
    <d v="2019-09-25T00:00:00"/>
    <d v="2019-09-25T00:00:00"/>
    <d v="2019-10-14T00:00:00"/>
    <d v="2019-10-14T00:00:00"/>
    <s v="YOGAS"/>
    <d v="2019-10-16T00:00:00"/>
    <d v="2019-10-16T00:00:00"/>
    <d v="2019-10-22T00:00:00"/>
    <d v="2019-10-22T00:00:00"/>
    <m/>
    <m/>
    <m/>
    <m/>
    <m/>
    <s v="SVCORDERMAN"/>
    <d v="2019-11-14T00:00:00"/>
    <m/>
    <d v="2019-11-14T00:00:00"/>
    <d v="2019-11-12T00:00:00"/>
    <s v="KKATHIRVELU"/>
    <d v="2019-11-04T00:00:00"/>
    <d v="2019-11-04T00:00:00"/>
    <d v="2019-11-04T00:00:00"/>
    <d v="2019-11-04T00:00:00"/>
    <m/>
    <m/>
    <m/>
    <d v="2019-11-15T00:00:00"/>
    <m/>
    <s v="CEQUERRY"/>
    <m/>
    <m/>
    <d v="2019-11-07T00:00:00"/>
    <d v="2019-11-07T00:00:00"/>
    <m/>
    <m/>
    <m/>
    <d v="2019-12-09T00:00:00"/>
    <m/>
    <s v="KKATHIRVELU"/>
    <d v="2019-11-13T00:00:00"/>
    <m/>
    <d v="2019-11-13T00:00:00"/>
    <d v="2019-11-12T00:00:00"/>
    <s v="TDDERR"/>
    <d v="2019-06-12T00:00:00"/>
    <d v="2019-06-12T00:00:00"/>
    <d v="2019-06-19T00:00:00"/>
    <d v="2019-06-17T00:00:00"/>
    <m/>
    <m/>
    <m/>
    <m/>
    <m/>
    <x v="0"/>
    <x v="0"/>
  </r>
  <r>
    <s v="JPERIC"/>
    <n v="1901599802"/>
    <s v="GB/LM-CUSTOM-BLDR CAN"/>
    <s v="BEL-CON DESIGN-BUILDERS LTD."/>
    <s v="KAT KINGSTON"/>
    <x v="0"/>
    <d v="2019-07-26T00:00:00"/>
    <d v="2019-12-04T00:00:00"/>
    <m/>
    <n v="16200"/>
    <s v="ANN"/>
    <s v="KC3"/>
    <x v="3"/>
    <s v="ANN"/>
    <s v="C1"/>
    <m/>
    <d v="2019-07-28T00:00:00"/>
    <d v="2019-07-29T00:00:00"/>
    <m/>
    <n v="495480"/>
    <n v="0"/>
    <n v="204.78"/>
    <n v="108.82"/>
    <n v="108.82"/>
    <n v="0"/>
    <m/>
    <n v="0"/>
    <n v="0"/>
    <n v="0"/>
    <m/>
    <m/>
    <n v="0"/>
    <n v="129076"/>
    <n v="26.050999999999998"/>
    <n v="1731.31"/>
    <m/>
    <n v="0"/>
    <m/>
    <m/>
    <m/>
    <m/>
    <m/>
    <s v="HAMIS"/>
    <m/>
    <m/>
    <m/>
    <m/>
    <s v="JLFISHER"/>
    <m/>
    <m/>
    <m/>
    <m/>
    <m/>
    <m/>
    <m/>
    <m/>
    <m/>
    <s v="SRINR"/>
    <d v="2019-09-26T00:00:00"/>
    <d v="2019-09-26T00:00:00"/>
    <d v="2019-10-18T00:00:00"/>
    <d v="2019-10-18T00:00:00"/>
    <s v="AMEES"/>
    <d v="2019-10-21T00:00:00"/>
    <d v="2019-10-21T00:00:00"/>
    <d v="2019-10-30T00:00:00"/>
    <d v="2019-10-30T00:00:00"/>
    <m/>
    <m/>
    <m/>
    <m/>
    <m/>
    <s v="SVCORDERMAN"/>
    <d v="2019-11-08T00:00:00"/>
    <m/>
    <d v="2019-11-08T00:00:00"/>
    <d v="2019-11-08T00:00:00"/>
    <m/>
    <m/>
    <m/>
    <m/>
    <m/>
    <m/>
    <m/>
    <m/>
    <d v="2019-11-13T00:00:00"/>
    <m/>
    <s v="AKHATIB"/>
    <m/>
    <m/>
    <m/>
    <m/>
    <m/>
    <m/>
    <m/>
    <d v="2019-11-25T00:00:00"/>
    <d v="2019-11-26T00:00:00"/>
    <s v="MANOM"/>
    <d v="2019-11-07T00:00:00"/>
    <m/>
    <d v="2019-11-07T00:00:00"/>
    <d v="2019-11-07T00:00:00"/>
    <s v="AECRIMBLY"/>
    <m/>
    <m/>
    <m/>
    <m/>
    <m/>
    <m/>
    <m/>
    <m/>
    <m/>
    <x v="0"/>
    <x v="0"/>
  </r>
  <r>
    <s v="BKMILLER"/>
    <n v="1901733601"/>
    <s v="GB/LM-CUSTOM-BLDR"/>
    <s v="CONNEMARA CORPORATION"/>
    <s v="COMPASS ENTERNAINMENT COMPLEX"/>
    <x v="0"/>
    <d v="2019-08-12T00:00:00"/>
    <d v="2019-12-13T00:00:00"/>
    <m/>
    <m/>
    <s v="ANN"/>
    <s v="ANN"/>
    <x v="3"/>
    <s v="ANN"/>
    <s v="E1"/>
    <m/>
    <d v="2019-09-26T00:00:00"/>
    <d v="2019-09-27T00:00:00"/>
    <m/>
    <n v="667349.63"/>
    <n v="0"/>
    <n v="167.68"/>
    <n v="144.19"/>
    <n v="144.19"/>
    <n v="336"/>
    <m/>
    <n v="477.54"/>
    <n v="1"/>
    <n v="478.54"/>
    <n v="51548.2"/>
    <n v="34761"/>
    <n v="0"/>
    <n v="110411.63"/>
    <n v="16.545000000000002"/>
    <n v="0"/>
    <m/>
    <n v="0"/>
    <m/>
    <m/>
    <m/>
    <m/>
    <m/>
    <s v="CBUTTER"/>
    <d v="2019-09-16T00:00:00"/>
    <d v="2019-09-16T00:00:00"/>
    <d v="2019-10-09T00:00:00"/>
    <d v="2019-10-09T00:00:00"/>
    <s v="AALINAGHIAN"/>
    <d v="2019-09-27T00:00:00"/>
    <d v="2019-09-27T00:00:00"/>
    <d v="2019-09-27T00:00:00"/>
    <m/>
    <s v="CBUTTER"/>
    <d v="2019-09-30T00:00:00"/>
    <d v="2019-09-30T00:00:00"/>
    <d v="2019-09-30T00:00:00"/>
    <d v="2019-10-30T00:00:00"/>
    <s v="RPAULSAMY"/>
    <d v="2019-10-22T00:00:00"/>
    <d v="2019-10-22T00:00:00"/>
    <d v="2019-11-05T00:00:00"/>
    <d v="2019-11-05T00:00:00"/>
    <s v="ARUMM"/>
    <d v="2019-11-06T00:00:00"/>
    <d v="2019-11-06T00:00:00"/>
    <d v="2019-11-12T00:00:00"/>
    <d v="2019-11-12T00:00:00"/>
    <m/>
    <m/>
    <m/>
    <m/>
    <m/>
    <s v="SVCORDERMAN"/>
    <d v="2019-12-26T00:00:00"/>
    <m/>
    <d v="2019-11-21T00:00:00"/>
    <d v="2019-11-21T00:00:00"/>
    <s v="RPAULSAMY"/>
    <d v="2019-11-13T00:00:00"/>
    <d v="2019-11-13T00:00:00"/>
    <d v="2019-11-13T00:00:00"/>
    <d v="2019-11-13T00:00:00"/>
    <m/>
    <m/>
    <m/>
    <d v="2019-11-25T00:00:00"/>
    <m/>
    <s v="AALINAGHIAN"/>
    <m/>
    <m/>
    <m/>
    <m/>
    <m/>
    <m/>
    <m/>
    <d v="2019-12-16T00:00:00"/>
    <m/>
    <s v="RAMRA"/>
    <d v="2019-11-20T00:00:00"/>
    <m/>
    <d v="2019-11-20T00:00:00"/>
    <d v="2019-11-20T00:00:00"/>
    <s v="TDDERR"/>
    <d v="2019-08-19T00:00:00"/>
    <d v="2019-08-19T00:00:00"/>
    <d v="2019-09-10T00:00:00"/>
    <d v="2019-09-13T00:00:00"/>
    <m/>
    <m/>
    <m/>
    <m/>
    <m/>
    <x v="0"/>
    <x v="0"/>
  </r>
  <r>
    <s v="MJWILLIAMS"/>
    <n v="1901090004"/>
    <s v="GB/WS-ENPARTS-BLDR"/>
    <s v="AVIS CONSTRUCTION COMPANY, INC."/>
    <s v="TORC ROBOTICS ADDITION"/>
    <x v="1"/>
    <d v="2019-11-01T00:00:00"/>
    <m/>
    <m/>
    <s v="14-036"/>
    <s v="KAN"/>
    <s v="ANN"/>
    <x v="3"/>
    <s v="ANN"/>
    <s v="E1"/>
    <m/>
    <m/>
    <m/>
    <d v="2019-12-01T00:00:00"/>
    <n v="0"/>
    <n v="0"/>
    <n v="0"/>
    <n v="0.01"/>
    <n v="0.01"/>
    <n v="0"/>
    <m/>
    <n v="0"/>
    <n v="0"/>
    <n v="0"/>
    <m/>
    <m/>
    <n v="0"/>
    <n v="0"/>
    <m/>
    <n v="-18.97"/>
    <m/>
    <n v="0"/>
    <m/>
    <m/>
    <m/>
    <m/>
    <m/>
    <s v="COURB"/>
    <m/>
    <m/>
    <m/>
    <m/>
    <s v="CBUTTER"/>
    <m/>
    <m/>
    <m/>
    <m/>
    <m/>
    <m/>
    <m/>
    <m/>
    <m/>
    <s v="KUPPN"/>
    <m/>
    <m/>
    <m/>
    <m/>
    <s v="RAMUM"/>
    <m/>
    <m/>
    <m/>
    <m/>
    <m/>
    <m/>
    <m/>
    <m/>
    <m/>
    <s v="SVCORDERMAN"/>
    <d v="2019-11-04T00:00:00"/>
    <m/>
    <d v="2019-11-04T00:00:00"/>
    <d v="2019-11-04T00:00:00"/>
    <m/>
    <m/>
    <m/>
    <m/>
    <m/>
    <m/>
    <m/>
    <m/>
    <d v="2019-11-07T00:00:00"/>
    <m/>
    <s v="DINWOSU"/>
    <m/>
    <m/>
    <m/>
    <m/>
    <m/>
    <m/>
    <m/>
    <d v="2019-11-11T00:00:00"/>
    <d v="2019-11-12T00:00:00"/>
    <s v="RAMRA"/>
    <d v="2019-11-04T00:00:00"/>
    <m/>
    <d v="2019-11-04T00:00:00"/>
    <d v="2019-11-04T00:00:00"/>
    <s v="JDHUDSON"/>
    <m/>
    <m/>
    <m/>
    <m/>
    <m/>
    <m/>
    <m/>
    <m/>
    <m/>
    <x v="0"/>
    <x v="1"/>
  </r>
  <r>
    <s v="BJBETTLEYON"/>
    <n v="1901130904"/>
    <s v="GB/LM-ENPARTS-BLDR"/>
    <s v="LBM CONSTRUCTION, INC."/>
    <s v="PARKER HANNIFIN"/>
    <x v="0"/>
    <d v="2019-11-20T00:00:00"/>
    <d v="2019-11-25T00:00:00"/>
    <m/>
    <s v="PARKER HANNIFIN"/>
    <s v="ANN"/>
    <s v="ANN"/>
    <x v="3"/>
    <s v="ANN"/>
    <s v="E1"/>
    <m/>
    <m/>
    <m/>
    <m/>
    <n v="3820"/>
    <n v="0"/>
    <n v="0.65"/>
    <n v="0.64"/>
    <n v="0.64"/>
    <n v="0"/>
    <m/>
    <n v="0"/>
    <n v="0"/>
    <n v="0"/>
    <m/>
    <m/>
    <n v="0"/>
    <n v="760"/>
    <n v="19.895"/>
    <n v="0"/>
    <m/>
    <n v="0"/>
    <m/>
    <m/>
    <m/>
    <m/>
    <m/>
    <s v="SLSEYFERT"/>
    <m/>
    <m/>
    <m/>
    <m/>
    <s v="AALINAGHIAN"/>
    <m/>
    <m/>
    <m/>
    <m/>
    <m/>
    <m/>
    <m/>
    <m/>
    <m/>
    <m/>
    <m/>
    <m/>
    <m/>
    <m/>
    <m/>
    <m/>
    <m/>
    <m/>
    <m/>
    <m/>
    <m/>
    <m/>
    <m/>
    <m/>
    <s v="SVCORDERMAN"/>
    <d v="2019-11-21T00:00:00"/>
    <m/>
    <d v="2019-11-21T00:00:00"/>
    <d v="2019-11-21T00:00:00"/>
    <m/>
    <m/>
    <m/>
    <m/>
    <m/>
    <m/>
    <m/>
    <m/>
    <d v="2019-11-25T00:00:00"/>
    <m/>
    <s v="SLSEYFERT"/>
    <m/>
    <m/>
    <m/>
    <m/>
    <m/>
    <m/>
    <m/>
    <d v="2019-12-02T00:00:00"/>
    <m/>
    <s v="BJBETTLEYON"/>
    <d v="2019-11-20T00:00:00"/>
    <m/>
    <d v="2019-11-20T00:00:00"/>
    <d v="2019-11-20T00:00:00"/>
    <s v="LEOTA"/>
    <m/>
    <m/>
    <m/>
    <m/>
    <m/>
    <m/>
    <m/>
    <m/>
    <m/>
    <x v="0"/>
    <x v="1"/>
  </r>
  <r>
    <s v="BKMILLER"/>
    <n v="1901733603"/>
    <s v="GB/WS-ENPARTS-BLDR"/>
    <s v="CONNEMARA CORPORATION"/>
    <s v="COMPASS ENTERNAINMENT COMPLEX"/>
    <x v="0"/>
    <d v="2019-11-21T00:00:00"/>
    <m/>
    <m/>
    <m/>
    <s v="ANN"/>
    <s v="ANN"/>
    <x v="3"/>
    <s v="ANN"/>
    <s v="E1"/>
    <m/>
    <m/>
    <m/>
    <m/>
    <n v="1"/>
    <n v="0"/>
    <n v="0"/>
    <n v="0"/>
    <n v="0"/>
    <n v="0"/>
    <m/>
    <n v="0"/>
    <n v="0"/>
    <n v="0"/>
    <m/>
    <m/>
    <n v="0"/>
    <n v="1"/>
    <n v="100"/>
    <n v="0"/>
    <m/>
    <n v="0"/>
    <m/>
    <m/>
    <m/>
    <m/>
    <m/>
    <s v="CBUTTER"/>
    <m/>
    <m/>
    <m/>
    <m/>
    <s v="AALINAGHIAN"/>
    <m/>
    <m/>
    <m/>
    <m/>
    <m/>
    <m/>
    <m/>
    <m/>
    <m/>
    <s v="REKHA"/>
    <m/>
    <m/>
    <m/>
    <m/>
    <s v="RPAULSAMY"/>
    <m/>
    <m/>
    <m/>
    <m/>
    <m/>
    <m/>
    <m/>
    <m/>
    <m/>
    <s v="SVCORDERMAN"/>
    <d v="2019-11-21T00:00:00"/>
    <m/>
    <d v="2019-11-21T00:00:00"/>
    <d v="2019-11-21T00:00:00"/>
    <m/>
    <m/>
    <m/>
    <m/>
    <m/>
    <m/>
    <m/>
    <m/>
    <m/>
    <m/>
    <s v="AALINAGHIAN"/>
    <m/>
    <m/>
    <m/>
    <m/>
    <m/>
    <m/>
    <m/>
    <d v="2019-12-16T00:00:00"/>
    <m/>
    <s v="RAMRA"/>
    <d v="2019-11-21T00:00:00"/>
    <m/>
    <d v="2019-11-21T00:00:00"/>
    <d v="2019-11-21T00:00:00"/>
    <s v="TDDERR"/>
    <m/>
    <m/>
    <m/>
    <m/>
    <m/>
    <m/>
    <m/>
    <m/>
    <m/>
    <x v="0"/>
    <x v="1"/>
  </r>
  <r>
    <s v="BAGRUBER"/>
    <n v="1901079611"/>
    <s v="GB/WS-CUSTOM-BLDR"/>
    <s v="J &amp; F CONSTRUCTION, INC."/>
    <s v="NEXT GENERATION FILMS - PLANTV"/>
    <x v="0"/>
    <d v="2019-07-26T00:00:00"/>
    <d v="2019-11-22T00:00:00"/>
    <m/>
    <s v="2018-151"/>
    <s v="ANN"/>
    <s v="ANN"/>
    <x v="3"/>
    <s v="ANN"/>
    <s v="F1"/>
    <m/>
    <d v="2019-08-07T00:00:00"/>
    <d v="2019-08-07T00:00:00"/>
    <m/>
    <n v="63377.79"/>
    <n v="63377.79"/>
    <n v="17.559999999999999"/>
    <n v="27.34"/>
    <n v="27.34"/>
    <n v="0"/>
    <m/>
    <n v="0"/>
    <n v="0"/>
    <n v="0"/>
    <m/>
    <m/>
    <n v="0"/>
    <n v="13714.79"/>
    <n v="21.64"/>
    <n v="1191.55"/>
    <n v="1.88"/>
    <n v="0"/>
    <m/>
    <m/>
    <m/>
    <m/>
    <m/>
    <s v="BHLOCKLEAR"/>
    <m/>
    <m/>
    <m/>
    <m/>
    <s v="SLSEYFERT"/>
    <m/>
    <m/>
    <m/>
    <m/>
    <m/>
    <m/>
    <m/>
    <m/>
    <m/>
    <s v="SGPERUMAL"/>
    <d v="2019-09-30T00:00:00"/>
    <d v="2019-09-30T00:00:00"/>
    <d v="2019-10-11T00:00:00"/>
    <d v="2019-10-11T00:00:00"/>
    <s v="MARIM"/>
    <d v="2019-10-14T00:00:00"/>
    <d v="2019-10-14T00:00:00"/>
    <d v="2019-10-18T00:00:00"/>
    <d v="2019-10-17T00:00:00"/>
    <m/>
    <m/>
    <m/>
    <m/>
    <m/>
    <s v="SVCORDERMAN"/>
    <d v="2019-11-01T00:00:00"/>
    <m/>
    <d v="2019-11-01T00:00:00"/>
    <d v="2019-10-31T00:00:00"/>
    <s v="SGPERUMAL"/>
    <d v="2019-10-18T00:00:00"/>
    <d v="2019-10-18T00:00:00"/>
    <d v="2019-10-18T00:00:00"/>
    <d v="2019-10-18T00:00:00"/>
    <s v="BAGRUBER"/>
    <d v="2019-11-19T00:00:00"/>
    <d v="2019-11-19T00:00:00"/>
    <d v="2019-11-04T00:00:00"/>
    <d v="2019-11-19T00:00:00"/>
    <s v="SLSEYFERT"/>
    <m/>
    <m/>
    <m/>
    <m/>
    <m/>
    <m/>
    <m/>
    <d v="2019-11-22T00:00:00"/>
    <d v="2019-11-13T00:00:00"/>
    <s v="SGPERUMAL"/>
    <d v="2019-10-31T00:00:00"/>
    <m/>
    <d v="2019-10-31T00:00:00"/>
    <d v="2019-10-31T00:00:00"/>
    <s v="AECRIMBLY"/>
    <m/>
    <m/>
    <m/>
    <m/>
    <m/>
    <m/>
    <m/>
    <m/>
    <m/>
    <x v="0"/>
    <x v="0"/>
  </r>
  <r>
    <s v="BAGRUBER"/>
    <n v="1901079612"/>
    <s v="GB/WS-CUSTOM-BLDR"/>
    <s v="J &amp; F CONSTRUCTION, INC."/>
    <s v="NEXT GENERATION FILMS - PLANTV"/>
    <x v="0"/>
    <d v="2019-07-26T00:00:00"/>
    <d v="2019-12-06T00:00:00"/>
    <m/>
    <s v="2018-151"/>
    <s v="ANN"/>
    <s v="ANN"/>
    <x v="3"/>
    <s v="ANN"/>
    <s v="F1"/>
    <m/>
    <d v="2019-08-07T00:00:00"/>
    <d v="2019-08-07T00:00:00"/>
    <m/>
    <n v="182418.87"/>
    <n v="0"/>
    <n v="17.559999999999999"/>
    <n v="27.23"/>
    <n v="27.23"/>
    <n v="0"/>
    <m/>
    <n v="0"/>
    <n v="0"/>
    <n v="0"/>
    <n v="142200"/>
    <n v="90000"/>
    <n v="0"/>
    <n v="42763.87"/>
    <n v="23.443000000000001"/>
    <n v="0"/>
    <m/>
    <n v="0"/>
    <m/>
    <m/>
    <m/>
    <m/>
    <m/>
    <s v="BHLOCKLEAR"/>
    <m/>
    <m/>
    <m/>
    <m/>
    <s v="SLSEYFERT"/>
    <m/>
    <m/>
    <m/>
    <m/>
    <m/>
    <m/>
    <m/>
    <m/>
    <m/>
    <s v="ARUMM"/>
    <d v="2019-10-03T00:00:00"/>
    <d v="2019-10-03T00:00:00"/>
    <d v="2019-10-15T00:00:00"/>
    <d v="2019-10-15T00:00:00"/>
    <s v="KTHANGARAJU"/>
    <d v="2019-10-16T00:00:00"/>
    <d v="2019-10-16T00:00:00"/>
    <d v="2019-10-21T00:00:00"/>
    <d v="2019-10-21T00:00:00"/>
    <m/>
    <m/>
    <m/>
    <m/>
    <m/>
    <m/>
    <m/>
    <m/>
    <d v="2019-11-15T00:00:00"/>
    <d v="2019-11-13T00:00:00"/>
    <s v="ARUMM"/>
    <d v="2019-10-22T00:00:00"/>
    <d v="2019-10-22T00:00:00"/>
    <d v="2019-10-22T00:00:00"/>
    <d v="2019-10-22T00:00:00"/>
    <s v="BAGRUBER"/>
    <d v="2019-11-19T00:00:00"/>
    <d v="2019-11-19T00:00:00"/>
    <d v="2019-11-18T00:00:00"/>
    <d v="2019-11-19T00:00:00"/>
    <s v="SLSEYFERT"/>
    <m/>
    <m/>
    <m/>
    <m/>
    <m/>
    <m/>
    <m/>
    <d v="2019-12-05T00:00:00"/>
    <m/>
    <s v="ARUMM"/>
    <d v="2019-11-14T00:00:00"/>
    <m/>
    <d v="2019-11-14T00:00:00"/>
    <d v="2019-11-13T00:00:00"/>
    <s v="AECRIMBLY"/>
    <m/>
    <m/>
    <m/>
    <m/>
    <m/>
    <m/>
    <m/>
    <m/>
    <m/>
    <x v="0"/>
    <x v="0"/>
  </r>
  <r>
    <s v="JPERIC"/>
    <n v="1901599808"/>
    <s v="GB/LM-CUSTOM-BLDR CAN"/>
    <s v="BEL-CON DESIGN-BUILDERS LTD."/>
    <s v="KAT KINGSTON"/>
    <x v="0"/>
    <d v="2019-10-24T00:00:00"/>
    <d v="2019-12-04T00:00:00"/>
    <m/>
    <n v="16200"/>
    <s v="ANN"/>
    <s v="KC3"/>
    <x v="3"/>
    <s v="ANN"/>
    <s v="F1"/>
    <m/>
    <d v="2019-10-24T00:00:00"/>
    <d v="2019-10-25T00:00:00"/>
    <m/>
    <n v="152303"/>
    <n v="0"/>
    <n v="0"/>
    <n v="67.69"/>
    <n v="67.69"/>
    <n v="0"/>
    <m/>
    <n v="0"/>
    <n v="0"/>
    <n v="0"/>
    <m/>
    <m/>
    <n v="0"/>
    <n v="39599"/>
    <n v="26"/>
    <n v="116.91"/>
    <m/>
    <n v="0"/>
    <m/>
    <m/>
    <m/>
    <m/>
    <m/>
    <s v="HAMIS"/>
    <m/>
    <m/>
    <m/>
    <m/>
    <s v="LEASAAD"/>
    <m/>
    <m/>
    <m/>
    <m/>
    <m/>
    <m/>
    <m/>
    <m/>
    <m/>
    <s v="AMEES"/>
    <d v="2019-10-01T00:00:00"/>
    <d v="2019-10-01T00:00:00"/>
    <d v="2019-10-18T00:00:00"/>
    <d v="2019-10-18T00:00:00"/>
    <s v="KUMAN"/>
    <d v="2019-10-21T00:00:00"/>
    <d v="2019-10-21T00:00:00"/>
    <d v="2019-10-31T00:00:00"/>
    <d v="2019-10-31T00:00:00"/>
    <m/>
    <m/>
    <m/>
    <m/>
    <m/>
    <s v="SVCORDERMAN"/>
    <m/>
    <m/>
    <d v="2019-11-08T00:00:00"/>
    <d v="2019-11-07T00:00:00"/>
    <m/>
    <m/>
    <m/>
    <m/>
    <m/>
    <m/>
    <m/>
    <m/>
    <d v="2019-11-11T00:00:00"/>
    <m/>
    <s v="AKHATIB"/>
    <m/>
    <m/>
    <m/>
    <m/>
    <m/>
    <m/>
    <m/>
    <d v="2019-11-25T00:00:00"/>
    <d v="2019-11-26T00:00:00"/>
    <s v="AMEES"/>
    <d v="2019-11-07T00:00:00"/>
    <m/>
    <d v="2019-11-07T00:00:00"/>
    <d v="2019-11-07T00:00:00"/>
    <s v="AECRIMBLY"/>
    <m/>
    <m/>
    <m/>
    <m/>
    <m/>
    <m/>
    <m/>
    <m/>
    <m/>
    <x v="0"/>
    <x v="0"/>
  </r>
  <r>
    <s v="JPERIC"/>
    <n v="1901599807"/>
    <s v="GB/LM-CUSTOM-BLDR CAN"/>
    <s v="BEL-CON DESIGN-BUILDERS LTD."/>
    <s v="KAT KINGSTON"/>
    <x v="0"/>
    <d v="2019-10-24T00:00:00"/>
    <d v="2019-11-27T00:00:00"/>
    <m/>
    <n v="16200"/>
    <s v="ANN"/>
    <s v="KC3"/>
    <x v="3"/>
    <s v="ANN"/>
    <s v="F1"/>
    <m/>
    <d v="2019-10-24T00:00:00"/>
    <d v="2019-10-25T00:00:00"/>
    <m/>
    <n v="300000"/>
    <n v="0"/>
    <n v="95"/>
    <n v="94.38"/>
    <n v="94.38"/>
    <n v="0"/>
    <m/>
    <n v="0"/>
    <n v="0"/>
    <n v="0"/>
    <m/>
    <m/>
    <n v="0"/>
    <n v="78000"/>
    <n v="26"/>
    <n v="51379.03"/>
    <m/>
    <n v="0"/>
    <m/>
    <m/>
    <m/>
    <m/>
    <m/>
    <s v="HAMIS"/>
    <m/>
    <m/>
    <m/>
    <m/>
    <s v="LEASAAD"/>
    <m/>
    <m/>
    <m/>
    <m/>
    <m/>
    <m/>
    <m/>
    <m/>
    <m/>
    <s v="AMEES"/>
    <d v="2019-09-26T00:00:00"/>
    <d v="2019-09-26T00:00:00"/>
    <d v="2019-10-18T00:00:00"/>
    <d v="2019-10-18T00:00:00"/>
    <s v="KUMAN"/>
    <d v="2019-10-21T00:00:00"/>
    <d v="2019-10-21T00:00:00"/>
    <d v="2019-10-31T00:00:00"/>
    <d v="2019-10-31T00:00:00"/>
    <m/>
    <m/>
    <m/>
    <m/>
    <m/>
    <s v="SVCORDERMAN"/>
    <d v="2019-11-08T00:00:00"/>
    <m/>
    <d v="2019-11-08T00:00:00"/>
    <d v="2019-11-07T00:00:00"/>
    <m/>
    <m/>
    <m/>
    <m/>
    <m/>
    <m/>
    <m/>
    <m/>
    <d v="2019-11-11T00:00:00"/>
    <m/>
    <s v="AKHATIB"/>
    <m/>
    <m/>
    <m/>
    <m/>
    <m/>
    <m/>
    <m/>
    <d v="2019-11-25T00:00:00"/>
    <d v="2019-11-26T00:00:00"/>
    <s v="AMEES"/>
    <d v="2019-11-07T00:00:00"/>
    <m/>
    <d v="2019-11-07T00:00:00"/>
    <d v="2019-11-07T00:00:00"/>
    <s v="AECRIMBLY"/>
    <m/>
    <m/>
    <m/>
    <m/>
    <m/>
    <m/>
    <m/>
    <m/>
    <m/>
    <x v="0"/>
    <x v="0"/>
  </r>
  <r>
    <s v="JPERIC"/>
    <n v="1901599801"/>
    <s v="GB/LM-CUSTOM-BLDR CAN"/>
    <s v="BEL-CON DESIGN-BUILDERS LTD."/>
    <s v="KAT KINGSTON"/>
    <x v="1"/>
    <d v="2019-07-23T00:00:00"/>
    <d v="2019-11-27T00:00:00"/>
    <m/>
    <n v="16200"/>
    <s v="ANN"/>
    <s v="KC3"/>
    <x v="3"/>
    <s v="ANN"/>
    <s v="F2"/>
    <m/>
    <d v="2019-07-26T00:00:00"/>
    <d v="2019-07-26T00:00:00"/>
    <d v="2019-12-01T00:00:00"/>
    <n v="501927"/>
    <n v="377516.45"/>
    <n v="212.6"/>
    <n v="116.02"/>
    <n v="116.02"/>
    <n v="1185"/>
    <m/>
    <n v="914.05"/>
    <n v="0"/>
    <n v="914.05"/>
    <n v="117190.74"/>
    <n v="91721.4"/>
    <n v="0"/>
    <n v="132431.37"/>
    <n v="26.385000000000002"/>
    <n v="186597.78"/>
    <n v="49.427999999999997"/>
    <n v="26"/>
    <m/>
    <m/>
    <m/>
    <m/>
    <m/>
    <s v="HAMIS"/>
    <d v="2019-08-15T00:00:00"/>
    <d v="2019-08-15T00:00:00"/>
    <d v="2019-09-25T00:00:00"/>
    <m/>
    <s v="LEASAAD"/>
    <d v="2019-09-16T00:00:00"/>
    <d v="2019-09-16T00:00:00"/>
    <d v="2019-09-18T00:00:00"/>
    <m/>
    <s v="HAMIS"/>
    <d v="2019-09-23T00:00:00"/>
    <d v="2019-09-23T00:00:00"/>
    <d v="2019-09-23T00:00:00"/>
    <m/>
    <s v="VELLK"/>
    <d v="2019-09-27T00:00:00"/>
    <d v="2019-09-27T00:00:00"/>
    <d v="2019-10-21T00:00:00"/>
    <d v="2019-10-21T00:00:00"/>
    <s v="VELLK"/>
    <d v="2019-10-22T00:00:00"/>
    <d v="2019-10-22T00:00:00"/>
    <d v="2019-11-01T00:00:00"/>
    <d v="2019-11-01T00:00:00"/>
    <m/>
    <m/>
    <m/>
    <m/>
    <m/>
    <s v="SVCORDERMAN"/>
    <d v="2019-11-08T00:00:00"/>
    <m/>
    <d v="2019-11-08T00:00:00"/>
    <d v="2019-11-07T00:00:00"/>
    <s v="VELLK"/>
    <d v="2019-11-04T00:00:00"/>
    <d v="2019-11-04T00:00:00"/>
    <d v="2019-11-04T00:00:00"/>
    <d v="2019-11-04T00:00:00"/>
    <s v="JPERIC"/>
    <d v="2019-11-08T00:00:00"/>
    <d v="2019-11-08T00:00:00"/>
    <d v="2019-11-11T00:00:00"/>
    <d v="2019-11-08T00:00:00"/>
    <s v="AKHATIB"/>
    <m/>
    <m/>
    <m/>
    <m/>
    <m/>
    <m/>
    <m/>
    <d v="2019-11-25T00:00:00"/>
    <d v="2019-11-22T00:00:00"/>
    <s v="VELLK"/>
    <d v="2019-11-07T00:00:00"/>
    <m/>
    <d v="2019-11-07T00:00:00"/>
    <d v="2019-11-07T00:00:00"/>
    <s v="AECRIMBLY"/>
    <d v="2019-08-05T00:00:00"/>
    <d v="2019-08-05T00:00:00"/>
    <d v="2019-08-14T00:00:00"/>
    <d v="2019-08-14T00:00:00"/>
    <m/>
    <m/>
    <m/>
    <m/>
    <m/>
    <x v="0"/>
    <x v="0"/>
  </r>
  <r>
    <s v="LSCOAKLEY"/>
    <n v="1901942601"/>
    <s v="GB/WS-STD-BLDR"/>
    <s v="S.E. TROGDON &amp; SONS"/>
    <s v="CUSTOM EXTRUSION A DIVISION OF"/>
    <x v="0"/>
    <d v="2019-09-09T00:00:00"/>
    <d v="2019-12-18T00:00:00"/>
    <m/>
    <m/>
    <s v="CAN"/>
    <s v="KC3"/>
    <x v="3"/>
    <s v="ANN"/>
    <s v="F2"/>
    <m/>
    <d v="2019-10-04T00:00:00"/>
    <d v="2019-10-08T00:00:00"/>
    <m/>
    <n v="628675.64"/>
    <n v="0"/>
    <n v="262.17"/>
    <n v="255.82"/>
    <n v="255.82"/>
    <n v="103"/>
    <m/>
    <n v="143.63999999999999"/>
    <n v="0"/>
    <n v="143.63999999999999"/>
    <n v="12684.25"/>
    <n v="8629"/>
    <n v="0"/>
    <n v="91850.64"/>
    <n v="14.61"/>
    <n v="0"/>
    <m/>
    <n v="16.86"/>
    <m/>
    <m/>
    <m/>
    <m/>
    <m/>
    <s v="JUNGA"/>
    <d v="2019-10-29T00:00:00"/>
    <d v="2019-10-29T00:00:00"/>
    <d v="2019-11-01T00:00:00"/>
    <d v="2019-10-29T00:00:00"/>
    <s v="HAMIS"/>
    <d v="2019-10-31T00:00:00"/>
    <d v="2019-10-31T00:00:00"/>
    <d v="2019-10-31T00:00:00"/>
    <m/>
    <s v="JUNGA"/>
    <d v="2019-11-01T00:00:00"/>
    <d v="2019-11-01T00:00:00"/>
    <d v="2019-11-01T00:00:00"/>
    <d v="2019-10-29T00:00:00"/>
    <s v="MARIM"/>
    <d v="2019-11-04T00:00:00"/>
    <d v="2019-11-04T00:00:00"/>
    <d v="2019-11-12T00:00:00"/>
    <d v="2019-11-12T00:00:00"/>
    <s v="ARUMM"/>
    <d v="2019-11-13T00:00:00"/>
    <d v="2019-11-13T00:00:00"/>
    <d v="2019-11-15T00:00:00"/>
    <d v="2019-11-15T00:00:00"/>
    <m/>
    <m/>
    <m/>
    <m/>
    <m/>
    <s v="SVCORDERMAN"/>
    <d v="2019-11-25T00:00:00"/>
    <m/>
    <d v="2019-11-25T00:00:00"/>
    <d v="2019-11-22T00:00:00"/>
    <s v="MARIM"/>
    <d v="2019-11-18T00:00:00"/>
    <d v="2019-11-18T00:00:00"/>
    <d v="2019-11-18T00:00:00"/>
    <d v="2019-11-18T00:00:00"/>
    <s v="COMPASS"/>
    <m/>
    <m/>
    <d v="2019-11-27T00:00:00"/>
    <d v="2019-11-26T00:00:00"/>
    <s v="JUNGA"/>
    <m/>
    <m/>
    <m/>
    <m/>
    <m/>
    <m/>
    <m/>
    <d v="2019-12-18T00:00:00"/>
    <m/>
    <s v="MARIM"/>
    <d v="2019-11-22T00:00:00"/>
    <m/>
    <d v="2019-11-22T00:00:00"/>
    <d v="2019-11-22T00:00:00"/>
    <s v="JLSY"/>
    <d v="2019-09-25T00:00:00"/>
    <d v="2019-09-25T00:00:00"/>
    <d v="2019-10-02T00:00:00"/>
    <d v="2019-10-02T00:00:00"/>
    <m/>
    <m/>
    <m/>
    <m/>
    <m/>
    <x v="0"/>
    <x v="0"/>
  </r>
  <r>
    <s v="JPERIC"/>
    <n v="1901599810"/>
    <s v="GB/WS-ENPARTS-BLDR"/>
    <s v="BEL-CON DESIGN-BUILDERS LTD."/>
    <s v="KAT KINGSTON"/>
    <x v="0"/>
    <d v="2019-11-11T00:00:00"/>
    <m/>
    <m/>
    <n v="16200"/>
    <s v="ANN"/>
    <s v="KC3"/>
    <x v="3"/>
    <s v="ANN"/>
    <s v="F2"/>
    <m/>
    <m/>
    <m/>
    <m/>
    <n v="1"/>
    <n v="0"/>
    <n v="0"/>
    <n v="0.03"/>
    <n v="0.03"/>
    <n v="0"/>
    <m/>
    <n v="0"/>
    <n v="0"/>
    <n v="0"/>
    <m/>
    <m/>
    <n v="0"/>
    <n v="1"/>
    <n v="100"/>
    <n v="0"/>
    <m/>
    <n v="0"/>
    <m/>
    <m/>
    <m/>
    <m/>
    <m/>
    <s v="HAMIS"/>
    <m/>
    <m/>
    <m/>
    <m/>
    <s v="LEASAAD"/>
    <m/>
    <m/>
    <m/>
    <m/>
    <m/>
    <m/>
    <m/>
    <m/>
    <m/>
    <s v="AMEES"/>
    <m/>
    <m/>
    <m/>
    <m/>
    <s v="KUMAN"/>
    <m/>
    <m/>
    <m/>
    <m/>
    <m/>
    <m/>
    <m/>
    <m/>
    <m/>
    <s v="SVCORDERMAN"/>
    <d v="2019-11-11T00:00:00"/>
    <m/>
    <d v="2019-11-11T00:00:00"/>
    <d v="2019-11-11T00:00:00"/>
    <m/>
    <m/>
    <m/>
    <m/>
    <m/>
    <m/>
    <m/>
    <m/>
    <d v="2019-11-14T00:00:00"/>
    <m/>
    <s v="AKHATIB"/>
    <m/>
    <m/>
    <m/>
    <m/>
    <m/>
    <m/>
    <m/>
    <d v="2019-12-04T00:00:00"/>
    <m/>
    <s v="RAMRA"/>
    <d v="2019-11-11T00:00:00"/>
    <m/>
    <d v="2019-11-11T00:00:00"/>
    <d v="2019-11-11T00:00:00"/>
    <s v="AECRIMBLY"/>
    <m/>
    <m/>
    <m/>
    <m/>
    <m/>
    <m/>
    <m/>
    <m/>
    <m/>
    <x v="0"/>
    <x v="1"/>
  </r>
  <r>
    <s v="JPERIC"/>
    <n v="1901599803"/>
    <s v="GB/LM-CUSTOM-BLDR CAN"/>
    <s v="BEL-CON DESIGN-BUILDERS LTD."/>
    <s v="KAT KINGSTON"/>
    <x v="0"/>
    <d v="2019-07-26T00:00:00"/>
    <d v="2019-12-06T00:00:00"/>
    <m/>
    <n v="16200"/>
    <s v="ANN"/>
    <s v="KC3"/>
    <x v="3"/>
    <s v="ANN"/>
    <s v="F3"/>
    <m/>
    <d v="2019-07-28T00:00:00"/>
    <d v="2019-07-29T00:00:00"/>
    <m/>
    <n v="634691"/>
    <n v="0"/>
    <n v="122.11"/>
    <n v="205.56"/>
    <n v="205.56"/>
    <n v="0"/>
    <m/>
    <n v="0"/>
    <n v="0"/>
    <n v="0"/>
    <m/>
    <m/>
    <n v="0"/>
    <n v="169550"/>
    <n v="26.713999999999999"/>
    <n v="0"/>
    <m/>
    <n v="0"/>
    <m/>
    <m/>
    <m/>
    <m/>
    <m/>
    <s v="HAMIS"/>
    <m/>
    <m/>
    <m/>
    <m/>
    <s v="JLFISHER"/>
    <m/>
    <m/>
    <m/>
    <m/>
    <m/>
    <m/>
    <m/>
    <m/>
    <m/>
    <s v="GIRI"/>
    <d v="2019-10-14T00:00:00"/>
    <d v="2019-10-14T00:00:00"/>
    <d v="2019-10-25T00:00:00"/>
    <d v="2019-10-25T00:00:00"/>
    <s v="SELVB"/>
    <d v="2019-10-31T00:00:00"/>
    <d v="2019-10-31T00:00:00"/>
    <d v="2019-11-07T00:00:00"/>
    <d v="2019-11-07T00:00:00"/>
    <m/>
    <m/>
    <m/>
    <m/>
    <m/>
    <s v="SVCORDERMAN"/>
    <m/>
    <m/>
    <d v="2019-11-18T00:00:00"/>
    <d v="2019-11-15T00:00:00"/>
    <m/>
    <m/>
    <m/>
    <m/>
    <m/>
    <m/>
    <m/>
    <m/>
    <d v="2019-11-20T00:00:00"/>
    <m/>
    <s v="AKHATIB"/>
    <m/>
    <m/>
    <m/>
    <m/>
    <m/>
    <m/>
    <m/>
    <d v="2019-12-10T00:00:00"/>
    <m/>
    <s v="GIRI"/>
    <d v="2019-11-15T00:00:00"/>
    <m/>
    <d v="2019-11-15T00:00:00"/>
    <d v="2019-11-13T00:00:00"/>
    <s v="AECRIMBLY"/>
    <m/>
    <m/>
    <m/>
    <m/>
    <m/>
    <m/>
    <m/>
    <m/>
    <m/>
    <x v="0"/>
    <x v="0"/>
  </r>
  <r>
    <s v="LTKANTZ"/>
    <n v="1802879707"/>
    <s v="GB/CLAIM-ENPARTS-BLDR"/>
    <s v="DUTTON &amp; GARFIELD, INC."/>
    <s v="BROX NEW MAINTENANCE FACILITY"/>
    <x v="1"/>
    <d v="2019-10-31T00:00:00"/>
    <m/>
    <m/>
    <s v="517-18"/>
    <s v="LAU"/>
    <s v="ANN"/>
    <x v="3"/>
    <s v="ANN"/>
    <s v="G1"/>
    <m/>
    <m/>
    <m/>
    <d v="2019-12-01T00:00:00"/>
    <n v="0"/>
    <n v="0"/>
    <n v="0"/>
    <n v="0.15"/>
    <n v="0.15"/>
    <n v="0"/>
    <m/>
    <n v="0"/>
    <n v="0"/>
    <n v="0"/>
    <m/>
    <m/>
    <n v="0"/>
    <n v="0"/>
    <m/>
    <n v="-474.49"/>
    <m/>
    <n v="0"/>
    <m/>
    <m/>
    <m/>
    <m/>
    <m/>
    <s v="GRANL"/>
    <m/>
    <m/>
    <m/>
    <m/>
    <s v="SLSEYFERT"/>
    <m/>
    <m/>
    <m/>
    <m/>
    <m/>
    <m/>
    <m/>
    <m/>
    <m/>
    <m/>
    <m/>
    <m/>
    <m/>
    <m/>
    <m/>
    <m/>
    <m/>
    <m/>
    <m/>
    <m/>
    <m/>
    <m/>
    <m/>
    <m/>
    <s v="SVCORDERMAN"/>
    <d v="2019-11-01T00:00:00"/>
    <m/>
    <d v="2019-11-01T00:00:00"/>
    <d v="2019-11-01T00:00:00"/>
    <m/>
    <m/>
    <m/>
    <m/>
    <m/>
    <m/>
    <m/>
    <m/>
    <m/>
    <m/>
    <m/>
    <m/>
    <m/>
    <m/>
    <m/>
    <m/>
    <m/>
    <m/>
    <d v="2019-11-06T00:00:00"/>
    <d v="2019-11-04T00:00:00"/>
    <s v="ARUMM"/>
    <d v="2019-11-01T00:00:00"/>
    <m/>
    <d v="2019-11-01T00:00:00"/>
    <d v="2019-11-01T00:00:00"/>
    <s v="AECRIMBLY"/>
    <m/>
    <m/>
    <m/>
    <m/>
    <m/>
    <m/>
    <m/>
    <m/>
    <m/>
    <x v="0"/>
    <x v="2"/>
  </r>
  <r>
    <s v="BJBETTLEYON"/>
    <n v="1900924207"/>
    <s v="GB/CLAIM-ENPARTS-BLDR"/>
    <s v="HUDSON BROTHERS CONSTRUCTION COMPANY"/>
    <s v="GUC STSTEMS SUPPORT BLDG 3"/>
    <x v="0"/>
    <d v="2019-11-08T00:00:00"/>
    <m/>
    <m/>
    <s v="19007-3"/>
    <s v="ANN"/>
    <s v="NC"/>
    <x v="3"/>
    <s v="ANN"/>
    <s v="G1"/>
    <s v="OTHER"/>
    <m/>
    <m/>
    <m/>
    <n v="1"/>
    <n v="0"/>
    <n v="0"/>
    <n v="0.01"/>
    <n v="0.01"/>
    <n v="0"/>
    <m/>
    <n v="0"/>
    <n v="0"/>
    <n v="0"/>
    <m/>
    <m/>
    <n v="0"/>
    <n v="1"/>
    <n v="100"/>
    <n v="-46.44"/>
    <m/>
    <n v="0"/>
    <m/>
    <m/>
    <m/>
    <m/>
    <m/>
    <s v="WJCLYMER"/>
    <m/>
    <m/>
    <m/>
    <m/>
    <s v="TWMCCRARY"/>
    <m/>
    <m/>
    <m/>
    <m/>
    <m/>
    <m/>
    <m/>
    <m/>
    <m/>
    <s v="JKTURNER"/>
    <d v="2019-11-08T00:00:00"/>
    <d v="2019-11-08T00:00:00"/>
    <d v="2019-11-08T00:00:00"/>
    <d v="2019-11-08T00:00:00"/>
    <m/>
    <m/>
    <m/>
    <m/>
    <m/>
    <m/>
    <m/>
    <m/>
    <m/>
    <m/>
    <s v="SVCORDERMAN"/>
    <d v="2019-11-08T00:00:00"/>
    <m/>
    <d v="2019-11-08T00:00:00"/>
    <d v="2019-11-08T00:00:00"/>
    <m/>
    <m/>
    <m/>
    <m/>
    <m/>
    <m/>
    <m/>
    <m/>
    <d v="2019-11-13T00:00:00"/>
    <m/>
    <m/>
    <m/>
    <m/>
    <m/>
    <m/>
    <m/>
    <m/>
    <m/>
    <d v="2019-11-13T00:00:00"/>
    <d v="2019-11-13T00:00:00"/>
    <s v="JKTURNER"/>
    <d v="2019-11-08T00:00:00"/>
    <m/>
    <d v="2019-11-08T00:00:00"/>
    <d v="2019-11-08T00:00:00"/>
    <s v="TDDERR"/>
    <m/>
    <m/>
    <m/>
    <m/>
    <m/>
    <m/>
    <m/>
    <m/>
    <m/>
    <x v="0"/>
    <x v="2"/>
  </r>
  <r>
    <s v="BKMILLER"/>
    <n v="1901002804"/>
    <s v="GB/WS-ENPARTS-BLDR"/>
    <s v="THE SHERIDAN CORPORATION"/>
    <s v="BEATRICE RAFFERTY ELEMENTARY S"/>
    <x v="1"/>
    <d v="2019-10-31T00:00:00"/>
    <m/>
    <m/>
    <n v="190002"/>
    <s v="ANN"/>
    <s v="ANN"/>
    <x v="4"/>
    <s v="ANN"/>
    <s v="D1"/>
    <m/>
    <m/>
    <m/>
    <d v="2019-12-01T00:00:00"/>
    <n v="1498"/>
    <n v="1498"/>
    <n v="0.26"/>
    <n v="0.77"/>
    <n v="0.77"/>
    <n v="0"/>
    <m/>
    <n v="0"/>
    <n v="0"/>
    <n v="0"/>
    <m/>
    <m/>
    <n v="0"/>
    <n v="1158"/>
    <n v="77.302999999999997"/>
    <n v="246.42"/>
    <n v="16.45"/>
    <n v="0"/>
    <m/>
    <m/>
    <m/>
    <m/>
    <m/>
    <s v="SLSEYFERT"/>
    <m/>
    <m/>
    <m/>
    <m/>
    <s v="CBUTTER"/>
    <m/>
    <m/>
    <m/>
    <m/>
    <m/>
    <m/>
    <m/>
    <m/>
    <m/>
    <s v="JBWILCOXSON"/>
    <m/>
    <m/>
    <m/>
    <m/>
    <m/>
    <m/>
    <m/>
    <m/>
    <m/>
    <m/>
    <m/>
    <m/>
    <m/>
    <m/>
    <s v="SVCORDERMAN"/>
    <d v="2019-10-31T00:00:00"/>
    <m/>
    <d v="2019-10-31T00:00:00"/>
    <d v="2019-10-31T00:00:00"/>
    <m/>
    <m/>
    <m/>
    <m/>
    <m/>
    <m/>
    <m/>
    <m/>
    <d v="2019-11-04T00:00:00"/>
    <m/>
    <s v="AALINAGHIAN"/>
    <m/>
    <m/>
    <m/>
    <m/>
    <m/>
    <m/>
    <m/>
    <d v="2019-11-12T00:00:00"/>
    <d v="2019-11-12T00:00:00"/>
    <s v="JBWILCOXSON"/>
    <d v="2019-10-31T00:00:00"/>
    <m/>
    <d v="2019-10-31T00:00:00"/>
    <d v="2019-10-31T00:00:00"/>
    <s v="AECRIMBLY"/>
    <m/>
    <m/>
    <m/>
    <m/>
    <m/>
    <m/>
    <m/>
    <m/>
    <m/>
    <x v="0"/>
    <x v="1"/>
  </r>
  <r>
    <s v="PERTC"/>
    <n v="1901552801"/>
    <s v="GB/WS-STD-BLDR"/>
    <s v="THE WALKER COMPANY OF KENTUCKY, INC."/>
    <s v="RICHARD MOORE / TIM MALONEY"/>
    <x v="0"/>
    <d v="2019-07-17T00:00:00"/>
    <d v="2019-12-13T00:00:00"/>
    <m/>
    <s v="GT071017"/>
    <s v="ANN"/>
    <s v="ANN"/>
    <x v="5"/>
    <s v="ANN"/>
    <s v="C1"/>
    <s v="OTHER"/>
    <d v="2019-08-08T00:00:00"/>
    <d v="2019-08-08T00:00:00"/>
    <m/>
    <n v="113710"/>
    <n v="0"/>
    <n v="22.23"/>
    <n v="21.01"/>
    <n v="21.01"/>
    <n v="146"/>
    <m/>
    <n v="235.5"/>
    <n v="0"/>
    <n v="235.5"/>
    <n v="14486"/>
    <n v="9855"/>
    <n v="0"/>
    <n v="20567"/>
    <n v="18.087"/>
    <n v="0"/>
    <m/>
    <n v="20"/>
    <m/>
    <m/>
    <m/>
    <m/>
    <m/>
    <s v="COURB"/>
    <d v="2019-10-07T00:00:00"/>
    <d v="2019-10-07T00:00:00"/>
    <d v="2019-10-17T00:00:00"/>
    <d v="2019-10-17T00:00:00"/>
    <s v="SLSEYFERT"/>
    <d v="2019-10-16T00:00:00"/>
    <d v="2019-10-16T00:00:00"/>
    <d v="2019-10-16T00:00:00"/>
    <m/>
    <s v="COURB"/>
    <d v="2019-10-17T00:00:00"/>
    <d v="2019-10-17T00:00:00"/>
    <d v="2019-10-17T00:00:00"/>
    <d v="2019-10-17T00:00:00"/>
    <s v="MTURK"/>
    <d v="2019-10-21T00:00:00"/>
    <d v="2019-10-21T00:00:00"/>
    <d v="2019-11-08T00:00:00"/>
    <m/>
    <s v="SBNISSEN"/>
    <d v="2019-11-04T00:00:00"/>
    <d v="2019-11-04T00:00:00"/>
    <d v="2019-11-19T00:00:00"/>
    <d v="2019-11-20T00:00:00"/>
    <m/>
    <m/>
    <m/>
    <m/>
    <m/>
    <s v="SVCORDERMAN"/>
    <d v="2019-11-21T00:00:00"/>
    <m/>
    <d v="2019-11-21T00:00:00"/>
    <d v="2019-11-21T00:00:00"/>
    <s v="RGFIDLER"/>
    <d v="2019-11-19T00:00:00"/>
    <d v="2019-11-19T00:00:00"/>
    <d v="2019-11-19T00:00:00"/>
    <m/>
    <m/>
    <m/>
    <m/>
    <d v="2019-11-25T00:00:00"/>
    <m/>
    <s v="AALINAGHIAN"/>
    <m/>
    <m/>
    <m/>
    <m/>
    <m/>
    <m/>
    <m/>
    <d v="2019-12-13T00:00:00"/>
    <m/>
    <s v="MTURK"/>
    <d v="2019-11-20T00:00:00"/>
    <m/>
    <d v="2019-11-20T00:00:00"/>
    <d v="2019-11-20T00:00:00"/>
    <s v="KEENS"/>
    <d v="2019-08-05T00:00:00"/>
    <d v="2019-08-05T00:00:00"/>
    <d v="2019-08-07T00:00:00"/>
    <d v="2019-08-07T00:00:00"/>
    <m/>
    <m/>
    <m/>
    <m/>
    <m/>
    <x v="0"/>
    <x v="0"/>
  </r>
  <r>
    <s v="BAGRUBER"/>
    <n v="1901399310"/>
    <s v="GB/LM-CUSTOM-BLDR"/>
    <s v="FREEMAN CORPORATION"/>
    <s v="ARIEL KD-1"/>
    <x v="0"/>
    <d v="2019-09-26T00:00:00"/>
    <d v="2019-12-16T00:00:00"/>
    <m/>
    <s v="1950-01-13120"/>
    <s v="ANN"/>
    <s v="KC1"/>
    <x v="5"/>
    <s v="ANN"/>
    <s v="C1"/>
    <m/>
    <d v="2019-09-26T00:00:00"/>
    <d v="2019-09-27T00:00:00"/>
    <m/>
    <n v="245049.21"/>
    <n v="0"/>
    <n v="67.38"/>
    <n v="73.34"/>
    <n v="73.34"/>
    <n v="0"/>
    <m/>
    <n v="0"/>
    <n v="0"/>
    <n v="0"/>
    <m/>
    <m/>
    <n v="0"/>
    <n v="94709.21"/>
    <n v="38.649000000000001"/>
    <n v="0"/>
    <m/>
    <n v="0"/>
    <m/>
    <m/>
    <m/>
    <m/>
    <m/>
    <s v="HEFLA"/>
    <m/>
    <m/>
    <m/>
    <m/>
    <s v="JHWOEHRER"/>
    <m/>
    <m/>
    <m/>
    <m/>
    <m/>
    <m/>
    <m/>
    <m/>
    <m/>
    <s v="LWILLIAMS1"/>
    <d v="2019-10-07T00:00:00"/>
    <d v="2019-10-07T00:00:00"/>
    <d v="2019-11-08T00:00:00"/>
    <d v="2019-11-04T00:00:00"/>
    <s v="SBNISSEN"/>
    <d v="2019-11-20T00:00:00"/>
    <d v="2019-11-20T00:00:00"/>
    <d v="2019-11-20T00:00:00"/>
    <d v="2019-11-20T00:00:00"/>
    <s v="SBNISSEN"/>
    <d v="2019-11-21T00:00:00"/>
    <d v="2019-11-21T00:00:00"/>
    <d v="2019-11-21T00:00:00"/>
    <d v="2019-11-21T00:00:00"/>
    <m/>
    <m/>
    <m/>
    <d v="2019-11-22T00:00:00"/>
    <d v="2019-11-22T00:00:00"/>
    <m/>
    <m/>
    <m/>
    <m/>
    <m/>
    <m/>
    <m/>
    <m/>
    <m/>
    <m/>
    <m/>
    <m/>
    <m/>
    <m/>
    <m/>
    <m/>
    <m/>
    <m/>
    <d v="2019-12-13T00:00:00"/>
    <m/>
    <s v="LWILLIAMS1"/>
    <d v="2019-11-21T00:00:00"/>
    <m/>
    <d v="2019-11-21T00:00:00"/>
    <d v="2019-11-21T00:00:00"/>
    <s v="LEOTA"/>
    <m/>
    <m/>
    <m/>
    <m/>
    <m/>
    <m/>
    <m/>
    <m/>
    <m/>
    <x v="0"/>
    <x v="0"/>
  </r>
  <r>
    <s v="BAGRUBER"/>
    <n v="1901399301"/>
    <s v="GB/LM-CUSTOM-BLDR"/>
    <s v="FREEMAN CORPORATION"/>
    <s v="ARIEL KD-1"/>
    <x v="0"/>
    <d v="2019-06-26T00:00:00"/>
    <d v="2019-12-12T00:00:00"/>
    <m/>
    <s v="1950-01-13120"/>
    <s v="ANN"/>
    <s v="KC1"/>
    <x v="5"/>
    <s v="ANN"/>
    <s v="F1"/>
    <m/>
    <d v="2019-09-26T00:00:00"/>
    <d v="2019-09-27T00:00:00"/>
    <m/>
    <n v="441405.19"/>
    <n v="0"/>
    <n v="91.68"/>
    <n v="65.06"/>
    <n v="65.06"/>
    <n v="1180"/>
    <m/>
    <n v="698.5"/>
    <n v="6"/>
    <n v="704.5"/>
    <n v="188155"/>
    <n v="122520"/>
    <n v="0"/>
    <n v="152966.19"/>
    <n v="34.654000000000003"/>
    <n v="0"/>
    <m/>
    <n v="23.8"/>
    <m/>
    <m/>
    <m/>
    <m/>
    <m/>
    <s v="HEFLA"/>
    <d v="2019-09-04T00:00:00"/>
    <d v="2019-09-04T00:00:00"/>
    <d v="2019-10-23T00:00:00"/>
    <m/>
    <s v="JHWOEHRER"/>
    <d v="2019-10-23T00:00:00"/>
    <d v="2019-10-23T00:00:00"/>
    <d v="2019-10-28T00:00:00"/>
    <m/>
    <m/>
    <m/>
    <m/>
    <m/>
    <m/>
    <s v="KELLT"/>
    <d v="2019-09-25T00:00:00"/>
    <d v="2019-09-25T00:00:00"/>
    <d v="2019-10-29T00:00:00"/>
    <d v="2019-10-29T00:00:00"/>
    <s v="AGLOYA"/>
    <d v="2019-11-04T00:00:00"/>
    <d v="2019-11-04T00:00:00"/>
    <d v="2019-11-14T00:00:00"/>
    <d v="2019-11-14T00:00:00"/>
    <m/>
    <m/>
    <m/>
    <m/>
    <m/>
    <s v="SVCORDERMAN"/>
    <d v="2019-11-15T00:00:00"/>
    <m/>
    <d v="2019-11-15T00:00:00"/>
    <d v="2019-11-14T00:00:00"/>
    <m/>
    <m/>
    <m/>
    <m/>
    <m/>
    <m/>
    <m/>
    <m/>
    <d v="2019-11-18T00:00:00"/>
    <m/>
    <m/>
    <m/>
    <m/>
    <m/>
    <m/>
    <m/>
    <m/>
    <m/>
    <d v="2019-12-12T00:00:00"/>
    <m/>
    <s v="KELLT"/>
    <d v="2019-11-14T00:00:00"/>
    <m/>
    <d v="2019-11-14T00:00:00"/>
    <d v="2019-11-14T00:00:00"/>
    <s v="LEOTA"/>
    <d v="2019-07-29T00:00:00"/>
    <d v="2019-07-29T00:00:00"/>
    <d v="2019-08-09T00:00:00"/>
    <d v="2019-08-14T00:00:00"/>
    <m/>
    <m/>
    <m/>
    <m/>
    <m/>
    <x v="0"/>
    <x v="0"/>
  </r>
  <r>
    <s v="BAGRUBER"/>
    <n v="1901399306"/>
    <s v="GB/LM-CUSTOM-BLDR"/>
    <s v="FREEMAN CORPORATION"/>
    <s v="ARIEL KD-1"/>
    <x v="0"/>
    <d v="2019-08-28T00:00:00"/>
    <d v="2020-01-03T00:00:00"/>
    <m/>
    <s v="1950-01-13120"/>
    <s v="ANN"/>
    <s v="KC1"/>
    <x v="5"/>
    <s v="ANN"/>
    <s v="F1"/>
    <m/>
    <d v="2019-09-26T00:00:00"/>
    <d v="2019-09-27T00:00:00"/>
    <m/>
    <n v="130688.83"/>
    <n v="0"/>
    <n v="84.38"/>
    <n v="82"/>
    <n v="82"/>
    <n v="0"/>
    <m/>
    <n v="0"/>
    <n v="0"/>
    <n v="0"/>
    <m/>
    <m/>
    <n v="0"/>
    <n v="14216.83"/>
    <n v="10.878"/>
    <n v="0"/>
    <m/>
    <n v="0"/>
    <m/>
    <m/>
    <m/>
    <m/>
    <m/>
    <s v="HEFLA"/>
    <m/>
    <m/>
    <m/>
    <m/>
    <s v="JHWOEHRER"/>
    <m/>
    <m/>
    <m/>
    <m/>
    <m/>
    <m/>
    <m/>
    <m/>
    <m/>
    <s v="AGLOYA"/>
    <d v="2019-10-30T00:00:00"/>
    <d v="2019-10-30T00:00:00"/>
    <d v="2019-10-30T00:00:00"/>
    <d v="2019-10-30T00:00:00"/>
    <s v="SBNISSEN"/>
    <d v="2019-11-11T00:00:00"/>
    <d v="2019-11-11T00:00:00"/>
    <d v="2019-11-12T00:00:00"/>
    <d v="2019-11-12T00:00:00"/>
    <m/>
    <m/>
    <m/>
    <m/>
    <m/>
    <s v="SVCORDERMAN"/>
    <d v="2019-12-04T00:00:00"/>
    <m/>
    <d v="2019-12-04T00:00:00"/>
    <d v="2019-11-21T00:00:00"/>
    <m/>
    <m/>
    <m/>
    <m/>
    <m/>
    <m/>
    <m/>
    <m/>
    <d v="2019-11-25T00:00:00"/>
    <m/>
    <m/>
    <m/>
    <m/>
    <m/>
    <m/>
    <m/>
    <m/>
    <m/>
    <d v="2020-01-03T00:00:00"/>
    <m/>
    <s v="AGLOYA"/>
    <d v="2019-12-03T00:00:00"/>
    <m/>
    <d v="2019-12-03T00:00:00"/>
    <d v="2019-11-21T00:00:00"/>
    <s v="LEOTA"/>
    <m/>
    <m/>
    <m/>
    <m/>
    <m/>
    <m/>
    <m/>
    <m/>
    <m/>
    <x v="0"/>
    <x v="0"/>
  </r>
  <r>
    <s v="BAGRUBER"/>
    <n v="1901399307"/>
    <s v="GB/LM-CUSTOM-BLDR"/>
    <s v="FREEMAN CORPORATION"/>
    <s v="ARIEL KD-1"/>
    <x v="0"/>
    <d v="2019-08-28T00:00:00"/>
    <d v="2020-01-03T00:00:00"/>
    <m/>
    <s v="1950-01-13120"/>
    <s v="ANN"/>
    <s v="KC1"/>
    <x v="5"/>
    <s v="ANN"/>
    <s v="F1"/>
    <m/>
    <d v="2019-09-26T00:00:00"/>
    <d v="2019-09-27T00:00:00"/>
    <m/>
    <n v="130688.83"/>
    <n v="0"/>
    <n v="84.38"/>
    <n v="82.27"/>
    <n v="82.27"/>
    <n v="0"/>
    <m/>
    <n v="0"/>
    <n v="0"/>
    <n v="0"/>
    <m/>
    <m/>
    <n v="0"/>
    <n v="14216.83"/>
    <n v="10.878"/>
    <n v="0"/>
    <m/>
    <n v="0"/>
    <m/>
    <m/>
    <m/>
    <m/>
    <m/>
    <s v="HEFLA"/>
    <m/>
    <m/>
    <m/>
    <m/>
    <s v="JHWOEHRER"/>
    <m/>
    <m/>
    <m/>
    <m/>
    <m/>
    <m/>
    <m/>
    <m/>
    <m/>
    <s v="AGLOYA"/>
    <d v="2019-10-30T00:00:00"/>
    <d v="2019-10-30T00:00:00"/>
    <d v="2019-10-30T00:00:00"/>
    <d v="2019-10-30T00:00:00"/>
    <s v="SBNISSEN"/>
    <d v="2019-11-11T00:00:00"/>
    <d v="2019-11-11T00:00:00"/>
    <d v="2019-11-12T00:00:00"/>
    <d v="2019-11-12T00:00:00"/>
    <m/>
    <m/>
    <m/>
    <m/>
    <m/>
    <s v="SVCORDERMAN"/>
    <d v="2019-12-06T00:00:00"/>
    <m/>
    <d v="2019-12-06T00:00:00"/>
    <d v="2019-11-26T00:00:00"/>
    <m/>
    <m/>
    <m/>
    <m/>
    <m/>
    <m/>
    <m/>
    <m/>
    <d v="2019-11-29T00:00:00"/>
    <m/>
    <m/>
    <m/>
    <m/>
    <m/>
    <m/>
    <m/>
    <m/>
    <m/>
    <d v="2020-01-03T00:00:00"/>
    <m/>
    <s v="AGLOYA"/>
    <d v="2019-12-05T00:00:00"/>
    <m/>
    <d v="2019-12-05T00:00:00"/>
    <d v="2019-11-21T00:00:00"/>
    <s v="LEOTA"/>
    <m/>
    <m/>
    <m/>
    <m/>
    <m/>
    <m/>
    <m/>
    <m/>
    <m/>
    <x v="0"/>
    <x v="0"/>
  </r>
  <r>
    <s v="BAGRUBER"/>
    <n v="1901399308"/>
    <s v="GB/LM-CUSTOM-BLDR"/>
    <s v="FREEMAN CORPORATION"/>
    <s v="ARIEL KD-1"/>
    <x v="2"/>
    <d v="2019-08-28T00:00:00"/>
    <d v="2020-01-07T00:00:00"/>
    <m/>
    <s v="1950-01-13120"/>
    <s v="ANN"/>
    <s v="KC1"/>
    <x v="5"/>
    <s v="ANN"/>
    <s v="F1"/>
    <m/>
    <d v="2019-09-26T00:00:00"/>
    <d v="2019-09-27T00:00:00"/>
    <m/>
    <n v="130688.83"/>
    <n v="0"/>
    <n v="84.38"/>
    <n v="0"/>
    <n v="0"/>
    <n v="0"/>
    <m/>
    <n v="0"/>
    <n v="0"/>
    <n v="0"/>
    <m/>
    <m/>
    <n v="0"/>
    <n v="14216.83"/>
    <n v="10.878"/>
    <n v="0"/>
    <m/>
    <n v="0"/>
    <m/>
    <m/>
    <m/>
    <m/>
    <m/>
    <s v="HEFLA"/>
    <m/>
    <m/>
    <m/>
    <m/>
    <s v="JHWOEHRER"/>
    <m/>
    <m/>
    <m/>
    <m/>
    <m/>
    <m/>
    <m/>
    <m/>
    <m/>
    <s v="AGLOYA"/>
    <d v="2019-10-31T00:00:00"/>
    <d v="2019-10-31T00:00:00"/>
    <d v="2019-10-31T00:00:00"/>
    <d v="2019-10-31T00:00:00"/>
    <s v="SBNISSEN"/>
    <d v="2019-11-11T00:00:00"/>
    <d v="2019-11-11T00:00:00"/>
    <d v="2019-11-12T00:00:00"/>
    <d v="2019-11-12T00:00:00"/>
    <m/>
    <m/>
    <m/>
    <m/>
    <m/>
    <s v="SVCORDERMAN"/>
    <d v="2019-12-11T00:00:00"/>
    <m/>
    <d v="2019-12-11T00:00:00"/>
    <m/>
    <m/>
    <m/>
    <m/>
    <m/>
    <m/>
    <m/>
    <m/>
    <m/>
    <m/>
    <m/>
    <m/>
    <m/>
    <m/>
    <m/>
    <m/>
    <m/>
    <m/>
    <m/>
    <d v="2020-01-07T00:00:00"/>
    <m/>
    <s v="AGLOYA"/>
    <d v="2019-12-10T00:00:00"/>
    <m/>
    <d v="2019-12-10T00:00:00"/>
    <d v="2019-11-21T00:00:00"/>
    <s v="LEOTA"/>
    <m/>
    <m/>
    <m/>
    <m/>
    <m/>
    <m/>
    <m/>
    <m/>
    <m/>
    <x v="0"/>
    <x v="0"/>
  </r>
  <r>
    <s v="BAGRUBER"/>
    <n v="1901399305"/>
    <s v="GB/LM-CUSTOM-BLDR"/>
    <s v="FREEMAN CORPORATION"/>
    <s v="ARIEL KD-1"/>
    <x v="0"/>
    <d v="2019-08-28T00:00:00"/>
    <d v="2019-12-17T00:00:00"/>
    <m/>
    <s v="1950-01-13120"/>
    <s v="ANN"/>
    <s v="KC1"/>
    <x v="5"/>
    <s v="ANN"/>
    <s v="F1"/>
    <m/>
    <d v="2019-09-26T00:00:00"/>
    <d v="2019-09-27T00:00:00"/>
    <m/>
    <n v="116673"/>
    <n v="0"/>
    <n v="84.38"/>
    <n v="73.599999999999994"/>
    <n v="73.599999999999994"/>
    <n v="0"/>
    <m/>
    <n v="0"/>
    <n v="0"/>
    <n v="0"/>
    <m/>
    <m/>
    <n v="0"/>
    <n v="10109"/>
    <n v="8.6639999999999997"/>
    <n v="0"/>
    <m/>
    <n v="0"/>
    <m/>
    <m/>
    <m/>
    <m/>
    <m/>
    <s v="HEFLA"/>
    <m/>
    <m/>
    <m/>
    <m/>
    <s v="JHWOEHRER"/>
    <m/>
    <m/>
    <m/>
    <m/>
    <m/>
    <m/>
    <m/>
    <m/>
    <m/>
    <s v="AGLOYA"/>
    <d v="2019-10-07T00:00:00"/>
    <d v="2019-10-07T00:00:00"/>
    <d v="2019-10-30T00:00:00"/>
    <d v="2019-10-30T00:00:00"/>
    <s v="SBNISSEN"/>
    <d v="2019-11-11T00:00:00"/>
    <d v="2019-11-11T00:00:00"/>
    <d v="2019-11-13T00:00:00"/>
    <d v="2019-11-13T00:00:00"/>
    <m/>
    <m/>
    <m/>
    <m/>
    <m/>
    <s v="SVCORDERMAN"/>
    <d v="2019-11-22T00:00:00"/>
    <m/>
    <d v="2019-11-22T00:00:00"/>
    <d v="2019-11-21T00:00:00"/>
    <m/>
    <m/>
    <m/>
    <m/>
    <m/>
    <m/>
    <m/>
    <m/>
    <d v="2019-11-25T00:00:00"/>
    <m/>
    <m/>
    <m/>
    <m/>
    <m/>
    <m/>
    <m/>
    <m/>
    <m/>
    <d v="2019-12-17T00:00:00"/>
    <m/>
    <s v="AGLOYA"/>
    <d v="2019-11-21T00:00:00"/>
    <m/>
    <d v="2019-11-21T00:00:00"/>
    <d v="2019-11-21T00:00:00"/>
    <s v="LEOTA"/>
    <m/>
    <m/>
    <m/>
    <m/>
    <m/>
    <m/>
    <m/>
    <m/>
    <m/>
    <x v="0"/>
    <x v="0"/>
  </r>
  <r>
    <s v="BAGRUBER"/>
    <n v="1901399302"/>
    <s v="GB/LM-CUSTOM-BLDR"/>
    <s v="FREEMAN CORPORATION"/>
    <s v="ARIEL KD-1"/>
    <x v="0"/>
    <d v="2019-08-28T00:00:00"/>
    <d v="2019-12-03T00:00:00"/>
    <m/>
    <s v="1950-01-13120"/>
    <s v="ANN"/>
    <s v="KC1"/>
    <x v="5"/>
    <s v="ANN"/>
    <s v="F1"/>
    <m/>
    <d v="2019-09-26T00:00:00"/>
    <d v="2019-09-27T00:00:00"/>
    <m/>
    <n v="44556.639999999999"/>
    <n v="0"/>
    <n v="9.32"/>
    <n v="27.54"/>
    <n v="27.54"/>
    <n v="0"/>
    <m/>
    <n v="0"/>
    <n v="0"/>
    <n v="0"/>
    <m/>
    <m/>
    <n v="0"/>
    <n v="9927.64"/>
    <n v="22.280999999999999"/>
    <n v="0"/>
    <m/>
    <n v="0"/>
    <m/>
    <m/>
    <m/>
    <m/>
    <m/>
    <s v="HEFLA"/>
    <m/>
    <m/>
    <m/>
    <m/>
    <s v="JHWOEHRER"/>
    <m/>
    <m/>
    <m/>
    <m/>
    <m/>
    <m/>
    <m/>
    <m/>
    <m/>
    <s v="KELLT"/>
    <m/>
    <m/>
    <d v="2019-11-14T00:00:00"/>
    <m/>
    <s v="AGLOYA"/>
    <m/>
    <m/>
    <d v="2019-11-14T00:00:00"/>
    <m/>
    <m/>
    <m/>
    <m/>
    <m/>
    <m/>
    <s v="SVCORDERMAN"/>
    <d v="2019-11-15T00:00:00"/>
    <m/>
    <d v="2019-11-15T00:00:00"/>
    <d v="2019-11-15T00:00:00"/>
    <m/>
    <m/>
    <m/>
    <m/>
    <m/>
    <m/>
    <m/>
    <m/>
    <d v="2019-11-20T00:00:00"/>
    <m/>
    <m/>
    <m/>
    <m/>
    <m/>
    <m/>
    <m/>
    <m/>
    <m/>
    <d v="2019-12-12T00:00:00"/>
    <m/>
    <s v="KELLT"/>
    <d v="2019-11-14T00:00:00"/>
    <m/>
    <d v="2019-11-14T00:00:00"/>
    <d v="2019-11-14T00:00:00"/>
    <s v="LEOTA"/>
    <m/>
    <m/>
    <m/>
    <m/>
    <m/>
    <m/>
    <m/>
    <m/>
    <m/>
    <x v="0"/>
    <x v="0"/>
  </r>
  <r>
    <s v="BAGRUBER"/>
    <n v="1901399309"/>
    <s v="GB/LM-CUSTOM-BLDR"/>
    <s v="FREEMAN CORPORATION"/>
    <s v="ARIEL KD-1"/>
    <x v="2"/>
    <d v="2019-08-28T00:00:00"/>
    <d v="2020-01-14T00:00:00"/>
    <m/>
    <s v="1950-01-13120"/>
    <s v="ANN"/>
    <s v="KC1"/>
    <x v="5"/>
    <s v="ANN"/>
    <s v="F1"/>
    <m/>
    <d v="2019-10-01T00:00:00"/>
    <d v="2019-10-02T00:00:00"/>
    <m/>
    <n v="130688.83"/>
    <n v="0"/>
    <n v="84.38"/>
    <n v="0"/>
    <n v="0"/>
    <n v="0"/>
    <m/>
    <n v="0"/>
    <n v="0"/>
    <n v="0"/>
    <m/>
    <m/>
    <n v="0"/>
    <n v="14216.83"/>
    <n v="10.878"/>
    <n v="0"/>
    <m/>
    <n v="0"/>
    <m/>
    <m/>
    <m/>
    <m/>
    <m/>
    <s v="HEFLA"/>
    <m/>
    <m/>
    <m/>
    <m/>
    <s v="JHWOEHRER"/>
    <m/>
    <m/>
    <m/>
    <m/>
    <m/>
    <m/>
    <m/>
    <m/>
    <m/>
    <s v="AGLOYA"/>
    <d v="2019-10-31T00:00:00"/>
    <d v="2019-10-31T00:00:00"/>
    <d v="2019-10-31T00:00:00"/>
    <d v="2019-10-31T00:00:00"/>
    <s v="SBNISSEN"/>
    <d v="2019-11-11T00:00:00"/>
    <d v="2019-11-11T00:00:00"/>
    <d v="2019-11-11T00:00:00"/>
    <d v="2019-11-11T00:00:00"/>
    <m/>
    <m/>
    <m/>
    <m/>
    <m/>
    <m/>
    <m/>
    <m/>
    <d v="2019-12-11T00:00:00"/>
    <m/>
    <m/>
    <m/>
    <m/>
    <m/>
    <m/>
    <m/>
    <m/>
    <m/>
    <m/>
    <m/>
    <m/>
    <m/>
    <m/>
    <m/>
    <m/>
    <m/>
    <m/>
    <m/>
    <d v="2020-01-14T00:00:00"/>
    <m/>
    <s v="AGLOYA"/>
    <d v="2019-12-10T00:00:00"/>
    <m/>
    <d v="2019-12-10T00:00:00"/>
    <d v="2019-11-21T00:00:00"/>
    <s v="LEOTA"/>
    <m/>
    <m/>
    <m/>
    <m/>
    <m/>
    <m/>
    <m/>
    <m/>
    <m/>
    <x v="0"/>
    <x v="0"/>
  </r>
  <r>
    <s v="PERTC"/>
    <n v="1901753301"/>
    <s v="GB/WS-STD-BLDR"/>
    <s v="LICHTEFELD, INCORPORATED"/>
    <s v="WATERSON COURT DISTRIBUTION CE"/>
    <x v="0"/>
    <d v="2019-08-13T00:00:00"/>
    <d v="2019-12-02T00:00:00"/>
    <m/>
    <n v="81319"/>
    <s v="ANN"/>
    <s v="OS"/>
    <x v="6"/>
    <s v="ANN"/>
    <s v="H1"/>
    <m/>
    <d v="2019-10-03T00:00:00"/>
    <d v="2019-10-03T00:00:00"/>
    <m/>
    <n v="336027"/>
    <n v="0"/>
    <n v="124.13"/>
    <n v="126.61"/>
    <n v="126.61"/>
    <n v="174"/>
    <m/>
    <n v="250.5"/>
    <n v="0"/>
    <n v="250.5"/>
    <n v="17827"/>
    <n v="12128"/>
    <n v="0"/>
    <n v="50939"/>
    <n v="15.159000000000001"/>
    <n v="34317.01"/>
    <m/>
    <n v="13"/>
    <m/>
    <m/>
    <m/>
    <m/>
    <m/>
    <s v="SAYOUSEF"/>
    <d v="2019-09-23T00:00:00"/>
    <d v="2019-09-23T00:00:00"/>
    <d v="2019-09-27T00:00:00"/>
    <m/>
    <s v="JUNGA"/>
    <d v="2019-09-26T00:00:00"/>
    <d v="2019-09-26T00:00:00"/>
    <d v="2019-09-26T00:00:00"/>
    <m/>
    <m/>
    <m/>
    <m/>
    <m/>
    <m/>
    <s v="CAVEL"/>
    <d v="2019-10-07T00:00:00"/>
    <d v="2019-10-07T00:00:00"/>
    <d v="2019-11-01T00:00:00"/>
    <d v="2019-11-07T00:00:00"/>
    <s v="JASANTUCCI"/>
    <d v="2019-10-14T00:00:00"/>
    <d v="2019-10-14T00:00:00"/>
    <d v="2019-11-01T00:00:00"/>
    <d v="2019-11-07T00:00:00"/>
    <m/>
    <m/>
    <m/>
    <m/>
    <m/>
    <s v="SVCORDERMAN"/>
    <d v="2019-11-08T00:00:00"/>
    <m/>
    <d v="2019-11-08T00:00:00"/>
    <d v="2019-11-07T00:00:00"/>
    <s v="EARUEPPEL"/>
    <d v="2019-11-26T00:00:00"/>
    <d v="2019-11-26T00:00:00"/>
    <d v="2019-11-26T00:00:00"/>
    <m/>
    <s v="PERTC"/>
    <d v="2019-11-21T00:00:00"/>
    <d v="2019-11-21T00:00:00"/>
    <d v="2019-11-11T00:00:00"/>
    <d v="2019-11-21T00:00:00"/>
    <s v="JUNGA"/>
    <m/>
    <m/>
    <m/>
    <m/>
    <m/>
    <m/>
    <m/>
    <d v="2019-12-04T00:00:00"/>
    <d v="2019-11-27T00:00:00"/>
    <s v="CAVEL"/>
    <d v="2019-11-07T00:00:00"/>
    <m/>
    <d v="2019-11-07T00:00:00"/>
    <d v="2019-11-07T00:00:00"/>
    <s v="KEENS"/>
    <d v="2019-08-20T00:00:00"/>
    <d v="2019-08-20T00:00:00"/>
    <d v="2019-08-23T00:00:00"/>
    <d v="2019-08-23T00:00:00"/>
    <m/>
    <m/>
    <m/>
    <m/>
    <m/>
    <x v="0"/>
    <x v="0"/>
  </r>
  <r>
    <s v="LMPROCTOR"/>
    <n v="1901563309"/>
    <s v="CSS/HS-ENPARTS-BLD"/>
    <s v="INTERBUILD, INC."/>
    <s v="SAGAMORE"/>
    <x v="0"/>
    <d v="2019-11-18T00:00:00"/>
    <d v="2019-11-19T00:00:00"/>
    <m/>
    <m/>
    <s v="CSS"/>
    <m/>
    <x v="7"/>
    <s v="ANN"/>
    <s v="P"/>
    <m/>
    <m/>
    <m/>
    <m/>
    <n v="2"/>
    <n v="0"/>
    <n v="0"/>
    <n v="0.11"/>
    <n v="0.11"/>
    <n v="0"/>
    <m/>
    <n v="0"/>
    <n v="0"/>
    <n v="0"/>
    <m/>
    <m/>
    <n v="0"/>
    <n v="0"/>
    <m/>
    <n v="-146.7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8T00:00:00"/>
    <m/>
    <d v="2019-11-18T00:00:00"/>
    <d v="2019-11-18T00:00:00"/>
    <m/>
    <m/>
    <m/>
    <m/>
    <m/>
    <m/>
    <m/>
    <m/>
    <d v="2019-11-21T00:00:00"/>
    <m/>
    <m/>
    <m/>
    <m/>
    <m/>
    <m/>
    <m/>
    <m/>
    <m/>
    <d v="2019-11-19T00:00:00"/>
    <d v="2019-11-21T00:00:00"/>
    <s v="MAKINDER"/>
    <d v="2019-11-18T00:00:00"/>
    <m/>
    <d v="2019-11-18T00:00:00"/>
    <d v="2019-11-18T00:00:00"/>
    <s v="MAWITTMAIER"/>
    <m/>
    <m/>
    <m/>
    <m/>
    <m/>
    <m/>
    <m/>
    <m/>
    <m/>
    <x v="0"/>
    <x v="1"/>
  </r>
  <r>
    <s v="AVALDEZ"/>
    <n v="1901252407"/>
    <s v="CSS/CONV-CUSTOM-BLDR"/>
    <s v="ORADELL CONSTRUCTION CO., INC."/>
    <s v="HASBROUCK HEIGHTS GIS &amp; CONTRO"/>
    <x v="2"/>
    <d v="2019-11-06T00:00:00"/>
    <d v="2020-01-13T00:00:00"/>
    <m/>
    <m/>
    <m/>
    <m/>
    <x v="7"/>
    <s v="ANN"/>
    <s v="Z12"/>
    <m/>
    <d v="2019-11-07T00:00:00"/>
    <d v="2019-11-08T00:00:00"/>
    <m/>
    <n v="7074"/>
    <n v="0"/>
    <n v="4.5"/>
    <n v="0"/>
    <n v="0"/>
    <n v="0"/>
    <m/>
    <n v="0"/>
    <n v="0"/>
    <n v="0"/>
    <m/>
    <m/>
    <n v="0"/>
    <n v="153"/>
    <n v="2.1629999999999998"/>
    <n v="0"/>
    <m/>
    <n v="0"/>
    <m/>
    <m/>
    <m/>
    <m/>
    <m/>
    <m/>
    <m/>
    <m/>
    <m/>
    <m/>
    <s v="MASCHNEIDER"/>
    <m/>
    <m/>
    <d v="2019-10-29T00:00:00"/>
    <d v="2019-10-29T00:00:00"/>
    <m/>
    <m/>
    <m/>
    <m/>
    <m/>
    <s v="BLFULLHART"/>
    <d v="2019-10-29T00:00:00"/>
    <d v="2019-10-29T00:00:00"/>
    <d v="2019-10-29T00:00:00"/>
    <d v="2019-11-19T00:00:00"/>
    <s v="BLFULLHART"/>
    <d v="2019-10-29T00:00:00"/>
    <d v="2019-10-29T00:00:00"/>
    <d v="2019-10-29T00:00:00"/>
    <d v="2019-11-19T00:00:00"/>
    <m/>
    <m/>
    <m/>
    <m/>
    <m/>
    <s v="SVCORDERMAN"/>
    <d v="2019-12-11T00:00:00"/>
    <m/>
    <d v="2019-12-11T00:00:00"/>
    <m/>
    <m/>
    <m/>
    <m/>
    <m/>
    <m/>
    <m/>
    <m/>
    <m/>
    <m/>
    <m/>
    <m/>
    <m/>
    <m/>
    <m/>
    <m/>
    <m/>
    <m/>
    <m/>
    <d v="2020-01-13T00:00:00"/>
    <m/>
    <s v="BLFULLHART"/>
    <d v="2019-11-26T00:00:00"/>
    <m/>
    <d v="2019-11-26T00:00:00"/>
    <d v="2019-11-19T00:00:00"/>
    <m/>
    <m/>
    <m/>
    <m/>
    <m/>
    <m/>
    <m/>
    <m/>
    <m/>
    <m/>
    <x v="0"/>
    <x v="0"/>
  </r>
  <r>
    <s v="AVALDEZ"/>
    <n v="1901252406"/>
    <s v="CSS/CONV-CUSTOM-BLDR"/>
    <s v="ORADELL CONSTRUCTION CO., INC."/>
    <s v="HASBROUCK HEIGHTS GIS &amp; CONTRO"/>
    <x v="2"/>
    <d v="2019-11-06T00:00:00"/>
    <d v="2020-01-13T00:00:00"/>
    <m/>
    <m/>
    <m/>
    <s v="CSS"/>
    <x v="7"/>
    <s v="ANN"/>
    <s v="Z12"/>
    <m/>
    <d v="2019-11-07T00:00:00"/>
    <d v="2019-11-08T00:00:00"/>
    <m/>
    <n v="33078.44"/>
    <n v="0"/>
    <n v="7.45"/>
    <n v="0"/>
    <n v="0"/>
    <n v="0"/>
    <m/>
    <n v="0"/>
    <n v="0"/>
    <n v="0"/>
    <m/>
    <m/>
    <n v="0"/>
    <n v="12197.44"/>
    <n v="36.874000000000002"/>
    <n v="0"/>
    <m/>
    <n v="0"/>
    <m/>
    <m/>
    <m/>
    <m/>
    <m/>
    <s v="JRSTARK"/>
    <d v="2019-10-29T00:00:00"/>
    <d v="2019-10-29T00:00:00"/>
    <d v="2019-10-29T00:00:00"/>
    <d v="2019-10-29T00:00:00"/>
    <s v="MASCHNEIDER"/>
    <m/>
    <m/>
    <d v="2019-10-29T00:00:00"/>
    <d v="2019-10-29T00:00:00"/>
    <m/>
    <m/>
    <m/>
    <m/>
    <m/>
    <s v="BLFULLHART"/>
    <d v="2019-10-29T00:00:00"/>
    <d v="2019-10-29T00:00:00"/>
    <d v="2019-11-26T00:00:00"/>
    <d v="2019-11-26T00:00:00"/>
    <s v="MANORMAN"/>
    <d v="2019-10-29T00:00:00"/>
    <d v="2019-10-29T00:00:00"/>
    <d v="2019-11-26T00:00:00"/>
    <d v="2019-11-22T00:00:00"/>
    <m/>
    <m/>
    <m/>
    <m/>
    <m/>
    <s v="SVCORDERMAN"/>
    <m/>
    <m/>
    <d v="2019-12-11T00:00:00"/>
    <m/>
    <m/>
    <m/>
    <m/>
    <m/>
    <m/>
    <m/>
    <d v="2019-11-15T00:00:00"/>
    <d v="2019-11-15T00:00:00"/>
    <d v="2019-11-15T00:00:00"/>
    <d v="2019-11-15T00:00:00"/>
    <m/>
    <m/>
    <m/>
    <m/>
    <m/>
    <m/>
    <m/>
    <m/>
    <d v="2020-01-13T00:00:00"/>
    <m/>
    <s v="BLFULLHART"/>
    <d v="2019-11-26T00:00:00"/>
    <m/>
    <d v="2019-11-26T00:00:00"/>
    <d v="2019-11-22T00:00:00"/>
    <m/>
    <m/>
    <m/>
    <m/>
    <m/>
    <s v="RUIZR"/>
    <m/>
    <m/>
    <m/>
    <m/>
    <x v="0"/>
    <x v="0"/>
  </r>
  <r>
    <s v="BJBETTLEYON"/>
    <n v="1803777901"/>
    <s v="GB/CL-STD-BLDR"/>
    <s v="C2C CONSTRUCTION SOLUTIONS, LLC"/>
    <s v="WHALEN/CLD PNT NEW FAC 8-10-18"/>
    <x v="2"/>
    <d v="2018-08-10T00:00:00"/>
    <d v="2020-02-11T00:00:00"/>
    <m/>
    <n v="18225"/>
    <s v="MXC"/>
    <s v="MXC"/>
    <x v="8"/>
    <s v="ANN"/>
    <s v="B1"/>
    <m/>
    <d v="2018-08-20T00:00:00"/>
    <d v="2018-08-21T00:00:00"/>
    <m/>
    <n v="345695.57"/>
    <n v="0"/>
    <n v="117.92"/>
    <n v="0"/>
    <n v="0"/>
    <n v="50"/>
    <n v="50"/>
    <n v="42.25"/>
    <n v="0"/>
    <n v="42.25"/>
    <m/>
    <m/>
    <n v="0"/>
    <n v="64497.38"/>
    <n v="18.657"/>
    <n v="0"/>
    <m/>
    <n v="25.2"/>
    <m/>
    <m/>
    <m/>
    <m/>
    <m/>
    <s v="BAUTA"/>
    <d v="2018-08-30T00:00:00"/>
    <d v="2018-08-30T00:00:00"/>
    <d v="2018-09-05T00:00:00"/>
    <d v="2018-09-05T00:00:00"/>
    <s v="CORRL"/>
    <m/>
    <m/>
    <d v="2018-09-03T00:00:00"/>
    <d v="2018-09-05T00:00:00"/>
    <s v="BAUTA"/>
    <m/>
    <m/>
    <d v="2018-09-05T00:00:00"/>
    <d v="2018-09-05T00:00:00"/>
    <s v="AARIZMENDI"/>
    <d v="2019-11-14T00:00:00"/>
    <d v="2019-11-14T00:00:00"/>
    <d v="2019-11-14T00:00:00"/>
    <d v="2019-11-14T00:00:00"/>
    <s v="FGMONDRAGON"/>
    <d v="2019-11-19T00:00:00"/>
    <d v="2019-11-19T00:00:00"/>
    <d v="2019-11-19T00:00:00"/>
    <d v="2019-11-19T00:00:00"/>
    <m/>
    <m/>
    <m/>
    <m/>
    <m/>
    <s v="SVCORDERMAN"/>
    <d v="2030-01-01T00:00:00"/>
    <m/>
    <d v="2020-01-15T00:00:00"/>
    <m/>
    <s v="RODRD"/>
    <d v="2018-09-13T00:00:00"/>
    <d v="2018-09-13T00:00:00"/>
    <d v="2018-09-13T00:00:00"/>
    <d v="2018-09-13T00:00:00"/>
    <s v="GREEJ1"/>
    <m/>
    <m/>
    <m/>
    <m/>
    <s v="JLFISHER"/>
    <m/>
    <m/>
    <d v="2018-09-04T00:00:00"/>
    <m/>
    <m/>
    <m/>
    <m/>
    <d v="2020-02-11T00:00:00"/>
    <m/>
    <s v="AARIZMENDI"/>
    <d v="2019-11-21T00:00:00"/>
    <m/>
    <d v="2019-11-21T00:00:00"/>
    <d v="2019-11-20T00:00:00"/>
    <s v="ESCOA"/>
    <d v="2018-08-16T00:00:00"/>
    <d v="2018-08-16T00:00:00"/>
    <d v="2018-08-17T00:00:00"/>
    <d v="2018-08-17T00:00:00"/>
    <m/>
    <m/>
    <m/>
    <m/>
    <m/>
    <x v="0"/>
    <x v="0"/>
  </r>
  <r>
    <s v="BJBETTLEYON"/>
    <n v="1804563401"/>
    <s v="GB/CL-CUSTOM-BLDR"/>
    <s v="CLEAR SPAN STRUCTURES, LLC"/>
    <s v="DELRAY DUNES"/>
    <x v="2"/>
    <d v="2018-11-20T00:00:00"/>
    <d v="2020-01-17T00:00:00"/>
    <m/>
    <s v="NA"/>
    <s v="MXC"/>
    <s v="MXC"/>
    <x v="8"/>
    <s v="ANN"/>
    <s v="B1"/>
    <m/>
    <d v="2019-11-08T00:00:00"/>
    <d v="2019-11-11T00:00:00"/>
    <m/>
    <n v="81458.87"/>
    <n v="0"/>
    <n v="25.17"/>
    <n v="0"/>
    <n v="0"/>
    <n v="58"/>
    <n v="58"/>
    <n v="73"/>
    <n v="1"/>
    <n v="74"/>
    <n v="1330"/>
    <n v="1000"/>
    <n v="0"/>
    <n v="10467"/>
    <n v="12.849"/>
    <n v="0"/>
    <m/>
    <n v="15.9"/>
    <m/>
    <m/>
    <m/>
    <m/>
    <m/>
    <s v="GONZR"/>
    <d v="2019-11-07T00:00:00"/>
    <d v="2019-11-07T00:00:00"/>
    <d v="2019-11-08T00:00:00"/>
    <d v="2019-11-08T00:00:00"/>
    <s v="CORRL"/>
    <d v="2019-11-08T00:00:00"/>
    <d v="2019-11-08T00:00:00"/>
    <d v="2019-11-08T00:00:00"/>
    <d v="2019-11-08T00:00:00"/>
    <s v="GONZR"/>
    <d v="2019-11-08T00:00:00"/>
    <d v="2019-11-08T00:00:00"/>
    <d v="2019-11-08T00:00:00"/>
    <d v="2019-11-08T00:00:00"/>
    <s v="GLUGO"/>
    <d v="2019-11-14T00:00:00"/>
    <d v="2019-11-14T00:00:00"/>
    <d v="2019-11-15T00:00:00"/>
    <d v="2019-11-15T00:00:00"/>
    <s v="CORTL"/>
    <d v="2019-11-21T00:00:00"/>
    <d v="2019-11-21T00:00:00"/>
    <d v="2019-11-21T00:00:00"/>
    <d v="2019-11-21T00:00:00"/>
    <m/>
    <m/>
    <m/>
    <m/>
    <m/>
    <s v="SVCORDERMAN"/>
    <d v="2019-12-10T00:00:00"/>
    <m/>
    <d v="2019-12-10T00:00:00"/>
    <m/>
    <s v="GLUGO"/>
    <d v="2019-11-25T00:00:00"/>
    <d v="2019-11-22T00:00:00"/>
    <d v="2019-11-25T00:00:00"/>
    <d v="2019-11-22T00:00:00"/>
    <m/>
    <m/>
    <m/>
    <m/>
    <m/>
    <s v="SCHLK"/>
    <m/>
    <m/>
    <m/>
    <m/>
    <m/>
    <m/>
    <m/>
    <d v="2020-01-15T00:00:00"/>
    <m/>
    <s v="GLUGO"/>
    <d v="2019-11-25T00:00:00"/>
    <m/>
    <d v="2019-11-25T00:00:00"/>
    <d v="2019-11-22T00:00:00"/>
    <s v="DSEGURA"/>
    <d v="2019-01-10T00:00:00"/>
    <d v="2019-01-10T00:00:00"/>
    <d v="2019-01-11T00:00:00"/>
    <d v="2019-01-22T00:00:00"/>
    <m/>
    <m/>
    <m/>
    <m/>
    <m/>
    <x v="0"/>
    <x v="0"/>
  </r>
  <r>
    <s v="BJBETTLEYON"/>
    <n v="1902184901"/>
    <s v="GB/CL-STD-BLDR"/>
    <s v="W.K. THOMAS &amp; ASSOCIATES"/>
    <s v="OBERG HOPPER STORAGE"/>
    <x v="0"/>
    <d v="2019-10-09T00:00:00"/>
    <d v="2019-11-21T00:00:00"/>
    <m/>
    <m/>
    <s v="MXC"/>
    <s v="MXC"/>
    <x v="8"/>
    <s v="ANN"/>
    <s v="B1"/>
    <m/>
    <d v="2019-10-16T00:00:00"/>
    <d v="2019-10-17T00:00:00"/>
    <m/>
    <n v="33814.300000000003"/>
    <n v="0"/>
    <n v="12.11"/>
    <n v="12.89"/>
    <n v="12.89"/>
    <n v="20"/>
    <n v="20"/>
    <n v="18"/>
    <n v="0"/>
    <n v="18"/>
    <n v="1330"/>
    <n v="1000"/>
    <n v="0"/>
    <n v="8421.5400000000009"/>
    <n v="24.905000000000001"/>
    <n v="8603.01"/>
    <m/>
    <n v="0"/>
    <m/>
    <m/>
    <m/>
    <m/>
    <m/>
    <s v="BAUTA"/>
    <d v="2019-10-17T00:00:00"/>
    <d v="2019-10-17T00:00:00"/>
    <d v="2019-10-21T00:00:00"/>
    <m/>
    <s v="ICHAS"/>
    <d v="2019-10-21T00:00:00"/>
    <d v="2019-10-21T00:00:00"/>
    <d v="2019-10-21T00:00:00"/>
    <d v="2019-10-21T00:00:00"/>
    <s v="ICHAS"/>
    <d v="2019-10-21T00:00:00"/>
    <d v="2019-10-21T00:00:00"/>
    <d v="2019-10-21T00:00:00"/>
    <d v="2019-10-21T00:00:00"/>
    <s v="FGMONDRAGON"/>
    <d v="2019-10-22T00:00:00"/>
    <d v="2019-10-22T00:00:00"/>
    <d v="2019-10-22T00:00:00"/>
    <d v="2019-10-22T00:00:00"/>
    <m/>
    <m/>
    <m/>
    <m/>
    <m/>
    <m/>
    <m/>
    <m/>
    <m/>
    <m/>
    <s v="SVCORDERMAN"/>
    <d v="2019-10-31T00:00:00"/>
    <m/>
    <d v="2019-10-31T00:00:00"/>
    <d v="2019-10-31T00:00:00"/>
    <s v="FGMONDRAGON"/>
    <d v="2019-10-30T00:00:00"/>
    <d v="2019-10-30T00:00:00"/>
    <d v="2019-10-30T00:00:00"/>
    <d v="2019-10-30T00:00:00"/>
    <m/>
    <m/>
    <m/>
    <d v="2019-11-04T00:00:00"/>
    <m/>
    <s v="AALINAGHIAN"/>
    <m/>
    <m/>
    <m/>
    <m/>
    <m/>
    <m/>
    <m/>
    <d v="2019-12-02T00:00:00"/>
    <d v="2019-11-30T00:00:00"/>
    <s v="FGMONDRAGON"/>
    <d v="2019-10-30T00:00:00"/>
    <m/>
    <d v="2019-10-30T00:00:00"/>
    <d v="2019-10-30T00:00:00"/>
    <s v="ESCOA"/>
    <d v="2019-10-11T00:00:00"/>
    <d v="2019-10-11T00:00:00"/>
    <d v="2019-10-16T00:00:00"/>
    <d v="2019-10-16T00:00:00"/>
    <m/>
    <m/>
    <m/>
    <m/>
    <m/>
    <x v="0"/>
    <x v="0"/>
  </r>
  <r>
    <s v="BJBETTLEYON"/>
    <n v="1902302301"/>
    <s v="GB/CL-STD-BLDR"/>
    <s v="CALADESI CONSTRUCTION CO."/>
    <s v="WELCH-VEHICLE CANOPY"/>
    <x v="0"/>
    <d v="2019-10-23T00:00:00"/>
    <d v="2019-12-10T00:00:00"/>
    <m/>
    <n v="1925"/>
    <s v="MXC"/>
    <s v="MXC"/>
    <x v="8"/>
    <s v="ANN"/>
    <s v="B1"/>
    <m/>
    <d v="2019-11-01T00:00:00"/>
    <d v="2019-11-01T00:00:00"/>
    <m/>
    <n v="11961.68"/>
    <n v="0"/>
    <n v="1.97"/>
    <n v="2.0299999999999998"/>
    <n v="2.0299999999999998"/>
    <n v="20"/>
    <n v="20"/>
    <n v="24.25"/>
    <n v="0"/>
    <n v="24.25"/>
    <n v="1330"/>
    <n v="1000"/>
    <n v="0"/>
    <n v="1859.28"/>
    <n v="15.544"/>
    <n v="0"/>
    <m/>
    <n v="21"/>
    <m/>
    <m/>
    <m/>
    <m/>
    <m/>
    <s v="GONZJ3"/>
    <d v="2019-11-04T00:00:00"/>
    <d v="2019-11-04T00:00:00"/>
    <d v="2019-11-05T00:00:00"/>
    <d v="2019-11-05T00:00:00"/>
    <s v="ICHAS"/>
    <d v="2019-11-05T00:00:00"/>
    <d v="2019-11-05T00:00:00"/>
    <d v="2019-11-05T00:00:00"/>
    <d v="2019-11-05T00:00:00"/>
    <s v="GONZJ3"/>
    <d v="2019-11-05T00:00:00"/>
    <d v="2019-11-05T00:00:00"/>
    <d v="2019-11-05T00:00:00"/>
    <d v="2019-11-05T00:00:00"/>
    <s v="DRESENDIZ"/>
    <d v="2019-11-06T00:00:00"/>
    <d v="2019-11-06T00:00:00"/>
    <d v="2019-11-07T00:00:00"/>
    <d v="2019-11-07T00:00:00"/>
    <s v="MENDP"/>
    <d v="2019-11-08T00:00:00"/>
    <d v="2019-11-08T00:00:00"/>
    <d v="2019-11-08T00:00:00"/>
    <d v="2019-11-08T00:00:00"/>
    <m/>
    <m/>
    <m/>
    <m/>
    <m/>
    <s v="SVCORDERMAN"/>
    <d v="2019-11-15T00:00:00"/>
    <m/>
    <d v="2019-11-15T00:00:00"/>
    <d v="2019-11-14T00:00:00"/>
    <s v="DRESENDIZ"/>
    <d v="2019-11-14T00:00:00"/>
    <d v="2019-11-13T00:00:00"/>
    <d v="2019-11-14T00:00:00"/>
    <d v="2019-11-13T00:00:00"/>
    <s v="GREEJ1"/>
    <m/>
    <m/>
    <d v="2019-11-18T00:00:00"/>
    <m/>
    <s v="BHLOCKLEAR"/>
    <m/>
    <m/>
    <m/>
    <m/>
    <m/>
    <m/>
    <m/>
    <d v="2019-12-10T00:00:00"/>
    <m/>
    <s v="DRESENDIZ"/>
    <d v="2019-11-14T00:00:00"/>
    <m/>
    <d v="2019-11-14T00:00:00"/>
    <d v="2019-11-13T00:00:00"/>
    <s v="JLLOREDO"/>
    <d v="2019-10-24T00:00:00"/>
    <d v="2019-10-24T00:00:00"/>
    <d v="2019-10-25T00:00:00"/>
    <d v="2019-10-31T00:00:00"/>
    <m/>
    <m/>
    <m/>
    <m/>
    <m/>
    <x v="0"/>
    <x v="0"/>
  </r>
  <r>
    <s v="JPERIC"/>
    <n v="1901862201"/>
    <s v="GB/WS-STD-BLDR CAN"/>
    <s v="BEL-CON DESIGN-BUILDERS LTD."/>
    <s v="MINIMAX NEW BUILDING - OFFICE"/>
    <x v="1"/>
    <d v="2019-08-28T00:00:00"/>
    <d v="2019-11-19T00:00:00"/>
    <m/>
    <n v="16217"/>
    <s v="CAN"/>
    <s v="OS"/>
    <x v="8"/>
    <s v="ANN"/>
    <s v="B2"/>
    <m/>
    <d v="2019-08-30T00:00:00"/>
    <d v="2019-09-03T00:00:00"/>
    <d v="2019-11-29T00:00:00"/>
    <n v="41360.31"/>
    <n v="31108.5"/>
    <n v="7.34"/>
    <n v="8.56"/>
    <n v="8.56"/>
    <n v="83"/>
    <m/>
    <n v="100.5"/>
    <n v="0"/>
    <n v="100.5"/>
    <n v="14836.26"/>
    <n v="8575.8799999999992"/>
    <n v="9435"/>
    <n v="8359.7900000000009"/>
    <n v="20.212"/>
    <n v="2642.64"/>
    <n v="8.4949999999999992"/>
    <n v="27"/>
    <m/>
    <m/>
    <m/>
    <m/>
    <m/>
    <s v="CAESCALANE"/>
    <d v="2019-09-13T00:00:00"/>
    <d v="2019-09-13T00:00:00"/>
    <d v="2019-09-19T00:00:00"/>
    <m/>
    <s v="DINWOSU"/>
    <d v="2019-09-18T00:00:00"/>
    <d v="2019-09-18T00:00:00"/>
    <d v="2019-09-18T00:00:00"/>
    <m/>
    <s v="CAESCALANE"/>
    <d v="2019-09-25T00:00:00"/>
    <d v="2019-09-25T00:00:00"/>
    <d v="2019-09-25T00:00:00"/>
    <d v="2019-09-25T00:00:00"/>
    <s v="KLSEGUNDO"/>
    <d v="2019-10-02T00:00:00"/>
    <d v="2019-10-02T00:00:00"/>
    <d v="2019-10-10T00:00:00"/>
    <d v="2019-10-10T00:00:00"/>
    <s v="LPARRA"/>
    <d v="2019-10-14T00:00:00"/>
    <d v="2019-10-14T00:00:00"/>
    <d v="2019-10-16T00:00:00"/>
    <d v="2019-10-16T00:00:00"/>
    <m/>
    <m/>
    <m/>
    <m/>
    <m/>
    <s v="SVCORDERMAN"/>
    <d v="2019-10-29T00:00:00"/>
    <m/>
    <d v="2019-10-29T00:00:00"/>
    <d v="2019-10-28T00:00:00"/>
    <s v="KLSEGUNDO"/>
    <d v="2019-10-28T00:00:00"/>
    <d v="2019-10-28T00:00:00"/>
    <d v="2019-10-28T00:00:00"/>
    <d v="2019-10-28T00:00:00"/>
    <s v="JPERIC"/>
    <d v="2019-10-28T00:00:00"/>
    <d v="2019-10-28T00:00:00"/>
    <d v="2019-10-31T00:00:00"/>
    <d v="2019-10-28T00:00:00"/>
    <m/>
    <m/>
    <m/>
    <m/>
    <m/>
    <m/>
    <m/>
    <m/>
    <d v="2019-11-19T00:00:00"/>
    <d v="2019-11-26T00:00:00"/>
    <s v="KLSEGUNDO"/>
    <d v="2019-10-28T00:00:00"/>
    <m/>
    <d v="2019-10-28T00:00:00"/>
    <d v="2019-10-28T00:00:00"/>
    <s v="JLSY"/>
    <d v="2019-09-06T00:00:00"/>
    <d v="2019-09-06T00:00:00"/>
    <d v="2019-09-12T00:00:00"/>
    <d v="2019-09-12T00:00:00"/>
    <m/>
    <m/>
    <m/>
    <m/>
    <m/>
    <x v="0"/>
    <x v="0"/>
  </r>
  <r>
    <s v="BKMILLER"/>
    <n v="1901956701"/>
    <s v="GB/WS-CUSTOM-BLDR"/>
    <s v="HARMAN CONSTRUCTION, INC."/>
    <s v="BEYER AUTO"/>
    <x v="2"/>
    <d v="2019-09-10T00:00:00"/>
    <d v="2019-12-16T00:00:00"/>
    <m/>
    <n v="13019"/>
    <s v="ANN"/>
    <s v="ANN"/>
    <x v="8"/>
    <s v="ANN"/>
    <s v="B2"/>
    <m/>
    <d v="2019-09-27T00:00:00"/>
    <d v="2019-09-30T00:00:00"/>
    <m/>
    <n v="94014.13"/>
    <n v="0"/>
    <n v="25.24"/>
    <n v="0"/>
    <n v="0"/>
    <n v="79"/>
    <m/>
    <n v="133"/>
    <n v="0"/>
    <n v="133"/>
    <n v="6292.35"/>
    <n v="3982"/>
    <n v="0"/>
    <n v="22377.13"/>
    <n v="23.802"/>
    <n v="0"/>
    <m/>
    <n v="0"/>
    <m/>
    <m/>
    <m/>
    <m/>
    <m/>
    <s v="GRANL"/>
    <d v="2019-10-03T00:00:00"/>
    <d v="2019-10-03T00:00:00"/>
    <d v="2019-10-11T00:00:00"/>
    <d v="2019-10-11T00:00:00"/>
    <s v="SLSEYFERT"/>
    <d v="2019-10-10T00:00:00"/>
    <d v="2019-10-10T00:00:00"/>
    <d v="2019-10-10T00:00:00"/>
    <m/>
    <s v="GRANL"/>
    <d v="2019-10-10T00:00:00"/>
    <d v="2019-10-10T00:00:00"/>
    <d v="2019-10-11T00:00:00"/>
    <d v="2019-10-11T00:00:00"/>
    <s v="EZAVALA"/>
    <d v="2019-10-18T00:00:00"/>
    <d v="2019-10-18T00:00:00"/>
    <d v="2019-10-30T00:00:00"/>
    <d v="2019-10-30T00:00:00"/>
    <s v="HMORALES"/>
    <d v="2019-11-01T00:00:00"/>
    <d v="2019-11-01T00:00:00"/>
    <d v="2019-11-05T00:00:00"/>
    <d v="2019-11-05T00:00:00"/>
    <m/>
    <m/>
    <m/>
    <m/>
    <m/>
    <s v="SVCORDERMAN"/>
    <d v="2019-11-13T00:00:00"/>
    <m/>
    <d v="2020-02-26T00:00:00"/>
    <m/>
    <s v="EZAVALA"/>
    <d v="2019-11-12T00:00:00"/>
    <d v="2019-11-12T00:00:00"/>
    <d v="2019-11-12T00:00:00"/>
    <d v="2019-11-12T00:00:00"/>
    <m/>
    <m/>
    <m/>
    <m/>
    <m/>
    <s v="AALINAGHIAN"/>
    <m/>
    <m/>
    <m/>
    <m/>
    <m/>
    <m/>
    <m/>
    <d v="2020-03-30T00:00:00"/>
    <m/>
    <s v="EZAVALA"/>
    <d v="2019-11-12T00:00:00"/>
    <m/>
    <d v="2019-11-12T00:00:00"/>
    <d v="2019-11-12T00:00:00"/>
    <s v="TDDERR"/>
    <d v="2019-09-16T00:00:00"/>
    <d v="2019-09-16T00:00:00"/>
    <d v="2019-09-20T00:00:00"/>
    <d v="2019-09-19T00:00:00"/>
    <m/>
    <m/>
    <m/>
    <m/>
    <m/>
    <x v="0"/>
    <x v="0"/>
  </r>
  <r>
    <s v="BJBETTLEYON"/>
    <n v="1902118301"/>
    <s v="GB/CL-STD-BLDR"/>
    <s v="CAMPBELL CONSTRUCTION, INC."/>
    <s v="PFC 10000 CLASSIC"/>
    <x v="2"/>
    <d v="2019-10-01T00:00:00"/>
    <d v="2020-01-15T00:00:00"/>
    <m/>
    <s v="PFC 9147"/>
    <s v="MXC"/>
    <s v="MXC"/>
    <x v="8"/>
    <s v="ANN"/>
    <s v="B2"/>
    <m/>
    <d v="2019-10-07T00:00:00"/>
    <d v="2019-10-08T00:00:00"/>
    <m/>
    <n v="80929.179999999993"/>
    <n v="0"/>
    <n v="28.9"/>
    <n v="0"/>
    <n v="0"/>
    <n v="20"/>
    <n v="20"/>
    <n v="30.25"/>
    <n v="0"/>
    <n v="30.25"/>
    <n v="1330"/>
    <n v="1000"/>
    <n v="0"/>
    <n v="13645.62"/>
    <n v="16.861000000000001"/>
    <n v="0"/>
    <m/>
    <n v="17"/>
    <m/>
    <m/>
    <m/>
    <m/>
    <m/>
    <s v="NSHERNANDEZ"/>
    <d v="2019-10-10T00:00:00"/>
    <d v="2019-10-10T00:00:00"/>
    <d v="2019-10-14T00:00:00"/>
    <d v="2019-10-14T00:00:00"/>
    <s v="BAUTA"/>
    <d v="2019-10-14T00:00:00"/>
    <d v="2019-10-14T00:00:00"/>
    <d v="2019-10-14T00:00:00"/>
    <d v="2019-10-14T00:00:00"/>
    <s v="NSHERNANDEZ"/>
    <d v="2019-10-14T00:00:00"/>
    <d v="2019-10-14T00:00:00"/>
    <d v="2019-10-14T00:00:00"/>
    <d v="2019-10-14T00:00:00"/>
    <s v="LIZUNIGA"/>
    <d v="2019-10-22T00:00:00"/>
    <d v="2019-10-22T00:00:00"/>
    <d v="2019-10-23T00:00:00"/>
    <d v="2019-10-23T00:00:00"/>
    <s v="FGMONDRAGON"/>
    <d v="2019-10-24T00:00:00"/>
    <d v="2019-10-24T00:00:00"/>
    <d v="2019-10-24T00:00:00"/>
    <d v="2019-10-24T00:00:00"/>
    <m/>
    <m/>
    <m/>
    <m/>
    <m/>
    <s v="SVCORDERMAN"/>
    <d v="2019-12-10T00:00:00"/>
    <m/>
    <d v="2019-12-10T00:00:00"/>
    <m/>
    <s v="LIZUNIGA"/>
    <d v="2019-11-01T00:00:00"/>
    <d v="2019-11-01T00:00:00"/>
    <d v="2019-11-01T00:00:00"/>
    <d v="2019-11-01T00:00:00"/>
    <s v="GREEJ1"/>
    <m/>
    <m/>
    <m/>
    <m/>
    <s v="CBUTTER"/>
    <m/>
    <m/>
    <m/>
    <m/>
    <m/>
    <m/>
    <m/>
    <d v="2020-01-15T00:00:00"/>
    <m/>
    <s v="LIZUNIGA"/>
    <d v="2019-11-01T00:00:00"/>
    <m/>
    <d v="2019-11-01T00:00:00"/>
    <d v="2019-11-01T00:00:00"/>
    <s v="ESCOA"/>
    <d v="2019-10-03T00:00:00"/>
    <d v="2019-10-03T00:00:00"/>
    <d v="2019-10-04T00:00:00"/>
    <d v="2019-10-04T00:00:00"/>
    <m/>
    <m/>
    <m/>
    <m/>
    <m/>
    <x v="0"/>
    <x v="0"/>
  </r>
  <r>
    <s v="BJBETTLEYON"/>
    <n v="1902189401"/>
    <s v="GB/CL-STD-BLDR"/>
    <s v="L.A. BRETT &amp; SONS"/>
    <s v="BATTLE LUMBER CO"/>
    <x v="1"/>
    <d v="2019-10-09T00:00:00"/>
    <d v="2019-11-22T00:00:00"/>
    <m/>
    <m/>
    <s v="MXC"/>
    <s v="KC3"/>
    <x v="8"/>
    <s v="ANN"/>
    <s v="B2"/>
    <m/>
    <d v="2019-10-10T00:00:00"/>
    <d v="2019-10-11T00:00:00"/>
    <d v="2019-11-28T00:00:00"/>
    <n v="43503.18"/>
    <n v="43503.18"/>
    <n v="20.71"/>
    <n v="20.93"/>
    <n v="20.93"/>
    <n v="20"/>
    <n v="20"/>
    <n v="19"/>
    <n v="0"/>
    <n v="19"/>
    <n v="1330"/>
    <n v="1000"/>
    <n v="1437.5"/>
    <n v="6664.83"/>
    <n v="15.32"/>
    <n v="7262.32"/>
    <n v="16.693999999999999"/>
    <n v="0"/>
    <m/>
    <m/>
    <m/>
    <m/>
    <m/>
    <s v="JUNGA"/>
    <d v="2019-10-14T00:00:00"/>
    <d v="2019-10-14T00:00:00"/>
    <d v="2019-10-15T00:00:00"/>
    <d v="2019-10-15T00:00:00"/>
    <s v="KMBUCK"/>
    <d v="2019-10-15T00:00:00"/>
    <d v="2019-10-15T00:00:00"/>
    <d v="2019-10-15T00:00:00"/>
    <m/>
    <s v="JUNGA"/>
    <d v="2019-10-15T00:00:00"/>
    <d v="2019-10-15T00:00:00"/>
    <d v="2019-10-15T00:00:00"/>
    <d v="2019-10-15T00:00:00"/>
    <s v="KLSEGUNDO"/>
    <d v="2019-10-25T00:00:00"/>
    <d v="2019-10-25T00:00:00"/>
    <d v="2019-10-25T00:00:00"/>
    <d v="2019-10-25T00:00:00"/>
    <s v="JMENDOZA1"/>
    <d v="2019-10-25T00:00:00"/>
    <d v="2019-10-25T00:00:00"/>
    <d v="2019-10-25T00:00:00"/>
    <d v="2019-10-25T00:00:00"/>
    <m/>
    <m/>
    <m/>
    <m/>
    <m/>
    <s v="SVCORDERMAN"/>
    <d v="2019-11-01T00:00:00"/>
    <m/>
    <d v="2019-11-01T00:00:00"/>
    <d v="2019-10-30T00:00:00"/>
    <s v="KLSEGUNDO"/>
    <d v="2019-10-29T00:00:00"/>
    <d v="2019-10-29T00:00:00"/>
    <d v="2019-10-29T00:00:00"/>
    <d v="2019-10-29T00:00:00"/>
    <m/>
    <m/>
    <m/>
    <d v="2019-11-04T00:00:00"/>
    <m/>
    <s v="DEPALMER"/>
    <m/>
    <m/>
    <m/>
    <m/>
    <m/>
    <m/>
    <m/>
    <d v="2019-11-22T00:00:00"/>
    <d v="2019-11-24T00:00:00"/>
    <s v="KLSEGUNDO"/>
    <d v="2019-10-31T00:00:00"/>
    <m/>
    <d v="2019-10-31T00:00:00"/>
    <d v="2019-10-29T00:00:00"/>
    <s v="DSEGURA"/>
    <d v="2019-10-10T00:00:00"/>
    <d v="2019-10-10T00:00:00"/>
    <d v="2019-10-11T00:00:00"/>
    <d v="2019-10-10T00:00:00"/>
    <m/>
    <m/>
    <m/>
    <m/>
    <m/>
    <x v="0"/>
    <x v="0"/>
  </r>
  <r>
    <s v="BJBETTLEYON"/>
    <n v="1902193801"/>
    <s v="GB/CL-CUSTOM-BLDR"/>
    <s v="RESOURCE CONSTRUCTION COMPANY, INC."/>
    <s v="CRWFORD ACE HARDWARE"/>
    <x v="0"/>
    <d v="2019-10-10T00:00:00"/>
    <d v="2019-12-02T00:00:00"/>
    <m/>
    <m/>
    <s v="MXC"/>
    <s v="KC3"/>
    <x v="8"/>
    <s v="ANN"/>
    <s v="B2"/>
    <m/>
    <d v="2019-10-16T00:00:00"/>
    <d v="2019-10-17T00:00:00"/>
    <m/>
    <n v="73937.399999999994"/>
    <n v="0"/>
    <n v="30.37"/>
    <n v="28.96"/>
    <n v="28.96"/>
    <n v="20"/>
    <n v="20"/>
    <n v="22"/>
    <n v="0"/>
    <n v="22"/>
    <n v="1330"/>
    <n v="1000"/>
    <n v="0"/>
    <n v="10006.64"/>
    <n v="13.534000000000001"/>
    <n v="2795.74"/>
    <m/>
    <n v="0"/>
    <m/>
    <m/>
    <m/>
    <m/>
    <m/>
    <s v="JUNGA"/>
    <d v="2019-10-18T00:00:00"/>
    <d v="2019-10-18T00:00:00"/>
    <d v="2019-10-21T00:00:00"/>
    <m/>
    <s v="HAMIS"/>
    <d v="2019-10-21T00:00:00"/>
    <d v="2019-10-21T00:00:00"/>
    <d v="2019-10-21T00:00:00"/>
    <m/>
    <s v="JUNGA"/>
    <d v="2019-10-21T00:00:00"/>
    <d v="2019-10-21T00:00:00"/>
    <d v="2019-10-21T00:00:00"/>
    <m/>
    <s v="JLLOREDO"/>
    <d v="2019-10-28T00:00:00"/>
    <d v="2019-10-28T00:00:00"/>
    <d v="2019-10-29T00:00:00"/>
    <d v="2019-11-29T00:00:00"/>
    <s v="MENDP"/>
    <d v="2019-10-30T00:00:00"/>
    <d v="2019-10-30T00:00:00"/>
    <d v="2019-10-30T00:00:00"/>
    <d v="2019-10-30T00:00:00"/>
    <m/>
    <m/>
    <m/>
    <m/>
    <m/>
    <s v="SVCORDERMAN"/>
    <d v="2019-11-05T00:00:00"/>
    <m/>
    <d v="2019-11-05T00:00:00"/>
    <d v="2019-11-05T00:00:00"/>
    <s v="JLLOREDO"/>
    <d v="2019-10-29T00:00:00"/>
    <d v="2019-10-29T00:00:00"/>
    <d v="2019-11-04T00:00:00"/>
    <d v="2019-11-04T00:00:00"/>
    <m/>
    <m/>
    <m/>
    <d v="2019-11-08T00:00:00"/>
    <m/>
    <s v="DEPALMER"/>
    <m/>
    <m/>
    <m/>
    <m/>
    <m/>
    <m/>
    <m/>
    <d v="2019-12-02T00:00:00"/>
    <d v="2019-11-21T00:00:00"/>
    <s v="JLLOREDO"/>
    <d v="2019-11-04T00:00:00"/>
    <m/>
    <d v="2019-11-04T00:00:00"/>
    <d v="2019-11-04T00:00:00"/>
    <s v="DSEGURA"/>
    <d v="2109-10-10T00:00:00"/>
    <d v="2019-10-10T00:00:00"/>
    <d v="2019-10-11T00:00:00"/>
    <d v="2019-10-16T00:00:00"/>
    <m/>
    <m/>
    <m/>
    <m/>
    <m/>
    <x v="0"/>
    <x v="0"/>
  </r>
  <r>
    <s v="PERTC"/>
    <n v="1901440401"/>
    <s v="GB/WS-CUSTOM-BLDR"/>
    <s v="GUARDIAN CONSTRUCTION MANAGEMENT SERVICES, INC."/>
    <s v="STOYSTOWN AUTO WRECKERS WAREHO"/>
    <x v="0"/>
    <d v="2019-07-01T00:00:00"/>
    <d v="2019-12-05T00:00:00"/>
    <m/>
    <n v="1830"/>
    <s v="ANN"/>
    <s v="KC3"/>
    <x v="8"/>
    <s v="ANN"/>
    <s v="B3"/>
    <m/>
    <d v="2019-08-06T00:00:00"/>
    <d v="2019-08-06T00:00:00"/>
    <m/>
    <n v="293476"/>
    <n v="0"/>
    <n v="77.11"/>
    <n v="81.27"/>
    <n v="81.27"/>
    <n v="328"/>
    <m/>
    <n v="237.5"/>
    <n v="0"/>
    <n v="237.5"/>
    <n v="54436"/>
    <n v="34453"/>
    <n v="0"/>
    <n v="87795"/>
    <n v="29.916"/>
    <n v="32240.47"/>
    <m/>
    <n v="28"/>
    <m/>
    <m/>
    <m/>
    <m/>
    <m/>
    <s v="KMBUCK"/>
    <d v="2019-09-16T00:00:00"/>
    <d v="2019-09-16T00:00:00"/>
    <d v="2019-10-01T00:00:00"/>
    <d v="2019-10-01T00:00:00"/>
    <s v="SCHLK"/>
    <d v="2019-09-27T00:00:00"/>
    <d v="2019-09-27T00:00:00"/>
    <d v="2019-09-30T00:00:00"/>
    <m/>
    <s v="KMBUCK"/>
    <d v="2019-10-01T00:00:00"/>
    <d v="2019-10-01T00:00:00"/>
    <d v="2019-10-01T00:00:00"/>
    <d v="2019-10-01T00:00:00"/>
    <s v="FGMONDRAGON"/>
    <d v="2019-10-21T00:00:00"/>
    <d v="2019-10-21T00:00:00"/>
    <d v="2019-10-25T00:00:00"/>
    <d v="2019-10-25T00:00:00"/>
    <s v="ARANF"/>
    <d v="2019-10-28T00:00:00"/>
    <d v="2019-10-28T00:00:00"/>
    <d v="2019-11-01T00:00:00"/>
    <m/>
    <m/>
    <m/>
    <m/>
    <m/>
    <m/>
    <s v="SVCORDERMAN"/>
    <d v="2019-11-13T00:00:00"/>
    <m/>
    <d v="2019-11-13T00:00:00"/>
    <d v="2019-11-13T00:00:00"/>
    <s v="FGMONDRAGON"/>
    <d v="2019-11-12T00:00:00"/>
    <d v="2019-11-12T00:00:00"/>
    <d v="2019-11-12T00:00:00"/>
    <d v="2019-11-12T00:00:00"/>
    <s v="PERTC"/>
    <d v="2019-11-21T00:00:00"/>
    <d v="2019-11-21T00:00:00"/>
    <d v="2019-11-18T00:00:00"/>
    <d v="2019-11-21T00:00:00"/>
    <s v="SCHLK"/>
    <m/>
    <m/>
    <m/>
    <m/>
    <m/>
    <m/>
    <m/>
    <d v="2019-12-04T00:00:00"/>
    <d v="2019-11-27T00:00:00"/>
    <s v="FGMONDRAGON"/>
    <d v="2019-11-12T00:00:00"/>
    <m/>
    <d v="2019-11-12T00:00:00"/>
    <d v="2019-11-12T00:00:00"/>
    <s v="TDDERR"/>
    <d v="2019-07-31T00:00:00"/>
    <d v="2019-07-31T00:00:00"/>
    <d v="2019-08-02T00:00:00"/>
    <d v="2019-08-02T00:00:00"/>
    <m/>
    <m/>
    <m/>
    <m/>
    <m/>
    <x v="0"/>
    <x v="0"/>
  </r>
  <r>
    <s v="BJBETTLEYON"/>
    <n v="1901883501"/>
    <s v="GB/WS-CUSTOM-BLDR"/>
    <s v="ZITONE CONSTRUCTION &amp; SUPPLY CO., INC."/>
    <s v="MAPLE AVENUE ONIONS LLC EXT 1"/>
    <x v="0"/>
    <d v="2019-08-29T00:00:00"/>
    <d v="2019-12-12T00:00:00"/>
    <m/>
    <m/>
    <s v="ANN"/>
    <s v="VIS"/>
    <x v="8"/>
    <s v="ANN"/>
    <s v="B3"/>
    <m/>
    <d v="2019-09-16T00:00:00"/>
    <d v="2019-09-18T00:00:00"/>
    <m/>
    <n v="36423"/>
    <n v="0"/>
    <n v="9.7899999999999991"/>
    <n v="9.61"/>
    <n v="9.61"/>
    <n v="55"/>
    <m/>
    <n v="54.75"/>
    <n v="0"/>
    <n v="54.75"/>
    <n v="5379"/>
    <n v="3441"/>
    <n v="0"/>
    <n v="9754"/>
    <n v="26.78"/>
    <n v="0"/>
    <m/>
    <n v="0"/>
    <m/>
    <m/>
    <m/>
    <m/>
    <m/>
    <s v="JLIAO"/>
    <d v="2019-10-21T00:00:00"/>
    <d v="2019-10-21T00:00:00"/>
    <d v="2019-10-23T00:00:00"/>
    <m/>
    <s v="SLSEYFERT"/>
    <d v="2019-10-22T00:00:00"/>
    <d v="2019-10-22T00:00:00"/>
    <d v="2019-10-22T00:00:00"/>
    <d v="2019-10-28T00:00:00"/>
    <m/>
    <m/>
    <m/>
    <m/>
    <m/>
    <s v="PLINALUNA"/>
    <d v="2019-10-25T00:00:00"/>
    <d v="2019-10-25T00:00:00"/>
    <d v="2019-11-04T00:00:00"/>
    <d v="2019-11-04T00:00:00"/>
    <s v="EFGALVAN"/>
    <d v="2019-11-07T00:00:00"/>
    <d v="2019-11-07T00:00:00"/>
    <d v="2019-11-08T00:00:00"/>
    <d v="2019-11-07T00:00:00"/>
    <m/>
    <m/>
    <m/>
    <m/>
    <m/>
    <s v="SVCORDERMAN"/>
    <d v="2019-11-18T00:00:00"/>
    <m/>
    <d v="2019-11-18T00:00:00"/>
    <d v="2019-11-18T00:00:00"/>
    <s v="PLINALUNA"/>
    <d v="2019-11-15T00:00:00"/>
    <d v="2019-11-15T00:00:00"/>
    <d v="2019-11-15T00:00:00"/>
    <d v="2019-11-15T00:00:00"/>
    <m/>
    <m/>
    <m/>
    <d v="2019-11-21T00:00:00"/>
    <m/>
    <s v="SLSEYFERT"/>
    <m/>
    <m/>
    <m/>
    <m/>
    <m/>
    <m/>
    <m/>
    <d v="2019-12-17T00:00:00"/>
    <m/>
    <s v="PLINALUNA"/>
    <d v="2019-11-15T00:00:00"/>
    <m/>
    <d v="2019-11-15T00:00:00"/>
    <d v="2019-11-15T00:00:00"/>
    <s v="TDDERR"/>
    <d v="2019-09-30T00:00:00"/>
    <d v="2019-09-30T00:00:00"/>
    <d v="2019-10-08T00:00:00"/>
    <d v="2019-10-04T00:00:00"/>
    <m/>
    <m/>
    <m/>
    <m/>
    <m/>
    <x v="0"/>
    <x v="0"/>
  </r>
  <r>
    <s v="BJBETTLEYON"/>
    <n v="1902193901"/>
    <s v="GB/CL-STD-BLDR"/>
    <s v="RESOURCE CONSTRUCTION COMPANY, INC."/>
    <s v="COLBERT ACE HARDWARE"/>
    <x v="0"/>
    <d v="2019-10-10T00:00:00"/>
    <d v="2019-12-02T00:00:00"/>
    <m/>
    <m/>
    <s v="MXC"/>
    <s v="KC3"/>
    <x v="8"/>
    <s v="ANN"/>
    <s v="B3"/>
    <m/>
    <d v="2019-10-18T00:00:00"/>
    <d v="2019-10-18T00:00:00"/>
    <m/>
    <n v="22444.77"/>
    <n v="0"/>
    <n v="7.02"/>
    <n v="7.03"/>
    <n v="7.03"/>
    <n v="20"/>
    <n v="20"/>
    <n v="16"/>
    <n v="0"/>
    <n v="16"/>
    <n v="1330"/>
    <n v="1000"/>
    <n v="0"/>
    <n v="2928.42"/>
    <n v="13.047000000000001"/>
    <n v="1666.85"/>
    <m/>
    <n v="0"/>
    <m/>
    <m/>
    <m/>
    <m/>
    <m/>
    <s v="HAMIS"/>
    <d v="2019-11-02T00:00:00"/>
    <d v="2019-11-02T00:00:00"/>
    <d v="2019-11-02T00:00:00"/>
    <m/>
    <s v="JUNGA"/>
    <d v="2019-10-21T00:00:00"/>
    <d v="2019-10-21T00:00:00"/>
    <d v="2019-10-21T00:00:00"/>
    <m/>
    <s v="HAMIS"/>
    <d v="2019-10-21T00:00:00"/>
    <d v="2019-10-21T00:00:00"/>
    <d v="2019-10-21T00:00:00"/>
    <m/>
    <s v="MARTJ"/>
    <d v="2019-10-29T00:00:00"/>
    <d v="2019-10-29T00:00:00"/>
    <d v="2019-10-29T00:00:00"/>
    <d v="2019-10-29T00:00:00"/>
    <m/>
    <m/>
    <m/>
    <m/>
    <m/>
    <m/>
    <m/>
    <m/>
    <m/>
    <m/>
    <s v="SVCORDERMAN"/>
    <d v="2019-11-06T00:00:00"/>
    <m/>
    <d v="2019-11-06T00:00:00"/>
    <d v="2019-11-06T00:00:00"/>
    <s v="MARTJ"/>
    <d v="2019-11-05T00:00:00"/>
    <d v="2019-11-04T00:00:00"/>
    <d v="2019-11-05T00:00:00"/>
    <d v="2019-11-05T00:00:00"/>
    <m/>
    <m/>
    <m/>
    <d v="2019-11-11T00:00:00"/>
    <m/>
    <s v="DEPALMER"/>
    <m/>
    <m/>
    <m/>
    <m/>
    <m/>
    <m/>
    <m/>
    <d v="2019-12-04T00:00:00"/>
    <d v="2019-11-27T00:00:00"/>
    <s v="CORTL"/>
    <d v="2019-11-05T00:00:00"/>
    <m/>
    <d v="2019-11-05T00:00:00"/>
    <d v="2019-11-05T00:00:00"/>
    <s v="DSEGURA"/>
    <d v="2019-10-10T00:00:00"/>
    <d v="2019-10-10T00:00:00"/>
    <d v="2019-10-11T00:00:00"/>
    <d v="2019-10-16T00:00:00"/>
    <m/>
    <m/>
    <m/>
    <m/>
    <m/>
    <x v="0"/>
    <x v="0"/>
  </r>
  <r>
    <s v="BJBETTLEYON"/>
    <n v="1902227101"/>
    <s v="GB/CL-STD-BLDR"/>
    <s v="L.A. BRETT &amp; SONS"/>
    <s v="STEVE PETERS"/>
    <x v="0"/>
    <d v="2019-10-14T00:00:00"/>
    <d v="2019-11-25T00:00:00"/>
    <m/>
    <m/>
    <s v="MXC"/>
    <s v="KC3"/>
    <x v="8"/>
    <s v="ANN"/>
    <s v="B3"/>
    <m/>
    <d v="2019-10-18T00:00:00"/>
    <d v="2019-10-18T00:00:00"/>
    <m/>
    <n v="15850.06"/>
    <n v="0"/>
    <n v="8.07"/>
    <n v="7.45"/>
    <n v="7.45"/>
    <n v="20"/>
    <n v="20"/>
    <n v="12"/>
    <n v="0"/>
    <n v="12"/>
    <n v="1330"/>
    <n v="1000"/>
    <n v="0"/>
    <n v="1673.26"/>
    <n v="10.557"/>
    <n v="0"/>
    <m/>
    <n v="11"/>
    <m/>
    <m/>
    <m/>
    <m/>
    <m/>
    <s v="KMBUCK"/>
    <d v="2019-10-21T00:00:00"/>
    <d v="2019-10-21T00:00:00"/>
    <d v="2019-10-22T00:00:00"/>
    <d v="2019-10-21T00:00:00"/>
    <s v="HAMIS"/>
    <d v="2019-10-22T00:00:00"/>
    <d v="2019-10-22T00:00:00"/>
    <d v="2019-10-22T00:00:00"/>
    <m/>
    <s v="KMBUCK"/>
    <d v="2019-10-22T00:00:00"/>
    <d v="2019-10-22T00:00:00"/>
    <d v="2019-10-22T00:00:00"/>
    <d v="2019-10-21T00:00:00"/>
    <s v="HMORALES"/>
    <d v="2019-10-25T00:00:00"/>
    <d v="2019-10-25T00:00:00"/>
    <d v="2019-10-25T00:00:00"/>
    <d v="2019-10-29T00:00:00"/>
    <m/>
    <m/>
    <m/>
    <m/>
    <m/>
    <m/>
    <m/>
    <m/>
    <m/>
    <m/>
    <s v="SVCORDERMAN"/>
    <d v="2019-11-04T00:00:00"/>
    <m/>
    <d v="2019-11-04T00:00:00"/>
    <d v="2019-11-01T00:00:00"/>
    <s v="HMORALES"/>
    <d v="2019-10-31T00:00:00"/>
    <d v="2019-10-31T00:00:00"/>
    <d v="2019-10-31T00:00:00"/>
    <d v="2019-10-31T00:00:00"/>
    <s v="GREEJ1"/>
    <m/>
    <m/>
    <d v="2019-11-06T00:00:00"/>
    <m/>
    <s v="DEPALMER"/>
    <m/>
    <m/>
    <m/>
    <m/>
    <m/>
    <m/>
    <m/>
    <d v="2019-12-06T00:00:00"/>
    <m/>
    <s v="HMORALES"/>
    <d v="2019-11-01T00:00:00"/>
    <m/>
    <d v="2019-11-01T00:00:00"/>
    <d v="2019-10-31T00:00:00"/>
    <s v="ESCOA"/>
    <d v="2019-10-15T00:00:00"/>
    <d v="2019-10-16T00:00:00"/>
    <d v="2019-10-16T00:00:00"/>
    <d v="2019-10-16T00:00:00"/>
    <m/>
    <m/>
    <m/>
    <m/>
    <m/>
    <x v="0"/>
    <x v="0"/>
  </r>
  <r>
    <s v="BJBETTLEYON"/>
    <n v="1902246101"/>
    <s v="GB/CL-STD-BLDR"/>
    <s v="CENTURY CONSTRUCTION COMPANY, INC."/>
    <s v="AMSTED RAIL - STORAGE BUILDING"/>
    <x v="0"/>
    <d v="2019-10-16T00:00:00"/>
    <d v="2019-12-10T00:00:00"/>
    <m/>
    <n v="19050"/>
    <s v="MXC"/>
    <s v="KC3"/>
    <x v="8"/>
    <s v="ANN"/>
    <s v="B3"/>
    <m/>
    <d v="2019-10-22T00:00:00"/>
    <d v="2019-10-23T00:00:00"/>
    <m/>
    <n v="21052.99"/>
    <n v="0"/>
    <n v="5.57"/>
    <n v="5.72"/>
    <n v="5.72"/>
    <n v="20"/>
    <n v="20"/>
    <n v="16"/>
    <n v="0"/>
    <n v="16"/>
    <n v="1330"/>
    <n v="1000"/>
    <n v="0"/>
    <n v="4022.23"/>
    <n v="19.105"/>
    <n v="0"/>
    <m/>
    <n v="22"/>
    <m/>
    <m/>
    <m/>
    <m/>
    <m/>
    <s v="SKSETTER"/>
    <d v="2019-10-23T00:00:00"/>
    <d v="2019-10-23T00:00:00"/>
    <d v="2019-10-24T00:00:00"/>
    <d v="2019-10-24T00:00:00"/>
    <s v="KMBUCK"/>
    <d v="2019-10-24T00:00:00"/>
    <d v="2019-10-24T00:00:00"/>
    <d v="2019-10-24T00:00:00"/>
    <m/>
    <s v="SKSETTER"/>
    <d v="2019-10-24T00:00:00"/>
    <d v="2019-10-24T00:00:00"/>
    <d v="2019-10-24T00:00:00"/>
    <d v="2019-10-24T00:00:00"/>
    <s v="CORTL"/>
    <d v="2019-10-25T00:00:00"/>
    <d v="2019-10-25T00:00:00"/>
    <d v="2019-10-25T00:00:00"/>
    <d v="2019-10-25T00:00:00"/>
    <m/>
    <m/>
    <m/>
    <m/>
    <m/>
    <m/>
    <m/>
    <m/>
    <m/>
    <m/>
    <s v="SVCORDERMAN"/>
    <d v="2019-11-06T00:00:00"/>
    <m/>
    <d v="2019-11-06T00:00:00"/>
    <d v="2019-11-05T00:00:00"/>
    <s v="CORTL"/>
    <d v="2019-11-05T00:00:00"/>
    <d v="2019-10-31T00:00:00"/>
    <d v="2019-11-05T00:00:00"/>
    <d v="2019-10-31T00:00:00"/>
    <s v="GREEJ1"/>
    <m/>
    <m/>
    <d v="2019-11-08T00:00:00"/>
    <m/>
    <s v="KMBUCK"/>
    <m/>
    <m/>
    <m/>
    <m/>
    <m/>
    <m/>
    <m/>
    <d v="2019-12-10T00:00:00"/>
    <m/>
    <s v="CORTL"/>
    <d v="2019-11-05T00:00:00"/>
    <m/>
    <d v="2019-11-05T00:00:00"/>
    <d v="2019-11-04T00:00:00"/>
    <s v="DSEGURA"/>
    <d v="2019-10-17T00:00:00"/>
    <d v="2019-10-17T00:00:00"/>
    <d v="2019-10-18T00:00:00"/>
    <d v="2019-10-18T00:00:00"/>
    <m/>
    <m/>
    <m/>
    <m/>
    <m/>
    <x v="0"/>
    <x v="0"/>
  </r>
  <r>
    <s v="BJBETTLEYON"/>
    <n v="1902251201"/>
    <s v="GB/CL-STD-BLDR"/>
    <s v="GUARDIAN CONSTRUCTION MANAGEMENT SERVICES, INC."/>
    <s v="SUN STAR"/>
    <x v="0"/>
    <d v="2019-10-16T00:00:00"/>
    <d v="2019-12-09T00:00:00"/>
    <m/>
    <n v="1918"/>
    <s v="MXC"/>
    <s v="MXC"/>
    <x v="8"/>
    <s v="ANN"/>
    <s v="B3"/>
    <m/>
    <d v="2019-10-23T00:00:00"/>
    <d v="2019-10-24T00:00:00"/>
    <m/>
    <n v="63171.19"/>
    <n v="0"/>
    <n v="16.87"/>
    <n v="16.11"/>
    <n v="16.11"/>
    <n v="20"/>
    <n v="20"/>
    <n v="24"/>
    <n v="0"/>
    <n v="24"/>
    <n v="1330"/>
    <n v="1000"/>
    <n v="0"/>
    <n v="16840.22"/>
    <n v="26.658000000000001"/>
    <n v="0"/>
    <m/>
    <n v="27"/>
    <m/>
    <m/>
    <m/>
    <m/>
    <m/>
    <s v="BAUTA"/>
    <d v="2019-10-30T00:00:00"/>
    <d v="2019-10-30T00:00:00"/>
    <d v="2019-10-31T00:00:00"/>
    <d v="2019-10-31T00:00:00"/>
    <s v="CORRL"/>
    <d v="2019-10-31T00:00:00"/>
    <d v="2019-10-31T00:00:00"/>
    <d v="2019-10-31T00:00:00"/>
    <d v="2019-10-31T00:00:00"/>
    <s v="BAUTA"/>
    <d v="2019-10-31T00:00:00"/>
    <d v="2019-10-31T00:00:00"/>
    <d v="2019-10-31T00:00:00"/>
    <d v="2019-10-31T00:00:00"/>
    <s v="SIERA"/>
    <d v="2019-11-05T00:00:00"/>
    <d v="2019-11-05T00:00:00"/>
    <d v="2019-11-05T00:00:00"/>
    <d v="2019-11-05T00:00:00"/>
    <s v="EFGALVAN"/>
    <d v="2019-11-06T00:00:00"/>
    <d v="2019-11-06T00:00:00"/>
    <d v="2019-11-06T00:00:00"/>
    <m/>
    <m/>
    <m/>
    <m/>
    <m/>
    <m/>
    <s v="SVCORDERMAN"/>
    <m/>
    <m/>
    <d v="2019-11-13T00:00:00"/>
    <d v="2019-11-13T00:00:00"/>
    <s v="SIERA"/>
    <d v="2019-11-12T00:00:00"/>
    <d v="2019-11-12T00:00:00"/>
    <d v="2019-11-12T00:00:00"/>
    <d v="2019-11-12T00:00:00"/>
    <s v="GREEJ1"/>
    <m/>
    <m/>
    <d v="2019-11-18T00:00:00"/>
    <m/>
    <s v="AALINAGHIAN"/>
    <m/>
    <m/>
    <m/>
    <m/>
    <m/>
    <m/>
    <m/>
    <d v="2019-12-09T00:00:00"/>
    <m/>
    <s v="SIERA"/>
    <d v="2019-11-12T00:00:00"/>
    <m/>
    <d v="2019-11-12T00:00:00"/>
    <d v="2019-11-12T00:00:00"/>
    <s v="JLLOREDO"/>
    <d v="2019-10-18T00:00:00"/>
    <d v="2019-10-18T00:00:00"/>
    <d v="2019-10-21T00:00:00"/>
    <d v="2019-10-22T00:00:00"/>
    <m/>
    <m/>
    <m/>
    <m/>
    <m/>
    <x v="0"/>
    <x v="0"/>
  </r>
  <r>
    <s v="BJBETTLEYON"/>
    <n v="1902256901"/>
    <s v="GB/CL-CUSTOM-BLDR"/>
    <s v="BUTLER - EAST CASH/DIRECT SALES"/>
    <s v="HT MCLENDON HANGAR"/>
    <x v="0"/>
    <d v="2019-10-18T00:00:00"/>
    <d v="2019-12-05T00:00:00"/>
    <m/>
    <m/>
    <s v="MXC"/>
    <s v="KC3"/>
    <x v="8"/>
    <s v="ANN"/>
    <s v="B3"/>
    <s v="OTHER"/>
    <d v="2019-10-25T00:00:00"/>
    <d v="2019-10-28T00:00:00"/>
    <m/>
    <n v="30341.19"/>
    <n v="0"/>
    <n v="9.14"/>
    <n v="8.73"/>
    <n v="8.73"/>
    <n v="50"/>
    <n v="20"/>
    <n v="46.5"/>
    <n v="0"/>
    <n v="46.5"/>
    <n v="1330"/>
    <n v="1000"/>
    <n v="0"/>
    <n v="4323.46"/>
    <n v="14.249000000000001"/>
    <n v="-5.77"/>
    <m/>
    <n v="19"/>
    <m/>
    <m/>
    <m/>
    <m/>
    <m/>
    <s v="SKSETTER"/>
    <d v="2019-10-30T00:00:00"/>
    <d v="2019-10-30T00:00:00"/>
    <d v="2019-10-31T00:00:00"/>
    <m/>
    <s v="JUNGA"/>
    <d v="2019-10-31T00:00:00"/>
    <d v="2019-10-31T00:00:00"/>
    <d v="2019-10-31T00:00:00"/>
    <m/>
    <s v="SKSETTER"/>
    <d v="2019-10-31T00:00:00"/>
    <d v="2019-10-31T00:00:00"/>
    <d v="2019-10-31T00:00:00"/>
    <m/>
    <s v="MENDP"/>
    <d v="2019-11-06T00:00:00"/>
    <d v="2019-11-06T00:00:00"/>
    <d v="2019-11-07T00:00:00"/>
    <d v="2019-11-07T00:00:00"/>
    <s v="REHURTADO"/>
    <d v="2019-11-08T00:00:00"/>
    <d v="2019-11-08T00:00:00"/>
    <d v="2019-11-08T00:00:00"/>
    <d v="2019-11-08T00:00:00"/>
    <m/>
    <m/>
    <m/>
    <m/>
    <m/>
    <s v="SVCORDERMAN"/>
    <d v="2019-11-15T00:00:00"/>
    <m/>
    <d v="2019-11-15T00:00:00"/>
    <d v="2019-11-14T00:00:00"/>
    <s v="MENDP"/>
    <d v="2019-11-13T00:00:00"/>
    <d v="2019-11-13T00:00:00"/>
    <d v="2019-11-13T00:00:00"/>
    <d v="2019-11-13T00:00:00"/>
    <s v="GREEJ1"/>
    <m/>
    <m/>
    <d v="2019-11-18T00:00:00"/>
    <m/>
    <m/>
    <m/>
    <m/>
    <m/>
    <m/>
    <m/>
    <m/>
    <m/>
    <d v="2019-12-04T00:00:00"/>
    <m/>
    <s v="MENDP"/>
    <d v="2019-11-14T00:00:00"/>
    <m/>
    <d v="2019-11-14T00:00:00"/>
    <d v="2019-11-13T00:00:00"/>
    <s v="JLLOREDO"/>
    <d v="2019-10-22T00:00:00"/>
    <d v="2019-10-22T00:00:00"/>
    <d v="2019-10-23T00:00:00"/>
    <d v="2019-10-23T00:00:00"/>
    <s v="RJKING"/>
    <m/>
    <m/>
    <m/>
    <m/>
    <x v="0"/>
    <x v="0"/>
  </r>
  <r>
    <s v="FARRM"/>
    <n v="1902313501"/>
    <s v="GB/CL-STD-BLDR"/>
    <s v="CONSTRUCTIONS JEAN-PAUL PLAMONDON INC."/>
    <s v="MICHAEL TOSATO BUILDING"/>
    <x v="0"/>
    <d v="2019-10-25T00:00:00"/>
    <d v="2019-12-19T00:00:00"/>
    <m/>
    <m/>
    <s v="MXC"/>
    <s v="KC3"/>
    <x v="8"/>
    <s v="ANN"/>
    <s v="B3"/>
    <m/>
    <d v="2019-11-04T00:00:00"/>
    <d v="2019-11-04T00:00:00"/>
    <m/>
    <n v="103000.87"/>
    <n v="0"/>
    <n v="28.02"/>
    <n v="27.51"/>
    <n v="27.51"/>
    <n v="20"/>
    <n v="20"/>
    <n v="28.5"/>
    <n v="0"/>
    <n v="28.5"/>
    <n v="1862"/>
    <n v="1400"/>
    <n v="0"/>
    <n v="17678.32"/>
    <n v="17.163"/>
    <n v="3555.27"/>
    <m/>
    <n v="17"/>
    <m/>
    <m/>
    <m/>
    <m/>
    <m/>
    <s v="KMBUCK"/>
    <d v="2019-11-04T00:00:00"/>
    <d v="2019-11-04T00:00:00"/>
    <d v="2019-11-05T00:00:00"/>
    <d v="2019-11-05T00:00:00"/>
    <s v="HAMIS"/>
    <d v="2019-11-05T00:00:00"/>
    <d v="2019-11-05T00:00:00"/>
    <d v="2019-11-05T00:00:00"/>
    <m/>
    <s v="HAMIS"/>
    <d v="2019-11-04T00:00:00"/>
    <d v="2019-11-04T00:00:00"/>
    <d v="2019-11-04T00:00:00"/>
    <m/>
    <s v="PLINALUNA"/>
    <d v="2019-11-07T00:00:00"/>
    <d v="2019-11-07T00:00:00"/>
    <d v="2019-11-08T00:00:00"/>
    <d v="2019-11-08T00:00:00"/>
    <s v="FGMONDRAGON"/>
    <d v="2019-11-11T00:00:00"/>
    <d v="2019-11-11T00:00:00"/>
    <d v="2019-11-11T00:00:00"/>
    <d v="2019-11-11T00:00:00"/>
    <m/>
    <m/>
    <m/>
    <m/>
    <m/>
    <s v="SVCORDERMAN"/>
    <d v="2019-11-19T00:00:00"/>
    <m/>
    <d v="2019-11-19T00:00:00"/>
    <d v="2019-11-15T00:00:00"/>
    <s v="PLINALUNA"/>
    <d v="2019-11-14T00:00:00"/>
    <d v="2019-11-14T00:00:00"/>
    <d v="2019-11-14T00:00:00"/>
    <d v="2019-11-14T00:00:00"/>
    <s v="GREEJ1"/>
    <m/>
    <m/>
    <d v="2019-11-20T00:00:00"/>
    <m/>
    <m/>
    <m/>
    <m/>
    <m/>
    <m/>
    <m/>
    <m/>
    <m/>
    <d v="2019-12-12T00:00:00"/>
    <d v="2019-11-27T00:00:00"/>
    <s v="PLINALUNA"/>
    <d v="2019-11-14T00:00:00"/>
    <m/>
    <d v="2019-11-14T00:00:00"/>
    <d v="2019-11-14T00:00:00"/>
    <s v="JLLOREDO"/>
    <d v="2019-10-31T00:00:00"/>
    <d v="2019-10-31T00:00:00"/>
    <d v="2019-11-01T00:00:00"/>
    <d v="2019-10-31T00:00:00"/>
    <m/>
    <m/>
    <m/>
    <m/>
    <m/>
    <x v="0"/>
    <x v="0"/>
  </r>
  <r>
    <s v="PERTC"/>
    <n v="1901440403"/>
    <s v="GB/WS-CUSTOM-BLDR"/>
    <s v="GUARDIAN CONSTRUCTION MANAGEMENT SERVICES, INC."/>
    <s v="STOYSTOWN AUTO WRECKERS WAREHO"/>
    <x v="0"/>
    <d v="2019-11-20T00:00:00"/>
    <d v="2019-12-05T00:00:00"/>
    <m/>
    <n v="1830"/>
    <s v="ANN"/>
    <s v="KC3"/>
    <x v="8"/>
    <s v="ANN"/>
    <s v="B3"/>
    <m/>
    <d v="2019-11-20T00:00:00"/>
    <d v="2019-11-21T00:00:00"/>
    <m/>
    <n v="1"/>
    <n v="0"/>
    <n v="0"/>
    <n v="11.81"/>
    <n v="11.81"/>
    <n v="0"/>
    <m/>
    <n v="0"/>
    <n v="0"/>
    <n v="0"/>
    <m/>
    <m/>
    <n v="0"/>
    <n v="1"/>
    <n v="100"/>
    <n v="0"/>
    <m/>
    <n v="0"/>
    <m/>
    <m/>
    <m/>
    <m/>
    <m/>
    <s v="KMBUCK"/>
    <m/>
    <m/>
    <m/>
    <m/>
    <s v="SCHLK"/>
    <m/>
    <m/>
    <m/>
    <m/>
    <m/>
    <m/>
    <m/>
    <m/>
    <m/>
    <s v="SIERA"/>
    <d v="2019-11-20T00:00:00"/>
    <d v="2019-11-20T00:00:00"/>
    <d v="2019-11-20T00:00:00"/>
    <d v="2019-11-20T00:00:00"/>
    <s v="CORTL"/>
    <d v="2019-11-20T00:00:00"/>
    <d v="2019-11-20T00:00:00"/>
    <d v="2019-11-20T00:00:00"/>
    <d v="2019-11-20T00:00:00"/>
    <m/>
    <m/>
    <m/>
    <m/>
    <m/>
    <s v="SVCORDERMAN"/>
    <d v="2019-11-21T00:00:00"/>
    <m/>
    <d v="2019-11-21T00:00:00"/>
    <d v="2019-11-21T00:00:00"/>
    <s v="SIERA"/>
    <d v="2019-11-20T00:00:00"/>
    <d v="2019-11-20T00:00:00"/>
    <d v="2019-11-20T00:00:00"/>
    <d v="2019-11-20T00:00:00"/>
    <m/>
    <m/>
    <m/>
    <d v="2019-11-25T00:00:00"/>
    <m/>
    <s v="SCHLK"/>
    <m/>
    <m/>
    <m/>
    <m/>
    <m/>
    <m/>
    <m/>
    <d v="2019-12-05T00:00:00"/>
    <m/>
    <s v="SIERA"/>
    <d v="2019-11-20T00:00:00"/>
    <m/>
    <d v="2019-11-20T00:00:00"/>
    <d v="2019-11-20T00:00:00"/>
    <s v="TDDERR"/>
    <m/>
    <m/>
    <m/>
    <m/>
    <m/>
    <m/>
    <m/>
    <m/>
    <m/>
    <x v="0"/>
    <x v="0"/>
  </r>
  <r>
    <s v="BJBETTLEYON"/>
    <n v="1902241901"/>
    <s v="GB/CL-STD-BLDR"/>
    <s v="NEW-BELLE CONSTRUCTION, INC."/>
    <s v="STORSYSTEM CLII"/>
    <x v="2"/>
    <d v="2019-10-16T00:00:00"/>
    <d v="2020-03-01T00:00:00"/>
    <m/>
    <n v="20201"/>
    <s v="MXC"/>
    <s v="MXC"/>
    <x v="8"/>
    <s v="ANN"/>
    <s v="C1"/>
    <s v="CR, FAB"/>
    <d v="2019-11-07T00:00:00"/>
    <d v="2019-11-07T00:00:00"/>
    <m/>
    <n v="134598.76999999999"/>
    <n v="0"/>
    <n v="48.57"/>
    <n v="0"/>
    <n v="0"/>
    <n v="20"/>
    <n v="20"/>
    <n v="22"/>
    <n v="0"/>
    <n v="22"/>
    <n v="1330"/>
    <n v="1000"/>
    <n v="0"/>
    <n v="22164.16"/>
    <n v="16.466999999999999"/>
    <n v="0"/>
    <m/>
    <n v="17"/>
    <m/>
    <m/>
    <m/>
    <m/>
    <m/>
    <s v="ANMARTINEZ"/>
    <d v="2019-11-11T00:00:00"/>
    <d v="2019-11-11T00:00:00"/>
    <d v="2019-11-14T00:00:00"/>
    <d v="2019-11-14T00:00:00"/>
    <s v="GONZJ3"/>
    <d v="2019-11-13T00:00:00"/>
    <d v="2019-11-13T00:00:00"/>
    <d v="2019-11-13T00:00:00"/>
    <d v="2019-11-13T00:00:00"/>
    <s v="ANMARTINEZ"/>
    <d v="2019-11-14T00:00:00"/>
    <d v="2019-11-14T00:00:00"/>
    <d v="2019-11-14T00:00:00"/>
    <d v="2019-11-14T00:00:00"/>
    <s v="HMORALES"/>
    <d v="2019-11-15T00:00:00"/>
    <d v="2019-11-15T00:00:00"/>
    <d v="2019-11-15T00:00:00"/>
    <d v="2019-11-15T00:00:00"/>
    <m/>
    <d v="2019-11-13T00:00:00"/>
    <d v="2019-11-13T00:00:00"/>
    <d v="2019-11-13T00:00:00"/>
    <m/>
    <m/>
    <m/>
    <m/>
    <m/>
    <m/>
    <s v="SVCORDERMAN"/>
    <d v="2020-01-30T00:00:00"/>
    <m/>
    <d v="2020-01-30T00:00:00"/>
    <m/>
    <s v="HMORALES"/>
    <d v="2019-11-21T00:00:00"/>
    <d v="2019-11-21T00:00:00"/>
    <d v="2019-11-21T00:00:00"/>
    <d v="2019-11-21T00:00:00"/>
    <s v="GREEJ1"/>
    <m/>
    <m/>
    <m/>
    <m/>
    <s v="KMBUCK"/>
    <m/>
    <m/>
    <m/>
    <m/>
    <m/>
    <m/>
    <m/>
    <d v="2030-01-01T00:00:00"/>
    <m/>
    <s v="HMORALES"/>
    <d v="2019-11-21T00:00:00"/>
    <m/>
    <d v="2019-11-21T00:00:00"/>
    <d v="2019-11-21T00:00:00"/>
    <s v="JLLOREDO"/>
    <d v="2019-11-01T00:00:00"/>
    <d v="2019-11-01T00:00:00"/>
    <d v="2019-11-04T00:00:00"/>
    <d v="2019-11-06T00:00:00"/>
    <m/>
    <m/>
    <m/>
    <m/>
    <m/>
    <x v="0"/>
    <x v="0"/>
  </r>
  <r>
    <s v="BJBETTLEYON"/>
    <n v="1902346101"/>
    <s v="GB/CL-STD-BLDR"/>
    <s v="TAMORA BUILDING SYSTEMS, INC."/>
    <s v="3 MOUNT PLEASANT DRIVE"/>
    <x v="0"/>
    <d v="2019-10-29T00:00:00"/>
    <d v="2019-12-10T00:00:00"/>
    <m/>
    <s v="B1928"/>
    <s v="MXC"/>
    <s v="MXC"/>
    <x v="8"/>
    <s v="ANN"/>
    <s v="C1"/>
    <m/>
    <d v="2019-11-01T00:00:00"/>
    <d v="2019-11-04T00:00:00"/>
    <m/>
    <n v="42277.66"/>
    <n v="0"/>
    <n v="14.21"/>
    <n v="13.56"/>
    <n v="13.56"/>
    <n v="20"/>
    <n v="20"/>
    <n v="19"/>
    <n v="0"/>
    <n v="19"/>
    <n v="1330"/>
    <n v="1000"/>
    <n v="0"/>
    <n v="9806.83"/>
    <n v="23.196000000000002"/>
    <n v="0"/>
    <m/>
    <n v="24"/>
    <m/>
    <m/>
    <m/>
    <m/>
    <m/>
    <s v="BAUTA"/>
    <d v="2019-11-06T00:00:00"/>
    <d v="2019-11-06T00:00:00"/>
    <d v="2019-11-07T00:00:00"/>
    <d v="2019-11-07T00:00:00"/>
    <s v="GONZJ3"/>
    <d v="2019-11-07T00:00:00"/>
    <d v="2019-11-07T00:00:00"/>
    <d v="2019-11-07T00:00:00"/>
    <d v="2019-11-07T00:00:00"/>
    <s v="BAUTA"/>
    <d v="2019-11-07T00:00:00"/>
    <d v="2019-11-07T00:00:00"/>
    <d v="2019-11-07T00:00:00"/>
    <d v="2019-11-07T00:00:00"/>
    <s v="SOROZCO"/>
    <d v="2019-11-11T00:00:00"/>
    <d v="2019-11-11T00:00:00"/>
    <d v="2019-11-11T00:00:00"/>
    <d v="2019-11-11T00:00:00"/>
    <m/>
    <m/>
    <m/>
    <m/>
    <m/>
    <m/>
    <m/>
    <m/>
    <m/>
    <m/>
    <s v="SVCORDERMAN"/>
    <d v="2019-11-15T00:00:00"/>
    <m/>
    <d v="2019-11-15T00:00:00"/>
    <d v="2019-11-14T00:00:00"/>
    <s v="SOROZCO"/>
    <d v="2019-11-14T00:00:00"/>
    <d v="2019-11-14T00:00:00"/>
    <d v="2019-11-14T00:00:00"/>
    <d v="2019-11-14T00:00:00"/>
    <s v="GREEJ1"/>
    <m/>
    <m/>
    <d v="2019-11-18T00:00:00"/>
    <m/>
    <s v="AALINAGHIAN"/>
    <m/>
    <m/>
    <m/>
    <m/>
    <m/>
    <m/>
    <m/>
    <d v="2019-12-10T00:00:00"/>
    <m/>
    <s v="SOROZCO"/>
    <d v="2019-11-14T00:00:00"/>
    <m/>
    <d v="2019-11-14T00:00:00"/>
    <d v="2019-11-14T00:00:00"/>
    <s v="JLLOREDO"/>
    <d v="2019-10-30T00:00:00"/>
    <d v="2019-10-30T00:00:00"/>
    <d v="2019-10-31T00:00:00"/>
    <d v="2019-10-31T00:00:00"/>
    <m/>
    <m/>
    <m/>
    <m/>
    <m/>
    <x v="0"/>
    <x v="0"/>
  </r>
  <r>
    <s v="BJBETTLEYON"/>
    <n v="1803434201"/>
    <s v="GB/CL-STD-BLDR"/>
    <s v="RADON CONSTRUCTION CORP."/>
    <s v="VERIZON STORAGE BLDING 6-26-18"/>
    <x v="0"/>
    <d v="2018-06-26T00:00:00"/>
    <d v="2019-12-04T00:00:00"/>
    <m/>
    <s v="18-15"/>
    <s v="MXC"/>
    <s v="MXC"/>
    <x v="8"/>
    <s v="ANN"/>
    <s v="D1"/>
    <m/>
    <d v="2019-10-28T00:00:00"/>
    <d v="2019-10-29T00:00:00"/>
    <m/>
    <n v="49827.6"/>
    <n v="0"/>
    <n v="11.58"/>
    <n v="11.73"/>
    <n v="11.73"/>
    <n v="20"/>
    <n v="20"/>
    <n v="36"/>
    <n v="0"/>
    <n v="36"/>
    <n v="877.8"/>
    <n v="660"/>
    <n v="0"/>
    <n v="10466.76"/>
    <n v="21.006"/>
    <n v="0"/>
    <m/>
    <n v="25.2"/>
    <m/>
    <m/>
    <m/>
    <m/>
    <m/>
    <s v="GONZR"/>
    <d v="2018-07-03T00:00:00"/>
    <d v="2018-07-03T00:00:00"/>
    <d v="2018-07-04T00:00:00"/>
    <d v="2018-07-04T00:00:00"/>
    <s v="GONZJ3"/>
    <d v="2018-07-04T00:00:00"/>
    <d v="2018-07-04T00:00:00"/>
    <d v="2018-07-04T00:00:00"/>
    <d v="2018-07-04T00:00:00"/>
    <s v="GONZR"/>
    <m/>
    <m/>
    <d v="2018-07-04T00:00:00"/>
    <d v="2018-07-04T00:00:00"/>
    <s v="LOPEA"/>
    <d v="2019-11-01T00:00:00"/>
    <d v="2019-11-01T00:00:00"/>
    <d v="2019-11-04T00:00:00"/>
    <d v="2019-11-04T00:00:00"/>
    <s v="LOPEA"/>
    <d v="2019-11-05T00:00:00"/>
    <d v="2019-11-05T00:00:00"/>
    <d v="2019-11-05T00:00:00"/>
    <d v="2019-11-05T00:00:00"/>
    <m/>
    <m/>
    <m/>
    <m/>
    <m/>
    <s v="SVCORDERMAN"/>
    <d v="2019-11-11T00:00:00"/>
    <m/>
    <d v="2019-11-11T00:00:00"/>
    <d v="2019-11-11T00:00:00"/>
    <s v="LOPEA"/>
    <d v="2019-11-08T00:00:00"/>
    <d v="2019-11-08T00:00:00"/>
    <d v="2019-11-08T00:00:00"/>
    <d v="2019-11-08T00:00:00"/>
    <s v="GREEJ1"/>
    <m/>
    <m/>
    <d v="2019-11-14T00:00:00"/>
    <m/>
    <s v="JLFISHER"/>
    <m/>
    <m/>
    <m/>
    <m/>
    <m/>
    <m/>
    <m/>
    <d v="2019-12-16T00:00:00"/>
    <m/>
    <s v="LOPEA"/>
    <d v="2019-11-08T00:00:00"/>
    <m/>
    <d v="2019-11-08T00:00:00"/>
    <d v="2019-11-08T00:00:00"/>
    <s v="ESCOA"/>
    <d v="2018-06-28T00:00:00"/>
    <d v="2018-06-28T00:00:00"/>
    <d v="2018-06-29T00:00:00"/>
    <d v="2018-06-29T00:00:00"/>
    <m/>
    <m/>
    <m/>
    <m/>
    <m/>
    <x v="0"/>
    <x v="0"/>
  </r>
  <r>
    <s v="PERTC"/>
    <n v="1901517901"/>
    <s v="GB/LM-CUSTOM-BLDR"/>
    <s v="DESIGN SYSTEMS BUILDERS, INC."/>
    <s v="CHURCH PAPER"/>
    <x v="0"/>
    <d v="2019-07-12T00:00:00"/>
    <d v="2019-11-22T00:00:00"/>
    <m/>
    <s v="18-041C"/>
    <s v="ANN"/>
    <s v="KC3"/>
    <x v="8"/>
    <s v="ANN"/>
    <s v="D1"/>
    <m/>
    <d v="2019-08-14T00:00:00"/>
    <d v="2019-08-15T00:00:00"/>
    <m/>
    <n v="291601"/>
    <n v="291601"/>
    <n v="104.13"/>
    <n v="108.44"/>
    <n v="108.44"/>
    <n v="215"/>
    <m/>
    <n v="163.5"/>
    <n v="0"/>
    <n v="163.5"/>
    <n v="33795"/>
    <n v="22990"/>
    <n v="14210"/>
    <n v="52462"/>
    <n v="17.991"/>
    <n v="82032"/>
    <n v="28.132000000000001"/>
    <n v="16"/>
    <m/>
    <m/>
    <m/>
    <m/>
    <m/>
    <s v="KMBUCK"/>
    <d v="2019-09-04T00:00:00"/>
    <d v="2019-09-04T00:00:00"/>
    <d v="2019-09-13T00:00:00"/>
    <d v="2019-09-10T00:00:00"/>
    <s v="HAMIS"/>
    <d v="2019-09-12T00:00:00"/>
    <d v="2019-09-12T00:00:00"/>
    <d v="2019-09-12T00:00:00"/>
    <m/>
    <s v="KMBUCK"/>
    <d v="2019-09-13T00:00:00"/>
    <d v="2019-09-13T00:00:00"/>
    <d v="2019-09-13T00:00:00"/>
    <d v="2019-09-10T00:00:00"/>
    <s v="ARANF"/>
    <d v="2019-10-01T00:00:00"/>
    <d v="2019-10-01T00:00:00"/>
    <d v="2019-10-11T00:00:00"/>
    <d v="2019-10-14T00:00:00"/>
    <s v="REHURTADO"/>
    <d v="2019-10-18T00:00:00"/>
    <d v="2019-10-18T00:00:00"/>
    <d v="2019-10-24T00:00:00"/>
    <d v="2019-10-24T00:00:00"/>
    <m/>
    <m/>
    <m/>
    <m/>
    <m/>
    <s v="SVCORDERMAN"/>
    <d v="2019-11-01T00:00:00"/>
    <m/>
    <d v="2019-11-01T00:00:00"/>
    <d v="2019-10-28T00:00:00"/>
    <s v="ARANF"/>
    <d v="2019-10-28T00:00:00"/>
    <d v="2019-10-28T00:00:00"/>
    <d v="2019-10-28T00:00:00"/>
    <d v="2019-10-28T00:00:00"/>
    <s v="PERTC"/>
    <d v="2019-11-21T00:00:00"/>
    <d v="2019-11-21T00:00:00"/>
    <d v="2019-10-31T00:00:00"/>
    <d v="2019-11-21T00:00:00"/>
    <s v="HAMIS"/>
    <m/>
    <m/>
    <m/>
    <m/>
    <m/>
    <m/>
    <m/>
    <d v="2019-11-21T00:00:00"/>
    <d v="2019-11-18T00:00:00"/>
    <s v="ARANF"/>
    <d v="2019-10-31T00:00:00"/>
    <m/>
    <d v="2019-10-31T00:00:00"/>
    <d v="2019-10-28T00:00:00"/>
    <s v="KEENS"/>
    <d v="2019-07-31T00:00:00"/>
    <d v="2019-07-31T00:00:00"/>
    <d v="2019-08-02T00:00:00"/>
    <d v="2019-08-05T00:00:00"/>
    <m/>
    <m/>
    <m/>
    <m/>
    <m/>
    <x v="0"/>
    <x v="0"/>
  </r>
  <r>
    <s v="PERTC"/>
    <n v="1901797401"/>
    <s v="GB/WS-CUSTOM-BLDR"/>
    <s v="TMS CONTRACTING, LLC"/>
    <s v="LOAVES AND FISHES"/>
    <x v="0"/>
    <d v="2019-08-20T00:00:00"/>
    <d v="2019-12-04T00:00:00"/>
    <m/>
    <m/>
    <s v="ANN"/>
    <s v="KC1"/>
    <x v="8"/>
    <s v="ANN"/>
    <s v="D1"/>
    <m/>
    <d v="2019-10-10T00:00:00"/>
    <d v="2019-10-11T00:00:00"/>
    <m/>
    <n v="133668"/>
    <n v="0"/>
    <n v="46.02"/>
    <n v="43.55"/>
    <n v="43.55"/>
    <n v="120"/>
    <m/>
    <n v="162.5"/>
    <n v="0"/>
    <n v="162.5"/>
    <n v="11888"/>
    <n v="8088"/>
    <n v="0"/>
    <n v="23954"/>
    <n v="17.920999999999999"/>
    <n v="20901.55"/>
    <m/>
    <n v="16"/>
    <m/>
    <m/>
    <m/>
    <m/>
    <m/>
    <s v="MBUTLER"/>
    <d v="2019-09-23T00:00:00"/>
    <d v="2019-09-23T00:00:00"/>
    <d v="2019-10-07T00:00:00"/>
    <d v="2019-10-07T00:00:00"/>
    <s v="JHWOEHRER"/>
    <d v="2019-10-01T00:00:00"/>
    <d v="2019-10-01T00:00:00"/>
    <d v="2019-10-02T00:00:00"/>
    <d v="2019-10-02T00:00:00"/>
    <s v="MBUTLER"/>
    <d v="2019-10-03T00:00:00"/>
    <d v="2019-10-03T00:00:00"/>
    <d v="2019-10-03T00:00:00"/>
    <m/>
    <s v="JUARA1"/>
    <d v="2019-10-10T00:00:00"/>
    <d v="2019-10-10T00:00:00"/>
    <d v="2019-10-23T00:00:00"/>
    <d v="2019-10-23T00:00:00"/>
    <s v="LPARRA"/>
    <d v="2019-10-23T00:00:00"/>
    <d v="2019-10-23T00:00:00"/>
    <d v="2019-10-25T00:00:00"/>
    <d v="2019-10-25T00:00:00"/>
    <m/>
    <m/>
    <m/>
    <m/>
    <m/>
    <s v="SVCORDERMAN"/>
    <d v="2019-10-31T00:00:00"/>
    <m/>
    <d v="2019-10-31T00:00:00"/>
    <d v="2019-10-31T00:00:00"/>
    <s v="JUARA1"/>
    <d v="2019-10-30T00:00:00"/>
    <d v="2019-10-30T00:00:00"/>
    <d v="2019-10-30T00:00:00"/>
    <d v="2019-10-30T00:00:00"/>
    <s v="PERTC"/>
    <d v="2019-11-21T00:00:00"/>
    <d v="2019-11-21T00:00:00"/>
    <d v="2019-11-04T00:00:00"/>
    <d v="2019-11-21T00:00:00"/>
    <m/>
    <m/>
    <m/>
    <m/>
    <m/>
    <m/>
    <m/>
    <m/>
    <d v="2019-12-04T00:00:00"/>
    <d v="2019-11-27T00:00:00"/>
    <s v="JUARA1"/>
    <d v="2019-10-30T00:00:00"/>
    <m/>
    <d v="2019-10-30T00:00:00"/>
    <d v="2019-10-30T00:00:00"/>
    <s v="KEENS"/>
    <d v="2019-08-29T00:00:00"/>
    <d v="2019-08-29T00:00:00"/>
    <d v="2019-09-10T00:00:00"/>
    <d v="2019-09-20T00:00:00"/>
    <m/>
    <m/>
    <m/>
    <m/>
    <m/>
    <x v="0"/>
    <x v="0"/>
  </r>
  <r>
    <s v="BJBETTLEYON"/>
    <n v="1902114901"/>
    <s v="GB/CL-STD-BLDR"/>
    <s v="ASSOCIATED CONTRACTORS OF CONNEAUT LAKE, INC."/>
    <s v="BETHESDA MAINTENANCE BLDG"/>
    <x v="0"/>
    <d v="2019-09-30T00:00:00"/>
    <d v="2019-12-02T00:00:00"/>
    <m/>
    <n v="1926"/>
    <s v="MXC"/>
    <s v="MXC"/>
    <x v="8"/>
    <s v="ANN"/>
    <s v="D1"/>
    <m/>
    <d v="2019-10-07T00:00:00"/>
    <d v="2019-10-08T00:00:00"/>
    <m/>
    <n v="33889.519999999997"/>
    <n v="0"/>
    <n v="9"/>
    <n v="9.35"/>
    <n v="9.35"/>
    <n v="20"/>
    <n v="20"/>
    <n v="19"/>
    <n v="0"/>
    <n v="19"/>
    <n v="1330"/>
    <n v="1000"/>
    <n v="0"/>
    <n v="6673.06"/>
    <n v="19.690999999999999"/>
    <n v="2419.91"/>
    <m/>
    <n v="20"/>
    <m/>
    <m/>
    <m/>
    <m/>
    <m/>
    <s v="GONZJ3"/>
    <d v="2019-10-09T00:00:00"/>
    <d v="2019-10-09T00:00:00"/>
    <d v="2019-10-10T00:00:00"/>
    <d v="2019-10-10T00:00:00"/>
    <s v="BAUTA"/>
    <d v="2019-10-10T00:00:00"/>
    <d v="2019-10-10T00:00:00"/>
    <d v="2019-10-10T00:00:00"/>
    <d v="2019-10-10T00:00:00"/>
    <s v="GONZJ3"/>
    <d v="2019-10-10T00:00:00"/>
    <d v="2019-10-10T00:00:00"/>
    <d v="2019-10-10T00:00:00"/>
    <d v="2019-10-10T00:00:00"/>
    <s v="EFGALVAN"/>
    <d v="2019-10-11T00:00:00"/>
    <d v="2019-10-11T00:00:00"/>
    <d v="2019-10-11T00:00:00"/>
    <d v="2019-10-11T00:00:00"/>
    <m/>
    <m/>
    <m/>
    <m/>
    <m/>
    <m/>
    <m/>
    <m/>
    <m/>
    <m/>
    <s v="SVCORDERMAN"/>
    <d v="2019-11-01T00:00:00"/>
    <m/>
    <d v="2019-11-01T00:00:00"/>
    <d v="2019-10-31T00:00:00"/>
    <s v="EFGALVAN"/>
    <d v="2019-10-30T00:00:00"/>
    <d v="2019-10-30T00:00:00"/>
    <d v="2019-10-30T00:00:00"/>
    <d v="2019-10-30T00:00:00"/>
    <s v="GREEJ1"/>
    <m/>
    <m/>
    <d v="2019-11-04T00:00:00"/>
    <m/>
    <s v="AALINAGHIAN"/>
    <m/>
    <m/>
    <m/>
    <m/>
    <m/>
    <m/>
    <m/>
    <d v="2019-12-02T00:00:00"/>
    <d v="2019-11-21T00:00:00"/>
    <s v="EFGALVAN"/>
    <d v="2019-10-31T00:00:00"/>
    <m/>
    <d v="2019-10-31T00:00:00"/>
    <d v="2019-10-30T00:00:00"/>
    <s v="DSEGURA"/>
    <d v="2019-10-03T00:00:00"/>
    <d v="2019-10-03T00:00:00"/>
    <d v="2019-10-07T00:00:00"/>
    <d v="2019-10-07T00:00:00"/>
    <m/>
    <m/>
    <m/>
    <m/>
    <m/>
    <x v="0"/>
    <x v="0"/>
  </r>
  <r>
    <s v="FARRM"/>
    <n v="1902129601"/>
    <s v="GB/CL-STD-BLDR"/>
    <s v="DF COFFRAGES INC."/>
    <s v="COUGAR FERME"/>
    <x v="0"/>
    <d v="2019-10-07T00:00:00"/>
    <d v="2019-11-26T00:00:00"/>
    <m/>
    <n v="543243"/>
    <s v="MXC"/>
    <s v="KC3"/>
    <x v="8"/>
    <s v="ANN"/>
    <s v="D1"/>
    <m/>
    <d v="2019-10-15T00:00:00"/>
    <d v="2019-10-16T00:00:00"/>
    <m/>
    <n v="74787.429999999993"/>
    <n v="56250.18"/>
    <n v="22.9"/>
    <n v="23.68"/>
    <n v="23.68"/>
    <n v="20"/>
    <n v="20"/>
    <n v="20.5"/>
    <n v="0"/>
    <n v="20.5"/>
    <n v="1862"/>
    <n v="1400"/>
    <n v="0"/>
    <n v="13777.09"/>
    <n v="18.422000000000001"/>
    <n v="9299.82"/>
    <n v="16.533000000000001"/>
    <n v="16"/>
    <m/>
    <m/>
    <m/>
    <m/>
    <m/>
    <s v="SKSETTER"/>
    <d v="2019-10-15T00:00:00"/>
    <d v="2019-10-15T00:00:00"/>
    <d v="2019-10-16T00:00:00"/>
    <m/>
    <s v="HAMIS"/>
    <d v="2019-10-14T00:00:00"/>
    <d v="2019-10-14T00:00:00"/>
    <d v="2019-10-14T00:00:00"/>
    <m/>
    <s v="SKSETTER"/>
    <d v="2019-10-14T00:00:00"/>
    <d v="2019-10-14T00:00:00"/>
    <d v="2019-10-14T00:00:00"/>
    <m/>
    <s v="EFGALVAN"/>
    <d v="2019-10-22T00:00:00"/>
    <d v="2019-10-22T00:00:00"/>
    <d v="2019-10-22T00:00:00"/>
    <d v="2019-10-22T00:00:00"/>
    <m/>
    <m/>
    <m/>
    <m/>
    <m/>
    <m/>
    <m/>
    <m/>
    <m/>
    <m/>
    <s v="SVCORDERMAN"/>
    <d v="2019-11-01T00:00:00"/>
    <m/>
    <d v="2019-11-01T00:00:00"/>
    <d v="2019-10-31T00:00:00"/>
    <s v="EFGALVAN"/>
    <d v="2019-10-30T00:00:00"/>
    <d v="2019-10-30T00:00:00"/>
    <d v="2019-10-30T00:00:00"/>
    <d v="2019-10-30T00:00:00"/>
    <s v="GREEJ1"/>
    <m/>
    <m/>
    <d v="2019-11-04T00:00:00"/>
    <m/>
    <m/>
    <m/>
    <m/>
    <m/>
    <m/>
    <m/>
    <m/>
    <m/>
    <d v="2019-11-26T00:00:00"/>
    <d v="2019-11-06T00:00:00"/>
    <s v="EFGALVAN"/>
    <d v="2019-10-31T00:00:00"/>
    <m/>
    <d v="2019-10-31T00:00:00"/>
    <d v="2019-10-30T00:00:00"/>
    <s v="JLLOREDO"/>
    <d v="2019-10-08T00:00:00"/>
    <d v="2019-10-08T00:00:00"/>
    <d v="2019-10-09T00:00:00"/>
    <d v="2019-10-14T00:00:00"/>
    <m/>
    <m/>
    <m/>
    <m/>
    <m/>
    <x v="0"/>
    <x v="0"/>
  </r>
  <r>
    <s v="FARRM"/>
    <n v="1902165001"/>
    <s v="GB/CL-STD-BLDR"/>
    <s v="VERTEC CONTRACTORS LTD."/>
    <s v="NOR-BUILT ADDITION CLASSIC"/>
    <x v="0"/>
    <d v="2019-10-07T00:00:00"/>
    <d v="2019-12-10T00:00:00"/>
    <m/>
    <m/>
    <s v="MXC"/>
    <s v="KC3"/>
    <x v="8"/>
    <s v="ANN"/>
    <s v="D1"/>
    <m/>
    <d v="2019-10-11T00:00:00"/>
    <d v="2019-10-14T00:00:00"/>
    <m/>
    <n v="37255.42"/>
    <n v="0"/>
    <n v="9.89"/>
    <n v="10.66"/>
    <n v="10.66"/>
    <n v="20"/>
    <n v="20"/>
    <n v="16"/>
    <n v="0"/>
    <n v="16"/>
    <n v="1862"/>
    <n v="1400"/>
    <n v="0"/>
    <n v="7455.85"/>
    <n v="20.013000000000002"/>
    <n v="-52.35"/>
    <m/>
    <n v="20"/>
    <m/>
    <m/>
    <m/>
    <m/>
    <m/>
    <s v="HAMIS"/>
    <d v="2019-10-11T00:00:00"/>
    <d v="2019-10-11T00:00:00"/>
    <d v="2019-10-14T00:00:00"/>
    <m/>
    <s v="JUNGA"/>
    <d v="2019-10-14T00:00:00"/>
    <d v="2019-10-14T00:00:00"/>
    <d v="2019-10-14T00:00:00"/>
    <m/>
    <s v="HAMIS"/>
    <d v="2019-10-14T00:00:00"/>
    <d v="2019-10-14T00:00:00"/>
    <d v="2019-10-14T00:00:00"/>
    <m/>
    <s v="EFGALVAN"/>
    <d v="2019-10-28T00:00:00"/>
    <d v="2019-10-28T00:00:00"/>
    <d v="2019-10-28T00:00:00"/>
    <d v="2019-10-28T00:00:00"/>
    <m/>
    <m/>
    <m/>
    <m/>
    <m/>
    <m/>
    <m/>
    <m/>
    <m/>
    <m/>
    <s v="SVCORDERMAN"/>
    <d v="2019-11-05T00:00:00"/>
    <m/>
    <d v="2019-11-05T00:00:00"/>
    <d v="2019-10-31T00:00:00"/>
    <s v="EFGALVAN"/>
    <d v="2019-10-30T00:00:00"/>
    <d v="2019-10-30T00:00:00"/>
    <d v="2019-10-30T00:00:00"/>
    <d v="2019-10-30T00:00:00"/>
    <s v="GREEJ1"/>
    <m/>
    <m/>
    <d v="2019-11-04T00:00:00"/>
    <m/>
    <s v="AKHATIB"/>
    <m/>
    <m/>
    <m/>
    <m/>
    <m/>
    <m/>
    <m/>
    <d v="2019-12-05T00:00:00"/>
    <m/>
    <s v="EFGALVAN"/>
    <d v="2019-10-31T00:00:00"/>
    <m/>
    <d v="2019-10-31T00:00:00"/>
    <d v="2019-10-30T00:00:00"/>
    <s v="DSEGURA"/>
    <d v="2019-10-08T00:00:00"/>
    <d v="2019-10-08T00:00:00"/>
    <d v="2019-10-09T00:00:00"/>
    <d v="2019-10-09T00:00:00"/>
    <m/>
    <m/>
    <m/>
    <m/>
    <m/>
    <x v="0"/>
    <x v="0"/>
  </r>
  <r>
    <s v="BJBETTLEYON"/>
    <n v="1902217301"/>
    <s v="GB/CL-STD-BLDR"/>
    <s v="KIRST CONSTRUCTION, INC."/>
    <s v="BASKET BALL"/>
    <x v="0"/>
    <d v="2019-10-14T00:00:00"/>
    <d v="2019-12-04T00:00:00"/>
    <m/>
    <s v="RGDM2019"/>
    <s v="MXC"/>
    <s v="MXC"/>
    <x v="8"/>
    <s v="ANN"/>
    <s v="D1"/>
    <m/>
    <d v="2019-10-24T00:00:00"/>
    <d v="2019-10-25T00:00:00"/>
    <m/>
    <n v="71339.8"/>
    <n v="0"/>
    <n v="26.87"/>
    <n v="27.29"/>
    <n v="27.29"/>
    <n v="20"/>
    <n v="20"/>
    <n v="11.25"/>
    <n v="0"/>
    <n v="11.25"/>
    <n v="1330"/>
    <n v="1000"/>
    <n v="0"/>
    <n v="13180.1"/>
    <n v="18.475000000000001"/>
    <n v="-122.47"/>
    <m/>
    <n v="20"/>
    <m/>
    <m/>
    <m/>
    <m/>
    <m/>
    <s v="GONZR"/>
    <d v="2019-11-01T00:00:00"/>
    <d v="2019-11-01T00:00:00"/>
    <d v="2019-11-04T00:00:00"/>
    <d v="2019-11-05T00:00:00"/>
    <s v="BAUTA"/>
    <d v="2019-11-04T00:00:00"/>
    <d v="2019-11-04T00:00:00"/>
    <d v="2019-11-04T00:00:00"/>
    <m/>
    <s v="GONZR"/>
    <d v="2019-11-04T00:00:00"/>
    <d v="2019-11-04T00:00:00"/>
    <d v="2019-11-04T00:00:00"/>
    <d v="2019-11-05T00:00:00"/>
    <s v="GALVA"/>
    <d v="2019-11-05T00:00:00"/>
    <d v="2019-11-05T00:00:00"/>
    <d v="2019-11-05T00:00:00"/>
    <d v="2019-11-05T00:00:00"/>
    <m/>
    <m/>
    <m/>
    <m/>
    <m/>
    <m/>
    <m/>
    <m/>
    <m/>
    <m/>
    <s v="SVCORDERMAN"/>
    <m/>
    <m/>
    <d v="2019-11-11T00:00:00"/>
    <d v="2019-11-08T00:00:00"/>
    <s v="GALVA"/>
    <d v="2019-11-08T00:00:00"/>
    <d v="2019-11-08T00:00:00"/>
    <d v="2019-11-08T00:00:00"/>
    <d v="2019-11-08T00:00:00"/>
    <s v="GREEJ1"/>
    <m/>
    <m/>
    <d v="2019-11-13T00:00:00"/>
    <m/>
    <s v="SLSEYFERT"/>
    <m/>
    <m/>
    <m/>
    <m/>
    <m/>
    <m/>
    <m/>
    <d v="2019-12-04T00:00:00"/>
    <m/>
    <s v="GALVA"/>
    <d v="2019-11-08T00:00:00"/>
    <m/>
    <d v="2019-11-08T00:00:00"/>
    <d v="2019-11-08T00:00:00"/>
    <s v="JLLOREDO"/>
    <d v="2019-10-15T00:00:00"/>
    <d v="2019-10-15T00:00:00"/>
    <d v="2019-10-16T00:00:00"/>
    <d v="2019-10-23T00:00:00"/>
    <m/>
    <m/>
    <m/>
    <m/>
    <m/>
    <x v="0"/>
    <x v="0"/>
  </r>
  <r>
    <s v="BJBETTLEYON"/>
    <n v="1902221401"/>
    <s v="GB/CL-STD-BLDR"/>
    <s v="COLEMAN-ADAMS CONSTRUCTION, INC."/>
    <s v="HALLER WAREHOUSE"/>
    <x v="0"/>
    <d v="2019-10-14T00:00:00"/>
    <d v="2019-12-19T00:00:00"/>
    <m/>
    <n v="43822"/>
    <s v="MXC"/>
    <s v="KC3"/>
    <x v="8"/>
    <s v="ANN"/>
    <s v="D1"/>
    <m/>
    <d v="2019-10-21T00:00:00"/>
    <d v="2019-10-22T00:00:00"/>
    <m/>
    <n v="241136.17"/>
    <n v="0"/>
    <n v="95.61"/>
    <n v="95.74"/>
    <n v="95.74"/>
    <n v="50"/>
    <n v="50"/>
    <n v="21"/>
    <n v="0"/>
    <n v="21"/>
    <n v="3325"/>
    <n v="2500"/>
    <n v="0"/>
    <n v="40442.43"/>
    <n v="16.771999999999998"/>
    <n v="0"/>
    <m/>
    <n v="17"/>
    <m/>
    <m/>
    <m/>
    <m/>
    <m/>
    <s v="JUNGA"/>
    <d v="2019-10-21T00:00:00"/>
    <d v="2019-10-21T00:00:00"/>
    <d v="2019-10-22T00:00:00"/>
    <d v="2019-10-22T00:00:00"/>
    <s v="KMBUCK"/>
    <d v="2019-10-22T00:00:00"/>
    <d v="2019-10-22T00:00:00"/>
    <d v="2019-10-22T00:00:00"/>
    <m/>
    <s v="JUNGA"/>
    <d v="2019-10-22T00:00:00"/>
    <d v="2019-10-22T00:00:00"/>
    <d v="2019-10-22T00:00:00"/>
    <d v="2019-10-22T00:00:00"/>
    <s v="EFGALVAN"/>
    <d v="2019-10-23T00:00:00"/>
    <d v="2019-10-23T00:00:00"/>
    <d v="2019-10-23T00:00:00"/>
    <d v="2019-10-23T00:00:00"/>
    <s v="FGMONDRAGON"/>
    <d v="2019-10-25T00:00:00"/>
    <d v="2019-10-25T00:00:00"/>
    <d v="2019-10-25T00:00:00"/>
    <d v="2019-10-25T00:00:00"/>
    <m/>
    <m/>
    <m/>
    <m/>
    <m/>
    <s v="SVCORDERMAN"/>
    <d v="2019-11-19T00:00:00"/>
    <m/>
    <d v="2019-11-19T00:00:00"/>
    <d v="2019-11-12T00:00:00"/>
    <s v="EFGALVAN"/>
    <d v="2019-10-31T00:00:00"/>
    <d v="2019-10-31T00:00:00"/>
    <d v="2019-10-31T00:00:00"/>
    <d v="2019-10-31T00:00:00"/>
    <s v="GREEJ1"/>
    <m/>
    <m/>
    <d v="2019-11-15T00:00:00"/>
    <m/>
    <s v="KMBUCK"/>
    <m/>
    <m/>
    <m/>
    <m/>
    <m/>
    <m/>
    <m/>
    <d v="2019-12-19T00:00:00"/>
    <m/>
    <s v="EFGALVAN"/>
    <d v="2019-11-01T00:00:00"/>
    <m/>
    <d v="2019-11-01T00:00:00"/>
    <d v="2019-10-31T00:00:00"/>
    <s v="JLLOREDO"/>
    <d v="2019-10-15T00:00:00"/>
    <d v="2019-10-15T00:00:00"/>
    <d v="2019-10-16T00:00:00"/>
    <d v="2019-10-16T00:00:00"/>
    <m/>
    <m/>
    <m/>
    <m/>
    <m/>
    <x v="0"/>
    <x v="0"/>
  </r>
  <r>
    <s v="BJBETTLEYON"/>
    <n v="1902265801"/>
    <s v="GB/CL-STD-BLDR"/>
    <s v="CONNEMARA CORPORATION"/>
    <s v="MOODY 30X40"/>
    <x v="0"/>
    <d v="2019-10-18T00:00:00"/>
    <d v="2019-12-04T00:00:00"/>
    <m/>
    <m/>
    <s v="MXC"/>
    <s v="KC3"/>
    <x v="8"/>
    <s v="ANN"/>
    <s v="D1"/>
    <m/>
    <d v="2019-10-29T00:00:00"/>
    <d v="2019-10-30T00:00:00"/>
    <m/>
    <n v="19165.189999999999"/>
    <n v="0"/>
    <n v="4.6399999999999997"/>
    <n v="4.5599999999999996"/>
    <n v="4.5599999999999996"/>
    <n v="20"/>
    <n v="20"/>
    <n v="10"/>
    <n v="0"/>
    <n v="10"/>
    <n v="1330"/>
    <n v="1000"/>
    <n v="0"/>
    <n v="3932.82"/>
    <n v="20.521000000000001"/>
    <n v="-24.55"/>
    <m/>
    <n v="22"/>
    <m/>
    <m/>
    <m/>
    <m/>
    <m/>
    <s v="JUNGA"/>
    <d v="2019-10-31T00:00:00"/>
    <d v="2019-10-31T00:00:00"/>
    <d v="2019-11-01T00:00:00"/>
    <d v="2019-11-01T00:00:00"/>
    <s v="KMBUCK"/>
    <d v="2019-11-01T00:00:00"/>
    <d v="2019-11-01T00:00:00"/>
    <d v="2019-11-01T00:00:00"/>
    <m/>
    <s v="JUNGA"/>
    <d v="2019-11-01T00:00:00"/>
    <d v="2019-11-01T00:00:00"/>
    <d v="2019-11-01T00:00:00"/>
    <d v="2019-11-01T00:00:00"/>
    <s v="LOPEA"/>
    <d v="2019-11-05T00:00:00"/>
    <d v="2019-11-05T00:00:00"/>
    <d v="2019-11-05T00:00:00"/>
    <d v="2019-11-05T00:00:00"/>
    <s v="LOPEA"/>
    <d v="2019-11-06T00:00:00"/>
    <d v="2019-11-06T00:00:00"/>
    <d v="2019-11-06T00:00:00"/>
    <d v="2019-11-06T00:00:00"/>
    <m/>
    <m/>
    <m/>
    <m/>
    <m/>
    <s v="SVCORDERMAN"/>
    <d v="2019-11-11T00:00:00"/>
    <m/>
    <d v="2019-11-11T00:00:00"/>
    <d v="2019-11-11T00:00:00"/>
    <s v="LOPEA"/>
    <d v="2019-11-08T00:00:00"/>
    <d v="2019-11-08T00:00:00"/>
    <d v="2019-11-08T00:00:00"/>
    <d v="2019-11-08T00:00:00"/>
    <s v="GREEJ1"/>
    <m/>
    <m/>
    <d v="2019-11-14T00:00:00"/>
    <m/>
    <s v="KMBUCK"/>
    <m/>
    <m/>
    <m/>
    <m/>
    <m/>
    <m/>
    <m/>
    <d v="2019-12-04T00:00:00"/>
    <m/>
    <s v="LOPEA"/>
    <d v="2019-11-08T00:00:00"/>
    <m/>
    <d v="2019-11-08T00:00:00"/>
    <d v="2019-11-08T00:00:00"/>
    <s v="JLLOREDO"/>
    <d v="2019-10-25T00:00:00"/>
    <d v="2019-10-25T00:00:00"/>
    <d v="2019-10-28T00:00:00"/>
    <d v="2019-10-28T00:00:00"/>
    <m/>
    <m/>
    <m/>
    <m/>
    <m/>
    <x v="0"/>
    <x v="0"/>
  </r>
  <r>
    <s v="GREEJ1"/>
    <n v="1901524303"/>
    <s v="GB/CL-STD-BLDR"/>
    <s v="FITZ'S CONSTRUCTION LTD."/>
    <s v="AUTO ONE  DARTMOUTH NOVA SCOTI"/>
    <x v="1"/>
    <d v="2019-10-30T00:00:00"/>
    <m/>
    <m/>
    <m/>
    <s v="MXC"/>
    <s v="MXC"/>
    <x v="8"/>
    <s v="ANN"/>
    <s v="D1"/>
    <m/>
    <d v="2019-10-31T00:00:00"/>
    <d v="2019-11-01T00:00:00"/>
    <d v="2019-12-01T00:00:00"/>
    <n v="1599.4"/>
    <n v="1210.0899999999999"/>
    <n v="0.38"/>
    <n v="0.38"/>
    <n v="0.38"/>
    <n v="0"/>
    <m/>
    <n v="0"/>
    <n v="0"/>
    <n v="0"/>
    <m/>
    <m/>
    <n v="0"/>
    <n v="674.4"/>
    <n v="42.165999999999997"/>
    <n v="136.54"/>
    <n v="11.282999999999999"/>
    <n v="0"/>
    <m/>
    <m/>
    <m/>
    <m/>
    <m/>
    <s v="JUNGA"/>
    <m/>
    <m/>
    <m/>
    <m/>
    <s v="HAMIS"/>
    <m/>
    <m/>
    <m/>
    <m/>
    <m/>
    <m/>
    <m/>
    <m/>
    <m/>
    <m/>
    <m/>
    <m/>
    <m/>
    <m/>
    <m/>
    <m/>
    <m/>
    <m/>
    <m/>
    <m/>
    <m/>
    <m/>
    <m/>
    <m/>
    <s v="SVCORDERMAN"/>
    <d v="2019-10-31T00:00:00"/>
    <m/>
    <d v="2019-11-01T00:00:00"/>
    <d v="2019-11-01T00:00:00"/>
    <m/>
    <m/>
    <m/>
    <m/>
    <m/>
    <m/>
    <m/>
    <m/>
    <d v="2019-11-06T00:00:00"/>
    <m/>
    <m/>
    <m/>
    <m/>
    <m/>
    <m/>
    <m/>
    <m/>
    <m/>
    <d v="2019-11-13T00:00:00"/>
    <d v="2019-11-12T00:00:00"/>
    <s v="LINDS"/>
    <d v="2019-10-30T00:00:00"/>
    <m/>
    <d v="2019-10-30T00:00:00"/>
    <d v="2019-10-30T00:00:00"/>
    <s v="JLLOREDO"/>
    <m/>
    <m/>
    <m/>
    <m/>
    <m/>
    <m/>
    <m/>
    <m/>
    <m/>
    <x v="0"/>
    <x v="0"/>
  </r>
  <r>
    <s v="GREEJ1"/>
    <n v="1901435705"/>
    <s v="CLAIM-ENPARTS-BLDR"/>
    <s v="RUSSELL P. LEFROIS BUILDER, INC."/>
    <s v="BOBCAT"/>
    <x v="1"/>
    <d v="2019-11-06T00:00:00"/>
    <m/>
    <m/>
    <m/>
    <s v="MXC"/>
    <s v="MXC"/>
    <x v="8"/>
    <s v="ANN"/>
    <s v="D1"/>
    <m/>
    <m/>
    <m/>
    <d v="2019-12-01T00:00:00"/>
    <n v="0"/>
    <n v="0"/>
    <n v="0"/>
    <n v="0.46"/>
    <n v="0.46"/>
    <n v="0"/>
    <m/>
    <n v="0"/>
    <n v="0"/>
    <n v="0"/>
    <m/>
    <m/>
    <n v="0"/>
    <n v="0"/>
    <m/>
    <n v="-1177.95"/>
    <m/>
    <n v="0"/>
    <m/>
    <m/>
    <m/>
    <m/>
    <m/>
    <s v="BAUTA"/>
    <m/>
    <m/>
    <m/>
    <m/>
    <s v="CORRL"/>
    <m/>
    <m/>
    <m/>
    <m/>
    <m/>
    <m/>
    <m/>
    <m/>
    <m/>
    <s v="HERNG"/>
    <m/>
    <m/>
    <m/>
    <m/>
    <m/>
    <m/>
    <m/>
    <m/>
    <m/>
    <m/>
    <m/>
    <m/>
    <m/>
    <m/>
    <s v="SVCORDERMAN"/>
    <d v="2019-11-06T00:00:00"/>
    <m/>
    <d v="2019-11-06T00:00:00"/>
    <d v="2019-11-06T00:00:00"/>
    <m/>
    <m/>
    <m/>
    <m/>
    <m/>
    <m/>
    <m/>
    <m/>
    <m/>
    <m/>
    <s v="BHLOCKLEAR"/>
    <m/>
    <m/>
    <m/>
    <m/>
    <m/>
    <m/>
    <m/>
    <d v="2019-11-11T00:00:00"/>
    <d v="2019-11-12T00:00:00"/>
    <s v="HERNG"/>
    <d v="2019-11-06T00:00:00"/>
    <m/>
    <d v="2019-11-06T00:00:00"/>
    <d v="2019-11-06T00:00:00"/>
    <s v="JLLOREDO"/>
    <m/>
    <m/>
    <m/>
    <m/>
    <m/>
    <m/>
    <m/>
    <m/>
    <m/>
    <x v="0"/>
    <x v="2"/>
  </r>
  <r>
    <s v="JPERIC"/>
    <n v="1900210723"/>
    <s v="GB/WS-ENPARTS-BLDR"/>
    <s v="ABCOTT CONSTRUCTION LTD."/>
    <s v="BRANT FIREHALLS ONONDAGA"/>
    <x v="1"/>
    <d v="2019-11-05T00:00:00"/>
    <d v="2019-11-08T00:00:00"/>
    <m/>
    <m/>
    <s v="KAN"/>
    <s v="KC1"/>
    <x v="9"/>
    <s v="ANN"/>
    <s v="D1"/>
    <m/>
    <m/>
    <m/>
    <d v="2019-12-01T00:00:00"/>
    <n v="122"/>
    <n v="92.24"/>
    <n v="0.05"/>
    <n v="7.0000000000000007E-2"/>
    <n v="7.0000000000000007E-2"/>
    <n v="0"/>
    <m/>
    <n v="0"/>
    <n v="0"/>
    <n v="0"/>
    <m/>
    <m/>
    <n v="0"/>
    <n v="22"/>
    <n v="18.033000000000001"/>
    <n v="-25.56"/>
    <m/>
    <n v="0"/>
    <m/>
    <m/>
    <m/>
    <m/>
    <m/>
    <s v="DMSNYDER1"/>
    <m/>
    <m/>
    <m/>
    <m/>
    <s v="LEASAAD"/>
    <m/>
    <m/>
    <m/>
    <m/>
    <m/>
    <m/>
    <m/>
    <m/>
    <m/>
    <m/>
    <m/>
    <m/>
    <m/>
    <m/>
    <m/>
    <m/>
    <m/>
    <m/>
    <m/>
    <m/>
    <m/>
    <m/>
    <m/>
    <m/>
    <s v="SVCORDERMAN"/>
    <d v="2019-11-07T00:00:00"/>
    <m/>
    <d v="2019-11-07T00:00:00"/>
    <d v="2019-11-07T00:00:00"/>
    <m/>
    <m/>
    <m/>
    <m/>
    <m/>
    <m/>
    <m/>
    <m/>
    <d v="2019-11-11T00:00:00"/>
    <m/>
    <s v="AKHATIB"/>
    <m/>
    <m/>
    <m/>
    <m/>
    <m/>
    <m/>
    <m/>
    <d v="2019-11-14T00:00:00"/>
    <d v="2019-11-12T00:00:00"/>
    <s v="JLYONS"/>
    <d v="2019-11-05T00:00:00"/>
    <m/>
    <d v="2019-11-05T00:00:00"/>
    <d v="2019-11-07T00:00:00"/>
    <s v="JBTAFOYA"/>
    <m/>
    <m/>
    <m/>
    <m/>
    <m/>
    <m/>
    <m/>
    <m/>
    <m/>
    <x v="1"/>
    <x v="1"/>
  </r>
  <r>
    <s v="LTKANTZ"/>
    <n v="1803235508"/>
    <s v="GB-ENPARTS-BLDR"/>
    <s v="TAMORA BUILDING SYSTEMS, INC."/>
    <s v="84 SQUARE ASSOCIATES"/>
    <x v="1"/>
    <d v="2019-10-30T00:00:00"/>
    <m/>
    <m/>
    <s v="B1869"/>
    <s v="CAN"/>
    <s v="NC"/>
    <x v="9"/>
    <s v="ANN"/>
    <s v="E1"/>
    <m/>
    <m/>
    <m/>
    <d v="2019-12-01T00:00:00"/>
    <n v="1"/>
    <n v="0"/>
    <n v="0"/>
    <n v="0.05"/>
    <n v="0.05"/>
    <n v="0"/>
    <m/>
    <n v="0"/>
    <n v="0"/>
    <n v="0"/>
    <m/>
    <m/>
    <n v="0"/>
    <n v="1"/>
    <n v="100"/>
    <n v="-71.97"/>
    <m/>
    <n v="0"/>
    <m/>
    <m/>
    <m/>
    <m/>
    <m/>
    <s v="MKWONG"/>
    <d v="2019-10-31T00:00:00"/>
    <d v="2019-10-31T00:00:00"/>
    <d v="2019-10-31T00:00:00"/>
    <d v="2019-10-31T00:00:00"/>
    <s v="WJCLYMER"/>
    <m/>
    <m/>
    <m/>
    <m/>
    <m/>
    <m/>
    <m/>
    <m/>
    <m/>
    <s v="KRGRAHAM"/>
    <d v="2019-10-31T00:00:00"/>
    <d v="2019-10-31T00:00:00"/>
    <d v="2019-10-31T00:00:00"/>
    <d v="2019-10-31T00:00:00"/>
    <m/>
    <m/>
    <m/>
    <m/>
    <m/>
    <m/>
    <m/>
    <m/>
    <m/>
    <m/>
    <s v="SVCORDERMAN"/>
    <d v="2019-11-01T00:00:00"/>
    <m/>
    <d v="2019-11-01T00:00:00"/>
    <d v="2019-11-01T00:00:00"/>
    <m/>
    <m/>
    <m/>
    <m/>
    <m/>
    <m/>
    <m/>
    <m/>
    <m/>
    <m/>
    <m/>
    <m/>
    <m/>
    <m/>
    <m/>
    <m/>
    <m/>
    <m/>
    <d v="2019-11-08T00:00:00"/>
    <d v="2019-11-05T00:00:00"/>
    <s v="KRGRAHAM"/>
    <d v="2019-10-31T00:00:00"/>
    <m/>
    <d v="2019-10-31T00:00:00"/>
    <d v="2019-10-31T00:00:00"/>
    <s v="PATEY"/>
    <m/>
    <m/>
    <m/>
    <m/>
    <m/>
    <m/>
    <m/>
    <m/>
    <m/>
    <x v="0"/>
    <x v="1"/>
  </r>
  <r>
    <s v="JPERIC"/>
    <n v="1901370701"/>
    <s v="GB/WS-CUSTOM-BLDR CAN"/>
    <s v="FITZGERALD &amp; SNOW LTD."/>
    <s v="CHARLOTTETOWN METAL PRODUCTS"/>
    <x v="0"/>
    <d v="2019-06-20T00:00:00"/>
    <d v="2019-12-02T00:00:00"/>
    <m/>
    <n v="8338"/>
    <s v="MXC"/>
    <s v="ANN"/>
    <x v="10"/>
    <s v="ANN"/>
    <s v="E1"/>
    <m/>
    <d v="2019-08-19T00:00:00"/>
    <d v="2019-08-19T00:00:00"/>
    <m/>
    <n v="431983"/>
    <n v="0"/>
    <n v="110.7"/>
    <n v="114.14"/>
    <n v="114.14"/>
    <n v="485"/>
    <m/>
    <n v="501.75"/>
    <n v="0"/>
    <n v="501.75"/>
    <n v="97000"/>
    <n v="71780"/>
    <n v="0"/>
    <n v="113803"/>
    <n v="26.344000000000001"/>
    <n v="-366.48"/>
    <m/>
    <n v="26"/>
    <m/>
    <m/>
    <m/>
    <m/>
    <m/>
    <s v="BHLOCKLEAR"/>
    <d v="2019-09-03T00:00:00"/>
    <d v="2019-09-03T00:00:00"/>
    <d v="2019-09-27T00:00:00"/>
    <d v="2019-09-27T00:00:00"/>
    <s v="WTCASTONGUAY"/>
    <d v="2019-09-23T00:00:00"/>
    <d v="2019-09-23T00:00:00"/>
    <d v="2019-09-24T00:00:00"/>
    <d v="2019-09-26T00:00:00"/>
    <s v="BHLOCKLEAR"/>
    <d v="2019-09-27T00:00:00"/>
    <d v="2019-09-27T00:00:00"/>
    <d v="2019-09-27T00:00:00"/>
    <d v="2019-09-27T00:00:00"/>
    <s v="JAMCATEE"/>
    <d v="2019-10-17T00:00:00"/>
    <d v="2019-10-28T00:00:00"/>
    <d v="2019-11-01T00:00:00"/>
    <d v="2019-11-01T00:00:00"/>
    <s v="JBORN"/>
    <d v="2019-11-04T00:00:00"/>
    <d v="2019-11-04T00:00:00"/>
    <d v="2019-11-05T00:00:00"/>
    <d v="2019-11-05T00:00:00"/>
    <s v="SJMACEK"/>
    <d v="2019-11-05T00:00:00"/>
    <d v="2019-11-05T00:00:00"/>
    <d v="2019-11-06T00:00:00"/>
    <d v="2019-11-06T00:00:00"/>
    <s v="SVCORDERMAN"/>
    <d v="2019-11-08T00:00:00"/>
    <m/>
    <d v="2019-11-08T00:00:00"/>
    <d v="2019-11-08T00:00:00"/>
    <s v="JAMCATEE"/>
    <d v="2019-11-01T00:00:00"/>
    <d v="2019-11-04T00:00:00"/>
    <d v="2019-11-05T00:00:00"/>
    <d v="2019-11-05T00:00:00"/>
    <s v="JPERIC"/>
    <d v="2019-11-11T00:00:00"/>
    <d v="2019-11-11T00:00:00"/>
    <d v="2019-11-13T00:00:00"/>
    <d v="2019-11-11T00:00:00"/>
    <s v="WTCASTONGUAY"/>
    <m/>
    <m/>
    <m/>
    <m/>
    <m/>
    <m/>
    <m/>
    <d v="2019-12-02T00:00:00"/>
    <m/>
    <s v="JAMCATEE"/>
    <d v="2019-11-08T00:00:00"/>
    <m/>
    <d v="2019-11-08T00:00:00"/>
    <d v="2019-11-08T00:00:00"/>
    <s v="ESCOA"/>
    <d v="2019-07-05T00:00:00"/>
    <d v="2019-07-05T00:00:00"/>
    <d v="2019-07-22T00:00:00"/>
    <d v="2019-09-03T00:00:00"/>
    <m/>
    <m/>
    <m/>
    <m/>
    <m/>
    <x v="0"/>
    <x v="0"/>
  </r>
  <r>
    <s v="JPERIC"/>
    <n v="1901370704"/>
    <s v="GB/WS-CUSTOM-BLDR CAN"/>
    <s v="FITZGERALD &amp; SNOW LTD."/>
    <s v="CHARLOTTETOWN METAL PRODUCTS"/>
    <x v="0"/>
    <d v="2019-06-26T00:00:00"/>
    <d v="2019-12-17T00:00:00"/>
    <m/>
    <n v="8338"/>
    <s v="MXC"/>
    <s v="ANN"/>
    <x v="10"/>
    <s v="ANN"/>
    <s v="E1"/>
    <m/>
    <d v="2019-10-13T00:00:00"/>
    <d v="2019-10-14T00:00:00"/>
    <m/>
    <n v="200000"/>
    <n v="0"/>
    <n v="36.5"/>
    <n v="75.319999999999993"/>
    <n v="75.319999999999993"/>
    <n v="0"/>
    <m/>
    <n v="0"/>
    <n v="0"/>
    <n v="0"/>
    <m/>
    <m/>
    <n v="0"/>
    <n v="52499"/>
    <n v="26.25"/>
    <n v="0"/>
    <m/>
    <n v="0"/>
    <m/>
    <m/>
    <m/>
    <m/>
    <m/>
    <s v="BHLOCKLEAR"/>
    <m/>
    <m/>
    <m/>
    <m/>
    <s v="WTCASTONGUAY"/>
    <m/>
    <m/>
    <m/>
    <m/>
    <m/>
    <m/>
    <m/>
    <m/>
    <m/>
    <s v="JBONNEMA"/>
    <d v="2019-10-17T00:00:00"/>
    <d v="2019-10-29T00:00:00"/>
    <d v="2019-11-11T00:00:00"/>
    <d v="2019-11-11T00:00:00"/>
    <s v="JBORN"/>
    <d v="2019-11-12T00:00:00"/>
    <d v="2019-11-12T00:00:00"/>
    <d v="2019-11-12T00:00:00"/>
    <d v="2019-11-12T00:00:00"/>
    <s v="JAMCATEE"/>
    <d v="2019-11-13T00:00:00"/>
    <d v="2019-11-13T00:00:00"/>
    <d v="2019-11-13T00:00:00"/>
    <d v="2019-11-13T00:00:00"/>
    <s v="SVCORDERMAN"/>
    <d v="2019-11-19T00:00:00"/>
    <m/>
    <d v="2019-11-19T00:00:00"/>
    <d v="2019-11-20T00:00:00"/>
    <s v="JAMCATEE"/>
    <d v="2019-11-08T00:00:00"/>
    <d v="2019-11-08T00:00:00"/>
    <d v="2019-11-12T00:00:00"/>
    <d v="2019-11-12T00:00:00"/>
    <m/>
    <m/>
    <m/>
    <d v="2019-11-25T00:00:00"/>
    <m/>
    <s v="WTCASTONGUAY"/>
    <m/>
    <m/>
    <m/>
    <m/>
    <m/>
    <m/>
    <m/>
    <d v="2019-12-17T00:00:00"/>
    <m/>
    <s v="JBONNEMA"/>
    <d v="2019-11-18T00:00:00"/>
    <m/>
    <d v="2019-11-18T00:00:00"/>
    <d v="2019-11-19T00:00:00"/>
    <s v="ESCOA"/>
    <m/>
    <m/>
    <m/>
    <m/>
    <m/>
    <m/>
    <m/>
    <m/>
    <m/>
    <x v="1"/>
    <x v="0"/>
  </r>
  <r>
    <s v="JPERIC"/>
    <n v="1901370703"/>
    <s v="GB/WS-CUSTOM-BLDR CAN"/>
    <s v="FITZGERALD &amp; SNOW LTD."/>
    <s v="CHARLOTTETOWN METAL PRODUCTS"/>
    <x v="0"/>
    <d v="2019-06-26T00:00:00"/>
    <d v="2019-12-10T00:00:00"/>
    <m/>
    <n v="8338"/>
    <s v="MXC"/>
    <s v="ANN"/>
    <x v="10"/>
    <s v="ANN"/>
    <s v="E1"/>
    <m/>
    <d v="2019-09-24T00:00:00"/>
    <d v="2019-09-25T00:00:00"/>
    <m/>
    <n v="310000"/>
    <n v="0"/>
    <n v="97.5"/>
    <n v="98.63"/>
    <n v="98.63"/>
    <n v="0"/>
    <m/>
    <n v="0"/>
    <n v="0"/>
    <n v="0"/>
    <m/>
    <m/>
    <n v="0"/>
    <n v="81600"/>
    <n v="26.323"/>
    <n v="0"/>
    <m/>
    <n v="0"/>
    <m/>
    <m/>
    <m/>
    <m/>
    <m/>
    <s v="BHLOCKLEAR"/>
    <m/>
    <m/>
    <m/>
    <m/>
    <s v="AALINAGHIAN"/>
    <m/>
    <m/>
    <m/>
    <m/>
    <m/>
    <m/>
    <m/>
    <m/>
    <m/>
    <s v="JAMCATEE"/>
    <d v="2019-10-17T00:00:00"/>
    <d v="2019-10-28T00:00:00"/>
    <d v="2019-11-08T00:00:00"/>
    <d v="2019-11-08T00:00:00"/>
    <s v="JBORN"/>
    <d v="2019-11-11T00:00:00"/>
    <d v="2019-11-11T00:00:00"/>
    <d v="2019-11-11T00:00:00"/>
    <d v="2019-11-11T00:00:00"/>
    <s v="SJMACEK"/>
    <d v="2019-11-12T00:00:00"/>
    <d v="2019-11-12T00:00:00"/>
    <d v="2019-11-12T00:00:00"/>
    <d v="2019-11-12T00:00:00"/>
    <s v="SVCORDERMAN"/>
    <d v="2019-11-14T00:00:00"/>
    <m/>
    <d v="2019-11-14T00:00:00"/>
    <d v="2019-11-14T00:00:00"/>
    <s v="JAMCATEE"/>
    <d v="2019-11-06T00:00:00"/>
    <d v="2019-11-06T00:00:00"/>
    <d v="2019-11-08T00:00:00"/>
    <d v="2019-11-08T00:00:00"/>
    <m/>
    <m/>
    <m/>
    <d v="2019-11-18T00:00:00"/>
    <m/>
    <s v="WTCASTONGUAY"/>
    <m/>
    <m/>
    <m/>
    <m/>
    <m/>
    <m/>
    <m/>
    <d v="2019-12-10T00:00:00"/>
    <m/>
    <s v="JAMCATEE"/>
    <d v="2019-11-13T00:00:00"/>
    <m/>
    <d v="2019-11-13T00:00:00"/>
    <d v="2019-11-13T00:00:00"/>
    <s v="ESCOA"/>
    <m/>
    <m/>
    <m/>
    <m/>
    <m/>
    <m/>
    <m/>
    <m/>
    <m/>
    <x v="0"/>
    <x v="0"/>
  </r>
  <r>
    <s v="JPERIC"/>
    <n v="1901370706"/>
    <s v="GB/WS-ENPARTS-BLDR"/>
    <s v="FITZGERALD &amp; SNOW LTD."/>
    <s v="CHARLOTTETOWN METAL PRODUCTS"/>
    <x v="0"/>
    <d v="2019-11-13T00:00:00"/>
    <m/>
    <m/>
    <n v="8338"/>
    <s v="MXC"/>
    <s v="ANN"/>
    <x v="10"/>
    <s v="ANN"/>
    <s v="E1"/>
    <m/>
    <m/>
    <m/>
    <m/>
    <n v="1"/>
    <n v="0"/>
    <n v="0"/>
    <n v="1.54"/>
    <n v="1.54"/>
    <n v="0"/>
    <m/>
    <n v="0"/>
    <n v="0"/>
    <n v="0"/>
    <m/>
    <m/>
    <n v="0"/>
    <n v="1"/>
    <n v="100"/>
    <n v="0"/>
    <m/>
    <n v="0"/>
    <m/>
    <m/>
    <m/>
    <m/>
    <m/>
    <s v="BHLOCKLEAR"/>
    <m/>
    <m/>
    <m/>
    <m/>
    <s v="WTCASTONGUAY"/>
    <m/>
    <m/>
    <m/>
    <m/>
    <m/>
    <m/>
    <m/>
    <m/>
    <m/>
    <s v="JAMCATEE"/>
    <d v="2019-11-13T00:00:00"/>
    <d v="2019-11-13T00:00:00"/>
    <d v="2019-11-13T00:00:00"/>
    <d v="2019-11-13T00:00:00"/>
    <s v="JAMCATEE"/>
    <d v="2019-11-13T00:00:00"/>
    <d v="2019-11-13T00:00:00"/>
    <d v="2019-11-13T00:00:00"/>
    <d v="2019-11-13T00:00:00"/>
    <s v="JAMCATEE"/>
    <d v="2019-11-13T00:00:00"/>
    <d v="2019-11-13T00:00:00"/>
    <d v="2019-11-13T00:00:00"/>
    <d v="2019-11-13T00:00:00"/>
    <s v="SVCORDERMAN"/>
    <m/>
    <m/>
    <d v="2019-11-14T00:00:00"/>
    <d v="2019-11-14T00:00:00"/>
    <s v="JAMCATEE"/>
    <d v="2019-11-08T00:00:00"/>
    <d v="2019-11-08T00:00:00"/>
    <d v="2019-11-08T00:00:00"/>
    <d v="2019-11-08T00:00:00"/>
    <m/>
    <m/>
    <m/>
    <d v="2019-11-18T00:00:00"/>
    <m/>
    <s v="WTCASTONGUAY"/>
    <m/>
    <m/>
    <m/>
    <m/>
    <m/>
    <m/>
    <m/>
    <d v="2019-12-02T00:00:00"/>
    <m/>
    <s v="JAMCATEE"/>
    <d v="2019-11-13T00:00:00"/>
    <m/>
    <d v="2019-11-13T00:00:00"/>
    <d v="2019-11-13T00:00:00"/>
    <s v="ESCOA"/>
    <m/>
    <m/>
    <m/>
    <m/>
    <m/>
    <m/>
    <m/>
    <m/>
    <m/>
    <x v="0"/>
    <x v="1"/>
  </r>
  <r>
    <s v="LTKANTZ"/>
    <n v="1901846401"/>
    <s v="GB/WS-CUSTOM-BLDR"/>
    <s v="J. E. HORST BUILDER"/>
    <s v="STURDY BUILT"/>
    <x v="0"/>
    <d v="2019-08-26T00:00:00"/>
    <d v="2019-12-06T00:00:00"/>
    <m/>
    <m/>
    <s v="ANN"/>
    <s v="ANN"/>
    <x v="10"/>
    <s v="ANN"/>
    <s v="E2"/>
    <m/>
    <d v="2019-09-12T00:00:00"/>
    <d v="2019-09-13T00:00:00"/>
    <m/>
    <n v="394777.12"/>
    <n v="0"/>
    <n v="137.88"/>
    <n v="141.44"/>
    <n v="141.44"/>
    <n v="263"/>
    <m/>
    <n v="462.75"/>
    <n v="0"/>
    <n v="462.75"/>
    <n v="44934.6"/>
    <n v="28930"/>
    <n v="0"/>
    <n v="88511.12"/>
    <n v="22.420999999999999"/>
    <n v="0"/>
    <m/>
    <n v="20.02"/>
    <m/>
    <m/>
    <m/>
    <m/>
    <m/>
    <s v="GRANL"/>
    <d v="2019-09-13T00:00:00"/>
    <d v="2019-09-13T00:00:00"/>
    <d v="2019-10-04T00:00:00"/>
    <d v="2019-10-04T00:00:00"/>
    <s v="SLSEYFERT"/>
    <d v="2019-10-03T00:00:00"/>
    <d v="2019-10-03T00:00:00"/>
    <d v="2019-10-04T00:00:00"/>
    <m/>
    <s v="GRANL"/>
    <d v="2019-10-04T00:00:00"/>
    <d v="2019-10-04T00:00:00"/>
    <d v="2019-10-04T00:00:00"/>
    <d v="2019-10-04T00:00:00"/>
    <s v="JWMUNDEN"/>
    <d v="2019-10-21T00:00:00"/>
    <d v="2019-10-21T00:00:00"/>
    <d v="2019-11-04T00:00:00"/>
    <d v="2019-11-15T00:00:00"/>
    <s v="ORTIC"/>
    <m/>
    <m/>
    <d v="2019-11-08T00:00:00"/>
    <m/>
    <s v="SJMACEK"/>
    <m/>
    <m/>
    <d v="2019-11-13T00:00:00"/>
    <m/>
    <s v="SVCORDERMAN"/>
    <d v="2019-11-12T00:00:00"/>
    <m/>
    <d v="2019-11-13T00:00:00"/>
    <d v="2019-11-15T00:00:00"/>
    <s v="ORTIC"/>
    <m/>
    <m/>
    <m/>
    <m/>
    <m/>
    <m/>
    <m/>
    <d v="2019-11-20T00:00:00"/>
    <m/>
    <m/>
    <m/>
    <m/>
    <m/>
    <m/>
    <m/>
    <m/>
    <m/>
    <d v="2019-12-04T00:00:00"/>
    <m/>
    <s v="JBONNEMA"/>
    <d v="2019-11-12T00:00:00"/>
    <m/>
    <d v="2019-11-12T00:00:00"/>
    <d v="2019-11-15T00:00:00"/>
    <s v="LEOTA"/>
    <d v="2019-08-26T00:00:00"/>
    <d v="2019-08-26T00:00:00"/>
    <d v="2019-09-11T00:00:00"/>
    <d v="2019-09-11T00:00:00"/>
    <m/>
    <m/>
    <m/>
    <m/>
    <m/>
    <x v="1"/>
    <x v="0"/>
  </r>
  <r>
    <s v="BKMILLER"/>
    <n v="1901006005"/>
    <s v="CLAIM-ENPARTS-BLDR"/>
    <s v="BOBBITT DESIGN BUILD, INC."/>
    <s v="RA WRIGHT HOKE COUNTY AG BLDG"/>
    <x v="0"/>
    <d v="2019-11-21T00:00:00"/>
    <m/>
    <m/>
    <s v="18-0236"/>
    <s v="CAN"/>
    <s v="NC"/>
    <x v="10"/>
    <s v="ANN"/>
    <s v="E2"/>
    <s v="OTHER"/>
    <m/>
    <m/>
    <m/>
    <n v="1"/>
    <n v="0"/>
    <n v="0"/>
    <n v="0.21"/>
    <n v="0.21"/>
    <n v="0"/>
    <m/>
    <n v="0"/>
    <n v="0"/>
    <n v="0"/>
    <m/>
    <m/>
    <n v="0"/>
    <n v="1"/>
    <n v="100"/>
    <n v="0"/>
    <m/>
    <n v="0"/>
    <m/>
    <m/>
    <m/>
    <m/>
    <m/>
    <s v="MKWONG"/>
    <m/>
    <m/>
    <m/>
    <m/>
    <s v="CEQUERRY"/>
    <m/>
    <m/>
    <m/>
    <m/>
    <m/>
    <m/>
    <m/>
    <m/>
    <m/>
    <s v="JWMUNDEN"/>
    <d v="2019-11-21T00:00:00"/>
    <d v="2019-11-21T00:00:00"/>
    <d v="2019-11-21T00:00:00"/>
    <d v="2019-11-21T00:00:00"/>
    <s v="ORTIC"/>
    <d v="2019-11-21T00:00:00"/>
    <d v="2019-11-21T00:00:00"/>
    <d v="2019-11-21T00:00:00"/>
    <d v="2019-11-21T00:00:00"/>
    <m/>
    <m/>
    <m/>
    <m/>
    <m/>
    <s v="SVCORDERMAN"/>
    <d v="2019-11-21T00:00:00"/>
    <m/>
    <d v="2019-11-21T00:00:00"/>
    <d v="2019-11-21T00:00:00"/>
    <m/>
    <m/>
    <m/>
    <m/>
    <m/>
    <m/>
    <m/>
    <m/>
    <d v="2019-11-25T00:00:00"/>
    <m/>
    <s v="MKWONG"/>
    <m/>
    <m/>
    <m/>
    <m/>
    <m/>
    <m/>
    <m/>
    <d v="2019-12-02T00:00:00"/>
    <m/>
    <s v="ORTIC"/>
    <d v="2019-11-21T00:00:00"/>
    <m/>
    <d v="2019-11-21T00:00:00"/>
    <d v="2019-11-21T00:00:00"/>
    <s v="PATEY"/>
    <m/>
    <m/>
    <m/>
    <m/>
    <m/>
    <m/>
    <m/>
    <m/>
    <m/>
    <x v="0"/>
    <x v="2"/>
  </r>
  <r>
    <s v="LTKANTZ"/>
    <n v="1901846406"/>
    <s v="GB/WS-ENPARTS-BLDR"/>
    <s v="J. E. HORST BUILDER"/>
    <s v="STURDY BUILT"/>
    <x v="0"/>
    <d v="2019-11-21T00:00:00"/>
    <m/>
    <m/>
    <m/>
    <s v="ANN"/>
    <s v="ANN"/>
    <x v="10"/>
    <s v="ANN"/>
    <s v="E2"/>
    <m/>
    <m/>
    <m/>
    <m/>
    <n v="1"/>
    <n v="0"/>
    <n v="0"/>
    <n v="0.12"/>
    <n v="0.12"/>
    <n v="0"/>
    <m/>
    <n v="0"/>
    <n v="0"/>
    <n v="0"/>
    <m/>
    <m/>
    <n v="0"/>
    <n v="1"/>
    <n v="100"/>
    <n v="0"/>
    <m/>
    <n v="0"/>
    <m/>
    <m/>
    <m/>
    <m/>
    <m/>
    <s v="GRANL"/>
    <m/>
    <m/>
    <m/>
    <m/>
    <s v="SLSEYFERT"/>
    <m/>
    <m/>
    <m/>
    <m/>
    <m/>
    <m/>
    <m/>
    <m/>
    <m/>
    <s v="JWMUNDEN"/>
    <m/>
    <m/>
    <m/>
    <m/>
    <s v="JBONNEMA"/>
    <m/>
    <m/>
    <m/>
    <m/>
    <m/>
    <m/>
    <m/>
    <m/>
    <m/>
    <s v="SVCORDERMAN"/>
    <d v="2019-11-21T00:00:00"/>
    <m/>
    <d v="2019-11-21T00:00:00"/>
    <d v="2019-11-21T00:00:00"/>
    <m/>
    <m/>
    <m/>
    <m/>
    <m/>
    <m/>
    <m/>
    <m/>
    <d v="2019-11-25T00:00:00"/>
    <m/>
    <m/>
    <m/>
    <m/>
    <m/>
    <m/>
    <m/>
    <m/>
    <m/>
    <d v="2019-12-04T00:00:00"/>
    <m/>
    <s v="JBONNEMA"/>
    <d v="2019-11-21T00:00:00"/>
    <m/>
    <d v="2019-11-21T00:00:00"/>
    <d v="2019-11-21T00:00:00"/>
    <s v="LEOTA"/>
    <m/>
    <m/>
    <m/>
    <m/>
    <m/>
    <m/>
    <m/>
    <m/>
    <m/>
    <x v="0"/>
    <x v="1"/>
  </r>
  <r>
    <s v="LTKANTZ"/>
    <n v="1901651801"/>
    <s v="ROOF-CUSTOM-BLDR"/>
    <s v="FENTON CONSTRUCTION CO., INC."/>
    <s v="ALDEN LEEDS - BLDGS 3A 7/2019"/>
    <x v="0"/>
    <d v="2019-07-30T00:00:00"/>
    <d v="2019-11-22T00:00:00"/>
    <m/>
    <m/>
    <m/>
    <m/>
    <x v="11"/>
    <s v="ANN"/>
    <s v="R"/>
    <m/>
    <d v="2019-11-08T00:00:00"/>
    <d v="2019-11-11T00:00:00"/>
    <m/>
    <n v="189834"/>
    <n v="0"/>
    <n v="24.95"/>
    <n v="29.85"/>
    <n v="29.85"/>
    <n v="108"/>
    <m/>
    <n v="59.5"/>
    <n v="0"/>
    <n v="59.5"/>
    <n v="16048"/>
    <n v="861"/>
    <n v="0"/>
    <n v="82222"/>
    <n v="43.313000000000002"/>
    <n v="0"/>
    <m/>
    <n v="0"/>
    <m/>
    <m/>
    <m/>
    <m/>
    <m/>
    <m/>
    <m/>
    <m/>
    <m/>
    <m/>
    <m/>
    <m/>
    <m/>
    <m/>
    <m/>
    <m/>
    <m/>
    <m/>
    <m/>
    <m/>
    <s v="PMUNDELL"/>
    <d v="2019-09-23T00:00:00"/>
    <d v="2019-09-23T00:00:00"/>
    <d v="2019-11-12T00:00:00"/>
    <d v="2019-11-12T00:00:00"/>
    <s v="JDACREE"/>
    <d v="2019-11-11T00:00:00"/>
    <d v="2019-11-11T00:00:00"/>
    <d v="2019-11-12T00:00:00"/>
    <d v="2019-11-12T00:00:00"/>
    <m/>
    <m/>
    <m/>
    <m/>
    <m/>
    <s v="SVCORDERMAN"/>
    <d v="2019-11-12T00:00:00"/>
    <m/>
    <d v="2019-11-13T00:00:00"/>
    <d v="2019-11-14T00:00:00"/>
    <s v="PMUNDELL"/>
    <d v="2019-11-12T00:00:00"/>
    <d v="2019-11-12T00:00:00"/>
    <d v="2019-11-12T00:00:00"/>
    <d v="2019-11-12T00:00:00"/>
    <s v="COMPASS"/>
    <m/>
    <m/>
    <d v="2019-11-18T00:00:00"/>
    <d v="2019-11-22T00:00:00"/>
    <m/>
    <m/>
    <m/>
    <m/>
    <m/>
    <m/>
    <m/>
    <m/>
    <d v="2019-12-02T00:00:00"/>
    <m/>
    <s v="VALDM"/>
    <d v="2019-11-12T00:00:00"/>
    <m/>
    <d v="2019-11-12T00:00:00"/>
    <d v="2019-11-13T00:00:00"/>
    <m/>
    <m/>
    <m/>
    <m/>
    <m/>
    <m/>
    <m/>
    <m/>
    <m/>
    <m/>
    <x v="1"/>
    <x v="0"/>
  </r>
  <r>
    <s v="LTKANTZ"/>
    <n v="1901651802"/>
    <s v="ROOF-CUSTOM-BLDR"/>
    <s v="FENTON CONSTRUCTION CO., INC."/>
    <s v="ALDEN LEEDS - BLDGS 3A 7/2019"/>
    <x v="0"/>
    <d v="2019-11-18T00:00:00"/>
    <m/>
    <m/>
    <m/>
    <m/>
    <m/>
    <x v="11"/>
    <s v="ANN"/>
    <s v="R"/>
    <m/>
    <d v="2019-11-19T00:00:00"/>
    <d v="2019-11-19T00:00:00"/>
    <m/>
    <n v="1"/>
    <n v="0"/>
    <n v="0"/>
    <n v="0.42"/>
    <n v="0.42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s v="PMUNDELL"/>
    <d v="2019-11-18T00:00:00"/>
    <d v="2019-11-18T00:00:00"/>
    <d v="2019-11-18T00:00:00"/>
    <d v="2019-11-18T00:00:00"/>
    <s v="JDACREE"/>
    <d v="2019-11-18T00:00:00"/>
    <d v="2019-11-18T00:00:00"/>
    <d v="2019-11-18T00:00:00"/>
    <d v="2019-11-18T00:00:00"/>
    <m/>
    <m/>
    <m/>
    <m/>
    <m/>
    <s v="SVCORDERMAN"/>
    <m/>
    <m/>
    <d v="2019-11-19T00:00:00"/>
    <d v="2019-11-19T00:00:00"/>
    <m/>
    <m/>
    <m/>
    <m/>
    <m/>
    <s v="COMPASS"/>
    <m/>
    <m/>
    <m/>
    <d v="2019-11-22T00:00:00"/>
    <m/>
    <m/>
    <m/>
    <m/>
    <m/>
    <m/>
    <m/>
    <m/>
    <d v="2019-12-02T00:00:00"/>
    <m/>
    <m/>
    <d v="2019-11-18T00:00:00"/>
    <m/>
    <d v="2019-11-18T00:00:00"/>
    <d v="2019-11-18T00:00:00"/>
    <m/>
    <m/>
    <m/>
    <m/>
    <m/>
    <m/>
    <m/>
    <m/>
    <m/>
    <m/>
    <x v="0"/>
    <x v="0"/>
  </r>
  <r>
    <s v="DEKLASING"/>
    <n v="1900623807"/>
    <s v="CSS/CONV-CUSTOM-BLDR"/>
    <s v="CHRISANNTHA CONSTRUCTION CORPORATION"/>
    <s v="WAREHOUSE ADDITION"/>
    <x v="0"/>
    <d v="2019-08-19T00:00:00"/>
    <d v="2019-12-20T00:00:00"/>
    <m/>
    <s v="WH"/>
    <m/>
    <m/>
    <x v="12"/>
    <s v="ANN"/>
    <s v="P"/>
    <m/>
    <d v="2019-08-19T00:00:00"/>
    <d v="2019-08-20T00:00:00"/>
    <m/>
    <n v="28051"/>
    <n v="0"/>
    <n v="17.84"/>
    <n v="18.579999999999998"/>
    <n v="18.579999999999998"/>
    <n v="0"/>
    <m/>
    <n v="0"/>
    <n v="0"/>
    <n v="0"/>
    <m/>
    <m/>
    <n v="0"/>
    <n v="3234"/>
    <n v="11.529"/>
    <n v="0"/>
    <m/>
    <n v="0"/>
    <m/>
    <m/>
    <m/>
    <m/>
    <m/>
    <m/>
    <m/>
    <m/>
    <m/>
    <m/>
    <m/>
    <m/>
    <m/>
    <m/>
    <m/>
    <m/>
    <m/>
    <m/>
    <m/>
    <m/>
    <s v="CCONG"/>
    <m/>
    <m/>
    <d v="2019-11-21T00:00:00"/>
    <m/>
    <m/>
    <m/>
    <m/>
    <m/>
    <m/>
    <m/>
    <m/>
    <m/>
    <m/>
    <m/>
    <s v="SVCORDERMAN"/>
    <d v="2019-11-22T00:00:00"/>
    <m/>
    <d v="2019-11-22T00:00:00"/>
    <d v="2019-11-20T00:00:00"/>
    <m/>
    <m/>
    <m/>
    <m/>
    <m/>
    <m/>
    <m/>
    <m/>
    <d v="2019-11-25T00:00:00"/>
    <m/>
    <m/>
    <m/>
    <m/>
    <m/>
    <m/>
    <m/>
    <m/>
    <m/>
    <d v="2019-12-20T00:00:00"/>
    <m/>
    <s v="CCONG"/>
    <d v="2019-11-21T00:00:00"/>
    <m/>
    <d v="2019-11-21T00:00:00"/>
    <d v="2019-11-19T00:00:00"/>
    <m/>
    <m/>
    <m/>
    <m/>
    <m/>
    <m/>
    <m/>
    <m/>
    <m/>
    <m/>
    <x v="0"/>
    <x v="0"/>
  </r>
  <r>
    <s v="DEKLASING"/>
    <n v="1900623810"/>
    <s v="CSS/CONV-ENPARTS-BLDR"/>
    <s v="CHRISANNTHA CONSTRUCTION CORPORATION"/>
    <s v="WAREHOUSE ADDITION"/>
    <x v="0"/>
    <d v="2019-11-04T00:00:00"/>
    <d v="2019-11-22T00:00:00"/>
    <m/>
    <s v="WH"/>
    <m/>
    <m/>
    <x v="12"/>
    <s v="ANN"/>
    <s v="Z15"/>
    <m/>
    <m/>
    <m/>
    <m/>
    <n v="1"/>
    <n v="0"/>
    <n v="0"/>
    <n v="3.3"/>
    <n v="3.3"/>
    <n v="0"/>
    <m/>
    <n v="0"/>
    <n v="0"/>
    <n v="0"/>
    <m/>
    <m/>
    <n v="0"/>
    <n v="1"/>
    <n v="100"/>
    <n v="-4797.979999999999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04T00:00:00"/>
    <d v="2019-11-04T00:00:00"/>
    <m/>
    <m/>
    <m/>
    <m/>
    <m/>
    <m/>
    <m/>
    <m/>
    <m/>
    <m/>
    <m/>
    <m/>
    <m/>
    <m/>
    <m/>
    <m/>
    <m/>
    <m/>
    <d v="2019-11-22T00:00:00"/>
    <d v="2019-11-25T00:00:00"/>
    <s v="QIUP1"/>
    <d v="2019-11-04T00:00:00"/>
    <m/>
    <d v="2019-11-04T00:00:00"/>
    <d v="2019-11-04T00:00:00"/>
    <m/>
    <m/>
    <m/>
    <m/>
    <m/>
    <m/>
    <m/>
    <m/>
    <m/>
    <m/>
    <x v="0"/>
    <x v="1"/>
  </r>
  <r>
    <s v="JMWAGONER"/>
    <n v="1900333601"/>
    <s v="CSS/CONV-CUSTOM-BLDR"/>
    <s v="BOBBITT DESIGN BUILD, LLC"/>
    <s v="HARDEEVILLE INDOOR REC CENTER"/>
    <x v="0"/>
    <d v="2019-02-12T00:00:00"/>
    <d v="2019-12-02T00:00:00"/>
    <m/>
    <m/>
    <m/>
    <m/>
    <x v="13"/>
    <s v="ANN"/>
    <s v="Z12"/>
    <m/>
    <d v="2019-05-16T00:00:00"/>
    <d v="2019-05-17T00:00:00"/>
    <m/>
    <n v="409507"/>
    <n v="0"/>
    <n v="173.03"/>
    <n v="164.64"/>
    <n v="164.64"/>
    <n v="670"/>
    <m/>
    <n v="509"/>
    <n v="6"/>
    <n v="515"/>
    <n v="19000"/>
    <n v="18400"/>
    <n v="0"/>
    <n v="44439"/>
    <n v="10.852"/>
    <n v="16311.55"/>
    <m/>
    <n v="0"/>
    <m/>
    <m/>
    <m/>
    <m/>
    <m/>
    <m/>
    <m/>
    <m/>
    <m/>
    <m/>
    <m/>
    <m/>
    <m/>
    <m/>
    <m/>
    <m/>
    <m/>
    <m/>
    <m/>
    <m/>
    <m/>
    <m/>
    <m/>
    <m/>
    <m/>
    <s v="ZDHADDEN"/>
    <m/>
    <m/>
    <m/>
    <m/>
    <m/>
    <m/>
    <m/>
    <m/>
    <m/>
    <s v="SVCORDERMAN"/>
    <d v="2030-01-01T00:00:00"/>
    <m/>
    <d v="2019-10-31T00:00:00"/>
    <d v="2019-11-04T00:00:00"/>
    <m/>
    <m/>
    <m/>
    <m/>
    <m/>
    <m/>
    <m/>
    <m/>
    <d v="2019-11-07T00:00:00"/>
    <m/>
    <m/>
    <m/>
    <m/>
    <m/>
    <m/>
    <m/>
    <m/>
    <m/>
    <d v="2019-12-02T00:00:00"/>
    <m/>
    <s v="ZDHADDEN"/>
    <d v="2019-10-30T00:00:00"/>
    <m/>
    <d v="2019-10-30T00:00:00"/>
    <d v="2019-11-04T00:00:00"/>
    <m/>
    <m/>
    <m/>
    <m/>
    <m/>
    <m/>
    <m/>
    <m/>
    <m/>
    <m/>
    <x v="1"/>
    <x v="0"/>
  </r>
  <r>
    <s v="JMWAGONER"/>
    <n v="1900333602"/>
    <s v="CSS/CONV-CUSTOM-BLDR"/>
    <s v="BOBBITT DESIGN BUILD, LLC"/>
    <s v="HARDEEVILLE INDOOR REC CENTER"/>
    <x v="0"/>
    <d v="2019-02-22T00:00:00"/>
    <d v="2019-12-09T00:00:00"/>
    <m/>
    <m/>
    <m/>
    <m/>
    <x v="13"/>
    <s v="ANN"/>
    <s v="Z12"/>
    <m/>
    <d v="2019-05-16T00:00:00"/>
    <d v="2019-05-20T00:00:00"/>
    <m/>
    <n v="116417.5"/>
    <n v="0"/>
    <n v="57.45"/>
    <n v="63.64"/>
    <n v="63.64"/>
    <n v="0"/>
    <m/>
    <n v="0"/>
    <n v="0"/>
    <n v="0"/>
    <m/>
    <m/>
    <n v="0"/>
    <n v="16585.5"/>
    <n v="14.247"/>
    <n v="15909.75"/>
    <m/>
    <n v="0"/>
    <m/>
    <m/>
    <m/>
    <m/>
    <m/>
    <m/>
    <m/>
    <m/>
    <m/>
    <m/>
    <m/>
    <m/>
    <m/>
    <m/>
    <m/>
    <m/>
    <m/>
    <m/>
    <m/>
    <m/>
    <s v="ZDHADDEN"/>
    <m/>
    <m/>
    <m/>
    <m/>
    <m/>
    <m/>
    <m/>
    <m/>
    <m/>
    <s v="ZDHADDEN"/>
    <m/>
    <m/>
    <m/>
    <m/>
    <s v="SVCORDERMAN"/>
    <d v="2030-01-01T00:00:00"/>
    <m/>
    <d v="2019-10-31T00:00:00"/>
    <d v="2019-11-11T00:00:00"/>
    <m/>
    <m/>
    <m/>
    <m/>
    <m/>
    <m/>
    <m/>
    <m/>
    <d v="2019-11-14T00:00:00"/>
    <m/>
    <m/>
    <m/>
    <m/>
    <m/>
    <m/>
    <m/>
    <m/>
    <m/>
    <d v="2019-12-11T00:00:00"/>
    <m/>
    <s v="ZDHADDEN"/>
    <d v="2019-10-30T00:00:00"/>
    <m/>
    <d v="2019-10-30T00:00:00"/>
    <d v="2019-11-08T00:00:00"/>
    <m/>
    <m/>
    <m/>
    <m/>
    <m/>
    <m/>
    <m/>
    <m/>
    <m/>
    <m/>
    <x v="1"/>
    <x v="0"/>
  </r>
  <r>
    <s v="JMWAGONER"/>
    <n v="1900333603"/>
    <s v="CSS/CONV-CUSTOM-BLDR"/>
    <s v="BOBBITT DESIGN BUILD, LLC"/>
    <s v="HARDEEVILLE INDOOR REC CENTER"/>
    <x v="0"/>
    <d v="2019-02-22T00:00:00"/>
    <d v="2019-12-03T00:00:00"/>
    <m/>
    <m/>
    <m/>
    <m/>
    <x v="13"/>
    <s v="ANN"/>
    <s v="Z12"/>
    <m/>
    <d v="2019-11-04T00:00:00"/>
    <d v="2019-11-05T00:00:00"/>
    <m/>
    <n v="0"/>
    <n v="0"/>
    <n v="0"/>
    <n v="0.15"/>
    <n v="0.15"/>
    <n v="0"/>
    <m/>
    <n v="0"/>
    <n v="0"/>
    <n v="0"/>
    <m/>
    <m/>
    <n v="0"/>
    <n v="0"/>
    <m/>
    <n v="0"/>
    <m/>
    <n v="0"/>
    <m/>
    <m/>
    <m/>
    <m/>
    <m/>
    <m/>
    <m/>
    <m/>
    <m/>
    <m/>
    <m/>
    <m/>
    <m/>
    <m/>
    <m/>
    <m/>
    <m/>
    <m/>
    <m/>
    <m/>
    <m/>
    <m/>
    <m/>
    <m/>
    <m/>
    <s v="ZDHADDEN"/>
    <m/>
    <m/>
    <m/>
    <m/>
    <m/>
    <m/>
    <m/>
    <m/>
    <m/>
    <s v="SVCORDERMAN"/>
    <d v="2019-10-31T00:00:00"/>
    <m/>
    <d v="2019-10-31T00:00:00"/>
    <d v="2019-11-05T00:00:00"/>
    <m/>
    <m/>
    <m/>
    <m/>
    <m/>
    <m/>
    <m/>
    <m/>
    <d v="2019-11-08T00:00:00"/>
    <m/>
    <m/>
    <m/>
    <m/>
    <m/>
    <m/>
    <m/>
    <m/>
    <m/>
    <d v="2019-12-11T00:00:00"/>
    <m/>
    <s v="ZDHADDEN"/>
    <d v="2019-10-30T00:00:00"/>
    <m/>
    <d v="2019-10-30T00:00:00"/>
    <d v="2019-11-04T00:00:00"/>
    <m/>
    <m/>
    <m/>
    <m/>
    <m/>
    <m/>
    <m/>
    <m/>
    <m/>
    <m/>
    <x v="1"/>
    <x v="0"/>
  </r>
  <r>
    <s v="BAGRUBER"/>
    <n v="1901079605"/>
    <s v="GB/WS-CUSTOM-BLDR"/>
    <s v="J &amp; F CONSTRUCTION, INC."/>
    <s v="NEXT GENERATION FILMS - PLANTV"/>
    <x v="0"/>
    <d v="2019-05-22T00:00:00"/>
    <d v="2019-12-06T00:00:00"/>
    <m/>
    <s v="2018-151"/>
    <s v="ANN"/>
    <s v="ANN"/>
    <x v="13"/>
    <s v="ANN"/>
    <s v="Z12"/>
    <m/>
    <d v="2019-08-07T00:00:00"/>
    <d v="2019-08-07T00:00:00"/>
    <m/>
    <n v="137511.25"/>
    <n v="0"/>
    <n v="109.83"/>
    <n v="74.59"/>
    <n v="74.59"/>
    <n v="1"/>
    <m/>
    <n v="0"/>
    <n v="0"/>
    <n v="0"/>
    <m/>
    <m/>
    <n v="0"/>
    <n v="31430.25"/>
    <n v="22.856000000000002"/>
    <n v="0"/>
    <m/>
    <n v="0"/>
    <m/>
    <m/>
    <m/>
    <m/>
    <m/>
    <s v="BHLOCKLEAR"/>
    <m/>
    <m/>
    <m/>
    <m/>
    <s v="SLSEYFERT"/>
    <m/>
    <m/>
    <m/>
    <m/>
    <m/>
    <m/>
    <m/>
    <m/>
    <m/>
    <s v="WAGNB"/>
    <d v="2019-10-21T00:00:00"/>
    <d v="2019-10-21T00:00:00"/>
    <d v="2019-10-30T00:00:00"/>
    <m/>
    <m/>
    <d v="2019-10-31T00:00:00"/>
    <d v="2019-10-31T00:00:00"/>
    <d v="2019-11-04T00:00:00"/>
    <m/>
    <s v="ZDHADDEN"/>
    <m/>
    <m/>
    <m/>
    <m/>
    <s v="SVCORDERMAN"/>
    <d v="2019-11-15T00:00:00"/>
    <m/>
    <d v="2019-11-15T00:00:00"/>
    <d v="2019-11-15T00:00:00"/>
    <m/>
    <d v="2019-11-05T00:00:00"/>
    <d v="2019-11-05T00:00:00"/>
    <d v="2019-11-05T00:00:00"/>
    <m/>
    <s v="BAGRUBER"/>
    <d v="2019-11-19T00:00:00"/>
    <d v="2019-11-19T00:00:00"/>
    <d v="2019-11-20T00:00:00"/>
    <d v="2019-11-19T00:00:00"/>
    <s v="SLSEYFERT"/>
    <m/>
    <m/>
    <m/>
    <m/>
    <m/>
    <m/>
    <m/>
    <d v="2019-12-06T00:00:00"/>
    <m/>
    <s v="ZDHADDEN"/>
    <d v="2019-11-14T00:00:00"/>
    <m/>
    <d v="2019-11-14T00:00:00"/>
    <d v="2019-11-14T00:00:00"/>
    <s v="AECRIMBLY"/>
    <m/>
    <m/>
    <m/>
    <m/>
    <m/>
    <m/>
    <m/>
    <m/>
    <m/>
    <x v="0"/>
    <x v="0"/>
  </r>
  <r>
    <s v="BAGRUBER"/>
    <n v="1901079603"/>
    <s v="GB/WS-CUSTOM-BLDR"/>
    <s v="J &amp; F CONSTRUCTION, INC."/>
    <s v="NEXT GENERATION FILMS - PLANTV"/>
    <x v="0"/>
    <d v="2019-05-22T00:00:00"/>
    <d v="2019-12-05T00:00:00"/>
    <m/>
    <s v="2018-151"/>
    <s v="ANN"/>
    <s v="ANN"/>
    <x v="13"/>
    <s v="ANN"/>
    <s v="Z12"/>
    <m/>
    <d v="2019-08-07T00:00:00"/>
    <d v="2019-08-07T00:00:00"/>
    <m/>
    <n v="51316.49"/>
    <n v="0"/>
    <n v="33.17"/>
    <n v="10.1"/>
    <n v="10.1"/>
    <n v="0"/>
    <m/>
    <n v="0"/>
    <n v="0"/>
    <n v="0"/>
    <m/>
    <m/>
    <n v="0"/>
    <n v="19320.490000000002"/>
    <n v="37.65"/>
    <n v="0"/>
    <m/>
    <n v="0"/>
    <m/>
    <m/>
    <m/>
    <m/>
    <m/>
    <s v="BHLOCKLEAR"/>
    <m/>
    <m/>
    <m/>
    <m/>
    <s v="SLSEYFERT"/>
    <m/>
    <m/>
    <m/>
    <m/>
    <m/>
    <m/>
    <m/>
    <m/>
    <m/>
    <s v="WAGNB"/>
    <m/>
    <m/>
    <m/>
    <m/>
    <m/>
    <m/>
    <m/>
    <m/>
    <m/>
    <s v="ZDHADDEN"/>
    <m/>
    <m/>
    <m/>
    <m/>
    <s v="SVCORDERMAN"/>
    <d v="2019-11-15T00:00:00"/>
    <m/>
    <d v="2019-11-15T00:00:00"/>
    <d v="2019-11-15T00:00:00"/>
    <m/>
    <m/>
    <m/>
    <m/>
    <m/>
    <s v="BAGRUBER"/>
    <d v="2019-11-19T00:00:00"/>
    <d v="2019-11-19T00:00:00"/>
    <d v="2019-11-20T00:00:00"/>
    <d v="2019-11-19T00:00:00"/>
    <s v="SLSEYFERT"/>
    <m/>
    <m/>
    <m/>
    <m/>
    <m/>
    <m/>
    <m/>
    <d v="2019-12-05T00:00:00"/>
    <m/>
    <s v="ZDHADDEN"/>
    <d v="2019-11-14T00:00:00"/>
    <m/>
    <d v="2019-11-14T00:00:00"/>
    <d v="2019-11-14T00:00:00"/>
    <s v="AECRIMBLY"/>
    <m/>
    <m/>
    <m/>
    <m/>
    <m/>
    <m/>
    <m/>
    <m/>
    <m/>
    <x v="0"/>
    <x v="0"/>
  </r>
  <r>
    <s v="AVALDEZ"/>
    <n v="1901252401"/>
    <s v="CSS/CONV-CUSTOM-BLDR"/>
    <s v="ORADELL CONSTRUCTION CO., INC."/>
    <s v="HASBROUCK HEIGHTS GIS &amp; CONTRO"/>
    <x v="0"/>
    <d v="2019-06-06T00:00:00"/>
    <d v="2020-01-13T00:00:00"/>
    <m/>
    <m/>
    <m/>
    <m/>
    <x v="13"/>
    <s v="ANN"/>
    <s v="Z12"/>
    <m/>
    <d v="2019-11-12T00:00:00"/>
    <d v="2019-11-13T00:00:00"/>
    <m/>
    <n v="201877.67"/>
    <n v="0"/>
    <n v="39.090000000000003"/>
    <n v="26.75"/>
    <n v="26.75"/>
    <n v="1022"/>
    <m/>
    <n v="974.38"/>
    <n v="13.5"/>
    <n v="987.88"/>
    <n v="119004.4"/>
    <n v="114265"/>
    <n v="101576"/>
    <n v="14506.67"/>
    <n v="7.1859999999999999"/>
    <n v="-99020.38"/>
    <m/>
    <n v="0"/>
    <m/>
    <m/>
    <m/>
    <m/>
    <m/>
    <m/>
    <m/>
    <m/>
    <m/>
    <m/>
    <m/>
    <m/>
    <m/>
    <m/>
    <m/>
    <m/>
    <m/>
    <m/>
    <m/>
    <m/>
    <s v="SDILLINGER"/>
    <m/>
    <m/>
    <m/>
    <m/>
    <m/>
    <m/>
    <m/>
    <m/>
    <m/>
    <s v="ZDHADDEN"/>
    <m/>
    <m/>
    <m/>
    <m/>
    <s v="SVCORDERMAN"/>
    <m/>
    <m/>
    <d v="2019-11-22T00:00:00"/>
    <d v="2019-11-21T00:00:00"/>
    <m/>
    <m/>
    <m/>
    <m/>
    <m/>
    <m/>
    <m/>
    <m/>
    <d v="2019-11-25T00:00:00"/>
    <m/>
    <m/>
    <m/>
    <m/>
    <m/>
    <m/>
    <m/>
    <m/>
    <m/>
    <d v="2020-01-13T00:00:00"/>
    <m/>
    <s v="ZDHADDEN"/>
    <d v="2019-11-21T00:00:00"/>
    <m/>
    <d v="2019-11-21T00:00:00"/>
    <d v="2019-11-21T00:00:00"/>
    <m/>
    <m/>
    <m/>
    <m/>
    <m/>
    <m/>
    <m/>
    <m/>
    <m/>
    <m/>
    <x v="0"/>
    <x v="0"/>
  </r>
  <r>
    <s v="LTKANTZ"/>
    <n v="1901846402"/>
    <s v="CSS/CONV-CUSTOM-BLDR"/>
    <s v="J. E. HORST BUILDER"/>
    <s v="STURDY BUILT"/>
    <x v="0"/>
    <d v="2019-08-29T00:00:00"/>
    <d v="2019-12-06T00:00:00"/>
    <m/>
    <m/>
    <s v="ANN"/>
    <s v="ANN"/>
    <x v="13"/>
    <s v="ANN"/>
    <s v="Z12"/>
    <m/>
    <d v="2019-10-10T00:00:00"/>
    <d v="2019-10-11T00:00:00"/>
    <m/>
    <n v="261235"/>
    <n v="0"/>
    <n v="70.099999999999994"/>
    <n v="53.78"/>
    <n v="53.78"/>
    <n v="0"/>
    <m/>
    <n v="0"/>
    <n v="0"/>
    <n v="0"/>
    <n v="58000"/>
    <n v="58000"/>
    <n v="0"/>
    <n v="90494"/>
    <n v="34.640999999999998"/>
    <n v="9475.6"/>
    <m/>
    <n v="0"/>
    <m/>
    <m/>
    <m/>
    <m/>
    <m/>
    <s v="GRANL"/>
    <m/>
    <m/>
    <m/>
    <m/>
    <s v="SLSEYFERT"/>
    <m/>
    <m/>
    <m/>
    <m/>
    <m/>
    <m/>
    <m/>
    <m/>
    <m/>
    <s v="COLLA"/>
    <m/>
    <m/>
    <m/>
    <m/>
    <s v="COLLA"/>
    <m/>
    <m/>
    <m/>
    <m/>
    <s v="WAGNB"/>
    <m/>
    <m/>
    <m/>
    <m/>
    <s v="SVCORDERMAN"/>
    <d v="2019-11-07T00:00:00"/>
    <m/>
    <d v="2019-11-13T00:00:00"/>
    <d v="2019-11-13T00:00:00"/>
    <m/>
    <m/>
    <m/>
    <m/>
    <m/>
    <m/>
    <m/>
    <m/>
    <d v="2019-11-18T00:00:00"/>
    <m/>
    <m/>
    <m/>
    <m/>
    <m/>
    <m/>
    <m/>
    <m/>
    <m/>
    <d v="2019-12-06T00:00:00"/>
    <m/>
    <s v="COLLA"/>
    <d v="2019-11-12T00:00:00"/>
    <m/>
    <d v="2019-11-12T00:00:00"/>
    <d v="2019-11-13T00:00:00"/>
    <s v="LEOTA"/>
    <m/>
    <m/>
    <m/>
    <m/>
    <m/>
    <m/>
    <m/>
    <m/>
    <m/>
    <x v="1"/>
    <x v="0"/>
  </r>
  <r>
    <s v="AVALDEZ"/>
    <n v="1901133605"/>
    <s v="CSS/CONV-CUSTOM-BLDR"/>
    <s v="BRENTWOOD BUILDERS, INC."/>
    <s v="TROY CHRISTIAN SCHOOLS"/>
    <x v="0"/>
    <d v="2019-09-16T00:00:00"/>
    <d v="2019-12-02T00:00:00"/>
    <m/>
    <m/>
    <m/>
    <m/>
    <x v="13"/>
    <s v="ANN"/>
    <s v="Z12"/>
    <m/>
    <d v="2019-09-25T00:00:00"/>
    <d v="2019-09-26T00:00:00"/>
    <m/>
    <n v="43409"/>
    <n v="0"/>
    <n v="19.73"/>
    <n v="23.19"/>
    <n v="23.19"/>
    <n v="0"/>
    <m/>
    <n v="0"/>
    <n v="0"/>
    <n v="0"/>
    <m/>
    <m/>
    <n v="0"/>
    <n v="7691"/>
    <n v="17.718"/>
    <n v="7634.46"/>
    <m/>
    <n v="0"/>
    <m/>
    <m/>
    <m/>
    <m/>
    <m/>
    <m/>
    <m/>
    <m/>
    <m/>
    <m/>
    <m/>
    <m/>
    <m/>
    <m/>
    <m/>
    <m/>
    <m/>
    <m/>
    <m/>
    <m/>
    <m/>
    <m/>
    <m/>
    <m/>
    <m/>
    <s v="ZDHADDEN"/>
    <m/>
    <m/>
    <m/>
    <m/>
    <m/>
    <m/>
    <m/>
    <m/>
    <m/>
    <s v="SVCORDERMAN"/>
    <d v="2019-11-15T00:00:00"/>
    <m/>
    <d v="2019-11-15T00:00:00"/>
    <d v="2019-11-13T00:00:00"/>
    <m/>
    <m/>
    <m/>
    <m/>
    <m/>
    <m/>
    <m/>
    <m/>
    <d v="2019-11-18T00:00:00"/>
    <m/>
    <m/>
    <m/>
    <m/>
    <m/>
    <m/>
    <m/>
    <m/>
    <m/>
    <d v="2019-12-16T00:00:00"/>
    <m/>
    <s v="ZDHADDEN"/>
    <d v="2019-11-14T00:00:00"/>
    <m/>
    <d v="2019-11-14T00:00:00"/>
    <d v="2019-11-13T00:00:00"/>
    <m/>
    <m/>
    <m/>
    <m/>
    <m/>
    <m/>
    <m/>
    <m/>
    <m/>
    <m/>
    <x v="0"/>
    <x v="0"/>
  </r>
  <r>
    <s v="AVALDEZ"/>
    <n v="1901252402"/>
    <s v="CSS/CONV-CUSTOM-BLDR"/>
    <s v="ORADELL CONSTRUCTION CO., INC."/>
    <s v="HASBROUCK HEIGHTS GIS &amp; CONTRO"/>
    <x v="0"/>
    <d v="2019-10-04T00:00:00"/>
    <d v="2020-01-20T00:00:00"/>
    <m/>
    <m/>
    <m/>
    <m/>
    <x v="13"/>
    <s v="ANN"/>
    <s v="Z12"/>
    <m/>
    <d v="2019-11-12T00:00:00"/>
    <d v="2019-11-13T00:00:00"/>
    <m/>
    <n v="44728"/>
    <n v="0"/>
    <n v="33.79"/>
    <n v="27.54"/>
    <n v="27.54"/>
    <n v="0"/>
    <m/>
    <n v="0"/>
    <n v="0"/>
    <n v="0"/>
    <m/>
    <m/>
    <n v="0"/>
    <n v="921"/>
    <n v="2.0590000000000002"/>
    <n v="0"/>
    <m/>
    <n v="0"/>
    <m/>
    <m/>
    <m/>
    <m/>
    <m/>
    <m/>
    <m/>
    <m/>
    <m/>
    <m/>
    <m/>
    <m/>
    <m/>
    <m/>
    <m/>
    <m/>
    <m/>
    <m/>
    <m/>
    <m/>
    <s v="SDILLINGER"/>
    <m/>
    <m/>
    <m/>
    <m/>
    <m/>
    <m/>
    <m/>
    <m/>
    <m/>
    <s v="ZDHADDEN"/>
    <m/>
    <m/>
    <m/>
    <m/>
    <s v="SVCORDERMAN"/>
    <d v="2019-11-26T00:00:00"/>
    <m/>
    <d v="2019-11-26T00:00:00"/>
    <d v="2019-11-22T00:00:00"/>
    <m/>
    <m/>
    <m/>
    <m/>
    <m/>
    <m/>
    <m/>
    <m/>
    <m/>
    <m/>
    <m/>
    <m/>
    <m/>
    <m/>
    <m/>
    <m/>
    <m/>
    <m/>
    <d v="2020-01-20T00:00:00"/>
    <m/>
    <s v="ZDHADDEN"/>
    <d v="2019-11-21T00:00:00"/>
    <m/>
    <d v="2019-11-21T00:00:00"/>
    <d v="2019-11-21T00:00:00"/>
    <m/>
    <m/>
    <m/>
    <m/>
    <m/>
    <m/>
    <m/>
    <m/>
    <m/>
    <m/>
    <x v="0"/>
    <x v="0"/>
  </r>
  <r>
    <s v="AVALDEZ"/>
    <n v="1901252403"/>
    <s v="CSS/CONV-CUSTOM-BLDR"/>
    <s v="ORADELL CONSTRUCTION CO., INC."/>
    <s v="HASBROUCK HEIGHTS GIS &amp; CONTRO"/>
    <x v="2"/>
    <d v="2019-10-04T00:00:00"/>
    <d v="2020-01-27T00:00:00"/>
    <m/>
    <m/>
    <m/>
    <m/>
    <x v="13"/>
    <s v="ANN"/>
    <s v="Z12"/>
    <m/>
    <d v="2019-11-12T00:00:00"/>
    <d v="2019-11-13T00:00:00"/>
    <m/>
    <n v="44728"/>
    <n v="0"/>
    <n v="33.79"/>
    <n v="21.21"/>
    <n v="0"/>
    <n v="0"/>
    <m/>
    <n v="0"/>
    <n v="0"/>
    <n v="0"/>
    <m/>
    <m/>
    <n v="0"/>
    <n v="921"/>
    <n v="2.0590000000000002"/>
    <n v="0"/>
    <m/>
    <n v="0"/>
    <m/>
    <m/>
    <m/>
    <m/>
    <m/>
    <m/>
    <m/>
    <m/>
    <m/>
    <m/>
    <m/>
    <m/>
    <m/>
    <m/>
    <m/>
    <m/>
    <m/>
    <m/>
    <m/>
    <m/>
    <s v="SDILLINGER"/>
    <m/>
    <m/>
    <m/>
    <m/>
    <m/>
    <m/>
    <m/>
    <m/>
    <m/>
    <s v="ZDHADDEN"/>
    <m/>
    <m/>
    <m/>
    <m/>
    <s v="SVCORDERMAN"/>
    <m/>
    <m/>
    <d v="2019-12-04T00:00:00"/>
    <m/>
    <m/>
    <m/>
    <m/>
    <m/>
    <m/>
    <m/>
    <m/>
    <m/>
    <m/>
    <m/>
    <m/>
    <m/>
    <m/>
    <m/>
    <m/>
    <m/>
    <m/>
    <m/>
    <d v="2020-01-27T00:00:00"/>
    <m/>
    <s v="ZDHADDEN"/>
    <d v="2019-11-21T00:00:00"/>
    <m/>
    <d v="2019-11-21T00:00:00"/>
    <d v="2019-11-21T00:00:00"/>
    <m/>
    <m/>
    <m/>
    <m/>
    <m/>
    <m/>
    <m/>
    <m/>
    <m/>
    <m/>
    <x v="0"/>
    <x v="0"/>
  </r>
  <r>
    <s v="BAGRUBER"/>
    <n v="1901079622"/>
    <s v="GB-ENPARTS-BLDR"/>
    <s v="J &amp; F CONSTRUCTION, INC."/>
    <s v="NEXT GENERATION FILMS - PLANTV"/>
    <x v="0"/>
    <d v="2019-11-08T00:00:00"/>
    <m/>
    <m/>
    <s v="2018-151"/>
    <s v="ANN"/>
    <s v="ANN"/>
    <x v="13"/>
    <s v="ANN"/>
    <s v="Z12"/>
    <m/>
    <m/>
    <m/>
    <m/>
    <n v="1"/>
    <n v="0"/>
    <n v="0"/>
    <n v="8.3699999999999992"/>
    <n v="8.3699999999999992"/>
    <n v="0"/>
    <m/>
    <n v="0"/>
    <n v="0"/>
    <n v="0"/>
    <m/>
    <m/>
    <n v="0"/>
    <n v="1"/>
    <n v="100"/>
    <n v="-24093.82"/>
    <m/>
    <n v="0"/>
    <m/>
    <m/>
    <m/>
    <m/>
    <m/>
    <s v="BHLOCKLEAR"/>
    <m/>
    <m/>
    <m/>
    <m/>
    <s v="SLSEYFERT"/>
    <m/>
    <m/>
    <m/>
    <m/>
    <m/>
    <m/>
    <m/>
    <m/>
    <m/>
    <m/>
    <m/>
    <m/>
    <m/>
    <m/>
    <m/>
    <m/>
    <m/>
    <m/>
    <m/>
    <m/>
    <m/>
    <m/>
    <m/>
    <m/>
    <s v="SVCORDERMAN"/>
    <d v="2019-11-11T00:00:00"/>
    <m/>
    <d v="2019-11-11T00:00:00"/>
    <d v="2019-11-11T00:00:00"/>
    <m/>
    <m/>
    <m/>
    <m/>
    <m/>
    <s v="BAGRUBER"/>
    <d v="2019-11-19T00:00:00"/>
    <d v="2019-11-19T00:00:00"/>
    <d v="2019-11-14T00:00:00"/>
    <d v="2019-11-19T00:00:00"/>
    <s v="SLSEYFERT"/>
    <m/>
    <m/>
    <m/>
    <m/>
    <m/>
    <m/>
    <m/>
    <d v="2019-11-20T00:00:00"/>
    <d v="2019-11-15T00:00:00"/>
    <s v="BAGRUBER"/>
    <d v="2019-11-08T00:00:00"/>
    <m/>
    <d v="2019-11-08T00:00:00"/>
    <d v="2019-11-08T00:00:00"/>
    <s v="AECRIMBLY"/>
    <m/>
    <m/>
    <m/>
    <m/>
    <m/>
    <m/>
    <m/>
    <m/>
    <m/>
    <x v="0"/>
    <x v="1"/>
  </r>
  <r>
    <s v="LTKANTZ"/>
    <n v="1901846404"/>
    <s v="CSS/CONV-CUSTOM-BLDR"/>
    <s v="J. E. HORST BUILDER"/>
    <s v="STURDY BUILT"/>
    <x v="0"/>
    <d v="2019-11-13T00:00:00"/>
    <d v="2019-12-06T00:00:00"/>
    <m/>
    <m/>
    <s v="ANN"/>
    <s v="ANN"/>
    <x v="13"/>
    <s v="ANN"/>
    <s v="Z12"/>
    <m/>
    <d v="2019-11-21T00:00:00"/>
    <d v="2019-11-21T00:00:00"/>
    <m/>
    <n v="1"/>
    <n v="0"/>
    <n v="0"/>
    <n v="7.27"/>
    <n v="7.27"/>
    <n v="0"/>
    <m/>
    <n v="0"/>
    <n v="0"/>
    <n v="0"/>
    <m/>
    <m/>
    <n v="0"/>
    <n v="1"/>
    <n v="100"/>
    <n v="0"/>
    <m/>
    <n v="0"/>
    <m/>
    <m/>
    <m/>
    <m/>
    <m/>
    <s v="GRANL"/>
    <m/>
    <m/>
    <m/>
    <m/>
    <s v="SLSEYFERT"/>
    <m/>
    <m/>
    <m/>
    <m/>
    <m/>
    <m/>
    <m/>
    <m/>
    <m/>
    <s v="COLLA"/>
    <m/>
    <m/>
    <m/>
    <m/>
    <s v="COLLA"/>
    <m/>
    <m/>
    <m/>
    <m/>
    <s v="WAGNB"/>
    <m/>
    <m/>
    <m/>
    <m/>
    <s v="SVCORDERMAN"/>
    <d v="2019-11-22T00:00:00"/>
    <m/>
    <d v="2019-11-22T00:00:00"/>
    <d v="2019-11-22T00:00:00"/>
    <m/>
    <m/>
    <m/>
    <m/>
    <m/>
    <m/>
    <m/>
    <m/>
    <m/>
    <m/>
    <m/>
    <m/>
    <m/>
    <m/>
    <m/>
    <m/>
    <m/>
    <m/>
    <d v="2019-12-06T00:00:00"/>
    <m/>
    <s v="COLLA"/>
    <d v="2019-11-22T00:00:00"/>
    <m/>
    <d v="2019-11-22T00:00:00"/>
    <d v="2019-11-22T00:00:00"/>
    <s v="LEOTA"/>
    <m/>
    <m/>
    <m/>
    <m/>
    <m/>
    <m/>
    <m/>
    <m/>
    <m/>
    <x v="0"/>
    <x v="0"/>
  </r>
  <r>
    <s v="LMPROCTOR"/>
    <n v="1901502606"/>
    <s v="CLAIM-ENPARTS-BLDR"/>
    <s v="PINNACLE, INC."/>
    <s v="UNITED SYSTEMS SOFTWARE"/>
    <x v="0"/>
    <d v="2019-11-18T00:00:00"/>
    <d v="2019-12-09T00:00:00"/>
    <m/>
    <m/>
    <m/>
    <s v="TRITECH"/>
    <x v="13"/>
    <s v="ANN"/>
    <s v="Z12"/>
    <s v="OTHER"/>
    <m/>
    <m/>
    <m/>
    <n v="0"/>
    <n v="0"/>
    <n v="0"/>
    <n v="0.64"/>
    <n v="0.64"/>
    <n v="0"/>
    <m/>
    <n v="0"/>
    <n v="0"/>
    <n v="0"/>
    <m/>
    <m/>
    <n v="0"/>
    <n v="0"/>
    <m/>
    <n v="0"/>
    <m/>
    <n v="0"/>
    <m/>
    <m/>
    <m/>
    <m/>
    <m/>
    <m/>
    <m/>
    <m/>
    <m/>
    <m/>
    <m/>
    <m/>
    <m/>
    <m/>
    <m/>
    <m/>
    <m/>
    <m/>
    <m/>
    <m/>
    <s v="MKNIFE"/>
    <m/>
    <m/>
    <m/>
    <m/>
    <s v="MKNIFE"/>
    <m/>
    <m/>
    <m/>
    <m/>
    <m/>
    <m/>
    <m/>
    <m/>
    <m/>
    <m/>
    <d v="2019-11-19T00:00:00"/>
    <m/>
    <d v="2019-11-19T00:00:00"/>
    <d v="2019-11-19T00:00:00"/>
    <m/>
    <m/>
    <m/>
    <m/>
    <m/>
    <m/>
    <m/>
    <m/>
    <d v="2019-11-22T00:00:00"/>
    <m/>
    <m/>
    <m/>
    <m/>
    <m/>
    <m/>
    <m/>
    <m/>
    <m/>
    <d v="2019-12-11T00:00:00"/>
    <m/>
    <s v="MKNIFE"/>
    <d v="2019-11-19T00:00:00"/>
    <m/>
    <d v="2019-11-19T00:00:00"/>
    <d v="2019-11-19T00:00:00"/>
    <m/>
    <m/>
    <m/>
    <m/>
    <m/>
    <m/>
    <m/>
    <m/>
    <m/>
    <m/>
    <x v="0"/>
    <x v="2"/>
  </r>
  <r>
    <s v="AVALDEZ"/>
    <n v="1901133615"/>
    <s v="CLAIM-ENPARTS-BLDR"/>
    <s v="BRENTWOOD BUILDERS, INC."/>
    <s v="TROY CHRISTIAN SCHOOLS"/>
    <x v="0"/>
    <d v="2019-11-18T00:00:00"/>
    <m/>
    <m/>
    <m/>
    <m/>
    <m/>
    <x v="13"/>
    <s v="ANN"/>
    <s v="Z12"/>
    <s v="OTHER"/>
    <m/>
    <m/>
    <m/>
    <n v="0"/>
    <n v="0"/>
    <n v="0"/>
    <n v="0.01"/>
    <n v="0.01"/>
    <n v="0"/>
    <m/>
    <n v="0"/>
    <n v="0"/>
    <n v="0"/>
    <m/>
    <m/>
    <n v="0"/>
    <n v="0"/>
    <m/>
    <n v="-13.78"/>
    <m/>
    <n v="0"/>
    <m/>
    <m/>
    <m/>
    <m/>
    <m/>
    <m/>
    <m/>
    <m/>
    <m/>
    <m/>
    <m/>
    <m/>
    <m/>
    <m/>
    <m/>
    <m/>
    <m/>
    <m/>
    <m/>
    <m/>
    <m/>
    <m/>
    <m/>
    <m/>
    <m/>
    <s v="ZDHADDEN"/>
    <m/>
    <m/>
    <m/>
    <m/>
    <m/>
    <m/>
    <m/>
    <m/>
    <m/>
    <m/>
    <m/>
    <m/>
    <m/>
    <d v="2019-11-20T00:00:00"/>
    <m/>
    <m/>
    <m/>
    <m/>
    <m/>
    <m/>
    <m/>
    <m/>
    <d v="2019-11-25T00:00:00"/>
    <m/>
    <m/>
    <m/>
    <m/>
    <m/>
    <m/>
    <m/>
    <m/>
    <m/>
    <d v="2019-11-25T00:00:00"/>
    <d v="2019-11-26T00:00:00"/>
    <s v="ZDHADDEN"/>
    <d v="2019-11-20T00:00:00"/>
    <m/>
    <d v="2019-11-20T00:00:00"/>
    <d v="2019-11-20T00:00:00"/>
    <m/>
    <m/>
    <m/>
    <m/>
    <m/>
    <m/>
    <m/>
    <m/>
    <m/>
    <m/>
    <x v="0"/>
    <x v="2"/>
  </r>
  <r>
    <s v="LTKANTZ"/>
    <n v="1901075606"/>
    <s v="GB/CLAIM-ENPARTS-BLDR"/>
    <s v="BORGHESI BUILDING &amp; ENGINEERING COMPANY, INC."/>
    <s v="WATERFORD PUBLIC WORKS GARAGE"/>
    <x v="1"/>
    <d v="2019-11-07T00:00:00"/>
    <m/>
    <m/>
    <m/>
    <s v="KAN"/>
    <s v="VIS"/>
    <x v="14"/>
    <s v="ANN"/>
    <s v="D1"/>
    <m/>
    <m/>
    <m/>
    <d v="2019-12-01T00:00:00"/>
    <n v="0"/>
    <n v="0"/>
    <n v="0"/>
    <n v="0.15"/>
    <n v="0.15"/>
    <n v="0"/>
    <m/>
    <n v="0"/>
    <n v="0"/>
    <n v="0"/>
    <m/>
    <m/>
    <n v="0"/>
    <n v="0"/>
    <m/>
    <n v="-301.86"/>
    <m/>
    <n v="0"/>
    <m/>
    <m/>
    <m/>
    <m/>
    <m/>
    <s v="HERRG"/>
    <m/>
    <m/>
    <m/>
    <m/>
    <s v="MAYJ1"/>
    <m/>
    <m/>
    <m/>
    <m/>
    <m/>
    <m/>
    <m/>
    <m/>
    <m/>
    <s v="JSILVA"/>
    <d v="2019-11-07T00:00:00"/>
    <d v="2019-11-07T00:00:00"/>
    <d v="2019-11-07T00:00:00"/>
    <d v="2019-11-07T00:00:00"/>
    <m/>
    <m/>
    <m/>
    <m/>
    <m/>
    <m/>
    <m/>
    <m/>
    <m/>
    <m/>
    <s v="SVCORDERMAN"/>
    <d v="2019-11-08T00:00:00"/>
    <m/>
    <d v="2019-11-08T00:00:00"/>
    <d v="2019-11-08T00:00:00"/>
    <m/>
    <m/>
    <m/>
    <m/>
    <m/>
    <m/>
    <m/>
    <m/>
    <d v="2019-11-13T00:00:00"/>
    <m/>
    <s v="MAYJ1"/>
    <m/>
    <m/>
    <m/>
    <m/>
    <m/>
    <m/>
    <m/>
    <d v="2019-11-13T00:00:00"/>
    <d v="2019-11-12T00:00:00"/>
    <s v="JSILVA"/>
    <d v="2019-11-07T00:00:00"/>
    <m/>
    <d v="2019-11-07T00:00:00"/>
    <d v="2019-11-07T00:00:00"/>
    <s v="JDHUDSON"/>
    <m/>
    <m/>
    <m/>
    <m/>
    <m/>
    <m/>
    <m/>
    <m/>
    <m/>
    <x v="0"/>
    <x v="2"/>
  </r>
  <r>
    <s v="AVALDEZ"/>
    <n v="1901133608"/>
    <s v="CSS/CONV-CUSTOM-BLDR"/>
    <s v="BRENTWOOD BUILDERS, INC."/>
    <s v="TROY CHRISTIAN SCHOOLS"/>
    <x v="0"/>
    <d v="2019-09-16T00:00:00"/>
    <d v="2020-01-06T00:00:00"/>
    <m/>
    <m/>
    <m/>
    <m/>
    <x v="15"/>
    <s v="ANN"/>
    <s v="Z12"/>
    <m/>
    <d v="2019-11-19T00:00:00"/>
    <d v="2019-11-20T00:00:00"/>
    <m/>
    <n v="82092"/>
    <n v="0"/>
    <n v="25.64"/>
    <n v="19.2"/>
    <n v="1.44"/>
    <n v="0"/>
    <m/>
    <n v="0"/>
    <n v="0"/>
    <n v="0"/>
    <m/>
    <m/>
    <n v="0"/>
    <n v="14986"/>
    <n v="18.254999999999999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22T00:00:00"/>
    <m/>
    <d v="2019-11-22T00:00:00"/>
    <d v="2019-11-22T00:00:00"/>
    <m/>
    <m/>
    <m/>
    <m/>
    <m/>
    <m/>
    <m/>
    <m/>
    <m/>
    <m/>
    <m/>
    <m/>
    <m/>
    <m/>
    <m/>
    <m/>
    <m/>
    <m/>
    <d v="2020-01-06T00:00:00"/>
    <m/>
    <s v="JPHALEY"/>
    <d v="2019-11-21T00:00:00"/>
    <m/>
    <d v="2019-11-21T00:00:00"/>
    <d v="2019-11-21T00:00:00"/>
    <m/>
    <m/>
    <m/>
    <m/>
    <m/>
    <m/>
    <m/>
    <m/>
    <m/>
    <m/>
    <x v="0"/>
    <x v="0"/>
  </r>
  <r>
    <s v="AVALDEZ"/>
    <n v="1901133612"/>
    <s v="CSS/CONV-ENPARTS-BLDR"/>
    <s v="BRENTWOOD BUILDERS, INC."/>
    <s v="TROY CHRISTIAN SCHOOLS"/>
    <x v="1"/>
    <d v="2019-10-29T00:00:00"/>
    <d v="2019-11-13T00:00:00"/>
    <m/>
    <m/>
    <m/>
    <m/>
    <x v="15"/>
    <s v="ANN"/>
    <s v="Z12"/>
    <m/>
    <m/>
    <m/>
    <d v="2019-11-09T00:00:00"/>
    <n v="1"/>
    <n v="0"/>
    <n v="3.99"/>
    <n v="2.17"/>
    <n v="2.17"/>
    <n v="0"/>
    <m/>
    <n v="0"/>
    <n v="0"/>
    <n v="0"/>
    <m/>
    <m/>
    <n v="0"/>
    <n v="-12927"/>
    <m/>
    <n v="-6517.27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1-13T00:00:00"/>
    <d v="2019-10-29T00:00:00"/>
    <m/>
    <m/>
    <m/>
    <m/>
    <m/>
    <m/>
    <m/>
    <m/>
    <d v="2019-11-01T00:00:00"/>
    <m/>
    <m/>
    <m/>
    <m/>
    <m/>
    <m/>
    <m/>
    <m/>
    <m/>
    <d v="2019-11-05T00:00:00"/>
    <d v="2019-10-30T00:00:00"/>
    <s v="CANDERSON"/>
    <d v="2019-10-30T00:00:00"/>
    <m/>
    <d v="2019-10-30T00:00:00"/>
    <d v="2019-10-29T00:00:00"/>
    <m/>
    <m/>
    <m/>
    <m/>
    <m/>
    <m/>
    <m/>
    <m/>
    <m/>
    <m/>
    <x v="0"/>
    <x v="1"/>
  </r>
  <r>
    <s v="AVALDEZ"/>
    <n v="1901133614"/>
    <s v="CSS/HS-ENPARTS-BLD"/>
    <s v="BRENTWOOD BUILDERS, INC."/>
    <s v="TROY CHRISTIAN SCHOOLS"/>
    <x v="0"/>
    <d v="2019-11-21T00:00:00"/>
    <d v="2019-12-05T00:00:00"/>
    <m/>
    <m/>
    <m/>
    <m/>
    <x v="15"/>
    <s v="ANN"/>
    <s v="Z12"/>
    <m/>
    <m/>
    <m/>
    <m/>
    <n v="1"/>
    <n v="0"/>
    <n v="22.55"/>
    <n v="20.29"/>
    <n v="20.29"/>
    <n v="0"/>
    <m/>
    <n v="0"/>
    <n v="0"/>
    <n v="0"/>
    <m/>
    <m/>
    <n v="0"/>
    <n v="-27249"/>
    <m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22T00:00:00"/>
    <m/>
    <d v="2019-11-22T00:00:00"/>
    <d v="2019-11-22T00:00:00"/>
    <m/>
    <m/>
    <m/>
    <m/>
    <m/>
    <m/>
    <m/>
    <m/>
    <d v="2019-11-27T00:00:00"/>
    <m/>
    <m/>
    <m/>
    <m/>
    <m/>
    <m/>
    <m/>
    <m/>
    <m/>
    <d v="2019-12-03T00:00:00"/>
    <m/>
    <s v="JPHALEY"/>
    <d v="2019-11-21T00:00:00"/>
    <m/>
    <d v="2019-11-21T00:00:00"/>
    <d v="2019-11-21T00:00:00"/>
    <m/>
    <m/>
    <m/>
    <m/>
    <m/>
    <m/>
    <m/>
    <m/>
    <m/>
    <m/>
    <x v="0"/>
    <x v="1"/>
  </r>
  <r>
    <s v="TLCLARK"/>
    <n v="1901456901"/>
    <s v="VP/Z-CUSTOM-BLDR"/>
    <s v="ROSKILDE BUILDERS, LLC"/>
    <s v="COMMUNITY PR06"/>
    <x v="0"/>
    <d v="2019-07-09T00:00:00"/>
    <d v="2019-12-06T00:00:00"/>
    <m/>
    <m/>
    <s v="AR"/>
    <m/>
    <x v="16"/>
    <s v="AR"/>
    <s v="C1"/>
    <s v="OTHER"/>
    <d v="2019-09-17T00:00:00"/>
    <d v="2019-09-18T00:00:00"/>
    <m/>
    <n v="113443.71"/>
    <n v="0"/>
    <n v="43.39"/>
    <n v="43.2"/>
    <n v="43.2"/>
    <n v="174.07"/>
    <m/>
    <n v="134.16999999999999"/>
    <n v="0"/>
    <n v="134.16999999999999"/>
    <n v="40211.31"/>
    <n v="19148.240000000002"/>
    <n v="0"/>
    <n v="24331.26"/>
    <n v="21.448"/>
    <n v="-0.02"/>
    <m/>
    <n v="22.7"/>
    <m/>
    <m/>
    <m/>
    <m/>
    <m/>
    <m/>
    <m/>
    <m/>
    <m/>
    <m/>
    <s v="RDENNIS1"/>
    <d v="2019-08-08T00:00:00"/>
    <d v="2019-08-08T00:00:00"/>
    <d v="2019-08-20T00:00:00"/>
    <d v="2019-08-20T00:00:00"/>
    <s v="TLCLARK"/>
    <m/>
    <m/>
    <d v="2019-09-24T00:00:00"/>
    <d v="2019-09-24T00:00:00"/>
    <s v="JOMILLS"/>
    <d v="2019-10-07T00:00:00"/>
    <d v="2019-10-07T00:00:00"/>
    <d v="2019-10-28T00:00:00"/>
    <d v="2019-10-28T00:00:00"/>
    <s v="SRFORD"/>
    <d v="2019-10-29T00:00:00"/>
    <d v="2019-10-29T00:00:00"/>
    <d v="2019-11-01T00:00:00"/>
    <d v="2019-11-01T00:00:00"/>
    <m/>
    <m/>
    <m/>
    <m/>
    <m/>
    <s v="SVCORDERMAN"/>
    <d v="2019-11-08T00:00:00"/>
    <m/>
    <d v="2019-11-08T00:00:00"/>
    <d v="2019-11-08T00:00:00"/>
    <s v="JOMILLS"/>
    <d v="2019-10-07T00:00:00"/>
    <d v="2019-10-07T00:00:00"/>
    <d v="2019-11-01T00:00:00"/>
    <d v="2019-11-01T00:00:00"/>
    <m/>
    <m/>
    <m/>
    <d v="2019-11-13T00:00:00"/>
    <m/>
    <s v="BWBOREN"/>
    <m/>
    <m/>
    <m/>
    <m/>
    <m/>
    <m/>
    <m/>
    <d v="2019-12-06T00:00:00"/>
    <m/>
    <s v="SRFORD"/>
    <d v="2019-11-07T00:00:00"/>
    <m/>
    <d v="2019-11-07T00:00:00"/>
    <d v="2019-11-08T00:00:00"/>
    <s v="TLCLARK"/>
    <d v="2019-09-12T00:00:00"/>
    <d v="2019-09-12T00:00:00"/>
    <d v="2019-09-13T00:00:00"/>
    <d v="2019-09-17T00:00:00"/>
    <m/>
    <m/>
    <m/>
    <m/>
    <m/>
    <x v="1"/>
    <x v="0"/>
  </r>
  <r>
    <s v="TLCLARK"/>
    <n v="1901451702"/>
    <s v="VP/Z-CUSTOM-BLDR"/>
    <s v="THE LEMOINE COMPANY, LLC"/>
    <s v="LEMOINE SHELL MCO GEISMAR"/>
    <x v="0"/>
    <d v="2019-09-12T00:00:00"/>
    <d v="2020-01-02T00:00:00"/>
    <m/>
    <m/>
    <s v="AR"/>
    <s v="AR"/>
    <x v="16"/>
    <s v="AR"/>
    <s v="E1"/>
    <m/>
    <d v="2019-09-18T00:00:00"/>
    <d v="2019-09-20T00:00:00"/>
    <m/>
    <n v="11213.69"/>
    <n v="0"/>
    <n v="3.12"/>
    <n v="3.17"/>
    <n v="3.06"/>
    <n v="0"/>
    <m/>
    <n v="0"/>
    <n v="0"/>
    <n v="0"/>
    <m/>
    <m/>
    <n v="0"/>
    <n v="1874.69"/>
    <n v="16.718"/>
    <n v="0"/>
    <m/>
    <n v="0"/>
    <m/>
    <m/>
    <m/>
    <m/>
    <m/>
    <s v="BWBOREN"/>
    <d v="2019-10-01T00:00:00"/>
    <d v="2019-10-01T00:00:00"/>
    <d v="2019-10-08T00:00:00"/>
    <d v="2019-10-08T00:00:00"/>
    <s v="RDENNIS1"/>
    <m/>
    <m/>
    <d v="2019-10-08T00:00:00"/>
    <m/>
    <s v="RSBILLINGS"/>
    <m/>
    <m/>
    <d v="2019-09-12T00:00:00"/>
    <d v="2019-09-13T00:00:00"/>
    <s v="KSENDRES"/>
    <d v="2019-11-04T00:00:00"/>
    <d v="2019-11-04T00:00:00"/>
    <d v="2019-11-12T00:00:00"/>
    <d v="2019-11-12T00:00:00"/>
    <m/>
    <m/>
    <m/>
    <m/>
    <m/>
    <m/>
    <m/>
    <m/>
    <m/>
    <m/>
    <s v="SVCORDERMAN"/>
    <d v="2019-12-03T00:00:00"/>
    <m/>
    <d v="2019-12-03T00:00:00"/>
    <d v="2019-11-25T00:00:00"/>
    <s v="KSENDRES"/>
    <d v="2019-11-04T00:00:00"/>
    <d v="2019-11-07T00:00:00"/>
    <d v="2019-11-12T00:00:00"/>
    <m/>
    <m/>
    <m/>
    <m/>
    <m/>
    <m/>
    <s v="CDBRIDGES"/>
    <m/>
    <m/>
    <m/>
    <m/>
    <m/>
    <m/>
    <m/>
    <d v="2020-01-02T00:00:00"/>
    <m/>
    <s v="KSENDRES"/>
    <d v="2019-11-12T00:00:00"/>
    <m/>
    <d v="2019-11-12T00:00:00"/>
    <d v="2019-11-12T00:00:00"/>
    <s v="RSBILLINGS"/>
    <m/>
    <m/>
    <m/>
    <m/>
    <m/>
    <m/>
    <m/>
    <m/>
    <m/>
    <x v="0"/>
    <x v="0"/>
  </r>
  <r>
    <s v="JDEARNEST"/>
    <n v="1900211707"/>
    <s v="VP/CLAIM-ENPARTS-BLDR"/>
    <s v="JESCO, INC. CONSTRUCTION"/>
    <s v="HOMESTRETCH"/>
    <x v="1"/>
    <d v="2019-10-30T00:00:00"/>
    <m/>
    <m/>
    <m/>
    <s v="STJ"/>
    <s v="AR"/>
    <x v="16"/>
    <s v="AR"/>
    <s v="F1"/>
    <m/>
    <m/>
    <m/>
    <d v="2019-11-11T00:00:00"/>
    <n v="0"/>
    <n v="0"/>
    <n v="0.57999999999999996"/>
    <n v="0.55000000000000004"/>
    <n v="0.55000000000000004"/>
    <n v="0"/>
    <m/>
    <n v="0"/>
    <n v="0"/>
    <n v="0"/>
    <m/>
    <m/>
    <n v="0"/>
    <n v="-860.61"/>
    <m/>
    <n v="-848.36"/>
    <m/>
    <n v="0"/>
    <m/>
    <m/>
    <m/>
    <m/>
    <m/>
    <s v="BWBOREN"/>
    <m/>
    <m/>
    <m/>
    <m/>
    <s v="BWBOREN"/>
    <m/>
    <m/>
    <m/>
    <m/>
    <m/>
    <m/>
    <m/>
    <m/>
    <m/>
    <m/>
    <m/>
    <m/>
    <m/>
    <m/>
    <m/>
    <m/>
    <m/>
    <m/>
    <m/>
    <m/>
    <m/>
    <m/>
    <m/>
    <m/>
    <s v="SVCORDERMAN"/>
    <d v="2019-10-30T00:00:00"/>
    <m/>
    <d v="2019-10-30T00:00:00"/>
    <d v="2019-10-30T00:00:00"/>
    <m/>
    <m/>
    <m/>
    <m/>
    <m/>
    <m/>
    <m/>
    <m/>
    <d v="2019-11-04T00:00:00"/>
    <m/>
    <s v="BWBOREN"/>
    <m/>
    <m/>
    <m/>
    <m/>
    <m/>
    <m/>
    <m/>
    <d v="2019-11-04T00:00:00"/>
    <d v="2019-11-04T00:00:00"/>
    <s v="CARUSHING"/>
    <d v="2019-10-30T00:00:00"/>
    <m/>
    <d v="2019-10-30T00:00:00"/>
    <d v="2019-10-30T00:00:00"/>
    <s v="JRKRUPPSTADT"/>
    <m/>
    <m/>
    <m/>
    <m/>
    <m/>
    <m/>
    <m/>
    <m/>
    <m/>
    <x v="0"/>
    <x v="2"/>
  </r>
  <r>
    <s v="TLCLARK"/>
    <n v="1900999102"/>
    <s v="VP-ENPARTS-BLDR"/>
    <s v="M &amp; F LITTEKEN  COMPANY"/>
    <s v="BILL BARTLEY FAMILY YMCA GYM"/>
    <x v="1"/>
    <d v="2019-10-30T00:00:00"/>
    <m/>
    <m/>
    <n v="18101"/>
    <m/>
    <m/>
    <x v="16"/>
    <s v="AR"/>
    <m/>
    <m/>
    <m/>
    <m/>
    <d v="2019-11-21T00:00:00"/>
    <n v="13221.55"/>
    <n v="13221.55"/>
    <n v="1.71"/>
    <n v="1.71"/>
    <n v="1.71"/>
    <n v="0"/>
    <m/>
    <n v="0"/>
    <n v="0"/>
    <n v="0"/>
    <m/>
    <m/>
    <n v="0"/>
    <n v="5754.89"/>
    <n v="43.527000000000001"/>
    <n v="5208.54"/>
    <n v="39.39399999999999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30T00:00:00"/>
    <m/>
    <d v="2019-10-30T00:00:00"/>
    <d v="2019-10-30T00:00:00"/>
    <m/>
    <m/>
    <m/>
    <m/>
    <m/>
    <m/>
    <m/>
    <m/>
    <d v="2019-11-04T00:00:00"/>
    <m/>
    <m/>
    <m/>
    <m/>
    <m/>
    <m/>
    <m/>
    <m/>
    <m/>
    <d v="2019-11-06T00:00:00"/>
    <d v="2019-11-08T00:00:00"/>
    <s v="CARUSHING"/>
    <d v="2019-10-30T00:00:00"/>
    <m/>
    <d v="2019-10-30T00:00:00"/>
    <d v="2019-10-30T00:00:00"/>
    <m/>
    <m/>
    <m/>
    <m/>
    <m/>
    <m/>
    <m/>
    <m/>
    <m/>
    <m/>
    <x v="0"/>
    <x v="1"/>
  </r>
  <r>
    <s v="AWCRUTCHFIELD"/>
    <n v="1902519202"/>
    <s v="VP-ENPARTS-BLDR"/>
    <s v="NABHOLZ CONSTRUCTION CORPORATION"/>
    <s v="CENTER POINT ENERGY"/>
    <x v="0"/>
    <d v="2019-11-21T00:00:00"/>
    <m/>
    <m/>
    <s v="20-20-3357"/>
    <m/>
    <m/>
    <x v="16"/>
    <s v="AR"/>
    <m/>
    <m/>
    <m/>
    <m/>
    <m/>
    <n v="83.99"/>
    <n v="0"/>
    <n v="0.01"/>
    <n v="0.01"/>
    <n v="0.01"/>
    <n v="0"/>
    <m/>
    <n v="0"/>
    <n v="0"/>
    <n v="0"/>
    <m/>
    <m/>
    <n v="0"/>
    <n v="43.99"/>
    <n v="52.375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22T00:00:00"/>
    <m/>
    <d v="2019-11-22T00:00:00"/>
    <d v="2019-11-22T00:00:00"/>
    <m/>
    <m/>
    <m/>
    <m/>
    <m/>
    <m/>
    <m/>
    <m/>
    <d v="2019-11-27T00:00:00"/>
    <m/>
    <m/>
    <m/>
    <m/>
    <m/>
    <m/>
    <m/>
    <m/>
    <m/>
    <m/>
    <m/>
    <s v="CARUSHING"/>
    <d v="2019-11-21T00:00:00"/>
    <m/>
    <d v="2019-11-21T00:00:00"/>
    <d v="2019-11-21T00:00:00"/>
    <m/>
    <m/>
    <m/>
    <m/>
    <m/>
    <m/>
    <m/>
    <m/>
    <m/>
    <m/>
    <x v="0"/>
    <x v="1"/>
  </r>
  <r>
    <s v="JDEARNEST"/>
    <n v="1901637301"/>
    <s v="VP/Z-CUSTOM-BLDR"/>
    <s v="PEOPLES CONSTRUCTION CORP."/>
    <s v="STRIBLING EQUIPMENT EMPIRE TRU"/>
    <x v="0"/>
    <d v="2019-07-31T00:00:00"/>
    <d v="2020-01-10T00:00:00"/>
    <m/>
    <s v="Stribling Winona- Wash Bldg"/>
    <s v="AR"/>
    <s v="IN"/>
    <x v="17"/>
    <s v="AR"/>
    <s v="C1"/>
    <m/>
    <d v="2019-11-11T00:00:00"/>
    <d v="2019-11-11T00:00:00"/>
    <m/>
    <n v="39405.21"/>
    <n v="0"/>
    <n v="12.64"/>
    <n v="12.9"/>
    <n v="12.5"/>
    <n v="47.11"/>
    <m/>
    <n v="89.49"/>
    <n v="0"/>
    <n v="89.49"/>
    <n v="10881.97"/>
    <n v="5181.8900000000003"/>
    <n v="0"/>
    <n v="6808.32"/>
    <n v="17.277999999999999"/>
    <n v="0"/>
    <m/>
    <n v="18.2"/>
    <m/>
    <m/>
    <m/>
    <m/>
    <m/>
    <s v="KOTHS"/>
    <d v="2019-11-04T00:00:00"/>
    <d v="2019-11-04T00:00:00"/>
    <d v="2019-11-07T00:00:00"/>
    <d v="2019-11-07T00:00:00"/>
    <s v="BWBOREN"/>
    <d v="2019-11-06T00:00:00"/>
    <d v="2019-11-06T00:00:00"/>
    <d v="2019-11-06T00:00:00"/>
    <d v="2019-11-07T00:00:00"/>
    <s v="JDEARNEST"/>
    <m/>
    <m/>
    <d v="2019-11-04T00:00:00"/>
    <d v="2019-11-07T00:00:00"/>
    <s v="HARDB1"/>
    <d v="2019-11-11T00:00:00"/>
    <d v="2019-11-11T00:00:00"/>
    <d v="2019-11-18T00:00:00"/>
    <d v="2019-11-18T00:00:00"/>
    <s v="AMTIEDT"/>
    <d v="2019-11-15T00:00:00"/>
    <d v="2019-11-15T00:00:00"/>
    <d v="2019-11-19T00:00:00"/>
    <d v="2019-11-19T00:00:00"/>
    <m/>
    <m/>
    <m/>
    <m/>
    <m/>
    <s v="SVCORDERMAN"/>
    <d v="2019-12-10T00:00:00"/>
    <m/>
    <d v="2019-12-03T00:00:00"/>
    <d v="2019-11-25T00:00:00"/>
    <s v="HARDB1"/>
    <d v="2019-11-18T00:00:00"/>
    <d v="2019-11-18T00:00:00"/>
    <d v="2019-11-22T00:00:00"/>
    <d v="2019-11-22T00:00:00"/>
    <m/>
    <m/>
    <m/>
    <d v="2019-11-28T00:00:00"/>
    <m/>
    <s v="BWBOREN"/>
    <m/>
    <m/>
    <m/>
    <m/>
    <m/>
    <m/>
    <m/>
    <d v="2020-01-10T00:00:00"/>
    <m/>
    <s v="HARDB1"/>
    <d v="2019-11-22T00:00:00"/>
    <m/>
    <d v="2019-11-22T00:00:00"/>
    <d v="2019-11-22T00:00:00"/>
    <s v="JDEARNEST"/>
    <d v="2019-10-04T00:00:00"/>
    <d v="2019-10-04T00:00:00"/>
    <d v="2019-10-09T00:00:00"/>
    <d v="2019-10-04T00:00:00"/>
    <m/>
    <m/>
    <m/>
    <m/>
    <m/>
    <x v="0"/>
    <x v="0"/>
  </r>
  <r>
    <s v="JDEARNEST"/>
    <n v="1901637302"/>
    <s v="VP/Z-CUSTOM-BLDR"/>
    <s v="PEOPLES CONSTRUCTION CORP."/>
    <s v="STRIBLING EQUIPMENT EMPIRE TRU"/>
    <x v="0"/>
    <d v="2019-11-11T00:00:00"/>
    <d v="2020-01-10T00:00:00"/>
    <m/>
    <s v="Stribling Winona- Wash Bldg"/>
    <s v="AR"/>
    <s v="IN"/>
    <x v="17"/>
    <s v="AR"/>
    <s v="C1"/>
    <m/>
    <d v="2019-11-11T00:00:00"/>
    <d v="2019-11-12T00:00:00"/>
    <m/>
    <n v="2986.73"/>
    <n v="0"/>
    <n v="0.81"/>
    <n v="0.75"/>
    <n v="0.75"/>
    <n v="0"/>
    <m/>
    <n v="0"/>
    <n v="0"/>
    <n v="0"/>
    <m/>
    <m/>
    <n v="0"/>
    <n v="486.23"/>
    <n v="16.28"/>
    <n v="0"/>
    <m/>
    <n v="0"/>
    <m/>
    <m/>
    <m/>
    <m/>
    <m/>
    <s v="KOTHS"/>
    <d v="2019-11-04T00:00:00"/>
    <d v="2019-11-04T00:00:00"/>
    <d v="2019-11-07T00:00:00"/>
    <d v="2019-11-07T00:00:00"/>
    <s v="BWBOREN"/>
    <m/>
    <m/>
    <d v="2019-11-06T00:00:00"/>
    <d v="2019-11-07T00:00:00"/>
    <s v="JDEARNEST"/>
    <m/>
    <m/>
    <d v="2019-11-04T00:00:00"/>
    <d v="2019-11-07T00:00:00"/>
    <s v="HARDB1"/>
    <d v="2019-11-11T00:00:00"/>
    <d v="2019-11-11T00:00:00"/>
    <d v="2019-11-14T00:00:00"/>
    <d v="2019-11-14T00:00:00"/>
    <s v="AMTIEDT"/>
    <d v="2019-11-15T00:00:00"/>
    <d v="2019-11-15T00:00:00"/>
    <d v="2019-11-19T00:00:00"/>
    <d v="2019-11-19T00:00:00"/>
    <m/>
    <m/>
    <m/>
    <m/>
    <m/>
    <s v="SVCORDERMAN"/>
    <d v="2019-12-03T00:00:00"/>
    <m/>
    <d v="2019-12-03T00:00:00"/>
    <d v="2019-11-25T00:00:00"/>
    <m/>
    <m/>
    <m/>
    <m/>
    <m/>
    <m/>
    <m/>
    <m/>
    <m/>
    <m/>
    <s v="BWBOREN"/>
    <m/>
    <m/>
    <m/>
    <m/>
    <m/>
    <m/>
    <m/>
    <d v="2020-01-08T00:00:00"/>
    <m/>
    <s v="HARDB1"/>
    <d v="2019-11-22T00:00:00"/>
    <m/>
    <d v="2019-11-22T00:00:00"/>
    <d v="2019-11-22T00:00:00"/>
    <s v="JDEARNEST"/>
    <d v="2019-10-04T00:00:00"/>
    <d v="2019-10-04T00:00:00"/>
    <d v="2019-10-09T00:00:00"/>
    <d v="2019-11-04T00:00:00"/>
    <m/>
    <m/>
    <m/>
    <m/>
    <m/>
    <x v="0"/>
    <x v="0"/>
  </r>
  <r>
    <s v="TLCLARK"/>
    <n v="1901451701"/>
    <s v="VP/Z-CUSTOM-BLDR"/>
    <s v="THE LEMOINE COMPANY, LLC"/>
    <s v="LEMOINE SHELL MCO GEISMAR"/>
    <x v="0"/>
    <d v="2019-07-02T00:00:00"/>
    <d v="2020-01-02T00:00:00"/>
    <m/>
    <m/>
    <s v="AR"/>
    <s v="AR"/>
    <x v="17"/>
    <s v="AR"/>
    <s v="E1"/>
    <m/>
    <d v="2019-09-18T00:00:00"/>
    <d v="2019-09-19T00:00:00"/>
    <m/>
    <n v="356778.22"/>
    <n v="0"/>
    <n v="120.68"/>
    <n v="123.93"/>
    <n v="91.8"/>
    <n v="404.77"/>
    <m/>
    <n v="537.5"/>
    <n v="0"/>
    <n v="537.5"/>
    <n v="93501.94"/>
    <n v="44524.26"/>
    <n v="59837"/>
    <n v="67889.320000000007"/>
    <n v="19.027999999999999"/>
    <n v="-59837"/>
    <m/>
    <n v="0"/>
    <m/>
    <m/>
    <m/>
    <m/>
    <m/>
    <s v="BWBOREN"/>
    <d v="2019-09-11T00:00:00"/>
    <d v="2019-09-11T00:00:00"/>
    <d v="2019-10-08T00:00:00"/>
    <d v="2019-10-08T00:00:00"/>
    <s v="RDENNIS1"/>
    <d v="2019-10-08T00:00:00"/>
    <d v="2019-10-08T00:00:00"/>
    <d v="2019-10-08T00:00:00"/>
    <d v="2019-10-08T00:00:00"/>
    <s v="RSBILLINGS"/>
    <m/>
    <m/>
    <d v="2019-09-16T00:00:00"/>
    <d v="2019-09-16T00:00:00"/>
    <s v="TAMOSELEY"/>
    <d v="2019-10-21T00:00:00"/>
    <d v="2019-10-21T00:00:00"/>
    <d v="2019-10-30T00:00:00"/>
    <d v="2019-11-08T00:00:00"/>
    <s v="KSENDRES"/>
    <d v="2019-10-30T00:00:00"/>
    <d v="2019-10-30T00:00:00"/>
    <d v="2019-11-12T00:00:00"/>
    <d v="2019-11-12T00:00:00"/>
    <m/>
    <m/>
    <m/>
    <m/>
    <m/>
    <s v="SVCORDERMAN"/>
    <d v="2019-12-04T00:00:00"/>
    <m/>
    <d v="2019-12-04T00:00:00"/>
    <d v="2019-11-27T00:00:00"/>
    <s v="TAMOSELEY"/>
    <d v="2019-11-05T00:00:00"/>
    <d v="2019-11-05T00:00:00"/>
    <d v="2019-11-12T00:00:00"/>
    <d v="2019-11-12T00:00:00"/>
    <m/>
    <m/>
    <m/>
    <d v="2019-12-02T00:00:00"/>
    <m/>
    <s v="CDBRIDGES"/>
    <m/>
    <m/>
    <m/>
    <m/>
    <m/>
    <m/>
    <m/>
    <d v="2020-01-02T00:00:00"/>
    <m/>
    <s v="KSENDRES"/>
    <d v="2019-11-12T00:00:00"/>
    <m/>
    <d v="2019-11-12T00:00:00"/>
    <d v="2019-11-12T00:00:00"/>
    <s v="RSBILLINGS"/>
    <d v="2019-08-27T00:00:00"/>
    <d v="2019-08-27T00:00:00"/>
    <d v="2019-08-30T00:00:00"/>
    <d v="2019-08-30T00:00:00"/>
    <m/>
    <m/>
    <m/>
    <m/>
    <m/>
    <x v="0"/>
    <x v="0"/>
  </r>
  <r>
    <s v="TLCLARK"/>
    <n v="1901451705"/>
    <s v="VP/Z-CUSTOM-BLDR"/>
    <s v="THE LEMOINE COMPANY, LLC"/>
    <s v="LEMOINE SHELL MCO GEISMAR"/>
    <x v="0"/>
    <d v="2019-09-13T00:00:00"/>
    <d v="2020-01-02T00:00:00"/>
    <m/>
    <m/>
    <s v="AR"/>
    <s v="AR"/>
    <x v="17"/>
    <s v="AR"/>
    <s v="E1"/>
    <m/>
    <d v="2019-09-18T00:00:00"/>
    <d v="2019-09-19T00:00:00"/>
    <m/>
    <n v="29904.22"/>
    <n v="0"/>
    <n v="8.57"/>
    <n v="7.82"/>
    <n v="7.61"/>
    <n v="0"/>
    <m/>
    <n v="0"/>
    <n v="0"/>
    <n v="0"/>
    <m/>
    <m/>
    <n v="0"/>
    <n v="13930.22"/>
    <n v="46.582999999999998"/>
    <n v="0"/>
    <m/>
    <n v="0"/>
    <m/>
    <m/>
    <m/>
    <m/>
    <m/>
    <s v="BWBOREN"/>
    <d v="2019-10-01T00:00:00"/>
    <d v="2019-10-01T00:00:00"/>
    <d v="2019-10-08T00:00:00"/>
    <d v="2019-10-08T00:00:00"/>
    <s v="RDENNIS1"/>
    <m/>
    <m/>
    <m/>
    <m/>
    <m/>
    <m/>
    <m/>
    <m/>
    <m/>
    <s v="KSENDRES"/>
    <d v="2019-11-08T00:00:00"/>
    <d v="2019-11-08T00:00:00"/>
    <d v="2019-11-12T00:00:00"/>
    <d v="2019-11-12T00:00:00"/>
    <m/>
    <m/>
    <m/>
    <m/>
    <m/>
    <m/>
    <m/>
    <m/>
    <m/>
    <m/>
    <s v="SVCORDERMAN"/>
    <d v="2019-11-13T00:00:00"/>
    <m/>
    <d v="2019-12-03T00:00:00"/>
    <d v="2019-11-25T00:00:00"/>
    <s v="KSENDRES"/>
    <d v="2019-11-11T00:00:00"/>
    <d v="2019-11-11T00:00:00"/>
    <d v="2019-11-12T00:00:00"/>
    <d v="2019-11-12T00:00:00"/>
    <m/>
    <m/>
    <m/>
    <d v="2019-11-28T00:00:00"/>
    <m/>
    <s v="CDBRIDGES"/>
    <m/>
    <m/>
    <m/>
    <m/>
    <m/>
    <m/>
    <m/>
    <d v="2020-01-02T00:00:00"/>
    <m/>
    <s v="KSENDRES"/>
    <d v="2019-11-12T00:00:00"/>
    <m/>
    <d v="2019-11-12T00:00:00"/>
    <d v="2019-11-12T00:00:00"/>
    <s v="RSBILLINGS"/>
    <m/>
    <m/>
    <m/>
    <m/>
    <m/>
    <m/>
    <m/>
    <m/>
    <m/>
    <x v="0"/>
    <x v="0"/>
  </r>
  <r>
    <s v="TLCLARK"/>
    <n v="1901451704"/>
    <s v="CSS/CONV-CUSTOM-BLDR"/>
    <s v="THE LEMOINE COMPANY, LLC"/>
    <s v="LEMOINE SHELL MCO GEISMAR"/>
    <x v="0"/>
    <d v="2019-09-13T00:00:00"/>
    <d v="2020-01-02T00:00:00"/>
    <m/>
    <m/>
    <s v="AR"/>
    <s v="AR"/>
    <x v="17"/>
    <s v="AR"/>
    <s v="E1"/>
    <m/>
    <d v="2019-09-18T00:00:00"/>
    <d v="2019-09-19T00:00:00"/>
    <m/>
    <n v="22020.76"/>
    <n v="0"/>
    <n v="12.11"/>
    <n v="11.61"/>
    <n v="11.61"/>
    <n v="0"/>
    <m/>
    <n v="0"/>
    <n v="0"/>
    <n v="0"/>
    <m/>
    <m/>
    <n v="0"/>
    <n v="4055.16"/>
    <n v="18.414999999999999"/>
    <n v="0"/>
    <m/>
    <n v="0"/>
    <m/>
    <m/>
    <m/>
    <m/>
    <m/>
    <s v="BWBOREN"/>
    <d v="2019-10-01T00:00:00"/>
    <d v="2019-10-01T00:00:00"/>
    <d v="2019-10-08T00:00:00"/>
    <d v="2019-10-08T00:00:00"/>
    <s v="RDENNIS1"/>
    <m/>
    <m/>
    <m/>
    <m/>
    <m/>
    <m/>
    <m/>
    <m/>
    <m/>
    <s v="TAMOSELEY"/>
    <d v="2019-10-28T00:00:00"/>
    <d v="2019-10-28T00:00:00"/>
    <d v="2019-10-30T00:00:00"/>
    <d v="2019-11-08T00:00:00"/>
    <m/>
    <m/>
    <m/>
    <m/>
    <m/>
    <m/>
    <m/>
    <m/>
    <m/>
    <m/>
    <s v="SVCORDERMAN"/>
    <d v="2019-12-03T00:00:00"/>
    <m/>
    <d v="2019-12-03T00:00:00"/>
    <d v="2019-11-26T00:00:00"/>
    <m/>
    <m/>
    <m/>
    <m/>
    <m/>
    <m/>
    <m/>
    <m/>
    <d v="2019-11-29T00:00:00"/>
    <m/>
    <s v="CDBRIDGES"/>
    <m/>
    <m/>
    <m/>
    <m/>
    <m/>
    <m/>
    <m/>
    <d v="2020-01-02T00:00:00"/>
    <m/>
    <s v="KSENDRES"/>
    <d v="2019-11-12T00:00:00"/>
    <m/>
    <d v="2019-11-12T00:00:00"/>
    <d v="2019-11-12T00:00:00"/>
    <s v="RSBILLINGS"/>
    <m/>
    <m/>
    <m/>
    <m/>
    <m/>
    <m/>
    <m/>
    <m/>
    <m/>
    <x v="0"/>
    <x v="0"/>
  </r>
  <r>
    <s v="RKBEELMAN"/>
    <n v="1702421115"/>
    <s v="VP-ENPARTS-BLDR"/>
    <s v="NABHOLZ CONSTRUCTION CORPORATION"/>
    <s v="CARROLL ELECTRIC"/>
    <x v="0"/>
    <d v="2019-11-22T00:00:00"/>
    <m/>
    <m/>
    <m/>
    <m/>
    <s v="STJ"/>
    <x v="3"/>
    <s v="AR"/>
    <m/>
    <m/>
    <m/>
    <m/>
    <m/>
    <n v="998.99"/>
    <n v="0"/>
    <n v="0.13"/>
    <n v="0.14000000000000001"/>
    <n v="0.14000000000000001"/>
    <n v="0"/>
    <m/>
    <n v="0"/>
    <n v="0"/>
    <n v="0"/>
    <m/>
    <m/>
    <n v="0"/>
    <n v="443.61"/>
    <n v="44.405999999999999"/>
    <n v="0"/>
    <m/>
    <n v="0"/>
    <m/>
    <m/>
    <m/>
    <m/>
    <m/>
    <s v="RNKING"/>
    <m/>
    <m/>
    <m/>
    <m/>
    <s v="MCQUK"/>
    <m/>
    <m/>
    <m/>
    <m/>
    <m/>
    <m/>
    <m/>
    <m/>
    <m/>
    <m/>
    <m/>
    <m/>
    <m/>
    <m/>
    <m/>
    <m/>
    <m/>
    <m/>
    <m/>
    <m/>
    <m/>
    <m/>
    <m/>
    <m/>
    <s v="SVCORDERMAN"/>
    <d v="2019-11-22T00:00:00"/>
    <m/>
    <d v="2019-11-22T00:00:00"/>
    <d v="2019-11-22T00:00:00"/>
    <m/>
    <m/>
    <m/>
    <m/>
    <m/>
    <m/>
    <m/>
    <m/>
    <d v="2019-11-27T00:00:00"/>
    <m/>
    <m/>
    <m/>
    <m/>
    <m/>
    <m/>
    <m/>
    <m/>
    <m/>
    <d v="2019-12-03T00:00:00"/>
    <m/>
    <s v="LRSNODGRASS"/>
    <d v="2019-11-22T00:00:00"/>
    <m/>
    <d v="2019-11-22T00:00:00"/>
    <d v="2019-11-22T00:00:00"/>
    <s v="CRSALEM"/>
    <m/>
    <m/>
    <m/>
    <m/>
    <m/>
    <m/>
    <m/>
    <m/>
    <m/>
    <x v="0"/>
    <x v="1"/>
  </r>
  <r>
    <s v="JDEARNEST"/>
    <n v="1901452601"/>
    <s v="VP/Z-CUSTOM-BLDR"/>
    <s v="JESCO, INC. CONSTRUCTION"/>
    <s v="AGRACEL GRENADA ADDITION"/>
    <x v="0"/>
    <d v="2019-07-01T00:00:00"/>
    <d v="2019-12-02T00:00:00"/>
    <m/>
    <m/>
    <s v="AR"/>
    <s v="MEM"/>
    <x v="9"/>
    <s v="AR"/>
    <s v="D1"/>
    <m/>
    <d v="2019-10-21T00:00:00"/>
    <d v="2019-10-23T00:00:00"/>
    <m/>
    <n v="774119.26"/>
    <n v="0"/>
    <n v="311.35000000000002"/>
    <n v="313.44"/>
    <n v="313.44"/>
    <n v="219.41"/>
    <m/>
    <n v="342.55"/>
    <n v="17"/>
    <n v="359.55"/>
    <n v="50682.2"/>
    <n v="24134"/>
    <n v="0"/>
    <n v="139908.26"/>
    <n v="18.073"/>
    <n v="0"/>
    <m/>
    <n v="12"/>
    <m/>
    <m/>
    <m/>
    <m/>
    <m/>
    <s v="RDENNIS1"/>
    <d v="2019-08-27T00:00:00"/>
    <d v="2019-08-27T00:00:00"/>
    <d v="2019-09-06T00:00:00"/>
    <m/>
    <s v="RDENNIS1"/>
    <d v="2019-08-23T00:00:00"/>
    <d v="2019-08-23T00:00:00"/>
    <d v="2019-08-23T00:00:00"/>
    <d v="2019-08-23T00:00:00"/>
    <s v="ASHMC"/>
    <d v="2019-08-09T00:00:00"/>
    <d v="2019-08-09T00:00:00"/>
    <d v="2019-08-09T00:00:00"/>
    <d v="2019-08-16T00:00:00"/>
    <s v="CLAYS"/>
    <d v="2019-09-11T00:00:00"/>
    <d v="2019-09-11T00:00:00"/>
    <d v="2019-09-27T00:00:00"/>
    <d v="2019-10-06T00:00:00"/>
    <s v="JRBUTLER"/>
    <d v="2019-10-07T00:00:00"/>
    <d v="2019-10-07T00:00:00"/>
    <d v="2019-10-14T00:00:00"/>
    <m/>
    <m/>
    <m/>
    <m/>
    <m/>
    <m/>
    <s v="SVCORDERMAN"/>
    <d v="2019-11-01T00:00:00"/>
    <m/>
    <d v="2019-11-01T00:00:00"/>
    <d v="2019-10-31T00:00:00"/>
    <s v="CLAYS"/>
    <d v="2019-10-29T00:00:00"/>
    <d v="2019-10-29T00:00:00"/>
    <d v="2019-10-29T00:00:00"/>
    <d v="2019-10-29T00:00:00"/>
    <m/>
    <m/>
    <m/>
    <d v="2019-11-04T00:00:00"/>
    <m/>
    <s v="RDENNIS1"/>
    <m/>
    <m/>
    <m/>
    <m/>
    <m/>
    <m/>
    <m/>
    <d v="2019-12-05T00:00:00"/>
    <m/>
    <s v="CLAYS"/>
    <d v="2019-10-31T00:00:00"/>
    <m/>
    <d v="2019-10-31T00:00:00"/>
    <d v="2019-10-31T00:00:00"/>
    <s v="ASHMC"/>
    <d v="2019-07-24T00:00:00"/>
    <d v="2019-07-24T00:00:00"/>
    <d v="2019-08-06T00:00:00"/>
    <m/>
    <m/>
    <m/>
    <m/>
    <m/>
    <m/>
    <x v="0"/>
    <x v="0"/>
  </r>
  <r>
    <s v="JDEARNEST"/>
    <n v="1901452602"/>
    <s v="VP/Z-CUSTOM-BLDR"/>
    <s v="JESCO, INC. CONSTRUCTION"/>
    <s v="AGRACEL GRENADA ADDITION"/>
    <x v="0"/>
    <d v="2019-08-16T00:00:00"/>
    <d v="2019-12-13T00:00:00"/>
    <m/>
    <m/>
    <s v="AR"/>
    <s v="AR"/>
    <x v="9"/>
    <s v="AR"/>
    <s v="D1"/>
    <m/>
    <d v="2019-10-07T00:00:00"/>
    <d v="2019-10-07T00:00:00"/>
    <m/>
    <n v="370361.32"/>
    <n v="0"/>
    <n v="202.22"/>
    <n v="201.53"/>
    <n v="201.53"/>
    <n v="0"/>
    <m/>
    <n v="0"/>
    <n v="0"/>
    <n v="0"/>
    <m/>
    <m/>
    <n v="0"/>
    <n v="60760.32"/>
    <n v="16.405999999999999"/>
    <n v="0"/>
    <m/>
    <n v="0"/>
    <m/>
    <m/>
    <m/>
    <m/>
    <m/>
    <s v="STCARR"/>
    <d v="2019-08-07T00:00:00"/>
    <d v="2019-08-07T00:00:00"/>
    <d v="2019-08-26T00:00:00"/>
    <m/>
    <s v="RDENNIS1"/>
    <m/>
    <m/>
    <d v="2019-08-27T00:00:00"/>
    <m/>
    <s v="ASHMC"/>
    <m/>
    <m/>
    <d v="2019-08-09T00:00:00"/>
    <d v="2019-08-16T00:00:00"/>
    <s v="CLAYS"/>
    <d v="2019-09-11T00:00:00"/>
    <d v="2019-09-11T00:00:00"/>
    <d v="2019-09-27T00:00:00"/>
    <d v="2019-10-27T00:00:00"/>
    <s v="JRBUTLER"/>
    <d v="2019-10-03T00:00:00"/>
    <d v="2019-10-03T00:00:00"/>
    <d v="2019-10-14T00:00:00"/>
    <m/>
    <m/>
    <m/>
    <m/>
    <m/>
    <m/>
    <s v="SVCORDERMAN"/>
    <d v="2019-11-05T00:00:00"/>
    <m/>
    <d v="2019-11-05T00:00:00"/>
    <d v="2019-11-04T00:00:00"/>
    <s v="CLAYS"/>
    <d v="2019-10-29T00:00:00"/>
    <d v="2019-10-29T00:00:00"/>
    <d v="2019-10-29T00:00:00"/>
    <d v="2019-10-29T00:00:00"/>
    <m/>
    <m/>
    <m/>
    <d v="2019-11-07T00:00:00"/>
    <m/>
    <s v="RDENNIS1"/>
    <m/>
    <m/>
    <m/>
    <m/>
    <m/>
    <m/>
    <m/>
    <d v="2019-12-16T00:00:00"/>
    <m/>
    <s v="CLAYS"/>
    <d v="2019-10-31T00:00:00"/>
    <m/>
    <d v="2019-10-31T00:00:00"/>
    <d v="2019-11-01T00:00:00"/>
    <s v="ASHMC"/>
    <d v="2019-07-24T00:00:00"/>
    <d v="2019-07-24T00:00:00"/>
    <d v="2019-08-16T00:00:00"/>
    <d v="2019-08-16T00:00:00"/>
    <m/>
    <m/>
    <m/>
    <m/>
    <m/>
    <x v="1"/>
    <x v="0"/>
  </r>
  <r>
    <s v="SRHUSKAMP"/>
    <n v="1803108843"/>
    <s v="GB/LM-ENPARTS-BLDR"/>
    <s v="SPAN CONSTRUCTION &amp; ENGINEERING, INC."/>
    <s v="COSTCO-SW_CALGARY,_AB"/>
    <x v="1"/>
    <d v="2019-10-24T00:00:00"/>
    <d v="2019-11-12T00:00:00"/>
    <m/>
    <s v="Canopy Col Add"/>
    <m/>
    <s v="KC3"/>
    <x v="1"/>
    <s v="BH"/>
    <s v="F1"/>
    <m/>
    <m/>
    <m/>
    <d v="2019-11-15T00:00:00"/>
    <n v="2125"/>
    <n v="2125"/>
    <n v="0.39"/>
    <n v="0.35"/>
    <n v="0.35"/>
    <n v="0"/>
    <m/>
    <n v="0"/>
    <n v="0"/>
    <n v="0"/>
    <n v="1190"/>
    <n v="950"/>
    <n v="0"/>
    <n v="473"/>
    <n v="22.259"/>
    <n v="1442.46"/>
    <n v="67.88"/>
    <n v="0"/>
    <m/>
    <m/>
    <m/>
    <m/>
    <m/>
    <s v="HAMIS"/>
    <m/>
    <m/>
    <m/>
    <m/>
    <m/>
    <m/>
    <m/>
    <m/>
    <m/>
    <m/>
    <m/>
    <m/>
    <m/>
    <m/>
    <s v="PREN"/>
    <m/>
    <m/>
    <m/>
    <m/>
    <m/>
    <m/>
    <m/>
    <m/>
    <m/>
    <m/>
    <m/>
    <m/>
    <m/>
    <m/>
    <m/>
    <m/>
    <m/>
    <d v="2019-10-28T00:00:00"/>
    <d v="2019-10-28T00:00:00"/>
    <m/>
    <m/>
    <m/>
    <m/>
    <m/>
    <m/>
    <m/>
    <m/>
    <d v="2019-10-31T00:00:00"/>
    <m/>
    <m/>
    <m/>
    <m/>
    <m/>
    <m/>
    <m/>
    <m/>
    <m/>
    <d v="2019-11-12T00:00:00"/>
    <d v="2019-11-12T00:00:00"/>
    <s v="PREN"/>
    <d v="2019-10-28T00:00:00"/>
    <m/>
    <d v="2019-10-28T00:00:00"/>
    <d v="2019-10-28T00:00:00"/>
    <m/>
    <m/>
    <m/>
    <m/>
    <m/>
    <m/>
    <m/>
    <m/>
    <m/>
    <m/>
    <x v="0"/>
    <x v="1"/>
  </r>
  <r>
    <s v="MDLAFORTE"/>
    <n v="1804643343"/>
    <s v="GB/LM-CUSTOM-BLDR"/>
    <s v="SPAN CONSTRUCTION &amp; ENGINEERING, INC."/>
    <s v="MERCK - PROJECT FLEX"/>
    <x v="2"/>
    <d v="2019-09-20T00:00:00"/>
    <d v="2020-02-04T00:00:00"/>
    <m/>
    <s v="18-034974"/>
    <s v="KC3"/>
    <s v="KC3"/>
    <x v="1"/>
    <s v="BH"/>
    <s v="F3"/>
    <m/>
    <d v="2019-09-23T00:00:00"/>
    <d v="2019-09-24T00:00:00"/>
    <m/>
    <n v="170780"/>
    <n v="0"/>
    <n v="76.72"/>
    <n v="0"/>
    <n v="0"/>
    <n v="0"/>
    <m/>
    <n v="0"/>
    <n v="0"/>
    <n v="0"/>
    <m/>
    <m/>
    <n v="0"/>
    <n v="46656"/>
    <n v="27.318999999999999"/>
    <n v="0"/>
    <m/>
    <n v="0"/>
    <m/>
    <m/>
    <m/>
    <m/>
    <m/>
    <s v="GREEA1"/>
    <m/>
    <m/>
    <m/>
    <m/>
    <s v="SCHLK"/>
    <m/>
    <m/>
    <m/>
    <m/>
    <m/>
    <m/>
    <m/>
    <m/>
    <m/>
    <m/>
    <m/>
    <m/>
    <m/>
    <m/>
    <m/>
    <m/>
    <m/>
    <m/>
    <m/>
    <m/>
    <m/>
    <m/>
    <m/>
    <m/>
    <s v="SVCORDERMAN"/>
    <d v="2019-12-27T00:00:00"/>
    <m/>
    <d v="2019-12-27T00:00:00"/>
    <m/>
    <m/>
    <m/>
    <m/>
    <m/>
    <m/>
    <m/>
    <m/>
    <m/>
    <m/>
    <m/>
    <s v="SCHLK"/>
    <m/>
    <m/>
    <m/>
    <m/>
    <m/>
    <m/>
    <m/>
    <d v="2020-02-04T00:00:00"/>
    <m/>
    <s v="PNAGARAJ1"/>
    <d v="2019-12-26T00:00:00"/>
    <m/>
    <d v="2019-12-26T00:00:00"/>
    <d v="2019-11-07T00:00:00"/>
    <s v="GREEA1"/>
    <m/>
    <m/>
    <m/>
    <m/>
    <m/>
    <m/>
    <m/>
    <m/>
    <m/>
    <x v="0"/>
    <x v="0"/>
  </r>
  <r>
    <s v="SRHUSKAMP"/>
    <n v="1602814138"/>
    <s v="GB/LM-CUSTOM-BLDR"/>
    <s v="SPAN CONSTRUCTION &amp; ENGINEERING, INC."/>
    <s v="COSTCO-TRACY,_CA_(DEPOT EXP.)"/>
    <x v="0"/>
    <d v="2019-08-19T00:00:00"/>
    <d v="2019-12-09T00:00:00"/>
    <m/>
    <s v="Frame 28 Tie In"/>
    <m/>
    <s v="KC3"/>
    <x v="1"/>
    <s v="BH"/>
    <s v="H1"/>
    <m/>
    <d v="2019-08-20T00:00:00"/>
    <d v="2019-08-21T00:00:00"/>
    <m/>
    <n v="6235"/>
    <n v="0"/>
    <n v="2.5"/>
    <n v="10.43"/>
    <n v="10.43"/>
    <n v="0"/>
    <m/>
    <n v="0"/>
    <n v="0"/>
    <n v="0"/>
    <m/>
    <m/>
    <n v="0"/>
    <n v="21"/>
    <n v="0.33700000000000002"/>
    <n v="-242.11"/>
    <m/>
    <n v="0"/>
    <m/>
    <m/>
    <m/>
    <m/>
    <m/>
    <s v="HAMIS"/>
    <m/>
    <m/>
    <m/>
    <m/>
    <m/>
    <m/>
    <m/>
    <m/>
    <m/>
    <m/>
    <m/>
    <m/>
    <m/>
    <m/>
    <s v="KBSAYTHONGPHET"/>
    <d v="2019-11-07T00:00:00"/>
    <d v="2019-11-07T00:00:00"/>
    <d v="2019-11-07T00:00:00"/>
    <d v="2019-11-07T00:00:00"/>
    <s v="ALANG"/>
    <d v="2019-11-07T00:00:00"/>
    <d v="2019-11-07T00:00:00"/>
    <d v="2019-11-07T00:00:00"/>
    <d v="2019-11-07T00:00:00"/>
    <s v="PREN"/>
    <d v="2019-11-07T00:00:00"/>
    <d v="2019-11-07T00:00:00"/>
    <d v="2019-11-07T00:00:00"/>
    <d v="2019-11-07T00:00:00"/>
    <s v="SVCORDERMAN"/>
    <d v="2019-11-08T00:00:00"/>
    <m/>
    <d v="2019-11-08T00:00:00"/>
    <d v="2019-11-08T00:00:00"/>
    <m/>
    <m/>
    <m/>
    <m/>
    <m/>
    <m/>
    <m/>
    <m/>
    <d v="2019-11-13T00:00:00"/>
    <m/>
    <s v="JLWELSCHMEYER"/>
    <m/>
    <m/>
    <m/>
    <m/>
    <m/>
    <m/>
    <m/>
    <d v="2019-12-02T00:00:00"/>
    <d v="2019-11-22T00:00:00"/>
    <s v="ALANG"/>
    <d v="2019-11-07T00:00:00"/>
    <m/>
    <d v="2019-11-07T00:00:00"/>
    <d v="2019-11-07T00:00:00"/>
    <m/>
    <m/>
    <m/>
    <m/>
    <m/>
    <m/>
    <m/>
    <m/>
    <m/>
    <m/>
    <x v="0"/>
    <x v="0"/>
  </r>
  <r>
    <s v="MDCOFFEY"/>
    <n v="1700115018"/>
    <s v="CLAIM-BLDGMATL-BLDR"/>
    <s v="U-HAUL INTERNATIONAL, INC."/>
    <s v="U-HAUL MESA, AZ"/>
    <x v="0"/>
    <d v="2019-11-12T00:00:00"/>
    <d v="2019-11-27T00:00:00"/>
    <m/>
    <n v="882066"/>
    <m/>
    <s v="CE1"/>
    <x v="1"/>
    <s v="BH"/>
    <s v="H3"/>
    <s v="OTHER"/>
    <d v="2019-11-12T00:00:00"/>
    <d v="2019-11-12T00:00:00"/>
    <m/>
    <n v="12151.34"/>
    <n v="0"/>
    <n v="0.72"/>
    <n v="1.18"/>
    <n v="1.18"/>
    <n v="0"/>
    <m/>
    <n v="0"/>
    <n v="0"/>
    <n v="0"/>
    <m/>
    <m/>
    <n v="0"/>
    <n v="3608.94"/>
    <n v="29.7"/>
    <n v="-499.51"/>
    <m/>
    <n v="0"/>
    <m/>
    <m/>
    <m/>
    <m/>
    <m/>
    <s v="RJDORAN"/>
    <m/>
    <m/>
    <m/>
    <m/>
    <m/>
    <m/>
    <m/>
    <m/>
    <m/>
    <m/>
    <m/>
    <m/>
    <m/>
    <m/>
    <s v="VALDM"/>
    <d v="2019-10-30T00:00:00"/>
    <d v="2019-10-30T00:00:00"/>
    <d v="2019-11-15T00:00:00"/>
    <d v="2019-11-15T00:00:00"/>
    <m/>
    <m/>
    <m/>
    <m/>
    <m/>
    <m/>
    <m/>
    <m/>
    <m/>
    <m/>
    <s v="SVCORDERMAN"/>
    <d v="2019-11-18T00:00:00"/>
    <m/>
    <d v="2019-11-18T00:00:00"/>
    <d v="2019-11-18T00:00:00"/>
    <m/>
    <m/>
    <m/>
    <m/>
    <m/>
    <m/>
    <m/>
    <m/>
    <d v="2019-11-21T00:00:00"/>
    <m/>
    <m/>
    <m/>
    <m/>
    <m/>
    <m/>
    <m/>
    <m/>
    <m/>
    <d v="2019-11-27T00:00:00"/>
    <d v="2019-11-27T00:00:00"/>
    <s v="VALDM"/>
    <d v="2019-11-15T00:00:00"/>
    <m/>
    <d v="2019-11-15T00:00:00"/>
    <d v="2019-11-15T00:00:00"/>
    <m/>
    <m/>
    <m/>
    <m/>
    <m/>
    <m/>
    <m/>
    <m/>
    <m/>
    <m/>
    <x v="0"/>
    <x v="2"/>
  </r>
  <r>
    <s v="BAWISELY"/>
    <n v="1901090811"/>
    <s v="GB/WS-CUSTOM-BLDR"/>
    <s v="SPAN CONSTRUCTION &amp; ENGINEERING, INC."/>
    <s v="PHX-70"/>
    <x v="0"/>
    <d v="2019-09-11T00:00:00"/>
    <d v="2019-12-13T00:00:00"/>
    <m/>
    <s v="COLO 3 - FRAMES"/>
    <m/>
    <m/>
    <x v="1"/>
    <s v="BH"/>
    <s v="H5"/>
    <m/>
    <d v="2019-09-16T00:00:00"/>
    <d v="2019-09-17T00:00:00"/>
    <m/>
    <n v="72696"/>
    <n v="0"/>
    <n v="15"/>
    <n v="14.35"/>
    <n v="14.35"/>
    <n v="0"/>
    <m/>
    <n v="0"/>
    <n v="0"/>
    <n v="0"/>
    <m/>
    <m/>
    <n v="0"/>
    <n v="12126"/>
    <n v="16.68"/>
    <n v="544.8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5T00:00:00"/>
    <m/>
    <d v="2019-11-05T00:00:00"/>
    <d v="2019-10-31T00:00:00"/>
    <m/>
    <m/>
    <m/>
    <m/>
    <m/>
    <m/>
    <m/>
    <m/>
    <d v="2019-11-04T00:00:00"/>
    <m/>
    <m/>
    <m/>
    <m/>
    <m/>
    <m/>
    <m/>
    <m/>
    <m/>
    <d v="2019-12-13T00:00:00"/>
    <d v="2019-11-07T00:00:00"/>
    <s v="SJSMITH"/>
    <d v="2019-10-31T00:00:00"/>
    <m/>
    <d v="2019-10-31T00:00:00"/>
    <d v="2019-10-31T00:00:00"/>
    <m/>
    <m/>
    <m/>
    <m/>
    <m/>
    <m/>
    <m/>
    <m/>
    <m/>
    <m/>
    <x v="0"/>
    <x v="0"/>
  </r>
  <r>
    <s v="BAWISELY"/>
    <n v="1901091011"/>
    <s v="GB/WS-CUSTOM-BLDR"/>
    <s v="SPAN CONSTRUCTION &amp; ENGINEERING, INC."/>
    <s v="PHX-70"/>
    <x v="0"/>
    <d v="2019-09-11T00:00:00"/>
    <d v="2020-01-10T00:00:00"/>
    <m/>
    <s v="COLO 5 - FRAMES"/>
    <m/>
    <m/>
    <x v="1"/>
    <s v="BH"/>
    <s v="H5"/>
    <m/>
    <d v="2019-09-16T00:00:00"/>
    <d v="2019-09-17T00:00:00"/>
    <m/>
    <n v="72692"/>
    <n v="0"/>
    <n v="15"/>
    <n v="14.43"/>
    <n v="14.43"/>
    <n v="0"/>
    <m/>
    <n v="0"/>
    <n v="0"/>
    <n v="0"/>
    <m/>
    <m/>
    <n v="0"/>
    <n v="12122"/>
    <n v="16.675999999999998"/>
    <n v="0"/>
    <m/>
    <n v="0"/>
    <m/>
    <m/>
    <m/>
    <m/>
    <m/>
    <m/>
    <m/>
    <m/>
    <m/>
    <m/>
    <m/>
    <m/>
    <m/>
    <m/>
    <m/>
    <m/>
    <m/>
    <m/>
    <m/>
    <m/>
    <s v="SJSMITH"/>
    <m/>
    <m/>
    <d v="2019-11-21T00:00:00"/>
    <m/>
    <m/>
    <m/>
    <m/>
    <m/>
    <m/>
    <m/>
    <m/>
    <m/>
    <m/>
    <m/>
    <s v="SVCORDERMAN"/>
    <d v="2019-11-22T00:00:00"/>
    <m/>
    <d v="2019-11-22T00:00:00"/>
    <d v="2019-11-21T00:00:00"/>
    <m/>
    <m/>
    <m/>
    <m/>
    <m/>
    <m/>
    <m/>
    <m/>
    <m/>
    <m/>
    <m/>
    <m/>
    <m/>
    <m/>
    <m/>
    <m/>
    <m/>
    <m/>
    <d v="2020-01-10T00:00:00"/>
    <m/>
    <s v="SJSMITH"/>
    <d v="2019-11-21T00:00:00"/>
    <m/>
    <d v="2019-11-21T00:00:00"/>
    <d v="2019-11-21T00:00:00"/>
    <m/>
    <m/>
    <m/>
    <m/>
    <m/>
    <m/>
    <m/>
    <m/>
    <m/>
    <m/>
    <x v="0"/>
    <x v="0"/>
  </r>
  <r>
    <s v="BAWISELY"/>
    <n v="1901090911"/>
    <s v="GB/WS-CUSTOM-BLDR"/>
    <s v="SPAN CONSTRUCTION &amp; ENGINEERING, INC."/>
    <s v="PHX-70"/>
    <x v="0"/>
    <d v="2019-09-11T00:00:00"/>
    <d v="2019-12-20T00:00:00"/>
    <m/>
    <s v="COLO 4 - FRAMES"/>
    <m/>
    <m/>
    <x v="1"/>
    <s v="BH"/>
    <s v="H5"/>
    <m/>
    <d v="2019-09-16T00:00:00"/>
    <d v="2019-09-17T00:00:00"/>
    <m/>
    <n v="72695"/>
    <n v="0"/>
    <n v="15"/>
    <n v="14.35"/>
    <n v="14.35"/>
    <n v="0"/>
    <m/>
    <n v="0"/>
    <n v="0"/>
    <n v="0"/>
    <m/>
    <m/>
    <n v="0"/>
    <n v="12125"/>
    <n v="16.678999999999998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8T00:00:00"/>
    <m/>
    <d v="2019-11-08T00:00:00"/>
    <d v="2019-11-08T00:00:00"/>
    <m/>
    <m/>
    <m/>
    <m/>
    <m/>
    <m/>
    <m/>
    <m/>
    <d v="2019-11-13T00:00:00"/>
    <m/>
    <m/>
    <m/>
    <m/>
    <m/>
    <m/>
    <m/>
    <m/>
    <m/>
    <d v="2019-12-20T00:00:00"/>
    <m/>
    <s v="SJSMITH"/>
    <d v="2019-11-07T00:00:00"/>
    <m/>
    <d v="2019-11-07T00:00:00"/>
    <d v="2019-11-07T00:00:00"/>
    <m/>
    <m/>
    <m/>
    <m/>
    <m/>
    <m/>
    <m/>
    <m/>
    <m/>
    <m/>
    <x v="0"/>
    <x v="0"/>
  </r>
  <r>
    <s v="MDLAFORTE"/>
    <n v="1804111705"/>
    <s v="GB/LM-CUSTOM-BLDR"/>
    <s v="SPAN CONSTRUCTION &amp; ENGINEERING, INC."/>
    <s v="PROJECT PIERCE"/>
    <x v="0"/>
    <d v="2019-11-07T00:00:00"/>
    <d v="2019-12-02T00:00:00"/>
    <m/>
    <s v="NA"/>
    <s v="LAT"/>
    <s v="KC1"/>
    <x v="1"/>
    <s v="BH"/>
    <s v="H5"/>
    <m/>
    <d v="2019-11-18T00:00:00"/>
    <d v="2019-11-18T00:00:00"/>
    <m/>
    <n v="0"/>
    <n v="0"/>
    <n v="0"/>
    <n v="0.19"/>
    <n v="0.19"/>
    <n v="0"/>
    <m/>
    <n v="0"/>
    <n v="0"/>
    <n v="0"/>
    <m/>
    <m/>
    <n v="0"/>
    <n v="0"/>
    <m/>
    <n v="0"/>
    <m/>
    <n v="0"/>
    <m/>
    <m/>
    <m/>
    <m/>
    <m/>
    <s v="HEFLA"/>
    <m/>
    <m/>
    <m/>
    <m/>
    <m/>
    <m/>
    <m/>
    <m/>
    <m/>
    <m/>
    <m/>
    <m/>
    <m/>
    <m/>
    <s v="BMMULLENDER"/>
    <m/>
    <m/>
    <m/>
    <m/>
    <m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d v="2019-11-22T00:00:00"/>
    <m/>
    <m/>
    <m/>
    <m/>
    <m/>
    <m/>
    <m/>
    <m/>
    <m/>
    <d v="2019-12-02T00:00:00"/>
    <m/>
    <s v="BMMULLENDER"/>
    <d v="2019-11-07T00:00:00"/>
    <m/>
    <d v="2019-11-07T00:00:00"/>
    <d v="2019-11-07T00:00:00"/>
    <s v="CLMARTINEZ"/>
    <m/>
    <m/>
    <m/>
    <m/>
    <m/>
    <m/>
    <m/>
    <m/>
    <m/>
    <x v="0"/>
    <x v="0"/>
  </r>
  <r>
    <s v="KECRUMB"/>
    <n v="1900945806"/>
    <s v="CSS/CONV-CUSTOM-BLDR"/>
    <s v="SPAN CONSTRUCTION &amp; ENGINEERING, INC."/>
    <s v="PUMZI"/>
    <x v="0"/>
    <d v="2019-07-08T00:00:00"/>
    <d v="2019-10-28T00:00:00"/>
    <m/>
    <m/>
    <m/>
    <m/>
    <x v="1"/>
    <s v="BH"/>
    <s v="Z12"/>
    <m/>
    <d v="2019-09-12T00:00:00"/>
    <d v="2019-09-13T00:00:00"/>
    <m/>
    <n v="34517"/>
    <n v="0"/>
    <n v="11.24"/>
    <n v="36.130000000000003"/>
    <n v="36.130000000000003"/>
    <n v="0"/>
    <m/>
    <n v="0"/>
    <n v="0"/>
    <n v="0"/>
    <n v="88500"/>
    <n v="0"/>
    <n v="0"/>
    <n v="6975"/>
    <n v="20.207000000000001"/>
    <n v="10050.709999999999"/>
    <m/>
    <n v="0"/>
    <m/>
    <m/>
    <m/>
    <m/>
    <m/>
    <m/>
    <m/>
    <m/>
    <m/>
    <m/>
    <m/>
    <m/>
    <m/>
    <m/>
    <m/>
    <m/>
    <m/>
    <m/>
    <m/>
    <m/>
    <s v="SDILLINGER"/>
    <m/>
    <m/>
    <m/>
    <m/>
    <s v="SDILLINGER"/>
    <m/>
    <m/>
    <m/>
    <m/>
    <s v="ZDHADDEN"/>
    <m/>
    <m/>
    <m/>
    <m/>
    <s v="SVCORDERMAN"/>
    <d v="2019-10-29T00:00:00"/>
    <m/>
    <d v="2019-10-29T00:00:00"/>
    <d v="2019-10-31T00:00:00"/>
    <m/>
    <m/>
    <m/>
    <m/>
    <m/>
    <m/>
    <m/>
    <m/>
    <d v="2019-11-04T00:00:00"/>
    <m/>
    <m/>
    <m/>
    <m/>
    <m/>
    <m/>
    <m/>
    <m/>
    <m/>
    <d v="2019-12-05T00:00:00"/>
    <m/>
    <s v="SDILLINGER"/>
    <d v="2019-10-28T00:00:00"/>
    <m/>
    <d v="2019-10-28T00:00:00"/>
    <d v="2019-10-31T00:00:00"/>
    <m/>
    <m/>
    <m/>
    <m/>
    <m/>
    <m/>
    <m/>
    <m/>
    <m/>
    <m/>
    <x v="1"/>
    <x v="0"/>
  </r>
  <r>
    <s v="KECRUMB"/>
    <n v="1900945810"/>
    <s v="CSS/CONV-CUSTOM-BLDR"/>
    <s v="SPAN CONSTRUCTION &amp; ENGINEERING, INC."/>
    <s v="PUMZI"/>
    <x v="1"/>
    <d v="2019-07-11T00:00:00"/>
    <d v="2019-11-18T00:00:00"/>
    <m/>
    <m/>
    <m/>
    <m/>
    <x v="1"/>
    <s v="BH"/>
    <s v="Z12"/>
    <m/>
    <d v="2019-11-01T00:00:00"/>
    <d v="2019-11-01T00:00:00"/>
    <d v="2019-12-01T00:00:00"/>
    <n v="12616"/>
    <n v="12616"/>
    <n v="20"/>
    <n v="3.08"/>
    <n v="3.08"/>
    <n v="0"/>
    <m/>
    <n v="0"/>
    <n v="0"/>
    <n v="0"/>
    <m/>
    <m/>
    <n v="0"/>
    <n v="2775"/>
    <n v="21.995999999999999"/>
    <n v="6561.84"/>
    <n v="52.012"/>
    <n v="0"/>
    <m/>
    <m/>
    <m/>
    <m/>
    <m/>
    <m/>
    <m/>
    <m/>
    <m/>
    <m/>
    <m/>
    <m/>
    <m/>
    <m/>
    <m/>
    <m/>
    <m/>
    <m/>
    <m/>
    <m/>
    <s v="SDILLINGER"/>
    <m/>
    <m/>
    <m/>
    <m/>
    <s v="SDILLINGER"/>
    <m/>
    <m/>
    <m/>
    <m/>
    <s v="ZDHADDEN"/>
    <m/>
    <m/>
    <m/>
    <m/>
    <s v="SVCORDERMAN"/>
    <d v="2019-11-04T00:00:00"/>
    <m/>
    <d v="2019-11-04T00:00:00"/>
    <d v="2019-11-01T00:00:00"/>
    <m/>
    <m/>
    <m/>
    <m/>
    <m/>
    <m/>
    <m/>
    <m/>
    <d v="2019-11-06T00:00:00"/>
    <m/>
    <m/>
    <m/>
    <m/>
    <m/>
    <m/>
    <m/>
    <m/>
    <m/>
    <d v="2019-11-18T00:00:00"/>
    <d v="2019-11-25T00:00:00"/>
    <s v="SDILLINGER"/>
    <d v="2019-11-01T00:00:00"/>
    <m/>
    <d v="2019-11-01T00:00:00"/>
    <d v="2019-11-01T00:00:00"/>
    <m/>
    <m/>
    <m/>
    <m/>
    <m/>
    <m/>
    <m/>
    <m/>
    <m/>
    <m/>
    <x v="0"/>
    <x v="0"/>
  </r>
  <r>
    <s v="SPALD"/>
    <n v="1804816637"/>
    <s v="CSS/CONV-ENPARTS-BLDR"/>
    <s v="SPAN CONSTRUCTION &amp; ENGINEERING, INC."/>
    <s v="MERCK HPV 89C"/>
    <x v="0"/>
    <d v="2019-11-11T00:00:00"/>
    <d v="2019-11-18T00:00:00"/>
    <m/>
    <m/>
    <m/>
    <m/>
    <x v="1"/>
    <s v="BH"/>
    <s v="Z12"/>
    <m/>
    <m/>
    <m/>
    <m/>
    <n v="1"/>
    <n v="0"/>
    <n v="0"/>
    <n v="0.11"/>
    <n v="0.11"/>
    <n v="0"/>
    <m/>
    <n v="0"/>
    <n v="0"/>
    <n v="0"/>
    <m/>
    <m/>
    <n v="0"/>
    <n v="1"/>
    <n v="100"/>
    <n v="-168.6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2T00:00:00"/>
    <m/>
    <d v="2019-11-12T00:00:00"/>
    <d v="2019-11-12T00:00:00"/>
    <m/>
    <m/>
    <m/>
    <m/>
    <m/>
    <m/>
    <m/>
    <m/>
    <d v="2019-11-15T00:00:00"/>
    <m/>
    <m/>
    <m/>
    <m/>
    <m/>
    <m/>
    <m/>
    <m/>
    <m/>
    <d v="2019-11-19T00:00:00"/>
    <d v="2019-11-25T00:00:00"/>
    <s v="COXAL"/>
    <d v="2019-11-11T00:00:00"/>
    <m/>
    <d v="2019-11-11T00:00:00"/>
    <d v="2019-11-11T00:00:00"/>
    <m/>
    <m/>
    <m/>
    <m/>
    <m/>
    <m/>
    <m/>
    <m/>
    <m/>
    <m/>
    <x v="0"/>
    <x v="1"/>
  </r>
  <r>
    <s v="MDLAFORTE"/>
    <n v="1804643355"/>
    <s v="GB/LM-ENPARTS-BLDR"/>
    <s v="SPAN CONSTRUCTION &amp; ENGINEERING, INC."/>
    <s v="MERCK - PROJECT FLEX"/>
    <x v="1"/>
    <d v="2019-10-29T00:00:00"/>
    <d v="2019-11-22T00:00:00"/>
    <m/>
    <s v="18-034974"/>
    <s v="KC3"/>
    <s v="KC3"/>
    <x v="1"/>
    <s v="BH"/>
    <m/>
    <m/>
    <m/>
    <m/>
    <d v="2019-11-25T00:00:00"/>
    <n v="1158"/>
    <n v="1158"/>
    <n v="0.38"/>
    <n v="0.75"/>
    <n v="0.75"/>
    <n v="0"/>
    <m/>
    <n v="0"/>
    <n v="0"/>
    <n v="0"/>
    <m/>
    <m/>
    <n v="0"/>
    <n v="428"/>
    <n v="36.96"/>
    <n v="-5"/>
    <m/>
    <n v="0"/>
    <m/>
    <m/>
    <m/>
    <m/>
    <m/>
    <s v="GREEA1"/>
    <m/>
    <m/>
    <m/>
    <m/>
    <s v="SCHLK"/>
    <m/>
    <m/>
    <m/>
    <m/>
    <m/>
    <m/>
    <m/>
    <m/>
    <m/>
    <s v="PNAGARAJ1"/>
    <m/>
    <m/>
    <m/>
    <m/>
    <s v="RAMAS"/>
    <m/>
    <m/>
    <m/>
    <m/>
    <m/>
    <m/>
    <m/>
    <m/>
    <m/>
    <s v="SVCORDERMAN"/>
    <d v="2019-10-29T00:00:00"/>
    <m/>
    <d v="2019-10-29T00:00:00"/>
    <d v="2019-10-29T00:00:00"/>
    <m/>
    <m/>
    <m/>
    <m/>
    <m/>
    <m/>
    <m/>
    <m/>
    <m/>
    <m/>
    <s v="SCHLK"/>
    <m/>
    <m/>
    <m/>
    <m/>
    <m/>
    <m/>
    <m/>
    <d v="2019-11-22T00:00:00"/>
    <d v="2019-11-21T00:00:00"/>
    <s v="RAMRA"/>
    <d v="2019-10-29T00:00:00"/>
    <m/>
    <d v="2019-10-29T00:00:00"/>
    <d v="2019-10-29T00:00:00"/>
    <s v="GREEA1"/>
    <m/>
    <m/>
    <m/>
    <m/>
    <m/>
    <m/>
    <m/>
    <m/>
    <m/>
    <x v="0"/>
    <x v="1"/>
  </r>
  <r>
    <s v="MASTALLINGS"/>
    <n v="1803052417"/>
    <s v="CSS/HS-ENPARTS-BLD"/>
    <s v="SPAN CONSTRUCTION &amp; ENGINEERING, INC."/>
    <s v="WM SUN VALLEY RECYCLING CENTER"/>
    <x v="1"/>
    <d v="2019-10-25T00:00:00"/>
    <d v="2019-11-04T00:00:00"/>
    <m/>
    <m/>
    <m/>
    <m/>
    <x v="2"/>
    <s v="BH"/>
    <s v="Z13"/>
    <m/>
    <m/>
    <m/>
    <d v="2019-11-20T00:00:00"/>
    <n v="1"/>
    <n v="0"/>
    <n v="0"/>
    <n v="1.08"/>
    <n v="1.08"/>
    <n v="0"/>
    <m/>
    <n v="0"/>
    <n v="0"/>
    <n v="0"/>
    <m/>
    <m/>
    <n v="0"/>
    <n v="1"/>
    <n v="100"/>
    <n v="-2605.77"/>
    <m/>
    <n v="0"/>
    <m/>
    <m/>
    <m/>
    <m/>
    <m/>
    <m/>
    <m/>
    <m/>
    <m/>
    <m/>
    <m/>
    <m/>
    <m/>
    <m/>
    <m/>
    <m/>
    <m/>
    <m/>
    <m/>
    <m/>
    <s v="MANORMAN"/>
    <d v="2019-10-28T00:00:00"/>
    <d v="2019-10-28T00:00:00"/>
    <d v="2019-10-28T00:00:00"/>
    <d v="2019-10-28T00:00:00"/>
    <s v="MANORMAN"/>
    <d v="2019-10-28T00:00:00"/>
    <d v="2019-10-28T00:00:00"/>
    <d v="2019-10-28T00:00:00"/>
    <d v="2019-10-28T00:00:00"/>
    <m/>
    <m/>
    <m/>
    <m/>
    <m/>
    <m/>
    <m/>
    <m/>
    <m/>
    <d v="2019-10-28T00:00:00"/>
    <m/>
    <m/>
    <m/>
    <m/>
    <m/>
    <m/>
    <m/>
    <m/>
    <d v="2019-10-31T00:00:00"/>
    <m/>
    <m/>
    <m/>
    <m/>
    <m/>
    <m/>
    <m/>
    <m/>
    <m/>
    <m/>
    <m/>
    <s v="MANORMAN"/>
    <d v="2019-10-28T00:00:00"/>
    <m/>
    <d v="2019-10-28T00:00:00"/>
    <d v="2019-10-28T00:00:00"/>
    <m/>
    <m/>
    <m/>
    <m/>
    <m/>
    <m/>
    <m/>
    <m/>
    <m/>
    <m/>
    <x v="0"/>
    <x v="1"/>
  </r>
  <r>
    <s v="MASTALLINGS"/>
    <n v="1803052418"/>
    <s v="CSS/CONV-ENPARTS-BLDR"/>
    <s v="SPAN CONSTRUCTION &amp; ENGINEERING, INC."/>
    <s v="WM SUN VALLEY RECYCLING CENTER"/>
    <x v="0"/>
    <d v="2019-11-12T00:00:00"/>
    <d v="2019-11-22T00:00:00"/>
    <m/>
    <m/>
    <m/>
    <m/>
    <x v="2"/>
    <s v="BH"/>
    <s v="Z13"/>
    <m/>
    <m/>
    <m/>
    <m/>
    <n v="1200"/>
    <n v="0"/>
    <n v="0.25"/>
    <n v="1.04"/>
    <n v="1.04"/>
    <n v="0"/>
    <m/>
    <n v="0"/>
    <n v="0"/>
    <n v="0"/>
    <m/>
    <m/>
    <n v="0"/>
    <n v="1200"/>
    <n v="10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4T00:00:00"/>
    <m/>
    <d v="2019-11-14T00:00:00"/>
    <d v="2019-11-14T00:00:00"/>
    <m/>
    <m/>
    <m/>
    <m/>
    <m/>
    <m/>
    <m/>
    <m/>
    <d v="2019-11-18T00:00:00"/>
    <m/>
    <m/>
    <m/>
    <m/>
    <m/>
    <m/>
    <m/>
    <m/>
    <m/>
    <d v="2019-11-21T00:00:00"/>
    <m/>
    <s v="PBROBBINS"/>
    <d v="2019-11-14T00:00:00"/>
    <m/>
    <d v="2019-11-14T00:00:00"/>
    <d v="2019-11-14T00:00:00"/>
    <m/>
    <m/>
    <m/>
    <m/>
    <m/>
    <m/>
    <m/>
    <m/>
    <m/>
    <m/>
    <x v="0"/>
    <x v="1"/>
  </r>
  <r>
    <s v="SRHUSKAMP"/>
    <n v="1803108845"/>
    <s v="GB/CLAIM-ENPARTS-BLDR"/>
    <s v="SPAN CONSTRUCTION &amp; ENGINEERING, INC."/>
    <s v="COSTCO-SW_CALGARY,_AB"/>
    <x v="1"/>
    <d v="2019-10-29T00:00:00"/>
    <d v="2019-11-04T00:00:00"/>
    <m/>
    <s v="MR Skew Pnl"/>
    <m/>
    <s v="KC3"/>
    <x v="18"/>
    <s v="BH"/>
    <s v="F1"/>
    <m/>
    <m/>
    <m/>
    <d v="2019-11-15T00:00:00"/>
    <n v="0"/>
    <n v="0"/>
    <n v="0"/>
    <n v="0.44"/>
    <n v="0.44"/>
    <n v="0"/>
    <m/>
    <n v="0"/>
    <n v="0"/>
    <n v="0"/>
    <m/>
    <m/>
    <n v="0"/>
    <n v="0"/>
    <m/>
    <n v="-500.51"/>
    <m/>
    <n v="0"/>
    <m/>
    <m/>
    <m/>
    <m/>
    <m/>
    <s v="HAMIS"/>
    <m/>
    <m/>
    <m/>
    <m/>
    <m/>
    <m/>
    <m/>
    <m/>
    <m/>
    <m/>
    <m/>
    <m/>
    <m/>
    <m/>
    <s v="WWANG"/>
    <d v="2019-10-29T00:00:00"/>
    <d v="2019-10-29T00:00:00"/>
    <d v="2019-10-29T00:00:00"/>
    <d v="2019-10-29T00:00:00"/>
    <m/>
    <m/>
    <m/>
    <m/>
    <m/>
    <m/>
    <m/>
    <m/>
    <m/>
    <m/>
    <s v="SVCORDERMAN"/>
    <d v="2019-10-29T00:00:00"/>
    <m/>
    <d v="2019-10-29T00:00:00"/>
    <d v="2019-10-29T00:00:00"/>
    <m/>
    <m/>
    <m/>
    <m/>
    <m/>
    <m/>
    <m/>
    <m/>
    <d v="2019-11-01T00:00:00"/>
    <m/>
    <m/>
    <m/>
    <m/>
    <m/>
    <m/>
    <m/>
    <m/>
    <m/>
    <d v="2019-10-31T00:00:00"/>
    <d v="2019-11-07T00:00:00"/>
    <s v="WWANG"/>
    <d v="2019-10-29T00:00:00"/>
    <m/>
    <d v="2019-10-29T00:00:00"/>
    <d v="2019-10-29T00:00:00"/>
    <m/>
    <m/>
    <m/>
    <m/>
    <m/>
    <m/>
    <m/>
    <m/>
    <m/>
    <m/>
    <x v="0"/>
    <x v="2"/>
  </r>
  <r>
    <s v="SRHUSKAMP"/>
    <n v="1803108846"/>
    <s v="GB/CLAIM-ENPARTS-BLDR"/>
    <s v="SPAN CONSTRUCTION &amp; ENGINEERING, INC."/>
    <s v="COSTCO-SW_CALGARY,_AB"/>
    <x v="1"/>
    <d v="2019-10-31T00:00:00"/>
    <d v="2019-11-07T00:00:00"/>
    <m/>
    <s v="TPXT RePlacement"/>
    <m/>
    <s v="KC3"/>
    <x v="18"/>
    <s v="BH"/>
    <s v="F1"/>
    <m/>
    <m/>
    <m/>
    <d v="2019-12-01T00:00:00"/>
    <n v="0"/>
    <n v="0"/>
    <n v="0"/>
    <n v="0.18"/>
    <n v="0.18"/>
    <n v="0"/>
    <m/>
    <n v="0"/>
    <n v="0"/>
    <n v="0"/>
    <m/>
    <m/>
    <n v="0"/>
    <n v="0"/>
    <m/>
    <n v="-311.94"/>
    <m/>
    <n v="0"/>
    <m/>
    <m/>
    <m/>
    <m/>
    <m/>
    <s v="HAMIS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31T00:00:00"/>
    <m/>
    <d v="2019-10-31T00:00:00"/>
    <d v="2019-10-31T00:00:00"/>
    <m/>
    <m/>
    <m/>
    <m/>
    <m/>
    <m/>
    <m/>
    <m/>
    <m/>
    <m/>
    <m/>
    <m/>
    <m/>
    <m/>
    <m/>
    <m/>
    <m/>
    <m/>
    <d v="2019-11-07T00:00:00"/>
    <d v="2019-11-11T00:00:00"/>
    <s v="SRHUSKAMP"/>
    <d v="2019-10-31T00:00:00"/>
    <m/>
    <d v="2019-10-31T00:00:00"/>
    <d v="2019-10-31T00:00:00"/>
    <m/>
    <m/>
    <m/>
    <m/>
    <m/>
    <m/>
    <m/>
    <m/>
    <m/>
    <m/>
    <x v="0"/>
    <x v="2"/>
  </r>
  <r>
    <s v="SRHUSKAMP"/>
    <n v="1803108847"/>
    <s v="GB/CLAIM-ENPARTS-BLDR"/>
    <s v="SPAN CONSTRUCTION &amp; ENGINEERING, INC."/>
    <s v="COSTCO-SW_CALGARY,_AB"/>
    <x v="1"/>
    <d v="2019-11-13T00:00:00"/>
    <d v="2019-11-15T00:00:00"/>
    <m/>
    <s v="MB Wall Pnl"/>
    <m/>
    <s v="KC3"/>
    <x v="18"/>
    <s v="BH"/>
    <s v="F1"/>
    <m/>
    <m/>
    <m/>
    <d v="2019-12-01T00:00:00"/>
    <n v="0"/>
    <n v="0"/>
    <n v="0"/>
    <n v="21.26"/>
    <n v="21.26"/>
    <n v="0"/>
    <m/>
    <n v="0"/>
    <n v="0"/>
    <n v="0"/>
    <m/>
    <m/>
    <n v="0"/>
    <n v="0"/>
    <m/>
    <n v="-40702.01"/>
    <m/>
    <n v="0"/>
    <m/>
    <m/>
    <m/>
    <m/>
    <m/>
    <s v="HAMIS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3T00:00:00"/>
    <m/>
    <d v="2019-11-13T00:00:00"/>
    <d v="2019-11-13T00:00:00"/>
    <m/>
    <m/>
    <m/>
    <m/>
    <m/>
    <m/>
    <m/>
    <m/>
    <m/>
    <m/>
    <m/>
    <m/>
    <m/>
    <m/>
    <m/>
    <m/>
    <m/>
    <m/>
    <d v="2019-11-14T00:00:00"/>
    <d v="2019-11-19T00:00:00"/>
    <s v="SRHUSKAMP"/>
    <d v="2019-11-13T00:00:00"/>
    <m/>
    <d v="2019-11-13T00:00:00"/>
    <d v="2019-11-13T00:00:00"/>
    <m/>
    <m/>
    <m/>
    <m/>
    <m/>
    <m/>
    <m/>
    <m/>
    <m/>
    <m/>
    <x v="0"/>
    <x v="2"/>
  </r>
  <r>
    <s v="MDLAFORTE"/>
    <n v="1804643322"/>
    <s v="GB/LM-CUSTOM-BLDR"/>
    <s v="SPAN CONSTRUCTION &amp; ENGINEERING, INC."/>
    <s v="MERCK - PROJECT FLEX"/>
    <x v="2"/>
    <d v="2019-03-29T00:00:00"/>
    <d v="2020-02-14T00:00:00"/>
    <m/>
    <s v="18-034974"/>
    <s v="KC3"/>
    <s v="KC3"/>
    <x v="3"/>
    <s v="BH"/>
    <s v="C1"/>
    <m/>
    <d v="2019-10-23T00:00:00"/>
    <d v="2019-10-24T00:00:00"/>
    <m/>
    <n v="247276"/>
    <n v="0"/>
    <n v="54.55"/>
    <n v="0"/>
    <n v="0"/>
    <n v="0"/>
    <m/>
    <n v="0"/>
    <n v="0"/>
    <n v="0"/>
    <m/>
    <m/>
    <n v="0"/>
    <n v="84001"/>
    <n v="33.970999999999997"/>
    <n v="0"/>
    <m/>
    <n v="0"/>
    <m/>
    <m/>
    <m/>
    <m/>
    <m/>
    <s v="GREEA1"/>
    <m/>
    <m/>
    <m/>
    <m/>
    <s v="SCHLK"/>
    <m/>
    <m/>
    <m/>
    <m/>
    <m/>
    <m/>
    <m/>
    <m/>
    <m/>
    <s v="VENKATARAMANANK"/>
    <d v="2019-08-22T00:00:00"/>
    <d v="2019-08-22T00:00:00"/>
    <d v="2019-08-30T00:00:00"/>
    <d v="2019-08-30T00:00:00"/>
    <s v="KTHANGARAJU"/>
    <d v="2019-09-13T00:00:00"/>
    <d v="2019-09-13T00:00:00"/>
    <d v="2019-09-18T00:00:00"/>
    <d v="2019-09-18T00:00:00"/>
    <m/>
    <m/>
    <m/>
    <m/>
    <m/>
    <s v="SVCORDERMAN"/>
    <d v="2020-01-15T00:00:00"/>
    <m/>
    <d v="2020-01-15T00:00:00"/>
    <m/>
    <s v="VENKATARAMANANK"/>
    <d v="2019-10-31T00:00:00"/>
    <d v="2019-10-31T00:00:00"/>
    <d v="2019-10-31T00:00:00"/>
    <d v="2019-10-31T00:00:00"/>
    <m/>
    <m/>
    <m/>
    <m/>
    <m/>
    <s v="SCHLK"/>
    <m/>
    <m/>
    <m/>
    <m/>
    <m/>
    <m/>
    <m/>
    <d v="2020-02-14T00:00:00"/>
    <m/>
    <s v="MUTHU"/>
    <d v="2019-11-21T00:00:00"/>
    <m/>
    <d v="2019-11-21T00:00:00"/>
    <d v="2019-11-20T00:00:00"/>
    <s v="GREEA1"/>
    <m/>
    <m/>
    <m/>
    <m/>
    <m/>
    <m/>
    <m/>
    <m/>
    <m/>
    <x v="0"/>
    <x v="0"/>
  </r>
  <r>
    <s v="MDLAFORTE"/>
    <n v="1804643321"/>
    <s v="GB/LM-CUSTOM-BLDR"/>
    <s v="SPAN CONSTRUCTION &amp; ENGINEERING, INC."/>
    <s v="MERCK - PROJECT FLEX"/>
    <x v="0"/>
    <d v="2019-03-29T00:00:00"/>
    <d v="2020-01-10T00:00:00"/>
    <m/>
    <s v="18-034974"/>
    <s v="KC3"/>
    <s v="KC3"/>
    <x v="3"/>
    <s v="BH"/>
    <s v="C1"/>
    <m/>
    <d v="2019-11-14T00:00:00"/>
    <d v="2019-11-15T00:00:00"/>
    <m/>
    <n v="247274"/>
    <n v="0"/>
    <n v="54.55"/>
    <n v="71.790000000000006"/>
    <n v="71.790000000000006"/>
    <n v="0"/>
    <m/>
    <n v="0"/>
    <n v="0"/>
    <n v="0"/>
    <m/>
    <m/>
    <n v="0"/>
    <n v="84002"/>
    <n v="33.970999999999997"/>
    <n v="0"/>
    <m/>
    <n v="0"/>
    <m/>
    <m/>
    <m/>
    <m/>
    <m/>
    <s v="GREEA1"/>
    <m/>
    <m/>
    <m/>
    <m/>
    <s v="SCHLK"/>
    <m/>
    <m/>
    <m/>
    <m/>
    <m/>
    <m/>
    <m/>
    <m/>
    <m/>
    <s v="VENKATARAMANANK"/>
    <d v="2019-08-22T00:00:00"/>
    <d v="2019-08-22T00:00:00"/>
    <d v="2019-08-30T00:00:00"/>
    <d v="2019-08-30T00:00:00"/>
    <s v="KTHANGARAJU"/>
    <d v="2019-09-13T00:00:00"/>
    <d v="2019-09-13T00:00:00"/>
    <d v="2019-09-18T00:00:00"/>
    <d v="2019-09-18T00:00:00"/>
    <m/>
    <m/>
    <m/>
    <m/>
    <m/>
    <s v="SVCORDERMAN"/>
    <d v="2019-11-22T00:00:00"/>
    <m/>
    <d v="2019-12-04T00:00:00"/>
    <d v="2019-11-25T00:00:00"/>
    <s v="VENKATARAMANANK"/>
    <d v="2019-10-31T00:00:00"/>
    <d v="2019-10-31T00:00:00"/>
    <d v="2019-10-31T00:00:00"/>
    <d v="2019-10-31T00:00:00"/>
    <m/>
    <m/>
    <m/>
    <d v="2019-11-28T00:00:00"/>
    <m/>
    <s v="SCHLK"/>
    <m/>
    <m/>
    <m/>
    <m/>
    <m/>
    <m/>
    <m/>
    <d v="2020-01-10T00:00:00"/>
    <m/>
    <s v="MUTHU"/>
    <d v="2019-11-21T00:00:00"/>
    <m/>
    <d v="2019-11-21T00:00:00"/>
    <d v="2019-11-20T00:00:00"/>
    <s v="GREEA1"/>
    <m/>
    <m/>
    <m/>
    <m/>
    <m/>
    <m/>
    <m/>
    <m/>
    <m/>
    <x v="0"/>
    <x v="0"/>
  </r>
  <r>
    <s v="LJSHIPP"/>
    <n v="1900842106"/>
    <s v="CLAIM-ENPARTS-BLDR"/>
    <s v="SPAN CONSTRUCTION &amp; ENGINEERING, INC."/>
    <s v="COLD STORAGE PROJECT"/>
    <x v="0"/>
    <d v="2019-11-21T00:00:00"/>
    <d v="2019-11-27T00:00:00"/>
    <m/>
    <s v="01-43-19324"/>
    <s v="OS"/>
    <s v="KC3"/>
    <x v="3"/>
    <s v="BH"/>
    <s v="E1"/>
    <s v="OTHER"/>
    <m/>
    <m/>
    <m/>
    <n v="0"/>
    <n v="0"/>
    <n v="0"/>
    <n v="0.08"/>
    <n v="0.08"/>
    <n v="0"/>
    <m/>
    <n v="0"/>
    <n v="0"/>
    <n v="0"/>
    <m/>
    <m/>
    <n v="0"/>
    <n v="0"/>
    <m/>
    <n v="-43.01"/>
    <m/>
    <n v="0"/>
    <m/>
    <m/>
    <m/>
    <m/>
    <m/>
    <s v="SKSETTER"/>
    <m/>
    <m/>
    <m/>
    <m/>
    <s v="KMBUCK"/>
    <m/>
    <m/>
    <m/>
    <m/>
    <m/>
    <m/>
    <m/>
    <m/>
    <m/>
    <s v="PNAGARAJ1"/>
    <m/>
    <m/>
    <m/>
    <m/>
    <s v="DAYAS"/>
    <m/>
    <m/>
    <m/>
    <m/>
    <m/>
    <m/>
    <m/>
    <m/>
    <m/>
    <s v="SVCORDERMAN"/>
    <d v="2019-11-21T00:00:00"/>
    <m/>
    <d v="2019-11-21T00:00:00"/>
    <d v="2019-11-21T00:00:00"/>
    <m/>
    <m/>
    <m/>
    <m/>
    <m/>
    <m/>
    <m/>
    <m/>
    <d v="2019-11-25T00:00:00"/>
    <m/>
    <s v="KMBUCK"/>
    <m/>
    <m/>
    <m/>
    <m/>
    <m/>
    <m/>
    <m/>
    <d v="2019-11-26T00:00:00"/>
    <d v="2019-11-27T00:00:00"/>
    <s v="RAMRA"/>
    <d v="2019-11-21T00:00:00"/>
    <m/>
    <d v="2019-11-21T00:00:00"/>
    <d v="2019-11-21T00:00:00"/>
    <s v="AMSHEPHERD"/>
    <m/>
    <m/>
    <m/>
    <m/>
    <m/>
    <m/>
    <m/>
    <m/>
    <m/>
    <x v="0"/>
    <x v="2"/>
  </r>
  <r>
    <s v="MDLAFORTE"/>
    <n v="1804643305"/>
    <s v="GB/LM-CUSTOM-BLDR"/>
    <s v="SPAN CONSTRUCTION &amp; ENGINEERING, INC."/>
    <s v="MERCK - PROJECT FLEX"/>
    <x v="0"/>
    <d v="2019-03-14T00:00:00"/>
    <d v="2019-11-15T00:00:00"/>
    <m/>
    <s v="18-034974"/>
    <s v="KC3"/>
    <s v="KC3"/>
    <x v="3"/>
    <s v="BH"/>
    <s v="F3"/>
    <m/>
    <d v="2019-09-02T00:00:00"/>
    <d v="2019-09-03T00:00:00"/>
    <m/>
    <n v="518595"/>
    <n v="0"/>
    <n v="193.77"/>
    <n v="108.11"/>
    <n v="108.11"/>
    <n v="0"/>
    <m/>
    <n v="0"/>
    <n v="0"/>
    <n v="0"/>
    <m/>
    <m/>
    <n v="0"/>
    <n v="70022"/>
    <n v="13.502000000000001"/>
    <n v="182238.45"/>
    <m/>
    <n v="0"/>
    <m/>
    <m/>
    <m/>
    <m/>
    <m/>
    <s v="GREEA1"/>
    <m/>
    <m/>
    <m/>
    <m/>
    <s v="SCHLK"/>
    <m/>
    <m/>
    <m/>
    <m/>
    <m/>
    <m/>
    <m/>
    <m/>
    <m/>
    <s v="SADAD"/>
    <d v="2019-08-02T00:00:00"/>
    <d v="2019-08-02T00:00:00"/>
    <d v="2019-09-04T00:00:00"/>
    <d v="2019-09-04T00:00:00"/>
    <s v="GIRI"/>
    <d v="2019-09-03T00:00:00"/>
    <d v="2019-09-03T00:00:00"/>
    <d v="2019-09-12T00:00:00"/>
    <d v="2019-09-12T00:00:00"/>
    <m/>
    <m/>
    <m/>
    <m/>
    <m/>
    <s v="SVCORDERMAN"/>
    <d v="2019-10-25T00:00:00"/>
    <m/>
    <d v="2019-10-25T00:00:00"/>
    <d v="2019-10-29T00:00:00"/>
    <m/>
    <m/>
    <m/>
    <m/>
    <m/>
    <m/>
    <m/>
    <m/>
    <d v="2019-11-01T00:00:00"/>
    <m/>
    <s v="SCHLK"/>
    <m/>
    <m/>
    <m/>
    <m/>
    <m/>
    <m/>
    <m/>
    <d v="2019-11-15T00:00:00"/>
    <d v="2019-11-18T00:00:00"/>
    <s v="SLFOWLER"/>
    <d v="2019-10-25T00:00:00"/>
    <m/>
    <d v="2019-10-25T00:00:00"/>
    <d v="2019-10-28T00:00:00"/>
    <s v="GREEA1"/>
    <m/>
    <m/>
    <m/>
    <m/>
    <m/>
    <m/>
    <m/>
    <m/>
    <m/>
    <x v="1"/>
    <x v="0"/>
  </r>
  <r>
    <s v="MDLAFORTE"/>
    <n v="1804643314"/>
    <s v="GB/LM-CUSTOM-BLDR"/>
    <s v="SPAN CONSTRUCTION &amp; ENGINEERING, INC."/>
    <s v="MERCK - PROJECT FLEX"/>
    <x v="0"/>
    <d v="2019-03-29T00:00:00"/>
    <d v="2020-01-20T00:00:00"/>
    <m/>
    <s v="18-034974"/>
    <s v="KC3"/>
    <s v="KC3"/>
    <x v="3"/>
    <s v="BH"/>
    <s v="F3"/>
    <m/>
    <d v="2019-09-02T00:00:00"/>
    <d v="2019-09-03T00:00:00"/>
    <m/>
    <n v="27610"/>
    <n v="0"/>
    <n v="10.6"/>
    <n v="6.71"/>
    <n v="6.71"/>
    <n v="0"/>
    <m/>
    <n v="0"/>
    <n v="0"/>
    <n v="0"/>
    <m/>
    <m/>
    <n v="0"/>
    <n v="8246"/>
    <n v="29.866"/>
    <n v="0"/>
    <m/>
    <n v="0"/>
    <m/>
    <m/>
    <m/>
    <m/>
    <m/>
    <s v="GREEA1"/>
    <m/>
    <m/>
    <m/>
    <m/>
    <s v="SCHLK"/>
    <m/>
    <m/>
    <m/>
    <m/>
    <m/>
    <m/>
    <m/>
    <m/>
    <m/>
    <s v="PVIJAYAKUMAR"/>
    <d v="2019-08-05T00:00:00"/>
    <d v="2019-08-05T00:00:00"/>
    <d v="2019-08-09T00:00:00"/>
    <d v="2019-08-09T00:00:00"/>
    <s v="KTHANGARAJU"/>
    <d v="2019-08-22T00:00:00"/>
    <d v="2019-08-22T00:00:00"/>
    <d v="2019-08-23T00:00:00"/>
    <d v="2019-08-23T00:00:00"/>
    <m/>
    <m/>
    <m/>
    <m/>
    <m/>
    <s v="SVCORDERMAN"/>
    <d v="2019-11-28T00:00:00"/>
    <m/>
    <d v="2019-11-27T00:00:00"/>
    <d v="2019-11-15T00:00:00"/>
    <m/>
    <m/>
    <m/>
    <m/>
    <m/>
    <m/>
    <m/>
    <m/>
    <m/>
    <m/>
    <s v="SCHLK"/>
    <m/>
    <m/>
    <m/>
    <m/>
    <m/>
    <m/>
    <m/>
    <d v="2020-01-20T00:00:00"/>
    <m/>
    <s v="RAMRA"/>
    <d v="2019-11-27T00:00:00"/>
    <m/>
    <d v="2019-11-27T00:00:00"/>
    <d v="2019-11-14T00:00:00"/>
    <s v="GREEA1"/>
    <m/>
    <m/>
    <m/>
    <m/>
    <m/>
    <m/>
    <m/>
    <m/>
    <m/>
    <x v="0"/>
    <x v="0"/>
  </r>
  <r>
    <s v="MDLAFORTE"/>
    <n v="1804643312"/>
    <s v="GB/LM-CUSTOM-BLDR"/>
    <s v="SPAN CONSTRUCTION &amp; ENGINEERING, INC."/>
    <s v="MERCK - PROJECT FLEX"/>
    <x v="0"/>
    <d v="2019-03-29T00:00:00"/>
    <d v="2019-12-05T00:00:00"/>
    <m/>
    <s v="18-034974"/>
    <s v="KC3"/>
    <s v="KC3"/>
    <x v="3"/>
    <s v="BH"/>
    <s v="F3"/>
    <m/>
    <d v="2019-10-07T00:00:00"/>
    <d v="2019-10-07T00:00:00"/>
    <m/>
    <n v="170780"/>
    <n v="0"/>
    <n v="76.709999999999994"/>
    <n v="37.01"/>
    <n v="37.01"/>
    <n v="0"/>
    <m/>
    <n v="0"/>
    <n v="0"/>
    <n v="0"/>
    <m/>
    <m/>
    <n v="0"/>
    <n v="46656"/>
    <n v="27.318999999999999"/>
    <n v="0"/>
    <m/>
    <n v="0"/>
    <m/>
    <m/>
    <m/>
    <m/>
    <m/>
    <s v="GREEA1"/>
    <m/>
    <m/>
    <m/>
    <m/>
    <s v="SCHLK"/>
    <m/>
    <m/>
    <m/>
    <m/>
    <m/>
    <m/>
    <m/>
    <m/>
    <m/>
    <m/>
    <m/>
    <m/>
    <m/>
    <m/>
    <m/>
    <m/>
    <m/>
    <m/>
    <m/>
    <m/>
    <m/>
    <m/>
    <m/>
    <m/>
    <s v="SVCORDERMAN"/>
    <d v="2019-11-14T00:00:00"/>
    <m/>
    <d v="2019-11-14T00:00:00"/>
    <d v="2019-11-15T00:00:00"/>
    <m/>
    <m/>
    <m/>
    <m/>
    <m/>
    <m/>
    <m/>
    <m/>
    <d v="2019-11-20T00:00:00"/>
    <m/>
    <s v="SCHLK"/>
    <m/>
    <m/>
    <m/>
    <m/>
    <m/>
    <m/>
    <m/>
    <d v="2019-12-09T00:00:00"/>
    <m/>
    <s v="PNAGARAJ1"/>
    <d v="2019-11-13T00:00:00"/>
    <m/>
    <d v="2019-11-13T00:00:00"/>
    <d v="2019-11-14T00:00:00"/>
    <s v="GREEA1"/>
    <m/>
    <m/>
    <m/>
    <m/>
    <m/>
    <m/>
    <m/>
    <m/>
    <m/>
    <x v="1"/>
    <x v="0"/>
  </r>
  <r>
    <s v="MDLAFORTE"/>
    <n v="1804643308"/>
    <s v="GB/LM-CUSTOM-BLDR"/>
    <s v="SPAN CONSTRUCTION &amp; ENGINEERING, INC."/>
    <s v="MERCK - PROJECT FLEX"/>
    <x v="1"/>
    <d v="2019-03-29T00:00:00"/>
    <d v="2019-11-22T00:00:00"/>
    <m/>
    <s v="18-034974"/>
    <s v="KC3"/>
    <s v="KC3"/>
    <x v="3"/>
    <s v="BH"/>
    <s v="F3"/>
    <m/>
    <d v="2019-09-02T00:00:00"/>
    <d v="2019-09-03T00:00:00"/>
    <d v="2019-11-28T00:00:00"/>
    <n v="117462"/>
    <n v="117462"/>
    <n v="43.81"/>
    <n v="31.94"/>
    <n v="31.94"/>
    <n v="0"/>
    <m/>
    <n v="0"/>
    <n v="0"/>
    <n v="0"/>
    <m/>
    <m/>
    <n v="0"/>
    <n v="31497"/>
    <n v="26.815000000000001"/>
    <n v="63648.639999999999"/>
    <n v="54.186999999999998"/>
    <n v="0"/>
    <m/>
    <m/>
    <m/>
    <m/>
    <m/>
    <s v="GREEA1"/>
    <m/>
    <m/>
    <m/>
    <m/>
    <s v="SCHLK"/>
    <m/>
    <m/>
    <m/>
    <m/>
    <m/>
    <m/>
    <m/>
    <m/>
    <m/>
    <s v="SADAD"/>
    <d v="2019-08-02T00:00:00"/>
    <d v="2019-08-02T00:00:00"/>
    <d v="2019-09-04T00:00:00"/>
    <d v="2019-09-04T00:00:00"/>
    <s v="GIRI"/>
    <d v="2019-09-03T00:00:00"/>
    <d v="2019-09-03T00:00:00"/>
    <d v="2019-09-12T00:00:00"/>
    <d v="2019-09-12T00:00:00"/>
    <m/>
    <m/>
    <m/>
    <m/>
    <m/>
    <s v="SVCORDERMAN"/>
    <d v="2019-11-01T00:00:00"/>
    <m/>
    <d v="2019-11-01T00:00:00"/>
    <d v="2019-10-29T00:00:00"/>
    <m/>
    <m/>
    <m/>
    <m/>
    <m/>
    <m/>
    <m/>
    <m/>
    <d v="2019-11-01T00:00:00"/>
    <m/>
    <s v="SCHLK"/>
    <m/>
    <m/>
    <m/>
    <m/>
    <m/>
    <m/>
    <m/>
    <d v="2019-11-22T00:00:00"/>
    <d v="2019-11-22T00:00:00"/>
    <s v="SLFOWLER"/>
    <d v="2019-10-31T00:00:00"/>
    <m/>
    <d v="2019-10-31T00:00:00"/>
    <d v="2019-10-28T00:00:00"/>
    <s v="GREEA1"/>
    <m/>
    <m/>
    <m/>
    <m/>
    <m/>
    <m/>
    <m/>
    <m/>
    <m/>
    <x v="0"/>
    <x v="0"/>
  </r>
  <r>
    <s v="MDLAFORTE"/>
    <n v="1804643319"/>
    <s v="GB/LM-CUSTOM-BLDR"/>
    <s v="SPAN CONSTRUCTION &amp; ENGINEERING, INC."/>
    <s v="MERCK - PROJECT FLEX"/>
    <x v="0"/>
    <d v="2019-03-29T00:00:00"/>
    <d v="2020-01-20T00:00:00"/>
    <m/>
    <s v="18-034974"/>
    <s v="KC3"/>
    <s v="KC3"/>
    <x v="3"/>
    <s v="BH"/>
    <s v="F3"/>
    <m/>
    <d v="2019-09-03T00:00:00"/>
    <d v="2019-09-04T00:00:00"/>
    <m/>
    <n v="127975"/>
    <n v="0"/>
    <n v="47.83"/>
    <n v="35.619999999999997"/>
    <n v="0"/>
    <n v="0"/>
    <m/>
    <n v="0"/>
    <n v="0"/>
    <n v="0"/>
    <m/>
    <m/>
    <n v="0"/>
    <n v="34391"/>
    <n v="26.873000000000001"/>
    <n v="0"/>
    <m/>
    <n v="0"/>
    <m/>
    <m/>
    <m/>
    <m/>
    <m/>
    <s v="GREEA1"/>
    <m/>
    <m/>
    <m/>
    <m/>
    <s v="SCHLK"/>
    <m/>
    <m/>
    <m/>
    <m/>
    <m/>
    <m/>
    <m/>
    <m/>
    <m/>
    <s v="SADAD"/>
    <d v="2019-08-02T00:00:00"/>
    <d v="2019-08-02T00:00:00"/>
    <d v="2019-09-04T00:00:00"/>
    <d v="2019-09-04T00:00:00"/>
    <s v="GIRI"/>
    <d v="2019-09-03T00:00:00"/>
    <d v="2019-09-03T00:00:00"/>
    <d v="2019-09-12T00:00:00"/>
    <d v="2019-09-12T00:00:00"/>
    <m/>
    <m/>
    <m/>
    <m/>
    <m/>
    <s v="SVCORDERMAN"/>
    <d v="2019-11-27T00:00:00"/>
    <m/>
    <d v="2019-11-27T00:00:00"/>
    <d v="2019-11-21T00:00:00"/>
    <m/>
    <m/>
    <m/>
    <m/>
    <m/>
    <m/>
    <m/>
    <m/>
    <d v="2019-11-25T00:00:00"/>
    <m/>
    <s v="SCHLK"/>
    <m/>
    <m/>
    <m/>
    <m/>
    <m/>
    <m/>
    <m/>
    <d v="2020-01-20T00:00:00"/>
    <m/>
    <s v="PNAGARAJ1"/>
    <d v="2019-11-27T00:00:00"/>
    <m/>
    <d v="2019-11-27T00:00:00"/>
    <d v="2019-11-15T00:00:00"/>
    <s v="GREEA1"/>
    <m/>
    <m/>
    <m/>
    <m/>
    <m/>
    <m/>
    <m/>
    <m/>
    <m/>
    <x v="0"/>
    <x v="0"/>
  </r>
  <r>
    <s v="MDLAFORTE"/>
    <n v="1804643344"/>
    <s v="GB/LM-CUSTOM-BLDR"/>
    <s v="SPAN CONSTRUCTION &amp; ENGINEERING, INC."/>
    <s v="MERCK - PROJECT FLEX"/>
    <x v="2"/>
    <d v="2019-09-20T00:00:00"/>
    <d v="2020-01-13T00:00:00"/>
    <m/>
    <s v="18-034974"/>
    <s v="KC3"/>
    <s v="KC3"/>
    <x v="3"/>
    <s v="BH"/>
    <s v="F3"/>
    <m/>
    <d v="2019-09-23T00:00:00"/>
    <d v="2019-09-24T00:00:00"/>
    <m/>
    <n v="127975"/>
    <n v="0"/>
    <n v="47.83"/>
    <n v="0"/>
    <n v="0"/>
    <n v="0"/>
    <m/>
    <n v="0"/>
    <n v="0"/>
    <n v="0"/>
    <m/>
    <m/>
    <n v="0"/>
    <n v="34391"/>
    <n v="26.873000000000001"/>
    <n v="0"/>
    <m/>
    <n v="0"/>
    <m/>
    <m/>
    <m/>
    <m/>
    <m/>
    <s v="GREEA1"/>
    <m/>
    <m/>
    <m/>
    <m/>
    <s v="SCHLK"/>
    <m/>
    <m/>
    <m/>
    <m/>
    <m/>
    <m/>
    <m/>
    <m/>
    <m/>
    <m/>
    <m/>
    <m/>
    <m/>
    <m/>
    <m/>
    <m/>
    <m/>
    <m/>
    <m/>
    <m/>
    <m/>
    <m/>
    <m/>
    <m/>
    <s v="SVCORDERMAN"/>
    <d v="2019-12-05T00:00:00"/>
    <m/>
    <d v="2019-12-05T00:00:00"/>
    <m/>
    <m/>
    <m/>
    <m/>
    <m/>
    <m/>
    <m/>
    <m/>
    <m/>
    <m/>
    <m/>
    <s v="SCHLK"/>
    <m/>
    <m/>
    <m/>
    <m/>
    <m/>
    <m/>
    <m/>
    <d v="2020-01-13T00:00:00"/>
    <m/>
    <s v="PNAGARAJ1"/>
    <d v="2019-12-04T00:00:00"/>
    <m/>
    <d v="2019-12-04T00:00:00"/>
    <d v="2019-11-07T00:00:00"/>
    <s v="GREEA1"/>
    <m/>
    <m/>
    <m/>
    <m/>
    <m/>
    <m/>
    <m/>
    <m/>
    <m/>
    <x v="0"/>
    <x v="0"/>
  </r>
  <r>
    <s v="MDLAFORTE"/>
    <n v="1804643356"/>
    <s v="GB/LM-CUSTOM-BLDR"/>
    <s v="SPAN CONSTRUCTION &amp; ENGINEERING, INC."/>
    <s v="MERCK - PROJECT FLEX"/>
    <x v="2"/>
    <d v="2019-11-01T00:00:00"/>
    <d v="2019-12-10T00:00:00"/>
    <m/>
    <s v="18-034974"/>
    <s v="KC3"/>
    <s v="KC3"/>
    <x v="3"/>
    <s v="BH"/>
    <s v="F3"/>
    <m/>
    <m/>
    <m/>
    <m/>
    <n v="1"/>
    <n v="0"/>
    <n v="0"/>
    <n v="0"/>
    <n v="0"/>
    <n v="0"/>
    <m/>
    <n v="0"/>
    <n v="0"/>
    <n v="0"/>
    <m/>
    <m/>
    <n v="0"/>
    <n v="1"/>
    <n v="100"/>
    <n v="0"/>
    <m/>
    <n v="0"/>
    <m/>
    <m/>
    <m/>
    <m/>
    <m/>
    <s v="GREEA1"/>
    <m/>
    <m/>
    <m/>
    <m/>
    <s v="SCHLK"/>
    <m/>
    <m/>
    <m/>
    <m/>
    <m/>
    <m/>
    <m/>
    <m/>
    <m/>
    <m/>
    <m/>
    <m/>
    <m/>
    <m/>
    <m/>
    <m/>
    <m/>
    <m/>
    <m/>
    <m/>
    <m/>
    <m/>
    <m/>
    <m/>
    <s v="SVCORDERMAN"/>
    <m/>
    <m/>
    <m/>
    <m/>
    <m/>
    <m/>
    <m/>
    <m/>
    <m/>
    <m/>
    <m/>
    <m/>
    <m/>
    <m/>
    <s v="SCHLK"/>
    <m/>
    <m/>
    <m/>
    <m/>
    <m/>
    <m/>
    <m/>
    <m/>
    <m/>
    <s v="PNAGARAJ1"/>
    <d v="2019-11-05T00:00:00"/>
    <m/>
    <d v="2019-11-05T00:00:00"/>
    <d v="2019-11-03T00:00:00"/>
    <s v="GREEA1"/>
    <m/>
    <m/>
    <m/>
    <m/>
    <m/>
    <m/>
    <m/>
    <m/>
    <m/>
    <x v="0"/>
    <x v="0"/>
  </r>
  <r>
    <s v="MDLAFORTE"/>
    <n v="1804643360"/>
    <s v="GB/LM-ENPARTS-BLDR"/>
    <s v="SPAN CONSTRUCTION &amp; ENGINEERING, INC."/>
    <s v="MERCK - PROJECT FLEX"/>
    <x v="1"/>
    <d v="2019-11-18T00:00:00"/>
    <d v="2019-11-21T00:00:00"/>
    <m/>
    <s v="18-034974"/>
    <s v="KC3"/>
    <s v="KC3"/>
    <x v="3"/>
    <s v="BH"/>
    <s v="F3"/>
    <m/>
    <m/>
    <m/>
    <d v="2019-12-01T00:00:00"/>
    <n v="5368"/>
    <n v="5367"/>
    <n v="2.08"/>
    <n v="2.08"/>
    <n v="2.08"/>
    <n v="0"/>
    <m/>
    <n v="0"/>
    <n v="0"/>
    <n v="0"/>
    <m/>
    <m/>
    <n v="0"/>
    <n v="1073"/>
    <n v="19.989000000000001"/>
    <n v="1771.29"/>
    <n v="33.003"/>
    <n v="0"/>
    <m/>
    <m/>
    <m/>
    <m/>
    <m/>
    <s v="GREEA1"/>
    <m/>
    <m/>
    <m/>
    <m/>
    <s v="SCHLK"/>
    <m/>
    <m/>
    <m/>
    <m/>
    <m/>
    <m/>
    <m/>
    <m/>
    <m/>
    <m/>
    <m/>
    <m/>
    <m/>
    <m/>
    <m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d v="2019-11-22T00:00:00"/>
    <m/>
    <s v="SCHLK"/>
    <m/>
    <m/>
    <m/>
    <m/>
    <m/>
    <m/>
    <m/>
    <d v="2019-11-22T00:00:00"/>
    <d v="2019-11-21T00:00:00"/>
    <s v="PNAGARAJ1"/>
    <d v="2019-11-20T00:00:00"/>
    <m/>
    <d v="2019-11-20T00:00:00"/>
    <d v="2019-11-19T00:00:00"/>
    <s v="GREEA1"/>
    <m/>
    <m/>
    <m/>
    <m/>
    <m/>
    <m/>
    <m/>
    <m/>
    <m/>
    <x v="0"/>
    <x v="1"/>
  </r>
  <r>
    <s v="MDLAFORTE"/>
    <n v="1804643307"/>
    <s v="GB/LM-CUSTOM-BLDR"/>
    <s v="SPAN CONSTRUCTION &amp; ENGINEERING, INC."/>
    <s v="MERCK - PROJECT FLEX"/>
    <x v="1"/>
    <d v="2019-03-29T00:00:00"/>
    <d v="2019-11-22T00:00:00"/>
    <m/>
    <s v="18-034974"/>
    <s v="KC3"/>
    <s v="KC3"/>
    <x v="3"/>
    <s v="BH"/>
    <s v="G1"/>
    <m/>
    <d v="2019-09-02T00:00:00"/>
    <d v="2019-09-03T00:00:00"/>
    <d v="2019-11-29T00:00:00"/>
    <n v="101890"/>
    <n v="101890"/>
    <n v="45.47"/>
    <n v="45.89"/>
    <n v="45.89"/>
    <n v="0"/>
    <m/>
    <n v="0"/>
    <n v="0"/>
    <n v="0"/>
    <m/>
    <m/>
    <n v="0"/>
    <n v="31750"/>
    <n v="31.161000000000001"/>
    <n v="13903.14"/>
    <n v="13.645"/>
    <n v="0"/>
    <m/>
    <m/>
    <m/>
    <m/>
    <m/>
    <s v="GREEA1"/>
    <m/>
    <m/>
    <m/>
    <m/>
    <s v="SCHLK"/>
    <m/>
    <m/>
    <m/>
    <m/>
    <m/>
    <m/>
    <m/>
    <m/>
    <m/>
    <s v="PNAGARAJ1"/>
    <d v="2019-08-01T00:00:00"/>
    <d v="2019-08-01T00:00:00"/>
    <d v="2019-08-19T00:00:00"/>
    <d v="2019-08-19T00:00:00"/>
    <s v="RAMAS"/>
    <d v="2019-08-27T00:00:00"/>
    <d v="2019-08-27T00:00:00"/>
    <d v="2019-09-03T00:00:00"/>
    <d v="2019-09-03T00:00:00"/>
    <m/>
    <m/>
    <m/>
    <m/>
    <m/>
    <s v="SVCORDERMAN"/>
    <d v="2019-11-01T00:00:00"/>
    <m/>
    <d v="2019-11-01T00:00:00"/>
    <d v="2019-10-29T00:00:00"/>
    <m/>
    <m/>
    <m/>
    <m/>
    <m/>
    <m/>
    <m/>
    <m/>
    <d v="2019-11-01T00:00:00"/>
    <m/>
    <s v="SCHLK"/>
    <m/>
    <m/>
    <m/>
    <m/>
    <m/>
    <m/>
    <m/>
    <d v="2019-11-22T00:00:00"/>
    <d v="2019-11-21T00:00:00"/>
    <s v="RAMAS"/>
    <d v="2019-10-31T00:00:00"/>
    <m/>
    <d v="2019-10-31T00:00:00"/>
    <d v="2019-10-29T00:00:00"/>
    <s v="GREEA1"/>
    <m/>
    <m/>
    <m/>
    <m/>
    <m/>
    <m/>
    <m/>
    <m/>
    <m/>
    <x v="0"/>
    <x v="0"/>
  </r>
  <r>
    <s v="MDLAFORTE"/>
    <n v="1804643315"/>
    <s v="GB/LM-CUSTOM-BLDR"/>
    <s v="SPAN CONSTRUCTION &amp; ENGINEERING, INC."/>
    <s v="MERCK - PROJECT FLEX"/>
    <x v="2"/>
    <d v="2019-03-29T00:00:00"/>
    <d v="2020-01-13T00:00:00"/>
    <m/>
    <s v="18-034974"/>
    <s v="KC3"/>
    <s v="KC3"/>
    <x v="3"/>
    <s v="BH"/>
    <s v="G1"/>
    <m/>
    <m/>
    <m/>
    <m/>
    <n v="103047"/>
    <n v="0"/>
    <n v="45.84"/>
    <n v="0"/>
    <n v="0"/>
    <n v="0"/>
    <m/>
    <n v="0"/>
    <n v="0"/>
    <n v="0"/>
    <m/>
    <m/>
    <n v="0"/>
    <n v="32077"/>
    <n v="31.129000000000001"/>
    <n v="0"/>
    <m/>
    <n v="0"/>
    <m/>
    <m/>
    <m/>
    <m/>
    <m/>
    <s v="GREEA1"/>
    <m/>
    <m/>
    <m/>
    <m/>
    <s v="SCHLK"/>
    <m/>
    <m/>
    <m/>
    <m/>
    <m/>
    <m/>
    <m/>
    <m/>
    <m/>
    <s v="PNAGARAJ1"/>
    <d v="2019-08-20T00:00:00"/>
    <d v="2019-08-20T00:00:00"/>
    <d v="2019-09-13T00:00:00"/>
    <m/>
    <s v="GOPAV"/>
    <d v="2019-09-18T00:00:00"/>
    <d v="2019-09-18T00:00:00"/>
    <d v="2019-09-30T00:00:00"/>
    <m/>
    <m/>
    <m/>
    <m/>
    <m/>
    <m/>
    <s v="SVCORDERMAN"/>
    <d v="2019-12-05T00:00:00"/>
    <m/>
    <d v="2019-12-05T00:00:00"/>
    <m/>
    <m/>
    <m/>
    <m/>
    <m/>
    <m/>
    <m/>
    <m/>
    <m/>
    <m/>
    <m/>
    <s v="SCHLK"/>
    <m/>
    <m/>
    <m/>
    <m/>
    <m/>
    <m/>
    <m/>
    <d v="2020-01-13T00:00:00"/>
    <m/>
    <s v="PNAGARAJ1"/>
    <d v="2019-12-04T00:00:00"/>
    <m/>
    <d v="2019-12-04T00:00:00"/>
    <d v="2019-11-10T00:00:00"/>
    <s v="GREEA1"/>
    <m/>
    <m/>
    <m/>
    <m/>
    <m/>
    <m/>
    <m/>
    <m/>
    <m/>
    <x v="0"/>
    <x v="0"/>
  </r>
  <r>
    <s v="MORSA"/>
    <n v="1803939003"/>
    <s v="GB/LM-CUSTOM-BLDR"/>
    <s v="SPAN CONSTRUCTION &amp; ENGINEERING, INC."/>
    <s v="BOC - NEWCASTLE 2"/>
    <x v="2"/>
    <d v="2019-02-18T00:00:00"/>
    <d v="2020-01-17T00:00:00"/>
    <m/>
    <s v="18-039390"/>
    <s v="KAN"/>
    <s v="KC3"/>
    <x v="5"/>
    <s v="BH"/>
    <s v="C1"/>
    <m/>
    <d v="2019-09-13T00:00:00"/>
    <d v="2019-09-16T00:00:00"/>
    <m/>
    <n v="80699"/>
    <n v="0"/>
    <n v="37.03"/>
    <n v="0"/>
    <n v="0"/>
    <n v="0"/>
    <m/>
    <n v="0"/>
    <n v="0"/>
    <n v="0"/>
    <m/>
    <m/>
    <n v="0"/>
    <n v="-300"/>
    <m/>
    <n v="0"/>
    <m/>
    <n v="0"/>
    <m/>
    <m/>
    <m/>
    <m/>
    <m/>
    <s v="KMBUCK"/>
    <m/>
    <m/>
    <m/>
    <m/>
    <m/>
    <m/>
    <m/>
    <m/>
    <m/>
    <m/>
    <m/>
    <m/>
    <m/>
    <m/>
    <s v="JDREYER"/>
    <d v="2019-10-01T00:00:00"/>
    <m/>
    <d v="2019-11-01T00:00:00"/>
    <m/>
    <s v="SBNISSEN"/>
    <d v="2019-11-05T00:00:00"/>
    <d v="2019-11-05T00:00:00"/>
    <d v="2019-11-05T00:00:00"/>
    <d v="2019-11-06T00:00:00"/>
    <m/>
    <m/>
    <m/>
    <m/>
    <m/>
    <s v="SVCORDERMAN"/>
    <d v="2019-12-09T00:00:00"/>
    <m/>
    <d v="2019-12-09T00:00:00"/>
    <m/>
    <m/>
    <m/>
    <m/>
    <m/>
    <m/>
    <m/>
    <m/>
    <m/>
    <m/>
    <m/>
    <m/>
    <m/>
    <m/>
    <m/>
    <m/>
    <m/>
    <m/>
    <m/>
    <d v="2020-01-17T00:00:00"/>
    <m/>
    <s v="SBNISSEN"/>
    <d v="2019-11-07T00:00:00"/>
    <m/>
    <d v="2019-11-07T00:00:00"/>
    <d v="2019-11-07T00:00:00"/>
    <s v="JBTAFOYA"/>
    <m/>
    <m/>
    <m/>
    <m/>
    <m/>
    <m/>
    <m/>
    <m/>
    <m/>
    <x v="0"/>
    <x v="0"/>
  </r>
  <r>
    <s v="MORSA"/>
    <n v="1803939004"/>
    <s v="GB/LM-CUSTOM-BLDR"/>
    <s v="SPAN CONSTRUCTION &amp; ENGINEERING, INC."/>
    <s v="BOC - NEWCASTLE 2"/>
    <x v="2"/>
    <d v="2019-02-18T00:00:00"/>
    <d v="2020-01-14T00:00:00"/>
    <m/>
    <s v="18-039390"/>
    <s v="KAN"/>
    <s v="KC3"/>
    <x v="5"/>
    <s v="BH"/>
    <s v="C1"/>
    <m/>
    <d v="2019-09-13T00:00:00"/>
    <d v="2019-09-16T00:00:00"/>
    <m/>
    <n v="153739"/>
    <n v="0"/>
    <n v="91.5"/>
    <n v="51.2"/>
    <n v="51.2"/>
    <n v="0"/>
    <m/>
    <n v="0"/>
    <n v="0"/>
    <n v="0"/>
    <m/>
    <m/>
    <n v="0"/>
    <n v="0"/>
    <m/>
    <n v="0"/>
    <m/>
    <n v="0"/>
    <m/>
    <m/>
    <m/>
    <m/>
    <m/>
    <s v="KMBUCK"/>
    <m/>
    <m/>
    <m/>
    <m/>
    <m/>
    <m/>
    <m/>
    <m/>
    <m/>
    <m/>
    <m/>
    <m/>
    <m/>
    <m/>
    <s v="JDEASTERWOOD"/>
    <d v="2019-10-28T00:00:00"/>
    <d v="2019-10-28T00:00:00"/>
    <d v="2019-11-07T00:00:00"/>
    <d v="2019-11-07T00:00:00"/>
    <s v="KBSAYTHONGPHET"/>
    <m/>
    <m/>
    <d v="2019-11-07T00:00:00"/>
    <m/>
    <m/>
    <m/>
    <m/>
    <m/>
    <m/>
    <s v="SVCORDERMAN"/>
    <d v="2019-12-09T00:00:00"/>
    <m/>
    <d v="2019-12-09T00:00:00"/>
    <m/>
    <m/>
    <m/>
    <m/>
    <m/>
    <m/>
    <m/>
    <m/>
    <m/>
    <m/>
    <m/>
    <m/>
    <m/>
    <m/>
    <m/>
    <m/>
    <m/>
    <m/>
    <m/>
    <d v="2020-01-14T00:00:00"/>
    <m/>
    <s v="JDEASTERWOOD"/>
    <d v="2019-11-07T00:00:00"/>
    <m/>
    <d v="2019-11-07T00:00:00"/>
    <d v="2019-11-07T00:00:00"/>
    <s v="JBTAFOYA"/>
    <m/>
    <m/>
    <m/>
    <m/>
    <m/>
    <m/>
    <m/>
    <m/>
    <m/>
    <x v="0"/>
    <x v="0"/>
  </r>
  <r>
    <s v="MORSA"/>
    <n v="1803939014"/>
    <s v="GB/LM-CUSTOM-BLDR"/>
    <s v="SPAN CONSTRUCTION &amp; ENGINEERING, INC."/>
    <s v="BOC - NEWCASTLE 2"/>
    <x v="2"/>
    <d v="2019-02-18T00:00:00"/>
    <d v="2020-02-07T00:00:00"/>
    <m/>
    <s v="18-039390"/>
    <s v="KAN"/>
    <s v="KC3"/>
    <x v="5"/>
    <s v="BH"/>
    <s v="C1"/>
    <m/>
    <d v="2019-09-13T00:00:00"/>
    <d v="2019-09-16T00:00:00"/>
    <m/>
    <n v="15948"/>
    <n v="0"/>
    <n v="5.7"/>
    <n v="0"/>
    <n v="0"/>
    <n v="0"/>
    <m/>
    <n v="0"/>
    <n v="0"/>
    <n v="0"/>
    <m/>
    <m/>
    <n v="0"/>
    <n v="0"/>
    <m/>
    <n v="0"/>
    <m/>
    <n v="0"/>
    <m/>
    <m/>
    <m/>
    <m/>
    <m/>
    <s v="KMBUCK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1-13T00:00:00"/>
    <m/>
    <d v="2020-01-13T00:00:00"/>
    <m/>
    <m/>
    <m/>
    <m/>
    <m/>
    <m/>
    <m/>
    <m/>
    <m/>
    <m/>
    <m/>
    <m/>
    <m/>
    <m/>
    <m/>
    <m/>
    <m/>
    <m/>
    <m/>
    <d v="2020-02-07T00:00:00"/>
    <m/>
    <s v="SBNISSEN"/>
    <d v="2019-11-14T00:00:00"/>
    <m/>
    <d v="2019-11-14T00:00:00"/>
    <d v="2019-11-14T00:00:00"/>
    <s v="JBTAFOYA"/>
    <m/>
    <m/>
    <m/>
    <m/>
    <m/>
    <m/>
    <m/>
    <m/>
    <m/>
    <x v="0"/>
    <x v="0"/>
  </r>
  <r>
    <s v="MORSA"/>
    <n v="1803939008"/>
    <s v="GB/LM-CUSTOM-BLDR"/>
    <s v="SPAN CONSTRUCTION &amp; ENGINEERING, INC."/>
    <s v="BOC - NEWCASTLE 2"/>
    <x v="2"/>
    <d v="2019-02-18T00:00:00"/>
    <d v="2020-01-23T00:00:00"/>
    <m/>
    <s v="18-039390"/>
    <s v="KAN"/>
    <s v="KC3"/>
    <x v="5"/>
    <s v="BH"/>
    <s v="C1"/>
    <m/>
    <d v="2019-09-13T00:00:00"/>
    <d v="2019-09-16T00:00:00"/>
    <m/>
    <n v="82715"/>
    <n v="0"/>
    <n v="35.380000000000003"/>
    <n v="0"/>
    <n v="0"/>
    <n v="0"/>
    <m/>
    <n v="0"/>
    <n v="0"/>
    <n v="0"/>
    <m/>
    <m/>
    <n v="0"/>
    <n v="-1"/>
    <m/>
    <n v="0"/>
    <m/>
    <n v="0"/>
    <m/>
    <m/>
    <m/>
    <m/>
    <m/>
    <s v="KMBUCK"/>
    <m/>
    <m/>
    <m/>
    <m/>
    <m/>
    <m/>
    <m/>
    <m/>
    <m/>
    <m/>
    <m/>
    <m/>
    <m/>
    <m/>
    <s v="JDREYER"/>
    <d v="2019-11-07T00:00:00"/>
    <m/>
    <d v="2019-11-06T00:00:00"/>
    <m/>
    <s v="SBNISSEN"/>
    <d v="2019-11-06T00:00:00"/>
    <d v="2019-11-06T00:00:00"/>
    <d v="2019-11-06T00:00:00"/>
    <d v="2019-11-07T00:00:00"/>
    <m/>
    <m/>
    <m/>
    <m/>
    <m/>
    <s v="SVCORDERMAN"/>
    <d v="2020-01-02T00:00:00"/>
    <m/>
    <d v="2020-01-02T00:00:00"/>
    <m/>
    <m/>
    <m/>
    <m/>
    <m/>
    <m/>
    <m/>
    <m/>
    <m/>
    <m/>
    <m/>
    <m/>
    <m/>
    <m/>
    <m/>
    <m/>
    <m/>
    <m/>
    <m/>
    <d v="2020-01-23T00:00:00"/>
    <m/>
    <s v="SBNISSEN"/>
    <d v="2019-11-07T00:00:00"/>
    <m/>
    <d v="2019-11-07T00:00:00"/>
    <d v="2019-11-07T00:00:00"/>
    <s v="JBTAFOYA"/>
    <m/>
    <m/>
    <m/>
    <m/>
    <m/>
    <m/>
    <m/>
    <m/>
    <m/>
    <x v="0"/>
    <x v="0"/>
  </r>
  <r>
    <s v="MORSA"/>
    <n v="1803939007"/>
    <s v="GB/LM-CUSTOM-BLDR"/>
    <s v="SPAN CONSTRUCTION &amp; ENGINEERING, INC."/>
    <s v="BOC - NEWCASTLE 2"/>
    <x v="2"/>
    <d v="2019-02-18T00:00:00"/>
    <d v="2020-01-21T00:00:00"/>
    <m/>
    <s v="18-039390"/>
    <s v="KAN"/>
    <s v="KC3"/>
    <x v="5"/>
    <s v="BH"/>
    <s v="C1"/>
    <m/>
    <d v="2019-09-13T00:00:00"/>
    <d v="2019-09-16T00:00:00"/>
    <m/>
    <n v="137044"/>
    <n v="0"/>
    <n v="96.07"/>
    <n v="0"/>
    <n v="0"/>
    <n v="0"/>
    <m/>
    <n v="0"/>
    <n v="0"/>
    <n v="0"/>
    <m/>
    <m/>
    <n v="0"/>
    <n v="0"/>
    <m/>
    <n v="0"/>
    <m/>
    <n v="0"/>
    <m/>
    <m/>
    <m/>
    <m/>
    <m/>
    <s v="KMBUCK"/>
    <m/>
    <m/>
    <m/>
    <m/>
    <m/>
    <m/>
    <m/>
    <m/>
    <m/>
    <m/>
    <m/>
    <m/>
    <m/>
    <m/>
    <s v="KBSAYTHONGPHET"/>
    <d v="2019-10-14T00:00:00"/>
    <d v="2019-10-14T00:00:00"/>
    <d v="2019-11-01T00:00:00"/>
    <d v="2019-11-01T00:00:00"/>
    <s v="SBNISSEN"/>
    <d v="2019-11-04T00:00:00"/>
    <d v="2019-11-04T00:00:00"/>
    <d v="2019-11-04T00:00:00"/>
    <d v="2019-11-04T00:00:00"/>
    <m/>
    <m/>
    <m/>
    <m/>
    <m/>
    <s v="SVCORDERMAN"/>
    <d v="2019-12-30T00:00:00"/>
    <m/>
    <d v="2019-12-30T00:00:00"/>
    <m/>
    <m/>
    <m/>
    <m/>
    <m/>
    <m/>
    <m/>
    <m/>
    <m/>
    <m/>
    <m/>
    <m/>
    <m/>
    <m/>
    <m/>
    <m/>
    <m/>
    <m/>
    <m/>
    <d v="2020-01-21T00:00:00"/>
    <m/>
    <s v="SBNISSEN"/>
    <d v="2019-11-07T00:00:00"/>
    <m/>
    <d v="2019-11-07T00:00:00"/>
    <d v="2019-11-07T00:00:00"/>
    <s v="JBTAFOYA"/>
    <m/>
    <m/>
    <m/>
    <m/>
    <m/>
    <m/>
    <m/>
    <m/>
    <m/>
    <x v="0"/>
    <x v="0"/>
  </r>
  <r>
    <s v="MORSA"/>
    <n v="1803939012"/>
    <s v="GB/LM-CUSTOM-BLDR"/>
    <s v="SPAN CONSTRUCTION &amp; ENGINEERING, INC."/>
    <s v="BOC - NEWCASTLE 2"/>
    <x v="2"/>
    <d v="2019-02-18T00:00:00"/>
    <d v="2020-01-30T00:00:00"/>
    <m/>
    <s v="18-039390"/>
    <s v="KAN"/>
    <s v="KC3"/>
    <x v="5"/>
    <s v="BH"/>
    <s v="C1"/>
    <m/>
    <d v="2019-09-13T00:00:00"/>
    <d v="2019-09-16T00:00:00"/>
    <m/>
    <n v="89121"/>
    <n v="0"/>
    <n v="37.380000000000003"/>
    <n v="0"/>
    <n v="0"/>
    <n v="0"/>
    <m/>
    <n v="0"/>
    <n v="0"/>
    <n v="0"/>
    <m/>
    <m/>
    <n v="0"/>
    <n v="0"/>
    <m/>
    <n v="0"/>
    <m/>
    <n v="0"/>
    <m/>
    <m/>
    <m/>
    <m/>
    <m/>
    <s v="KMBUCK"/>
    <m/>
    <m/>
    <m/>
    <m/>
    <m/>
    <m/>
    <m/>
    <m/>
    <m/>
    <m/>
    <m/>
    <m/>
    <m/>
    <m/>
    <s v="JDREYER"/>
    <d v="2019-10-01T00:00:00"/>
    <m/>
    <d v="2019-11-01T00:00:00"/>
    <m/>
    <s v="SBNISSEN"/>
    <d v="2019-11-06T00:00:00"/>
    <d v="2019-11-06T00:00:00"/>
    <d v="2019-11-06T00:00:00"/>
    <d v="2019-11-06T00:00:00"/>
    <m/>
    <m/>
    <m/>
    <m/>
    <m/>
    <s v="SVCORDERMAN"/>
    <d v="2020-01-06T00:00:00"/>
    <m/>
    <d v="2020-01-06T00:00:00"/>
    <m/>
    <m/>
    <m/>
    <m/>
    <m/>
    <m/>
    <m/>
    <m/>
    <m/>
    <m/>
    <m/>
    <m/>
    <m/>
    <m/>
    <m/>
    <m/>
    <m/>
    <m/>
    <m/>
    <d v="2020-01-30T00:00:00"/>
    <m/>
    <s v="SBNISSEN"/>
    <d v="2019-11-07T00:00:00"/>
    <m/>
    <d v="2019-11-07T00:00:00"/>
    <d v="2019-11-07T00:00:00"/>
    <s v="JBTAFOYA"/>
    <m/>
    <m/>
    <m/>
    <m/>
    <m/>
    <m/>
    <m/>
    <m/>
    <m/>
    <x v="0"/>
    <x v="0"/>
  </r>
  <r>
    <s v="MORSA"/>
    <n v="1803939001"/>
    <s v="GB/LM-CUSTOM-BLDR"/>
    <s v="SPAN CONSTRUCTION &amp; ENGINEERING, INC."/>
    <s v="BOC - NEWCASTLE 2"/>
    <x v="2"/>
    <d v="2018-09-06T00:00:00"/>
    <d v="2020-01-14T00:00:00"/>
    <m/>
    <s v="18-039390"/>
    <s v="KAN"/>
    <s v="KC3"/>
    <x v="5"/>
    <s v="BH"/>
    <s v="E2"/>
    <m/>
    <d v="2019-09-13T00:00:00"/>
    <d v="2019-09-16T00:00:00"/>
    <m/>
    <n v="294609"/>
    <n v="0"/>
    <n v="102.44"/>
    <n v="0"/>
    <n v="0"/>
    <n v="1400"/>
    <m/>
    <n v="1075"/>
    <n v="13"/>
    <n v="1088"/>
    <n v="147000"/>
    <n v="147000"/>
    <n v="0"/>
    <n v="0"/>
    <m/>
    <n v="0"/>
    <m/>
    <n v="0"/>
    <m/>
    <m/>
    <m/>
    <m/>
    <m/>
    <s v="KMBUCK"/>
    <d v="2019-06-29T00:00:00"/>
    <d v="2019-06-29T00:00:00"/>
    <d v="2019-06-29T00:00:00"/>
    <m/>
    <m/>
    <m/>
    <m/>
    <m/>
    <m/>
    <m/>
    <m/>
    <m/>
    <m/>
    <m/>
    <s v="SBNISSEN"/>
    <d v="2019-08-19T00:00:00"/>
    <d v="2019-08-19T00:00:00"/>
    <d v="2019-10-04T00:00:00"/>
    <d v="2019-11-04T00:00:00"/>
    <s v="KBSAYTHONGPHET"/>
    <d v="2019-10-14T00:00:00"/>
    <d v="2019-10-14T00:00:00"/>
    <d v="2019-10-04T00:00:00"/>
    <m/>
    <m/>
    <m/>
    <m/>
    <m/>
    <m/>
    <s v="SVCORDERMAN"/>
    <d v="2019-12-16T00:00:00"/>
    <m/>
    <d v="2019-12-16T00:00:00"/>
    <m/>
    <m/>
    <m/>
    <m/>
    <m/>
    <m/>
    <m/>
    <m/>
    <m/>
    <m/>
    <m/>
    <m/>
    <m/>
    <m/>
    <m/>
    <m/>
    <m/>
    <m/>
    <m/>
    <d v="2020-01-14T00:00:00"/>
    <m/>
    <s v="LWILLIAMS1"/>
    <d v="2019-11-07T00:00:00"/>
    <m/>
    <d v="2019-11-07T00:00:00"/>
    <d v="2019-11-11T00:00:00"/>
    <s v="JBTAFOYA"/>
    <d v="2019-06-17T00:00:00"/>
    <d v="2019-06-17T00:00:00"/>
    <d v="2019-06-21T00:00:00"/>
    <m/>
    <m/>
    <m/>
    <m/>
    <m/>
    <m/>
    <x v="1"/>
    <x v="0"/>
  </r>
  <r>
    <s v="MORSA"/>
    <n v="1803939021"/>
    <s v="GB/LM-CUSTOM-BLDR"/>
    <s v="SPAN CONSTRUCTION &amp; ENGINEERING, INC."/>
    <s v="BOC - NEWCASTLE 2"/>
    <x v="2"/>
    <d v="2019-11-19T00:00:00"/>
    <d v="2020-01-17T00:00:00"/>
    <m/>
    <s v="18-039390"/>
    <s v="KAN"/>
    <s v="KC3"/>
    <x v="5"/>
    <s v="BH"/>
    <s v="E2"/>
    <s v="CR"/>
    <m/>
    <m/>
    <m/>
    <n v="300"/>
    <n v="0"/>
    <n v="0"/>
    <n v="0"/>
    <n v="0"/>
    <n v="0"/>
    <m/>
    <n v="0"/>
    <n v="0"/>
    <n v="0"/>
    <m/>
    <m/>
    <n v="0"/>
    <n v="300"/>
    <n v="100"/>
    <n v="0"/>
    <m/>
    <n v="0"/>
    <m/>
    <m/>
    <m/>
    <m/>
    <m/>
    <s v="KMBUCK"/>
    <m/>
    <m/>
    <m/>
    <m/>
    <m/>
    <m/>
    <m/>
    <m/>
    <m/>
    <m/>
    <m/>
    <m/>
    <m/>
    <m/>
    <s v="JDREYER"/>
    <m/>
    <m/>
    <m/>
    <m/>
    <s v="KBSAYTHONGPHET"/>
    <m/>
    <m/>
    <m/>
    <m/>
    <m/>
    <m/>
    <m/>
    <m/>
    <m/>
    <s v="SVCORDERMAN"/>
    <m/>
    <m/>
    <m/>
    <m/>
    <m/>
    <m/>
    <m/>
    <m/>
    <m/>
    <m/>
    <m/>
    <m/>
    <m/>
    <m/>
    <m/>
    <m/>
    <m/>
    <m/>
    <m/>
    <m/>
    <m/>
    <m/>
    <m/>
    <m/>
    <s v="JDREYER"/>
    <d v="2019-11-19T00:00:00"/>
    <m/>
    <d v="2019-11-19T00:00:00"/>
    <d v="2019-11-20T00:00:00"/>
    <s v="JBTAFOYA"/>
    <m/>
    <m/>
    <m/>
    <m/>
    <m/>
    <m/>
    <m/>
    <m/>
    <m/>
    <x v="1"/>
    <x v="0"/>
  </r>
  <r>
    <s v="MORSA"/>
    <n v="1803939011"/>
    <s v="GB/LM-CUSTOM-BLDR"/>
    <s v="SPAN CONSTRUCTION &amp; ENGINEERING, INC."/>
    <s v="BOC - NEWCASTLE 2"/>
    <x v="2"/>
    <d v="2019-02-18T00:00:00"/>
    <d v="2020-01-28T00:00:00"/>
    <m/>
    <s v="18-039390"/>
    <s v="KAN"/>
    <s v="KC3"/>
    <x v="5"/>
    <s v="BH"/>
    <s v="F1"/>
    <m/>
    <d v="2019-09-13T00:00:00"/>
    <d v="2019-09-16T00:00:00"/>
    <m/>
    <n v="77837"/>
    <n v="0"/>
    <n v="62.56"/>
    <n v="0"/>
    <n v="0"/>
    <n v="0"/>
    <m/>
    <n v="0"/>
    <n v="0"/>
    <n v="0"/>
    <m/>
    <m/>
    <n v="0"/>
    <n v="0"/>
    <m/>
    <n v="0"/>
    <m/>
    <n v="0"/>
    <m/>
    <m/>
    <m/>
    <m/>
    <m/>
    <s v="KMBUCK"/>
    <m/>
    <m/>
    <m/>
    <m/>
    <m/>
    <m/>
    <m/>
    <m/>
    <m/>
    <m/>
    <m/>
    <m/>
    <m/>
    <m/>
    <s v="KBSAYTHONGPHET"/>
    <d v="2019-10-14T00:00:00"/>
    <d v="2019-10-14T00:00:00"/>
    <d v="2019-11-01T00:00:00"/>
    <d v="2019-11-01T00:00:00"/>
    <s v="SBNISSEN"/>
    <d v="2019-11-01T00:00:00"/>
    <d v="2019-11-01T00:00:00"/>
    <d v="2019-11-04T00:00:00"/>
    <d v="2019-11-04T00:00:00"/>
    <m/>
    <m/>
    <m/>
    <m/>
    <m/>
    <s v="SVCORDERMAN"/>
    <d v="2020-01-06T00:00:00"/>
    <m/>
    <d v="2020-01-06T00:00:00"/>
    <m/>
    <m/>
    <m/>
    <m/>
    <m/>
    <m/>
    <m/>
    <m/>
    <m/>
    <m/>
    <m/>
    <m/>
    <m/>
    <m/>
    <m/>
    <m/>
    <m/>
    <m/>
    <m/>
    <d v="2020-01-28T00:00:00"/>
    <m/>
    <s v="SBNISSEN"/>
    <d v="2019-11-07T00:00:00"/>
    <m/>
    <d v="2019-11-07T00:00:00"/>
    <d v="2019-11-07T00:00:00"/>
    <s v="JBTAFOYA"/>
    <m/>
    <m/>
    <m/>
    <m/>
    <m/>
    <m/>
    <m/>
    <m/>
    <m/>
    <x v="0"/>
    <x v="0"/>
  </r>
  <r>
    <s v="MDLAFORTE"/>
    <n v="1804555026"/>
    <s v="GB/LM-ENPARTS-BLDR"/>
    <s v="SPAN CONSTRUCTION &amp; ENGINEERING, INC."/>
    <s v="FALCON"/>
    <x v="1"/>
    <d v="2019-10-31T00:00:00"/>
    <d v="2019-11-18T00:00:00"/>
    <m/>
    <s v="18-028279"/>
    <s v="KAN"/>
    <s v="KC3"/>
    <x v="5"/>
    <s v="BH"/>
    <s v="F1"/>
    <m/>
    <m/>
    <m/>
    <d v="2019-12-01T00:00:00"/>
    <n v="0"/>
    <n v="0"/>
    <n v="0"/>
    <n v="7.0000000000000007E-2"/>
    <n v="7.0000000000000007E-2"/>
    <n v="0"/>
    <m/>
    <n v="0"/>
    <n v="0"/>
    <n v="0"/>
    <m/>
    <m/>
    <n v="0"/>
    <n v="0"/>
    <m/>
    <n v="-308.2"/>
    <m/>
    <n v="0"/>
    <m/>
    <m/>
    <m/>
    <m/>
    <m/>
    <s v="HAMIS"/>
    <m/>
    <m/>
    <m/>
    <m/>
    <s v="GREEA1"/>
    <m/>
    <m/>
    <m/>
    <m/>
    <m/>
    <m/>
    <m/>
    <m/>
    <m/>
    <s v="AENEVINS"/>
    <m/>
    <m/>
    <m/>
    <m/>
    <m/>
    <m/>
    <m/>
    <m/>
    <m/>
    <m/>
    <m/>
    <m/>
    <m/>
    <m/>
    <s v="SVCORDERMAN"/>
    <d v="2019-10-31T00:00:00"/>
    <m/>
    <d v="2019-10-31T00:00:00"/>
    <d v="2019-10-31T00:00:00"/>
    <m/>
    <m/>
    <m/>
    <m/>
    <m/>
    <m/>
    <m/>
    <m/>
    <d v="2019-11-04T00:00:00"/>
    <m/>
    <s v="JUNGA"/>
    <m/>
    <m/>
    <m/>
    <m/>
    <m/>
    <m/>
    <m/>
    <d v="2019-11-18T00:00:00"/>
    <d v="2019-11-20T00:00:00"/>
    <s v="AENEVINS"/>
    <d v="2019-10-31T00:00:00"/>
    <m/>
    <d v="2019-10-31T00:00:00"/>
    <d v="2019-10-31T00:00:00"/>
    <s v="JFPUDENZ"/>
    <m/>
    <m/>
    <m/>
    <m/>
    <m/>
    <m/>
    <m/>
    <m/>
    <m/>
    <x v="0"/>
    <x v="1"/>
  </r>
  <r>
    <s v="MDLAFORTE"/>
    <n v="1804770833"/>
    <s v="CLAIM-ENPARTS-BLDR"/>
    <s v="SPAN CONSTRUCTION &amp; ENGINEERING, INC."/>
    <s v="FALCON"/>
    <x v="0"/>
    <d v="2019-11-06T00:00:00"/>
    <m/>
    <m/>
    <m/>
    <s v="KAN"/>
    <m/>
    <x v="5"/>
    <s v="BH"/>
    <s v="F1"/>
    <s v="OTHER"/>
    <m/>
    <m/>
    <m/>
    <n v="70"/>
    <n v="0"/>
    <n v="0"/>
    <n v="0"/>
    <n v="0"/>
    <n v="0"/>
    <m/>
    <n v="0"/>
    <n v="0"/>
    <n v="0"/>
    <m/>
    <m/>
    <n v="0"/>
    <n v="0"/>
    <m/>
    <n v="-12.91"/>
    <m/>
    <n v="0"/>
    <m/>
    <m/>
    <m/>
    <m/>
    <m/>
    <m/>
    <m/>
    <m/>
    <m/>
    <m/>
    <s v="HAMIS"/>
    <m/>
    <m/>
    <m/>
    <m/>
    <m/>
    <m/>
    <m/>
    <m/>
    <m/>
    <m/>
    <m/>
    <m/>
    <m/>
    <m/>
    <m/>
    <m/>
    <m/>
    <m/>
    <m/>
    <m/>
    <m/>
    <m/>
    <m/>
    <m/>
    <s v="SVCORDERMAN"/>
    <d v="2019-11-07T00:00:00"/>
    <m/>
    <d v="2019-11-07T00:00:00"/>
    <d v="2019-11-07T00:00:00"/>
    <m/>
    <m/>
    <m/>
    <m/>
    <m/>
    <m/>
    <m/>
    <m/>
    <d v="2019-11-11T00:00:00"/>
    <m/>
    <s v="JUNGA"/>
    <m/>
    <m/>
    <m/>
    <m/>
    <m/>
    <m/>
    <m/>
    <d v="2019-11-07T00:00:00"/>
    <d v="2019-11-07T00:00:00"/>
    <m/>
    <d v="2019-11-06T00:00:00"/>
    <m/>
    <d v="2019-11-06T00:00:00"/>
    <d v="2019-11-06T00:00:00"/>
    <s v="JFPUDENZ"/>
    <m/>
    <m/>
    <m/>
    <m/>
    <m/>
    <m/>
    <m/>
    <m/>
    <m/>
    <x v="0"/>
    <x v="2"/>
  </r>
  <r>
    <s v="MDLAFORTE"/>
    <n v="1804770836"/>
    <s v="GB/LM-ENPARTS-BLDR"/>
    <s v="SPAN CONSTRUCTION &amp; ENGINEERING, INC."/>
    <s v="FALCON"/>
    <x v="1"/>
    <d v="2019-11-18T00:00:00"/>
    <m/>
    <m/>
    <m/>
    <s v="KAN"/>
    <m/>
    <x v="5"/>
    <s v="BH"/>
    <s v="F1"/>
    <m/>
    <m/>
    <m/>
    <d v="2019-12-01T00:00:00"/>
    <n v="911"/>
    <n v="911"/>
    <n v="0.13"/>
    <n v="0.13"/>
    <n v="0.13"/>
    <n v="0"/>
    <m/>
    <n v="0"/>
    <n v="0"/>
    <n v="0"/>
    <m/>
    <m/>
    <n v="0"/>
    <n v="228"/>
    <n v="25.027000000000001"/>
    <n v="274.25"/>
    <n v="30.103999999999999"/>
    <n v="0"/>
    <m/>
    <m/>
    <m/>
    <m/>
    <m/>
    <m/>
    <m/>
    <m/>
    <m/>
    <m/>
    <s v="HAMIS"/>
    <m/>
    <m/>
    <m/>
    <m/>
    <m/>
    <m/>
    <m/>
    <m/>
    <m/>
    <m/>
    <m/>
    <m/>
    <m/>
    <m/>
    <m/>
    <m/>
    <m/>
    <m/>
    <m/>
    <m/>
    <m/>
    <m/>
    <m/>
    <m/>
    <s v="SVCORDERMAN"/>
    <d v="2019-11-18T00:00:00"/>
    <m/>
    <d v="2019-11-18T00:00:00"/>
    <d v="2019-11-18T00:00:00"/>
    <m/>
    <m/>
    <m/>
    <m/>
    <m/>
    <m/>
    <m/>
    <m/>
    <d v="2019-11-21T00:00:00"/>
    <m/>
    <s v="JUNGA"/>
    <m/>
    <m/>
    <m/>
    <m/>
    <m/>
    <m/>
    <m/>
    <d v="2019-11-22T00:00:00"/>
    <d v="2019-11-27T00:00:00"/>
    <s v="SBNISSEN"/>
    <d v="2019-11-18T00:00:00"/>
    <m/>
    <d v="2019-11-18T00:00:00"/>
    <d v="2019-11-18T00:00:00"/>
    <s v="JFPUDENZ"/>
    <m/>
    <m/>
    <m/>
    <m/>
    <m/>
    <m/>
    <m/>
    <m/>
    <m/>
    <x v="0"/>
    <x v="1"/>
  </r>
  <r>
    <s v="MDLAFORTE"/>
    <n v="1804635818"/>
    <s v="GB/LM-CUSTOM-BLDR"/>
    <s v="SPAN CONSTRUCTION &amp; ENGINEERING, INC."/>
    <s v="FALCON"/>
    <x v="0"/>
    <d v="2019-10-15T00:00:00"/>
    <d v="2020-03-30T00:00:00"/>
    <m/>
    <m/>
    <s v="KAN"/>
    <s v="KC3"/>
    <x v="5"/>
    <s v="BH"/>
    <s v="H1"/>
    <m/>
    <d v="2019-10-31T00:00:00"/>
    <d v="2019-11-01T00:00:00"/>
    <m/>
    <n v="6400"/>
    <n v="0"/>
    <n v="1.25"/>
    <n v="4.95"/>
    <n v="0.17"/>
    <n v="0"/>
    <m/>
    <n v="0"/>
    <n v="0"/>
    <n v="0"/>
    <m/>
    <m/>
    <n v="0"/>
    <n v="1240"/>
    <n v="19.375"/>
    <n v="0"/>
    <m/>
    <n v="0"/>
    <m/>
    <m/>
    <m/>
    <m/>
    <m/>
    <s v="JUNGA"/>
    <m/>
    <m/>
    <m/>
    <m/>
    <s v="HAMIS"/>
    <m/>
    <m/>
    <m/>
    <m/>
    <m/>
    <m/>
    <m/>
    <m/>
    <m/>
    <s v="GIRODRIGUEZ"/>
    <d v="2019-11-04T00:00:00"/>
    <m/>
    <d v="2019-11-04T00:00:00"/>
    <m/>
    <s v="CAVEL"/>
    <d v="2019-11-04T00:00:00"/>
    <m/>
    <d v="2019-11-08T00:00:00"/>
    <m/>
    <m/>
    <m/>
    <m/>
    <m/>
    <m/>
    <s v="SVCORDERMAN"/>
    <d v="2019-11-11T00:00:00"/>
    <m/>
    <d v="2019-11-11T00:00:00"/>
    <d v="2019-11-11T00:00:00"/>
    <m/>
    <m/>
    <m/>
    <m/>
    <m/>
    <m/>
    <m/>
    <m/>
    <d v="2019-11-14T00:00:00"/>
    <m/>
    <s v="JUNGA"/>
    <m/>
    <m/>
    <m/>
    <m/>
    <m/>
    <m/>
    <m/>
    <d v="2020-03-02T00:00:00"/>
    <m/>
    <s v="CAVEL"/>
    <d v="2019-11-08T00:00:00"/>
    <m/>
    <d v="2019-11-08T00:00:00"/>
    <d v="2019-11-07T00:00:00"/>
    <s v="JFPUDENZ"/>
    <m/>
    <m/>
    <m/>
    <m/>
    <m/>
    <m/>
    <m/>
    <m/>
    <m/>
    <x v="0"/>
    <x v="0"/>
  </r>
  <r>
    <s v="MDLAFORTE"/>
    <n v="1804555028"/>
    <s v="CLAIM-ENPARTS-BLDR"/>
    <s v="SPAN CONSTRUCTION &amp; ENGINEERING, INC."/>
    <s v="FALCON"/>
    <x v="0"/>
    <d v="2019-11-06T00:00:00"/>
    <m/>
    <m/>
    <s v="18-028279"/>
    <s v="KAN"/>
    <s v="KC3"/>
    <x v="5"/>
    <s v="BH"/>
    <s v="H1"/>
    <s v="OTHER"/>
    <m/>
    <m/>
    <m/>
    <n v="0"/>
    <n v="0"/>
    <n v="0"/>
    <n v="0.42"/>
    <n v="0.42"/>
    <n v="0"/>
    <m/>
    <n v="0"/>
    <n v="0"/>
    <n v="0"/>
    <m/>
    <m/>
    <n v="0"/>
    <n v="0"/>
    <m/>
    <n v="-1324.07"/>
    <m/>
    <n v="0"/>
    <m/>
    <m/>
    <m/>
    <m/>
    <m/>
    <s v="HAMIS"/>
    <m/>
    <m/>
    <m/>
    <m/>
    <s v="GREEA1"/>
    <m/>
    <m/>
    <m/>
    <m/>
    <m/>
    <m/>
    <m/>
    <m/>
    <m/>
    <s v="ALANG"/>
    <d v="2019-11-06T00:00:00"/>
    <m/>
    <d v="2019-11-06T00:00:00"/>
    <m/>
    <s v="CAVEL"/>
    <m/>
    <m/>
    <m/>
    <m/>
    <m/>
    <m/>
    <m/>
    <m/>
    <m/>
    <s v="SVCORDERMAN"/>
    <d v="2019-11-07T00:00:00"/>
    <m/>
    <d v="2019-11-07T00:00:00"/>
    <d v="2019-11-07T00:00:00"/>
    <m/>
    <m/>
    <m/>
    <m/>
    <m/>
    <m/>
    <m/>
    <m/>
    <d v="2019-11-11T00:00:00"/>
    <m/>
    <s v="JUNGA"/>
    <m/>
    <m/>
    <m/>
    <m/>
    <m/>
    <m/>
    <m/>
    <d v="2019-11-12T00:00:00"/>
    <d v="2019-11-13T00:00:00"/>
    <s v="ALANG"/>
    <d v="2019-11-06T00:00:00"/>
    <m/>
    <d v="2019-11-06T00:00:00"/>
    <d v="2019-11-06T00:00:00"/>
    <s v="JFPUDENZ"/>
    <m/>
    <m/>
    <m/>
    <m/>
    <m/>
    <m/>
    <m/>
    <m/>
    <m/>
    <x v="0"/>
    <x v="2"/>
  </r>
  <r>
    <s v="MDLAFORTE"/>
    <n v="1804635823"/>
    <s v="GB/LM-CUSTOM-BLDR"/>
    <s v="SPAN CONSTRUCTION &amp; ENGINEERING, INC."/>
    <s v="FALCON"/>
    <x v="0"/>
    <d v="2019-11-07T00:00:00"/>
    <d v="2019-12-04T00:00:00"/>
    <m/>
    <m/>
    <s v="KAN"/>
    <s v="KC3"/>
    <x v="5"/>
    <s v="BH"/>
    <s v="H1"/>
    <m/>
    <d v="2019-11-08T00:00:00"/>
    <d v="2019-11-08T00:00:00"/>
    <m/>
    <n v="16500"/>
    <n v="0"/>
    <n v="2.75"/>
    <n v="3.46"/>
    <n v="3.46"/>
    <n v="0"/>
    <m/>
    <n v="0"/>
    <n v="0"/>
    <n v="0"/>
    <m/>
    <m/>
    <n v="0"/>
    <n v="3200"/>
    <n v="19.393999999999998"/>
    <n v="0"/>
    <m/>
    <n v="0"/>
    <m/>
    <m/>
    <m/>
    <m/>
    <m/>
    <s v="JUNGA"/>
    <m/>
    <m/>
    <m/>
    <m/>
    <s v="HAMIS"/>
    <m/>
    <m/>
    <m/>
    <m/>
    <m/>
    <m/>
    <m/>
    <m/>
    <m/>
    <s v="GIRODRIGUEZ"/>
    <d v="2019-11-01T00:00:00"/>
    <d v="2019-11-01T00:00:00"/>
    <d v="2019-11-04T00:00:00"/>
    <m/>
    <s v="CAVEL"/>
    <d v="2019-11-04T00:00:00"/>
    <d v="2019-11-04T00:00:00"/>
    <d v="2019-11-07T00:00:00"/>
    <m/>
    <m/>
    <m/>
    <m/>
    <m/>
    <m/>
    <s v="SVCORDERMAN"/>
    <d v="2019-11-11T00:00:00"/>
    <m/>
    <d v="2019-11-11T00:00:00"/>
    <d v="2019-11-11T00:00:00"/>
    <m/>
    <m/>
    <m/>
    <m/>
    <m/>
    <m/>
    <m/>
    <m/>
    <d v="2019-11-14T00:00:00"/>
    <m/>
    <s v="JUNGA"/>
    <m/>
    <m/>
    <m/>
    <m/>
    <m/>
    <m/>
    <m/>
    <d v="2020-04-01T00:00:00"/>
    <m/>
    <s v="GIRODRIGUEZ"/>
    <d v="2019-11-08T00:00:00"/>
    <m/>
    <d v="2019-11-08T00:00:00"/>
    <d v="2019-11-08T00:00:00"/>
    <s v="JFPUDENZ"/>
    <m/>
    <m/>
    <m/>
    <m/>
    <m/>
    <m/>
    <m/>
    <m/>
    <m/>
    <x v="0"/>
    <x v="0"/>
  </r>
  <r>
    <s v="MDLAFORTE"/>
    <n v="1804635824"/>
    <s v="GB/CL-ENPARTS-BLDR"/>
    <s v="SPAN CONSTRUCTION &amp; ENGINEERING, INC."/>
    <s v="FALCON"/>
    <x v="0"/>
    <d v="2019-11-12T00:00:00"/>
    <d v="2020-04-01T00:00:00"/>
    <m/>
    <m/>
    <s v="KAN"/>
    <s v="KC3"/>
    <x v="5"/>
    <s v="BH"/>
    <s v="H1"/>
    <m/>
    <m/>
    <m/>
    <m/>
    <n v="1"/>
    <n v="0"/>
    <n v="0"/>
    <n v="0.01"/>
    <n v="0.01"/>
    <n v="0"/>
    <m/>
    <n v="0"/>
    <n v="0"/>
    <n v="0"/>
    <m/>
    <m/>
    <n v="0"/>
    <n v="1"/>
    <n v="100"/>
    <n v="0"/>
    <m/>
    <n v="0"/>
    <m/>
    <m/>
    <m/>
    <m/>
    <m/>
    <s v="JUNGA"/>
    <m/>
    <m/>
    <m/>
    <m/>
    <s v="HAMIS"/>
    <m/>
    <m/>
    <m/>
    <m/>
    <m/>
    <m/>
    <m/>
    <m/>
    <m/>
    <s v="GIRODRIGUEZ"/>
    <d v="2019-11-12T00:00:00"/>
    <m/>
    <d v="2019-11-12T00:00:00"/>
    <m/>
    <m/>
    <m/>
    <m/>
    <m/>
    <m/>
    <m/>
    <m/>
    <m/>
    <m/>
    <m/>
    <s v="SVCORDERMAN"/>
    <d v="2019-11-12T00:00:00"/>
    <m/>
    <d v="2019-11-12T00:00:00"/>
    <d v="2019-11-12T00:00:00"/>
    <m/>
    <m/>
    <m/>
    <m/>
    <m/>
    <m/>
    <m/>
    <m/>
    <d v="2019-11-15T00:00:00"/>
    <m/>
    <s v="JUNGA"/>
    <m/>
    <m/>
    <m/>
    <m/>
    <m/>
    <m/>
    <m/>
    <m/>
    <m/>
    <s v="GIRODRIGUEZ"/>
    <d v="2019-11-13T00:00:00"/>
    <m/>
    <d v="2019-11-13T00:00:00"/>
    <d v="2019-11-12T00:00:00"/>
    <s v="JFPUDENZ"/>
    <m/>
    <m/>
    <m/>
    <m/>
    <m/>
    <m/>
    <m/>
    <m/>
    <m/>
    <x v="0"/>
    <x v="1"/>
  </r>
  <r>
    <s v="MORSA"/>
    <n v="1803939017"/>
    <s v="GB/LM-CUSTOM-BLDR"/>
    <s v="SPAN CONSTRUCTION &amp; ENGINEERING, INC."/>
    <s v="BOC - NEWCASTLE 2"/>
    <x v="2"/>
    <d v="2019-02-18T00:00:00"/>
    <d v="2020-02-14T00:00:00"/>
    <m/>
    <s v="18-039390"/>
    <s v="KAN"/>
    <s v="KC3"/>
    <x v="5"/>
    <s v="BH"/>
    <s v="H5"/>
    <m/>
    <d v="2019-09-13T00:00:00"/>
    <d v="2019-09-16T00:00:00"/>
    <m/>
    <n v="118095"/>
    <n v="0"/>
    <n v="76.5"/>
    <n v="0"/>
    <n v="0"/>
    <n v="0"/>
    <m/>
    <n v="0"/>
    <n v="0"/>
    <n v="0"/>
    <m/>
    <m/>
    <n v="0"/>
    <n v="0"/>
    <m/>
    <n v="0"/>
    <m/>
    <n v="0"/>
    <m/>
    <m/>
    <m/>
    <m/>
    <m/>
    <s v="KMBUCK"/>
    <m/>
    <m/>
    <m/>
    <m/>
    <m/>
    <m/>
    <m/>
    <m/>
    <m/>
    <m/>
    <m/>
    <m/>
    <m/>
    <m/>
    <s v="CHAPM"/>
    <m/>
    <m/>
    <m/>
    <m/>
    <s v="JDEASTERWOOD"/>
    <m/>
    <m/>
    <m/>
    <m/>
    <s v="SBNISSEN"/>
    <m/>
    <m/>
    <m/>
    <m/>
    <s v="SVCORDERMAN"/>
    <d v="2020-01-20T00:00:00"/>
    <m/>
    <d v="2020-01-20T00:00:00"/>
    <m/>
    <m/>
    <m/>
    <m/>
    <m/>
    <m/>
    <m/>
    <m/>
    <m/>
    <m/>
    <m/>
    <m/>
    <m/>
    <m/>
    <m/>
    <m/>
    <m/>
    <m/>
    <m/>
    <d v="2020-02-14T00:00:00"/>
    <m/>
    <s v="CHAPM"/>
    <d v="2019-11-14T00:00:00"/>
    <m/>
    <d v="2019-11-14T00:00:00"/>
    <d v="2019-11-14T00:00:00"/>
    <s v="JBTAFOYA"/>
    <m/>
    <m/>
    <m/>
    <m/>
    <m/>
    <m/>
    <m/>
    <m/>
    <m/>
    <x v="0"/>
    <x v="0"/>
  </r>
  <r>
    <s v="MORSA"/>
    <n v="1803939015"/>
    <s v="GB/LM-CUSTOM-BLDR"/>
    <s v="SPAN CONSTRUCTION &amp; ENGINEERING, INC."/>
    <s v="BOC - NEWCASTLE 2"/>
    <x v="2"/>
    <d v="2019-02-18T00:00:00"/>
    <d v="2020-02-07T00:00:00"/>
    <m/>
    <s v="18-039390"/>
    <s v="KAN"/>
    <s v="KC3"/>
    <x v="5"/>
    <s v="BH"/>
    <s v="H5"/>
    <m/>
    <d v="2019-09-13T00:00:00"/>
    <d v="2019-09-16T00:00:00"/>
    <m/>
    <n v="118095"/>
    <n v="0"/>
    <n v="76.5"/>
    <n v="0"/>
    <n v="0"/>
    <n v="0"/>
    <m/>
    <n v="0"/>
    <n v="0"/>
    <n v="0"/>
    <m/>
    <m/>
    <n v="0"/>
    <n v="0"/>
    <m/>
    <n v="0"/>
    <m/>
    <n v="0"/>
    <m/>
    <m/>
    <m/>
    <m/>
    <m/>
    <s v="KMBUCK"/>
    <m/>
    <m/>
    <m/>
    <m/>
    <m/>
    <m/>
    <m/>
    <m/>
    <m/>
    <m/>
    <m/>
    <m/>
    <m/>
    <m/>
    <s v="CHAPM"/>
    <m/>
    <m/>
    <m/>
    <m/>
    <s v="JDEASTERWOOD"/>
    <m/>
    <m/>
    <m/>
    <m/>
    <s v="SBNISSEN"/>
    <m/>
    <m/>
    <m/>
    <m/>
    <s v="SVCORDERMAN"/>
    <d v="2020-01-13T00:00:00"/>
    <m/>
    <d v="2020-01-13T00:00:00"/>
    <m/>
    <m/>
    <m/>
    <m/>
    <m/>
    <m/>
    <m/>
    <m/>
    <m/>
    <m/>
    <m/>
    <m/>
    <m/>
    <m/>
    <m/>
    <m/>
    <m/>
    <m/>
    <m/>
    <d v="2020-02-07T00:00:00"/>
    <m/>
    <s v="CHAPM"/>
    <d v="2019-11-14T00:00:00"/>
    <m/>
    <d v="2019-11-14T00:00:00"/>
    <d v="2019-11-14T00:00:00"/>
    <s v="JBTAFOYA"/>
    <m/>
    <m/>
    <m/>
    <m/>
    <m/>
    <m/>
    <m/>
    <m/>
    <m/>
    <x v="0"/>
    <x v="0"/>
  </r>
  <r>
    <s v="MORSA"/>
    <n v="1803939018"/>
    <s v="GB/LM-CUSTOM-BLDR"/>
    <s v="SPAN CONSTRUCTION &amp; ENGINEERING, INC."/>
    <s v="BOC - NEWCASTLE 2"/>
    <x v="2"/>
    <d v="2019-02-18T00:00:00"/>
    <d v="2020-02-17T00:00:00"/>
    <m/>
    <s v="18-039390"/>
    <s v="KAN"/>
    <s v="KC3"/>
    <x v="5"/>
    <s v="BH"/>
    <s v="H5"/>
    <m/>
    <d v="2019-09-13T00:00:00"/>
    <d v="2019-09-16T00:00:00"/>
    <m/>
    <n v="107319"/>
    <n v="0"/>
    <n v="65.28"/>
    <n v="0"/>
    <n v="0"/>
    <n v="0"/>
    <m/>
    <n v="0"/>
    <n v="0"/>
    <n v="0"/>
    <m/>
    <m/>
    <n v="0"/>
    <n v="0"/>
    <m/>
    <n v="0"/>
    <m/>
    <n v="0"/>
    <m/>
    <m/>
    <m/>
    <m/>
    <m/>
    <s v="KMBUCK"/>
    <m/>
    <m/>
    <m/>
    <m/>
    <m/>
    <m/>
    <m/>
    <m/>
    <m/>
    <m/>
    <m/>
    <m/>
    <m/>
    <m/>
    <s v="CHAPM"/>
    <m/>
    <m/>
    <m/>
    <m/>
    <s v="JDEASTERWOOD"/>
    <m/>
    <m/>
    <m/>
    <m/>
    <s v="SBNISSEN"/>
    <m/>
    <m/>
    <m/>
    <m/>
    <s v="SVCORDERMAN"/>
    <d v="2020-01-20T00:00:00"/>
    <m/>
    <d v="2020-01-20T00:00:00"/>
    <m/>
    <m/>
    <m/>
    <m/>
    <m/>
    <m/>
    <m/>
    <m/>
    <m/>
    <m/>
    <m/>
    <m/>
    <m/>
    <m/>
    <m/>
    <m/>
    <m/>
    <m/>
    <m/>
    <d v="2020-02-17T00:00:00"/>
    <m/>
    <s v="CHAPM"/>
    <d v="2019-11-14T00:00:00"/>
    <m/>
    <d v="2019-11-14T00:00:00"/>
    <d v="2019-11-14T00:00:00"/>
    <s v="JBTAFOYA"/>
    <m/>
    <m/>
    <m/>
    <m/>
    <m/>
    <m/>
    <m/>
    <m/>
    <m/>
    <x v="0"/>
    <x v="0"/>
  </r>
  <r>
    <s v="MORSA"/>
    <n v="1803939016"/>
    <s v="GB/LM-CUSTOM-BLDR"/>
    <s v="SPAN CONSTRUCTION &amp; ENGINEERING, INC."/>
    <s v="BOC - NEWCASTLE 2"/>
    <x v="2"/>
    <d v="2019-02-18T00:00:00"/>
    <d v="2020-02-11T00:00:00"/>
    <m/>
    <s v="18-039390"/>
    <s v="KAN"/>
    <s v="KC3"/>
    <x v="5"/>
    <s v="BH"/>
    <s v="H5"/>
    <m/>
    <d v="2019-09-13T00:00:00"/>
    <d v="2019-09-16T00:00:00"/>
    <m/>
    <n v="118095"/>
    <n v="0"/>
    <n v="76.5"/>
    <n v="0"/>
    <n v="0"/>
    <n v="0"/>
    <m/>
    <n v="0"/>
    <n v="0"/>
    <n v="0"/>
    <m/>
    <m/>
    <n v="0"/>
    <n v="0"/>
    <m/>
    <n v="0"/>
    <m/>
    <n v="0"/>
    <m/>
    <m/>
    <m/>
    <m/>
    <m/>
    <s v="KMBUCK"/>
    <m/>
    <m/>
    <m/>
    <m/>
    <m/>
    <m/>
    <m/>
    <m/>
    <m/>
    <m/>
    <m/>
    <m/>
    <m/>
    <m/>
    <s v="CHAPM"/>
    <m/>
    <m/>
    <m/>
    <m/>
    <s v="JDEASTERWOOD"/>
    <m/>
    <m/>
    <m/>
    <m/>
    <s v="SBNISSEN"/>
    <m/>
    <m/>
    <m/>
    <m/>
    <s v="SVCORDERMAN"/>
    <d v="2020-01-20T00:00:00"/>
    <m/>
    <d v="2020-01-20T00:00:00"/>
    <m/>
    <m/>
    <m/>
    <m/>
    <m/>
    <m/>
    <m/>
    <m/>
    <m/>
    <m/>
    <m/>
    <m/>
    <m/>
    <m/>
    <m/>
    <m/>
    <m/>
    <m/>
    <m/>
    <d v="2020-02-11T00:00:00"/>
    <m/>
    <s v="CHAPM"/>
    <d v="2019-11-14T00:00:00"/>
    <m/>
    <d v="2019-11-14T00:00:00"/>
    <d v="2019-11-14T00:00:00"/>
    <s v="JBTAFOYA"/>
    <m/>
    <m/>
    <m/>
    <m/>
    <m/>
    <m/>
    <m/>
    <m/>
    <m/>
    <x v="0"/>
    <x v="0"/>
  </r>
  <r>
    <s v="BAWISELY"/>
    <n v="1900984412"/>
    <s v="GB/WS-ENPARTS-BLDR"/>
    <s v="SPAN CONSTRUCTION &amp; ENGINEERING, INC."/>
    <s v="PHX-70"/>
    <x v="1"/>
    <d v="2019-10-28T00:00:00"/>
    <d v="2019-11-01T00:00:00"/>
    <m/>
    <s v="ADMIN - FRAMES"/>
    <s v="GBL"/>
    <s v="KC3"/>
    <x v="19"/>
    <s v="BH"/>
    <s v="F1"/>
    <m/>
    <m/>
    <m/>
    <d v="2019-11-11T00:00:00"/>
    <n v="1250"/>
    <n v="1250"/>
    <n v="0.5"/>
    <n v="0.42"/>
    <n v="0.42"/>
    <n v="0"/>
    <m/>
    <n v="0"/>
    <n v="0"/>
    <n v="0"/>
    <m/>
    <m/>
    <n v="0"/>
    <n v="0"/>
    <m/>
    <n v="241.24"/>
    <n v="19.298999999999999"/>
    <n v="0"/>
    <m/>
    <m/>
    <m/>
    <m/>
    <m/>
    <s v="JUNGA"/>
    <m/>
    <m/>
    <m/>
    <m/>
    <s v="MHUDGINS"/>
    <m/>
    <m/>
    <m/>
    <m/>
    <m/>
    <m/>
    <m/>
    <m/>
    <m/>
    <s v="BMMULLENDER"/>
    <d v="2019-10-29T00:00:00"/>
    <d v="2019-10-29T00:00:00"/>
    <d v="2019-10-29T00:00:00"/>
    <d v="2019-10-29T00:00:00"/>
    <s v="PAHOSKINS"/>
    <d v="2019-10-29T00:00:00"/>
    <d v="2019-10-29T00:00:00"/>
    <d v="2019-10-29T00:00:00"/>
    <d v="2019-10-29T00:00:00"/>
    <m/>
    <m/>
    <m/>
    <m/>
    <m/>
    <s v="SVCORDERMAN"/>
    <d v="2019-10-30T00:00:00"/>
    <m/>
    <d v="2019-10-30T00:00:00"/>
    <d v="2019-10-30T00:00:00"/>
    <m/>
    <m/>
    <m/>
    <m/>
    <m/>
    <m/>
    <m/>
    <m/>
    <d v="2019-11-04T00:00:00"/>
    <m/>
    <s v="JLWELSCHMEYER"/>
    <m/>
    <m/>
    <m/>
    <m/>
    <m/>
    <m/>
    <m/>
    <d v="2019-11-06T00:00:00"/>
    <d v="2019-11-07T00:00:00"/>
    <s v="PAHOSKINS"/>
    <d v="2019-10-28T00:00:00"/>
    <m/>
    <d v="2019-10-28T00:00:00"/>
    <d v="2019-10-29T00:00:00"/>
    <s v="PAHOSKINS"/>
    <m/>
    <m/>
    <m/>
    <m/>
    <m/>
    <m/>
    <m/>
    <m/>
    <m/>
    <x v="1"/>
    <x v="1"/>
  </r>
  <r>
    <s v="BAWISELY"/>
    <n v="1900984413"/>
    <s v="GB/WS-ENPARTS-BLDR"/>
    <s v="SPAN CONSTRUCTION &amp; ENGINEERING, INC."/>
    <s v="PHX-70"/>
    <x v="1"/>
    <d v="2019-10-29T00:00:00"/>
    <m/>
    <m/>
    <s v="ADMIN - FRAMES"/>
    <s v="GBL"/>
    <s v="KC3"/>
    <x v="19"/>
    <s v="BH"/>
    <s v="F1"/>
    <m/>
    <m/>
    <m/>
    <d v="2019-11-11T00:00:00"/>
    <n v="1250"/>
    <n v="1250"/>
    <n v="0.5"/>
    <n v="0.23"/>
    <n v="0.23"/>
    <n v="0"/>
    <m/>
    <n v="0"/>
    <n v="0"/>
    <n v="0"/>
    <m/>
    <m/>
    <n v="0"/>
    <n v="0"/>
    <m/>
    <n v="510.22"/>
    <n v="40.817999999999998"/>
    <n v="0"/>
    <m/>
    <m/>
    <m/>
    <m/>
    <m/>
    <s v="JUNGA"/>
    <m/>
    <m/>
    <m/>
    <m/>
    <s v="MHUDGINS"/>
    <m/>
    <m/>
    <m/>
    <m/>
    <m/>
    <m/>
    <m/>
    <m/>
    <m/>
    <s v="PAHOSKINS"/>
    <d v="2019-10-29T00:00:00"/>
    <d v="2019-10-29T00:00:00"/>
    <d v="2019-10-29T00:00:00"/>
    <d v="2019-10-29T00:00:00"/>
    <m/>
    <m/>
    <m/>
    <m/>
    <m/>
    <m/>
    <m/>
    <m/>
    <m/>
    <m/>
    <s v="SVCORDERMAN"/>
    <d v="2019-10-30T00:00:00"/>
    <m/>
    <d v="2019-10-30T00:00:00"/>
    <d v="2019-10-30T00:00:00"/>
    <m/>
    <m/>
    <m/>
    <m/>
    <m/>
    <m/>
    <m/>
    <m/>
    <d v="2019-11-04T00:00:00"/>
    <m/>
    <s v="JLWELSCHMEYER"/>
    <m/>
    <m/>
    <m/>
    <m/>
    <m/>
    <m/>
    <m/>
    <d v="2019-11-06T00:00:00"/>
    <d v="2019-11-07T00:00:00"/>
    <s v="PAHOSKINS"/>
    <d v="2019-10-29T00:00:00"/>
    <m/>
    <d v="2019-10-29T00:00:00"/>
    <d v="2019-10-29T00:00:00"/>
    <s v="PAHOSKINS"/>
    <m/>
    <m/>
    <m/>
    <m/>
    <m/>
    <m/>
    <m/>
    <m/>
    <m/>
    <x v="0"/>
    <x v="1"/>
  </r>
  <r>
    <s v="BAWISELY"/>
    <n v="1900984414"/>
    <s v="GB/CL-ENPARTS-BLDR"/>
    <s v="SPAN CONSTRUCTION &amp; ENGINEERING, INC."/>
    <s v="PHX-70"/>
    <x v="0"/>
    <d v="2019-11-01T00:00:00"/>
    <d v="2019-11-06T00:00:00"/>
    <m/>
    <s v="CO03"/>
    <s v="GBL"/>
    <s v="KC3"/>
    <x v="19"/>
    <s v="BH"/>
    <s v="F1"/>
    <m/>
    <m/>
    <m/>
    <m/>
    <n v="5569"/>
    <n v="500"/>
    <n v="0.25"/>
    <n v="0.45"/>
    <n v="0.45"/>
    <n v="0"/>
    <m/>
    <n v="0"/>
    <n v="0"/>
    <n v="0"/>
    <m/>
    <m/>
    <n v="0"/>
    <n v="892"/>
    <n v="16.016999999999999"/>
    <n v="-249.67"/>
    <m/>
    <n v="0"/>
    <m/>
    <m/>
    <m/>
    <m/>
    <m/>
    <s v="JUNGA"/>
    <m/>
    <m/>
    <m/>
    <m/>
    <s v="MHUDGINS"/>
    <m/>
    <m/>
    <m/>
    <m/>
    <m/>
    <m/>
    <m/>
    <m/>
    <m/>
    <s v="PAHOSKINS"/>
    <d v="2019-10-31T00:00:00"/>
    <d v="2019-10-31T00:00:00"/>
    <d v="2019-10-31T00:00:00"/>
    <m/>
    <s v="PAHOSKINS"/>
    <d v="2019-10-31T00:00:00"/>
    <d v="2019-10-31T00:00:00"/>
    <d v="2019-10-31T00:00:00"/>
    <m/>
    <m/>
    <m/>
    <m/>
    <m/>
    <m/>
    <s v="SVCORDERMAN"/>
    <d v="2019-11-04T00:00:00"/>
    <m/>
    <d v="2019-11-04T00:00:00"/>
    <d v="2019-11-04T00:00:00"/>
    <m/>
    <m/>
    <m/>
    <m/>
    <m/>
    <m/>
    <m/>
    <m/>
    <d v="2019-11-07T00:00:00"/>
    <m/>
    <s v="JLWELSCHMEYER"/>
    <m/>
    <m/>
    <m/>
    <m/>
    <m/>
    <m/>
    <m/>
    <d v="2019-11-06T00:00:00"/>
    <d v="2019-11-07T00:00:00"/>
    <s v="PAHOSKINS"/>
    <d v="2019-11-01T00:00:00"/>
    <m/>
    <d v="2019-11-01T00:00:00"/>
    <d v="2019-11-01T00:00:00"/>
    <s v="PAHOSKINS"/>
    <m/>
    <m/>
    <m/>
    <m/>
    <m/>
    <m/>
    <m/>
    <m/>
    <m/>
    <x v="0"/>
    <x v="1"/>
  </r>
  <r>
    <s v="BAWISELY"/>
    <n v="1901362622"/>
    <s v="GB/LM-ENPARTS-BLDR"/>
    <s v="SPAN CONSTRUCTION &amp; ENGINEERING, INC."/>
    <s v="TRANPAK"/>
    <x v="1"/>
    <d v="2019-11-04T00:00:00"/>
    <d v="2019-11-07T00:00:00"/>
    <m/>
    <m/>
    <s v="CAT"/>
    <s v="ANN"/>
    <x v="19"/>
    <s v="BH"/>
    <s v="F1"/>
    <m/>
    <m/>
    <m/>
    <d v="2019-12-01T00:00:00"/>
    <n v="2620"/>
    <n v="2620"/>
    <n v="0.25"/>
    <n v="0.28999999999999998"/>
    <n v="0.28999999999999998"/>
    <n v="0"/>
    <m/>
    <n v="0"/>
    <n v="0"/>
    <n v="0"/>
    <m/>
    <m/>
    <n v="0"/>
    <n v="620"/>
    <n v="23.664000000000001"/>
    <n v="1625.11"/>
    <n v="62.027000000000001"/>
    <n v="0"/>
    <m/>
    <m/>
    <m/>
    <m/>
    <m/>
    <s v="MHUDGINS"/>
    <m/>
    <m/>
    <m/>
    <m/>
    <s v="HUAGUILAR"/>
    <m/>
    <m/>
    <m/>
    <m/>
    <m/>
    <m/>
    <m/>
    <m/>
    <m/>
    <s v="PAHOSKINS"/>
    <d v="2019-11-04T00:00:00"/>
    <d v="2019-11-04T00:00:00"/>
    <d v="2019-11-04T00:00:00"/>
    <d v="2019-11-04T00:00:00"/>
    <s v="PAHOSKINS"/>
    <d v="2019-11-04T00:00:00"/>
    <d v="2019-11-04T00:00:00"/>
    <d v="2019-11-04T00:00:00"/>
    <d v="2019-11-04T00:00:00"/>
    <m/>
    <m/>
    <m/>
    <m/>
    <m/>
    <s v="SVCORDERMAN"/>
    <d v="2019-11-05T00:00:00"/>
    <m/>
    <d v="2019-11-05T00:00:00"/>
    <d v="2019-11-04T00:00:00"/>
    <m/>
    <m/>
    <m/>
    <m/>
    <m/>
    <m/>
    <m/>
    <m/>
    <d v="2019-11-07T00:00:00"/>
    <m/>
    <m/>
    <m/>
    <m/>
    <m/>
    <m/>
    <m/>
    <m/>
    <m/>
    <d v="2019-11-08T00:00:00"/>
    <d v="2019-11-07T00:00:00"/>
    <s v="PAHOSKINS"/>
    <d v="2019-11-04T00:00:00"/>
    <m/>
    <d v="2019-11-04T00:00:00"/>
    <d v="2019-11-04T00:00:00"/>
    <s v="PAHOSKINS"/>
    <m/>
    <m/>
    <m/>
    <m/>
    <m/>
    <m/>
    <m/>
    <m/>
    <m/>
    <x v="0"/>
    <x v="1"/>
  </r>
  <r>
    <s v="LJSHIPP"/>
    <n v="1802941750"/>
    <s v="CLAIM-ENPARTS-BLDR"/>
    <s v="SPAN CONSTRUCTION &amp; ENGINEERING, INC."/>
    <s v="WM SUN VALLEY RECYCLING CENTER"/>
    <x v="1"/>
    <d v="2019-10-28T00:00:00"/>
    <d v="2019-10-30T00:00:00"/>
    <m/>
    <s v="18-019276 Rev-1"/>
    <m/>
    <s v="KC1"/>
    <x v="10"/>
    <s v="BH"/>
    <s v="E2"/>
    <m/>
    <m/>
    <m/>
    <d v="2019-11-28T00:00:00"/>
    <n v="0"/>
    <n v="0"/>
    <n v="0"/>
    <n v="0.5"/>
    <n v="0.5"/>
    <n v="0"/>
    <m/>
    <n v="0"/>
    <n v="0"/>
    <n v="0"/>
    <m/>
    <m/>
    <n v="0"/>
    <n v="0"/>
    <m/>
    <n v="-1019.56"/>
    <m/>
    <n v="0"/>
    <m/>
    <m/>
    <m/>
    <m/>
    <m/>
    <s v="JHWOEHRER"/>
    <m/>
    <m/>
    <m/>
    <m/>
    <s v="GREEA1"/>
    <m/>
    <m/>
    <m/>
    <m/>
    <m/>
    <m/>
    <m/>
    <m/>
    <m/>
    <m/>
    <m/>
    <m/>
    <m/>
    <m/>
    <s v="JWMUNDEN"/>
    <d v="2019-10-28T00:00:00"/>
    <d v="2019-10-28T00:00:00"/>
    <d v="2019-10-28T00:00:00"/>
    <d v="2019-10-28T00:00:00"/>
    <m/>
    <m/>
    <m/>
    <m/>
    <m/>
    <m/>
    <m/>
    <m/>
    <d v="2019-10-29T00:00:00"/>
    <d v="2019-10-29T00:00:00"/>
    <m/>
    <m/>
    <m/>
    <m/>
    <m/>
    <m/>
    <m/>
    <m/>
    <d v="2019-11-01T00:00:00"/>
    <m/>
    <m/>
    <m/>
    <m/>
    <m/>
    <m/>
    <m/>
    <m/>
    <m/>
    <d v="2019-11-05T00:00:00"/>
    <d v="2019-11-06T00:00:00"/>
    <s v="ORTIC"/>
    <d v="2019-10-28T00:00:00"/>
    <m/>
    <d v="2019-10-28T00:00:00"/>
    <d v="2019-10-28T00:00:00"/>
    <m/>
    <m/>
    <m/>
    <m/>
    <m/>
    <m/>
    <m/>
    <m/>
    <m/>
    <m/>
    <x v="0"/>
    <x v="2"/>
  </r>
  <r>
    <s v="LJSHIPP"/>
    <n v="1802941751"/>
    <s v="CLAIM-ENPARTS-BLDR"/>
    <s v="SPAN CONSTRUCTION &amp; ENGINEERING, INC."/>
    <s v="WM SUN VALLEY RECYCLING CENTER"/>
    <x v="0"/>
    <d v="2019-11-04T00:00:00"/>
    <m/>
    <m/>
    <s v="18-019276 Rev-1"/>
    <m/>
    <s v="KC1"/>
    <x v="10"/>
    <s v="BH"/>
    <s v="E2"/>
    <s v="OTHER"/>
    <m/>
    <m/>
    <m/>
    <n v="0"/>
    <n v="0"/>
    <n v="0"/>
    <n v="0.01"/>
    <n v="0.01"/>
    <n v="0"/>
    <m/>
    <n v="0"/>
    <n v="0"/>
    <n v="0"/>
    <m/>
    <m/>
    <n v="0"/>
    <n v="0"/>
    <m/>
    <n v="-23.13"/>
    <m/>
    <n v="0"/>
    <m/>
    <m/>
    <m/>
    <m/>
    <m/>
    <s v="JHWOEHRER"/>
    <m/>
    <m/>
    <m/>
    <m/>
    <s v="GREEA1"/>
    <m/>
    <m/>
    <m/>
    <m/>
    <m/>
    <m/>
    <m/>
    <m/>
    <m/>
    <m/>
    <m/>
    <m/>
    <m/>
    <m/>
    <s v="JWMUNDEN"/>
    <d v="2019-11-05T00:00:00"/>
    <d v="2019-11-05T00:00:00"/>
    <d v="2019-11-05T00:00:00"/>
    <d v="2019-11-05T00:00:00"/>
    <m/>
    <m/>
    <m/>
    <m/>
    <m/>
    <m/>
    <m/>
    <m/>
    <m/>
    <d v="2019-11-06T00:00:00"/>
    <s v="ORTIC"/>
    <d v="2019-11-01T00:00:00"/>
    <d v="2019-11-01T00:00:00"/>
    <d v="2019-11-01T00:00:00"/>
    <d v="2019-11-01T00:00:00"/>
    <m/>
    <m/>
    <m/>
    <d v="2019-11-11T00:00:00"/>
    <m/>
    <m/>
    <m/>
    <m/>
    <m/>
    <m/>
    <m/>
    <m/>
    <m/>
    <d v="2019-11-11T00:00:00"/>
    <d v="2019-11-12T00:00:00"/>
    <s v="ORTIC"/>
    <d v="2019-11-05T00:00:00"/>
    <m/>
    <d v="2019-11-05T00:00:00"/>
    <d v="2019-11-05T00:00:00"/>
    <m/>
    <m/>
    <m/>
    <m/>
    <m/>
    <m/>
    <m/>
    <m/>
    <m/>
    <m/>
    <x v="0"/>
    <x v="2"/>
  </r>
  <r>
    <s v="LJSHIPP"/>
    <n v="1802941752"/>
    <s v="CLAIM-ENPARTS-BLDR"/>
    <s v="SPAN CONSTRUCTION &amp; ENGINEERING, INC."/>
    <s v="WM SUN VALLEY RECYCLING CENTER"/>
    <x v="0"/>
    <d v="2019-11-12T00:00:00"/>
    <m/>
    <m/>
    <s v="18-019276 Rev-1"/>
    <m/>
    <s v="KC1"/>
    <x v="10"/>
    <s v="BH"/>
    <s v="E2"/>
    <s v="OTHER"/>
    <m/>
    <m/>
    <m/>
    <n v="1"/>
    <n v="0"/>
    <n v="0"/>
    <n v="0.45"/>
    <n v="0.45"/>
    <n v="0"/>
    <m/>
    <n v="0"/>
    <n v="0"/>
    <n v="0"/>
    <m/>
    <m/>
    <n v="0"/>
    <n v="1"/>
    <n v="100"/>
    <n v="-831.39"/>
    <m/>
    <n v="0"/>
    <m/>
    <m/>
    <m/>
    <m/>
    <m/>
    <s v="JHWOEHRER"/>
    <m/>
    <m/>
    <m/>
    <m/>
    <s v="GREEA1"/>
    <m/>
    <m/>
    <m/>
    <m/>
    <m/>
    <m/>
    <m/>
    <m/>
    <m/>
    <s v="ORTIC"/>
    <d v="2019-11-12T00:00:00"/>
    <d v="2019-11-12T00:00:00"/>
    <d v="2019-11-12T00:00:00"/>
    <d v="2019-11-12T00:00:00"/>
    <s v="JWMUNDEN"/>
    <d v="2019-11-12T00:00:00"/>
    <d v="2019-11-12T00:00:00"/>
    <d v="2019-11-12T00:00:00"/>
    <d v="2019-11-12T00:00:00"/>
    <m/>
    <m/>
    <m/>
    <m/>
    <m/>
    <m/>
    <m/>
    <m/>
    <m/>
    <d v="2019-11-12T00:00:00"/>
    <m/>
    <m/>
    <m/>
    <m/>
    <m/>
    <m/>
    <m/>
    <m/>
    <d v="2019-11-15T00:00:00"/>
    <m/>
    <m/>
    <m/>
    <m/>
    <m/>
    <m/>
    <m/>
    <m/>
    <m/>
    <d v="2019-11-19T00:00:00"/>
    <d v="2019-11-30T00:00:00"/>
    <s v="ORTIC"/>
    <d v="2019-11-12T00:00:00"/>
    <m/>
    <d v="2019-11-12T00:00:00"/>
    <d v="2019-11-12T00:00:00"/>
    <m/>
    <m/>
    <m/>
    <m/>
    <m/>
    <m/>
    <m/>
    <m/>
    <m/>
    <m/>
    <x v="0"/>
    <x v="2"/>
  </r>
  <r>
    <s v="LJSHIPP"/>
    <n v="1802941754"/>
    <s v="CSS/CONV-CUSTOM-BLDR"/>
    <s v="SPAN CONSTRUCTION &amp; ENGINEERING, INC."/>
    <s v="WM SUN VALLEY RECYCLING CENTER"/>
    <x v="0"/>
    <d v="2019-11-15T00:00:00"/>
    <d v="2019-12-06T00:00:00"/>
    <m/>
    <s v="18-019276 Rev-1"/>
    <m/>
    <s v="KC1"/>
    <x v="10"/>
    <s v="BH"/>
    <s v="E2"/>
    <m/>
    <d v="2019-11-18T00:00:00"/>
    <d v="2019-11-18T00:00:00"/>
    <m/>
    <n v="47449"/>
    <n v="0"/>
    <n v="20.38"/>
    <n v="17.07"/>
    <n v="17.07"/>
    <n v="0"/>
    <m/>
    <n v="0"/>
    <n v="0"/>
    <n v="0"/>
    <m/>
    <m/>
    <n v="0"/>
    <n v="1830"/>
    <n v="3.8570000000000002"/>
    <n v="0"/>
    <m/>
    <n v="0"/>
    <m/>
    <m/>
    <m/>
    <m/>
    <m/>
    <s v="JHWOEHRER"/>
    <m/>
    <m/>
    <m/>
    <m/>
    <s v="GREEA1"/>
    <m/>
    <m/>
    <m/>
    <m/>
    <m/>
    <m/>
    <m/>
    <m/>
    <m/>
    <s v="ORTIC"/>
    <d v="2019-11-15T00:00:00"/>
    <d v="2019-11-15T00:00:00"/>
    <d v="2019-11-15T00:00:00"/>
    <d v="2019-11-15T00:00:00"/>
    <s v="JWMUNDEN"/>
    <d v="2019-11-15T00:00:00"/>
    <d v="2019-11-15T00:00:00"/>
    <d v="2019-11-15T00:00:00"/>
    <d v="2019-11-15T00:00:00"/>
    <m/>
    <m/>
    <m/>
    <m/>
    <m/>
    <s v="SVCORDERMAN"/>
    <d v="2019-11-19T00:00:00"/>
    <m/>
    <d v="2019-11-19T00:00:00"/>
    <d v="2019-11-18T00:00:00"/>
    <m/>
    <m/>
    <m/>
    <m/>
    <m/>
    <m/>
    <m/>
    <m/>
    <d v="2019-11-21T00:00:00"/>
    <m/>
    <m/>
    <m/>
    <m/>
    <m/>
    <m/>
    <m/>
    <m/>
    <m/>
    <d v="2019-12-06T00:00:00"/>
    <m/>
    <s v="ORTIC"/>
    <d v="2019-11-15T00:00:00"/>
    <m/>
    <d v="2019-11-15T00:00:00"/>
    <d v="2019-11-15T00:00:00"/>
    <m/>
    <m/>
    <m/>
    <m/>
    <m/>
    <m/>
    <m/>
    <m/>
    <m/>
    <m/>
    <x v="0"/>
    <x v="0"/>
  </r>
  <r>
    <s v="LJSHIPP"/>
    <n v="1802941756"/>
    <s v="CLAIM-ENPARTS-BLDR"/>
    <s v="SPAN CONSTRUCTION &amp; ENGINEERING, INC."/>
    <s v="WM SUN VALLEY RECYCLING CENTER"/>
    <x v="0"/>
    <d v="2019-11-15T00:00:00"/>
    <d v="2019-12-06T00:00:00"/>
    <m/>
    <s v="18-019276 Rev-1"/>
    <m/>
    <s v="KC1"/>
    <x v="10"/>
    <s v="BH"/>
    <s v="E2"/>
    <s v="OTHER"/>
    <m/>
    <m/>
    <m/>
    <n v="0"/>
    <n v="0"/>
    <n v="0"/>
    <n v="3.55"/>
    <n v="3.55"/>
    <n v="0"/>
    <m/>
    <n v="0"/>
    <n v="0"/>
    <n v="0"/>
    <m/>
    <m/>
    <n v="0"/>
    <n v="0"/>
    <m/>
    <n v="0"/>
    <m/>
    <n v="0"/>
    <m/>
    <m/>
    <m/>
    <m/>
    <m/>
    <s v="JHWOEHRER"/>
    <m/>
    <m/>
    <m/>
    <m/>
    <s v="GREEA1"/>
    <m/>
    <m/>
    <m/>
    <m/>
    <m/>
    <m/>
    <m/>
    <m/>
    <m/>
    <s v="ORTIC"/>
    <d v="2019-11-18T00:00:00"/>
    <d v="2019-11-18T00:00:00"/>
    <d v="2019-11-18T00:00:00"/>
    <d v="2019-11-18T00:00:00"/>
    <s v="JWMUNDEN"/>
    <d v="2019-11-18T00:00:00"/>
    <d v="2019-11-18T00:00:00"/>
    <d v="2019-11-18T00:00:00"/>
    <d v="2019-11-18T00:00:00"/>
    <m/>
    <m/>
    <m/>
    <m/>
    <m/>
    <m/>
    <m/>
    <m/>
    <m/>
    <d v="2019-11-19T00:00:00"/>
    <m/>
    <m/>
    <m/>
    <m/>
    <m/>
    <m/>
    <m/>
    <m/>
    <d v="2019-11-22T00:00:00"/>
    <m/>
    <m/>
    <m/>
    <m/>
    <m/>
    <m/>
    <m/>
    <m/>
    <m/>
    <d v="2019-12-06T00:00:00"/>
    <m/>
    <s v="ORTIC"/>
    <d v="2019-11-18T00:00:00"/>
    <m/>
    <d v="2019-11-18T00:00:00"/>
    <d v="2019-11-18T00:00:00"/>
    <m/>
    <m/>
    <m/>
    <m/>
    <m/>
    <m/>
    <m/>
    <m/>
    <m/>
    <m/>
    <x v="0"/>
    <x v="2"/>
  </r>
  <r>
    <s v="LJSHIPP"/>
    <n v="1802941757"/>
    <s v="CLAIM-ENPARTS-BLDR"/>
    <s v="SPAN CONSTRUCTION &amp; ENGINEERING, INC."/>
    <s v="WM SUN VALLEY RECYCLING CENTER"/>
    <x v="0"/>
    <d v="2019-11-15T00:00:00"/>
    <d v="2019-12-06T00:00:00"/>
    <m/>
    <s v="18-019276 Rev-1"/>
    <m/>
    <s v="KC1"/>
    <x v="10"/>
    <s v="BH"/>
    <s v="E2"/>
    <s v="OTHER"/>
    <m/>
    <m/>
    <m/>
    <n v="0"/>
    <n v="0"/>
    <n v="0"/>
    <n v="1.47"/>
    <n v="1.47"/>
    <n v="0"/>
    <m/>
    <n v="0"/>
    <n v="0"/>
    <n v="0"/>
    <m/>
    <m/>
    <n v="0"/>
    <n v="0"/>
    <m/>
    <n v="0"/>
    <m/>
    <n v="0"/>
    <m/>
    <m/>
    <m/>
    <m/>
    <m/>
    <s v="JHWOEHRER"/>
    <m/>
    <m/>
    <m/>
    <m/>
    <s v="GREEA1"/>
    <m/>
    <m/>
    <m/>
    <m/>
    <m/>
    <m/>
    <m/>
    <m/>
    <m/>
    <s v="ORTIC"/>
    <d v="2019-11-18T00:00:00"/>
    <d v="2019-11-18T00:00:00"/>
    <d v="2019-11-18T00:00:00"/>
    <d v="2019-11-18T00:00:00"/>
    <s v="JWMUNDEN"/>
    <d v="2019-11-18T00:00:00"/>
    <d v="2019-11-18T00:00:00"/>
    <d v="2019-11-18T00:00:00"/>
    <d v="2019-11-18T00:00:00"/>
    <m/>
    <m/>
    <m/>
    <m/>
    <m/>
    <s v="SVCORDERMAN"/>
    <d v="2019-12-06T00:00:00"/>
    <m/>
    <d v="2019-11-29T00:00:00"/>
    <d v="2019-11-19T00:00:00"/>
    <m/>
    <m/>
    <m/>
    <m/>
    <m/>
    <m/>
    <m/>
    <m/>
    <m/>
    <m/>
    <m/>
    <m/>
    <m/>
    <m/>
    <m/>
    <m/>
    <m/>
    <m/>
    <d v="2019-12-06T00:00:00"/>
    <m/>
    <s v="ORTIC"/>
    <d v="2019-11-18T00:00:00"/>
    <m/>
    <d v="2019-11-18T00:00:00"/>
    <d v="2019-11-18T00:00:00"/>
    <m/>
    <m/>
    <m/>
    <m/>
    <m/>
    <m/>
    <m/>
    <m/>
    <m/>
    <m/>
    <x v="0"/>
    <x v="2"/>
  </r>
  <r>
    <s v="LJSHIPP"/>
    <n v="1802941755"/>
    <s v="CSS/CONV-CUSTOM-BLDR"/>
    <s v="SPAN CONSTRUCTION &amp; ENGINEERING, INC."/>
    <s v="WM SUN VALLEY RECYCLING CENTER"/>
    <x v="0"/>
    <d v="2019-11-15T00:00:00"/>
    <d v="2019-12-06T00:00:00"/>
    <m/>
    <s v="18-019276 Rev-1"/>
    <m/>
    <s v="KC1"/>
    <x v="10"/>
    <s v="BH"/>
    <s v="E2"/>
    <m/>
    <d v="2019-11-18T00:00:00"/>
    <d v="2019-11-18T00:00:00"/>
    <m/>
    <n v="18082"/>
    <n v="0"/>
    <n v="7.5"/>
    <n v="8.64"/>
    <n v="8.64"/>
    <n v="0"/>
    <m/>
    <n v="0"/>
    <n v="0"/>
    <n v="0"/>
    <m/>
    <m/>
    <n v="0"/>
    <n v="232"/>
    <n v="1.2829999999999999"/>
    <n v="0"/>
    <m/>
    <n v="0"/>
    <m/>
    <m/>
    <m/>
    <m/>
    <m/>
    <s v="JHWOEHRER"/>
    <m/>
    <m/>
    <m/>
    <m/>
    <s v="GREEA1"/>
    <m/>
    <m/>
    <m/>
    <m/>
    <m/>
    <m/>
    <m/>
    <m/>
    <m/>
    <s v="ORTIC"/>
    <d v="2019-11-15T00:00:00"/>
    <d v="2019-11-15T00:00:00"/>
    <d v="2019-11-15T00:00:00"/>
    <d v="2019-11-15T00:00:00"/>
    <s v="JWMUNDEN"/>
    <d v="2019-11-15T00:00:00"/>
    <d v="2019-11-15T00:00:00"/>
    <d v="2019-11-15T00:00:00"/>
    <d v="2019-11-15T00:00:00"/>
    <m/>
    <m/>
    <m/>
    <m/>
    <m/>
    <s v="SVCORDERMAN"/>
    <d v="2019-11-19T00:00:00"/>
    <m/>
    <d v="2019-11-19T00:00:00"/>
    <d v="2019-11-18T00:00:00"/>
    <m/>
    <m/>
    <m/>
    <m/>
    <m/>
    <m/>
    <m/>
    <m/>
    <d v="2019-11-21T00:00:00"/>
    <m/>
    <m/>
    <m/>
    <m/>
    <m/>
    <m/>
    <m/>
    <m/>
    <m/>
    <d v="2019-12-06T00:00:00"/>
    <m/>
    <s v="ORTIC"/>
    <d v="2019-11-15T00:00:00"/>
    <m/>
    <d v="2019-11-15T00:00:00"/>
    <d v="2019-11-15T00:00:00"/>
    <m/>
    <m/>
    <m/>
    <m/>
    <m/>
    <m/>
    <m/>
    <m/>
    <m/>
    <m/>
    <x v="0"/>
    <x v="0"/>
  </r>
  <r>
    <s v="MDCOFFEY"/>
    <n v="1900766802"/>
    <s v="ROOF-CUSTOM-BLDR"/>
    <s v="U-HAUL INTERNATIONAL, INC."/>
    <s v="U-HAUL OF LAKELAND, FL"/>
    <x v="0"/>
    <d v="2019-11-07T00:00:00"/>
    <d v="2019-11-25T00:00:00"/>
    <m/>
    <m/>
    <m/>
    <s v="KC3"/>
    <x v="11"/>
    <s v="BH"/>
    <s v="R"/>
    <m/>
    <d v="2019-11-08T00:00:00"/>
    <d v="2019-11-08T00:00:00"/>
    <m/>
    <n v="58265.49"/>
    <n v="58265.49"/>
    <n v="24.73"/>
    <n v="12.79"/>
    <n v="12.79"/>
    <n v="0"/>
    <m/>
    <n v="0"/>
    <n v="0"/>
    <n v="0"/>
    <m/>
    <m/>
    <n v="0"/>
    <n v="14896.49"/>
    <n v="25.567"/>
    <n v="36659.18"/>
    <n v="62.917000000000002"/>
    <n v="0"/>
    <m/>
    <m/>
    <m/>
    <m/>
    <m/>
    <s v="MPJESKY"/>
    <m/>
    <m/>
    <m/>
    <m/>
    <m/>
    <m/>
    <m/>
    <m/>
    <m/>
    <m/>
    <m/>
    <m/>
    <m/>
    <m/>
    <s v="VALDM"/>
    <d v="2019-11-06T00:00:00"/>
    <d v="2019-11-08T00:00:00"/>
    <d v="2019-11-12T00:00:00"/>
    <d v="2019-11-12T00:00:00"/>
    <m/>
    <m/>
    <m/>
    <m/>
    <m/>
    <m/>
    <m/>
    <m/>
    <m/>
    <m/>
    <s v="SVCORDERMAN"/>
    <d v="2019-11-13T00:00:00"/>
    <m/>
    <d v="2019-11-13T00:00:00"/>
    <d v="2019-11-13T00:00:00"/>
    <s v="VALDM"/>
    <d v="2019-11-06T00:00:00"/>
    <d v="2019-11-08T00:00:00"/>
    <d v="2019-11-12T00:00:00"/>
    <d v="2019-11-12T00:00:00"/>
    <m/>
    <m/>
    <m/>
    <d v="2019-11-18T00:00:00"/>
    <m/>
    <m/>
    <m/>
    <m/>
    <m/>
    <m/>
    <m/>
    <m/>
    <m/>
    <d v="2019-11-26T00:00:00"/>
    <d v="2019-11-27T00:00:00"/>
    <s v="VALDM"/>
    <d v="2019-11-12T00:00:00"/>
    <m/>
    <d v="2019-11-12T00:00:00"/>
    <d v="2019-11-12T00:00:00"/>
    <m/>
    <m/>
    <m/>
    <m/>
    <m/>
    <m/>
    <m/>
    <m/>
    <m/>
    <m/>
    <x v="0"/>
    <x v="0"/>
  </r>
  <r>
    <s v="SPALD"/>
    <n v="1901007683"/>
    <s v="CSS/CONV-CUSTOM-BLDR"/>
    <s v="SPAN CONSTRUCTION &amp; ENGINEERING, INC."/>
    <s v="MERCK FACTORY 4"/>
    <x v="0"/>
    <d v="2019-11-18T00:00:00"/>
    <m/>
    <m/>
    <m/>
    <s v="CAT"/>
    <m/>
    <x v="12"/>
    <s v="BH"/>
    <s v="P"/>
    <m/>
    <d v="2019-11-19T00:00:00"/>
    <d v="2019-11-20T00:00:00"/>
    <m/>
    <n v="1"/>
    <n v="0"/>
    <n v="0"/>
    <n v="23.04"/>
    <n v="23.04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20T00:00:00"/>
    <d v="2019-11-20T00:00:00"/>
    <m/>
    <m/>
    <m/>
    <m/>
    <m/>
    <m/>
    <m/>
    <m/>
    <d v="2019-11-25T00:00:00"/>
    <m/>
    <m/>
    <m/>
    <m/>
    <m/>
    <m/>
    <m/>
    <m/>
    <m/>
    <d v="2019-12-05T00:00:00"/>
    <m/>
    <s v="MRSICKEL"/>
    <d v="2019-11-19T00:00:00"/>
    <m/>
    <d v="2019-11-19T00:00:00"/>
    <d v="2019-11-19T00:00:00"/>
    <s v="AMSHEPHERD"/>
    <m/>
    <m/>
    <m/>
    <m/>
    <m/>
    <m/>
    <m/>
    <m/>
    <m/>
    <x v="0"/>
    <x v="0"/>
  </r>
  <r>
    <s v="SPALD"/>
    <n v="1901007631"/>
    <s v="CSS/CONV-CUSTOM-BLDR"/>
    <s v="SPAN CONSTRUCTION &amp; ENGINEERING, INC."/>
    <s v="MERCK FACTORY 4"/>
    <x v="0"/>
    <d v="2019-08-15T00:00:00"/>
    <d v="2019-11-25T00:00:00"/>
    <m/>
    <m/>
    <s v="CAT"/>
    <m/>
    <x v="12"/>
    <s v="BH"/>
    <s v="Z15"/>
    <m/>
    <d v="2019-09-10T00:00:00"/>
    <d v="2019-09-11T00:00:00"/>
    <m/>
    <n v="80619.350000000006"/>
    <n v="0"/>
    <n v="46"/>
    <n v="46.3"/>
    <n v="46.3"/>
    <n v="0"/>
    <m/>
    <n v="0"/>
    <n v="0"/>
    <n v="0"/>
    <m/>
    <m/>
    <n v="0"/>
    <n v="20154.349999999999"/>
    <n v="24.998999999999999"/>
    <n v="13552.43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31T00:00:00"/>
    <m/>
    <d v="2019-11-01T00:00:00"/>
    <d v="2019-11-01T00:00:00"/>
    <m/>
    <m/>
    <m/>
    <m/>
    <m/>
    <m/>
    <m/>
    <m/>
    <d v="2019-11-06T00:00:00"/>
    <m/>
    <m/>
    <m/>
    <m/>
    <m/>
    <m/>
    <m/>
    <m/>
    <m/>
    <d v="2019-12-10T00:00:00"/>
    <m/>
    <s v="QIUP1"/>
    <d v="2019-10-30T00:00:00"/>
    <m/>
    <d v="2019-10-30T00:00:00"/>
    <d v="2019-10-31T00:00:00"/>
    <s v="AMSHEPHERD"/>
    <m/>
    <m/>
    <m/>
    <m/>
    <m/>
    <m/>
    <m/>
    <m/>
    <m/>
    <x v="1"/>
    <x v="0"/>
  </r>
  <r>
    <s v="SPALD"/>
    <n v="1901007633"/>
    <s v="CSS/CONV-CUSTOM-BLDR"/>
    <s v="SPAN CONSTRUCTION &amp; ENGINEERING, INC."/>
    <s v="MERCK FACTORY 4"/>
    <x v="0"/>
    <d v="2019-08-15T00:00:00"/>
    <d v="2019-11-25T00:00:00"/>
    <m/>
    <m/>
    <s v="CAT"/>
    <m/>
    <x v="12"/>
    <s v="BH"/>
    <s v="Z15"/>
    <m/>
    <d v="2019-09-10T00:00:00"/>
    <d v="2019-09-11T00:00:00"/>
    <m/>
    <n v="80619.350000000006"/>
    <n v="0"/>
    <n v="46"/>
    <n v="23.84"/>
    <n v="23.84"/>
    <n v="0"/>
    <m/>
    <n v="0"/>
    <n v="0"/>
    <n v="0"/>
    <m/>
    <m/>
    <n v="0"/>
    <n v="20154.349999999999"/>
    <n v="24.998999999999999"/>
    <n v="3615.8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31T00:00:00"/>
    <m/>
    <d v="2019-10-31T00:00:00"/>
    <d v="2019-11-01T00:00:00"/>
    <m/>
    <m/>
    <m/>
    <m/>
    <m/>
    <m/>
    <m/>
    <m/>
    <d v="2019-11-06T00:00:00"/>
    <m/>
    <m/>
    <m/>
    <m/>
    <m/>
    <m/>
    <m/>
    <m/>
    <m/>
    <d v="2019-12-10T00:00:00"/>
    <m/>
    <s v="QIUP1"/>
    <d v="2019-10-30T00:00:00"/>
    <m/>
    <d v="2019-10-30T00:00:00"/>
    <d v="2019-10-31T00:00:00"/>
    <s v="AMSHEPHERD"/>
    <m/>
    <m/>
    <m/>
    <m/>
    <m/>
    <m/>
    <m/>
    <m/>
    <m/>
    <x v="1"/>
    <x v="0"/>
  </r>
  <r>
    <s v="SPALD"/>
    <n v="1901007632"/>
    <s v="CSS/CONV-CUSTOM-BLDR"/>
    <s v="SPAN CONSTRUCTION &amp; ENGINEERING, INC."/>
    <s v="MERCK FACTORY 4"/>
    <x v="0"/>
    <d v="2019-08-15T00:00:00"/>
    <d v="2019-11-25T00:00:00"/>
    <m/>
    <m/>
    <s v="CAT"/>
    <m/>
    <x v="12"/>
    <s v="BH"/>
    <s v="Z15"/>
    <m/>
    <d v="2019-09-10T00:00:00"/>
    <d v="2019-09-11T00:00:00"/>
    <m/>
    <n v="80619.350000000006"/>
    <n v="0"/>
    <n v="46"/>
    <n v="26.01"/>
    <n v="26.01"/>
    <n v="0"/>
    <m/>
    <n v="0"/>
    <n v="0"/>
    <n v="0"/>
    <m/>
    <m/>
    <n v="0"/>
    <n v="20154.349999999999"/>
    <n v="24.998999999999999"/>
    <n v="2938.9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31T00:00:00"/>
    <m/>
    <d v="2019-10-31T00:00:00"/>
    <d v="2019-11-01T00:00:00"/>
    <m/>
    <m/>
    <m/>
    <m/>
    <m/>
    <m/>
    <m/>
    <m/>
    <d v="2019-11-06T00:00:00"/>
    <m/>
    <m/>
    <m/>
    <m/>
    <m/>
    <m/>
    <m/>
    <m/>
    <m/>
    <d v="2019-12-10T00:00:00"/>
    <m/>
    <s v="QIUP1"/>
    <d v="2019-10-30T00:00:00"/>
    <m/>
    <d v="2019-10-30T00:00:00"/>
    <d v="2019-10-31T00:00:00"/>
    <s v="AMSHEPHERD"/>
    <m/>
    <m/>
    <m/>
    <m/>
    <m/>
    <m/>
    <m/>
    <m/>
    <m/>
    <x v="1"/>
    <x v="0"/>
  </r>
  <r>
    <s v="SPALD"/>
    <n v="1901007635"/>
    <s v="CSS/CONV-CUSTOM-BLDR"/>
    <s v="SPAN CONSTRUCTION &amp; ENGINEERING, INC."/>
    <s v="MERCK FACTORY 4"/>
    <x v="0"/>
    <d v="2019-08-15T00:00:00"/>
    <d v="2019-11-27T00:00:00"/>
    <m/>
    <m/>
    <s v="CAT"/>
    <m/>
    <x v="12"/>
    <s v="BH"/>
    <s v="Z15"/>
    <m/>
    <d v="2019-09-10T00:00:00"/>
    <d v="2019-09-11T00:00:00"/>
    <m/>
    <n v="80619.350000000006"/>
    <n v="0"/>
    <n v="46"/>
    <n v="53.4"/>
    <n v="53.4"/>
    <n v="0"/>
    <m/>
    <n v="0"/>
    <n v="0"/>
    <n v="0"/>
    <m/>
    <m/>
    <n v="0"/>
    <n v="20154.349999999999"/>
    <n v="24.998999999999999"/>
    <n v="11594.43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8T00:00:00"/>
    <m/>
    <d v="2019-11-08T00:00:00"/>
    <d v="2019-11-07T00:00:00"/>
    <m/>
    <m/>
    <m/>
    <m/>
    <m/>
    <m/>
    <m/>
    <m/>
    <d v="2019-11-11T00:00:00"/>
    <m/>
    <m/>
    <m/>
    <m/>
    <m/>
    <m/>
    <m/>
    <m/>
    <m/>
    <d v="2019-12-17T00:00:00"/>
    <m/>
    <s v="QIUP1"/>
    <d v="2019-11-07T00:00:00"/>
    <m/>
    <d v="2019-11-07T00:00:00"/>
    <d v="2019-11-06T00:00:00"/>
    <s v="AMSHEPHERD"/>
    <m/>
    <m/>
    <m/>
    <m/>
    <m/>
    <m/>
    <m/>
    <m/>
    <m/>
    <x v="0"/>
    <x v="0"/>
  </r>
  <r>
    <s v="SPALD"/>
    <n v="1901007636"/>
    <s v="CSS/CONV-CUSTOM-BLDR"/>
    <s v="SPAN CONSTRUCTION &amp; ENGINEERING, INC."/>
    <s v="MERCK FACTORY 4"/>
    <x v="0"/>
    <d v="2019-08-15T00:00:00"/>
    <d v="2019-11-27T00:00:00"/>
    <m/>
    <m/>
    <s v="CAT"/>
    <m/>
    <x v="12"/>
    <s v="BH"/>
    <s v="Z15"/>
    <m/>
    <d v="2019-09-10T00:00:00"/>
    <d v="2019-09-11T00:00:00"/>
    <m/>
    <n v="80619.350000000006"/>
    <n v="0"/>
    <n v="46"/>
    <n v="51.25"/>
    <n v="51.25"/>
    <n v="0"/>
    <m/>
    <n v="0"/>
    <n v="0"/>
    <n v="0"/>
    <m/>
    <m/>
    <n v="0"/>
    <n v="20154.349999999999"/>
    <n v="24.998999999999999"/>
    <n v="18282.1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8T00:00:00"/>
    <m/>
    <d v="2019-11-08T00:00:00"/>
    <d v="2019-11-07T00:00:00"/>
    <m/>
    <m/>
    <m/>
    <m/>
    <m/>
    <m/>
    <m/>
    <m/>
    <d v="2019-11-11T00:00:00"/>
    <m/>
    <m/>
    <m/>
    <m/>
    <m/>
    <m/>
    <m/>
    <m/>
    <m/>
    <d v="2019-12-17T00:00:00"/>
    <m/>
    <s v="QIUP1"/>
    <d v="2019-11-07T00:00:00"/>
    <m/>
    <d v="2019-11-07T00:00:00"/>
    <d v="2019-11-06T00:00:00"/>
    <s v="AMSHEPHERD"/>
    <m/>
    <m/>
    <m/>
    <m/>
    <m/>
    <m/>
    <m/>
    <m/>
    <m/>
    <x v="0"/>
    <x v="0"/>
  </r>
  <r>
    <s v="SPALD"/>
    <n v="1901007648"/>
    <s v="CSS/CONV-ENPARTS-BLDR"/>
    <s v="SPAN CONSTRUCTION &amp; ENGINEERING, INC."/>
    <s v="MERCK FACTORY 4"/>
    <x v="1"/>
    <d v="2019-10-02T00:00:00"/>
    <m/>
    <m/>
    <m/>
    <s v="CAT"/>
    <m/>
    <x v="12"/>
    <s v="BH"/>
    <s v="Z15"/>
    <m/>
    <m/>
    <m/>
    <d v="2019-12-01T00:00:00"/>
    <n v="1"/>
    <n v="0"/>
    <n v="0"/>
    <n v="3.61"/>
    <n v="3.61"/>
    <n v="0"/>
    <m/>
    <n v="0"/>
    <n v="0"/>
    <n v="0"/>
    <m/>
    <m/>
    <n v="0"/>
    <n v="1"/>
    <n v="100"/>
    <n v="-5981.5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01T00:00:00"/>
    <d v="2019-11-01T00:00:00"/>
    <m/>
    <m/>
    <m/>
    <m/>
    <m/>
    <m/>
    <m/>
    <m/>
    <d v="2019-11-06T00:00:00"/>
    <m/>
    <m/>
    <m/>
    <m/>
    <m/>
    <m/>
    <m/>
    <m/>
    <m/>
    <d v="2019-11-12T00:00:00"/>
    <d v="2019-11-13T00:00:00"/>
    <s v="QIUP1"/>
    <d v="2019-10-31T00:00:00"/>
    <m/>
    <d v="2019-10-31T00:00:00"/>
    <d v="2019-10-31T00:00:00"/>
    <s v="AMSHEPHERD"/>
    <m/>
    <m/>
    <m/>
    <m/>
    <m/>
    <m/>
    <m/>
    <m/>
    <m/>
    <x v="0"/>
    <x v="1"/>
  </r>
  <r>
    <s v="SPALD"/>
    <n v="1901007664"/>
    <s v="CSS/CONV-ENPARTS-BLDR"/>
    <s v="SPAN CONSTRUCTION &amp; ENGINEERING, INC."/>
    <s v="MERCK FACTORY 4"/>
    <x v="0"/>
    <d v="2019-10-31T00:00:00"/>
    <d v="2019-12-03T00:00:00"/>
    <m/>
    <m/>
    <s v="CAT"/>
    <m/>
    <x v="12"/>
    <s v="BH"/>
    <s v="Z15"/>
    <m/>
    <m/>
    <m/>
    <m/>
    <n v="1"/>
    <n v="0"/>
    <n v="0"/>
    <n v="2.4500000000000002"/>
    <n v="2.4500000000000002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1-19T00:00:00"/>
    <m/>
    <m/>
    <m/>
    <m/>
    <m/>
    <m/>
    <m/>
    <m/>
    <m/>
    <m/>
    <m/>
    <m/>
    <m/>
    <m/>
    <m/>
    <m/>
    <m/>
    <m/>
    <d v="2019-12-03T00:00:00"/>
    <m/>
    <s v="QIUP1"/>
    <d v="2019-11-01T00:00:00"/>
    <m/>
    <d v="2019-11-01T00:00:00"/>
    <d v="2019-10-31T00:00:00"/>
    <s v="AMSHEPHERD"/>
    <m/>
    <m/>
    <m/>
    <m/>
    <m/>
    <m/>
    <m/>
    <m/>
    <m/>
    <x v="0"/>
    <x v="1"/>
  </r>
  <r>
    <s v="SPALD"/>
    <n v="1901007665"/>
    <s v="CSS/CONV-ENPARTS-BLDR"/>
    <s v="SPAN CONSTRUCTION &amp; ENGINEERING, INC."/>
    <s v="MERCK FACTORY 4"/>
    <x v="0"/>
    <d v="2019-10-31T00:00:00"/>
    <d v="2019-12-10T00:00:00"/>
    <m/>
    <m/>
    <s v="CAT"/>
    <m/>
    <x v="12"/>
    <s v="BH"/>
    <s v="Z15"/>
    <m/>
    <m/>
    <m/>
    <m/>
    <n v="1"/>
    <n v="0"/>
    <n v="0"/>
    <n v="2.4500000000000002"/>
    <n v="2.4500000000000002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1-01T00:00:00"/>
    <m/>
    <m/>
    <m/>
    <m/>
    <m/>
    <m/>
    <m/>
    <m/>
    <d v="2019-11-06T00:00:00"/>
    <m/>
    <m/>
    <m/>
    <m/>
    <m/>
    <m/>
    <m/>
    <m/>
    <m/>
    <d v="2019-12-10T00:00:00"/>
    <m/>
    <s v="QIUP1"/>
    <d v="2019-11-01T00:00:00"/>
    <m/>
    <d v="2019-11-01T00:00:00"/>
    <d v="2019-10-31T00:00:00"/>
    <s v="AMSHEPHERD"/>
    <m/>
    <m/>
    <m/>
    <m/>
    <m/>
    <m/>
    <m/>
    <m/>
    <m/>
    <x v="0"/>
    <x v="1"/>
  </r>
  <r>
    <s v="SPALD"/>
    <n v="1901007663"/>
    <s v="CSS/CONV-ENPARTS-BLDR"/>
    <s v="SPAN CONSTRUCTION &amp; ENGINEERING, INC."/>
    <s v="MERCK FACTORY 4"/>
    <x v="0"/>
    <d v="2019-10-31T00:00:00"/>
    <d v="2019-12-03T00:00:00"/>
    <m/>
    <m/>
    <s v="CAT"/>
    <m/>
    <x v="12"/>
    <s v="BH"/>
    <s v="Z15"/>
    <m/>
    <m/>
    <m/>
    <m/>
    <n v="1"/>
    <n v="0"/>
    <n v="0"/>
    <n v="2.02"/>
    <n v="2.02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1-01T00:00:00"/>
    <m/>
    <m/>
    <m/>
    <m/>
    <m/>
    <m/>
    <m/>
    <m/>
    <m/>
    <m/>
    <m/>
    <m/>
    <m/>
    <m/>
    <m/>
    <m/>
    <m/>
    <m/>
    <d v="2019-11-20T00:00:00"/>
    <m/>
    <s v="QIUP1"/>
    <d v="2019-11-01T00:00:00"/>
    <m/>
    <d v="2019-11-01T00:00:00"/>
    <d v="2019-10-31T00:00:00"/>
    <s v="AMSHEPHERD"/>
    <m/>
    <m/>
    <m/>
    <m/>
    <m/>
    <m/>
    <m/>
    <m/>
    <m/>
    <x v="0"/>
    <x v="1"/>
  </r>
  <r>
    <s v="SPALD"/>
    <n v="1901007660"/>
    <s v="CSS/CONV-ENPARTS-BLDR"/>
    <s v="SPAN CONSTRUCTION &amp; ENGINEERING, INC."/>
    <s v="MERCK FACTORY 4"/>
    <x v="0"/>
    <d v="2019-10-31T00:00:00"/>
    <d v="2019-11-19T00:00:00"/>
    <m/>
    <m/>
    <s v="CAT"/>
    <m/>
    <x v="12"/>
    <s v="BH"/>
    <s v="Z15"/>
    <m/>
    <m/>
    <m/>
    <m/>
    <n v="1"/>
    <n v="0"/>
    <n v="0"/>
    <n v="3.75"/>
    <n v="3.75"/>
    <n v="0"/>
    <m/>
    <n v="0"/>
    <n v="0"/>
    <n v="0"/>
    <m/>
    <m/>
    <n v="0"/>
    <n v="1"/>
    <n v="100"/>
    <n v="-6199.7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1-01T00:00:00"/>
    <m/>
    <m/>
    <m/>
    <m/>
    <m/>
    <m/>
    <m/>
    <m/>
    <m/>
    <m/>
    <m/>
    <m/>
    <m/>
    <m/>
    <m/>
    <m/>
    <m/>
    <m/>
    <d v="2019-11-19T00:00:00"/>
    <d v="2019-11-19T00:00:00"/>
    <s v="QIUP1"/>
    <d v="2019-11-01T00:00:00"/>
    <m/>
    <d v="2019-11-01T00:00:00"/>
    <d v="2019-10-31T00:00:00"/>
    <s v="AMSHEPHERD"/>
    <m/>
    <m/>
    <m/>
    <m/>
    <m/>
    <m/>
    <m/>
    <m/>
    <m/>
    <x v="0"/>
    <x v="1"/>
  </r>
  <r>
    <s v="SPALD"/>
    <n v="1901007662"/>
    <s v="CSS/CONV-ENPARTS-BLDR"/>
    <s v="SPAN CONSTRUCTION &amp; ENGINEERING, INC."/>
    <s v="MERCK FACTORY 4"/>
    <x v="0"/>
    <d v="2019-10-31T00:00:00"/>
    <d v="2019-11-26T00:00:00"/>
    <m/>
    <m/>
    <s v="CAT"/>
    <m/>
    <x v="12"/>
    <s v="BH"/>
    <s v="Z15"/>
    <m/>
    <m/>
    <m/>
    <m/>
    <n v="1"/>
    <n v="0"/>
    <n v="0"/>
    <n v="2.94"/>
    <n v="2.94"/>
    <n v="0"/>
    <m/>
    <n v="0"/>
    <n v="0"/>
    <n v="0"/>
    <m/>
    <m/>
    <n v="0"/>
    <n v="1"/>
    <n v="100"/>
    <n v="-4731.520000000000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1-01T00:00:00"/>
    <m/>
    <m/>
    <m/>
    <m/>
    <m/>
    <m/>
    <m/>
    <m/>
    <m/>
    <m/>
    <m/>
    <m/>
    <m/>
    <m/>
    <m/>
    <m/>
    <m/>
    <m/>
    <d v="2019-11-26T00:00:00"/>
    <d v="2019-11-29T00:00:00"/>
    <s v="QIUP1"/>
    <d v="2019-11-01T00:00:00"/>
    <m/>
    <d v="2019-11-01T00:00:00"/>
    <d v="2019-10-31T00:00:00"/>
    <s v="AMSHEPHERD"/>
    <m/>
    <m/>
    <m/>
    <m/>
    <m/>
    <m/>
    <m/>
    <m/>
    <m/>
    <x v="0"/>
    <x v="1"/>
  </r>
  <r>
    <s v="SPALD"/>
    <n v="1901007657"/>
    <s v="CSS/CONV-ENPARTS-BLDR"/>
    <s v="SPAN CONSTRUCTION &amp; ENGINEERING, INC."/>
    <s v="MERCK FACTORY 4"/>
    <x v="1"/>
    <d v="2019-10-31T00:00:00"/>
    <d v="2019-11-12T00:00:00"/>
    <m/>
    <m/>
    <s v="CAT"/>
    <m/>
    <x v="12"/>
    <s v="BH"/>
    <s v="Z15"/>
    <m/>
    <m/>
    <m/>
    <d v="2019-12-01T00:00:00"/>
    <n v="1"/>
    <n v="0"/>
    <n v="0"/>
    <n v="3.96"/>
    <n v="3.96"/>
    <n v="0"/>
    <m/>
    <n v="0"/>
    <n v="0"/>
    <n v="0"/>
    <m/>
    <m/>
    <n v="0"/>
    <n v="1"/>
    <n v="100"/>
    <n v="-6191.03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1-01T00:00:00"/>
    <m/>
    <m/>
    <m/>
    <m/>
    <m/>
    <m/>
    <m/>
    <m/>
    <m/>
    <m/>
    <m/>
    <m/>
    <m/>
    <m/>
    <m/>
    <m/>
    <m/>
    <m/>
    <d v="2019-11-12T00:00:00"/>
    <d v="2019-11-12T00:00:00"/>
    <s v="QIUP1"/>
    <d v="2019-11-01T00:00:00"/>
    <m/>
    <d v="2019-11-01T00:00:00"/>
    <d v="2019-10-31T00:00:00"/>
    <s v="AMSHEPHERD"/>
    <m/>
    <m/>
    <m/>
    <m/>
    <m/>
    <m/>
    <m/>
    <m/>
    <m/>
    <x v="0"/>
    <x v="1"/>
  </r>
  <r>
    <s v="SPALD"/>
    <n v="1901007658"/>
    <s v="CSS/CONV-ENPARTS-BLDR"/>
    <s v="SPAN CONSTRUCTION &amp; ENGINEERING, INC."/>
    <s v="MERCK FACTORY 4"/>
    <x v="1"/>
    <d v="2019-10-31T00:00:00"/>
    <d v="2019-11-12T00:00:00"/>
    <m/>
    <m/>
    <s v="CAT"/>
    <m/>
    <x v="12"/>
    <s v="BH"/>
    <s v="Z15"/>
    <m/>
    <m/>
    <m/>
    <d v="2019-12-01T00:00:00"/>
    <n v="1"/>
    <n v="0"/>
    <n v="0"/>
    <n v="3.99"/>
    <n v="3.99"/>
    <n v="0"/>
    <m/>
    <n v="0"/>
    <n v="0"/>
    <n v="0"/>
    <m/>
    <m/>
    <n v="0"/>
    <n v="1"/>
    <n v="100"/>
    <n v="-6446.5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1-01T00:00:00"/>
    <m/>
    <m/>
    <m/>
    <m/>
    <m/>
    <m/>
    <m/>
    <m/>
    <m/>
    <m/>
    <m/>
    <m/>
    <m/>
    <m/>
    <m/>
    <m/>
    <m/>
    <m/>
    <d v="2019-11-12T00:00:00"/>
    <d v="2019-11-13T00:00:00"/>
    <s v="QIUP1"/>
    <d v="2019-11-01T00:00:00"/>
    <m/>
    <d v="2019-11-01T00:00:00"/>
    <d v="2019-10-31T00:00:00"/>
    <s v="AMSHEPHERD"/>
    <m/>
    <m/>
    <m/>
    <m/>
    <m/>
    <m/>
    <m/>
    <m/>
    <m/>
    <x v="0"/>
    <x v="1"/>
  </r>
  <r>
    <s v="SPALD"/>
    <n v="1901007659"/>
    <s v="CSS/CONV-CUSTOM-BLDR"/>
    <s v="SPAN CONSTRUCTION &amp; ENGINEERING, INC."/>
    <s v="MERCK FACTORY 4"/>
    <x v="0"/>
    <d v="2019-10-31T00:00:00"/>
    <d v="2019-12-10T00:00:00"/>
    <m/>
    <m/>
    <s v="CAT"/>
    <m/>
    <x v="12"/>
    <s v="BH"/>
    <s v="Z15"/>
    <m/>
    <d v="2019-11-21T00:00:00"/>
    <d v="2019-11-21T00:00:00"/>
    <m/>
    <n v="1"/>
    <n v="0"/>
    <n v="0"/>
    <n v="12.98"/>
    <n v="12.98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21T00:00:00"/>
    <m/>
    <d v="2019-11-21T00:00:00"/>
    <d v="2019-11-21T00:00:00"/>
    <m/>
    <m/>
    <m/>
    <m/>
    <m/>
    <m/>
    <m/>
    <m/>
    <d v="2019-11-25T00:00:00"/>
    <m/>
    <m/>
    <m/>
    <m/>
    <m/>
    <m/>
    <m/>
    <m/>
    <m/>
    <d v="2019-12-12T00:00:00"/>
    <m/>
    <s v="QIUP1"/>
    <d v="2019-11-21T00:00:00"/>
    <m/>
    <d v="2019-11-21T00:00:00"/>
    <d v="2019-11-20T00:00:00"/>
    <s v="AMSHEPHERD"/>
    <m/>
    <m/>
    <m/>
    <m/>
    <m/>
    <m/>
    <m/>
    <m/>
    <m/>
    <x v="0"/>
    <x v="0"/>
  </r>
  <r>
    <s v="SPALD"/>
    <n v="1901007661"/>
    <s v="CSS/CONV-ENPARTS-BLDR"/>
    <s v="SPAN CONSTRUCTION &amp; ENGINEERING, INC."/>
    <s v="MERCK FACTORY 4"/>
    <x v="1"/>
    <d v="2019-10-31T00:00:00"/>
    <d v="2019-11-26T00:00:00"/>
    <m/>
    <m/>
    <s v="CAT"/>
    <m/>
    <x v="12"/>
    <s v="BH"/>
    <s v="Z15"/>
    <m/>
    <m/>
    <m/>
    <d v="2019-12-01T00:00:00"/>
    <n v="1"/>
    <n v="0"/>
    <n v="0"/>
    <n v="3"/>
    <n v="3"/>
    <n v="0"/>
    <m/>
    <n v="0"/>
    <n v="0"/>
    <n v="0"/>
    <m/>
    <m/>
    <n v="0"/>
    <n v="1"/>
    <n v="100"/>
    <n v="-4966.9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1-01T00:00:00"/>
    <m/>
    <m/>
    <m/>
    <m/>
    <m/>
    <m/>
    <m/>
    <m/>
    <m/>
    <m/>
    <m/>
    <m/>
    <m/>
    <m/>
    <m/>
    <m/>
    <m/>
    <m/>
    <d v="2019-11-13T00:00:00"/>
    <d v="2019-11-27T00:00:00"/>
    <s v="QIUP1"/>
    <d v="2019-11-01T00:00:00"/>
    <m/>
    <d v="2019-11-01T00:00:00"/>
    <d v="2019-10-31T00:00:00"/>
    <s v="AMSHEPHERD"/>
    <m/>
    <m/>
    <m/>
    <m/>
    <m/>
    <m/>
    <m/>
    <m/>
    <m/>
    <x v="0"/>
    <x v="1"/>
  </r>
  <r>
    <s v="FSCARLETON"/>
    <n v="1901797201"/>
    <s v="GB/WS-CUSTOM-BLDR"/>
    <s v="OREILLY AUTOMOTIVE"/>
    <s v="OR MODESTO, CA (MD8)"/>
    <x v="2"/>
    <d v="2019-08-20T00:00:00"/>
    <d v="2029-10-31T00:00:00"/>
    <m/>
    <s v="MD8"/>
    <s v="CX"/>
    <s v="MEM"/>
    <x v="20"/>
    <s v="BH"/>
    <s v="C1"/>
    <s v="APR, CR"/>
    <m/>
    <m/>
    <m/>
    <n v="80468.42"/>
    <n v="0"/>
    <n v="24.61"/>
    <n v="0"/>
    <n v="0"/>
    <n v="0"/>
    <m/>
    <n v="0"/>
    <n v="0"/>
    <n v="0"/>
    <n v="0.01"/>
    <n v="3916"/>
    <n v="0"/>
    <n v="19152.41"/>
    <n v="23.800999999999998"/>
    <n v="0"/>
    <m/>
    <n v="0"/>
    <m/>
    <m/>
    <m/>
    <m/>
    <m/>
    <s v="WILLA1"/>
    <d v="2019-12-30T00:00:00"/>
    <d v="2019-12-30T00:00:00"/>
    <d v="2020-01-03T00:00:00"/>
    <d v="2019-09-17T00:00:00"/>
    <s v="SWANG"/>
    <m/>
    <m/>
    <d v="2019-09-24T00:00:00"/>
    <d v="2019-09-24T00:00:00"/>
    <s v="CSJIS"/>
    <m/>
    <m/>
    <d v="2019-08-29T00:00:00"/>
    <d v="2019-08-29T00:00:00"/>
    <s v="MARMSTRONG"/>
    <d v="2020-01-06T00:00:00"/>
    <d v="2020-01-06T00:00:00"/>
    <d v="2020-01-31T00:00:00"/>
    <d v="2019-09-26T00:00:00"/>
    <s v="ADPRITCHETT"/>
    <d v="2020-02-03T00:00:00"/>
    <d v="2020-02-03T00:00:00"/>
    <d v="2020-02-07T00:00:00"/>
    <d v="2019-10-21T00:00:00"/>
    <s v="JULIA.CHU"/>
    <d v="2019-10-22T00:00:00"/>
    <d v="2019-10-22T00:00:00"/>
    <d v="2019-10-25T00:00:00"/>
    <d v="2019-10-25T00:00:00"/>
    <s v="SVCORDERMAN"/>
    <m/>
    <m/>
    <m/>
    <m/>
    <s v="WANGB"/>
    <d v="2019-11-01T00:00:00"/>
    <d v="2019-11-01T00:00:00"/>
    <d v="2019-11-06T00:00:00"/>
    <d v="2019-11-06T00:00:00"/>
    <s v="FSCARLETON"/>
    <m/>
    <m/>
    <m/>
    <m/>
    <m/>
    <m/>
    <m/>
    <m/>
    <m/>
    <m/>
    <m/>
    <m/>
    <m/>
    <m/>
    <s v="WANGB"/>
    <d v="2029-10-31T00:00:00"/>
    <m/>
    <d v="2029-10-31T00:00:00"/>
    <d v="2019-11-07T00:00:00"/>
    <s v="CSZAIE"/>
    <d v="2019-08-27T00:00:00"/>
    <d v="2019-08-27T00:00:00"/>
    <d v="2019-08-27T00:00:00"/>
    <d v="2019-08-27T00:00:00"/>
    <s v="FSCARLETON"/>
    <m/>
    <m/>
    <m/>
    <m/>
    <x v="0"/>
    <x v="0"/>
  </r>
  <r>
    <s v="FSCARLETON"/>
    <n v="1901086601"/>
    <s v="GB/WS-CUSTOM-BLDR"/>
    <s v="OREILLY AUTOMOTIVE"/>
    <s v="OR PALESTINE, TX (PT2)"/>
    <x v="2"/>
    <d v="2019-05-14T00:00:00"/>
    <d v="2029-10-31T00:00:00"/>
    <m/>
    <s v="PT2"/>
    <s v="CX"/>
    <s v="IN"/>
    <x v="20"/>
    <s v="BH"/>
    <s v="Z10"/>
    <s v="APR, CR"/>
    <m/>
    <m/>
    <m/>
    <n v="87003.92"/>
    <n v="0"/>
    <n v="25.42"/>
    <n v="0"/>
    <n v="0"/>
    <n v="0"/>
    <m/>
    <n v="0"/>
    <n v="0"/>
    <n v="0"/>
    <n v="0.01"/>
    <n v="3341"/>
    <n v="0"/>
    <n v="11950.61"/>
    <n v="13.736000000000001"/>
    <n v="0"/>
    <m/>
    <n v="0"/>
    <m/>
    <m/>
    <m/>
    <m/>
    <m/>
    <s v="YOGAS"/>
    <d v="2019-06-07T00:00:00"/>
    <d v="2019-06-07T00:00:00"/>
    <d v="2019-06-12T00:00:00"/>
    <d v="2019-06-20T00:00:00"/>
    <s v="VDONG"/>
    <m/>
    <m/>
    <d v="2019-06-19T00:00:00"/>
    <d v="2019-06-19T00:00:00"/>
    <m/>
    <m/>
    <m/>
    <m/>
    <m/>
    <s v="ZHANS"/>
    <d v="2019-07-01T00:00:00"/>
    <d v="2019-07-01T00:00:00"/>
    <d v="2019-07-04T00:00:00"/>
    <d v="2019-07-04T00:00:00"/>
    <s v="CSWUB2"/>
    <d v="2019-07-15T00:00:00"/>
    <d v="2019-07-15T00:00:00"/>
    <d v="2019-07-18T00:00:00"/>
    <d v="2019-07-18T00:00:00"/>
    <s v="JULIA.CHU"/>
    <d v="2019-07-19T00:00:00"/>
    <d v="2019-07-19T00:00:00"/>
    <d v="2019-07-19T00:00:00"/>
    <d v="2019-07-19T00:00:00"/>
    <s v="SVCORDERMAN"/>
    <m/>
    <m/>
    <m/>
    <m/>
    <s v="ZHANS"/>
    <d v="2019-07-23T00:00:00"/>
    <d v="2019-07-23T00:00:00"/>
    <d v="2019-07-23T00:00:00"/>
    <d v="2019-07-23T00:00:00"/>
    <s v="FSCARLETON"/>
    <m/>
    <m/>
    <m/>
    <m/>
    <m/>
    <m/>
    <m/>
    <m/>
    <m/>
    <m/>
    <m/>
    <m/>
    <m/>
    <m/>
    <s v="CIMOMO"/>
    <d v="2029-10-31T00:00:00"/>
    <m/>
    <d v="2029-10-31T00:00:00"/>
    <d v="2019-11-19T00:00:00"/>
    <s v="CSZAIE"/>
    <d v="2019-05-21T00:00:00"/>
    <d v="2019-05-21T00:00:00"/>
    <d v="2019-05-21T00:00:00"/>
    <d v="2019-05-21T00:00:00"/>
    <s v="FSCARLETON"/>
    <m/>
    <m/>
    <m/>
    <m/>
    <x v="0"/>
    <x v="0"/>
  </r>
  <r>
    <s v="FSCARLETON"/>
    <n v="1901174401"/>
    <s v="GB/WS-CUSTOM-BLDR"/>
    <s v="OREILLY AUTOMOTIVE"/>
    <s v="OR ODESSA, TX (OD6)"/>
    <x v="2"/>
    <d v="2019-05-29T00:00:00"/>
    <d v="2029-10-31T00:00:00"/>
    <m/>
    <s v="OD6"/>
    <s v="CX"/>
    <s v="CX"/>
    <x v="20"/>
    <s v="BH"/>
    <s v="Z10"/>
    <s v="APR, CR"/>
    <m/>
    <m/>
    <m/>
    <n v="113806.79"/>
    <n v="0"/>
    <n v="28.39"/>
    <n v="0"/>
    <n v="0"/>
    <n v="0"/>
    <m/>
    <n v="0"/>
    <n v="0"/>
    <n v="0"/>
    <n v="0.01"/>
    <n v="3341"/>
    <n v="0"/>
    <n v="23229.19"/>
    <n v="20.411000000000001"/>
    <n v="0"/>
    <m/>
    <n v="0"/>
    <m/>
    <m/>
    <m/>
    <m/>
    <m/>
    <s v="CSLIJ1"/>
    <d v="2019-07-22T00:00:00"/>
    <d v="2019-07-22T00:00:00"/>
    <d v="2019-07-26T00:00:00"/>
    <d v="2019-07-26T00:00:00"/>
    <s v="VDONG"/>
    <m/>
    <m/>
    <d v="2019-08-05T00:00:00"/>
    <d v="2019-08-05T00:00:00"/>
    <s v="CSLIJ1"/>
    <m/>
    <m/>
    <d v="2019-06-14T00:00:00"/>
    <d v="2019-06-14T00:00:00"/>
    <s v="CIMOMO"/>
    <d v="2019-10-18T00:00:00"/>
    <d v="2019-10-18T00:00:00"/>
    <d v="2019-10-24T00:00:00"/>
    <d v="2019-10-24T00:00:00"/>
    <s v="CHUJU"/>
    <d v="2019-10-29T00:00:00"/>
    <d v="2019-10-29T00:00:00"/>
    <d v="2019-11-01T00:00:00"/>
    <d v="2019-11-01T00:00:00"/>
    <s v="CSWUB2"/>
    <d v="2019-11-01T00:00:00"/>
    <d v="2019-11-01T00:00:00"/>
    <d v="2019-11-01T00:00:00"/>
    <d v="2019-11-01T00:00:00"/>
    <s v="SVCORDERMAN"/>
    <m/>
    <m/>
    <m/>
    <m/>
    <s v="CIMOMO"/>
    <d v="2019-11-04T00:00:00"/>
    <d v="2019-11-04T00:00:00"/>
    <d v="2019-11-04T00:00:00"/>
    <d v="2019-11-04T00:00:00"/>
    <s v="FSCARLETON"/>
    <m/>
    <m/>
    <m/>
    <m/>
    <m/>
    <m/>
    <m/>
    <m/>
    <m/>
    <m/>
    <m/>
    <m/>
    <m/>
    <m/>
    <s v="CIMOMO"/>
    <d v="2029-10-31T00:00:00"/>
    <m/>
    <d v="2029-10-31T00:00:00"/>
    <d v="2019-11-05T00:00:00"/>
    <s v="CSZAIE"/>
    <d v="2019-06-10T00:00:00"/>
    <d v="2019-06-10T00:00:00"/>
    <d v="2019-06-10T00:00:00"/>
    <d v="2019-06-10T00:00:00"/>
    <s v="FSCARLETON"/>
    <m/>
    <m/>
    <m/>
    <m/>
    <x v="0"/>
    <x v="0"/>
  </r>
  <r>
    <s v="FSCARLETON"/>
    <n v="1901640701"/>
    <s v="GB/WS-CUSTOM-BLDR"/>
    <s v="OREILLY AUTOMOTIVE"/>
    <s v="OR ODESSA, TX (OD7)"/>
    <x v="2"/>
    <d v="2019-07-30T00:00:00"/>
    <d v="2029-10-31T00:00:00"/>
    <m/>
    <s v="OD7"/>
    <s v="CX"/>
    <s v="CX"/>
    <x v="20"/>
    <s v="BH"/>
    <s v="Z10"/>
    <s v="APR, CR"/>
    <m/>
    <m/>
    <m/>
    <n v="112813.1"/>
    <n v="0"/>
    <n v="27.69"/>
    <n v="0"/>
    <n v="0"/>
    <n v="0"/>
    <m/>
    <n v="0"/>
    <n v="0"/>
    <n v="0"/>
    <n v="0.01"/>
    <n v="3443"/>
    <n v="0"/>
    <n v="23323.5"/>
    <n v="20.673999999999999"/>
    <n v="0"/>
    <m/>
    <n v="0"/>
    <m/>
    <m/>
    <m/>
    <m/>
    <m/>
    <s v="CSLIJ1"/>
    <d v="2019-08-06T00:00:00"/>
    <d v="2019-08-06T00:00:00"/>
    <d v="2019-08-07T00:00:00"/>
    <d v="2019-08-07T00:00:00"/>
    <s v="VDONG"/>
    <m/>
    <m/>
    <d v="2019-08-09T00:00:00"/>
    <d v="2019-08-09T00:00:00"/>
    <s v="CSLIJ1"/>
    <m/>
    <m/>
    <d v="2019-08-05T00:00:00"/>
    <d v="2019-08-05T00:00:00"/>
    <s v="WANGB"/>
    <d v="2019-09-02T00:00:00"/>
    <d v="2019-09-02T00:00:00"/>
    <d v="2019-09-05T00:00:00"/>
    <d v="2019-09-05T00:00:00"/>
    <s v="JULIA.CHU"/>
    <d v="2019-09-09T00:00:00"/>
    <d v="2019-09-09T00:00:00"/>
    <d v="2019-09-13T00:00:00"/>
    <d v="2019-09-13T00:00:00"/>
    <s v="BIN.WU"/>
    <d v="2019-09-16T00:00:00"/>
    <d v="2019-09-16T00:00:00"/>
    <d v="2019-09-20T00:00:00"/>
    <d v="2019-09-20T00:00:00"/>
    <s v="SVCORDERMAN"/>
    <m/>
    <m/>
    <m/>
    <m/>
    <s v="WANGB"/>
    <d v="2019-10-28T00:00:00"/>
    <d v="2019-10-28T00:00:00"/>
    <d v="2019-10-30T00:00:00"/>
    <d v="2019-10-30T00:00:00"/>
    <s v="FSCARLETON"/>
    <m/>
    <m/>
    <m/>
    <m/>
    <m/>
    <m/>
    <m/>
    <m/>
    <m/>
    <m/>
    <m/>
    <m/>
    <m/>
    <m/>
    <s v="WANGB"/>
    <d v="2029-10-31T00:00:00"/>
    <m/>
    <d v="2029-10-31T00:00:00"/>
    <d v="2019-10-30T00:00:00"/>
    <s v="CSZAIE"/>
    <d v="2019-07-31T00:00:00"/>
    <d v="2019-07-31T00:00:00"/>
    <d v="2019-07-31T00:00:00"/>
    <d v="2019-07-31T00:00:00"/>
    <s v="FSCARLETON"/>
    <m/>
    <m/>
    <m/>
    <m/>
    <x v="0"/>
    <x v="0"/>
  </r>
  <r>
    <s v="FSCARLETON"/>
    <n v="1901787401"/>
    <s v="GB/WS-CUSTOM-BLDR"/>
    <s v="OREILLY AUTOMOTIVE"/>
    <s v="OR OKLAHOMA CITY, OK (OK3)"/>
    <x v="2"/>
    <d v="2019-08-19T00:00:00"/>
    <d v="2029-10-31T00:00:00"/>
    <m/>
    <s v="OK3"/>
    <s v="CX"/>
    <s v="CX"/>
    <x v="20"/>
    <s v="BH"/>
    <s v="Z10"/>
    <s v="APR, CR"/>
    <m/>
    <m/>
    <m/>
    <n v="96367.77"/>
    <n v="0"/>
    <n v="24.04"/>
    <n v="0"/>
    <n v="0"/>
    <n v="0"/>
    <m/>
    <n v="0"/>
    <n v="0"/>
    <n v="0"/>
    <n v="0.01"/>
    <n v="3341"/>
    <n v="0"/>
    <n v="20123.84"/>
    <n v="20.882000000000001"/>
    <n v="0"/>
    <m/>
    <n v="0"/>
    <m/>
    <m/>
    <m/>
    <m/>
    <m/>
    <s v="CSLIJ1"/>
    <d v="2019-10-08T00:00:00"/>
    <d v="2019-10-08T00:00:00"/>
    <d v="2019-10-10T00:00:00"/>
    <d v="2019-10-10T00:00:00"/>
    <s v="VDONG"/>
    <m/>
    <m/>
    <d v="2019-10-11T00:00:00"/>
    <d v="2019-10-11T00:00:00"/>
    <s v="CSLIJ1"/>
    <m/>
    <m/>
    <d v="2019-08-30T00:00:00"/>
    <d v="2019-08-30T00:00:00"/>
    <s v="XIANFENG.WANG2"/>
    <d v="2019-10-15T00:00:00"/>
    <d v="2019-10-15T00:00:00"/>
    <d v="2019-10-22T00:00:00"/>
    <d v="2019-10-22T00:00:00"/>
    <s v="CSWUB2"/>
    <d v="2019-10-23T00:00:00"/>
    <d v="2019-10-23T00:00:00"/>
    <d v="2019-10-29T00:00:00"/>
    <d v="2019-10-29T00:00:00"/>
    <s v="CIMOMO"/>
    <d v="2019-10-30T00:00:00"/>
    <d v="2019-10-30T00:00:00"/>
    <d v="2019-10-30T00:00:00"/>
    <d v="2019-10-30T00:00:00"/>
    <s v="SVCORDERMAN"/>
    <m/>
    <m/>
    <m/>
    <m/>
    <s v="XIANFENG.WANG2"/>
    <d v="2019-10-31T00:00:00"/>
    <d v="2019-10-31T00:00:00"/>
    <d v="2019-10-31T00:00:00"/>
    <d v="2019-10-31T00:00:00"/>
    <s v="FSCARLETON"/>
    <m/>
    <m/>
    <m/>
    <m/>
    <m/>
    <m/>
    <m/>
    <m/>
    <m/>
    <m/>
    <m/>
    <m/>
    <m/>
    <m/>
    <s v="XIANFENG.WANG2"/>
    <d v="2029-10-31T00:00:00"/>
    <m/>
    <d v="2029-10-31T00:00:00"/>
    <d v="2019-11-01T00:00:00"/>
    <s v="CSZAIE"/>
    <d v="2019-08-28T00:00:00"/>
    <d v="2019-08-28T00:00:00"/>
    <d v="2019-08-28T00:00:00"/>
    <d v="2019-08-28T00:00:00"/>
    <s v="FSCARLETON"/>
    <m/>
    <m/>
    <m/>
    <m/>
    <x v="0"/>
    <x v="0"/>
  </r>
  <r>
    <s v="FSCARLETON"/>
    <n v="1901901101"/>
    <s v="GB/WS-CUSTOM-BLDR"/>
    <s v="OREILLY AUTOMOTIVE"/>
    <s v="OR WESLACO, TX (WE3)"/>
    <x v="2"/>
    <d v="2019-09-03T00:00:00"/>
    <d v="2029-10-31T00:00:00"/>
    <m/>
    <s v="WE3"/>
    <s v="CX"/>
    <s v="CX"/>
    <x v="20"/>
    <s v="BH"/>
    <s v="Z10"/>
    <s v="APR, CR"/>
    <m/>
    <m/>
    <m/>
    <n v="64680.23"/>
    <n v="0"/>
    <n v="20.329999999999998"/>
    <n v="0"/>
    <n v="0"/>
    <n v="0"/>
    <m/>
    <n v="0"/>
    <n v="0"/>
    <n v="0"/>
    <n v="0.01"/>
    <n v="3669"/>
    <n v="0"/>
    <n v="12453.23"/>
    <n v="19.254000000000001"/>
    <n v="0"/>
    <m/>
    <n v="0"/>
    <m/>
    <m/>
    <m/>
    <m/>
    <m/>
    <s v="CSJIS"/>
    <d v="2019-10-08T00:00:00"/>
    <d v="2019-10-08T00:00:00"/>
    <d v="2019-10-08T00:00:00"/>
    <d v="2019-10-08T00:00:00"/>
    <s v="VDONG"/>
    <m/>
    <m/>
    <d v="2019-10-14T00:00:00"/>
    <d v="2019-10-14T00:00:00"/>
    <s v="CSJIS"/>
    <m/>
    <m/>
    <d v="2019-09-10T00:00:00"/>
    <d v="2019-09-10T00:00:00"/>
    <s v="WANGB"/>
    <d v="2019-10-08T00:00:00"/>
    <d v="2019-10-08T00:00:00"/>
    <d v="2019-10-10T00:00:00"/>
    <d v="2019-10-10T00:00:00"/>
    <s v="JULIA.CHU"/>
    <d v="2019-10-11T00:00:00"/>
    <d v="2019-10-11T00:00:00"/>
    <d v="2019-10-18T00:00:00"/>
    <d v="2019-10-18T00:00:00"/>
    <s v="CSWUB2"/>
    <d v="2019-10-21T00:00:00"/>
    <d v="2019-10-21T00:00:00"/>
    <d v="2019-10-23T00:00:00"/>
    <d v="2019-10-23T00:00:00"/>
    <s v="SVCORDERMAN"/>
    <m/>
    <m/>
    <m/>
    <m/>
    <s v="WANGB"/>
    <d v="2019-10-31T00:00:00"/>
    <d v="2019-10-31T00:00:00"/>
    <d v="2019-11-07T00:00:00"/>
    <d v="2019-11-07T00:00:00"/>
    <s v="FSCARLETON"/>
    <m/>
    <m/>
    <m/>
    <m/>
    <m/>
    <m/>
    <m/>
    <m/>
    <m/>
    <m/>
    <m/>
    <m/>
    <m/>
    <m/>
    <s v="WANGB"/>
    <d v="2029-10-31T00:00:00"/>
    <m/>
    <d v="2029-10-31T00:00:00"/>
    <d v="2019-11-17T00:00:00"/>
    <s v="CSZAIE"/>
    <d v="2019-09-05T00:00:00"/>
    <d v="2019-09-05T00:00:00"/>
    <d v="2019-09-06T00:00:00"/>
    <d v="2019-09-06T00:00:00"/>
    <s v="FSCARLETON"/>
    <m/>
    <m/>
    <m/>
    <m/>
    <x v="0"/>
    <x v="0"/>
  </r>
  <r>
    <s v="FSCARLETON"/>
    <n v="1901900901"/>
    <s v="GB/WS-CUSTOM-BLDR"/>
    <s v="OREILLY AUTOMOTIVE"/>
    <s v="OR TSE BONITO, NM (TBO)"/>
    <x v="2"/>
    <d v="2019-09-03T00:00:00"/>
    <d v="2029-10-31T00:00:00"/>
    <m/>
    <s v="TBO"/>
    <s v="CX"/>
    <s v="CX"/>
    <x v="20"/>
    <s v="BH"/>
    <s v="Z10"/>
    <s v="APR, CR"/>
    <m/>
    <m/>
    <m/>
    <n v="104213.51"/>
    <n v="0"/>
    <n v="25.14"/>
    <n v="0"/>
    <n v="0"/>
    <n v="0"/>
    <m/>
    <n v="0"/>
    <n v="0"/>
    <n v="0"/>
    <n v="0.01"/>
    <n v="3038"/>
    <n v="0"/>
    <n v="20827.439999999999"/>
    <n v="19.984999999999999"/>
    <n v="0"/>
    <m/>
    <n v="0"/>
    <m/>
    <m/>
    <m/>
    <m/>
    <m/>
    <s v="CSLIJ1"/>
    <d v="2019-10-16T00:00:00"/>
    <d v="2019-10-16T00:00:00"/>
    <d v="2019-10-21T00:00:00"/>
    <d v="2019-10-21T00:00:00"/>
    <s v="VDONG"/>
    <m/>
    <m/>
    <d v="2019-10-22T00:00:00"/>
    <d v="2019-10-22T00:00:00"/>
    <m/>
    <m/>
    <m/>
    <m/>
    <m/>
    <s v="CIMOMO"/>
    <d v="2019-10-25T00:00:00"/>
    <d v="2019-10-25T00:00:00"/>
    <d v="2019-10-30T00:00:00"/>
    <d v="2019-10-30T00:00:00"/>
    <s v="CSWUB2"/>
    <d v="2019-10-30T00:00:00"/>
    <d v="2019-10-30T00:00:00"/>
    <d v="2019-11-05T00:00:00"/>
    <d v="2019-11-05T00:00:00"/>
    <s v="CHUJU"/>
    <d v="2019-11-05T00:00:00"/>
    <d v="2019-11-05T00:00:00"/>
    <d v="2019-11-05T00:00:00"/>
    <d v="2019-11-05T00:00:00"/>
    <s v="SVCORDERMAN"/>
    <m/>
    <m/>
    <m/>
    <m/>
    <s v="CIMOMO"/>
    <d v="2019-11-05T00:00:00"/>
    <d v="2019-11-05T00:00:00"/>
    <d v="2019-11-05T00:00:00"/>
    <d v="2019-11-05T00:00:00"/>
    <s v="FSCARLETON"/>
    <m/>
    <m/>
    <m/>
    <m/>
    <m/>
    <m/>
    <m/>
    <m/>
    <m/>
    <m/>
    <m/>
    <m/>
    <m/>
    <m/>
    <s v="CIMOMO"/>
    <d v="2029-10-31T00:00:00"/>
    <m/>
    <d v="2029-10-31T00:00:00"/>
    <d v="2019-11-06T00:00:00"/>
    <s v="CSZAIE"/>
    <d v="2019-09-04T00:00:00"/>
    <d v="2019-09-04T00:00:00"/>
    <d v="2019-09-05T00:00:00"/>
    <d v="2019-09-05T00:00:00"/>
    <s v="FSCARLETON"/>
    <m/>
    <m/>
    <m/>
    <m/>
    <x v="0"/>
    <x v="0"/>
  </r>
  <r>
    <s v="FSCARLETON"/>
    <n v="1901935001"/>
    <s v="GB/WS-CUSTOM-BLDR"/>
    <s v="OREILLY AUTOMOTIVE"/>
    <s v="OR ROCKTON, IL (RKT)"/>
    <x v="2"/>
    <d v="2019-09-06T00:00:00"/>
    <d v="2029-10-31T00:00:00"/>
    <m/>
    <s v="RKT"/>
    <s v="CX"/>
    <s v="CX"/>
    <x v="20"/>
    <s v="BH"/>
    <s v="Z10"/>
    <s v="APR, CR"/>
    <m/>
    <m/>
    <m/>
    <n v="65135.11"/>
    <n v="0"/>
    <n v="23.37"/>
    <n v="0"/>
    <n v="0"/>
    <n v="0"/>
    <m/>
    <n v="0"/>
    <n v="0"/>
    <n v="0"/>
    <n v="0.01"/>
    <n v="3779"/>
    <n v="0"/>
    <n v="10716.92"/>
    <n v="16.452999999999999"/>
    <n v="0"/>
    <m/>
    <n v="0"/>
    <m/>
    <m/>
    <m/>
    <m/>
    <m/>
    <s v="CSLIJ1"/>
    <d v="2019-10-15T00:00:00"/>
    <d v="2019-10-15T00:00:00"/>
    <d v="2019-10-17T00:00:00"/>
    <d v="2019-10-17T00:00:00"/>
    <s v="VDONG"/>
    <m/>
    <m/>
    <d v="2019-10-18T00:00:00"/>
    <d v="2019-10-18T00:00:00"/>
    <m/>
    <m/>
    <m/>
    <m/>
    <m/>
    <s v="WANGB"/>
    <d v="2019-10-31T00:00:00"/>
    <d v="2019-10-31T00:00:00"/>
    <d v="2019-11-04T00:00:00"/>
    <d v="2019-11-04T00:00:00"/>
    <s v="CSWUB2"/>
    <d v="2019-11-05T00:00:00"/>
    <d v="2019-11-05T00:00:00"/>
    <d v="2019-11-07T00:00:00"/>
    <d v="2019-11-07T00:00:00"/>
    <s v="JULIA.CHU"/>
    <d v="2019-11-08T00:00:00"/>
    <d v="2019-11-08T00:00:00"/>
    <d v="2019-11-13T00:00:00"/>
    <d v="2019-11-13T00:00:00"/>
    <s v="SVCORDERMAN"/>
    <m/>
    <m/>
    <m/>
    <m/>
    <s v="WANGB"/>
    <d v="2019-11-18T00:00:00"/>
    <d v="2019-11-18T00:00:00"/>
    <d v="2019-11-19T00:00:00"/>
    <d v="2019-11-19T00:00:00"/>
    <s v="FSCARLETON"/>
    <m/>
    <m/>
    <m/>
    <m/>
    <m/>
    <m/>
    <m/>
    <m/>
    <m/>
    <m/>
    <m/>
    <m/>
    <m/>
    <m/>
    <s v="WANGB"/>
    <d v="2029-10-31T00:00:00"/>
    <m/>
    <d v="2029-10-31T00:00:00"/>
    <d v="2019-11-21T00:00:00"/>
    <s v="CSZAIE"/>
    <d v="2019-09-09T00:00:00"/>
    <d v="2019-09-09T00:00:00"/>
    <d v="2019-09-10T00:00:00"/>
    <d v="2019-09-10T00:00:00"/>
    <s v="FSCARLETON"/>
    <m/>
    <m/>
    <m/>
    <m/>
    <x v="0"/>
    <x v="0"/>
  </r>
  <r>
    <s v="FSCARLETON"/>
    <n v="1901935101"/>
    <s v="GB/WS-CUSTOM-BLDR"/>
    <s v="OREILLY AUTOMOTIVE"/>
    <s v="OR ODESSA, TX (OD8)"/>
    <x v="2"/>
    <d v="2019-09-06T00:00:00"/>
    <d v="2029-10-31T00:00:00"/>
    <m/>
    <s v="OD8"/>
    <s v="CX"/>
    <s v="CX"/>
    <x v="20"/>
    <s v="BH"/>
    <s v="Z10"/>
    <s v="APR, CR"/>
    <m/>
    <m/>
    <m/>
    <n v="112206.28"/>
    <n v="0"/>
    <n v="27.55"/>
    <n v="0"/>
    <n v="0"/>
    <n v="0"/>
    <m/>
    <n v="0"/>
    <n v="0"/>
    <n v="0"/>
    <n v="0.01"/>
    <n v="3544"/>
    <n v="0"/>
    <n v="23054.17"/>
    <n v="20.545999999999999"/>
    <n v="0"/>
    <m/>
    <n v="0"/>
    <m/>
    <m/>
    <m/>
    <m/>
    <m/>
    <s v="CSJIS"/>
    <d v="2019-10-08T00:00:00"/>
    <d v="2019-10-08T00:00:00"/>
    <d v="2019-10-08T00:00:00"/>
    <d v="2019-10-08T00:00:00"/>
    <s v="VDONG"/>
    <m/>
    <m/>
    <d v="2019-10-17T00:00:00"/>
    <d v="2019-10-17T00:00:00"/>
    <s v="CSJIS"/>
    <m/>
    <m/>
    <d v="2019-09-23T00:00:00"/>
    <d v="2019-09-23T00:00:00"/>
    <s v="WANGB"/>
    <d v="2019-10-14T00:00:00"/>
    <d v="2019-10-14T00:00:00"/>
    <d v="2019-10-16T00:00:00"/>
    <d v="2019-10-16T00:00:00"/>
    <s v="BIN.WU"/>
    <d v="2019-10-17T00:00:00"/>
    <d v="2019-10-17T00:00:00"/>
    <d v="2019-10-23T00:00:00"/>
    <d v="2019-10-23T00:00:00"/>
    <s v="JULIA.CHU"/>
    <d v="2019-10-24T00:00:00"/>
    <d v="2019-10-24T00:00:00"/>
    <d v="2019-10-29T00:00:00"/>
    <d v="2019-10-29T00:00:00"/>
    <s v="SVCORDERMAN"/>
    <m/>
    <m/>
    <m/>
    <m/>
    <s v="WANGB"/>
    <d v="2019-11-07T00:00:00"/>
    <d v="2019-11-07T00:00:00"/>
    <d v="2019-11-08T00:00:00"/>
    <d v="2019-11-08T00:00:00"/>
    <s v="FSCARLETON"/>
    <m/>
    <m/>
    <m/>
    <m/>
    <m/>
    <m/>
    <m/>
    <m/>
    <m/>
    <m/>
    <m/>
    <m/>
    <m/>
    <m/>
    <s v="WANGB"/>
    <d v="2029-10-31T00:00:00"/>
    <m/>
    <d v="2029-10-31T00:00:00"/>
    <d v="2019-11-13T00:00:00"/>
    <s v="CSZAIE"/>
    <d v="2019-09-11T00:00:00"/>
    <d v="2019-09-11T00:00:00"/>
    <d v="2019-09-11T00:00:00"/>
    <d v="2019-09-11T00:00:00"/>
    <s v="FSCARLETON"/>
    <m/>
    <m/>
    <m/>
    <m/>
    <x v="0"/>
    <x v="0"/>
  </r>
  <r>
    <s v="FSCARLETON"/>
    <n v="1901938301"/>
    <s v="GB/WS-CUSTOM-BLDR"/>
    <s v="OREILLY AUTOMOTIVE"/>
    <s v="OR BROOKSHIRE, TX (BKS)"/>
    <x v="2"/>
    <d v="2019-09-07T00:00:00"/>
    <d v="2029-10-31T00:00:00"/>
    <m/>
    <s v="BKS"/>
    <s v="CX"/>
    <s v="CX"/>
    <x v="20"/>
    <s v="BH"/>
    <s v="Z10"/>
    <s v="APR, CR"/>
    <m/>
    <m/>
    <m/>
    <n v="106751.97"/>
    <n v="0"/>
    <n v="27.75"/>
    <n v="0"/>
    <n v="0"/>
    <n v="0"/>
    <m/>
    <n v="0"/>
    <n v="0"/>
    <n v="0"/>
    <n v="0.01"/>
    <n v="3341"/>
    <n v="0"/>
    <n v="14148.92"/>
    <n v="13.254"/>
    <n v="0"/>
    <m/>
    <n v="0"/>
    <m/>
    <m/>
    <m/>
    <m/>
    <m/>
    <s v="CSJIS"/>
    <d v="2019-10-10T00:00:00"/>
    <d v="2019-10-10T00:00:00"/>
    <d v="2019-10-10T00:00:00"/>
    <d v="2019-10-10T00:00:00"/>
    <s v="VDONG"/>
    <m/>
    <m/>
    <d v="2019-10-18T00:00:00"/>
    <d v="2019-10-18T00:00:00"/>
    <s v="CSJIS"/>
    <m/>
    <m/>
    <d v="2019-09-18T00:00:00"/>
    <d v="2019-09-18T00:00:00"/>
    <s v="XIANFENG.WANG2"/>
    <d v="2019-10-23T00:00:00"/>
    <d v="2019-10-23T00:00:00"/>
    <d v="2019-10-30T00:00:00"/>
    <d v="2019-10-30T00:00:00"/>
    <s v="CSZAIE"/>
    <d v="2019-11-06T00:00:00"/>
    <d v="2019-11-06T00:00:00"/>
    <d v="2019-11-11T00:00:00"/>
    <d v="2019-11-11T00:00:00"/>
    <s v="JULIA.CHU"/>
    <d v="2019-11-12T00:00:00"/>
    <d v="2019-11-12T00:00:00"/>
    <d v="2019-11-12T00:00:00"/>
    <d v="2019-11-12T00:00:00"/>
    <s v="SVCORDERMAN"/>
    <m/>
    <m/>
    <m/>
    <m/>
    <s v="XIANFENG.WANG2"/>
    <d v="2019-11-13T00:00:00"/>
    <d v="2019-11-13T00:00:00"/>
    <d v="2019-11-13T00:00:00"/>
    <d v="2019-11-13T00:00:00"/>
    <s v="FSCARLETON"/>
    <m/>
    <m/>
    <m/>
    <m/>
    <m/>
    <m/>
    <m/>
    <m/>
    <m/>
    <m/>
    <m/>
    <m/>
    <m/>
    <m/>
    <s v="XIANFENG.WANG2"/>
    <d v="2029-10-31T00:00:00"/>
    <m/>
    <d v="2029-10-31T00:00:00"/>
    <d v="2019-11-13T00:00:00"/>
    <s v="CSZAIE"/>
    <d v="2019-09-17T00:00:00"/>
    <d v="2019-09-17T00:00:00"/>
    <d v="2019-09-17T00:00:00"/>
    <d v="2019-09-17T00:00:00"/>
    <s v="FSCARLETON"/>
    <m/>
    <m/>
    <m/>
    <m/>
    <x v="0"/>
    <x v="0"/>
  </r>
  <r>
    <s v="FSCARLETON"/>
    <n v="1901986701"/>
    <s v="GB/WS-CUSTOM-BLDR"/>
    <s v="OREILLY AUTOMOTIVE"/>
    <s v="OR SPRING HILL, KS (SHL)"/>
    <x v="2"/>
    <d v="2019-09-18T00:00:00"/>
    <d v="2029-10-31T00:00:00"/>
    <m/>
    <s v="SHL"/>
    <s v="CX"/>
    <s v="CX"/>
    <x v="20"/>
    <s v="BH"/>
    <s v="Z10"/>
    <s v="APR, CR"/>
    <m/>
    <m/>
    <m/>
    <n v="54571.45"/>
    <n v="0"/>
    <n v="20.68"/>
    <n v="0"/>
    <n v="0"/>
    <n v="0"/>
    <m/>
    <n v="0"/>
    <n v="0"/>
    <n v="0"/>
    <n v="0.01"/>
    <n v="3449"/>
    <n v="0"/>
    <n v="8108.21"/>
    <n v="14.858000000000001"/>
    <n v="0"/>
    <m/>
    <n v="0"/>
    <m/>
    <m/>
    <m/>
    <m/>
    <m/>
    <s v="CSJIS"/>
    <d v="2019-10-22T00:00:00"/>
    <d v="2019-10-22T00:00:00"/>
    <d v="2019-10-22T00:00:00"/>
    <d v="2019-10-22T00:00:00"/>
    <s v="VDONG"/>
    <m/>
    <m/>
    <d v="2019-10-30T00:00:00"/>
    <d v="2019-10-30T00:00:00"/>
    <s v="CSJIS"/>
    <m/>
    <m/>
    <d v="2019-09-25T00:00:00"/>
    <d v="2019-09-25T00:00:00"/>
    <s v="XIANFENG.WANG2"/>
    <d v="2019-10-31T00:00:00"/>
    <d v="2019-10-31T00:00:00"/>
    <d v="2019-11-06T00:00:00"/>
    <d v="2019-11-06T00:00:00"/>
    <s v="JULIA.CHU"/>
    <d v="2019-11-11T00:00:00"/>
    <d v="2019-11-11T00:00:00"/>
    <d v="2019-11-13T00:00:00"/>
    <d v="2019-11-13T00:00:00"/>
    <s v="CSZAIE"/>
    <d v="2019-11-13T00:00:00"/>
    <d v="2019-11-13T00:00:00"/>
    <d v="2019-11-13T00:00:00"/>
    <d v="2019-11-13T00:00:00"/>
    <s v="SVCORDERMAN"/>
    <m/>
    <m/>
    <m/>
    <m/>
    <s v="XIANFENG.WANG2"/>
    <d v="2019-11-14T00:00:00"/>
    <d v="2019-11-14T00:00:00"/>
    <d v="2019-11-14T00:00:00"/>
    <d v="2019-11-14T00:00:00"/>
    <s v="FSCARLETON"/>
    <m/>
    <m/>
    <m/>
    <m/>
    <m/>
    <m/>
    <m/>
    <m/>
    <m/>
    <m/>
    <m/>
    <m/>
    <m/>
    <m/>
    <s v="XIANFENG.WANG2"/>
    <d v="2029-10-31T00:00:00"/>
    <m/>
    <d v="2029-10-31T00:00:00"/>
    <d v="2019-11-14T00:00:00"/>
    <s v="CSZAIE"/>
    <d v="2019-09-19T00:00:00"/>
    <d v="2019-09-19T00:00:00"/>
    <d v="2019-09-19T00:00:00"/>
    <d v="2019-09-19T00:00:00"/>
    <s v="FSCARLETON"/>
    <m/>
    <m/>
    <m/>
    <m/>
    <x v="0"/>
    <x v="0"/>
  </r>
  <r>
    <s v="FSCARLETON"/>
    <n v="1901995301"/>
    <s v="GB/WS-CUSTOM-BLDR"/>
    <s v="OREILLY AUTOMOTIVE"/>
    <s v="OR LA MARQUE, TX (LMQ)"/>
    <x v="2"/>
    <d v="2019-09-19T00:00:00"/>
    <d v="2029-10-31T00:00:00"/>
    <m/>
    <s v="LMQ"/>
    <s v="CX"/>
    <s v="CX"/>
    <x v="20"/>
    <s v="BH"/>
    <s v="Z10"/>
    <s v="APR, CR"/>
    <m/>
    <m/>
    <m/>
    <n v="62965.87"/>
    <n v="0"/>
    <n v="21.68"/>
    <n v="0"/>
    <n v="0"/>
    <n v="0"/>
    <m/>
    <n v="0"/>
    <n v="0"/>
    <n v="0"/>
    <n v="0.01"/>
    <n v="3449"/>
    <n v="0"/>
    <n v="8003.67"/>
    <n v="12.711"/>
    <n v="0"/>
    <m/>
    <n v="0"/>
    <m/>
    <m/>
    <m/>
    <m/>
    <m/>
    <s v="CSLIJ1"/>
    <d v="2019-10-29T00:00:00"/>
    <d v="2019-10-29T00:00:00"/>
    <d v="2019-10-30T00:00:00"/>
    <d v="2019-10-30T00:00:00"/>
    <s v="VDONG"/>
    <m/>
    <m/>
    <d v="2019-11-04T00:00:00"/>
    <d v="2019-11-04T00:00:00"/>
    <s v="CSLIJ1"/>
    <m/>
    <m/>
    <d v="2019-09-27T00:00:00"/>
    <d v="2019-09-27T00:00:00"/>
    <s v="XIANFENG.WANG2"/>
    <d v="2019-11-07T00:00:00"/>
    <d v="2019-11-07T00:00:00"/>
    <d v="2019-11-12T00:00:00"/>
    <d v="2019-11-12T00:00:00"/>
    <s v="CSZAIE"/>
    <d v="2019-11-13T00:00:00"/>
    <d v="2019-11-13T00:00:00"/>
    <d v="2019-11-19T00:00:00"/>
    <d v="2019-11-19T00:00:00"/>
    <s v="CIMOMO"/>
    <d v="2019-11-20T00:00:00"/>
    <d v="2019-11-20T00:00:00"/>
    <d v="2019-11-20T00:00:00"/>
    <d v="2019-11-20T00:00:00"/>
    <s v="SVCORDERMAN"/>
    <m/>
    <m/>
    <m/>
    <m/>
    <s v="XIANFENG.WANG2"/>
    <d v="2019-11-22T00:00:00"/>
    <d v="2019-11-22T00:00:00"/>
    <d v="2019-11-21T00:00:00"/>
    <d v="2019-11-22T00:00:00"/>
    <s v="FSCARLETON"/>
    <m/>
    <m/>
    <m/>
    <m/>
    <m/>
    <m/>
    <m/>
    <m/>
    <m/>
    <m/>
    <m/>
    <m/>
    <m/>
    <m/>
    <s v="XIANFENG.WANG2"/>
    <d v="2029-10-31T00:00:00"/>
    <m/>
    <d v="2029-10-31T00:00:00"/>
    <d v="2019-11-22T00:00:00"/>
    <s v="CSZAIE"/>
    <d v="2019-09-23T00:00:00"/>
    <d v="2019-09-23T00:00:00"/>
    <d v="2019-09-23T00:00:00"/>
    <d v="2019-09-23T00:00:00"/>
    <s v="JLSASSER"/>
    <m/>
    <m/>
    <m/>
    <m/>
    <x v="0"/>
    <x v="0"/>
  </r>
  <r>
    <s v="FSCARLETON"/>
    <n v="1902165201"/>
    <s v="GB/WS-CUSTOM-BLDR"/>
    <s v="OREILLY AUTOMOTIVE"/>
    <s v="OR VERNON, AL (VNA)"/>
    <x v="2"/>
    <d v="2019-10-07T00:00:00"/>
    <d v="2029-10-31T00:00:00"/>
    <m/>
    <s v="VNA"/>
    <s v="CX"/>
    <s v="CX"/>
    <x v="20"/>
    <s v="BH"/>
    <s v="Z10"/>
    <s v="APR, CR"/>
    <m/>
    <m/>
    <m/>
    <n v="90110.93"/>
    <n v="0"/>
    <n v="25.48"/>
    <n v="0"/>
    <n v="0"/>
    <n v="0"/>
    <m/>
    <n v="0"/>
    <n v="0"/>
    <n v="0"/>
    <n v="0.7"/>
    <n v="3510"/>
    <n v="0"/>
    <n v="13927.04"/>
    <n v="15.455"/>
    <n v="0"/>
    <m/>
    <n v="0"/>
    <m/>
    <m/>
    <m/>
    <m/>
    <m/>
    <s v="CSJIS"/>
    <d v="2019-10-22T00:00:00"/>
    <d v="2019-10-22T00:00:00"/>
    <d v="2019-10-22T00:00:00"/>
    <d v="2019-10-22T00:00:00"/>
    <s v="VDONG"/>
    <m/>
    <m/>
    <d v="2019-10-30T00:00:00"/>
    <d v="2019-10-30T00:00:00"/>
    <s v="CSJIS"/>
    <m/>
    <m/>
    <d v="2019-10-12T00:00:00"/>
    <d v="2019-10-12T00:00:00"/>
    <s v="CIMOMO"/>
    <d v="2019-11-05T00:00:00"/>
    <d v="2019-11-05T00:00:00"/>
    <d v="2019-11-12T00:00:00"/>
    <d v="2019-11-12T00:00:00"/>
    <s v="CHUJU"/>
    <d v="2019-11-15T00:00:00"/>
    <d v="2019-11-15T00:00:00"/>
    <d v="2019-11-20T00:00:00"/>
    <d v="2019-11-20T00:00:00"/>
    <s v="CSWUB2"/>
    <d v="2019-11-20T00:00:00"/>
    <d v="2019-11-20T00:00:00"/>
    <d v="2019-11-20T00:00:00"/>
    <d v="2019-11-20T00:00:00"/>
    <s v="SVCORDERMAN"/>
    <m/>
    <m/>
    <m/>
    <m/>
    <s v="CIMOMO"/>
    <d v="2019-11-20T00:00:00"/>
    <d v="2019-11-20T00:00:00"/>
    <d v="2019-11-20T00:00:00"/>
    <d v="2019-11-20T00:00:00"/>
    <s v="FSCARLETON"/>
    <m/>
    <m/>
    <m/>
    <m/>
    <m/>
    <m/>
    <m/>
    <m/>
    <m/>
    <m/>
    <m/>
    <m/>
    <m/>
    <m/>
    <s v="CIMOMO"/>
    <d v="2029-10-31T00:00:00"/>
    <m/>
    <d v="2029-10-31T00:00:00"/>
    <d v="2019-11-20T00:00:00"/>
    <s v="CSZAIE"/>
    <d v="2019-10-10T00:00:00"/>
    <d v="2019-10-10T00:00:00"/>
    <d v="2019-10-10T00:00:00"/>
    <d v="2019-10-10T00:00:00"/>
    <s v="FSCARLETON"/>
    <m/>
    <m/>
    <m/>
    <m/>
    <x v="0"/>
    <x v="0"/>
  </r>
  <r>
    <s v="MVBLAND"/>
    <n v="1700814743"/>
    <s v="GB/LM-ENPARTS-BLDR"/>
    <s v="SPAN CONSTRUCTION &amp; ENGINEERING, INC."/>
    <s v="COSTCO-RIDGELAND,_MS"/>
    <x v="1"/>
    <d v="2019-11-01T00:00:00"/>
    <d v="2019-11-07T00:00:00"/>
    <m/>
    <s v="CLOSURE TRIM"/>
    <m/>
    <s v="CX"/>
    <x v="20"/>
    <s v="BH"/>
    <s v="Z10"/>
    <m/>
    <m/>
    <m/>
    <d v="2019-12-01T00:00:00"/>
    <n v="1418"/>
    <n v="1418"/>
    <n v="0.09"/>
    <n v="0.08"/>
    <n v="0.08"/>
    <n v="0"/>
    <m/>
    <n v="0"/>
    <n v="0"/>
    <n v="0"/>
    <n v="238"/>
    <m/>
    <n v="0"/>
    <n v="1018"/>
    <n v="71.790999999999997"/>
    <n v="462"/>
    <n v="32.581000000000003"/>
    <n v="0"/>
    <m/>
    <m/>
    <m/>
    <m/>
    <m/>
    <s v="CSLINL1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4T00:00:00"/>
    <m/>
    <d v="2019-11-04T00:00:00"/>
    <d v="2019-11-04T00:00:00"/>
    <m/>
    <m/>
    <m/>
    <m/>
    <m/>
    <m/>
    <m/>
    <m/>
    <d v="2019-11-07T00:00:00"/>
    <m/>
    <m/>
    <m/>
    <m/>
    <m/>
    <m/>
    <m/>
    <m/>
    <m/>
    <d v="2019-11-11T00:00:00"/>
    <d v="2019-11-12T00:00:00"/>
    <s v="MVBLAND"/>
    <d v="2019-11-01T00:00:00"/>
    <m/>
    <d v="2019-11-01T00:00:00"/>
    <d v="2019-11-01T00:00:00"/>
    <m/>
    <m/>
    <m/>
    <m/>
    <m/>
    <m/>
    <m/>
    <m/>
    <m/>
    <m/>
    <x v="0"/>
    <x v="1"/>
  </r>
  <r>
    <s v="TWKIMMEL"/>
    <n v="1501549542"/>
    <s v="GB/WS-ENPARTS-IC BUCON"/>
    <s v="BLUESCOPE CONSTRUCTION, INC."/>
    <s v="16001 SWITCH RENO"/>
    <x v="1"/>
    <d v="2019-04-26T00:00:00"/>
    <d v="2019-11-12T00:00:00"/>
    <m/>
    <n v="16001"/>
    <m/>
    <m/>
    <x v="21"/>
    <s v="BUC"/>
    <m/>
    <m/>
    <m/>
    <m/>
    <d v="2019-12-01T00:00:00"/>
    <n v="5216"/>
    <n v="5216"/>
    <n v="1.61"/>
    <n v="1.87"/>
    <n v="1.87"/>
    <n v="0"/>
    <m/>
    <n v="0"/>
    <n v="0"/>
    <n v="0"/>
    <m/>
    <m/>
    <n v="0"/>
    <n v="521"/>
    <n v="9.9879999999999995"/>
    <n v="520.86"/>
    <n v="9.986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4T00:00:00"/>
    <m/>
    <d v="2019-11-04T00:00:00"/>
    <d v="2019-11-04T00:00:00"/>
    <m/>
    <m/>
    <m/>
    <m/>
    <m/>
    <m/>
    <m/>
    <m/>
    <d v="2019-11-07T00:00:00"/>
    <m/>
    <m/>
    <m/>
    <m/>
    <m/>
    <m/>
    <m/>
    <m/>
    <m/>
    <d v="2019-11-12T00:00:00"/>
    <d v="2019-11-12T00:00:00"/>
    <s v="DMKNEIB"/>
    <d v="2019-11-04T00:00:00"/>
    <m/>
    <d v="2019-11-04T00:00:00"/>
    <d v="2019-11-04T00:00:00"/>
    <m/>
    <m/>
    <m/>
    <m/>
    <m/>
    <m/>
    <m/>
    <m/>
    <m/>
    <m/>
    <x v="0"/>
    <x v="1"/>
  </r>
  <r>
    <s v="TWKIMMEL"/>
    <n v="1901213939"/>
    <s v="GB/WS-CUSTOM-IC BUCON"/>
    <s v="BLUESCOPE CONSTRUCTION, INC."/>
    <s v="19065-NV-SWITCH RNO NAP 01 MOD"/>
    <x v="0"/>
    <d v="2019-08-09T00:00:00"/>
    <d v="2019-12-12T00:00:00"/>
    <m/>
    <n v="19065"/>
    <m/>
    <s v="BUC"/>
    <x v="21"/>
    <s v="BUC"/>
    <m/>
    <m/>
    <d v="2019-08-27T00:00:00"/>
    <d v="2019-08-27T00:00:00"/>
    <m/>
    <n v="75967"/>
    <n v="0"/>
    <n v="45.95"/>
    <n v="45.2"/>
    <n v="45.2"/>
    <n v="0"/>
    <m/>
    <n v="0"/>
    <n v="0"/>
    <n v="0"/>
    <m/>
    <m/>
    <n v="0"/>
    <n v="7590"/>
    <n v="9.9909999999999997"/>
    <n v="0"/>
    <m/>
    <n v="0"/>
    <m/>
    <m/>
    <m/>
    <m/>
    <m/>
    <s v="ISSOMOGIE"/>
    <d v="2019-09-11T00:00:00"/>
    <d v="2019-09-11T00:00:00"/>
    <d v="2019-09-11T00:00:00"/>
    <d v="2019-09-11T00:00:00"/>
    <m/>
    <m/>
    <m/>
    <m/>
    <m/>
    <m/>
    <m/>
    <m/>
    <m/>
    <m/>
    <m/>
    <m/>
    <m/>
    <m/>
    <m/>
    <m/>
    <m/>
    <m/>
    <m/>
    <m/>
    <m/>
    <m/>
    <m/>
    <m/>
    <m/>
    <s v="SVCORDERMAN"/>
    <d v="2019-11-19T00:00:00"/>
    <m/>
    <d v="2019-11-19T00:00:00"/>
    <d v="2019-11-12T00:00:00"/>
    <m/>
    <m/>
    <m/>
    <m/>
    <m/>
    <m/>
    <m/>
    <m/>
    <d v="2019-11-15T00:00:00"/>
    <m/>
    <m/>
    <m/>
    <m/>
    <m/>
    <m/>
    <m/>
    <m/>
    <m/>
    <d v="2019-12-12T00:00:00"/>
    <m/>
    <s v="BMSIMON"/>
    <d v="2019-11-18T00:00:00"/>
    <m/>
    <d v="2019-11-18T00:00:00"/>
    <d v="2019-11-12T00:00:00"/>
    <m/>
    <m/>
    <m/>
    <m/>
    <m/>
    <m/>
    <m/>
    <m/>
    <m/>
    <m/>
    <x v="0"/>
    <x v="0"/>
  </r>
  <r>
    <s v="TWKIMMEL"/>
    <n v="1901213910"/>
    <s v="GB/WS-CUSTOM-IC BUCON"/>
    <s v="BLUESCOPE CONSTRUCTION, INC."/>
    <s v="19065-NV-SWITCH RNO NAP 01 MOD"/>
    <x v="0"/>
    <d v="2019-08-23T00:00:00"/>
    <d v="2019-12-06T00:00:00"/>
    <m/>
    <n v="19065"/>
    <m/>
    <s v="BUC"/>
    <x v="21"/>
    <s v="BUC"/>
    <m/>
    <m/>
    <d v="2019-08-27T00:00:00"/>
    <d v="2019-08-27T00:00:00"/>
    <m/>
    <n v="86293"/>
    <n v="0"/>
    <n v="39.659999999999997"/>
    <n v="41.32"/>
    <n v="41.32"/>
    <n v="0"/>
    <m/>
    <n v="0"/>
    <n v="0"/>
    <n v="0"/>
    <m/>
    <m/>
    <n v="0"/>
    <n v="8622"/>
    <n v="9.9920000000000009"/>
    <n v="0"/>
    <m/>
    <n v="0"/>
    <m/>
    <m/>
    <m/>
    <m/>
    <m/>
    <s v="TKGORBY"/>
    <m/>
    <m/>
    <m/>
    <m/>
    <m/>
    <m/>
    <m/>
    <m/>
    <m/>
    <m/>
    <m/>
    <m/>
    <m/>
    <m/>
    <s v="MANORMAN"/>
    <d v="2019-11-11T00:00:00"/>
    <d v="2019-11-12T00:00:00"/>
    <d v="2019-11-11T00:00:00"/>
    <d v="2019-11-12T00:00:00"/>
    <s v="TVBLAIR"/>
    <d v="2019-11-11T00:00:00"/>
    <d v="2019-11-12T00:00:00"/>
    <d v="2019-11-11T00:00:00"/>
    <d v="2019-11-12T00:00:00"/>
    <m/>
    <m/>
    <m/>
    <m/>
    <m/>
    <s v="SVCORDERMAN"/>
    <d v="2019-11-13T00:00:00"/>
    <m/>
    <d v="2019-11-13T00:00:00"/>
    <d v="2019-11-12T00:00:00"/>
    <m/>
    <m/>
    <m/>
    <m/>
    <m/>
    <m/>
    <m/>
    <m/>
    <d v="2019-11-15T00:00:00"/>
    <m/>
    <m/>
    <m/>
    <m/>
    <m/>
    <m/>
    <m/>
    <m/>
    <m/>
    <d v="2019-12-03T00:00:00"/>
    <m/>
    <s v="MANORMAN"/>
    <d v="2019-11-12T00:00:00"/>
    <m/>
    <d v="2019-11-12T00:00:00"/>
    <d v="2019-11-12T00:00:00"/>
    <m/>
    <m/>
    <m/>
    <m/>
    <m/>
    <m/>
    <m/>
    <m/>
    <m/>
    <m/>
    <x v="0"/>
    <x v="0"/>
  </r>
  <r>
    <s v="TWKIMMEL"/>
    <n v="1901213950"/>
    <s v="GB/WS-CUSTOM-IC BUCON"/>
    <s v="BLUESCOPE CONSTRUCTION, INC."/>
    <s v="19065-NV-SWITCH RNO NAP 01 MOD"/>
    <x v="0"/>
    <d v="2019-08-30T00:00:00"/>
    <d v="2019-12-13T00:00:00"/>
    <m/>
    <n v="19065"/>
    <m/>
    <s v="BUC"/>
    <x v="21"/>
    <s v="BUC"/>
    <m/>
    <m/>
    <d v="2019-09-06T00:00:00"/>
    <d v="2019-09-09T00:00:00"/>
    <m/>
    <n v="10732"/>
    <n v="0"/>
    <n v="4.18"/>
    <n v="4.3899999999999997"/>
    <n v="4.3899999999999997"/>
    <n v="0"/>
    <m/>
    <n v="0"/>
    <n v="0"/>
    <n v="0"/>
    <m/>
    <m/>
    <n v="0"/>
    <n v="1072"/>
    <n v="9.9890000000000008"/>
    <n v="0"/>
    <m/>
    <n v="0"/>
    <m/>
    <m/>
    <m/>
    <m/>
    <m/>
    <s v="TKGORBY"/>
    <d v="2019-10-24T00:00:00"/>
    <d v="2019-11-12T00:00:00"/>
    <d v="2019-11-12T00:00:00"/>
    <d v="2019-11-12T00:00:00"/>
    <m/>
    <m/>
    <m/>
    <m/>
    <m/>
    <m/>
    <m/>
    <m/>
    <m/>
    <m/>
    <s v="MANORMAN"/>
    <d v="2019-11-12T00:00:00"/>
    <d v="2019-11-15T00:00:00"/>
    <d v="2019-11-12T00:00:00"/>
    <d v="2019-11-15T00:00:00"/>
    <s v="TVBLAIR"/>
    <d v="2019-11-12T00:00:00"/>
    <d v="2019-11-15T00:00:00"/>
    <d v="2019-11-12T00:00:00"/>
    <d v="2019-11-15T00:00:00"/>
    <m/>
    <m/>
    <m/>
    <m/>
    <m/>
    <s v="SVCORDERMAN"/>
    <d v="2019-11-19T00:00:00"/>
    <m/>
    <d v="2019-11-19T00:00:00"/>
    <d v="2019-11-15T00:00:00"/>
    <m/>
    <m/>
    <m/>
    <m/>
    <m/>
    <m/>
    <m/>
    <m/>
    <d v="2019-11-20T00:00:00"/>
    <m/>
    <m/>
    <m/>
    <m/>
    <m/>
    <m/>
    <m/>
    <m/>
    <m/>
    <d v="2019-12-13T00:00:00"/>
    <m/>
    <s v="MANORMAN"/>
    <d v="2019-11-18T00:00:00"/>
    <m/>
    <d v="2019-11-18T00:00:00"/>
    <d v="2019-11-15T00:00:00"/>
    <m/>
    <m/>
    <m/>
    <m/>
    <m/>
    <m/>
    <m/>
    <m/>
    <m/>
    <m/>
    <x v="0"/>
    <x v="0"/>
  </r>
  <r>
    <s v="TWKIMMEL"/>
    <n v="1901213916"/>
    <s v="GB/WS-CUSTOM-IC BUCON"/>
    <s v="BLUESCOPE CONSTRUCTION, INC."/>
    <s v="19065-NV-SWITCH RNO NAP 01 MOD"/>
    <x v="2"/>
    <d v="2019-09-06T00:00:00"/>
    <d v="2020-01-28T00:00:00"/>
    <m/>
    <n v="19065"/>
    <m/>
    <s v="BUC"/>
    <x v="21"/>
    <s v="BUC"/>
    <m/>
    <m/>
    <d v="2019-09-06T00:00:00"/>
    <d v="2019-09-09T00:00:00"/>
    <m/>
    <n v="29911"/>
    <n v="0"/>
    <n v="16.59"/>
    <n v="0"/>
    <n v="0"/>
    <n v="0"/>
    <m/>
    <n v="0"/>
    <n v="0"/>
    <n v="0"/>
    <m/>
    <m/>
    <n v="0"/>
    <n v="2987"/>
    <n v="9.9860000000000007"/>
    <n v="0"/>
    <m/>
    <n v="0"/>
    <m/>
    <m/>
    <m/>
    <m/>
    <m/>
    <s v="TKGORBY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1-07T00:00:00"/>
    <m/>
    <d v="2020-01-07T00:00:00"/>
    <m/>
    <m/>
    <m/>
    <m/>
    <m/>
    <m/>
    <m/>
    <m/>
    <m/>
    <m/>
    <m/>
    <m/>
    <m/>
    <m/>
    <m/>
    <m/>
    <m/>
    <m/>
    <m/>
    <d v="2020-01-28T00:00:00"/>
    <m/>
    <s v="DMKNEIB"/>
    <d v="2020-01-06T00:00:00"/>
    <m/>
    <d v="2020-01-06T00:00:00"/>
    <d v="2019-11-20T00:00:00"/>
    <m/>
    <m/>
    <m/>
    <m/>
    <m/>
    <m/>
    <m/>
    <m/>
    <m/>
    <m/>
    <x v="0"/>
    <x v="0"/>
  </r>
  <r>
    <s v="TWKIMMEL"/>
    <n v="1901213921"/>
    <s v="GB/WS-CUSTOM-IC BUCON"/>
    <s v="BLUESCOPE CONSTRUCTION, INC."/>
    <s v="19065-NV-SWITCH RNO NAP 01 MOD"/>
    <x v="2"/>
    <d v="2019-09-09T00:00:00"/>
    <d v="2020-02-03T00:00:00"/>
    <m/>
    <n v="19065"/>
    <m/>
    <s v="BUC"/>
    <x v="21"/>
    <s v="BUC"/>
    <m/>
    <m/>
    <d v="2019-09-09T00:00:00"/>
    <d v="2019-09-10T00:00:00"/>
    <m/>
    <n v="34193"/>
    <n v="0"/>
    <n v="18.39"/>
    <n v="0"/>
    <n v="0"/>
    <n v="0"/>
    <m/>
    <n v="0"/>
    <n v="0"/>
    <n v="0"/>
    <m/>
    <m/>
    <n v="0"/>
    <n v="3417"/>
    <n v="9.9930000000000003"/>
    <n v="0"/>
    <m/>
    <n v="0"/>
    <m/>
    <m/>
    <m/>
    <m/>
    <m/>
    <s v="TKGORBY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m/>
    <m/>
    <d v="2020-01-10T00:00:00"/>
    <m/>
    <m/>
    <m/>
    <m/>
    <m/>
    <m/>
    <m/>
    <m/>
    <m/>
    <m/>
    <m/>
    <m/>
    <m/>
    <m/>
    <m/>
    <m/>
    <m/>
    <m/>
    <m/>
    <d v="2020-01-22T00:00:00"/>
    <m/>
    <s v="DMKNEIB"/>
    <d v="2020-01-09T00:00:00"/>
    <m/>
    <d v="2020-01-09T00:00:00"/>
    <d v="2019-11-20T00:00:00"/>
    <m/>
    <m/>
    <m/>
    <m/>
    <m/>
    <m/>
    <m/>
    <m/>
    <m/>
    <m/>
    <x v="0"/>
    <x v="0"/>
  </r>
  <r>
    <s v="TWKIMMEL"/>
    <n v="1901213926"/>
    <s v="GB/WS-CUSTOM-IC BUCON"/>
    <s v="BLUESCOPE CONSTRUCTION, INC."/>
    <s v="19065-NV-SWITCH RNO NAP 01 MOD"/>
    <x v="2"/>
    <d v="2019-09-10T00:00:00"/>
    <d v="2020-02-05T00:00:00"/>
    <m/>
    <n v="19065"/>
    <m/>
    <s v="BUC"/>
    <x v="21"/>
    <s v="BUC"/>
    <m/>
    <m/>
    <d v="2019-09-10T00:00:00"/>
    <d v="2019-09-10T00:00:00"/>
    <m/>
    <n v="43961"/>
    <n v="0"/>
    <n v="21.99"/>
    <n v="0"/>
    <n v="0"/>
    <n v="0"/>
    <m/>
    <n v="0"/>
    <n v="0"/>
    <n v="0"/>
    <m/>
    <m/>
    <n v="0"/>
    <n v="4393"/>
    <n v="9.9930000000000003"/>
    <n v="0"/>
    <m/>
    <n v="0"/>
    <m/>
    <m/>
    <m/>
    <m/>
    <m/>
    <s v="TKGORBY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1-14T00:00:00"/>
    <m/>
    <d v="2020-01-14T00:00:00"/>
    <m/>
    <m/>
    <m/>
    <m/>
    <m/>
    <m/>
    <m/>
    <m/>
    <m/>
    <m/>
    <m/>
    <m/>
    <m/>
    <m/>
    <m/>
    <m/>
    <m/>
    <m/>
    <m/>
    <d v="2020-02-05T00:00:00"/>
    <m/>
    <s v="DMKNEIB"/>
    <d v="2020-01-13T00:00:00"/>
    <m/>
    <d v="2020-01-13T00:00:00"/>
    <d v="2019-11-20T00:00:00"/>
    <m/>
    <m/>
    <m/>
    <m/>
    <m/>
    <m/>
    <m/>
    <m/>
    <m/>
    <m/>
    <x v="0"/>
    <x v="0"/>
  </r>
  <r>
    <s v="TWKIMMEL"/>
    <n v="1901213931"/>
    <s v="GB/WS-CUSTOM-IC BUCON"/>
    <s v="BLUESCOPE CONSTRUCTION, INC."/>
    <s v="19065-NV-SWITCH RNO NAP 01 MOD"/>
    <x v="2"/>
    <d v="2019-09-12T00:00:00"/>
    <d v="2020-02-11T00:00:00"/>
    <m/>
    <n v="19065"/>
    <m/>
    <s v="BUC"/>
    <x v="21"/>
    <s v="BUC"/>
    <m/>
    <m/>
    <d v="2019-09-13T00:00:00"/>
    <d v="2019-09-13T00:00:00"/>
    <m/>
    <n v="36433"/>
    <n v="0"/>
    <n v="20.04"/>
    <n v="0"/>
    <n v="0"/>
    <n v="0"/>
    <m/>
    <n v="0"/>
    <n v="0"/>
    <n v="0"/>
    <m/>
    <m/>
    <n v="0"/>
    <n v="3641"/>
    <n v="9.9939999999999998"/>
    <n v="0"/>
    <m/>
    <n v="0"/>
    <m/>
    <m/>
    <m/>
    <m/>
    <m/>
    <s v="TKGORBY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1-20T00:00:00"/>
    <m/>
    <d v="2020-01-20T00:00:00"/>
    <m/>
    <m/>
    <m/>
    <m/>
    <m/>
    <m/>
    <m/>
    <m/>
    <m/>
    <m/>
    <m/>
    <m/>
    <m/>
    <m/>
    <m/>
    <m/>
    <m/>
    <m/>
    <m/>
    <d v="2020-02-11T00:00:00"/>
    <m/>
    <s v="DMKNEIB"/>
    <d v="2020-01-17T00:00:00"/>
    <m/>
    <d v="2020-01-17T00:00:00"/>
    <d v="2019-11-20T00:00:00"/>
    <m/>
    <m/>
    <m/>
    <m/>
    <m/>
    <m/>
    <m/>
    <m/>
    <m/>
    <m/>
    <x v="0"/>
    <x v="0"/>
  </r>
  <r>
    <s v="TWKIMMEL"/>
    <n v="1802860558"/>
    <s v="GB/WS-ENPARTS-IC BUCON"/>
    <s v="BLUESCOPE CONSTRUCTION, INC."/>
    <s v="18039 SWITCH NAP 01 ATLANTA"/>
    <x v="2"/>
    <d v="2019-11-13T00:00:00"/>
    <d v="2019-11-21T00:00:00"/>
    <m/>
    <n v="18039"/>
    <m/>
    <s v="BUC"/>
    <x v="21"/>
    <s v="BUC"/>
    <m/>
    <s v="FAB"/>
    <m/>
    <m/>
    <m/>
    <n v="219"/>
    <n v="0"/>
    <n v="0.04"/>
    <n v="0.05"/>
    <n v="0"/>
    <n v="0"/>
    <m/>
    <n v="0"/>
    <n v="0"/>
    <n v="0"/>
    <m/>
    <m/>
    <n v="0"/>
    <n v="22"/>
    <n v="10.045999999999999"/>
    <n v="0"/>
    <m/>
    <n v="0"/>
    <m/>
    <m/>
    <m/>
    <m/>
    <m/>
    <s v="RADUNWOODIE"/>
    <m/>
    <m/>
    <m/>
    <m/>
    <s v="RADUNWOODIE"/>
    <m/>
    <m/>
    <m/>
    <m/>
    <m/>
    <m/>
    <m/>
    <m/>
    <m/>
    <m/>
    <m/>
    <m/>
    <m/>
    <m/>
    <m/>
    <m/>
    <m/>
    <m/>
    <m/>
    <m/>
    <m/>
    <m/>
    <m/>
    <m/>
    <s v="SVCORDERMAN"/>
    <d v="2019-11-13T00:00:00"/>
    <m/>
    <d v="2030-01-01T00:00:00"/>
    <m/>
    <m/>
    <m/>
    <m/>
    <m/>
    <m/>
    <m/>
    <m/>
    <m/>
    <m/>
    <m/>
    <s v="RADUNWOODIE"/>
    <m/>
    <m/>
    <m/>
    <m/>
    <m/>
    <m/>
    <m/>
    <d v="2030-01-01T00:00:00"/>
    <m/>
    <s v="DBIEKER"/>
    <d v="2019-11-13T00:00:00"/>
    <m/>
    <d v="2019-11-13T00:00:00"/>
    <d v="2019-11-13T00:00:00"/>
    <m/>
    <m/>
    <m/>
    <m/>
    <m/>
    <m/>
    <m/>
    <m/>
    <m/>
    <m/>
    <x v="0"/>
    <x v="1"/>
  </r>
  <r>
    <s v="TWKIMMEL"/>
    <n v="1901213955"/>
    <s v="GB/WS-ENPARTS-IC BUCON"/>
    <s v="BLUESCOPE CONSTRUCTION, INC."/>
    <s v="19065-NV-SWITCH RNO NAP 01 MOD"/>
    <x v="0"/>
    <d v="2019-11-14T00:00:00"/>
    <d v="2019-11-22T00:00:00"/>
    <m/>
    <n v="19065"/>
    <m/>
    <s v="BUC"/>
    <x v="21"/>
    <s v="BUC"/>
    <m/>
    <m/>
    <m/>
    <m/>
    <m/>
    <n v="2202"/>
    <n v="0"/>
    <n v="0.55000000000000004"/>
    <n v="0.56000000000000005"/>
    <n v="0.56000000000000005"/>
    <n v="0"/>
    <m/>
    <n v="0"/>
    <n v="0"/>
    <n v="0"/>
    <m/>
    <m/>
    <n v="0"/>
    <n v="220"/>
    <n v="9.9909999999999997"/>
    <n v="425.03"/>
    <m/>
    <n v="0"/>
    <m/>
    <m/>
    <m/>
    <m/>
    <m/>
    <s v="TKGORBY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4T00:00:00"/>
    <m/>
    <d v="2019-11-14T00:00:00"/>
    <d v="2019-11-14T00:00:00"/>
    <m/>
    <m/>
    <m/>
    <m/>
    <m/>
    <m/>
    <m/>
    <m/>
    <d v="2019-11-18T00:00:00"/>
    <m/>
    <m/>
    <m/>
    <m/>
    <m/>
    <m/>
    <m/>
    <m/>
    <m/>
    <d v="2019-11-21T00:00:00"/>
    <d v="2019-11-22T00:00:00"/>
    <s v="DMKNEIB"/>
    <d v="2019-11-14T00:00:00"/>
    <m/>
    <d v="2019-11-14T00:00:00"/>
    <d v="2019-11-14T00:00:00"/>
    <m/>
    <m/>
    <m/>
    <m/>
    <m/>
    <m/>
    <m/>
    <m/>
    <m/>
    <m/>
    <x v="0"/>
    <x v="1"/>
  </r>
  <r>
    <s v="TWKIMMEL"/>
    <n v="1901213956"/>
    <s v="GB/WS-ENPARTS-IC BUCON"/>
    <s v="BLUESCOPE CONSTRUCTION, INC."/>
    <s v="19065-NV-SWITCH RNO NAP 01 MOD"/>
    <x v="0"/>
    <d v="2019-11-19T00:00:00"/>
    <d v="2019-12-13T00:00:00"/>
    <m/>
    <n v="19065"/>
    <m/>
    <s v="BUC"/>
    <x v="21"/>
    <s v="BUC"/>
    <m/>
    <m/>
    <m/>
    <m/>
    <m/>
    <n v="149"/>
    <n v="0"/>
    <n v="7.0000000000000007E-2"/>
    <n v="7.0000000000000007E-2"/>
    <n v="7.0000000000000007E-2"/>
    <n v="0"/>
    <m/>
    <n v="0"/>
    <n v="0"/>
    <n v="0"/>
    <m/>
    <m/>
    <n v="0"/>
    <n v="15"/>
    <n v="10.067"/>
    <n v="0"/>
    <m/>
    <n v="0"/>
    <m/>
    <m/>
    <m/>
    <m/>
    <m/>
    <s v="TKGORBY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20T00:00:00"/>
    <m/>
    <d v="2019-11-20T00:00:00"/>
    <d v="2019-11-20T00:00:00"/>
    <m/>
    <m/>
    <m/>
    <m/>
    <m/>
    <m/>
    <m/>
    <m/>
    <d v="2019-11-25T00:00:00"/>
    <m/>
    <m/>
    <m/>
    <m/>
    <m/>
    <m/>
    <m/>
    <m/>
    <m/>
    <d v="2019-12-13T00:00:00"/>
    <m/>
    <s v="DMKNEIB"/>
    <d v="2019-11-20T00:00:00"/>
    <m/>
    <d v="2019-11-20T00:00:00"/>
    <d v="2019-11-20T00:00:00"/>
    <m/>
    <m/>
    <m/>
    <m/>
    <m/>
    <m/>
    <m/>
    <m/>
    <m/>
    <m/>
    <x v="0"/>
    <x v="1"/>
  </r>
  <r>
    <s v="TWKIMMEL"/>
    <n v="1901314714"/>
    <s v="VP/Z-CUSTOM-BLDR"/>
    <s v="BLUESCOPE CONSTRUCTION, INC."/>
    <s v="19070-SKANSKA-MICROSOFT PHX80"/>
    <x v="0"/>
    <d v="2019-08-29T00:00:00"/>
    <d v="2019-11-12T00:00:00"/>
    <m/>
    <n v="19070"/>
    <m/>
    <m/>
    <x v="22"/>
    <s v="BUC"/>
    <s v="F1"/>
    <m/>
    <d v="2019-08-29T00:00:00"/>
    <d v="2019-08-29T00:00:00"/>
    <m/>
    <n v="26335"/>
    <n v="0"/>
    <n v="2.2200000000000002"/>
    <n v="10.130000000000001"/>
    <n v="10.130000000000001"/>
    <n v="0"/>
    <m/>
    <n v="0"/>
    <n v="0"/>
    <n v="0"/>
    <m/>
    <m/>
    <n v="0"/>
    <n v="2631"/>
    <n v="9.9909999999999997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5T00:00:00"/>
    <m/>
    <d v="2019-11-15T00:00:00"/>
    <d v="2019-11-15T00:00:00"/>
    <m/>
    <m/>
    <m/>
    <m/>
    <m/>
    <m/>
    <m/>
    <m/>
    <d v="2019-11-20T00:00:00"/>
    <m/>
    <m/>
    <m/>
    <m/>
    <m/>
    <m/>
    <m/>
    <m/>
    <m/>
    <d v="2019-12-10T00:00:00"/>
    <m/>
    <s v="DBIEKER"/>
    <d v="2019-11-14T00:00:00"/>
    <m/>
    <d v="2019-11-14T00:00:00"/>
    <d v="2019-11-14T00:00:00"/>
    <m/>
    <m/>
    <m/>
    <m/>
    <m/>
    <m/>
    <m/>
    <m/>
    <m/>
    <m/>
    <x v="0"/>
    <x v="0"/>
  </r>
  <r>
    <s v="TWKIMMEL"/>
    <n v="1901314713"/>
    <s v="VP/Z-CUSTOM-BLDR"/>
    <s v="BLUESCOPE CONSTRUCTION, INC."/>
    <s v="19070-SKANSKA-MICROSOFT PHX80"/>
    <x v="0"/>
    <d v="2019-08-29T00:00:00"/>
    <d v="2019-11-08T00:00:00"/>
    <m/>
    <n v="19070"/>
    <m/>
    <m/>
    <x v="22"/>
    <s v="BUC"/>
    <s v="F1"/>
    <m/>
    <d v="2019-08-29T00:00:00"/>
    <d v="2019-08-29T00:00:00"/>
    <m/>
    <n v="28576"/>
    <n v="0"/>
    <n v="2.2200000000000002"/>
    <n v="11.15"/>
    <n v="11.15"/>
    <n v="0"/>
    <m/>
    <n v="0"/>
    <n v="0"/>
    <n v="0"/>
    <m/>
    <m/>
    <n v="0"/>
    <n v="2855"/>
    <n v="9.9909999999999997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3T00:00:00"/>
    <m/>
    <d v="2019-11-13T00:00:00"/>
    <d v="2019-11-13T00:00:00"/>
    <m/>
    <m/>
    <m/>
    <m/>
    <m/>
    <m/>
    <m/>
    <m/>
    <d v="2019-11-18T00:00:00"/>
    <m/>
    <m/>
    <m/>
    <m/>
    <m/>
    <m/>
    <m/>
    <m/>
    <m/>
    <d v="2019-12-06T00:00:00"/>
    <m/>
    <s v="WCLAUBY"/>
    <d v="2019-11-12T00:00:00"/>
    <m/>
    <d v="2019-11-12T00:00:00"/>
    <d v="2019-11-12T00:00:00"/>
    <m/>
    <m/>
    <m/>
    <m/>
    <m/>
    <m/>
    <m/>
    <m/>
    <m/>
    <m/>
    <x v="0"/>
    <x v="0"/>
  </r>
  <r>
    <s v="DCTALBOTT"/>
    <n v="1900591212"/>
    <s v="CSS/HS-CUSTOM-BLDR"/>
    <s v="AMERICAN GENERAL CONSTRUCTION INC"/>
    <s v="SAN DIEGO INT. AIRPORT"/>
    <x v="0"/>
    <d v="2019-09-19T00:00:00"/>
    <d v="2019-12-03T00:00:00"/>
    <m/>
    <s v="SDIA"/>
    <m/>
    <m/>
    <x v="2"/>
    <s v="CA"/>
    <s v="Z1"/>
    <m/>
    <d v="2019-09-19T00:00:00"/>
    <d v="2019-09-20T00:00:00"/>
    <m/>
    <n v="1"/>
    <n v="0"/>
    <n v="0"/>
    <n v="35.94"/>
    <n v="35.94"/>
    <n v="0"/>
    <m/>
    <n v="0"/>
    <n v="0"/>
    <n v="0"/>
    <m/>
    <m/>
    <n v="0"/>
    <n v="1"/>
    <n v="100"/>
    <n v="-242.55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5T00:00:00"/>
    <m/>
    <d v="2019-11-05T00:00:00"/>
    <d v="2019-11-14T00:00:00"/>
    <m/>
    <m/>
    <m/>
    <m/>
    <m/>
    <m/>
    <m/>
    <m/>
    <d v="2019-11-18T00:00:00"/>
    <m/>
    <m/>
    <m/>
    <m/>
    <m/>
    <m/>
    <m/>
    <m/>
    <m/>
    <d v="2019-12-03T00:00:00"/>
    <m/>
    <s v="BTOTTEN"/>
    <d v="2019-11-04T00:00:00"/>
    <m/>
    <d v="2019-11-04T00:00:00"/>
    <d v="2019-11-14T00:00:00"/>
    <m/>
    <m/>
    <m/>
    <m/>
    <m/>
    <m/>
    <m/>
    <m/>
    <m/>
    <m/>
    <x v="1"/>
    <x v="0"/>
  </r>
  <r>
    <s v="DCTALBOTT"/>
    <n v="1900591213"/>
    <s v="CSS/HS-CUSTOM-BLDR"/>
    <s v="AMERICAN GENERAL CONSTRUCTION INC"/>
    <s v="SAN DIEGO INT. AIRPORT"/>
    <x v="0"/>
    <d v="2019-10-23T00:00:00"/>
    <d v="2019-11-15T00:00:00"/>
    <m/>
    <s v="SDIA"/>
    <m/>
    <m/>
    <x v="2"/>
    <s v="CA"/>
    <s v="Z1"/>
    <m/>
    <d v="2019-10-23T00:00:00"/>
    <d v="2019-10-24T00:00:00"/>
    <m/>
    <n v="1"/>
    <n v="0"/>
    <n v="0"/>
    <n v="45.54"/>
    <n v="45.54"/>
    <n v="0"/>
    <m/>
    <n v="0"/>
    <n v="0"/>
    <n v="0"/>
    <m/>
    <m/>
    <n v="0"/>
    <n v="1"/>
    <n v="100"/>
    <n v="-50959.1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25T00:00:00"/>
    <m/>
    <d v="2019-10-25T00:00:00"/>
    <d v="2019-10-30T00:00:00"/>
    <m/>
    <m/>
    <m/>
    <m/>
    <m/>
    <m/>
    <m/>
    <m/>
    <d v="2019-11-04T00:00:00"/>
    <m/>
    <m/>
    <m/>
    <m/>
    <m/>
    <m/>
    <m/>
    <m/>
    <m/>
    <d v="2019-11-20T00:00:00"/>
    <d v="2019-11-22T00:00:00"/>
    <s v="BTOTTEN"/>
    <d v="2019-10-24T00:00:00"/>
    <m/>
    <d v="2019-10-24T00:00:00"/>
    <d v="2019-10-30T00:00:00"/>
    <m/>
    <m/>
    <m/>
    <m/>
    <m/>
    <m/>
    <m/>
    <m/>
    <m/>
    <m/>
    <x v="1"/>
    <x v="0"/>
  </r>
  <r>
    <s v="DCTALBOTT"/>
    <n v="1900591214"/>
    <s v="CSS/HS-CUSTOM-BLDR"/>
    <s v="AMERICAN GENERAL CONSTRUCTION INC"/>
    <s v="SAN DIEGO INT. AIRPORT"/>
    <x v="0"/>
    <d v="2019-10-25T00:00:00"/>
    <d v="2019-11-22T00:00:00"/>
    <m/>
    <s v="SDIA"/>
    <m/>
    <m/>
    <x v="2"/>
    <s v="CA"/>
    <s v="Z1"/>
    <m/>
    <d v="2019-10-25T00:00:00"/>
    <d v="2019-10-25T00:00:00"/>
    <m/>
    <n v="1"/>
    <n v="0"/>
    <n v="0"/>
    <n v="24.35"/>
    <n v="24.35"/>
    <n v="0"/>
    <m/>
    <n v="0"/>
    <n v="0"/>
    <n v="0"/>
    <m/>
    <m/>
    <n v="0"/>
    <n v="1"/>
    <n v="100"/>
    <n v="-29572.7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30T00:00:00"/>
    <m/>
    <d v="2019-10-30T00:00:00"/>
    <d v="2019-11-01T00:00:00"/>
    <m/>
    <m/>
    <m/>
    <m/>
    <m/>
    <m/>
    <m/>
    <m/>
    <d v="2019-11-06T00:00:00"/>
    <m/>
    <m/>
    <m/>
    <m/>
    <m/>
    <m/>
    <m/>
    <m/>
    <m/>
    <d v="2019-11-20T00:00:00"/>
    <d v="2019-11-22T00:00:00"/>
    <s v="BTOTTEN"/>
    <d v="2019-10-29T00:00:00"/>
    <m/>
    <d v="2019-10-29T00:00:00"/>
    <d v="2019-11-01T00:00:00"/>
    <m/>
    <m/>
    <m/>
    <m/>
    <m/>
    <m/>
    <m/>
    <m/>
    <m/>
    <m/>
    <x v="1"/>
    <x v="0"/>
  </r>
  <r>
    <s v="DCTALBOTT"/>
    <n v="1900591215"/>
    <s v="CSS/HS-CUSTOM-BLDR"/>
    <s v="AMERICAN GENERAL CONSTRUCTION INC"/>
    <s v="SAN DIEGO INT. AIRPORT"/>
    <x v="0"/>
    <d v="2019-10-25T00:00:00"/>
    <d v="2019-12-09T00:00:00"/>
    <m/>
    <s v="SDIA"/>
    <m/>
    <m/>
    <x v="2"/>
    <s v="CA"/>
    <s v="Z1"/>
    <m/>
    <d v="2019-10-25T00:00:00"/>
    <d v="2019-10-25T00:00:00"/>
    <m/>
    <n v="1"/>
    <n v="0"/>
    <n v="0"/>
    <n v="26.42"/>
    <n v="26.42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5T00:00:00"/>
    <m/>
    <d v="2019-11-15T00:00:00"/>
    <d v="2019-11-19T00:00:00"/>
    <m/>
    <m/>
    <m/>
    <m/>
    <m/>
    <m/>
    <m/>
    <m/>
    <d v="2019-11-22T00:00:00"/>
    <m/>
    <m/>
    <m/>
    <m/>
    <m/>
    <m/>
    <m/>
    <m/>
    <m/>
    <d v="2019-12-09T00:00:00"/>
    <m/>
    <s v="BTOTTEN"/>
    <d v="2019-11-14T00:00:00"/>
    <m/>
    <d v="2019-11-14T00:00:00"/>
    <d v="2019-11-19T00:00:00"/>
    <m/>
    <m/>
    <m/>
    <m/>
    <m/>
    <m/>
    <m/>
    <m/>
    <m/>
    <m/>
    <x v="1"/>
    <x v="0"/>
  </r>
  <r>
    <s v="DCTALBOTT"/>
    <n v="1900591219"/>
    <s v="CSS/HS-CUSTOM-BLDR"/>
    <s v="AMERICAN GENERAL CONSTRUCTION INC"/>
    <s v="SAN DIEGO INT. AIRPORT"/>
    <x v="0"/>
    <d v="2019-11-12T00:00:00"/>
    <d v="2019-12-12T00:00:00"/>
    <m/>
    <s v="SDIA"/>
    <m/>
    <m/>
    <x v="2"/>
    <s v="CA"/>
    <s v="Z1"/>
    <m/>
    <d v="2019-11-12T00:00:00"/>
    <d v="2019-11-13T00:00:00"/>
    <m/>
    <n v="1"/>
    <n v="0"/>
    <n v="0"/>
    <n v="30.26"/>
    <n v="30.26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4T00:00:00"/>
    <m/>
    <d v="2019-11-14T00:00:00"/>
    <d v="2019-11-14T00:00:00"/>
    <m/>
    <m/>
    <m/>
    <m/>
    <m/>
    <m/>
    <m/>
    <m/>
    <d v="2019-11-18T00:00:00"/>
    <m/>
    <m/>
    <m/>
    <m/>
    <m/>
    <m/>
    <m/>
    <m/>
    <m/>
    <d v="2019-12-12T00:00:00"/>
    <m/>
    <s v="BTOTTEN"/>
    <d v="2019-11-13T00:00:00"/>
    <m/>
    <d v="2019-11-13T00:00:00"/>
    <d v="2019-11-13T00:00:00"/>
    <m/>
    <m/>
    <m/>
    <m/>
    <m/>
    <m/>
    <m/>
    <m/>
    <m/>
    <m/>
    <x v="0"/>
    <x v="0"/>
  </r>
  <r>
    <s v="DCTALBOTT"/>
    <n v="1900591227"/>
    <s v="CSS/HS-ENPARTS-BLD"/>
    <s v="AMERICAN GENERAL CONSTRUCTION INC"/>
    <s v="SAN DIEGO INT. AIRPORT"/>
    <x v="1"/>
    <d v="2019-11-20T00:00:00"/>
    <m/>
    <m/>
    <s v="SDIA"/>
    <m/>
    <m/>
    <x v="2"/>
    <s v="CA"/>
    <s v="Z1"/>
    <m/>
    <m/>
    <m/>
    <d v="2019-12-01T00:00:00"/>
    <n v="1"/>
    <n v="0"/>
    <n v="0"/>
    <n v="0.31"/>
    <n v="0.31"/>
    <n v="0"/>
    <m/>
    <n v="0"/>
    <n v="0"/>
    <n v="0"/>
    <m/>
    <m/>
    <n v="0"/>
    <n v="1"/>
    <n v="100"/>
    <n v="-566.04999999999995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20T00:00:00"/>
    <m/>
    <d v="2019-11-20T00:00:00"/>
    <d v="2019-11-20T00:00:00"/>
    <m/>
    <m/>
    <m/>
    <m/>
    <m/>
    <m/>
    <m/>
    <m/>
    <d v="2019-11-25T00:00:00"/>
    <m/>
    <m/>
    <m/>
    <m/>
    <m/>
    <m/>
    <m/>
    <m/>
    <m/>
    <d v="2019-11-27T00:00:00"/>
    <d v="2019-11-27T00:00:00"/>
    <s v="BTOTTEN"/>
    <d v="2019-11-20T00:00:00"/>
    <m/>
    <d v="2019-11-20T00:00:00"/>
    <d v="2019-11-20T00:00:00"/>
    <m/>
    <m/>
    <m/>
    <m/>
    <m/>
    <m/>
    <m/>
    <m/>
    <m/>
    <m/>
    <x v="0"/>
    <x v="1"/>
  </r>
  <r>
    <s v="DCALVO"/>
    <n v="1901209201"/>
    <s v="VP/Z-CUSTOM-BLDR"/>
    <s v="TRI-PLY CONSTRUCTION, LLC"/>
    <s v="SAUVE KILN-R2"/>
    <x v="0"/>
    <d v="2019-06-07T00:00:00"/>
    <d v="2019-12-02T00:00:00"/>
    <m/>
    <n v="1910017"/>
    <s v="VIS"/>
    <s v="VIS"/>
    <x v="17"/>
    <s v="CA"/>
    <s v="C1"/>
    <m/>
    <d v="2019-09-24T00:00:00"/>
    <d v="2019-09-25T00:00:00"/>
    <m/>
    <n v="390809.9"/>
    <n v="0"/>
    <n v="106.87"/>
    <n v="118.83"/>
    <n v="118.83"/>
    <n v="501.29"/>
    <m/>
    <n v="584.27"/>
    <n v="0"/>
    <n v="584.27"/>
    <n v="115800.36"/>
    <n v="55143.03"/>
    <n v="0"/>
    <n v="101039.35"/>
    <n v="25.853999999999999"/>
    <n v="79462.53"/>
    <m/>
    <n v="22.5"/>
    <m/>
    <m/>
    <m/>
    <m/>
    <m/>
    <s v="YHUANG"/>
    <d v="2019-09-03T00:00:00"/>
    <d v="2019-09-03T00:00:00"/>
    <d v="2019-09-25T00:00:00"/>
    <d v="2019-09-23T00:00:00"/>
    <s v="HUAGUILAR"/>
    <d v="2019-09-26T00:00:00"/>
    <d v="2019-09-26T00:00:00"/>
    <d v="2019-09-27T00:00:00"/>
    <m/>
    <s v="JADELGADILLO"/>
    <d v="2019-09-30T00:00:00"/>
    <d v="2019-09-30T00:00:00"/>
    <d v="2019-10-01T00:00:00"/>
    <d v="2019-10-02T00:00:00"/>
    <s v="AMTIEDT"/>
    <d v="2019-10-14T00:00:00"/>
    <d v="2019-10-14T00:00:00"/>
    <d v="2019-10-31T00:00:00"/>
    <d v="2019-11-13T00:00:00"/>
    <s v="MPMAAS"/>
    <d v="2019-11-01T00:00:00"/>
    <d v="2019-11-01T00:00:00"/>
    <d v="2019-11-07T00:00:00"/>
    <d v="2019-11-13T00:00:00"/>
    <m/>
    <m/>
    <m/>
    <m/>
    <m/>
    <s v="SVCORDERMAN"/>
    <d v="2019-11-14T00:00:00"/>
    <m/>
    <d v="2019-11-14T00:00:00"/>
    <d v="2019-11-13T00:00:00"/>
    <m/>
    <m/>
    <m/>
    <m/>
    <m/>
    <m/>
    <m/>
    <m/>
    <d v="2019-11-18T00:00:00"/>
    <m/>
    <s v="DWESSEL"/>
    <m/>
    <m/>
    <m/>
    <m/>
    <m/>
    <m/>
    <m/>
    <d v="2019-12-03T00:00:00"/>
    <d v="2019-11-25T00:00:00"/>
    <s v="AMTIEDT"/>
    <d v="2019-11-13T00:00:00"/>
    <m/>
    <d v="2019-11-13T00:00:00"/>
    <d v="2019-11-13T00:00:00"/>
    <s v="JADELGADILLO"/>
    <d v="2019-07-25T00:00:00"/>
    <d v="2019-07-25T00:00:00"/>
    <d v="2019-08-07T00:00:00"/>
    <d v="2019-08-07T00:00:00"/>
    <m/>
    <m/>
    <m/>
    <m/>
    <m/>
    <x v="0"/>
    <x v="0"/>
  </r>
  <r>
    <s v="MACLOVER"/>
    <n v="1901432001"/>
    <s v="VP/Z-CUSTOM-BLDR"/>
    <s v="AMERICAN GENERAL CONSTRUCTION INC"/>
    <s v="SHOTTENKIRK LEXUS"/>
    <x v="0"/>
    <d v="2019-07-02T00:00:00"/>
    <d v="2019-12-12T00:00:00"/>
    <m/>
    <m/>
    <s v="VIS"/>
    <s v="VIS"/>
    <x v="17"/>
    <s v="CA"/>
    <s v="C1"/>
    <m/>
    <d v="2019-07-31T00:00:00"/>
    <d v="2019-08-01T00:00:00"/>
    <m/>
    <n v="174889.12"/>
    <n v="0"/>
    <n v="54.73"/>
    <n v="61.14"/>
    <n v="61.14"/>
    <n v="119.26"/>
    <m/>
    <n v="266.25"/>
    <n v="0"/>
    <n v="266.25"/>
    <n v="27552.22"/>
    <n v="13120.11"/>
    <n v="0"/>
    <n v="52268.61"/>
    <n v="29.887"/>
    <n v="0"/>
    <m/>
    <n v="15.6"/>
    <m/>
    <m/>
    <m/>
    <m/>
    <m/>
    <s v="JSOLORIO"/>
    <d v="2019-10-11T00:00:00"/>
    <d v="2019-10-11T00:00:00"/>
    <d v="2019-10-22T00:00:00"/>
    <m/>
    <s v="YHUANG"/>
    <d v="2019-10-18T00:00:00"/>
    <d v="2019-10-18T00:00:00"/>
    <d v="2019-10-18T00:00:00"/>
    <d v="2019-10-22T00:00:00"/>
    <s v="JCASTANEDA"/>
    <d v="2019-10-23T00:00:00"/>
    <d v="2019-10-23T00:00:00"/>
    <d v="2019-10-23T00:00:00"/>
    <d v="2019-10-24T00:00:00"/>
    <s v="RPARMSTRONG"/>
    <d v="2019-10-25T00:00:00"/>
    <d v="2019-10-25T00:00:00"/>
    <d v="2019-11-08T00:00:00"/>
    <d v="2019-11-08T00:00:00"/>
    <s v="MPMAAS"/>
    <d v="2019-11-08T00:00:00"/>
    <d v="2019-11-08T00:00:00"/>
    <d v="2019-11-12T00:00:00"/>
    <d v="2019-11-12T00:00:00"/>
    <m/>
    <m/>
    <m/>
    <m/>
    <m/>
    <s v="SVCORDERMAN"/>
    <d v="2019-11-20T00:00:00"/>
    <m/>
    <d v="2019-11-20T00:00:00"/>
    <d v="2019-11-20T00:00:00"/>
    <s v="RPARMSTRONG"/>
    <m/>
    <m/>
    <d v="2019-11-19T00:00:00"/>
    <m/>
    <m/>
    <m/>
    <m/>
    <d v="2019-11-25T00:00:00"/>
    <m/>
    <s v="HUAGUILAR"/>
    <m/>
    <m/>
    <m/>
    <m/>
    <m/>
    <m/>
    <m/>
    <d v="2019-12-12T00:00:00"/>
    <m/>
    <s v="RPARMSTRONG"/>
    <d v="2019-11-19T00:00:00"/>
    <m/>
    <d v="2019-11-19T00:00:00"/>
    <d v="2019-11-19T00:00:00"/>
    <s v="KINGG"/>
    <d v="2019-09-24T00:00:00"/>
    <d v="2019-09-24T00:00:00"/>
    <d v="2019-09-27T00:00:00"/>
    <d v="2019-09-17T00:00:00"/>
    <m/>
    <m/>
    <m/>
    <m/>
    <m/>
    <x v="0"/>
    <x v="0"/>
  </r>
  <r>
    <s v="FRIZR"/>
    <n v="1900920910"/>
    <s v="VP/CLAIM-ENPARTS-BLDR"/>
    <s v="TLM CONSTRUCTORS, INC."/>
    <s v="TETON GYM"/>
    <x v="1"/>
    <d v="2019-10-30T00:00:00"/>
    <m/>
    <m/>
    <n v="19501"/>
    <s v="STJ"/>
    <s v="VIS"/>
    <x v="3"/>
    <s v="CA"/>
    <s v="B1"/>
    <m/>
    <m/>
    <m/>
    <d v="2019-11-30T00:00:00"/>
    <n v="0"/>
    <n v="0"/>
    <n v="0.08"/>
    <n v="0.28999999999999998"/>
    <n v="0.28999999999999998"/>
    <n v="0"/>
    <m/>
    <n v="0"/>
    <n v="0"/>
    <n v="0"/>
    <m/>
    <m/>
    <n v="0"/>
    <n v="-4"/>
    <m/>
    <n v="-2597.35"/>
    <m/>
    <n v="0"/>
    <m/>
    <m/>
    <m/>
    <m/>
    <m/>
    <s v="JSOLORIO"/>
    <m/>
    <m/>
    <m/>
    <m/>
    <s v="DWESSEL"/>
    <m/>
    <m/>
    <m/>
    <m/>
    <m/>
    <m/>
    <m/>
    <m/>
    <m/>
    <m/>
    <m/>
    <m/>
    <m/>
    <m/>
    <m/>
    <m/>
    <m/>
    <m/>
    <m/>
    <m/>
    <m/>
    <m/>
    <m/>
    <m/>
    <s v="SVCORDERMAN"/>
    <d v="2019-10-30T00:00:00"/>
    <m/>
    <d v="2019-10-30T00:00:00"/>
    <d v="2019-10-30T00:00:00"/>
    <m/>
    <m/>
    <m/>
    <m/>
    <m/>
    <m/>
    <m/>
    <m/>
    <d v="2019-11-04T00:00:00"/>
    <m/>
    <s v="CHYDER"/>
    <m/>
    <m/>
    <m/>
    <m/>
    <m/>
    <m/>
    <m/>
    <d v="2019-11-06T00:00:00"/>
    <d v="2019-11-06T00:00:00"/>
    <s v="LRSNODGRASS"/>
    <d v="2019-10-30T00:00:00"/>
    <m/>
    <d v="2019-10-30T00:00:00"/>
    <d v="2019-10-30T00:00:00"/>
    <s v="JPKELLY"/>
    <m/>
    <m/>
    <m/>
    <m/>
    <m/>
    <m/>
    <m/>
    <m/>
    <m/>
    <x v="0"/>
    <x v="2"/>
  </r>
  <r>
    <s v="FRIZR"/>
    <n v="1900920911"/>
    <s v="VP-ENPARTS-BLDR"/>
    <s v="TLM CONSTRUCTORS, INC."/>
    <s v="TETON GYM"/>
    <x v="1"/>
    <d v="2019-11-12T00:00:00"/>
    <m/>
    <m/>
    <n v="19501"/>
    <s v="STJ"/>
    <s v="VIS"/>
    <x v="3"/>
    <s v="CA"/>
    <s v="B1"/>
    <m/>
    <m/>
    <m/>
    <d v="2019-12-01T00:00:00"/>
    <n v="632.57000000000005"/>
    <n v="632.57000000000005"/>
    <n v="0"/>
    <n v="0"/>
    <n v="0"/>
    <n v="0"/>
    <m/>
    <n v="0"/>
    <n v="0"/>
    <n v="0"/>
    <m/>
    <m/>
    <n v="0"/>
    <n v="108.97"/>
    <n v="17.227"/>
    <n v="596.04"/>
    <n v="94.224999999999994"/>
    <n v="0"/>
    <m/>
    <m/>
    <m/>
    <m/>
    <m/>
    <s v="JSOLORIO"/>
    <m/>
    <m/>
    <m/>
    <m/>
    <s v="DWESSEL"/>
    <m/>
    <m/>
    <m/>
    <m/>
    <m/>
    <m/>
    <m/>
    <m/>
    <m/>
    <m/>
    <m/>
    <m/>
    <m/>
    <m/>
    <m/>
    <m/>
    <m/>
    <m/>
    <m/>
    <m/>
    <m/>
    <m/>
    <m/>
    <m/>
    <s v="SVCORDERMAN"/>
    <d v="2019-11-13T00:00:00"/>
    <m/>
    <d v="2019-11-13T00:00:00"/>
    <d v="2019-11-13T00:00:00"/>
    <m/>
    <m/>
    <m/>
    <m/>
    <m/>
    <m/>
    <m/>
    <m/>
    <d v="2019-11-18T00:00:00"/>
    <m/>
    <s v="CHYDER"/>
    <m/>
    <m/>
    <m/>
    <m/>
    <m/>
    <m/>
    <m/>
    <d v="2019-11-20T00:00:00"/>
    <d v="2019-11-20T00:00:00"/>
    <s v="JSSNIDER"/>
    <d v="2019-11-12T00:00:00"/>
    <m/>
    <d v="2019-11-12T00:00:00"/>
    <d v="2019-11-12T00:00:00"/>
    <s v="JPKELLY"/>
    <m/>
    <m/>
    <m/>
    <m/>
    <m/>
    <m/>
    <m/>
    <m/>
    <m/>
    <x v="0"/>
    <x v="1"/>
  </r>
  <r>
    <s v="SLMCNABB"/>
    <n v="1901421601"/>
    <s v="VP/FSTRK-STD-BLDR"/>
    <s v="CHG BUILDING SYSTEMS, INC."/>
    <s v="THE TRUSS COMPANY"/>
    <x v="0"/>
    <d v="2019-07-08T00:00:00"/>
    <d v="2019-12-05T00:00:00"/>
    <m/>
    <n v="29077"/>
    <s v="CST"/>
    <s v="MEM"/>
    <x v="3"/>
    <s v="CA"/>
    <s v="C1"/>
    <m/>
    <d v="2019-07-16T00:00:00"/>
    <d v="2019-07-17T00:00:00"/>
    <m/>
    <n v="486720.57"/>
    <n v="0"/>
    <n v="216.57"/>
    <n v="206.54"/>
    <n v="206.54"/>
    <n v="98.6"/>
    <m/>
    <n v="222.24"/>
    <n v="0"/>
    <n v="222.24"/>
    <n v="3465"/>
    <n v="1650"/>
    <n v="0"/>
    <n v="64303.57"/>
    <n v="13.212"/>
    <n v="-0.01"/>
    <m/>
    <n v="14.98"/>
    <m/>
    <m/>
    <m/>
    <m/>
    <m/>
    <s v="SMARONDE"/>
    <d v="2019-08-28T00:00:00"/>
    <d v="2019-08-28T00:00:00"/>
    <d v="2019-09-04T00:00:00"/>
    <m/>
    <s v="RDENNIS1"/>
    <d v="2019-10-08T00:00:00"/>
    <d v="2019-10-08T00:00:00"/>
    <d v="2019-10-08T00:00:00"/>
    <d v="2019-10-08T00:00:00"/>
    <m/>
    <m/>
    <m/>
    <m/>
    <m/>
    <s v="VENKATARAMANANK"/>
    <d v="2019-10-21T00:00:00"/>
    <d v="2019-10-21T00:00:00"/>
    <d v="2019-10-24T00:00:00"/>
    <d v="2019-10-24T00:00:00"/>
    <s v="SRINR"/>
    <d v="2019-10-30T00:00:00"/>
    <d v="2019-10-30T00:00:00"/>
    <d v="2019-10-31T00:00:00"/>
    <d v="2019-10-31T00:00:00"/>
    <m/>
    <m/>
    <m/>
    <m/>
    <m/>
    <s v="SVCORDERMAN"/>
    <d v="2019-11-19T00:00:00"/>
    <m/>
    <d v="2019-11-19T00:00:00"/>
    <d v="2019-11-15T00:00:00"/>
    <s v="VENKATARAMANANK"/>
    <d v="2019-11-01T00:00:00"/>
    <d v="2019-11-01T00:00:00"/>
    <d v="2019-11-01T00:00:00"/>
    <d v="2019-11-01T00:00:00"/>
    <m/>
    <m/>
    <m/>
    <d v="2019-11-20T00:00:00"/>
    <m/>
    <s v="CWWALKER"/>
    <m/>
    <m/>
    <m/>
    <m/>
    <m/>
    <m/>
    <m/>
    <d v="2019-12-04T00:00:00"/>
    <m/>
    <s v="VENKATARAMANANK"/>
    <d v="2019-11-11T00:00:00"/>
    <m/>
    <d v="2019-11-11T00:00:00"/>
    <d v="2019-11-15T00:00:00"/>
    <m/>
    <m/>
    <m/>
    <m/>
    <m/>
    <m/>
    <m/>
    <m/>
    <m/>
    <m/>
    <x v="1"/>
    <x v="0"/>
  </r>
  <r>
    <s v="SLMCNABB"/>
    <n v="1901421602"/>
    <s v="VP/FSTRK-STD-BLDR"/>
    <s v="CHG BUILDING SYSTEMS, INC."/>
    <s v="THE TRUSS COMPANY"/>
    <x v="0"/>
    <d v="2019-07-17T00:00:00"/>
    <d v="2019-12-09T00:00:00"/>
    <m/>
    <n v="29077"/>
    <s v="CST"/>
    <s v="MEM"/>
    <x v="3"/>
    <s v="CA"/>
    <s v="C1"/>
    <m/>
    <d v="2019-10-08T00:00:00"/>
    <d v="2019-10-09T00:00:00"/>
    <m/>
    <n v="194576.18"/>
    <n v="0"/>
    <n v="81.709999999999994"/>
    <n v="97.59"/>
    <n v="97.59"/>
    <n v="0"/>
    <m/>
    <n v="0"/>
    <n v="0"/>
    <n v="0"/>
    <n v="3465"/>
    <n v="1650"/>
    <n v="0"/>
    <n v="33994.18"/>
    <n v="17.471"/>
    <n v="-0.01"/>
    <m/>
    <n v="0"/>
    <m/>
    <m/>
    <m/>
    <m/>
    <m/>
    <s v="SMARONDE"/>
    <m/>
    <m/>
    <m/>
    <m/>
    <s v="RDENNIS1"/>
    <m/>
    <m/>
    <m/>
    <m/>
    <m/>
    <m/>
    <m/>
    <m/>
    <m/>
    <s v="VENKATARAMANANK"/>
    <d v="2019-11-07T00:00:00"/>
    <d v="2019-11-07T00:00:00"/>
    <d v="2019-11-07T00:00:00"/>
    <d v="2019-11-07T00:00:00"/>
    <s v="PVIJAYAKUMAR"/>
    <d v="2019-11-08T00:00:00"/>
    <d v="2019-11-08T00:00:00"/>
    <d v="2019-11-08T00:00:00"/>
    <d v="2019-11-08T00:00:00"/>
    <m/>
    <m/>
    <m/>
    <m/>
    <m/>
    <s v="SVCORDERMAN"/>
    <d v="2019-11-19T00:00:00"/>
    <m/>
    <d v="2019-11-19T00:00:00"/>
    <d v="2019-11-19T00:00:00"/>
    <m/>
    <m/>
    <m/>
    <m/>
    <m/>
    <m/>
    <m/>
    <m/>
    <d v="2019-11-22T00:00:00"/>
    <m/>
    <s v="CWWALKER"/>
    <m/>
    <m/>
    <m/>
    <m/>
    <m/>
    <m/>
    <m/>
    <d v="2019-12-04T00:00:00"/>
    <m/>
    <s v="RAMRA"/>
    <d v="2019-11-11T00:00:00"/>
    <m/>
    <d v="2019-11-11T00:00:00"/>
    <d v="2019-11-15T00:00:00"/>
    <m/>
    <m/>
    <m/>
    <m/>
    <m/>
    <m/>
    <m/>
    <m/>
    <m/>
    <m/>
    <x v="1"/>
    <x v="0"/>
  </r>
  <r>
    <s v="CDTELFER"/>
    <n v="1901731101"/>
    <s v="VP/Z-CUSTOM-BLDR"/>
    <s v="BCM CONSTRUCTION COMPANY, INC."/>
    <s v="BCM CAL AG SHOP"/>
    <x v="0"/>
    <d v="2019-09-04T00:00:00"/>
    <d v="2019-11-26T00:00:00"/>
    <m/>
    <m/>
    <s v="VIS"/>
    <s v="IN"/>
    <x v="3"/>
    <s v="CA"/>
    <s v="C1"/>
    <m/>
    <d v="2019-09-25T00:00:00"/>
    <d v="2019-09-26T00:00:00"/>
    <m/>
    <n v="102650.93"/>
    <n v="102650.93"/>
    <n v="34.83"/>
    <n v="48.7"/>
    <n v="48.7"/>
    <n v="60.2"/>
    <m/>
    <n v="153.43"/>
    <n v="6.25"/>
    <n v="159.68"/>
    <n v="14354.94"/>
    <n v="6835.69"/>
    <n v="0"/>
    <n v="19921.419999999998"/>
    <n v="19.407"/>
    <n v="2674.47"/>
    <n v="2.605"/>
    <n v="0"/>
    <m/>
    <m/>
    <m/>
    <m/>
    <m/>
    <s v="KOTHS"/>
    <d v="2019-10-08T00:00:00"/>
    <d v="2019-10-08T00:00:00"/>
    <d v="2019-10-11T00:00:00"/>
    <d v="2019-10-11T00:00:00"/>
    <s v="DWESSEL"/>
    <d v="2019-10-10T00:00:00"/>
    <d v="2019-10-10T00:00:00"/>
    <d v="2019-10-10T00:00:00"/>
    <m/>
    <s v="WRSMITH"/>
    <d v="2019-10-15T00:00:00"/>
    <d v="2019-10-15T00:00:00"/>
    <d v="2019-10-15T00:00:00"/>
    <d v="2019-10-15T00:00:00"/>
    <s v="VENKATARAMANANK"/>
    <d v="2019-10-16T00:00:00"/>
    <d v="2019-10-16T00:00:00"/>
    <d v="2019-10-18T00:00:00"/>
    <d v="2019-10-18T00:00:00"/>
    <s v="KKATHIRVELU"/>
    <d v="2019-10-21T00:00:00"/>
    <d v="2019-10-21T00:00:00"/>
    <d v="2019-10-22T00:00:00"/>
    <d v="2019-10-22T00:00:00"/>
    <m/>
    <m/>
    <m/>
    <m/>
    <m/>
    <s v="SVCORDERMAN"/>
    <d v="2019-11-05T00:00:00"/>
    <m/>
    <d v="2019-11-05T00:00:00"/>
    <d v="2019-11-05T00:00:00"/>
    <s v="VENKATARAMANANK"/>
    <d v="2019-10-25T00:00:00"/>
    <d v="2019-10-25T00:00:00"/>
    <d v="2019-10-25T00:00:00"/>
    <d v="2019-10-25T00:00:00"/>
    <m/>
    <m/>
    <m/>
    <d v="2019-11-08T00:00:00"/>
    <m/>
    <s v="DWESSEL"/>
    <m/>
    <m/>
    <m/>
    <m/>
    <m/>
    <m/>
    <m/>
    <d v="2019-11-26T00:00:00"/>
    <d v="2019-11-18T00:00:00"/>
    <s v="RAMRA"/>
    <d v="2019-11-04T00:00:00"/>
    <m/>
    <d v="2019-11-04T00:00:00"/>
    <d v="2019-11-04T00:00:00"/>
    <s v="JCASTANEDA"/>
    <d v="2019-09-30T00:00:00"/>
    <d v="2019-09-30T00:00:00"/>
    <d v="2019-09-30T00:00:00"/>
    <m/>
    <m/>
    <m/>
    <m/>
    <m/>
    <m/>
    <x v="0"/>
    <x v="0"/>
  </r>
  <r>
    <s v="CDTELFER"/>
    <n v="1901731102"/>
    <s v="VP/Z-CUSTOM-BLDR"/>
    <s v="BCM CONSTRUCTION COMPANY, INC."/>
    <s v="BCM CAL AG SHOP"/>
    <x v="0"/>
    <d v="2019-11-05T00:00:00"/>
    <d v="2019-11-26T00:00:00"/>
    <m/>
    <m/>
    <s v="VIS"/>
    <s v="IN"/>
    <x v="3"/>
    <s v="CA"/>
    <s v="C1"/>
    <m/>
    <d v="2019-11-05T00:00:00"/>
    <d v="2019-11-06T00:00:00"/>
    <m/>
    <n v="1"/>
    <n v="0"/>
    <n v="0"/>
    <n v="0.02"/>
    <n v="0.02"/>
    <n v="0"/>
    <m/>
    <n v="0"/>
    <n v="0"/>
    <n v="0"/>
    <m/>
    <m/>
    <n v="0"/>
    <n v="1"/>
    <n v="100"/>
    <n v="-117.24"/>
    <m/>
    <n v="0"/>
    <m/>
    <m/>
    <m/>
    <m/>
    <m/>
    <s v="KOTHS"/>
    <m/>
    <m/>
    <m/>
    <m/>
    <s v="DWESSEL"/>
    <m/>
    <m/>
    <m/>
    <m/>
    <m/>
    <m/>
    <m/>
    <m/>
    <m/>
    <s v="VENKATARAMANANK"/>
    <m/>
    <m/>
    <m/>
    <m/>
    <s v="KKATHIRVELU"/>
    <m/>
    <m/>
    <m/>
    <m/>
    <m/>
    <m/>
    <m/>
    <m/>
    <m/>
    <s v="SVCORDERMAN"/>
    <d v="2019-11-06T00:00:00"/>
    <m/>
    <d v="2019-11-06T00:00:00"/>
    <d v="2019-11-06T00:00:00"/>
    <m/>
    <m/>
    <m/>
    <m/>
    <m/>
    <m/>
    <m/>
    <m/>
    <d v="2019-11-11T00:00:00"/>
    <m/>
    <s v="DWESSEL"/>
    <m/>
    <m/>
    <m/>
    <m/>
    <m/>
    <m/>
    <m/>
    <d v="2019-11-26T00:00:00"/>
    <d v="2019-11-26T00:00:00"/>
    <s v="RAMRA"/>
    <d v="2019-11-05T00:00:00"/>
    <m/>
    <d v="2019-11-05T00:00:00"/>
    <d v="2019-11-05T00:00:00"/>
    <s v="JCASTANEDA"/>
    <m/>
    <m/>
    <m/>
    <m/>
    <m/>
    <m/>
    <m/>
    <m/>
    <m/>
    <x v="0"/>
    <x v="0"/>
  </r>
  <r>
    <s v="JUTSLER"/>
    <n v="1900558905"/>
    <s v="VP/Z-CUSTOM-BLDR"/>
    <s v="HANSEN-RICE, INC."/>
    <s v="ROSEBURG HANGAR 110X24"/>
    <x v="2"/>
    <d v="2019-11-19T00:00:00"/>
    <m/>
    <m/>
    <m/>
    <s v="VIS"/>
    <s v="NC"/>
    <x v="3"/>
    <s v="CA"/>
    <s v="C1"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CJFALIN"/>
    <m/>
    <m/>
    <m/>
    <m/>
    <s v="HARBD"/>
    <m/>
    <m/>
    <m/>
    <m/>
    <m/>
    <m/>
    <m/>
    <m/>
    <m/>
    <s v="BHUVI"/>
    <m/>
    <m/>
    <m/>
    <m/>
    <s v="YOGAS"/>
    <m/>
    <m/>
    <m/>
    <m/>
    <m/>
    <m/>
    <m/>
    <m/>
    <m/>
    <s v="SVCORDERMAN"/>
    <m/>
    <m/>
    <m/>
    <m/>
    <m/>
    <m/>
    <m/>
    <m/>
    <m/>
    <m/>
    <m/>
    <m/>
    <m/>
    <m/>
    <s v="HAMIS"/>
    <m/>
    <m/>
    <m/>
    <m/>
    <m/>
    <m/>
    <m/>
    <m/>
    <m/>
    <s v="RAMRA"/>
    <d v="2019-11-20T00:00:00"/>
    <m/>
    <d v="2019-11-20T00:00:00"/>
    <d v="2019-11-20T00:00:00"/>
    <s v="RRODRIGUEZ"/>
    <m/>
    <m/>
    <m/>
    <m/>
    <m/>
    <m/>
    <m/>
    <m/>
    <m/>
    <x v="0"/>
    <x v="0"/>
  </r>
  <r>
    <s v="SLMCNABB"/>
    <n v="1901421605"/>
    <s v="VP/CLAIM-ENPARTS-BLDR"/>
    <s v="CHG BUILDING SYSTEMS, INC."/>
    <s v="THE TRUSS COMPANY"/>
    <x v="0"/>
    <d v="2019-11-19T00:00:00"/>
    <m/>
    <m/>
    <n v="29077"/>
    <s v="CST"/>
    <s v="MEM"/>
    <x v="3"/>
    <s v="CA"/>
    <s v="C1"/>
    <s v="OTHER"/>
    <d v="2019-11-19T00:00:00"/>
    <d v="2019-11-19T00:00:00"/>
    <m/>
    <n v="1272.08"/>
    <n v="0"/>
    <n v="0.42"/>
    <n v="0.42"/>
    <n v="0.42"/>
    <n v="0"/>
    <m/>
    <n v="0"/>
    <n v="0"/>
    <n v="0"/>
    <m/>
    <m/>
    <n v="0"/>
    <n v="666.33"/>
    <n v="52.381"/>
    <n v="0"/>
    <m/>
    <n v="0"/>
    <m/>
    <m/>
    <m/>
    <m/>
    <m/>
    <s v="SMARONDE"/>
    <m/>
    <m/>
    <m/>
    <m/>
    <s v="RDENNIS1"/>
    <m/>
    <m/>
    <m/>
    <m/>
    <m/>
    <m/>
    <m/>
    <m/>
    <m/>
    <s v="VENKATARAMANANK"/>
    <d v="2019-11-19T00:00:00"/>
    <d v="2019-11-19T00:00:00"/>
    <d v="2019-11-19T00:00:00"/>
    <d v="2019-11-19T00:00:00"/>
    <m/>
    <m/>
    <m/>
    <m/>
    <m/>
    <m/>
    <m/>
    <m/>
    <m/>
    <m/>
    <s v="SVCORDERMAN"/>
    <m/>
    <m/>
    <d v="2019-11-20T00:00:00"/>
    <d v="2019-11-20T00:00:00"/>
    <m/>
    <m/>
    <m/>
    <m/>
    <m/>
    <m/>
    <m/>
    <m/>
    <m/>
    <m/>
    <s v="CWWALKER"/>
    <m/>
    <m/>
    <m/>
    <m/>
    <m/>
    <m/>
    <m/>
    <d v="2019-12-04T00:00:00"/>
    <m/>
    <s v="RAMRA"/>
    <d v="2019-11-20T00:00:00"/>
    <m/>
    <d v="2019-11-20T00:00:00"/>
    <d v="2019-11-19T00:00:00"/>
    <m/>
    <m/>
    <m/>
    <m/>
    <m/>
    <m/>
    <m/>
    <m/>
    <m/>
    <m/>
    <x v="0"/>
    <x v="2"/>
  </r>
  <r>
    <s v="DRLAFAVER"/>
    <n v="1900456711"/>
    <s v="VP/CLAIM-ENPARTS-BLDR"/>
    <s v="ARCHITECTURAL BUILDING SYSTEMS LLC"/>
    <s v="CITY OF SURPRISE PEOF"/>
    <x v="0"/>
    <d v="2019-11-19T00:00:00"/>
    <d v="2019-11-22T00:00:00"/>
    <m/>
    <m/>
    <s v="VIS"/>
    <s v="VIS"/>
    <x v="3"/>
    <s v="CA"/>
    <s v="E1"/>
    <s v="OTHER"/>
    <m/>
    <m/>
    <m/>
    <n v="307.85000000000002"/>
    <n v="0"/>
    <n v="0.09"/>
    <n v="0.08"/>
    <n v="0.08"/>
    <n v="0"/>
    <m/>
    <n v="0"/>
    <n v="0"/>
    <n v="0"/>
    <m/>
    <m/>
    <n v="0"/>
    <n v="161.25"/>
    <n v="52.378999999999998"/>
    <n v="-131.79"/>
    <m/>
    <n v="0"/>
    <m/>
    <m/>
    <m/>
    <m/>
    <m/>
    <s v="KPTRAN"/>
    <m/>
    <m/>
    <m/>
    <m/>
    <s v="HUAGUILAR"/>
    <m/>
    <m/>
    <m/>
    <m/>
    <m/>
    <m/>
    <m/>
    <m/>
    <m/>
    <m/>
    <m/>
    <m/>
    <m/>
    <m/>
    <m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m/>
    <m/>
    <s v="DWESSEL"/>
    <m/>
    <m/>
    <m/>
    <m/>
    <m/>
    <m/>
    <m/>
    <d v="2019-11-22T00:00:00"/>
    <d v="2019-11-22T00:00:00"/>
    <s v="DRLAFAVER"/>
    <d v="2019-11-20T00:00:00"/>
    <m/>
    <d v="2019-11-20T00:00:00"/>
    <d v="2019-11-19T00:00:00"/>
    <s v="RRODRIGUEZ"/>
    <m/>
    <m/>
    <m/>
    <m/>
    <m/>
    <m/>
    <m/>
    <m/>
    <m/>
    <x v="0"/>
    <x v="2"/>
  </r>
  <r>
    <s v="JUTSLER"/>
    <n v="1900629207"/>
    <s v="VP/Z-CUSTOM-BLDR"/>
    <s v="CHG BUILDING SYSTEMS, INC."/>
    <s v="SNOKING HOCKEY"/>
    <x v="0"/>
    <d v="2019-09-13T00:00:00"/>
    <d v="2019-12-30T00:00:00"/>
    <m/>
    <n v="29045"/>
    <s v="VIS"/>
    <s v="EVA"/>
    <x v="3"/>
    <s v="CA"/>
    <s v="F1"/>
    <m/>
    <d v="2019-10-25T00:00:00"/>
    <d v="2019-10-28T00:00:00"/>
    <m/>
    <n v="0"/>
    <n v="0"/>
    <n v="39.67"/>
    <n v="29.41"/>
    <n v="29.41"/>
    <n v="0"/>
    <m/>
    <n v="0"/>
    <n v="0"/>
    <n v="0"/>
    <n v="441142.51"/>
    <n v="210067.86"/>
    <n v="0"/>
    <n v="-353359.5"/>
    <m/>
    <n v="-814.87"/>
    <m/>
    <n v="0"/>
    <m/>
    <m/>
    <m/>
    <m/>
    <m/>
    <s v="HARBD"/>
    <m/>
    <m/>
    <m/>
    <m/>
    <s v="DWESSEL"/>
    <m/>
    <m/>
    <m/>
    <m/>
    <m/>
    <m/>
    <m/>
    <m/>
    <m/>
    <s v="ARUMM"/>
    <d v="2019-08-19T00:00:00"/>
    <d v="2019-08-19T00:00:00"/>
    <d v="2019-09-04T00:00:00"/>
    <d v="2019-09-04T00:00:00"/>
    <s v="GIRI"/>
    <d v="2019-09-16T00:00:00"/>
    <d v="2019-09-16T00:00:00"/>
    <d v="2019-09-23T00:00:00"/>
    <d v="2019-09-23T00:00:00"/>
    <m/>
    <m/>
    <m/>
    <m/>
    <m/>
    <s v="SVCORDERMAN"/>
    <d v="2019-11-26T00:00:00"/>
    <m/>
    <d v="2019-11-26T00:00:00"/>
    <d v="2019-11-19T00:00:00"/>
    <m/>
    <m/>
    <m/>
    <m/>
    <m/>
    <m/>
    <m/>
    <m/>
    <d v="2019-11-22T00:00:00"/>
    <m/>
    <s v="DWESSEL"/>
    <m/>
    <m/>
    <m/>
    <m/>
    <m/>
    <m/>
    <m/>
    <d v="2019-12-26T00:00:00"/>
    <d v="2019-11-27T00:00:00"/>
    <s v="ARUMM"/>
    <d v="2019-11-19T00:00:00"/>
    <m/>
    <d v="2019-11-19T00:00:00"/>
    <d v="2019-11-19T00:00:00"/>
    <s v="DETRAUGHBER"/>
    <m/>
    <m/>
    <m/>
    <m/>
    <m/>
    <m/>
    <m/>
    <m/>
    <m/>
    <x v="0"/>
    <x v="0"/>
  </r>
  <r>
    <s v="KECRUMB"/>
    <n v="1802371739"/>
    <s v="CSS/CONV-ENPARTS-BLDR"/>
    <s v="SIEVERT CONSTRUCTION, INC."/>
    <s v="BRIDGER AERO HANGER 2"/>
    <x v="0"/>
    <d v="2019-11-04T00:00:00"/>
    <d v="2019-11-05T00:00:00"/>
    <m/>
    <m/>
    <m/>
    <s v="BUC"/>
    <x v="3"/>
    <s v="CA"/>
    <s v="F2"/>
    <m/>
    <m/>
    <m/>
    <m/>
    <n v="1"/>
    <n v="0"/>
    <n v="0.04"/>
    <n v="0.04"/>
    <n v="0.04"/>
    <n v="0"/>
    <m/>
    <n v="0"/>
    <n v="0"/>
    <n v="0"/>
    <m/>
    <m/>
    <n v="0"/>
    <n v="-293"/>
    <m/>
    <n v="-287.97000000000003"/>
    <m/>
    <n v="0"/>
    <m/>
    <m/>
    <m/>
    <m/>
    <m/>
    <s v="JLSILVEY"/>
    <m/>
    <m/>
    <m/>
    <m/>
    <s v="CEMUNDT"/>
    <m/>
    <m/>
    <m/>
    <m/>
    <m/>
    <m/>
    <m/>
    <m/>
    <m/>
    <m/>
    <m/>
    <m/>
    <m/>
    <m/>
    <m/>
    <m/>
    <m/>
    <m/>
    <m/>
    <m/>
    <m/>
    <m/>
    <m/>
    <m/>
    <s v="SVCORDERMAN"/>
    <d v="2019-11-05T00:00:00"/>
    <m/>
    <d v="2019-11-05T00:00:00"/>
    <d v="2019-11-05T00:00:00"/>
    <m/>
    <m/>
    <m/>
    <m/>
    <m/>
    <m/>
    <m/>
    <m/>
    <m/>
    <m/>
    <m/>
    <m/>
    <m/>
    <m/>
    <m/>
    <m/>
    <m/>
    <m/>
    <d v="2019-11-05T00:00:00"/>
    <d v="2019-11-08T00:00:00"/>
    <s v="COXAL"/>
    <d v="2019-11-04T00:00:00"/>
    <m/>
    <d v="2019-11-04T00:00:00"/>
    <d v="2019-11-04T00:00:00"/>
    <m/>
    <m/>
    <m/>
    <m/>
    <m/>
    <m/>
    <m/>
    <m/>
    <m/>
    <m/>
    <x v="0"/>
    <x v="1"/>
  </r>
  <r>
    <s v="SLMCNABB"/>
    <n v="1901421603"/>
    <s v="VP/FSTRK-STD-BLDR"/>
    <s v="CHG BUILDING SYSTEMS, INC."/>
    <s v="THE TRUSS COMPANY"/>
    <x v="0"/>
    <d v="2019-07-17T00:00:00"/>
    <d v="2019-12-12T00:00:00"/>
    <m/>
    <n v="29077"/>
    <s v="CST"/>
    <s v="MEM"/>
    <x v="3"/>
    <s v="CA"/>
    <s v="F3"/>
    <m/>
    <d v="2019-10-08T00:00:00"/>
    <d v="2019-10-09T00:00:00"/>
    <m/>
    <n v="141101.14000000001"/>
    <n v="0"/>
    <n v="59.99"/>
    <n v="71.55"/>
    <n v="71.55"/>
    <n v="0"/>
    <m/>
    <n v="0"/>
    <n v="0"/>
    <n v="0"/>
    <n v="3465"/>
    <n v="1650"/>
    <n v="0"/>
    <n v="25253.14"/>
    <n v="17.896999999999998"/>
    <n v="0"/>
    <m/>
    <n v="0"/>
    <m/>
    <m/>
    <m/>
    <m/>
    <m/>
    <s v="SMARONDE"/>
    <m/>
    <m/>
    <m/>
    <m/>
    <s v="RDENNIS1"/>
    <m/>
    <m/>
    <m/>
    <m/>
    <m/>
    <m/>
    <m/>
    <m/>
    <m/>
    <s v="PVIJAYAKUMAR"/>
    <d v="2019-11-07T00:00:00"/>
    <d v="2019-11-07T00:00:00"/>
    <d v="2019-11-07T00:00:00"/>
    <d v="2019-11-07T00:00:00"/>
    <s v="PVIJAYAKUMAR"/>
    <d v="2019-11-08T00:00:00"/>
    <d v="2019-11-08T00:00:00"/>
    <d v="2019-11-08T00:00:00"/>
    <d v="2019-11-08T00:00:00"/>
    <m/>
    <m/>
    <m/>
    <m/>
    <m/>
    <s v="SVCORDERMAN"/>
    <d v="2019-12-03T00:00:00"/>
    <m/>
    <d v="2019-12-03T00:00:00"/>
    <d v="2019-11-25T00:00:00"/>
    <m/>
    <m/>
    <m/>
    <m/>
    <m/>
    <m/>
    <m/>
    <m/>
    <d v="2019-11-28T00:00:00"/>
    <m/>
    <s v="CWWALKER"/>
    <m/>
    <m/>
    <m/>
    <m/>
    <m/>
    <m/>
    <m/>
    <d v="2019-12-26T00:00:00"/>
    <m/>
    <s v="RAMRA"/>
    <d v="2019-11-11T00:00:00"/>
    <m/>
    <d v="2019-11-11T00:00:00"/>
    <d v="2019-11-15T00:00:00"/>
    <m/>
    <m/>
    <m/>
    <m/>
    <m/>
    <m/>
    <m/>
    <m/>
    <m/>
    <m/>
    <x v="1"/>
    <x v="0"/>
  </r>
  <r>
    <s v="JUTSLER"/>
    <n v="1901625401"/>
    <s v="VP/Z-CUSTOM-BLDR"/>
    <s v="DALKE CONSTRUCTION COMPANY INC."/>
    <s v="POLK COUNTY NEW VEHICLE BUILDI"/>
    <x v="0"/>
    <d v="2019-07-26T00:00:00"/>
    <d v="2019-12-18T00:00:00"/>
    <m/>
    <m/>
    <s v="VIS"/>
    <s v="MEM"/>
    <x v="3"/>
    <s v="CA"/>
    <s v="F3"/>
    <m/>
    <d v="2019-10-22T00:00:00"/>
    <d v="2019-10-23T00:00:00"/>
    <m/>
    <n v="136504.85999999999"/>
    <n v="0"/>
    <n v="40.64"/>
    <n v="38.869999999999997"/>
    <n v="38.869999999999997"/>
    <n v="124.79"/>
    <m/>
    <n v="172.83"/>
    <n v="0"/>
    <n v="172.83"/>
    <n v="28825.65"/>
    <n v="13726.5"/>
    <n v="0"/>
    <n v="30492.639999999999"/>
    <n v="22.338000000000001"/>
    <n v="0"/>
    <m/>
    <n v="23.8"/>
    <m/>
    <m/>
    <m/>
    <m/>
    <m/>
    <s v="JDPETRICH"/>
    <d v="2019-09-27T00:00:00"/>
    <d v="2019-09-27T00:00:00"/>
    <d v="2019-10-04T00:00:00"/>
    <m/>
    <s v="HAMIS"/>
    <d v="2019-10-03T00:00:00"/>
    <d v="2019-10-03T00:00:00"/>
    <d v="2019-10-03T00:00:00"/>
    <m/>
    <s v="KINGG"/>
    <d v="2019-10-07T00:00:00"/>
    <d v="2019-10-07T00:00:00"/>
    <d v="2019-10-07T00:00:00"/>
    <m/>
    <s v="RAMAS"/>
    <d v="2019-10-23T00:00:00"/>
    <d v="2019-10-23T00:00:00"/>
    <d v="2019-11-04T00:00:00"/>
    <d v="2019-11-04T00:00:00"/>
    <s v="SRINR"/>
    <d v="2019-11-08T00:00:00"/>
    <d v="2019-11-08T00:00:00"/>
    <d v="2019-11-13T00:00:00"/>
    <d v="2019-11-13T00:00:00"/>
    <m/>
    <m/>
    <m/>
    <m/>
    <m/>
    <s v="SVCORDERMAN"/>
    <d v="2019-11-25T00:00:00"/>
    <m/>
    <d v="2019-11-25T00:00:00"/>
    <d v="2019-11-21T00:00:00"/>
    <s v="RAMAS"/>
    <d v="2019-11-15T00:00:00"/>
    <d v="2019-11-15T00:00:00"/>
    <d v="2019-11-15T00:00:00"/>
    <d v="2019-11-15T00:00:00"/>
    <m/>
    <m/>
    <m/>
    <d v="2019-11-25T00:00:00"/>
    <m/>
    <s v="HAMIS"/>
    <m/>
    <m/>
    <m/>
    <m/>
    <m/>
    <m/>
    <m/>
    <d v="2019-12-18T00:00:00"/>
    <m/>
    <s v="RAMAS"/>
    <d v="2019-11-22T00:00:00"/>
    <m/>
    <d v="2019-11-22T00:00:00"/>
    <d v="2019-11-21T00:00:00"/>
    <s v="JCASTANEDA"/>
    <d v="2019-09-19T00:00:00"/>
    <d v="2019-09-19T00:00:00"/>
    <d v="2019-09-25T00:00:00"/>
    <d v="2019-09-25T00:00:00"/>
    <m/>
    <m/>
    <m/>
    <m/>
    <m/>
    <x v="0"/>
    <x v="0"/>
  </r>
  <r>
    <s v="JUTSLER"/>
    <n v="1900629203"/>
    <s v="VP/Z-CUSTOM-BLDR"/>
    <s v="CHG BUILDING SYSTEMS, INC."/>
    <s v="SNOKING HOCKEY"/>
    <x v="0"/>
    <d v="2019-08-29T00:00:00"/>
    <d v="2019-12-13T00:00:00"/>
    <m/>
    <n v="29045"/>
    <s v="VIS"/>
    <s v="EVA"/>
    <x v="3"/>
    <s v="CA"/>
    <s v="F3"/>
    <m/>
    <d v="2019-10-25T00:00:00"/>
    <d v="2019-10-28T00:00:00"/>
    <m/>
    <n v="107638.32"/>
    <n v="0"/>
    <n v="27.5"/>
    <n v="71.34"/>
    <n v="71.34"/>
    <n v="0"/>
    <m/>
    <n v="0"/>
    <n v="0"/>
    <n v="0"/>
    <n v="55142"/>
    <n v="28673"/>
    <n v="0"/>
    <n v="30852.85"/>
    <n v="28.663"/>
    <n v="0"/>
    <m/>
    <n v="0"/>
    <m/>
    <m/>
    <m/>
    <m/>
    <m/>
    <s v="HARBD"/>
    <m/>
    <m/>
    <m/>
    <m/>
    <s v="DWESSEL"/>
    <m/>
    <m/>
    <m/>
    <m/>
    <m/>
    <m/>
    <m/>
    <m/>
    <m/>
    <s v="DAYAS"/>
    <d v="2019-09-04T00:00:00"/>
    <d v="2019-09-04T00:00:00"/>
    <d v="2019-10-09T00:00:00"/>
    <d v="2019-10-17T00:00:00"/>
    <s v="KUMAN"/>
    <d v="2019-10-08T00:00:00"/>
    <d v="2019-10-08T00:00:00"/>
    <d v="2019-10-11T00:00:00"/>
    <d v="2019-10-11T00:00:00"/>
    <m/>
    <m/>
    <m/>
    <m/>
    <m/>
    <s v="SVCORDERMAN"/>
    <d v="2019-11-20T00:00:00"/>
    <m/>
    <d v="2019-11-20T00:00:00"/>
    <d v="2019-11-20T00:00:00"/>
    <s v="DAYAS"/>
    <d v="2019-10-25T00:00:00"/>
    <d v="2019-10-25T00:00:00"/>
    <d v="2019-10-25T00:00:00"/>
    <m/>
    <m/>
    <m/>
    <m/>
    <d v="2019-11-25T00:00:00"/>
    <m/>
    <s v="DWESSEL"/>
    <m/>
    <m/>
    <m/>
    <m/>
    <m/>
    <m/>
    <m/>
    <d v="2019-12-16T00:00:00"/>
    <m/>
    <s v="RAMRA"/>
    <d v="2019-11-19T00:00:00"/>
    <m/>
    <d v="2019-11-19T00:00:00"/>
    <d v="2019-11-19T00:00:00"/>
    <s v="DETRAUGHBER"/>
    <m/>
    <m/>
    <m/>
    <m/>
    <m/>
    <m/>
    <m/>
    <m/>
    <m/>
    <x v="0"/>
    <x v="0"/>
  </r>
  <r>
    <s v="JUTSLER"/>
    <n v="1900629204"/>
    <s v="VP/Z-CUSTOM-BLDR"/>
    <s v="CHG BUILDING SYSTEMS, INC."/>
    <s v="SNOKING HOCKEY"/>
    <x v="0"/>
    <d v="2019-10-15T00:00:00"/>
    <d v="2019-12-13T00:00:00"/>
    <m/>
    <n v="29045"/>
    <s v="VIS"/>
    <s v="EVA"/>
    <x v="3"/>
    <s v="CA"/>
    <s v="F3"/>
    <m/>
    <d v="2019-10-25T00:00:00"/>
    <d v="2019-10-28T00:00:00"/>
    <m/>
    <n v="68538"/>
    <n v="0"/>
    <n v="13.53"/>
    <n v="41.93"/>
    <n v="41.93"/>
    <n v="0"/>
    <m/>
    <n v="0"/>
    <n v="0"/>
    <n v="0"/>
    <m/>
    <m/>
    <n v="0"/>
    <n v="10113"/>
    <n v="14.755000000000001"/>
    <n v="0"/>
    <m/>
    <n v="0"/>
    <m/>
    <m/>
    <m/>
    <m/>
    <m/>
    <s v="HARBD"/>
    <m/>
    <m/>
    <m/>
    <m/>
    <s v="DWESSEL"/>
    <m/>
    <m/>
    <m/>
    <m/>
    <m/>
    <m/>
    <m/>
    <m/>
    <m/>
    <s v="GANESANJ"/>
    <d v="2019-10-21T00:00:00"/>
    <d v="2019-10-21T00:00:00"/>
    <d v="2019-10-22T00:00:00"/>
    <d v="2019-10-22T00:00:00"/>
    <s v="YOGAS"/>
    <d v="2019-10-23T00:00:00"/>
    <d v="2019-10-23T00:00:00"/>
    <d v="2019-10-24T00:00:00"/>
    <d v="2019-10-24T00:00:00"/>
    <m/>
    <m/>
    <m/>
    <m/>
    <m/>
    <s v="SVCORDERMAN"/>
    <d v="2019-11-19T00:00:00"/>
    <m/>
    <d v="2019-11-19T00:00:00"/>
    <d v="2019-11-19T00:00:00"/>
    <m/>
    <m/>
    <m/>
    <m/>
    <m/>
    <m/>
    <m/>
    <m/>
    <d v="2019-11-22T00:00:00"/>
    <m/>
    <s v="DWESSEL"/>
    <m/>
    <m/>
    <m/>
    <m/>
    <m/>
    <m/>
    <m/>
    <d v="2019-12-30T00:00:00"/>
    <m/>
    <s v="GANESANJ"/>
    <d v="2019-11-19T00:00:00"/>
    <m/>
    <d v="2019-11-19T00:00:00"/>
    <d v="2019-11-19T00:00:00"/>
    <s v="DETRAUGHBER"/>
    <m/>
    <m/>
    <m/>
    <m/>
    <m/>
    <m/>
    <m/>
    <m/>
    <m/>
    <x v="0"/>
    <x v="0"/>
  </r>
  <r>
    <s v="JUTSLER"/>
    <n v="1900629217"/>
    <s v="VP/CLAIM-ENPARTS-BLDR"/>
    <s v="CHG BUILDING SYSTEMS, INC."/>
    <s v="SNOKING HOCKEY"/>
    <x v="0"/>
    <d v="2019-11-08T00:00:00"/>
    <m/>
    <m/>
    <n v="29045"/>
    <s v="VIS"/>
    <s v="EVA"/>
    <x v="3"/>
    <s v="CA"/>
    <s v="F3"/>
    <s v="OTHER"/>
    <m/>
    <m/>
    <m/>
    <n v="1"/>
    <n v="0"/>
    <n v="0"/>
    <n v="0.34"/>
    <n v="0.34"/>
    <n v="0"/>
    <m/>
    <n v="0"/>
    <n v="0"/>
    <n v="0"/>
    <m/>
    <m/>
    <n v="0"/>
    <n v="1"/>
    <n v="100"/>
    <n v="-499.9"/>
    <m/>
    <n v="0"/>
    <m/>
    <m/>
    <m/>
    <m/>
    <m/>
    <s v="HARBD"/>
    <m/>
    <m/>
    <m/>
    <m/>
    <s v="DWESSEL"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08T00:00:00"/>
    <d v="2019-11-08T00:00:00"/>
    <m/>
    <m/>
    <m/>
    <m/>
    <m/>
    <m/>
    <m/>
    <m/>
    <d v="2019-11-13T00:00:00"/>
    <m/>
    <s v="DWESSEL"/>
    <m/>
    <m/>
    <m/>
    <m/>
    <m/>
    <m/>
    <m/>
    <d v="2019-11-15T00:00:00"/>
    <d v="2019-11-15T00:00:00"/>
    <s v="FABUTLER"/>
    <d v="2019-11-11T00:00:00"/>
    <m/>
    <d v="2019-11-11T00:00:00"/>
    <d v="2019-11-08T00:00:00"/>
    <s v="DETRAUGHBER"/>
    <m/>
    <m/>
    <m/>
    <m/>
    <m/>
    <m/>
    <m/>
    <m/>
    <m/>
    <x v="0"/>
    <x v="2"/>
  </r>
  <r>
    <s v="KLGOETZ"/>
    <n v="1902228601"/>
    <s v="VP/FSTRK-STD-BLDR"/>
    <s v="AM-1 ROOFING, INC."/>
    <s v="TRANSPORTATION"/>
    <x v="0"/>
    <d v="2019-10-21T00:00:00"/>
    <d v="2019-12-06T00:00:00"/>
    <m/>
    <s v="16-16270"/>
    <s v="CST"/>
    <s v="MEM"/>
    <x v="23"/>
    <s v="CA"/>
    <s v="C1"/>
    <m/>
    <d v="2019-10-23T00:00:00"/>
    <d v="2019-10-24T00:00:00"/>
    <m/>
    <n v="109913.49"/>
    <n v="0"/>
    <n v="33.950000000000003"/>
    <n v="33.58"/>
    <n v="33.58"/>
    <n v="15"/>
    <m/>
    <n v="55"/>
    <n v="0"/>
    <n v="55"/>
    <n v="3465"/>
    <n v="1650"/>
    <n v="0"/>
    <n v="16551.8"/>
    <n v="15.058999999999999"/>
    <n v="-0.01"/>
    <m/>
    <n v="15.06"/>
    <m/>
    <m/>
    <m/>
    <m/>
    <m/>
    <s v="BMARSHALL"/>
    <d v="2019-10-25T00:00:00"/>
    <d v="2019-10-25T00:00:00"/>
    <d v="2019-10-28T00:00:00"/>
    <d v="2019-10-29T00:00:00"/>
    <s v="RDENNIS1"/>
    <d v="2019-10-28T00:00:00"/>
    <d v="2019-10-28T00:00:00"/>
    <d v="2019-10-28T00:00:00"/>
    <d v="2019-10-29T00:00:00"/>
    <m/>
    <m/>
    <m/>
    <m/>
    <m/>
    <s v="CSTAPP"/>
    <d v="2019-11-04T00:00:00"/>
    <d v="2019-11-04T00:00:00"/>
    <d v="2019-11-06T00:00:00"/>
    <m/>
    <s v="ADPRITCHETT"/>
    <d v="2019-11-07T00:00:00"/>
    <d v="2019-11-07T00:00:00"/>
    <d v="2019-11-08T00:00:00"/>
    <m/>
    <s v="CSTAPP"/>
    <d v="2019-11-11T00:00:00"/>
    <d v="2019-11-11T00:00:00"/>
    <d v="2019-11-12T00:00:00"/>
    <d v="2019-11-13T00:00:00"/>
    <s v="SVCORDERMAN"/>
    <d v="2019-11-14T00:00:00"/>
    <m/>
    <d v="2019-11-14T00:00:00"/>
    <d v="2019-11-13T00:00:00"/>
    <s v="CSTAPP"/>
    <d v="2019-11-07T00:00:00"/>
    <d v="2019-11-08T00:00:00"/>
    <d v="2019-11-13T00:00:00"/>
    <d v="2019-11-13T00:00:00"/>
    <m/>
    <m/>
    <m/>
    <d v="2019-11-18T00:00:00"/>
    <m/>
    <s v="HAMIS"/>
    <m/>
    <m/>
    <m/>
    <m/>
    <m/>
    <m/>
    <m/>
    <d v="2019-12-05T00:00:00"/>
    <m/>
    <s v="CSTAPP"/>
    <d v="2019-11-13T00:00:00"/>
    <m/>
    <d v="2019-11-13T00:00:00"/>
    <d v="2019-11-13T00:00:00"/>
    <m/>
    <m/>
    <m/>
    <m/>
    <m/>
    <m/>
    <m/>
    <m/>
    <m/>
    <m/>
    <x v="0"/>
    <x v="0"/>
  </r>
  <r>
    <s v="KLGOETZ"/>
    <n v="1902265401"/>
    <s v="VP/FSTRK-STD-BLDR"/>
    <s v="HAMMOND HOMES &amp; CONSTRUCTION"/>
    <s v="JERNIGAN SHOP"/>
    <x v="0"/>
    <d v="2019-10-21T00:00:00"/>
    <d v="2019-12-09T00:00:00"/>
    <m/>
    <m/>
    <s v="CST"/>
    <s v="MEM"/>
    <x v="23"/>
    <s v="CA"/>
    <s v="C1"/>
    <m/>
    <d v="2019-10-22T00:00:00"/>
    <d v="2019-10-23T00:00:00"/>
    <m/>
    <n v="39700.559999999998"/>
    <n v="0"/>
    <n v="11.94"/>
    <n v="12.42"/>
    <n v="12.42"/>
    <n v="15"/>
    <m/>
    <n v="36"/>
    <n v="0"/>
    <n v="36"/>
    <n v="3465"/>
    <n v="1650"/>
    <n v="0"/>
    <n v="7516.56"/>
    <n v="18.933"/>
    <n v="0"/>
    <m/>
    <n v="16.72"/>
    <m/>
    <m/>
    <m/>
    <m/>
    <m/>
    <s v="APPEA"/>
    <d v="2019-10-28T00:00:00"/>
    <d v="2019-10-28T00:00:00"/>
    <d v="2019-10-29T00:00:00"/>
    <m/>
    <s v="RDENNIS1"/>
    <d v="2019-10-28T00:00:00"/>
    <d v="2019-10-28T00:00:00"/>
    <d v="2019-10-28T00:00:00"/>
    <d v="2019-10-29T00:00:00"/>
    <m/>
    <m/>
    <m/>
    <m/>
    <m/>
    <s v="MWOODARD2"/>
    <d v="2019-10-30T00:00:00"/>
    <d v="2019-10-30T00:00:00"/>
    <d v="2019-11-04T00:00:00"/>
    <d v="2019-11-05T00:00:00"/>
    <s v="ADPRITCHETT"/>
    <d v="2019-11-05T00:00:00"/>
    <d v="2019-11-08T00:00:00"/>
    <d v="2019-11-06T00:00:00"/>
    <d v="2019-11-08T00:00:00"/>
    <m/>
    <m/>
    <m/>
    <m/>
    <m/>
    <s v="SVCORDERMAN"/>
    <d v="2019-11-14T00:00:00"/>
    <m/>
    <d v="2019-11-14T00:00:00"/>
    <d v="2019-11-14T00:00:00"/>
    <s v="MWOODARD2"/>
    <d v="2019-11-12T00:00:00"/>
    <d v="2019-11-12T00:00:00"/>
    <d v="2019-11-12T00:00:00"/>
    <d v="2019-11-12T00:00:00"/>
    <m/>
    <m/>
    <m/>
    <d v="2019-11-18T00:00:00"/>
    <m/>
    <s v="AWUBNEH"/>
    <m/>
    <m/>
    <m/>
    <m/>
    <m/>
    <m/>
    <m/>
    <d v="2019-12-09T00:00:00"/>
    <m/>
    <s v="MWOODARD2"/>
    <d v="2019-11-13T00:00:00"/>
    <m/>
    <d v="2019-11-13T00:00:00"/>
    <d v="2019-11-13T00:00:00"/>
    <m/>
    <m/>
    <m/>
    <m/>
    <m/>
    <m/>
    <m/>
    <m/>
    <m/>
    <m/>
    <x v="0"/>
    <x v="0"/>
  </r>
  <r>
    <s v="DCALVO"/>
    <n v="1900705301"/>
    <s v="VP/Z-CUSTOM-BLDR"/>
    <s v="PHI CONSTRUCTION, INC."/>
    <s v="PRIDE DISPOSAL-REV4"/>
    <x v="0"/>
    <d v="2019-03-29T00:00:00"/>
    <d v="2019-11-25T00:00:00"/>
    <m/>
    <m/>
    <s v="VIS"/>
    <s v="VIS"/>
    <x v="8"/>
    <s v="CA"/>
    <s v="B1"/>
    <m/>
    <d v="2019-08-13T00:00:00"/>
    <d v="2019-08-14T00:00:00"/>
    <m/>
    <n v="147740"/>
    <n v="147740"/>
    <n v="41"/>
    <n v="40.04"/>
    <n v="40.04"/>
    <n v="283.56"/>
    <m/>
    <n v="321.74"/>
    <n v="0"/>
    <n v="321.74"/>
    <n v="44707.79"/>
    <n v="21289.42"/>
    <n v="33258.9"/>
    <n v="37954.33"/>
    <n v="25.69"/>
    <n v="32091.32"/>
    <n v="21.721"/>
    <n v="27.3"/>
    <m/>
    <m/>
    <m/>
    <m/>
    <m/>
    <s v="AWUBNEH"/>
    <d v="2019-09-26T00:00:00"/>
    <d v="2019-09-26T00:00:00"/>
    <d v="2019-10-09T00:00:00"/>
    <d v="2019-10-10T00:00:00"/>
    <s v="KPTRAN"/>
    <d v="2019-10-08T00:00:00"/>
    <d v="2019-10-08T00:00:00"/>
    <d v="2019-10-08T00:00:00"/>
    <m/>
    <s v="KINGG"/>
    <d v="2019-08-15T00:00:00"/>
    <d v="2019-08-15T00:00:00"/>
    <d v="2019-08-15T00:00:00"/>
    <d v="2019-08-14T00:00:00"/>
    <s v="GLUGO"/>
    <d v="2019-10-10T00:00:00"/>
    <d v="2019-10-10T00:00:00"/>
    <d v="2019-10-18T00:00:00"/>
    <d v="2019-10-23T00:00:00"/>
    <s v="SOROZCO"/>
    <d v="2019-10-22T00:00:00"/>
    <d v="2019-10-22T00:00:00"/>
    <d v="2019-10-29T00:00:00"/>
    <m/>
    <m/>
    <m/>
    <m/>
    <m/>
    <m/>
    <s v="SVCORDERMAN"/>
    <d v="2019-11-08T00:00:00"/>
    <m/>
    <d v="2019-11-08T00:00:00"/>
    <d v="2019-11-07T00:00:00"/>
    <s v="GLUGO"/>
    <d v="2019-11-07T00:00:00"/>
    <d v="2019-11-07T00:00:00"/>
    <d v="2019-11-07T00:00:00"/>
    <d v="2019-11-07T00:00:00"/>
    <m/>
    <m/>
    <m/>
    <d v="2019-11-11T00:00:00"/>
    <m/>
    <s v="HAMIS"/>
    <m/>
    <m/>
    <m/>
    <m/>
    <m/>
    <m/>
    <m/>
    <d v="2019-11-20T00:00:00"/>
    <d v="2019-11-20T00:00:00"/>
    <s v="GLUGO"/>
    <d v="2019-11-07T00:00:00"/>
    <m/>
    <d v="2019-11-07T00:00:00"/>
    <d v="2019-11-07T00:00:00"/>
    <s v="MSILLER"/>
    <d v="2019-05-02T00:00:00"/>
    <d v="2019-05-02T00:00:00"/>
    <d v="2019-05-08T00:00:00"/>
    <d v="2019-05-07T00:00:00"/>
    <m/>
    <m/>
    <m/>
    <m/>
    <m/>
    <x v="0"/>
    <x v="0"/>
  </r>
  <r>
    <s v="JUTSLER"/>
    <n v="1901558501"/>
    <s v="VP/Z-CUSTOM-BLDR"/>
    <s v="CHG BUILDING SYSTEMS, INC."/>
    <s v="JAMES HARDIE SOUTH PRODUCTION"/>
    <x v="0"/>
    <d v="2019-07-22T00:00:00"/>
    <d v="2019-11-27T00:00:00"/>
    <m/>
    <n v="29083"/>
    <s v="VIS"/>
    <s v="MEM"/>
    <x v="8"/>
    <s v="CA"/>
    <s v="B1"/>
    <m/>
    <d v="2019-11-15T00:00:00"/>
    <d v="2019-11-15T00:00:00"/>
    <m/>
    <n v="37031.72"/>
    <n v="37031.72"/>
    <n v="6.5"/>
    <n v="5.14"/>
    <n v="5.14"/>
    <n v="92.88"/>
    <n v="29.5"/>
    <n v="122"/>
    <n v="13.75"/>
    <n v="135.75"/>
    <n v="21454.6"/>
    <n v="10216.48"/>
    <n v="0"/>
    <n v="9847.14"/>
    <n v="26.591000000000001"/>
    <n v="23267.34"/>
    <n v="62.831000000000003"/>
    <n v="29.5"/>
    <m/>
    <m/>
    <m/>
    <m/>
    <m/>
    <s v="WILLA1"/>
    <d v="2019-10-25T00:00:00"/>
    <d v="2019-10-25T00:00:00"/>
    <d v="2019-10-28T00:00:00"/>
    <d v="2019-09-16T00:00:00"/>
    <s v="RDENNIS1"/>
    <d v="2019-09-13T00:00:00"/>
    <d v="2019-09-13T00:00:00"/>
    <d v="2019-09-13T00:00:00"/>
    <m/>
    <m/>
    <m/>
    <m/>
    <m/>
    <m/>
    <s v="SIERA"/>
    <d v="2019-10-31T00:00:00"/>
    <d v="2019-10-31T00:00:00"/>
    <d v="2019-11-04T00:00:00"/>
    <d v="2019-11-11T00:00:00"/>
    <s v="JUARA1"/>
    <d v="2019-11-11T00:00:00"/>
    <d v="2019-11-11T00:00:00"/>
    <d v="2019-11-12T00:00:00"/>
    <d v="2019-11-12T00:00:00"/>
    <m/>
    <m/>
    <m/>
    <m/>
    <m/>
    <s v="SVCORDERMAN"/>
    <d v="2019-11-15T00:00:00"/>
    <m/>
    <d v="2019-11-15T00:00:00"/>
    <d v="2019-11-15T00:00:00"/>
    <s v="SIERA"/>
    <d v="2019-11-15T00:00:00"/>
    <d v="2019-11-15T00:00:00"/>
    <d v="2019-11-15T00:00:00"/>
    <d v="2019-11-15T00:00:00"/>
    <m/>
    <m/>
    <m/>
    <d v="2019-11-20T00:00:00"/>
    <m/>
    <s v="CWWALKER"/>
    <m/>
    <m/>
    <m/>
    <m/>
    <m/>
    <m/>
    <m/>
    <d v="2019-11-27T00:00:00"/>
    <d v="2019-11-22T00:00:00"/>
    <s v="SIERA"/>
    <d v="2019-11-15T00:00:00"/>
    <m/>
    <d v="2019-11-15T00:00:00"/>
    <d v="2019-11-15T00:00:00"/>
    <s v="DETRAUGHBER"/>
    <d v="2019-09-04T00:00:00"/>
    <d v="2019-09-04T00:00:00"/>
    <d v="2019-09-06T00:00:00"/>
    <d v="2019-09-06T00:00:00"/>
    <m/>
    <m/>
    <m/>
    <m/>
    <m/>
    <x v="0"/>
    <x v="0"/>
  </r>
  <r>
    <s v="KLGOETZ"/>
    <n v="1901998401"/>
    <s v="VP/FSTRK-STD-BLDR"/>
    <s v="TETON WEST CONSTRUCTION, INC."/>
    <s v="MIKE HOLST"/>
    <x v="1"/>
    <d v="2019-09-18T00:00:00"/>
    <d v="2019-11-25T00:00:00"/>
    <m/>
    <s v="Holst"/>
    <s v="CST"/>
    <s v="MEM"/>
    <x v="8"/>
    <s v="CA"/>
    <s v="B1"/>
    <m/>
    <d v="2019-09-23T00:00:00"/>
    <d v="2019-09-24T00:00:00"/>
    <d v="2019-12-01T00:00:00"/>
    <n v="46071.99"/>
    <n v="46071.99"/>
    <n v="15.94"/>
    <n v="16.41"/>
    <n v="16.41"/>
    <n v="60"/>
    <m/>
    <n v="60.5"/>
    <n v="0"/>
    <n v="60.5"/>
    <n v="3465"/>
    <n v="1650"/>
    <n v="6070"/>
    <n v="12734.75"/>
    <n v="27.640999999999998"/>
    <n v="8164.09"/>
    <n v="17.72"/>
    <n v="18.5"/>
    <m/>
    <m/>
    <m/>
    <m/>
    <m/>
    <s v="ANMILLS"/>
    <d v="2019-10-23T00:00:00"/>
    <d v="2019-10-23T00:00:00"/>
    <d v="2019-10-24T00:00:00"/>
    <d v="2019-10-28T00:00:00"/>
    <s v="RDENNIS1"/>
    <d v="2019-10-24T00:00:00"/>
    <d v="2019-10-24T00:00:00"/>
    <d v="2019-10-24T00:00:00"/>
    <d v="2019-10-27T00:00:00"/>
    <m/>
    <m/>
    <m/>
    <m/>
    <m/>
    <s v="DRESENDIZ"/>
    <d v="2019-10-28T00:00:00"/>
    <d v="2019-10-28T00:00:00"/>
    <d v="2019-10-30T00:00:00"/>
    <d v="2019-10-30T00:00:00"/>
    <s v="SOROZCO"/>
    <d v="2019-10-31T00:00:00"/>
    <d v="2019-10-31T00:00:00"/>
    <d v="2019-11-01T00:00:00"/>
    <d v="2019-11-01T00:00:00"/>
    <m/>
    <m/>
    <m/>
    <m/>
    <m/>
    <s v="SVCORDERMAN"/>
    <d v="2019-11-08T00:00:00"/>
    <m/>
    <d v="2019-11-08T00:00:00"/>
    <d v="2019-11-07T00:00:00"/>
    <s v="DRESENDIZ"/>
    <d v="2019-11-07T00:00:00"/>
    <d v="2019-11-07T00:00:00"/>
    <d v="2019-11-07T00:00:00"/>
    <d v="2019-11-07T00:00:00"/>
    <m/>
    <m/>
    <m/>
    <d v="2019-11-11T00:00:00"/>
    <m/>
    <s v="CHYDER"/>
    <m/>
    <m/>
    <m/>
    <m/>
    <m/>
    <m/>
    <m/>
    <d v="2019-11-25T00:00:00"/>
    <d v="2019-11-18T00:00:00"/>
    <s v="DRESENDIZ"/>
    <d v="2019-11-07T00:00:00"/>
    <m/>
    <d v="2019-11-07T00:00:00"/>
    <d v="2019-11-07T00:00:00"/>
    <m/>
    <m/>
    <m/>
    <m/>
    <m/>
    <m/>
    <m/>
    <m/>
    <m/>
    <m/>
    <x v="0"/>
    <x v="0"/>
  </r>
  <r>
    <s v="CDTELFER"/>
    <n v="1901251803"/>
    <s v="VP-ENPARTS-BLDR"/>
    <s v="HAMMOND HOMES &amp; CONSTRUCTION"/>
    <s v="ORMAT STEAMBOAT MACHINE 2019"/>
    <x v="1"/>
    <d v="2019-11-01T00:00:00"/>
    <d v="2019-11-08T00:00:00"/>
    <m/>
    <m/>
    <s v="CST"/>
    <s v="MXC"/>
    <x v="8"/>
    <s v="CA"/>
    <s v="B1"/>
    <m/>
    <m/>
    <m/>
    <d v="2019-12-01T00:00:00"/>
    <n v="2031.34"/>
    <n v="2031.34"/>
    <n v="0.97"/>
    <n v="0.87"/>
    <n v="0.87"/>
    <n v="0"/>
    <m/>
    <n v="0"/>
    <n v="0"/>
    <n v="0"/>
    <m/>
    <m/>
    <n v="0"/>
    <n v="1056.3399999999999"/>
    <n v="52.002000000000002"/>
    <n v="641.13"/>
    <n v="31.562000000000001"/>
    <n v="0"/>
    <m/>
    <m/>
    <m/>
    <m/>
    <m/>
    <s v="BAUTA"/>
    <m/>
    <m/>
    <m/>
    <m/>
    <s v="RDENNIS1"/>
    <m/>
    <m/>
    <m/>
    <m/>
    <m/>
    <m/>
    <m/>
    <m/>
    <m/>
    <s v="ERENDON"/>
    <d v="2019-04-11T00:00:00"/>
    <m/>
    <d v="2019-11-04T00:00:00"/>
    <m/>
    <m/>
    <m/>
    <m/>
    <m/>
    <m/>
    <m/>
    <m/>
    <m/>
    <m/>
    <m/>
    <s v="SVCORDERMAN"/>
    <d v="2019-11-04T00:00:00"/>
    <m/>
    <d v="2019-11-04T00:00:00"/>
    <d v="2019-11-04T00:00:00"/>
    <m/>
    <m/>
    <m/>
    <m/>
    <m/>
    <m/>
    <m/>
    <m/>
    <d v="2019-11-07T00:00:00"/>
    <m/>
    <s v="HUAGUILAR"/>
    <m/>
    <m/>
    <m/>
    <m/>
    <m/>
    <m/>
    <m/>
    <d v="2019-11-08T00:00:00"/>
    <d v="2019-11-09T00:00:00"/>
    <s v="ERENDON"/>
    <d v="2019-11-04T00:00:00"/>
    <m/>
    <d v="2019-11-04T00:00:00"/>
    <d v="2019-11-04T00:00:00"/>
    <m/>
    <m/>
    <m/>
    <m/>
    <m/>
    <m/>
    <m/>
    <m/>
    <m/>
    <m/>
    <x v="0"/>
    <x v="1"/>
  </r>
  <r>
    <s v="SLMCNABB"/>
    <n v="1901958301"/>
    <s v="VP/FSTRK-STD-BLDR"/>
    <s v="TETON WEST CONSTRUCTION, INC."/>
    <s v="WILCOX FRESH 40X120X18"/>
    <x v="0"/>
    <d v="2019-09-11T00:00:00"/>
    <d v="2019-11-26T00:00:00"/>
    <m/>
    <s v="Wilcox Fresh"/>
    <m/>
    <s v="MEM"/>
    <x v="8"/>
    <s v="CA"/>
    <s v="B3"/>
    <m/>
    <d v="2019-10-02T00:00:00"/>
    <d v="2019-10-03T00:00:00"/>
    <m/>
    <n v="47148.34"/>
    <n v="47148.34"/>
    <n v="18.03"/>
    <n v="16.059999999999999"/>
    <n v="16.059999999999999"/>
    <n v="15"/>
    <m/>
    <n v="20.5"/>
    <n v="0"/>
    <n v="20.5"/>
    <n v="3465"/>
    <n v="1650"/>
    <n v="0"/>
    <n v="17528.3"/>
    <n v="37.177"/>
    <n v="16434.400000000001"/>
    <n v="34.856999999999999"/>
    <n v="0"/>
    <m/>
    <m/>
    <m/>
    <m/>
    <m/>
    <s v="JDPETRICH"/>
    <d v="2019-10-18T00:00:00"/>
    <d v="2019-10-18T00:00:00"/>
    <d v="2019-10-21T00:00:00"/>
    <d v="2019-10-18T00:00:00"/>
    <s v="RDENNIS1"/>
    <d v="2019-10-21T00:00:00"/>
    <d v="2019-10-21T00:00:00"/>
    <d v="2019-10-21T00:00:00"/>
    <d v="2019-10-18T00:00:00"/>
    <m/>
    <m/>
    <m/>
    <m/>
    <m/>
    <s v="PLINALUNA"/>
    <d v="2019-10-23T00:00:00"/>
    <d v="2019-10-23T00:00:00"/>
    <d v="2019-10-24T00:00:00"/>
    <d v="2019-10-24T00:00:00"/>
    <s v="JMENDOZA1"/>
    <d v="2019-10-28T00:00:00"/>
    <d v="2019-10-28T00:00:00"/>
    <d v="2019-10-28T00:00:00"/>
    <d v="2019-10-28T00:00:00"/>
    <m/>
    <m/>
    <m/>
    <m/>
    <m/>
    <s v="SVCORDERMAN"/>
    <d v="2019-11-05T00:00:00"/>
    <m/>
    <d v="2019-11-05T00:00:00"/>
    <d v="2019-11-05T00:00:00"/>
    <s v="PLINALUNA"/>
    <d v="2019-11-04T00:00:00"/>
    <d v="2019-11-04T00:00:00"/>
    <d v="2019-11-04T00:00:00"/>
    <d v="2019-11-04T00:00:00"/>
    <m/>
    <m/>
    <m/>
    <d v="2019-11-08T00:00:00"/>
    <m/>
    <s v="CHYDER"/>
    <m/>
    <m/>
    <m/>
    <m/>
    <m/>
    <m/>
    <m/>
    <d v="2019-11-26T00:00:00"/>
    <d v="2019-11-27T00:00:00"/>
    <s v="PLINALUNA"/>
    <d v="2019-11-04T00:00:00"/>
    <m/>
    <d v="2019-11-04T00:00:00"/>
    <d v="2019-11-04T00:00:00"/>
    <m/>
    <m/>
    <m/>
    <m/>
    <m/>
    <m/>
    <m/>
    <m/>
    <m/>
    <m/>
    <x v="0"/>
    <x v="0"/>
  </r>
  <r>
    <s v="JUTSLER"/>
    <n v="1901959001"/>
    <s v="VP/Z-CUSTOM-BLDR"/>
    <s v="TETON WEST CONSTRUCTION, INC."/>
    <s v="JEFF DRISCOLL 75X70X24"/>
    <x v="0"/>
    <d v="2019-09-13T00:00:00"/>
    <d v="2019-12-09T00:00:00"/>
    <m/>
    <s v="Driscoll"/>
    <s v="VIS"/>
    <s v="VIS"/>
    <x v="8"/>
    <s v="CA"/>
    <s v="B3"/>
    <m/>
    <d v="2019-10-24T00:00:00"/>
    <d v="2019-10-25T00:00:00"/>
    <m/>
    <n v="52477.34"/>
    <n v="0"/>
    <n v="18.649999999999999"/>
    <n v="20.37"/>
    <n v="20.37"/>
    <n v="95.21"/>
    <m/>
    <n v="114.83"/>
    <n v="0"/>
    <n v="114.83"/>
    <n v="11345.03"/>
    <n v="5402.4"/>
    <n v="0"/>
    <n v="11511.48"/>
    <n v="21.936"/>
    <n v="11829.6"/>
    <m/>
    <n v="52.4"/>
    <m/>
    <m/>
    <m/>
    <m/>
    <m/>
    <s v="AYISMMA"/>
    <d v="2019-09-30T00:00:00"/>
    <d v="2019-09-30T00:00:00"/>
    <d v="2019-10-04T00:00:00"/>
    <m/>
    <s v="HUAGUILAR"/>
    <d v="2019-10-03T00:00:00"/>
    <d v="2019-10-03T00:00:00"/>
    <d v="2019-10-03T00:00:00"/>
    <m/>
    <s v="KINGG"/>
    <d v="2019-10-10T00:00:00"/>
    <d v="2019-10-10T00:00:00"/>
    <d v="2019-10-10T00:00:00"/>
    <m/>
    <s v="SIERA"/>
    <d v="2019-10-09T00:00:00"/>
    <d v="2019-10-09T00:00:00"/>
    <d v="2019-10-14T00:00:00"/>
    <d v="2019-10-14T00:00:00"/>
    <s v="MARTJ"/>
    <d v="2019-10-17T00:00:00"/>
    <d v="2019-10-17T00:00:00"/>
    <d v="2019-10-21T00:00:00"/>
    <d v="2019-10-21T00:00:00"/>
    <m/>
    <m/>
    <m/>
    <m/>
    <m/>
    <s v="SVCORDERMAN"/>
    <d v="2019-11-04T00:00:00"/>
    <m/>
    <d v="2019-11-04T00:00:00"/>
    <d v="2019-11-04T00:00:00"/>
    <s v="SIERA"/>
    <d v="2019-11-01T00:00:00"/>
    <d v="2019-10-31T00:00:00"/>
    <d v="2019-11-01T00:00:00"/>
    <d v="2019-10-31T00:00:00"/>
    <m/>
    <m/>
    <m/>
    <d v="2019-11-07T00:00:00"/>
    <m/>
    <s v="CHYDER"/>
    <m/>
    <m/>
    <m/>
    <m/>
    <m/>
    <m/>
    <m/>
    <d v="2019-12-09T00:00:00"/>
    <d v="2019-11-26T00:00:00"/>
    <s v="MARTJ"/>
    <d v="2019-11-01T00:00:00"/>
    <m/>
    <d v="2019-11-01T00:00:00"/>
    <d v="2019-11-01T00:00:00"/>
    <s v="JADELGADILLO"/>
    <d v="2019-09-24T00:00:00"/>
    <d v="2019-09-24T00:00:00"/>
    <d v="2019-09-27T00:00:00"/>
    <d v="2019-09-27T00:00:00"/>
    <m/>
    <m/>
    <m/>
    <m/>
    <m/>
    <x v="0"/>
    <x v="0"/>
  </r>
  <r>
    <s v="SLMCNABB"/>
    <n v="1902206901"/>
    <s v="VP/FSTRK-STD-BLDR"/>
    <s v="HAMMOND HOMES &amp; CONSTRUCTION"/>
    <s v="ANSOTEGUI SHOP"/>
    <x v="0"/>
    <d v="2019-10-14T00:00:00"/>
    <d v="2019-12-05T00:00:00"/>
    <m/>
    <m/>
    <s v="CST"/>
    <s v="MEM"/>
    <x v="8"/>
    <s v="CA"/>
    <s v="B3"/>
    <m/>
    <d v="2019-10-15T00:00:00"/>
    <d v="2019-10-16T00:00:00"/>
    <m/>
    <n v="28184.58"/>
    <n v="0"/>
    <n v="8.0500000000000007"/>
    <n v="8.5500000000000007"/>
    <n v="8.5500000000000007"/>
    <n v="15"/>
    <m/>
    <n v="25"/>
    <n v="0"/>
    <n v="25"/>
    <n v="3465"/>
    <n v="1650"/>
    <n v="0"/>
    <n v="5916.2"/>
    <n v="20.991"/>
    <n v="0"/>
    <m/>
    <n v="16.059999999999999"/>
    <m/>
    <m/>
    <m/>
    <m/>
    <m/>
    <s v="ANMILLS"/>
    <d v="2019-10-22T00:00:00"/>
    <d v="2019-10-22T00:00:00"/>
    <d v="2019-10-23T00:00:00"/>
    <d v="2019-10-25T00:00:00"/>
    <s v="RDENNIS1"/>
    <d v="2019-10-23T00:00:00"/>
    <d v="2019-10-23T00:00:00"/>
    <d v="2019-10-23T00:00:00"/>
    <d v="2019-10-23T00:00:00"/>
    <m/>
    <m/>
    <m/>
    <m/>
    <m/>
    <s v="MARTJ"/>
    <d v="2019-11-01T00:00:00"/>
    <d v="2019-11-01T00:00:00"/>
    <d v="2019-11-01T00:00:00"/>
    <d v="2019-11-01T00:00:00"/>
    <m/>
    <m/>
    <m/>
    <m/>
    <m/>
    <m/>
    <m/>
    <m/>
    <m/>
    <m/>
    <s v="SVCORDERMAN"/>
    <d v="2019-11-08T00:00:00"/>
    <m/>
    <d v="2019-11-08T00:00:00"/>
    <d v="2019-11-08T00:00:00"/>
    <s v="MARTJ"/>
    <d v="2019-11-07T00:00:00"/>
    <d v="2019-11-07T00:00:00"/>
    <d v="2019-11-07T00:00:00"/>
    <d v="2019-11-07T00:00:00"/>
    <m/>
    <m/>
    <m/>
    <d v="2019-11-13T00:00:00"/>
    <m/>
    <s v="HUAGUILAR"/>
    <m/>
    <m/>
    <m/>
    <m/>
    <m/>
    <m/>
    <m/>
    <d v="2019-12-05T00:00:00"/>
    <m/>
    <s v="MARTJ"/>
    <d v="2019-11-07T00:00:00"/>
    <m/>
    <d v="2019-11-07T00:00:00"/>
    <d v="2019-11-07T00:00:00"/>
    <m/>
    <m/>
    <m/>
    <m/>
    <m/>
    <m/>
    <m/>
    <m/>
    <m/>
    <m/>
    <x v="0"/>
    <x v="0"/>
  </r>
  <r>
    <s v="DCALVO"/>
    <n v="1901219601"/>
    <s v="VP/Z-CUSTOM-BLDR"/>
    <s v="TRI-PLY CONSTRUCTION, LLC"/>
    <s v="SAUVE BALER-R6"/>
    <x v="0"/>
    <d v="2019-06-10T00:00:00"/>
    <d v="2019-11-25T00:00:00"/>
    <m/>
    <n v="1910016"/>
    <s v="VIS"/>
    <s v="VIS"/>
    <x v="9"/>
    <s v="CA"/>
    <s v="D1"/>
    <m/>
    <d v="2019-08-26T00:00:00"/>
    <d v="2019-08-28T00:00:00"/>
    <m/>
    <n v="443596.67"/>
    <n v="443596.67"/>
    <n v="145.44999999999999"/>
    <n v="150.63999999999999"/>
    <n v="150.63999999999999"/>
    <n v="381.1"/>
    <m/>
    <n v="447.17"/>
    <n v="0"/>
    <n v="447.17"/>
    <n v="88033.04"/>
    <n v="41920.49"/>
    <n v="48968.7"/>
    <n v="97389.62"/>
    <n v="21.954999999999998"/>
    <n v="82403.78"/>
    <n v="18.576000000000001"/>
    <n v="21.8"/>
    <m/>
    <m/>
    <m/>
    <m/>
    <m/>
    <s v="HERRG"/>
    <d v="2019-08-16T00:00:00"/>
    <d v="2019-08-16T00:00:00"/>
    <d v="2019-09-18T00:00:00"/>
    <d v="2019-09-18T00:00:00"/>
    <s v="DWESSEL"/>
    <d v="2019-09-16T00:00:00"/>
    <d v="2019-09-16T00:00:00"/>
    <d v="2019-09-17T00:00:00"/>
    <d v="2019-09-20T00:00:00"/>
    <s v="RRODRIGUEZ"/>
    <d v="2019-09-19T00:00:00"/>
    <d v="2019-09-19T00:00:00"/>
    <d v="2019-09-20T00:00:00"/>
    <d v="2019-09-24T00:00:00"/>
    <s v="KHEVERHART"/>
    <d v="2019-09-23T00:00:00"/>
    <d v="2019-09-23T00:00:00"/>
    <d v="2019-10-04T00:00:00"/>
    <d v="2019-10-04T00:00:00"/>
    <s v="JLYONS"/>
    <d v="2019-10-09T00:00:00"/>
    <d v="2019-10-09T00:00:00"/>
    <d v="2019-10-15T00:00:00"/>
    <m/>
    <m/>
    <m/>
    <m/>
    <m/>
    <m/>
    <s v="SVCORDERMAN"/>
    <d v="2019-11-01T00:00:00"/>
    <m/>
    <d v="2019-11-01T00:00:00"/>
    <d v="2019-11-01T00:00:00"/>
    <s v="DOKING"/>
    <d v="2019-10-29T00:00:00"/>
    <d v="2019-10-29T00:00:00"/>
    <d v="2019-10-29T00:00:00"/>
    <d v="2019-10-31T00:00:00"/>
    <m/>
    <m/>
    <m/>
    <d v="2019-11-06T00:00:00"/>
    <m/>
    <s v="DWESSEL"/>
    <m/>
    <m/>
    <m/>
    <m/>
    <m/>
    <m/>
    <m/>
    <d v="2019-11-21T00:00:00"/>
    <d v="2019-11-19T00:00:00"/>
    <s v="KHEVERHART"/>
    <d v="2019-10-31T00:00:00"/>
    <m/>
    <d v="2019-10-31T00:00:00"/>
    <d v="2019-10-31T00:00:00"/>
    <s v="MSILLER"/>
    <d v="2019-07-18T00:00:00"/>
    <d v="2019-07-18T00:00:00"/>
    <d v="2019-07-26T00:00:00"/>
    <d v="2019-07-24T00:00:00"/>
    <m/>
    <m/>
    <m/>
    <m/>
    <m/>
    <x v="0"/>
    <x v="0"/>
  </r>
  <r>
    <s v="DCALVO"/>
    <n v="1901475301"/>
    <s v="VP/Z-CUSTOM-BLDR"/>
    <s v="TRI-PLY CONSTRUCTION, LLC"/>
    <s v="SAUVE PICKING BUILDING 7-3-19"/>
    <x v="0"/>
    <d v="2019-07-10T00:00:00"/>
    <d v="2019-11-18T00:00:00"/>
    <m/>
    <n v="1910018"/>
    <s v="VIS"/>
    <s v="KC1"/>
    <x v="9"/>
    <s v="CA"/>
    <s v="D1"/>
    <m/>
    <d v="2019-09-24T00:00:00"/>
    <d v="2019-09-25T00:00:00"/>
    <m/>
    <n v="193980.93"/>
    <n v="193980.93"/>
    <n v="67.709999999999994"/>
    <n v="66.489999999999995"/>
    <n v="66.489999999999995"/>
    <n v="117.95"/>
    <m/>
    <n v="152.25"/>
    <n v="0"/>
    <n v="152.25"/>
    <n v="27247.14"/>
    <n v="12974.83"/>
    <n v="16747.5"/>
    <n v="42283.67"/>
    <n v="21.797999999999998"/>
    <n v="40665.42"/>
    <n v="20.963999999999999"/>
    <n v="22.3"/>
    <m/>
    <m/>
    <m/>
    <m/>
    <m/>
    <s v="SOMMJ"/>
    <d v="2019-09-24T00:00:00"/>
    <d v="2019-09-24T00:00:00"/>
    <d v="2019-10-01T00:00:00"/>
    <d v="2019-09-30T00:00:00"/>
    <s v="JHWOEHRER"/>
    <d v="2019-09-30T00:00:00"/>
    <d v="2019-09-30T00:00:00"/>
    <d v="2019-09-30T00:00:00"/>
    <d v="2019-09-30T00:00:00"/>
    <s v="DETRAUGHBER"/>
    <d v="2019-10-02T00:00:00"/>
    <d v="2019-10-02T00:00:00"/>
    <d v="2019-10-02T00:00:00"/>
    <d v="2019-10-01T00:00:00"/>
    <s v="KHEVERHART"/>
    <d v="2019-10-07T00:00:00"/>
    <d v="2019-10-07T00:00:00"/>
    <d v="2019-10-14T00:00:00"/>
    <d v="2019-10-14T00:00:00"/>
    <s v="JLYONS"/>
    <d v="2019-10-16T00:00:00"/>
    <d v="2019-10-16T00:00:00"/>
    <d v="2019-10-23T00:00:00"/>
    <m/>
    <m/>
    <m/>
    <m/>
    <m/>
    <m/>
    <s v="SVCORDERMAN"/>
    <d v="2019-10-28T00:00:00"/>
    <m/>
    <d v="2019-10-28T00:00:00"/>
    <d v="2019-10-28T00:00:00"/>
    <s v="KHEVERHART"/>
    <d v="2019-10-25T00:00:00"/>
    <d v="2019-10-25T00:00:00"/>
    <d v="2019-10-25T00:00:00"/>
    <d v="2019-10-25T00:00:00"/>
    <m/>
    <m/>
    <m/>
    <d v="2019-10-31T00:00:00"/>
    <m/>
    <s v="DWESSEL"/>
    <m/>
    <m/>
    <m/>
    <m/>
    <m/>
    <m/>
    <m/>
    <d v="2019-11-20T00:00:00"/>
    <d v="2019-11-05T00:00:00"/>
    <s v="KHEVERHART"/>
    <d v="2019-10-25T00:00:00"/>
    <m/>
    <d v="2019-10-25T00:00:00"/>
    <d v="2019-10-28T00:00:00"/>
    <s v="DETRAUGHBER"/>
    <d v="2019-08-19T00:00:00"/>
    <d v="2019-08-19T00:00:00"/>
    <d v="2019-08-21T00:00:00"/>
    <d v="2019-08-14T00:00:00"/>
    <m/>
    <m/>
    <m/>
    <m/>
    <m/>
    <x v="1"/>
    <x v="0"/>
  </r>
  <r>
    <s v="MARQD"/>
    <n v="1901633401"/>
    <s v="VP/Z-CUSTOM-BLDR"/>
    <s v="CLENDENIN BROS., INC."/>
    <s v="FINELINE INDUSTRIES 72619"/>
    <x v="0"/>
    <d v="2019-07-29T00:00:00"/>
    <d v="2019-12-13T00:00:00"/>
    <m/>
    <s v="19-1177"/>
    <s v="VIS"/>
    <s v="MEM"/>
    <x v="9"/>
    <s v="CA"/>
    <s v="D1"/>
    <m/>
    <d v="2019-10-22T00:00:00"/>
    <d v="2019-10-23T00:00:00"/>
    <m/>
    <n v="114535.74"/>
    <n v="0"/>
    <n v="33.43"/>
    <n v="32.9"/>
    <n v="32.9"/>
    <n v="169.96"/>
    <n v="169.96"/>
    <n v="237.15"/>
    <n v="0"/>
    <n v="237.15"/>
    <n v="39260.65"/>
    <n v="18695.55"/>
    <n v="0"/>
    <n v="22697.89"/>
    <n v="19.817"/>
    <n v="31479.16"/>
    <m/>
    <n v="18.7"/>
    <m/>
    <m/>
    <m/>
    <m/>
    <m/>
    <s v="JOWOOD"/>
    <d v="2019-10-02T00:00:00"/>
    <d v="2019-10-02T00:00:00"/>
    <d v="2019-10-22T00:00:00"/>
    <d v="2019-10-23T00:00:00"/>
    <s v="HUAGUILAR"/>
    <d v="2019-10-21T00:00:00"/>
    <d v="2019-10-21T00:00:00"/>
    <d v="2019-10-21T00:00:00"/>
    <m/>
    <s v="MANOM"/>
    <d v="2019-10-24T00:00:00"/>
    <d v="2019-10-24T00:00:00"/>
    <d v="2019-10-24T00:00:00"/>
    <m/>
    <s v="KHEVERHART"/>
    <d v="2019-10-28T00:00:00"/>
    <d v="2019-10-28T00:00:00"/>
    <d v="2019-11-06T00:00:00"/>
    <d v="2019-11-06T00:00:00"/>
    <s v="CLAYS"/>
    <d v="2019-11-07T00:00:00"/>
    <d v="2019-11-07T00:00:00"/>
    <d v="2019-11-13T00:00:00"/>
    <d v="2019-11-13T00:00:00"/>
    <m/>
    <m/>
    <m/>
    <m/>
    <m/>
    <s v="SVCORDERMAN"/>
    <d v="2019-11-21T00:00:00"/>
    <m/>
    <d v="2019-11-21T00:00:00"/>
    <d v="2019-11-21T00:00:00"/>
    <s v="KHEVERHART"/>
    <d v="2019-11-19T00:00:00"/>
    <d v="2019-11-19T00:00:00"/>
    <d v="2019-11-20T00:00:00"/>
    <d v="2019-11-20T00:00:00"/>
    <m/>
    <m/>
    <m/>
    <d v="2019-11-25T00:00:00"/>
    <m/>
    <s v="HUAGUILAR"/>
    <m/>
    <m/>
    <m/>
    <m/>
    <m/>
    <m/>
    <m/>
    <d v="2019-12-13T00:00:00"/>
    <d v="2019-11-27T00:00:00"/>
    <s v="KHEVERHART"/>
    <d v="2019-11-20T00:00:00"/>
    <m/>
    <d v="2019-11-20T00:00:00"/>
    <d v="2019-11-20T00:00:00"/>
    <s v="MSILLER"/>
    <d v="2019-09-20T00:00:00"/>
    <d v="2019-09-20T00:00:00"/>
    <d v="2019-09-29T00:00:00"/>
    <d v="2019-09-23T00:00:00"/>
    <m/>
    <m/>
    <m/>
    <m/>
    <m/>
    <x v="0"/>
    <x v="0"/>
  </r>
  <r>
    <s v="MARQD"/>
    <n v="1901764801"/>
    <s v="VP/Z-CUSTOM-BLDR"/>
    <s v="LMBI, INC."/>
    <s v="CHAPMAN-SPRINTER"/>
    <x v="0"/>
    <d v="2019-08-16T00:00:00"/>
    <d v="2020-01-10T00:00:00"/>
    <m/>
    <m/>
    <s v="VIS"/>
    <s v="NC"/>
    <x v="9"/>
    <s v="CA"/>
    <s v="D1"/>
    <s v="OTHER"/>
    <d v="2019-11-25T00:00:00"/>
    <d v="2019-11-25T00:00:00"/>
    <m/>
    <n v="160663.35"/>
    <n v="0"/>
    <n v="47"/>
    <n v="49.3"/>
    <n v="46.67"/>
    <n v="110.12"/>
    <n v="110.12"/>
    <n v="220.9"/>
    <n v="10"/>
    <n v="230.9"/>
    <n v="25437.19"/>
    <n v="12112.95"/>
    <n v="0"/>
    <n v="33231.64"/>
    <n v="20.684000000000001"/>
    <n v="0"/>
    <m/>
    <n v="22.2"/>
    <m/>
    <m/>
    <m/>
    <m/>
    <m/>
    <s v="IMKULI"/>
    <d v="2019-10-17T00:00:00"/>
    <d v="2019-10-17T00:00:00"/>
    <d v="2019-10-23T00:00:00"/>
    <d v="2019-10-24T00:00:00"/>
    <s v="WJCLYMER"/>
    <d v="2019-10-22T00:00:00"/>
    <d v="2019-10-22T00:00:00"/>
    <d v="2019-10-22T00:00:00"/>
    <d v="2019-10-22T00:00:00"/>
    <s v="VENKATARAMANANK"/>
    <d v="2019-10-30T00:00:00"/>
    <d v="2019-10-30T00:00:00"/>
    <d v="2019-10-30T00:00:00"/>
    <d v="2019-10-30T00:00:00"/>
    <s v="CLAYS"/>
    <d v="2019-10-25T00:00:00"/>
    <d v="2019-10-25T00:00:00"/>
    <d v="2019-11-05T00:00:00"/>
    <d v="2019-11-06T00:00:00"/>
    <s v="ZANZJ"/>
    <d v="2019-11-06T00:00:00"/>
    <d v="2019-11-06T00:00:00"/>
    <d v="2019-11-08T00:00:00"/>
    <d v="2019-11-08T00:00:00"/>
    <m/>
    <m/>
    <m/>
    <m/>
    <m/>
    <s v="SVCORDERMAN"/>
    <d v="2019-11-20T00:00:00"/>
    <m/>
    <d v="2019-12-04T00:00:00"/>
    <d v="2019-11-27T00:00:00"/>
    <s v="CLAYS"/>
    <d v="2019-11-18T00:00:00"/>
    <d v="2019-11-18T00:00:00"/>
    <d v="2019-11-19T00:00:00"/>
    <d v="2019-11-19T00:00:00"/>
    <m/>
    <m/>
    <m/>
    <d v="2019-12-02T00:00:00"/>
    <m/>
    <m/>
    <m/>
    <m/>
    <m/>
    <m/>
    <m/>
    <m/>
    <m/>
    <d v="2020-01-08T00:00:00"/>
    <m/>
    <s v="CLAYS"/>
    <d v="2019-11-19T00:00:00"/>
    <m/>
    <d v="2019-11-19T00:00:00"/>
    <d v="2019-11-19T00:00:00"/>
    <s v="RRODRIGUEZ"/>
    <d v="2019-09-26T00:00:00"/>
    <d v="2019-09-26T00:00:00"/>
    <d v="2019-10-02T00:00:00"/>
    <d v="2019-10-03T00:00:00"/>
    <m/>
    <m/>
    <m/>
    <m/>
    <m/>
    <x v="0"/>
    <x v="0"/>
  </r>
  <r>
    <s v="CDTELFER"/>
    <n v="1900539611"/>
    <s v="VP/CLAIM-ENPARTS-BLDR"/>
    <s v="MODERN BUILDING INC."/>
    <s v="CRAIN ORCHARDS HULLER"/>
    <x v="1"/>
    <d v="2019-11-06T00:00:00"/>
    <d v="2019-11-13T00:00:00"/>
    <m/>
    <s v="Modern Job # 19036"/>
    <s v="VIS"/>
    <s v="VIS"/>
    <x v="9"/>
    <s v="CA"/>
    <s v="D1"/>
    <m/>
    <d v="2019-11-06T00:00:00"/>
    <d v="2019-11-07T00:00:00"/>
    <d v="2019-12-01T00:00:00"/>
    <n v="0"/>
    <n v="0"/>
    <n v="0"/>
    <n v="0.02"/>
    <n v="0.02"/>
    <n v="0"/>
    <m/>
    <n v="0"/>
    <n v="0"/>
    <n v="0"/>
    <m/>
    <m/>
    <n v="0"/>
    <n v="0"/>
    <m/>
    <n v="-139.26"/>
    <m/>
    <n v="0"/>
    <m/>
    <m/>
    <m/>
    <m/>
    <m/>
    <s v="AWUBNEH"/>
    <m/>
    <m/>
    <m/>
    <m/>
    <s v="HERRG"/>
    <m/>
    <m/>
    <m/>
    <m/>
    <m/>
    <m/>
    <m/>
    <m/>
    <m/>
    <s v="ZANZJ"/>
    <m/>
    <m/>
    <m/>
    <m/>
    <m/>
    <m/>
    <m/>
    <m/>
    <m/>
    <m/>
    <m/>
    <m/>
    <m/>
    <m/>
    <s v="SVCORDERMAN"/>
    <d v="2019-11-07T00:00:00"/>
    <m/>
    <d v="2019-11-07T00:00:00"/>
    <d v="2019-11-07T00:00:00"/>
    <m/>
    <m/>
    <m/>
    <m/>
    <m/>
    <m/>
    <m/>
    <m/>
    <m/>
    <m/>
    <s v="HUAGUILAR"/>
    <m/>
    <m/>
    <m/>
    <m/>
    <m/>
    <m/>
    <m/>
    <d v="2019-11-13T00:00:00"/>
    <d v="2019-11-13T00:00:00"/>
    <s v="ZANZJ"/>
    <d v="2019-11-07T00:00:00"/>
    <m/>
    <d v="2019-11-07T00:00:00"/>
    <d v="2019-11-06T00:00:00"/>
    <s v="DETRAUGHBER"/>
    <m/>
    <m/>
    <m/>
    <m/>
    <m/>
    <m/>
    <m/>
    <m/>
    <m/>
    <x v="0"/>
    <x v="2"/>
  </r>
  <r>
    <s v="DCTALBOTT"/>
    <n v="1900591208"/>
    <s v="CSS/HS-CUSTOM-BLDR"/>
    <s v="AMERICAN GENERAL CONSTRUCTION INC"/>
    <s v="SAN DIEGO INT. AIRPORT"/>
    <x v="0"/>
    <d v="2019-07-10T00:00:00"/>
    <d v="2019-11-29T00:00:00"/>
    <m/>
    <s v="SDIA"/>
    <m/>
    <m/>
    <x v="12"/>
    <s v="CA"/>
    <s v="Z15"/>
    <m/>
    <d v="2019-08-20T00:00:00"/>
    <d v="2019-08-20T00:00:00"/>
    <m/>
    <n v="1"/>
    <n v="0"/>
    <n v="0"/>
    <n v="99.59"/>
    <n v="99.59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1-06T00:00:00"/>
    <d v="2019-10-31T00:00:00"/>
    <m/>
    <m/>
    <m/>
    <m/>
    <m/>
    <m/>
    <m/>
    <m/>
    <d v="2019-11-04T00:00:00"/>
    <m/>
    <m/>
    <m/>
    <m/>
    <m/>
    <m/>
    <m/>
    <m/>
    <m/>
    <d v="2019-12-13T00:00:00"/>
    <m/>
    <s v="QIUP1"/>
    <d v="2019-10-31T00:00:00"/>
    <m/>
    <d v="2019-10-31T00:00:00"/>
    <d v="2019-10-31T00:00:00"/>
    <m/>
    <m/>
    <m/>
    <m/>
    <m/>
    <m/>
    <m/>
    <m/>
    <m/>
    <m/>
    <x v="0"/>
    <x v="0"/>
  </r>
  <r>
    <s v="DCTALBOTT"/>
    <n v="1900591209"/>
    <s v="CSS/HS-CUSTOM-BLDR"/>
    <s v="AMERICAN GENERAL CONSTRUCTION INC"/>
    <s v="SAN DIEGO INT. AIRPORT"/>
    <x v="0"/>
    <d v="2019-07-10T00:00:00"/>
    <d v="2019-12-06T00:00:00"/>
    <m/>
    <s v="SDIA"/>
    <m/>
    <m/>
    <x v="12"/>
    <s v="CA"/>
    <s v="Z15"/>
    <m/>
    <d v="2019-08-20T00:00:00"/>
    <d v="2019-08-20T00:00:00"/>
    <m/>
    <n v="1"/>
    <n v="0"/>
    <n v="0"/>
    <n v="51.88"/>
    <n v="51.88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1-08T00:00:00"/>
    <d v="2019-11-01T00:00:00"/>
    <m/>
    <m/>
    <m/>
    <m/>
    <m/>
    <m/>
    <m/>
    <m/>
    <d v="2019-11-06T00:00:00"/>
    <m/>
    <m/>
    <m/>
    <m/>
    <m/>
    <m/>
    <m/>
    <m/>
    <m/>
    <d v="2019-12-20T00:00:00"/>
    <m/>
    <s v="QIUP1"/>
    <d v="2019-11-07T00:00:00"/>
    <m/>
    <d v="2019-11-07T00:00:00"/>
    <d v="2019-10-31T00:00:00"/>
    <m/>
    <m/>
    <m/>
    <m/>
    <m/>
    <m/>
    <m/>
    <m/>
    <m/>
    <m/>
    <x v="0"/>
    <x v="0"/>
  </r>
  <r>
    <s v="JUTSLER"/>
    <n v="1901009201"/>
    <s v="VP/Z-CUSTOM-BLDR"/>
    <s v="CHG BUILDING SYSTEMS, INC."/>
    <s v="UW BOTHELL - WAREHOUSE"/>
    <x v="0"/>
    <d v="2019-06-12T00:00:00"/>
    <d v="2019-12-06T00:00:00"/>
    <m/>
    <n v="119.047"/>
    <s v="VIS"/>
    <s v="VIS"/>
    <x v="24"/>
    <s v="CA"/>
    <s v="B1"/>
    <m/>
    <d v="2019-11-06T00:00:00"/>
    <d v="2019-11-07T00:00:00"/>
    <m/>
    <n v="56938.96"/>
    <n v="0"/>
    <n v="15.7"/>
    <n v="25.76"/>
    <n v="25.76"/>
    <n v="95.09"/>
    <m/>
    <n v="181.5"/>
    <n v="15.5"/>
    <n v="197"/>
    <n v="21968.48"/>
    <n v="10461.18"/>
    <n v="0"/>
    <n v="15798.52"/>
    <n v="27.745999999999999"/>
    <n v="14677.24"/>
    <m/>
    <n v="24.6"/>
    <m/>
    <m/>
    <m/>
    <m/>
    <m/>
    <s v="JSOLORIO"/>
    <d v="2019-07-29T00:00:00"/>
    <d v="2019-07-29T00:00:00"/>
    <d v="2019-07-30T00:00:00"/>
    <m/>
    <s v="DWESSEL"/>
    <d v="2019-10-29T00:00:00"/>
    <d v="2019-10-29T00:00:00"/>
    <d v="2019-10-29T00:00:00"/>
    <d v="2019-11-01T00:00:00"/>
    <s v="WRSMITH"/>
    <d v="2019-10-31T00:00:00"/>
    <d v="2019-10-31T00:00:00"/>
    <d v="2019-10-31T00:00:00"/>
    <m/>
    <s v="LLONG"/>
    <d v="2019-11-01T00:00:00"/>
    <d v="2019-11-01T00:00:00"/>
    <d v="2019-11-11T00:00:00"/>
    <d v="2019-11-11T00:00:00"/>
    <s v="AMCHAPMAN"/>
    <d v="2019-11-11T00:00:00"/>
    <d v="2019-11-11T00:00:00"/>
    <d v="2019-11-14T00:00:00"/>
    <d v="2019-11-15T00:00:00"/>
    <m/>
    <m/>
    <m/>
    <m/>
    <m/>
    <s v="SVCORDERMAN"/>
    <d v="2019-11-21T00:00:00"/>
    <m/>
    <d v="2019-11-21T00:00:00"/>
    <d v="2019-11-21T00:00:00"/>
    <s v="AMCHAPMAN"/>
    <d v="2019-11-15T00:00:00"/>
    <d v="2019-11-15T00:00:00"/>
    <d v="2019-11-18T00:00:00"/>
    <d v="2019-11-18T00:00:00"/>
    <m/>
    <m/>
    <m/>
    <d v="2019-11-25T00:00:00"/>
    <m/>
    <s v="DWESSEL"/>
    <m/>
    <m/>
    <m/>
    <m/>
    <m/>
    <m/>
    <m/>
    <d v="2019-12-03T00:00:00"/>
    <d v="2019-11-27T00:00:00"/>
    <s v="AMCHAPMAN"/>
    <d v="2019-11-20T00:00:00"/>
    <m/>
    <d v="2019-11-20T00:00:00"/>
    <d v="2019-11-20T00:00:00"/>
    <s v="MSILLER"/>
    <d v="2019-06-18T00:00:00"/>
    <d v="2019-06-18T00:00:00"/>
    <d v="2019-06-20T00:00:00"/>
    <d v="2019-06-25T00:00:00"/>
    <m/>
    <m/>
    <m/>
    <m/>
    <m/>
    <x v="0"/>
    <x v="0"/>
  </r>
  <r>
    <s v="MACLOVER"/>
    <n v="1900744305"/>
    <s v="VP/CLAIM-ENPARTS-BLDR"/>
    <s v="INDUSTRIAL AND COMMERCIAL CONTRACTORS, LP"/>
    <s v="PANOCHE CREEK WAREHOUSE EXPANS"/>
    <x v="0"/>
    <d v="2019-11-15T00:00:00"/>
    <m/>
    <m/>
    <m/>
    <s v="VIS"/>
    <s v="MEM"/>
    <x v="24"/>
    <s v="CA"/>
    <s v="F1"/>
    <s v="OTHER"/>
    <m/>
    <m/>
    <m/>
    <n v="1394.5"/>
    <n v="0"/>
    <n v="0.25"/>
    <n v="0.25"/>
    <n v="0.25"/>
    <n v="0"/>
    <m/>
    <n v="0"/>
    <n v="0"/>
    <n v="0"/>
    <m/>
    <m/>
    <n v="0"/>
    <n v="516.16"/>
    <n v="37.014000000000003"/>
    <n v="-402.52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15T00:00:00"/>
    <d v="2019-11-15T00:00:00"/>
    <m/>
    <m/>
    <m/>
    <m/>
    <m/>
    <m/>
    <m/>
    <m/>
    <d v="2019-11-20T00:00:00"/>
    <m/>
    <s v="HUAGUILAR"/>
    <m/>
    <m/>
    <m/>
    <m/>
    <m/>
    <m/>
    <m/>
    <d v="2019-11-22T00:00:00"/>
    <d v="2019-11-22T00:00:00"/>
    <s v="MDAVIS"/>
    <d v="2019-11-18T00:00:00"/>
    <m/>
    <d v="2019-11-18T00:00:00"/>
    <d v="2019-11-15T00:00:00"/>
    <s v="RRODRIGUEZ"/>
    <m/>
    <m/>
    <m/>
    <m/>
    <m/>
    <m/>
    <m/>
    <m/>
    <m/>
    <x v="0"/>
    <x v="2"/>
  </r>
  <r>
    <s v="MACLOVER"/>
    <n v="1900744306"/>
    <s v="VP/CLAIM-ENPARTS-BLDR"/>
    <s v="INDUSTRIAL AND COMMERCIAL CONTRACTORS, LP"/>
    <s v="PANOCHE CREEK WAREHOUSE EXPANS"/>
    <x v="0"/>
    <d v="2019-11-18T00:00:00"/>
    <d v="2019-11-22T00:00:00"/>
    <m/>
    <m/>
    <s v="VIS"/>
    <s v="MEM"/>
    <x v="24"/>
    <s v="CA"/>
    <s v="F1"/>
    <s v="OTHER"/>
    <m/>
    <m/>
    <m/>
    <n v="12.94"/>
    <n v="0"/>
    <n v="0"/>
    <n v="0"/>
    <n v="0"/>
    <n v="0"/>
    <m/>
    <n v="0"/>
    <n v="0"/>
    <n v="0"/>
    <m/>
    <m/>
    <n v="0"/>
    <n v="6.78"/>
    <n v="52.396000000000001"/>
    <n v="-16.440000000000001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d v="2019-11-22T00:00:00"/>
    <m/>
    <s v="HUAGUILAR"/>
    <m/>
    <m/>
    <m/>
    <m/>
    <m/>
    <m/>
    <m/>
    <d v="2019-11-22T00:00:00"/>
    <d v="2019-11-22T00:00:00"/>
    <s v="MDAVIS"/>
    <d v="2019-11-19T00:00:00"/>
    <m/>
    <d v="2019-11-19T00:00:00"/>
    <d v="2019-11-18T00:00:00"/>
    <s v="RRODRIGUEZ"/>
    <m/>
    <m/>
    <m/>
    <m/>
    <m/>
    <m/>
    <m/>
    <m/>
    <m/>
    <x v="0"/>
    <x v="2"/>
  </r>
  <r>
    <s v="FRIZR"/>
    <n v="1803283514"/>
    <s v="VP-ENPARTS-BLDR"/>
    <s v="SURE STEEL, INC."/>
    <s v="DRAPER RECREATION CENTER - FIE"/>
    <x v="1"/>
    <d v="2019-10-29T00:00:00"/>
    <m/>
    <m/>
    <s v="per Jared Veigel email 6/4/18"/>
    <s v="STJ"/>
    <s v="STJ"/>
    <x v="24"/>
    <s v="CA"/>
    <m/>
    <m/>
    <m/>
    <m/>
    <d v="2019-11-10T00:00:00"/>
    <n v="1416.26"/>
    <n v="1416.26"/>
    <n v="0.1"/>
    <n v="0.09"/>
    <n v="0.09"/>
    <n v="0"/>
    <m/>
    <n v="0"/>
    <n v="0"/>
    <n v="0"/>
    <m/>
    <m/>
    <n v="0"/>
    <n v="484.26"/>
    <n v="34.192999999999998"/>
    <n v="562.49"/>
    <n v="39.716999999999999"/>
    <n v="0"/>
    <m/>
    <m/>
    <m/>
    <m/>
    <m/>
    <s v="RDPALMER"/>
    <m/>
    <m/>
    <m/>
    <m/>
    <s v="RDPALMER"/>
    <m/>
    <m/>
    <m/>
    <m/>
    <m/>
    <m/>
    <m/>
    <m/>
    <m/>
    <m/>
    <m/>
    <m/>
    <m/>
    <m/>
    <m/>
    <m/>
    <m/>
    <m/>
    <m/>
    <m/>
    <m/>
    <m/>
    <m/>
    <m/>
    <s v="SVCORDERMAN"/>
    <d v="2019-10-29T00:00:00"/>
    <m/>
    <d v="2019-10-29T00:00:00"/>
    <d v="2019-10-29T00:00:00"/>
    <m/>
    <m/>
    <m/>
    <m/>
    <m/>
    <m/>
    <m/>
    <m/>
    <m/>
    <m/>
    <s v="DWESSEL"/>
    <m/>
    <m/>
    <m/>
    <m/>
    <m/>
    <m/>
    <m/>
    <d v="2019-11-05T00:00:00"/>
    <d v="2019-11-05T00:00:00"/>
    <s v="LRSNODGRASS"/>
    <d v="2019-10-29T00:00:00"/>
    <m/>
    <d v="2019-10-29T00:00:00"/>
    <d v="2019-10-29T00:00:00"/>
    <s v="JRKRUPPSTADT"/>
    <m/>
    <m/>
    <m/>
    <m/>
    <m/>
    <m/>
    <m/>
    <m/>
    <m/>
    <x v="0"/>
    <x v="1"/>
  </r>
  <r>
    <s v="MBELL1"/>
    <n v="1902467001"/>
    <s v="VP/ROOF-ENPARTS-BLDR"/>
    <s v="SURE STEEL, INC."/>
    <s v="SOUTHWEST DENVER"/>
    <x v="0"/>
    <d v="2019-11-15T00:00:00"/>
    <d v="2019-11-27T00:00:00"/>
    <m/>
    <m/>
    <m/>
    <m/>
    <x v="24"/>
    <s v="CA"/>
    <m/>
    <m/>
    <d v="2019-11-20T00:00:00"/>
    <d v="2019-11-20T00:00:00"/>
    <m/>
    <n v="21079.98"/>
    <n v="0"/>
    <n v="8.3800000000000008"/>
    <n v="8.08"/>
    <n v="8.08"/>
    <n v="0"/>
    <m/>
    <n v="0"/>
    <n v="0"/>
    <n v="0"/>
    <m/>
    <m/>
    <n v="0"/>
    <n v="6467.75"/>
    <n v="30.681999999999999"/>
    <n v="-0.0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20T00:00:00"/>
    <m/>
    <d v="2019-11-20T00:00:00"/>
    <d v="2019-11-20T00:00:00"/>
    <m/>
    <m/>
    <m/>
    <m/>
    <m/>
    <m/>
    <m/>
    <m/>
    <d v="2019-11-25T00:00:00"/>
    <m/>
    <m/>
    <m/>
    <m/>
    <m/>
    <m/>
    <m/>
    <m/>
    <m/>
    <d v="2019-12-06T00:00:00"/>
    <m/>
    <s v="MBELL1"/>
    <d v="2019-11-20T00:00:00"/>
    <m/>
    <d v="2019-11-20T00:00:00"/>
    <d v="2019-11-20T00:00:00"/>
    <m/>
    <m/>
    <m/>
    <m/>
    <m/>
    <m/>
    <m/>
    <m/>
    <m/>
    <m/>
    <x v="0"/>
    <x v="2"/>
  </r>
  <r>
    <s v="MACLOVER"/>
    <n v="1901132316"/>
    <s v="VP/CLAIM-ENPARTS-BLDR"/>
    <s v="IRONWOOD CONSTRUCTION"/>
    <s v="TULARE COUNTY FIRE STATION NO."/>
    <x v="1"/>
    <d v="2019-10-29T00:00:00"/>
    <m/>
    <m/>
    <m/>
    <s v="VIS"/>
    <s v="AR"/>
    <x v="14"/>
    <s v="CA"/>
    <s v="B1"/>
    <m/>
    <m/>
    <m/>
    <d v="2019-12-01T00:00:00"/>
    <n v="0"/>
    <n v="0"/>
    <n v="0"/>
    <n v="0.01"/>
    <n v="0.01"/>
    <n v="10"/>
    <m/>
    <n v="0"/>
    <n v="0"/>
    <n v="0"/>
    <m/>
    <m/>
    <n v="0"/>
    <n v="0"/>
    <m/>
    <n v="-45.34"/>
    <m/>
    <n v="0"/>
    <m/>
    <m/>
    <m/>
    <m/>
    <m/>
    <s v="CLGRAY"/>
    <m/>
    <m/>
    <m/>
    <m/>
    <s v="BWBOREN"/>
    <m/>
    <m/>
    <m/>
    <m/>
    <m/>
    <m/>
    <m/>
    <m/>
    <m/>
    <s v="APABLO"/>
    <m/>
    <m/>
    <m/>
    <m/>
    <s v="MATJONES"/>
    <m/>
    <m/>
    <m/>
    <m/>
    <m/>
    <m/>
    <m/>
    <m/>
    <m/>
    <s v="SVCORDERMAN"/>
    <d v="2019-11-05T00:00:00"/>
    <m/>
    <d v="2019-11-05T00:00:00"/>
    <d v="2019-11-05T00:00:00"/>
    <m/>
    <m/>
    <m/>
    <m/>
    <m/>
    <m/>
    <m/>
    <m/>
    <m/>
    <m/>
    <s v="KPTRAN"/>
    <m/>
    <m/>
    <m/>
    <m/>
    <m/>
    <m/>
    <m/>
    <d v="2019-11-08T00:00:00"/>
    <d v="2019-11-12T00:00:00"/>
    <s v="APABLO"/>
    <d v="2019-11-05T00:00:00"/>
    <m/>
    <d v="2019-11-05T00:00:00"/>
    <d v="2019-11-05T00:00:00"/>
    <s v="RRODRIGUEZ"/>
    <m/>
    <m/>
    <m/>
    <m/>
    <m/>
    <m/>
    <m/>
    <m/>
    <m/>
    <x v="0"/>
    <x v="2"/>
  </r>
  <r>
    <s v="MACLOVER"/>
    <n v="1901132313"/>
    <s v="VP/CLAIM-ENPARTS-BLDR"/>
    <s v="IRONWOOD CONSTRUCTION"/>
    <s v="TULARE COUNTY FIRE STATION NO."/>
    <x v="0"/>
    <d v="2019-10-31T00:00:00"/>
    <d v="2019-11-18T00:00:00"/>
    <m/>
    <m/>
    <s v="VIS"/>
    <s v="AR"/>
    <x v="14"/>
    <s v="CA"/>
    <s v="B1"/>
    <s v="OTHER"/>
    <m/>
    <m/>
    <m/>
    <n v="0"/>
    <n v="0"/>
    <n v="0"/>
    <n v="7.58"/>
    <n v="7.58"/>
    <n v="0"/>
    <m/>
    <n v="0"/>
    <n v="0"/>
    <n v="0"/>
    <m/>
    <m/>
    <n v="0"/>
    <n v="0"/>
    <m/>
    <n v="-15487.4"/>
    <m/>
    <n v="0"/>
    <m/>
    <m/>
    <m/>
    <m/>
    <m/>
    <s v="CLGRAY"/>
    <m/>
    <m/>
    <m/>
    <m/>
    <s v="BWBOREN"/>
    <m/>
    <m/>
    <m/>
    <m/>
    <m/>
    <m/>
    <m/>
    <m/>
    <m/>
    <s v="APABLO"/>
    <m/>
    <m/>
    <m/>
    <m/>
    <s v="MATJONES"/>
    <m/>
    <m/>
    <m/>
    <m/>
    <m/>
    <m/>
    <m/>
    <m/>
    <m/>
    <s v="SVCORDERMAN"/>
    <d v="2019-11-06T00:00:00"/>
    <m/>
    <d v="2019-11-06T00:00:00"/>
    <d v="2019-11-06T00:00:00"/>
    <m/>
    <m/>
    <m/>
    <m/>
    <m/>
    <m/>
    <m/>
    <m/>
    <d v="2019-11-11T00:00:00"/>
    <m/>
    <s v="KPTRAN"/>
    <m/>
    <m/>
    <m/>
    <m/>
    <m/>
    <m/>
    <m/>
    <d v="2019-11-19T00:00:00"/>
    <d v="2019-11-18T00:00:00"/>
    <s v="APABLO"/>
    <d v="2019-11-05T00:00:00"/>
    <m/>
    <d v="2019-11-05T00:00:00"/>
    <d v="2019-11-05T00:00:00"/>
    <s v="RRODRIGUEZ"/>
    <m/>
    <m/>
    <m/>
    <m/>
    <m/>
    <m/>
    <m/>
    <m/>
    <m/>
    <x v="0"/>
    <x v="2"/>
  </r>
  <r>
    <s v="CDTELFER"/>
    <n v="1901251903"/>
    <s v="VP-ENPARTS-BLDR"/>
    <s v="HAMMOND HOMES &amp; CONSTRUCTION"/>
    <s v="ORMAT STEAMBOAT ELECTRICAL 201"/>
    <x v="1"/>
    <d v="2019-11-01T00:00:00"/>
    <d v="2019-11-08T00:00:00"/>
    <m/>
    <m/>
    <s v="CST"/>
    <s v="MXC"/>
    <x v="14"/>
    <s v="CA"/>
    <s v="B1"/>
    <m/>
    <m/>
    <m/>
    <d v="2019-12-01T00:00:00"/>
    <n v="2031.34"/>
    <n v="2031.34"/>
    <n v="0.97"/>
    <n v="2.02"/>
    <n v="2.02"/>
    <n v="0"/>
    <m/>
    <n v="0"/>
    <n v="0"/>
    <n v="0"/>
    <m/>
    <m/>
    <n v="0"/>
    <n v="1056.3399999999999"/>
    <n v="52.002000000000002"/>
    <n v="-1170.46"/>
    <m/>
    <n v="0"/>
    <m/>
    <m/>
    <m/>
    <m/>
    <m/>
    <s v="BAUTA"/>
    <m/>
    <m/>
    <m/>
    <m/>
    <s v="RDENNIS1"/>
    <m/>
    <m/>
    <m/>
    <m/>
    <m/>
    <m/>
    <m/>
    <m/>
    <m/>
    <s v="ERENDON"/>
    <d v="2019-10-31T00:00:00"/>
    <d v="2019-10-31T00:00:00"/>
    <d v="2019-11-01T00:00:00"/>
    <m/>
    <m/>
    <m/>
    <m/>
    <m/>
    <m/>
    <m/>
    <m/>
    <m/>
    <m/>
    <m/>
    <s v="SVCORDERMAN"/>
    <d v="2019-11-04T00:00:00"/>
    <m/>
    <d v="2019-11-04T00:00:00"/>
    <d v="2019-11-04T00:00:00"/>
    <m/>
    <m/>
    <m/>
    <m/>
    <m/>
    <m/>
    <m/>
    <m/>
    <d v="2019-11-07T00:00:00"/>
    <m/>
    <s v="HUAGUILAR"/>
    <m/>
    <m/>
    <m/>
    <m/>
    <m/>
    <m/>
    <m/>
    <d v="2019-11-08T00:00:00"/>
    <d v="2019-11-09T00:00:00"/>
    <s v="ERENDON"/>
    <d v="2019-11-04T00:00:00"/>
    <m/>
    <d v="2019-11-04T00:00:00"/>
    <d v="2019-11-04T00:00:00"/>
    <m/>
    <m/>
    <m/>
    <m/>
    <m/>
    <m/>
    <m/>
    <m/>
    <m/>
    <m/>
    <x v="0"/>
    <x v="1"/>
  </r>
  <r>
    <s v="MACLOVER"/>
    <n v="1901132317"/>
    <s v="VP/CLAIM-ENPARTS-BLDR"/>
    <s v="IRONWOOD CONSTRUCTION"/>
    <s v="TULARE COUNTY FIRE STATION NO."/>
    <x v="0"/>
    <d v="2019-11-05T00:00:00"/>
    <m/>
    <m/>
    <m/>
    <s v="VIS"/>
    <s v="AR"/>
    <x v="14"/>
    <s v="CA"/>
    <s v="B1"/>
    <s v="OTHER"/>
    <m/>
    <m/>
    <m/>
    <n v="25.49"/>
    <n v="0"/>
    <n v="0.01"/>
    <n v="0.01"/>
    <n v="0.01"/>
    <n v="0"/>
    <m/>
    <n v="0"/>
    <n v="0"/>
    <n v="0"/>
    <m/>
    <m/>
    <n v="0"/>
    <n v="13.35"/>
    <n v="52.372999999999998"/>
    <n v="-14.01"/>
    <m/>
    <n v="0"/>
    <m/>
    <m/>
    <m/>
    <m/>
    <m/>
    <s v="CLGRAY"/>
    <m/>
    <m/>
    <m/>
    <m/>
    <s v="BWBOREN"/>
    <m/>
    <m/>
    <m/>
    <m/>
    <m/>
    <m/>
    <m/>
    <m/>
    <m/>
    <m/>
    <m/>
    <m/>
    <m/>
    <m/>
    <m/>
    <m/>
    <m/>
    <m/>
    <m/>
    <m/>
    <m/>
    <m/>
    <m/>
    <m/>
    <s v="SVCORDERMAN"/>
    <d v="2019-11-05T00:00:00"/>
    <m/>
    <d v="2019-11-05T00:00:00"/>
    <d v="2019-11-05T00:00:00"/>
    <m/>
    <m/>
    <m/>
    <m/>
    <m/>
    <m/>
    <m/>
    <m/>
    <d v="2019-11-08T00:00:00"/>
    <m/>
    <s v="KPTRAN"/>
    <m/>
    <m/>
    <m/>
    <m/>
    <m/>
    <m/>
    <m/>
    <d v="2019-11-08T00:00:00"/>
    <d v="2019-11-27T00:00:00"/>
    <s v="MDAVIS"/>
    <d v="2019-11-05T00:00:00"/>
    <m/>
    <d v="2019-11-05T00:00:00"/>
    <d v="2019-11-05T00:00:00"/>
    <s v="RRODRIGUEZ"/>
    <m/>
    <m/>
    <m/>
    <m/>
    <m/>
    <m/>
    <m/>
    <m/>
    <m/>
    <x v="0"/>
    <x v="2"/>
  </r>
  <r>
    <s v="DRLAFAVER"/>
    <n v="1901054002"/>
    <s v="VP-ENPARTS-BLDR"/>
    <s v="AMERICAN INCORPORATED"/>
    <s v="CDI DRY STORAGE"/>
    <x v="1"/>
    <d v="2019-11-13T00:00:00"/>
    <m/>
    <m/>
    <m/>
    <s v="CST"/>
    <s v="MXC"/>
    <x v="14"/>
    <s v="CA"/>
    <s v="B2"/>
    <m/>
    <m/>
    <m/>
    <d v="2019-12-01T00:00:00"/>
    <n v="2273.4299999999998"/>
    <n v="2273.4299999999998"/>
    <n v="0.56999999999999995"/>
    <n v="0.57999999999999996"/>
    <n v="0.57999999999999996"/>
    <n v="0"/>
    <m/>
    <n v="0"/>
    <n v="0"/>
    <n v="0"/>
    <m/>
    <m/>
    <n v="0"/>
    <n v="1190.8499999999999"/>
    <n v="52.381"/>
    <n v="1192.23"/>
    <n v="52.442"/>
    <n v="0"/>
    <m/>
    <m/>
    <m/>
    <m/>
    <m/>
    <s v="BAUTA"/>
    <m/>
    <m/>
    <m/>
    <m/>
    <s v="APPEA"/>
    <m/>
    <m/>
    <m/>
    <m/>
    <m/>
    <m/>
    <m/>
    <m/>
    <m/>
    <m/>
    <m/>
    <m/>
    <m/>
    <m/>
    <m/>
    <m/>
    <m/>
    <m/>
    <m/>
    <m/>
    <m/>
    <m/>
    <m/>
    <m/>
    <s v="SVCORDERMAN"/>
    <d v="2019-11-14T00:00:00"/>
    <m/>
    <d v="2019-11-14T00:00:00"/>
    <d v="2019-11-14T00:00:00"/>
    <m/>
    <m/>
    <m/>
    <m/>
    <m/>
    <m/>
    <m/>
    <m/>
    <d v="2019-11-18T00:00:00"/>
    <m/>
    <s v="KPTRAN"/>
    <m/>
    <m/>
    <m/>
    <m/>
    <m/>
    <m/>
    <m/>
    <d v="2019-11-21T00:00:00"/>
    <d v="2019-11-22T00:00:00"/>
    <s v="DRLAFAVER"/>
    <d v="2019-11-14T00:00:00"/>
    <m/>
    <d v="2019-11-14T00:00:00"/>
    <d v="2019-11-14T00:00:00"/>
    <m/>
    <m/>
    <m/>
    <m/>
    <m/>
    <m/>
    <m/>
    <m/>
    <m/>
    <m/>
    <x v="0"/>
    <x v="1"/>
  </r>
  <r>
    <s v="DCALVO"/>
    <n v="1804422011"/>
    <s v="VP/CLAIM-ENPARTS-BLDR"/>
    <s v="CENTREX CONSTRUCTION INC."/>
    <s v="HANGAR LIMA REV1"/>
    <x v="0"/>
    <d v="2019-11-13T00:00:00"/>
    <m/>
    <m/>
    <s v="VP Quote #180089 Rev1"/>
    <s v="VIS"/>
    <s v="VIS"/>
    <x v="14"/>
    <s v="CA"/>
    <s v="C1"/>
    <s v="OTHER"/>
    <m/>
    <m/>
    <m/>
    <n v="125"/>
    <n v="0"/>
    <n v="0"/>
    <n v="0.05"/>
    <n v="0.05"/>
    <n v="0"/>
    <m/>
    <n v="0"/>
    <n v="0"/>
    <n v="0"/>
    <m/>
    <m/>
    <n v="0"/>
    <n v="50"/>
    <n v="40"/>
    <n v="-153.91"/>
    <m/>
    <n v="0"/>
    <m/>
    <m/>
    <m/>
    <m/>
    <m/>
    <s v="RFCAEZZA"/>
    <m/>
    <m/>
    <m/>
    <m/>
    <s v="DWESSEL"/>
    <m/>
    <m/>
    <m/>
    <m/>
    <m/>
    <m/>
    <m/>
    <m/>
    <m/>
    <s v="WJSPRUITENBURG"/>
    <d v="2019-11-13T00:00:00"/>
    <d v="2019-11-13T00:00:00"/>
    <d v="2019-11-13T00:00:00"/>
    <d v="2019-11-13T00:00:00"/>
    <m/>
    <m/>
    <m/>
    <m/>
    <m/>
    <m/>
    <m/>
    <m/>
    <m/>
    <m/>
    <s v="SVCORDERMAN"/>
    <d v="2019-11-14T00:00:00"/>
    <m/>
    <d v="2019-11-14T00:00:00"/>
    <d v="2019-11-14T00:00:00"/>
    <m/>
    <m/>
    <m/>
    <m/>
    <m/>
    <m/>
    <m/>
    <m/>
    <d v="2019-11-18T00:00:00"/>
    <m/>
    <s v="CHYDER"/>
    <m/>
    <m/>
    <m/>
    <m/>
    <m/>
    <m/>
    <m/>
    <d v="2019-11-21T00:00:00"/>
    <d v="2019-11-21T00:00:00"/>
    <s v="WJSPRUITENBURG"/>
    <d v="2019-11-13T00:00:00"/>
    <m/>
    <d v="2019-11-13T00:00:00"/>
    <d v="2019-11-13T00:00:00"/>
    <s v="DETRAUGHBER"/>
    <m/>
    <m/>
    <m/>
    <m/>
    <m/>
    <m/>
    <m/>
    <m/>
    <m/>
    <x v="0"/>
    <x v="2"/>
  </r>
  <r>
    <s v="DRLAFAVER"/>
    <n v="1900879204"/>
    <s v="VP/CLAIM-ENPARTS-BLDR"/>
    <s v="ROLAND CONSTRUCTION, INC."/>
    <s v="19-109 SAFTI FIRST - MANUFACTU"/>
    <x v="0"/>
    <d v="2019-11-18T00:00:00"/>
    <m/>
    <m/>
    <s v="19-109"/>
    <s v="VIS"/>
    <s v="EVA"/>
    <x v="14"/>
    <s v="CA"/>
    <s v="D1"/>
    <s v="OTHER"/>
    <m/>
    <m/>
    <m/>
    <n v="0"/>
    <n v="0"/>
    <n v="0"/>
    <n v="0.15"/>
    <n v="0.15"/>
    <n v="0"/>
    <m/>
    <n v="0"/>
    <n v="0"/>
    <n v="0"/>
    <m/>
    <m/>
    <n v="0"/>
    <n v="0"/>
    <m/>
    <n v="-254.45"/>
    <m/>
    <n v="0"/>
    <m/>
    <m/>
    <m/>
    <m/>
    <m/>
    <s v="MAYJ1"/>
    <m/>
    <m/>
    <m/>
    <m/>
    <s v="YHUANG"/>
    <m/>
    <m/>
    <m/>
    <m/>
    <m/>
    <m/>
    <m/>
    <m/>
    <m/>
    <m/>
    <m/>
    <m/>
    <m/>
    <m/>
    <m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d v="2019-11-22T00:00:00"/>
    <m/>
    <s v="HUAGUILAR"/>
    <m/>
    <m/>
    <m/>
    <m/>
    <m/>
    <m/>
    <m/>
    <d v="2019-11-22T00:00:00"/>
    <d v="2019-11-27T00:00:00"/>
    <m/>
    <d v="2019-11-19T00:00:00"/>
    <m/>
    <d v="2019-11-19T00:00:00"/>
    <d v="2019-11-18T00:00:00"/>
    <s v="MSILLER"/>
    <m/>
    <m/>
    <m/>
    <m/>
    <m/>
    <m/>
    <m/>
    <m/>
    <m/>
    <x v="0"/>
    <x v="2"/>
  </r>
  <r>
    <s v="DRLAFAVER"/>
    <n v="1900431909"/>
    <s v="VP-ENPARTS-BLDR"/>
    <s v="STEVEN C SEEGERT"/>
    <s v="AERO COSMETICS BUILDING 2-21-1"/>
    <x v="1"/>
    <d v="2019-10-22T00:00:00"/>
    <m/>
    <m/>
    <s v="18-051"/>
    <s v="VIS"/>
    <s v="NC"/>
    <x v="14"/>
    <s v="CA"/>
    <s v="E1"/>
    <m/>
    <m/>
    <m/>
    <d v="2019-12-01T00:00:00"/>
    <n v="271.8"/>
    <n v="271.8"/>
    <n v="0.04"/>
    <n v="0.04"/>
    <n v="0.04"/>
    <n v="0"/>
    <m/>
    <n v="0"/>
    <n v="0"/>
    <n v="0"/>
    <m/>
    <m/>
    <n v="0"/>
    <n v="142.37"/>
    <n v="52.38"/>
    <n v="163.98"/>
    <n v="60.331000000000003"/>
    <n v="0"/>
    <m/>
    <m/>
    <m/>
    <m/>
    <m/>
    <s v="TWMCCRARY"/>
    <m/>
    <m/>
    <m/>
    <m/>
    <s v="WJCLYMER"/>
    <m/>
    <m/>
    <m/>
    <m/>
    <m/>
    <m/>
    <m/>
    <m/>
    <m/>
    <m/>
    <m/>
    <m/>
    <m/>
    <m/>
    <m/>
    <m/>
    <m/>
    <m/>
    <m/>
    <m/>
    <m/>
    <m/>
    <m/>
    <m/>
    <s v="SVCORDERMAN"/>
    <d v="2019-11-01T00:00:00"/>
    <m/>
    <d v="2019-11-01T00:00:00"/>
    <d v="2019-11-01T00:00:00"/>
    <m/>
    <m/>
    <m/>
    <m/>
    <m/>
    <m/>
    <m/>
    <m/>
    <d v="2019-11-06T00:00:00"/>
    <m/>
    <s v="MLJOB"/>
    <m/>
    <m/>
    <m/>
    <m/>
    <m/>
    <m/>
    <m/>
    <d v="2019-11-08T00:00:00"/>
    <d v="2019-11-11T00:00:00"/>
    <s v="DRLAFAVER"/>
    <d v="2019-11-01T00:00:00"/>
    <m/>
    <d v="2019-11-01T00:00:00"/>
    <d v="2019-11-01T00:00:00"/>
    <s v="JADELGADILLO"/>
    <m/>
    <m/>
    <m/>
    <m/>
    <m/>
    <m/>
    <m/>
    <m/>
    <m/>
    <x v="0"/>
    <x v="1"/>
  </r>
  <r>
    <s v="MARQD"/>
    <n v="1803367221"/>
    <s v="VP/CLAIM-ENPARTS-BLDR"/>
    <s v="MILES PRESERVATION, LLC"/>
    <s v="COMBAT VEHICLE REPAIR FACILITY"/>
    <x v="0"/>
    <d v="2019-10-28T00:00:00"/>
    <m/>
    <m/>
    <n v="18010"/>
    <s v="VIS"/>
    <s v="VIS"/>
    <x v="14"/>
    <s v="CA"/>
    <s v="E1"/>
    <s v="OTHER"/>
    <m/>
    <m/>
    <m/>
    <n v="160"/>
    <n v="0"/>
    <n v="0.03"/>
    <n v="0.03"/>
    <n v="0.03"/>
    <n v="0"/>
    <m/>
    <n v="0"/>
    <n v="0"/>
    <n v="0"/>
    <m/>
    <m/>
    <n v="0"/>
    <n v="14"/>
    <n v="8.75"/>
    <n v="-163.69"/>
    <m/>
    <n v="0"/>
    <m/>
    <m/>
    <m/>
    <m/>
    <m/>
    <s v="DWESSEL"/>
    <m/>
    <m/>
    <m/>
    <m/>
    <s v="KPTRAN"/>
    <m/>
    <m/>
    <m/>
    <m/>
    <m/>
    <m/>
    <m/>
    <m/>
    <m/>
    <s v="DLMURILLO"/>
    <d v="2019-10-28T00:00:00"/>
    <d v="2019-10-28T00:00:00"/>
    <d v="2019-10-28T00:00:00"/>
    <d v="2019-10-28T00:00:00"/>
    <m/>
    <m/>
    <m/>
    <m/>
    <m/>
    <m/>
    <m/>
    <m/>
    <m/>
    <m/>
    <s v="SVCORDERMAN"/>
    <d v="2019-10-29T00:00:00"/>
    <m/>
    <d v="2019-10-29T00:00:00"/>
    <d v="2019-10-29T00:00:00"/>
    <m/>
    <m/>
    <m/>
    <m/>
    <m/>
    <m/>
    <m/>
    <m/>
    <d v="2019-11-01T00:00:00"/>
    <m/>
    <s v="DWESSEL"/>
    <m/>
    <m/>
    <m/>
    <m/>
    <m/>
    <m/>
    <m/>
    <d v="2019-11-05T00:00:00"/>
    <d v="2019-11-05T00:00:00"/>
    <s v="DLMURILLO"/>
    <d v="2019-10-28T00:00:00"/>
    <m/>
    <d v="2019-10-28T00:00:00"/>
    <d v="2019-10-28T00:00:00"/>
    <s v="MSILLER"/>
    <m/>
    <m/>
    <m/>
    <m/>
    <m/>
    <m/>
    <m/>
    <m/>
    <m/>
    <x v="0"/>
    <x v="2"/>
  </r>
  <r>
    <s v="DRLAFAVER"/>
    <n v="1900431912"/>
    <s v="VP-ENPARTS-BLDR"/>
    <s v="STEVEN C SEEGERT"/>
    <s v="AERO COSMETICS BUILDING 2-21-1"/>
    <x v="1"/>
    <d v="2019-11-07T00:00:00"/>
    <d v="2019-11-14T00:00:00"/>
    <m/>
    <s v="18-051"/>
    <s v="VIS"/>
    <s v="NC"/>
    <x v="14"/>
    <s v="CA"/>
    <s v="E1"/>
    <m/>
    <m/>
    <m/>
    <d v="2019-12-01T00:00:00"/>
    <n v="4293.72"/>
    <n v="4293.72"/>
    <n v="0.5"/>
    <n v="0.5"/>
    <n v="0.5"/>
    <n v="0"/>
    <m/>
    <n v="0"/>
    <n v="0"/>
    <n v="0"/>
    <m/>
    <m/>
    <n v="0"/>
    <n v="2501.3200000000002"/>
    <n v="58.255000000000003"/>
    <n v="2302.9"/>
    <n v="53.634"/>
    <n v="0"/>
    <m/>
    <m/>
    <m/>
    <m/>
    <m/>
    <s v="TWMCCRARY"/>
    <m/>
    <m/>
    <m/>
    <m/>
    <s v="WJCLYMER"/>
    <m/>
    <m/>
    <m/>
    <m/>
    <m/>
    <m/>
    <m/>
    <m/>
    <m/>
    <s v="KINGG"/>
    <d v="2019-11-07T00:00:00"/>
    <d v="2019-11-07T00:00:00"/>
    <d v="2019-11-07T00:00:00"/>
    <d v="2019-11-07T00:00:00"/>
    <m/>
    <m/>
    <m/>
    <m/>
    <m/>
    <m/>
    <m/>
    <m/>
    <m/>
    <m/>
    <s v="SVCORDERMAN"/>
    <d v="2019-11-08T00:00:00"/>
    <m/>
    <d v="2019-11-08T00:00:00"/>
    <d v="2019-11-08T00:00:00"/>
    <m/>
    <m/>
    <m/>
    <m/>
    <m/>
    <m/>
    <m/>
    <m/>
    <d v="2019-11-13T00:00:00"/>
    <m/>
    <s v="MLJOB"/>
    <m/>
    <m/>
    <m/>
    <m/>
    <m/>
    <m/>
    <m/>
    <d v="2019-11-15T00:00:00"/>
    <d v="2019-11-15T00:00:00"/>
    <s v="KINGG"/>
    <d v="2019-11-08T00:00:00"/>
    <m/>
    <d v="2019-11-08T00:00:00"/>
    <d v="2019-11-07T00:00:00"/>
    <s v="JADELGADILLO"/>
    <m/>
    <m/>
    <m/>
    <m/>
    <m/>
    <m/>
    <m/>
    <m/>
    <m/>
    <x v="0"/>
    <x v="1"/>
  </r>
  <r>
    <s v="DRLAFAVER"/>
    <n v="1900431913"/>
    <s v="VP-ENPARTS-BLDR"/>
    <s v="STEVEN C SEEGERT"/>
    <s v="AERO COSMETICS BUILDING 2-21-1"/>
    <x v="3"/>
    <d v="2019-11-08T00:00:00"/>
    <d v="2019-11-21T00:00:00"/>
    <m/>
    <s v="18-051"/>
    <s v="VIS"/>
    <s v="NC"/>
    <x v="14"/>
    <s v="CA"/>
    <s v="E1"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TWMCCRARY"/>
    <m/>
    <m/>
    <m/>
    <m/>
    <s v="WJCLYMER"/>
    <m/>
    <m/>
    <m/>
    <m/>
    <m/>
    <m/>
    <m/>
    <m/>
    <m/>
    <m/>
    <m/>
    <m/>
    <m/>
    <m/>
    <m/>
    <m/>
    <m/>
    <m/>
    <m/>
    <m/>
    <m/>
    <m/>
    <m/>
    <m/>
    <s v="SVCORDERMAN"/>
    <d v="2019-11-11T00:00:00"/>
    <m/>
    <d v="2019-11-11T00:00:00"/>
    <d v="2019-11-11T00:00:00"/>
    <m/>
    <m/>
    <m/>
    <m/>
    <m/>
    <m/>
    <m/>
    <m/>
    <m/>
    <m/>
    <s v="MLJOB"/>
    <m/>
    <m/>
    <m/>
    <m/>
    <m/>
    <m/>
    <m/>
    <d v="2019-11-25T00:00:00"/>
    <m/>
    <s v="DRLAFAVER"/>
    <d v="2019-11-08T00:00:00"/>
    <m/>
    <d v="2019-11-08T00:00:00"/>
    <d v="2019-11-08T00:00:00"/>
    <s v="JADELGADILLO"/>
    <m/>
    <m/>
    <m/>
    <m/>
    <m/>
    <m/>
    <m/>
    <m/>
    <m/>
    <x v="0"/>
    <x v="1"/>
  </r>
  <r>
    <s v="DRLAFAVER"/>
    <n v="1900431915"/>
    <s v="VP/CLAIM-ENPARTS-BLDR"/>
    <s v="STEVEN C SEEGERT"/>
    <s v="AERO COSMETICS BUILDING 2-21-1"/>
    <x v="0"/>
    <d v="2019-11-11T00:00:00"/>
    <d v="2019-11-19T00:00:00"/>
    <m/>
    <s v="18-051"/>
    <s v="VIS"/>
    <s v="NC"/>
    <x v="14"/>
    <s v="CA"/>
    <s v="E1"/>
    <s v="OTHER"/>
    <m/>
    <m/>
    <m/>
    <n v="0"/>
    <n v="0"/>
    <n v="0"/>
    <n v="0.33"/>
    <n v="0.33"/>
    <n v="0"/>
    <m/>
    <n v="0"/>
    <n v="0"/>
    <n v="0"/>
    <m/>
    <m/>
    <n v="0"/>
    <n v="0"/>
    <m/>
    <n v="-1136.3699999999999"/>
    <m/>
    <n v="0"/>
    <m/>
    <m/>
    <m/>
    <m/>
    <m/>
    <s v="TWMCCRARY"/>
    <m/>
    <m/>
    <m/>
    <m/>
    <s v="WJCLYMER"/>
    <m/>
    <m/>
    <m/>
    <m/>
    <m/>
    <m/>
    <m/>
    <m/>
    <m/>
    <s v="KINGG"/>
    <m/>
    <m/>
    <m/>
    <m/>
    <m/>
    <m/>
    <m/>
    <m/>
    <m/>
    <m/>
    <m/>
    <m/>
    <m/>
    <m/>
    <s v="SVCORDERMAN"/>
    <d v="2019-11-15T00:00:00"/>
    <m/>
    <d v="2019-11-15T00:00:00"/>
    <d v="2019-11-15T00:00:00"/>
    <m/>
    <m/>
    <m/>
    <m/>
    <m/>
    <m/>
    <m/>
    <m/>
    <d v="2019-11-20T00:00:00"/>
    <m/>
    <s v="MLJOB"/>
    <m/>
    <m/>
    <m/>
    <m/>
    <m/>
    <m/>
    <m/>
    <d v="2019-11-20T00:00:00"/>
    <d v="2019-11-21T00:00:00"/>
    <s v="KINGG"/>
    <d v="2019-11-11T00:00:00"/>
    <m/>
    <d v="2019-11-11T00:00:00"/>
    <d v="2019-11-15T00:00:00"/>
    <s v="JADELGADILLO"/>
    <m/>
    <m/>
    <m/>
    <m/>
    <m/>
    <m/>
    <m/>
    <m/>
    <m/>
    <x v="1"/>
    <x v="2"/>
  </r>
  <r>
    <s v="DRLAFAVER"/>
    <n v="1900431917"/>
    <s v="VP-ENPARTS-BLDR"/>
    <s v="STEVEN C SEEGERT"/>
    <s v="AERO COSMETICS BUILDING 2-21-1"/>
    <x v="1"/>
    <d v="2019-11-15T00:00:00"/>
    <d v="2019-11-19T00:00:00"/>
    <m/>
    <s v="18-051"/>
    <s v="VIS"/>
    <s v="NC"/>
    <x v="14"/>
    <s v="CA"/>
    <s v="E1"/>
    <m/>
    <m/>
    <m/>
    <d v="2019-12-01T00:00:00"/>
    <n v="438.14"/>
    <n v="438.14"/>
    <n v="0.05"/>
    <n v="0.05"/>
    <n v="0.05"/>
    <n v="0"/>
    <m/>
    <n v="0"/>
    <n v="0"/>
    <n v="0"/>
    <m/>
    <m/>
    <n v="0"/>
    <n v="229.5"/>
    <n v="52.381"/>
    <n v="255.63"/>
    <n v="58.344000000000001"/>
    <n v="0"/>
    <m/>
    <m/>
    <m/>
    <m/>
    <m/>
    <s v="TWMCCRARY"/>
    <m/>
    <m/>
    <m/>
    <m/>
    <s v="WJCLYMER"/>
    <m/>
    <m/>
    <m/>
    <m/>
    <m/>
    <m/>
    <m/>
    <m/>
    <m/>
    <s v="KINGG"/>
    <m/>
    <m/>
    <m/>
    <m/>
    <m/>
    <m/>
    <m/>
    <m/>
    <m/>
    <m/>
    <m/>
    <m/>
    <m/>
    <m/>
    <s v="SVCORDERMAN"/>
    <d v="2019-11-15T00:00:00"/>
    <m/>
    <d v="2019-11-15T00:00:00"/>
    <d v="2019-11-15T00:00:00"/>
    <m/>
    <m/>
    <m/>
    <m/>
    <m/>
    <m/>
    <m/>
    <m/>
    <d v="2019-11-20T00:00:00"/>
    <m/>
    <s v="MLJOB"/>
    <m/>
    <m/>
    <m/>
    <m/>
    <m/>
    <m/>
    <m/>
    <d v="2019-11-22T00:00:00"/>
    <d v="2019-11-21T00:00:00"/>
    <s v="KINGG"/>
    <d v="2019-11-15T00:00:00"/>
    <m/>
    <d v="2019-11-15T00:00:00"/>
    <d v="2019-11-15T00:00:00"/>
    <s v="JADELGADILLO"/>
    <m/>
    <m/>
    <m/>
    <m/>
    <m/>
    <m/>
    <m/>
    <m/>
    <m/>
    <x v="0"/>
    <x v="1"/>
  </r>
  <r>
    <s v="MJQUINN"/>
    <n v="1900586704"/>
    <s v="CLAIM-ENPARTS-BLDR"/>
    <s v="1155294 ONTARIO INC."/>
    <s v="SYLVAIN SEALANT"/>
    <x v="0"/>
    <d v="2019-11-19T00:00:00"/>
    <m/>
    <m/>
    <m/>
    <m/>
    <m/>
    <x v="25"/>
    <s v="CAN"/>
    <s v="C"/>
    <s v="OTHER"/>
    <m/>
    <m/>
    <m/>
    <n v="500"/>
    <n v="0"/>
    <n v="0.15"/>
    <n v="0.44"/>
    <n v="0.44"/>
    <n v="0"/>
    <m/>
    <n v="0"/>
    <n v="0"/>
    <n v="0"/>
    <m/>
    <m/>
    <n v="0"/>
    <n v="0"/>
    <m/>
    <n v="-799.79"/>
    <m/>
    <n v="0"/>
    <m/>
    <m/>
    <m/>
    <m/>
    <m/>
    <m/>
    <m/>
    <m/>
    <m/>
    <m/>
    <m/>
    <m/>
    <m/>
    <m/>
    <m/>
    <m/>
    <m/>
    <m/>
    <m/>
    <m/>
    <s v="AAVONSEGGERN"/>
    <d v="2019-11-19T00:00:00"/>
    <d v="2019-11-19T00:00:00"/>
    <d v="2019-11-19T00:00:00"/>
    <d v="2019-11-20T00:00:00"/>
    <m/>
    <m/>
    <m/>
    <m/>
    <m/>
    <m/>
    <m/>
    <m/>
    <m/>
    <m/>
    <s v="SVCORDERMAN"/>
    <d v="2019-11-20T00:00:00"/>
    <m/>
    <d v="2019-11-20T00:00:00"/>
    <d v="2019-11-20T00:00:00"/>
    <m/>
    <m/>
    <m/>
    <m/>
    <m/>
    <m/>
    <m/>
    <m/>
    <d v="2019-11-25T00:00:00"/>
    <m/>
    <m/>
    <m/>
    <m/>
    <m/>
    <m/>
    <m/>
    <m/>
    <m/>
    <d v="2019-11-27T00:00:00"/>
    <d v="2019-11-27T00:00:00"/>
    <s v="AAVONSEGGERN"/>
    <d v="2019-11-19T00:00:00"/>
    <m/>
    <d v="2019-11-19T00:00:00"/>
    <d v="2019-11-20T00:00:00"/>
    <m/>
    <m/>
    <m/>
    <m/>
    <m/>
    <m/>
    <m/>
    <m/>
    <m/>
    <m/>
    <x v="1"/>
    <x v="2"/>
  </r>
  <r>
    <s v="MJQUINN"/>
    <n v="1900586706"/>
    <s v="CLAIM-ENPARTS-BLDR"/>
    <s v="1155294 ONTARIO INC."/>
    <s v="SYLVAIN SEALANT"/>
    <x v="0"/>
    <d v="2019-11-21T00:00:00"/>
    <m/>
    <m/>
    <m/>
    <m/>
    <m/>
    <x v="25"/>
    <s v="CAN"/>
    <m/>
    <s v="OTHER"/>
    <m/>
    <m/>
    <m/>
    <n v="500"/>
    <n v="0"/>
    <n v="0"/>
    <n v="0.08"/>
    <n v="0.08"/>
    <n v="0"/>
    <m/>
    <n v="0"/>
    <n v="0"/>
    <n v="0"/>
    <m/>
    <m/>
    <n v="0"/>
    <n v="0"/>
    <m/>
    <n v="-549.15"/>
    <m/>
    <n v="0"/>
    <m/>
    <m/>
    <m/>
    <m/>
    <m/>
    <m/>
    <m/>
    <m/>
    <m/>
    <m/>
    <m/>
    <m/>
    <m/>
    <m/>
    <m/>
    <m/>
    <m/>
    <m/>
    <m/>
    <m/>
    <s v="AAVONSEGGERN"/>
    <d v="2019-11-21T00:00:00"/>
    <d v="2019-11-21T00:00:00"/>
    <d v="2019-11-21T00:00:00"/>
    <d v="2019-11-21T00:00:00"/>
    <m/>
    <m/>
    <m/>
    <m/>
    <m/>
    <m/>
    <m/>
    <m/>
    <m/>
    <m/>
    <s v="SVCORDERMAN"/>
    <d v="2019-11-22T00:00:00"/>
    <m/>
    <d v="2019-11-22T00:00:00"/>
    <d v="2019-11-22T00:00:00"/>
    <m/>
    <m/>
    <m/>
    <m/>
    <m/>
    <m/>
    <m/>
    <m/>
    <m/>
    <m/>
    <m/>
    <m/>
    <m/>
    <m/>
    <m/>
    <m/>
    <m/>
    <m/>
    <d v="2019-11-27T00:00:00"/>
    <d v="2019-11-27T00:00:00"/>
    <s v="AAVONSEGGERN"/>
    <d v="2019-11-21T00:00:00"/>
    <m/>
    <d v="2019-11-21T00:00:00"/>
    <d v="2019-11-21T00:00:00"/>
    <m/>
    <m/>
    <m/>
    <m/>
    <m/>
    <m/>
    <m/>
    <m/>
    <m/>
    <m/>
    <x v="0"/>
    <x v="2"/>
  </r>
  <r>
    <s v="JMWAGONER"/>
    <n v="1804633003"/>
    <s v="CSS/CONV-CUSTOM-BLDR"/>
    <s v="INTERLOX BUILDING SYSTEMS LTD."/>
    <s v="BREMNER POWER"/>
    <x v="2"/>
    <d v="2019-11-13T00:00:00"/>
    <d v="2019-12-15T00:00:00"/>
    <m/>
    <m/>
    <m/>
    <m/>
    <x v="13"/>
    <s v="CAN"/>
    <s v="Z12"/>
    <m/>
    <m/>
    <m/>
    <m/>
    <n v="1"/>
    <n v="0"/>
    <n v="0"/>
    <n v="0"/>
    <n v="0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s v="ZDHADDEN"/>
    <m/>
    <m/>
    <m/>
    <m/>
    <m/>
    <m/>
    <m/>
    <m/>
    <m/>
    <m/>
    <m/>
    <m/>
    <m/>
    <m/>
    <s v="SVCORDERMAN"/>
    <m/>
    <m/>
    <m/>
    <m/>
    <m/>
    <m/>
    <m/>
    <m/>
    <m/>
    <m/>
    <m/>
    <m/>
    <m/>
    <m/>
    <m/>
    <m/>
    <m/>
    <m/>
    <m/>
    <m/>
    <m/>
    <m/>
    <m/>
    <m/>
    <s v="ZDHADDEN"/>
    <d v="2019-11-19T00:00:00"/>
    <m/>
    <d v="2019-11-19T00:00:00"/>
    <d v="2019-11-19T00:00:00"/>
    <m/>
    <m/>
    <m/>
    <m/>
    <m/>
    <m/>
    <m/>
    <m/>
    <m/>
    <m/>
    <x v="0"/>
    <x v="0"/>
  </r>
  <r>
    <s v="NAATM"/>
    <n v="1901660101"/>
    <s v="VP/Z-CUSTOM-BLDR"/>
    <s v="PAT MUNGER CONSTRUCTION CO., INC."/>
    <s v="AMERICAN POLYFILM - FINAL"/>
    <x v="0"/>
    <d v="2019-08-05T00:00:00"/>
    <d v="2019-12-20T00:00:00"/>
    <m/>
    <s v="19-0056-01"/>
    <s v="EVA"/>
    <s v="NC"/>
    <x v="16"/>
    <s v="EVA"/>
    <s v="D1"/>
    <m/>
    <d v="2019-09-24T00:00:00"/>
    <d v="2019-09-25T00:00:00"/>
    <m/>
    <n v="377228.5"/>
    <n v="0"/>
    <n v="111.83"/>
    <n v="115.34"/>
    <n v="115.34"/>
    <n v="412.29"/>
    <m/>
    <n v="341.5"/>
    <n v="0"/>
    <n v="341.5"/>
    <n v="95241.15"/>
    <n v="45352.93"/>
    <n v="0"/>
    <n v="104285.28"/>
    <n v="27.645"/>
    <n v="0"/>
    <m/>
    <n v="0"/>
    <m/>
    <m/>
    <m/>
    <m/>
    <m/>
    <s v="WJCLYMER"/>
    <d v="2019-09-16T00:00:00"/>
    <d v="2019-09-16T00:00:00"/>
    <d v="2019-10-04T00:00:00"/>
    <d v="2019-10-07T00:00:00"/>
    <s v="CJFALIN"/>
    <d v="2019-10-03T00:00:00"/>
    <d v="2019-10-03T00:00:00"/>
    <d v="2019-10-03T00:00:00"/>
    <d v="2019-10-15T00:00:00"/>
    <m/>
    <m/>
    <m/>
    <m/>
    <m/>
    <s v="MWMUSSELWHITE"/>
    <d v="2019-10-18T00:00:00"/>
    <d v="2019-10-18T00:00:00"/>
    <d v="2019-11-07T00:00:00"/>
    <d v="2019-11-14T00:00:00"/>
    <s v="MWMUSSELWHITE"/>
    <d v="2019-11-14T00:00:00"/>
    <d v="2019-11-14T00:00:00"/>
    <d v="2019-11-19T00:00:00"/>
    <d v="2019-11-14T00:00:00"/>
    <m/>
    <m/>
    <m/>
    <m/>
    <m/>
    <s v="SVCORDERMAN"/>
    <d v="2019-12-18T00:00:00"/>
    <m/>
    <d v="2019-11-27T00:00:00"/>
    <d v="2019-11-25T00:00:00"/>
    <s v="MWMUSSELWHITE"/>
    <d v="2019-11-14T00:00:00"/>
    <d v="2019-11-14T00:00:00"/>
    <d v="2019-11-14T00:00:00"/>
    <d v="2019-11-15T00:00:00"/>
    <m/>
    <m/>
    <m/>
    <d v="2019-11-28T00:00:00"/>
    <m/>
    <m/>
    <m/>
    <m/>
    <m/>
    <m/>
    <m/>
    <m/>
    <m/>
    <d v="2019-12-19T00:00:00"/>
    <m/>
    <s v="MWMUSSELWHITE"/>
    <d v="2019-11-27T00:00:00"/>
    <m/>
    <d v="2019-11-27T00:00:00"/>
    <d v="2019-11-18T00:00:00"/>
    <s v="DWATKINSON"/>
    <d v="2019-09-09T00:00:00"/>
    <d v="2019-09-09T00:00:00"/>
    <d v="2019-09-25T00:00:00"/>
    <d v="2019-09-24T00:00:00"/>
    <m/>
    <m/>
    <m/>
    <m/>
    <m/>
    <x v="0"/>
    <x v="0"/>
  </r>
  <r>
    <s v="LARIEMER"/>
    <n v="1901533801"/>
    <s v="VP/Z-CUSTOM-BLDR"/>
    <s v="J.L. WALTER &amp; ASSOCIATES INC."/>
    <s v="HERITAGE WEST SPORTS COMPLEX"/>
    <x v="0"/>
    <d v="2019-07-26T00:00:00"/>
    <d v="2019-12-05T00:00:00"/>
    <m/>
    <s v="P19-119"/>
    <s v="EVA"/>
    <s v="EVA"/>
    <x v="16"/>
    <s v="EVA"/>
    <s v="F1"/>
    <m/>
    <d v="2019-08-06T00:00:00"/>
    <d v="2019-08-06T00:00:00"/>
    <m/>
    <n v="342527.83"/>
    <n v="-65115.63"/>
    <n v="120.67"/>
    <n v="182.5"/>
    <n v="182.5"/>
    <n v="1422.63"/>
    <m/>
    <n v="979.25"/>
    <n v="114.5"/>
    <n v="1093.75"/>
    <n v="528627.92000000004"/>
    <n v="145140"/>
    <n v="0"/>
    <n v="-33448.870000000003"/>
    <m/>
    <n v="0"/>
    <m/>
    <n v="0"/>
    <m/>
    <m/>
    <m/>
    <m/>
    <m/>
    <s v="PUCCM1"/>
    <d v="2019-09-03T00:00:00"/>
    <d v="2019-09-03T00:00:00"/>
    <d v="2019-09-30T00:00:00"/>
    <d v="2019-10-16T00:00:00"/>
    <s v="MLJOB"/>
    <d v="2019-10-24T00:00:00"/>
    <d v="2019-10-24T00:00:00"/>
    <d v="2019-10-25T00:00:00"/>
    <m/>
    <s v="DELAMBERT"/>
    <m/>
    <m/>
    <d v="2019-11-06T00:00:00"/>
    <m/>
    <s v="BLROBERTS"/>
    <d v="2019-10-14T00:00:00"/>
    <d v="2019-10-14T00:00:00"/>
    <d v="2019-11-14T00:00:00"/>
    <d v="2019-11-21T00:00:00"/>
    <s v="MEPRUIETT"/>
    <d v="2019-11-14T00:00:00"/>
    <d v="2019-11-14T00:00:00"/>
    <d v="2019-11-27T00:00:00"/>
    <d v="2019-11-22T00:00:00"/>
    <m/>
    <m/>
    <m/>
    <m/>
    <m/>
    <s v="SVCORDERMAN"/>
    <d v="2019-11-22T00:00:00"/>
    <m/>
    <d v="2019-11-22T00:00:00"/>
    <d v="2019-11-22T00:00:00"/>
    <m/>
    <m/>
    <m/>
    <m/>
    <m/>
    <m/>
    <m/>
    <m/>
    <d v="2019-11-27T00:00:00"/>
    <m/>
    <s v="MLJOB"/>
    <m/>
    <m/>
    <d v="2019-11-07T00:00:00"/>
    <m/>
    <m/>
    <m/>
    <m/>
    <d v="2019-12-09T00:00:00"/>
    <m/>
    <s v="MEPRUIETT"/>
    <d v="2019-11-22T00:00:00"/>
    <m/>
    <d v="2019-11-22T00:00:00"/>
    <d v="2019-11-22T00:00:00"/>
    <s v="DELAMBERT"/>
    <d v="2019-08-12T00:00:00"/>
    <d v="2019-08-12T00:00:00"/>
    <d v="2019-08-30T00:00:00"/>
    <d v="2019-09-09T00:00:00"/>
    <m/>
    <m/>
    <m/>
    <m/>
    <m/>
    <x v="0"/>
    <x v="0"/>
  </r>
  <r>
    <s v="CTOMVIG"/>
    <n v="1901602601"/>
    <s v="VP/Z-CUSTOM-BLDR"/>
    <s v="A. J. VENEKLASEN, INC."/>
    <s v="FIRST CO. VALDUGA"/>
    <x v="0"/>
    <d v="2019-08-16T00:00:00"/>
    <d v="2019-11-25T00:00:00"/>
    <m/>
    <m/>
    <s v="EVA"/>
    <s v="EVA"/>
    <x v="18"/>
    <s v="EVA"/>
    <s v="F1"/>
    <m/>
    <d v="2019-09-04T00:00:00"/>
    <d v="2019-09-05T00:00:00"/>
    <m/>
    <n v="260802.01"/>
    <n v="260802.01"/>
    <n v="105.5"/>
    <n v="87.15"/>
    <n v="87.15"/>
    <n v="251.36"/>
    <m/>
    <n v="669.05"/>
    <n v="51"/>
    <n v="720.05"/>
    <n v="58061.18"/>
    <n v="27648.18"/>
    <n v="0"/>
    <n v="48809.7"/>
    <n v="18.715"/>
    <n v="111872.54"/>
    <n v="42.896000000000001"/>
    <n v="0"/>
    <m/>
    <m/>
    <m/>
    <m/>
    <m/>
    <s v="WTCASTONGUAY"/>
    <d v="2019-09-03T00:00:00"/>
    <d v="2019-09-03T00:00:00"/>
    <d v="2019-09-24T00:00:00"/>
    <d v="2019-10-03T00:00:00"/>
    <m/>
    <m/>
    <m/>
    <m/>
    <m/>
    <m/>
    <m/>
    <m/>
    <m/>
    <m/>
    <s v="CSZHAR1"/>
    <d v="2019-09-24T00:00:00"/>
    <d v="2019-09-24T00:00:00"/>
    <d v="2019-09-24T00:00:00"/>
    <d v="2019-09-24T00:00:00"/>
    <s v="CSLIP"/>
    <d v="2019-09-24T00:00:00"/>
    <d v="2019-09-24T00:00:00"/>
    <d v="2019-11-01T00:00:00"/>
    <d v="2019-11-01T00:00:00"/>
    <s v="CSLIP"/>
    <d v="2019-11-01T00:00:00"/>
    <d v="2019-11-01T00:00:00"/>
    <d v="2019-11-01T00:00:00"/>
    <d v="2019-11-01T00:00:00"/>
    <s v="SVCORDERMAN"/>
    <d v="2019-10-28T00:00:00"/>
    <m/>
    <d v="2019-11-04T00:00:00"/>
    <d v="2019-11-01T00:00:00"/>
    <s v="CSLIP"/>
    <d v="2019-10-31T00:00:00"/>
    <d v="2019-10-31T00:00:00"/>
    <d v="2019-10-31T00:00:00"/>
    <d v="2019-10-31T00:00:00"/>
    <m/>
    <m/>
    <m/>
    <d v="2019-11-06T00:00:00"/>
    <m/>
    <s v="HARBD"/>
    <m/>
    <m/>
    <m/>
    <m/>
    <m/>
    <m/>
    <m/>
    <d v="2019-11-25T00:00:00"/>
    <d v="2019-11-26T00:00:00"/>
    <s v="CSZHAR1"/>
    <d v="2019-11-01T00:00:00"/>
    <m/>
    <d v="2019-11-01T00:00:00"/>
    <d v="2019-10-31T00:00:00"/>
    <s v="DOVEJ"/>
    <d v="2019-08-16T00:00:00"/>
    <d v="2019-08-16T00:00:00"/>
    <d v="2019-09-03T00:00:00"/>
    <d v="2019-09-03T00:00:00"/>
    <m/>
    <m/>
    <m/>
    <m/>
    <m/>
    <x v="0"/>
    <x v="0"/>
  </r>
  <r>
    <s v="CTOMVIG"/>
    <n v="1901602607"/>
    <s v="VP/Z-CUSTOM-BLDR"/>
    <s v="A. J. VENEKLASEN, INC."/>
    <s v="FIRST CO. VALDUGA"/>
    <x v="0"/>
    <d v="2019-08-22T00:00:00"/>
    <d v="2019-11-22T00:00:00"/>
    <m/>
    <m/>
    <s v="EVA"/>
    <s v="EVA"/>
    <x v="18"/>
    <s v="EVA"/>
    <s v="F1"/>
    <m/>
    <d v="2019-09-04T00:00:00"/>
    <d v="2019-09-05T00:00:00"/>
    <m/>
    <n v="163060.56"/>
    <n v="0"/>
    <n v="70.569999999999993"/>
    <n v="88"/>
    <n v="88"/>
    <n v="0"/>
    <m/>
    <n v="0"/>
    <n v="0"/>
    <n v="0"/>
    <m/>
    <m/>
    <n v="0"/>
    <n v="32296.43"/>
    <n v="19.806000000000001"/>
    <n v="3388.09"/>
    <m/>
    <n v="0"/>
    <m/>
    <m/>
    <m/>
    <m/>
    <m/>
    <s v="WTCASTONGUAY"/>
    <d v="2019-09-03T00:00:00"/>
    <d v="2019-09-03T00:00:00"/>
    <d v="2019-09-24T00:00:00"/>
    <d v="2019-10-03T00:00:00"/>
    <m/>
    <m/>
    <m/>
    <m/>
    <m/>
    <m/>
    <m/>
    <m/>
    <m/>
    <m/>
    <s v="CSLIY"/>
    <d v="2019-09-24T00:00:00"/>
    <d v="2019-09-24T00:00:00"/>
    <d v="2019-10-21T00:00:00"/>
    <d v="2019-10-21T00:00:00"/>
    <s v="CSLIP"/>
    <d v="2019-10-22T00:00:00"/>
    <d v="2019-10-22T00:00:00"/>
    <d v="2019-11-01T00:00:00"/>
    <d v="2019-11-01T00:00:00"/>
    <s v="CSLIY"/>
    <d v="2019-11-04T00:00:00"/>
    <d v="2019-11-04T00:00:00"/>
    <d v="2019-11-04T00:00:00"/>
    <d v="2019-11-04T00:00:00"/>
    <s v="SVCORDERMAN"/>
    <d v="2019-11-08T00:00:00"/>
    <m/>
    <d v="2019-11-08T00:00:00"/>
    <d v="2019-11-07T00:00:00"/>
    <s v="CSLIP"/>
    <d v="2019-11-06T00:00:00"/>
    <d v="2019-11-06T00:00:00"/>
    <d v="2019-11-04T00:00:00"/>
    <d v="2019-11-04T00:00:00"/>
    <m/>
    <m/>
    <m/>
    <d v="2019-11-11T00:00:00"/>
    <m/>
    <s v="HARBD"/>
    <m/>
    <m/>
    <d v="2019-10-17T00:00:00"/>
    <d v="2019-10-17T00:00:00"/>
    <m/>
    <m/>
    <m/>
    <d v="2019-11-26T00:00:00"/>
    <d v="2019-11-26T00:00:00"/>
    <s v="CSLIP"/>
    <d v="2019-11-08T00:00:00"/>
    <m/>
    <d v="2019-11-08T00:00:00"/>
    <d v="2019-11-05T00:00:00"/>
    <s v="DOVEJ"/>
    <m/>
    <m/>
    <m/>
    <m/>
    <m/>
    <m/>
    <m/>
    <m/>
    <m/>
    <x v="0"/>
    <x v="0"/>
  </r>
  <r>
    <s v="CTOMVIG"/>
    <n v="1901602605"/>
    <s v="VP/Z-CUSTOM-BLDR"/>
    <s v="A. J. VENEKLASEN, INC."/>
    <s v="FIRST CO. VALDUGA"/>
    <x v="1"/>
    <d v="2019-08-22T00:00:00"/>
    <d v="2019-11-18T00:00:00"/>
    <m/>
    <m/>
    <s v="EVA"/>
    <s v="EVA"/>
    <x v="18"/>
    <s v="EVA"/>
    <s v="F1"/>
    <m/>
    <d v="2019-09-04T00:00:00"/>
    <d v="2019-09-05T00:00:00"/>
    <d v="2019-12-01T00:00:00"/>
    <n v="93624.01"/>
    <n v="93624.01"/>
    <n v="41.59"/>
    <n v="52.21"/>
    <n v="52.21"/>
    <n v="0"/>
    <m/>
    <n v="0"/>
    <n v="0"/>
    <n v="0"/>
    <m/>
    <m/>
    <n v="0"/>
    <n v="17114.77"/>
    <n v="18.28"/>
    <n v="-695.41"/>
    <m/>
    <n v="0"/>
    <m/>
    <m/>
    <m/>
    <m/>
    <m/>
    <s v="WTCASTONGUAY"/>
    <d v="2019-09-03T00:00:00"/>
    <d v="2019-09-03T00:00:00"/>
    <d v="2019-09-24T00:00:00"/>
    <d v="2019-10-03T00:00:00"/>
    <m/>
    <m/>
    <m/>
    <m/>
    <m/>
    <m/>
    <m/>
    <m/>
    <m/>
    <m/>
    <s v="CSLIY"/>
    <d v="2019-09-24T00:00:00"/>
    <d v="2019-09-24T00:00:00"/>
    <d v="2019-09-24T00:00:00"/>
    <d v="2019-09-24T00:00:00"/>
    <s v="CSLIP"/>
    <d v="2019-09-24T00:00:00"/>
    <d v="2019-09-24T00:00:00"/>
    <d v="2019-11-01T00:00:00"/>
    <d v="2019-11-01T00:00:00"/>
    <s v="CSLIP"/>
    <d v="2019-11-01T00:00:00"/>
    <d v="2019-11-01T00:00:00"/>
    <d v="2019-11-01T00:00:00"/>
    <d v="2019-11-01T00:00:00"/>
    <s v="SVCORDERMAN"/>
    <d v="2019-11-01T00:00:00"/>
    <m/>
    <d v="2019-11-01T00:00:00"/>
    <d v="2019-11-01T00:00:00"/>
    <s v="CSLIP"/>
    <d v="2019-10-31T00:00:00"/>
    <d v="2019-10-31T00:00:00"/>
    <d v="2019-10-31T00:00:00"/>
    <d v="2019-10-31T00:00:00"/>
    <m/>
    <m/>
    <m/>
    <d v="2019-11-06T00:00:00"/>
    <m/>
    <s v="HARBD"/>
    <m/>
    <m/>
    <d v="2019-10-17T00:00:00"/>
    <d v="2019-10-17T00:00:00"/>
    <m/>
    <m/>
    <m/>
    <d v="2019-11-20T00:00:00"/>
    <d v="2019-11-19T00:00:00"/>
    <s v="CSZHAR1"/>
    <d v="2019-11-01T00:00:00"/>
    <m/>
    <d v="2019-11-01T00:00:00"/>
    <d v="2019-10-31T00:00:00"/>
    <s v="DOVEJ"/>
    <m/>
    <m/>
    <m/>
    <m/>
    <m/>
    <m/>
    <m/>
    <m/>
    <m/>
    <x v="0"/>
    <x v="0"/>
  </r>
  <r>
    <s v="CTOMVIG"/>
    <n v="1901602608"/>
    <s v="VP-ENPARTS-BLDR"/>
    <s v="A. J. VENEKLASEN, INC."/>
    <s v="FIRST CO. VALDUGA"/>
    <x v="1"/>
    <d v="2019-10-29T00:00:00"/>
    <m/>
    <m/>
    <m/>
    <s v="EVA"/>
    <s v="EVA"/>
    <x v="18"/>
    <s v="EVA"/>
    <s v="F1"/>
    <m/>
    <m/>
    <m/>
    <d v="2019-12-01T00:00:00"/>
    <n v="1732.77"/>
    <n v="1732.77"/>
    <n v="0.57999999999999996"/>
    <n v="0.55000000000000004"/>
    <n v="0.55000000000000004"/>
    <n v="0"/>
    <m/>
    <n v="0"/>
    <n v="0"/>
    <n v="0"/>
    <m/>
    <m/>
    <n v="0"/>
    <n v="907.65"/>
    <n v="52.381"/>
    <n v="943.61"/>
    <n v="54.457000000000001"/>
    <n v="0"/>
    <m/>
    <m/>
    <m/>
    <m/>
    <m/>
    <s v="WTCASTONGUAY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m/>
    <m/>
    <m/>
    <d v="2019-11-01T00:00:00"/>
    <m/>
    <m/>
    <m/>
    <m/>
    <m/>
    <m/>
    <m/>
    <m/>
    <d v="2019-11-06T00:00:00"/>
    <m/>
    <s v="HARBD"/>
    <m/>
    <m/>
    <m/>
    <m/>
    <m/>
    <m/>
    <m/>
    <d v="2019-11-26T00:00:00"/>
    <d v="2019-11-26T00:00:00"/>
    <s v="JCSCHWARTZ"/>
    <d v="2019-10-29T00:00:00"/>
    <m/>
    <d v="2019-10-29T00:00:00"/>
    <d v="2019-10-29T00:00:00"/>
    <s v="DOVEJ"/>
    <m/>
    <m/>
    <m/>
    <m/>
    <m/>
    <m/>
    <m/>
    <m/>
    <m/>
    <x v="0"/>
    <x v="1"/>
  </r>
  <r>
    <s v="CTOMVIG"/>
    <n v="1901602609"/>
    <s v="VP/Z-CUSTOM-BLDR"/>
    <s v="A. J. VENEKLASEN, INC."/>
    <s v="FIRST CO. VALDUGA"/>
    <x v="0"/>
    <d v="2019-11-01T00:00:00"/>
    <d v="2019-11-18T00:00:00"/>
    <m/>
    <m/>
    <s v="EVA"/>
    <s v="EVA"/>
    <x v="18"/>
    <s v="EVA"/>
    <s v="F1"/>
    <m/>
    <d v="2019-11-04T00:00:00"/>
    <d v="2019-11-04T00:00:00"/>
    <m/>
    <n v="1"/>
    <n v="0"/>
    <n v="0"/>
    <n v="2.69"/>
    <n v="2.69"/>
    <n v="0"/>
    <m/>
    <n v="0"/>
    <n v="0"/>
    <n v="0"/>
    <m/>
    <m/>
    <n v="0"/>
    <n v="1"/>
    <n v="100"/>
    <n v="-5545.5"/>
    <m/>
    <n v="0"/>
    <m/>
    <m/>
    <m/>
    <m/>
    <m/>
    <s v="WTCASTONGUAY"/>
    <m/>
    <m/>
    <m/>
    <m/>
    <m/>
    <m/>
    <m/>
    <m/>
    <m/>
    <m/>
    <m/>
    <m/>
    <m/>
    <m/>
    <s v="CSZHAR1"/>
    <d v="2019-11-04T00:00:00"/>
    <d v="2019-11-04T00:00:00"/>
    <d v="2019-11-04T00:00:00"/>
    <d v="2019-11-04T00:00:00"/>
    <s v="CSLIY"/>
    <d v="2019-11-04T00:00:00"/>
    <d v="2019-11-04T00:00:00"/>
    <d v="2019-11-04T00:00:00"/>
    <d v="2019-11-04T00:00:00"/>
    <s v="CSLIP"/>
    <d v="2019-11-04T00:00:00"/>
    <d v="2019-11-04T00:00:00"/>
    <d v="2019-11-04T00:00:00"/>
    <d v="2019-11-04T00:00:00"/>
    <s v="SVCORDERMAN"/>
    <d v="2019-11-04T00:00:00"/>
    <m/>
    <d v="2019-11-04T00:00:00"/>
    <d v="2019-11-04T00:00:00"/>
    <m/>
    <m/>
    <m/>
    <m/>
    <m/>
    <m/>
    <m/>
    <m/>
    <d v="2019-11-07T00:00:00"/>
    <m/>
    <s v="HARBD"/>
    <m/>
    <m/>
    <m/>
    <m/>
    <m/>
    <m/>
    <m/>
    <d v="2019-11-18T00:00:00"/>
    <d v="2019-11-26T00:00:00"/>
    <s v="WWANG"/>
    <d v="2019-11-04T00:00:00"/>
    <m/>
    <d v="2019-11-04T00:00:00"/>
    <d v="2019-11-04T00:00:00"/>
    <s v="DOVEJ"/>
    <m/>
    <m/>
    <m/>
    <m/>
    <m/>
    <m/>
    <m/>
    <m/>
    <m/>
    <x v="0"/>
    <x v="0"/>
  </r>
  <r>
    <s v="CTOMVIG"/>
    <n v="1901602606"/>
    <s v="VP/Z-CUSTOM-BLDR"/>
    <s v="A. J. VENEKLASEN, INC."/>
    <s v="FIRST CO. VALDUGA"/>
    <x v="1"/>
    <d v="2019-08-22T00:00:00"/>
    <d v="2019-11-18T00:00:00"/>
    <m/>
    <m/>
    <s v="EVA"/>
    <s v="EVA"/>
    <x v="18"/>
    <s v="EVA"/>
    <s v="Z10"/>
    <m/>
    <d v="2019-09-04T00:00:00"/>
    <d v="2019-09-05T00:00:00"/>
    <d v="2019-12-01T00:00:00"/>
    <n v="103932"/>
    <n v="103932"/>
    <n v="41.35"/>
    <n v="30.64"/>
    <n v="30.64"/>
    <n v="0"/>
    <m/>
    <n v="0"/>
    <n v="0"/>
    <n v="0"/>
    <m/>
    <m/>
    <n v="0"/>
    <n v="18543"/>
    <n v="17.841000000000001"/>
    <n v="38459.64"/>
    <n v="37.005000000000003"/>
    <n v="0"/>
    <m/>
    <m/>
    <m/>
    <m/>
    <m/>
    <s v="WTCASTONGUAY"/>
    <d v="2019-09-03T00:00:00"/>
    <d v="2019-09-03T00:00:00"/>
    <d v="2019-09-24T00:00:00"/>
    <d v="2019-10-03T00:00:00"/>
    <m/>
    <m/>
    <m/>
    <m/>
    <m/>
    <m/>
    <m/>
    <m/>
    <m/>
    <m/>
    <s v="CSZHAJ6"/>
    <d v="2019-10-08T00:00:00"/>
    <d v="2019-10-08T00:00:00"/>
    <d v="2019-10-15T00:00:00"/>
    <d v="2019-10-15T00:00:00"/>
    <s v="CSLIP"/>
    <d v="2019-10-15T00:00:00"/>
    <d v="2019-10-15T00:00:00"/>
    <d v="2019-10-22T00:00:00"/>
    <d v="2019-10-22T00:00:00"/>
    <s v="CSZHAJ6"/>
    <d v="2019-10-22T00:00:00"/>
    <d v="2019-10-22T00:00:00"/>
    <d v="2019-10-22T00:00:00"/>
    <d v="2019-10-22T00:00:00"/>
    <s v="SVCORDERMAN"/>
    <d v="2019-11-01T00:00:00"/>
    <m/>
    <d v="2019-11-01T00:00:00"/>
    <d v="2019-11-01T00:00:00"/>
    <s v="CSLIP"/>
    <d v="2019-10-28T00:00:00"/>
    <d v="2019-10-28T00:00:00"/>
    <d v="2019-10-28T00:00:00"/>
    <d v="2019-10-28T00:00:00"/>
    <m/>
    <m/>
    <m/>
    <d v="2019-11-06T00:00:00"/>
    <m/>
    <s v="HARBD"/>
    <m/>
    <m/>
    <d v="2019-10-17T00:00:00"/>
    <d v="2019-10-17T00:00:00"/>
    <m/>
    <m/>
    <m/>
    <d v="2019-11-20T00:00:00"/>
    <d v="2019-11-19T00:00:00"/>
    <s v="CSLIY"/>
    <d v="2019-11-01T00:00:00"/>
    <m/>
    <d v="2019-11-01T00:00:00"/>
    <d v="2019-10-31T00:00:00"/>
    <s v="DOVEJ"/>
    <m/>
    <m/>
    <m/>
    <m/>
    <m/>
    <m/>
    <m/>
    <m/>
    <m/>
    <x v="0"/>
    <x v="0"/>
  </r>
  <r>
    <s v="CTOMVIG"/>
    <n v="1901602604"/>
    <s v="VP/Z-CUSTOM-BLDR"/>
    <s v="A. J. VENEKLASEN, INC."/>
    <s v="FIRST CO. VALDUGA"/>
    <x v="0"/>
    <d v="2019-08-22T00:00:00"/>
    <d v="2019-11-25T00:00:00"/>
    <m/>
    <m/>
    <s v="EVA"/>
    <s v="EVA"/>
    <x v="18"/>
    <s v="EVA"/>
    <s v="Z10"/>
    <m/>
    <d v="2019-09-04T00:00:00"/>
    <d v="2019-09-05T00:00:00"/>
    <m/>
    <n v="105777"/>
    <n v="0"/>
    <n v="41.35"/>
    <n v="32.950000000000003"/>
    <n v="32.950000000000003"/>
    <n v="0"/>
    <m/>
    <n v="0"/>
    <n v="0"/>
    <n v="0"/>
    <m/>
    <m/>
    <n v="0"/>
    <n v="18543"/>
    <n v="17.53"/>
    <n v="0"/>
    <m/>
    <n v="0"/>
    <m/>
    <m/>
    <m/>
    <m/>
    <m/>
    <s v="WTCASTONGUAY"/>
    <d v="2019-09-03T00:00:00"/>
    <d v="2019-09-03T00:00:00"/>
    <d v="2019-09-24T00:00:00"/>
    <d v="2019-10-03T00:00:00"/>
    <m/>
    <m/>
    <m/>
    <m/>
    <m/>
    <m/>
    <m/>
    <m/>
    <m/>
    <m/>
    <s v="CSZHAJ6"/>
    <d v="2019-10-08T00:00:00"/>
    <d v="2019-10-08T00:00:00"/>
    <d v="2019-10-15T00:00:00"/>
    <d v="2019-10-15T00:00:00"/>
    <s v="CSLIP"/>
    <d v="2019-10-15T00:00:00"/>
    <d v="2019-10-15T00:00:00"/>
    <d v="2019-10-22T00:00:00"/>
    <d v="2019-10-22T00:00:00"/>
    <s v="CSZHAJ6"/>
    <d v="2019-10-22T00:00:00"/>
    <d v="2019-10-22T00:00:00"/>
    <d v="2019-10-22T00:00:00"/>
    <d v="2019-10-22T00:00:00"/>
    <s v="SVCORDERMAN"/>
    <d v="2019-11-04T00:00:00"/>
    <m/>
    <d v="2019-11-04T00:00:00"/>
    <d v="2019-11-01T00:00:00"/>
    <s v="CSLIP"/>
    <d v="2019-10-28T00:00:00"/>
    <d v="2019-10-28T00:00:00"/>
    <d v="2019-10-28T00:00:00"/>
    <d v="2019-10-28T00:00:00"/>
    <m/>
    <m/>
    <m/>
    <d v="2019-11-06T00:00:00"/>
    <m/>
    <s v="HARBD"/>
    <m/>
    <m/>
    <d v="2019-10-17T00:00:00"/>
    <d v="2019-10-17T00:00:00"/>
    <m/>
    <m/>
    <m/>
    <d v="2019-11-25T00:00:00"/>
    <m/>
    <s v="CSLIY"/>
    <d v="2019-11-01T00:00:00"/>
    <m/>
    <d v="2019-11-01T00:00:00"/>
    <d v="2019-10-31T00:00:00"/>
    <s v="DOVEJ"/>
    <m/>
    <m/>
    <m/>
    <m/>
    <m/>
    <m/>
    <m/>
    <m/>
    <m/>
    <x v="0"/>
    <x v="0"/>
  </r>
  <r>
    <s v="CASTJ2"/>
    <n v="1901996904"/>
    <s v="VPC/CLAIM-PRT/STD-BLDR"/>
    <s v="DELONG BUILDING SYSTEMS INC"/>
    <s v="RIFFLE MACHINE WORKS - 2019 AD"/>
    <x v="0"/>
    <d v="2019-11-19T00:00:00"/>
    <m/>
    <m/>
    <m/>
    <s v="CST"/>
    <s v="MEM"/>
    <x v="17"/>
    <s v="EVA"/>
    <s v="B1"/>
    <s v="OTHER"/>
    <m/>
    <m/>
    <m/>
    <n v="967.74"/>
    <n v="0"/>
    <n v="0"/>
    <n v="0.1"/>
    <n v="0.1"/>
    <n v="0"/>
    <m/>
    <n v="0"/>
    <n v="0"/>
    <n v="0"/>
    <m/>
    <m/>
    <n v="0"/>
    <n v="225.11"/>
    <n v="23.260999999999999"/>
    <n v="-2.27"/>
    <m/>
    <n v="0"/>
    <m/>
    <m/>
    <m/>
    <m/>
    <m/>
    <s v="JDPETRICH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m/>
    <m/>
    <m/>
    <m/>
    <d v="2019-11-19T00:00:00"/>
    <m/>
    <m/>
    <m/>
    <m/>
    <m/>
    <m/>
    <m/>
    <m/>
    <m/>
    <m/>
    <s v="CEQUERRY"/>
    <m/>
    <m/>
    <m/>
    <m/>
    <m/>
    <m/>
    <m/>
    <m/>
    <m/>
    <s v="CASTJ2"/>
    <m/>
    <m/>
    <d v="2019-11-19T00:00:00"/>
    <d v="2019-11-19T00:00:00"/>
    <m/>
    <m/>
    <m/>
    <m/>
    <m/>
    <m/>
    <m/>
    <m/>
    <m/>
    <m/>
    <x v="0"/>
    <x v="2"/>
  </r>
  <r>
    <s v="MDBORCHARDT"/>
    <n v="1901323801"/>
    <s v="VP/Z-CUSTOM-BLDR"/>
    <s v="ANTHONY RUSSO, INC."/>
    <s v="NEAM FUEL FARM 2019"/>
    <x v="2"/>
    <d v="2019-07-02T00:00:00"/>
    <d v="2030-01-01T00:00:00"/>
    <m/>
    <n v="1502"/>
    <s v="EVA"/>
    <s v="NC"/>
    <x v="17"/>
    <s v="EVA"/>
    <s v="C1"/>
    <s v="CCF, CCF, CR"/>
    <d v="2019-09-04T00:00:00"/>
    <d v="2019-09-05T00:00:00"/>
    <m/>
    <n v="83687.25"/>
    <n v="0"/>
    <n v="28.8"/>
    <n v="0"/>
    <n v="0"/>
    <n v="0"/>
    <m/>
    <n v="0"/>
    <n v="0"/>
    <n v="0"/>
    <n v="47913.59"/>
    <n v="-0.1"/>
    <n v="0"/>
    <n v="21334"/>
    <n v="25.492999999999999"/>
    <n v="0"/>
    <m/>
    <n v="0"/>
    <m/>
    <m/>
    <m/>
    <m/>
    <m/>
    <s v="IMKULI"/>
    <d v="2019-09-04T00:00:00"/>
    <d v="2019-09-04T00:00:00"/>
    <d v="2019-09-09T00:00:00"/>
    <d v="2019-09-13T00:00:00"/>
    <s v="CEQUERRY"/>
    <d v="2019-09-10T00:00:00"/>
    <d v="2019-09-10T00:00:00"/>
    <d v="2019-09-10T00:00:00"/>
    <d v="2019-09-10T00:00:00"/>
    <s v="MDBORCHARDT"/>
    <m/>
    <m/>
    <d v="2019-09-30T00:00:00"/>
    <d v="2019-09-27T00:00:00"/>
    <s v="SLHEFFEL"/>
    <d v="2019-09-30T00:00:00"/>
    <d v="2019-09-30T00:00:00"/>
    <d v="2019-10-15T00:00:00"/>
    <d v="2019-10-21T00:00:00"/>
    <s v="MPMAAS"/>
    <d v="2019-10-11T00:00:00"/>
    <d v="2019-10-11T00:00:00"/>
    <d v="2019-10-15T00:00:00"/>
    <m/>
    <m/>
    <m/>
    <m/>
    <m/>
    <m/>
    <s v="SVCORDERMAN"/>
    <d v="2019-10-28T00:00:00"/>
    <m/>
    <d v="2030-01-01T00:00:00"/>
    <m/>
    <m/>
    <m/>
    <m/>
    <m/>
    <m/>
    <m/>
    <m/>
    <m/>
    <m/>
    <m/>
    <m/>
    <m/>
    <m/>
    <m/>
    <m/>
    <m/>
    <m/>
    <m/>
    <d v="2030-01-01T00:00:00"/>
    <m/>
    <s v="SLHEFFEL"/>
    <d v="2030-01-01T00:00:00"/>
    <m/>
    <d v="2030-01-01T00:00:00"/>
    <d v="2019-10-28T00:00:00"/>
    <s v="KLEIJ"/>
    <d v="2019-08-13T00:00:00"/>
    <d v="2019-08-13T00:00:00"/>
    <d v="2019-08-30T00:00:00"/>
    <d v="2019-09-03T00:00:00"/>
    <m/>
    <m/>
    <m/>
    <m/>
    <m/>
    <x v="0"/>
    <x v="0"/>
  </r>
  <r>
    <s v="JHORN"/>
    <n v="1901579001"/>
    <s v="VP/Z-CUSTOM-BLDR"/>
    <s v="A. B. SYSTEMS, INC."/>
    <s v="MCNEILUS"/>
    <x v="0"/>
    <d v="2019-07-23T00:00:00"/>
    <d v="2019-12-05T00:00:00"/>
    <m/>
    <s v="2019-115"/>
    <s v="EVA"/>
    <s v="EVA"/>
    <x v="17"/>
    <s v="EVA"/>
    <s v="C1"/>
    <m/>
    <d v="2019-09-18T00:00:00"/>
    <d v="2019-09-19T00:00:00"/>
    <m/>
    <n v="121959.29"/>
    <n v="0"/>
    <n v="61.38"/>
    <n v="59.32"/>
    <n v="59.32"/>
    <n v="136.72"/>
    <m/>
    <n v="452.25"/>
    <n v="0"/>
    <n v="452.25"/>
    <n v="31581.919999999998"/>
    <n v="15039.01"/>
    <n v="46107.5"/>
    <n v="-1536.68"/>
    <m/>
    <n v="-46107.5"/>
    <m/>
    <n v="0"/>
    <m/>
    <m/>
    <m/>
    <m/>
    <m/>
    <s v="MAYJ1"/>
    <d v="2019-09-25T00:00:00"/>
    <d v="2019-09-25T00:00:00"/>
    <d v="2019-10-08T00:00:00"/>
    <d v="2019-10-15T00:00:00"/>
    <s v="MAYJ1"/>
    <d v="2019-10-07T00:00:00"/>
    <d v="2019-10-07T00:00:00"/>
    <d v="2019-10-07T00:00:00"/>
    <m/>
    <m/>
    <m/>
    <m/>
    <m/>
    <m/>
    <s v="BLGROB"/>
    <d v="2019-10-23T00:00:00"/>
    <d v="2019-10-23T00:00:00"/>
    <d v="2019-11-04T00:00:00"/>
    <d v="2019-11-04T00:00:00"/>
    <s v="SAMEYER"/>
    <d v="2019-11-04T00:00:00"/>
    <d v="2019-11-04T00:00:00"/>
    <d v="2019-11-18T00:00:00"/>
    <d v="2019-11-20T00:00:00"/>
    <m/>
    <m/>
    <m/>
    <m/>
    <m/>
    <s v="SVCORDERMAN"/>
    <d v="2019-11-14T00:00:00"/>
    <m/>
    <d v="2019-11-14T00:00:00"/>
    <d v="2019-11-15T00:00:00"/>
    <s v="BLGROB"/>
    <d v="2019-10-23T00:00:00"/>
    <d v="2019-10-23T00:00:00"/>
    <d v="2019-11-13T00:00:00"/>
    <d v="2019-11-20T00:00:00"/>
    <m/>
    <m/>
    <m/>
    <d v="2019-11-20T00:00:00"/>
    <m/>
    <s v="MAYJ1"/>
    <m/>
    <m/>
    <m/>
    <m/>
    <m/>
    <m/>
    <m/>
    <d v="2019-12-05T00:00:00"/>
    <m/>
    <s v="BLGROB"/>
    <d v="2019-11-13T00:00:00"/>
    <m/>
    <d v="2019-11-13T00:00:00"/>
    <d v="2019-11-15T00:00:00"/>
    <s v="DWATKINSON"/>
    <d v="2019-08-26T00:00:00"/>
    <d v="2019-08-26T00:00:00"/>
    <d v="2019-08-30T00:00:00"/>
    <m/>
    <m/>
    <m/>
    <m/>
    <m/>
    <m/>
    <x v="1"/>
    <x v="0"/>
  </r>
  <r>
    <s v="LARIEMER"/>
    <n v="1901611601"/>
    <s v="VP/Z-CUSTOM-BLDR"/>
    <s v="DJ  CONSTRUCTION CO. INC."/>
    <s v="EBY COLLISION CENTER - ORDER"/>
    <x v="0"/>
    <d v="2019-07-25T00:00:00"/>
    <d v="2019-12-12T00:00:00"/>
    <m/>
    <n v="180024"/>
    <s v="EVA"/>
    <s v="KC3"/>
    <x v="17"/>
    <s v="EVA"/>
    <s v="C1"/>
    <m/>
    <d v="2019-10-03T00:00:00"/>
    <d v="2019-10-04T00:00:00"/>
    <m/>
    <n v="143334.75"/>
    <n v="0"/>
    <n v="48.13"/>
    <n v="49.53"/>
    <n v="49.53"/>
    <n v="101.87"/>
    <m/>
    <n v="211.15"/>
    <n v="4"/>
    <n v="215.15"/>
    <n v="23531.62"/>
    <n v="11205.53"/>
    <n v="0"/>
    <n v="39199.160000000003"/>
    <n v="27.347999999999999"/>
    <n v="0"/>
    <m/>
    <n v="0"/>
    <m/>
    <m/>
    <m/>
    <m/>
    <m/>
    <s v="KMBUCK"/>
    <d v="2019-10-03T00:00:00"/>
    <d v="2019-10-03T00:00:00"/>
    <d v="2019-10-10T00:00:00"/>
    <d v="2019-10-10T00:00:00"/>
    <s v="HAMIS"/>
    <d v="2019-10-09T00:00:00"/>
    <d v="2019-10-09T00:00:00"/>
    <d v="2019-10-09T00:00:00"/>
    <m/>
    <s v="MAYJ1"/>
    <m/>
    <m/>
    <d v="2019-08-27T00:00:00"/>
    <d v="2019-08-27T00:00:00"/>
    <s v="SLHEFFEL"/>
    <d v="2019-10-21T00:00:00"/>
    <d v="2019-10-21T00:00:00"/>
    <d v="2019-11-05T00:00:00"/>
    <d v="2019-11-06T00:00:00"/>
    <s v="MPMAAS"/>
    <d v="2019-11-13T00:00:00"/>
    <d v="2019-11-13T00:00:00"/>
    <d v="2019-11-15T00:00:00"/>
    <m/>
    <m/>
    <m/>
    <m/>
    <m/>
    <m/>
    <s v="SVCORDERMAN"/>
    <d v="2019-11-21T00:00:00"/>
    <m/>
    <d v="2019-11-21T00:00:00"/>
    <d v="2019-11-20T00:00:00"/>
    <m/>
    <m/>
    <m/>
    <m/>
    <m/>
    <m/>
    <m/>
    <m/>
    <d v="2019-11-25T00:00:00"/>
    <m/>
    <m/>
    <m/>
    <m/>
    <d v="2019-10-11T00:00:00"/>
    <m/>
    <m/>
    <m/>
    <m/>
    <d v="2019-12-12T00:00:00"/>
    <m/>
    <s v="SLHEFFEL"/>
    <d v="2019-11-20T00:00:00"/>
    <m/>
    <d v="2019-11-20T00:00:00"/>
    <d v="2019-11-20T00:00:00"/>
    <s v="JDSLYE"/>
    <d v="2019-09-09T00:00:00"/>
    <d v="2019-09-09T00:00:00"/>
    <d v="2019-09-20T00:00:00"/>
    <d v="2019-10-03T00:00:00"/>
    <m/>
    <m/>
    <m/>
    <m/>
    <m/>
    <x v="0"/>
    <x v="0"/>
  </r>
  <r>
    <s v="MPAULSON"/>
    <n v="1901476601"/>
    <s v="VP/Z-CUSTOM-BLDR"/>
    <s v="1848 CONSTRUCTION, INC."/>
    <s v="FARM AND FLEET - WALKER, MI"/>
    <x v="0"/>
    <d v="2019-08-07T00:00:00"/>
    <d v="2019-12-27T00:00:00"/>
    <m/>
    <s v="19-0037"/>
    <s v="EVA"/>
    <s v="EVA"/>
    <x v="17"/>
    <s v="EVA"/>
    <s v="C1"/>
    <m/>
    <d v="2019-10-21T00:00:00"/>
    <d v="2019-10-22T00:00:00"/>
    <m/>
    <n v="402183.09"/>
    <n v="0"/>
    <n v="128.22"/>
    <n v="146.38999999999999"/>
    <n v="146.38999999999999"/>
    <n v="555.34"/>
    <m/>
    <n v="597"/>
    <n v="0"/>
    <n v="597"/>
    <n v="128284.5"/>
    <n v="61088"/>
    <n v="0"/>
    <n v="103071.09"/>
    <n v="25.628"/>
    <n v="0"/>
    <m/>
    <n v="0"/>
    <m/>
    <m/>
    <m/>
    <m/>
    <m/>
    <s v="PUCCM1"/>
    <d v="2019-10-01T00:00:00"/>
    <d v="2019-10-01T00:00:00"/>
    <d v="2019-10-11T00:00:00"/>
    <d v="2019-10-18T00:00:00"/>
    <m/>
    <m/>
    <m/>
    <m/>
    <m/>
    <m/>
    <m/>
    <m/>
    <m/>
    <m/>
    <s v="HARDB1"/>
    <d v="2019-10-14T00:00:00"/>
    <d v="2019-10-14T00:00:00"/>
    <d v="2019-11-04T00:00:00"/>
    <d v="2019-11-18T00:00:00"/>
    <s v="MILLJ"/>
    <d v="2019-11-06T00:00:00"/>
    <d v="2019-11-06T00:00:00"/>
    <d v="2019-11-11T00:00:00"/>
    <d v="2019-11-18T00:00:00"/>
    <s v="GAKABANUK"/>
    <d v="2019-10-14T00:00:00"/>
    <d v="2019-10-14T00:00:00"/>
    <d v="2019-11-04T00:00:00"/>
    <d v="2019-11-04T00:00:00"/>
    <s v="SVCORDERMAN"/>
    <d v="2019-11-26T00:00:00"/>
    <m/>
    <d v="2019-11-26T00:00:00"/>
    <d v="2019-11-22T00:00:00"/>
    <s v="MILLJ"/>
    <d v="2019-11-06T00:00:00"/>
    <d v="2019-11-06T00:00:00"/>
    <d v="2019-11-18T00:00:00"/>
    <d v="2019-11-18T00:00:00"/>
    <m/>
    <m/>
    <m/>
    <d v="2019-11-27T00:00:00"/>
    <m/>
    <s v="MAYJ1"/>
    <m/>
    <m/>
    <m/>
    <m/>
    <m/>
    <m/>
    <m/>
    <d v="2019-12-27T00:00:00"/>
    <m/>
    <s v="MILLJ"/>
    <d v="2019-11-20T00:00:00"/>
    <m/>
    <d v="2019-11-20T00:00:00"/>
    <d v="2019-11-20T00:00:00"/>
    <s v="DELAMBERT"/>
    <d v="2019-09-03T00:00:00"/>
    <d v="2019-09-03T00:00:00"/>
    <d v="2019-09-26T00:00:00"/>
    <d v="2019-10-03T00:00:00"/>
    <m/>
    <m/>
    <m/>
    <m/>
    <m/>
    <x v="0"/>
    <x v="0"/>
  </r>
  <r>
    <s v="NAATM"/>
    <n v="1901759801"/>
    <s v="VP/Z-CUSTOM-BLDR"/>
    <s v="UNITED STEEL, INC."/>
    <s v="INDOOR BEACH VALLEYBALL FACILI"/>
    <x v="0"/>
    <d v="2019-08-14T00:00:00"/>
    <d v="2019-12-18T00:00:00"/>
    <m/>
    <s v="UBS1902"/>
    <s v="EVA"/>
    <s v="STJ"/>
    <x v="17"/>
    <s v="EVA"/>
    <s v="C1"/>
    <m/>
    <d v="2019-10-08T00:00:00"/>
    <d v="2019-10-10T00:00:00"/>
    <m/>
    <n v="206831.84"/>
    <n v="0"/>
    <n v="60.47"/>
    <n v="65.06"/>
    <n v="65.06"/>
    <n v="161.79"/>
    <m/>
    <n v="159.75"/>
    <n v="5"/>
    <n v="164.75"/>
    <n v="37378.129999999997"/>
    <n v="17799.11"/>
    <n v="0"/>
    <n v="46142.59"/>
    <n v="22.309000000000001"/>
    <n v="0"/>
    <m/>
    <n v="0"/>
    <m/>
    <m/>
    <m/>
    <m/>
    <m/>
    <s v="RDPALMER"/>
    <d v="2019-10-21T00:00:00"/>
    <d v="2019-10-21T00:00:00"/>
    <d v="2019-11-05T00:00:00"/>
    <m/>
    <s v="MLJOB"/>
    <d v="2019-11-04T00:00:00"/>
    <d v="2019-11-04T00:00:00"/>
    <d v="2019-11-04T00:00:00"/>
    <m/>
    <m/>
    <m/>
    <m/>
    <m/>
    <m/>
    <s v="HARDB1"/>
    <d v="2019-11-05T00:00:00"/>
    <d v="2019-11-05T00:00:00"/>
    <d v="2019-11-08T00:00:00"/>
    <d v="2019-11-08T00:00:00"/>
    <s v="BLGROB"/>
    <d v="2019-11-12T00:00:00"/>
    <d v="2019-11-12T00:00:00"/>
    <d v="2019-11-15T00:00:00"/>
    <d v="2019-11-14T00:00:00"/>
    <m/>
    <m/>
    <m/>
    <m/>
    <m/>
    <s v="SVCORDERMAN"/>
    <d v="2019-11-22T00:00:00"/>
    <m/>
    <d v="2019-11-22T00:00:00"/>
    <d v="2019-11-22T00:00:00"/>
    <s v="HARDB1"/>
    <d v="2019-11-05T00:00:00"/>
    <d v="2019-11-05T00:00:00"/>
    <d v="2019-11-08T00:00:00"/>
    <m/>
    <m/>
    <m/>
    <m/>
    <d v="2019-11-27T00:00:00"/>
    <m/>
    <s v="MAYJ1"/>
    <m/>
    <m/>
    <m/>
    <m/>
    <m/>
    <m/>
    <m/>
    <d v="2019-12-18T00:00:00"/>
    <m/>
    <s v="HARDB1"/>
    <d v="2019-11-21T00:00:00"/>
    <m/>
    <d v="2019-11-21T00:00:00"/>
    <d v="2019-11-21T00:00:00"/>
    <s v="DOVEJ"/>
    <d v="2019-09-03T00:00:00"/>
    <d v="2019-09-03T00:00:00"/>
    <d v="2019-09-13T00:00:00"/>
    <d v="2019-09-03T00:00:00"/>
    <m/>
    <m/>
    <m/>
    <m/>
    <m/>
    <x v="0"/>
    <x v="0"/>
  </r>
  <r>
    <s v="MDBORCHARDT"/>
    <n v="1901323803"/>
    <s v="VP/Z-CUSTOM-BLDR"/>
    <s v="ANTHONY RUSSO, INC."/>
    <s v="NEAM FUEL FARM 2019"/>
    <x v="1"/>
    <d v="2019-08-20T00:00:00"/>
    <d v="2019-11-25T00:00:00"/>
    <m/>
    <n v="1502"/>
    <s v="EVA"/>
    <s v="NC"/>
    <x v="17"/>
    <s v="EVA"/>
    <s v="C1"/>
    <m/>
    <d v="2019-09-25T00:00:00"/>
    <d v="2019-09-27T00:00:00"/>
    <d v="2019-11-29T00:00:00"/>
    <n v="13598"/>
    <n v="13598"/>
    <n v="1.1299999999999999"/>
    <n v="0.8"/>
    <n v="0.8"/>
    <n v="0"/>
    <m/>
    <n v="0"/>
    <n v="0"/>
    <n v="0"/>
    <m/>
    <m/>
    <n v="0"/>
    <n v="1513"/>
    <n v="11.127000000000001"/>
    <n v="-1731.16"/>
    <m/>
    <n v="0"/>
    <m/>
    <m/>
    <m/>
    <m/>
    <m/>
    <s v="IMKULI"/>
    <m/>
    <m/>
    <m/>
    <m/>
    <s v="CEQUERRY"/>
    <m/>
    <m/>
    <m/>
    <m/>
    <m/>
    <m/>
    <m/>
    <m/>
    <m/>
    <s v="SLHEFFEL"/>
    <m/>
    <m/>
    <d v="2019-10-09T00:00:00"/>
    <m/>
    <s v="MPMAAS"/>
    <m/>
    <m/>
    <d v="2019-10-10T00:00:00"/>
    <m/>
    <m/>
    <m/>
    <m/>
    <m/>
    <m/>
    <s v="SVCORDERMAN"/>
    <d v="2019-10-26T00:00:00"/>
    <m/>
    <d v="2019-10-30T00:00:00"/>
    <d v="2019-10-30T00:00:00"/>
    <m/>
    <m/>
    <m/>
    <m/>
    <m/>
    <m/>
    <m/>
    <m/>
    <d v="2019-11-04T00:00:00"/>
    <m/>
    <m/>
    <m/>
    <m/>
    <m/>
    <m/>
    <m/>
    <m/>
    <m/>
    <d v="2019-11-25T00:00:00"/>
    <d v="2019-11-25T00:00:00"/>
    <s v="SLHEFFEL"/>
    <d v="2019-10-25T00:00:00"/>
    <m/>
    <d v="2019-10-25T00:00:00"/>
    <d v="2019-10-28T00:00:00"/>
    <s v="KLEIJ"/>
    <m/>
    <m/>
    <m/>
    <m/>
    <m/>
    <m/>
    <m/>
    <m/>
    <m/>
    <x v="1"/>
    <x v="0"/>
  </r>
  <r>
    <s v="MPAULSON"/>
    <n v="1901476606"/>
    <s v="VP/Z-CUSTOM-BLDR"/>
    <s v="1848 CONSTRUCTION, INC."/>
    <s v="FARM AND FLEET - WALKER, MI"/>
    <x v="0"/>
    <d v="2019-08-20T00:00:00"/>
    <d v="2019-12-09T00:00:00"/>
    <m/>
    <s v="19-0037"/>
    <s v="EVA"/>
    <s v="EVA"/>
    <x v="17"/>
    <s v="EVA"/>
    <s v="C1"/>
    <m/>
    <d v="2019-10-21T00:00:00"/>
    <d v="2019-10-22T00:00:00"/>
    <m/>
    <n v="115317.43"/>
    <n v="0"/>
    <n v="52.36"/>
    <n v="28.92"/>
    <n v="28.92"/>
    <n v="0"/>
    <m/>
    <n v="0"/>
    <n v="0"/>
    <n v="0"/>
    <m/>
    <m/>
    <n v="0"/>
    <n v="28925.99"/>
    <n v="25.084"/>
    <n v="0"/>
    <m/>
    <n v="0"/>
    <m/>
    <m/>
    <m/>
    <m/>
    <m/>
    <s v="PUCCM1"/>
    <m/>
    <m/>
    <m/>
    <m/>
    <m/>
    <m/>
    <m/>
    <m/>
    <m/>
    <m/>
    <m/>
    <m/>
    <m/>
    <m/>
    <s v="GAKABANUK"/>
    <d v="2019-10-18T00:00:00"/>
    <d v="2019-10-18T00:00:00"/>
    <d v="2019-11-06T00:00:00"/>
    <d v="2019-11-08T00:00:00"/>
    <m/>
    <m/>
    <m/>
    <m/>
    <m/>
    <m/>
    <m/>
    <m/>
    <m/>
    <m/>
    <s v="SVCORDERMAN"/>
    <d v="2019-11-21T00:00:00"/>
    <m/>
    <d v="2019-11-21T00:00:00"/>
    <d v="2019-11-14T00:00:00"/>
    <s v="GAKABANUK"/>
    <d v="2019-10-18T00:00:00"/>
    <d v="2019-10-18T00:00:00"/>
    <d v="2019-11-06T00:00:00"/>
    <d v="2019-11-08T00:00:00"/>
    <m/>
    <m/>
    <m/>
    <d v="2019-11-18T00:00:00"/>
    <m/>
    <s v="MAYJ1"/>
    <m/>
    <m/>
    <m/>
    <m/>
    <m/>
    <m/>
    <m/>
    <d v="2019-12-11T00:00:00"/>
    <m/>
    <s v="GAKABANUK"/>
    <d v="2019-11-13T00:00:00"/>
    <m/>
    <d v="2019-11-13T00:00:00"/>
    <d v="2019-11-13T00:00:00"/>
    <s v="DELAMBERT"/>
    <m/>
    <m/>
    <d v="2019-09-26T00:00:00"/>
    <m/>
    <m/>
    <m/>
    <m/>
    <m/>
    <m/>
    <x v="0"/>
    <x v="0"/>
  </r>
  <r>
    <s v="MPAULSON"/>
    <n v="1901476605"/>
    <s v="VP/Z-CUSTOM-BLDR"/>
    <s v="1848 CONSTRUCTION, INC."/>
    <s v="FARM AND FLEET - WALKER, MI"/>
    <x v="0"/>
    <d v="2019-08-20T00:00:00"/>
    <d v="2019-12-13T00:00:00"/>
    <m/>
    <s v="19-0037"/>
    <s v="EVA"/>
    <s v="EVA"/>
    <x v="17"/>
    <s v="EVA"/>
    <s v="C1"/>
    <m/>
    <d v="2019-10-21T00:00:00"/>
    <d v="2019-10-22T00:00:00"/>
    <m/>
    <n v="106801.5"/>
    <n v="0"/>
    <n v="40.85"/>
    <n v="44.81"/>
    <n v="44.81"/>
    <n v="0"/>
    <m/>
    <n v="0"/>
    <n v="0"/>
    <n v="0"/>
    <m/>
    <m/>
    <n v="0"/>
    <n v="25123.5"/>
    <n v="23.524000000000001"/>
    <n v="0"/>
    <m/>
    <n v="0"/>
    <m/>
    <m/>
    <m/>
    <m/>
    <m/>
    <s v="PUCCM1"/>
    <m/>
    <m/>
    <m/>
    <m/>
    <m/>
    <m/>
    <m/>
    <m/>
    <m/>
    <m/>
    <m/>
    <m/>
    <m/>
    <m/>
    <s v="JALADICK"/>
    <d v="2019-11-01T00:00:00"/>
    <d v="2019-11-01T00:00:00"/>
    <d v="2019-11-13T00:00:00"/>
    <d v="2019-11-13T00:00:00"/>
    <s v="JALADICK"/>
    <d v="2019-11-01T00:00:00"/>
    <d v="2019-11-01T00:00:00"/>
    <d v="2019-11-13T00:00:00"/>
    <d v="2019-11-13T00:00:00"/>
    <m/>
    <m/>
    <m/>
    <m/>
    <m/>
    <s v="SVCORDERMAN"/>
    <d v="2019-11-19T00:00:00"/>
    <m/>
    <d v="2019-11-14T00:00:00"/>
    <d v="2019-11-14T00:00:00"/>
    <m/>
    <m/>
    <m/>
    <m/>
    <m/>
    <m/>
    <m/>
    <m/>
    <d v="2019-11-18T00:00:00"/>
    <m/>
    <s v="MAYJ1"/>
    <m/>
    <m/>
    <m/>
    <m/>
    <m/>
    <m/>
    <m/>
    <d v="2019-12-11T00:00:00"/>
    <m/>
    <s v="JALADICK"/>
    <d v="2019-11-13T00:00:00"/>
    <m/>
    <d v="2019-11-13T00:00:00"/>
    <d v="2019-11-13T00:00:00"/>
    <s v="DELAMBERT"/>
    <d v="2019-09-26T00:00:00"/>
    <m/>
    <d v="2019-09-26T00:00:00"/>
    <m/>
    <m/>
    <m/>
    <m/>
    <m/>
    <m/>
    <x v="0"/>
    <x v="0"/>
  </r>
  <r>
    <s v="MPAULSON"/>
    <n v="1901476607"/>
    <s v="VP/Z-CUSTOM-BLDR"/>
    <s v="1848 CONSTRUCTION, INC."/>
    <s v="FARM AND FLEET - WALKER, MI"/>
    <x v="0"/>
    <d v="2019-10-22T00:00:00"/>
    <d v="2019-12-13T00:00:00"/>
    <m/>
    <s v="19-0037"/>
    <s v="EVA"/>
    <s v="EVA"/>
    <x v="17"/>
    <s v="EVA"/>
    <s v="C1"/>
    <m/>
    <d v="2019-10-22T00:00:00"/>
    <d v="2019-10-23T00:00:00"/>
    <m/>
    <n v="106801.5"/>
    <n v="0"/>
    <n v="40.85"/>
    <n v="37.380000000000003"/>
    <n v="37.380000000000003"/>
    <n v="0"/>
    <m/>
    <n v="0"/>
    <n v="0"/>
    <n v="0"/>
    <m/>
    <m/>
    <n v="0"/>
    <n v="25123.5"/>
    <n v="23.524000000000001"/>
    <n v="0"/>
    <m/>
    <n v="0"/>
    <m/>
    <m/>
    <m/>
    <m/>
    <m/>
    <s v="PUCCM1"/>
    <m/>
    <m/>
    <m/>
    <m/>
    <m/>
    <m/>
    <m/>
    <m/>
    <m/>
    <m/>
    <m/>
    <m/>
    <m/>
    <m/>
    <s v="JALADICK"/>
    <d v="2019-11-01T00:00:00"/>
    <d v="2019-11-01T00:00:00"/>
    <d v="2019-11-13T00:00:00"/>
    <d v="2019-11-13T00:00:00"/>
    <s v="JALADICK"/>
    <d v="2019-11-01T00:00:00"/>
    <d v="2019-11-01T00:00:00"/>
    <d v="2019-11-13T00:00:00"/>
    <d v="2019-11-13T00:00:00"/>
    <m/>
    <m/>
    <m/>
    <m/>
    <m/>
    <s v="SVCORDERMAN"/>
    <d v="2019-11-26T00:00:00"/>
    <m/>
    <d v="2019-11-14T00:00:00"/>
    <d v="2019-11-13T00:00:00"/>
    <m/>
    <m/>
    <m/>
    <m/>
    <m/>
    <m/>
    <m/>
    <m/>
    <d v="2019-11-18T00:00:00"/>
    <m/>
    <s v="MAYJ1"/>
    <m/>
    <m/>
    <m/>
    <m/>
    <m/>
    <m/>
    <m/>
    <d v="2019-12-13T00:00:00"/>
    <m/>
    <s v="JALADICK"/>
    <d v="2019-11-13T00:00:00"/>
    <m/>
    <d v="2019-11-13T00:00:00"/>
    <d v="2019-11-13T00:00:00"/>
    <s v="DELAMBERT"/>
    <m/>
    <m/>
    <m/>
    <m/>
    <m/>
    <m/>
    <m/>
    <m/>
    <m/>
    <x v="0"/>
    <x v="0"/>
  </r>
  <r>
    <s v="CTOMVIG"/>
    <n v="1803232310"/>
    <s v="VP-ENPARTS-BLDR"/>
    <s v="RUDOLPH/LIBBE INC."/>
    <s v="CLIFFS 6 ACT BUILDING"/>
    <x v="3"/>
    <d v="2019-11-07T00:00:00"/>
    <m/>
    <m/>
    <n v="180"/>
    <s v="EVA"/>
    <s v="EVA"/>
    <x v="17"/>
    <s v="EVA"/>
    <s v="C1"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KDRAMSAY"/>
    <m/>
    <m/>
    <m/>
    <m/>
    <s v="WTCASTONGUAY"/>
    <m/>
    <m/>
    <m/>
    <m/>
    <m/>
    <m/>
    <m/>
    <m/>
    <m/>
    <m/>
    <m/>
    <m/>
    <m/>
    <m/>
    <m/>
    <m/>
    <m/>
    <m/>
    <m/>
    <m/>
    <m/>
    <m/>
    <m/>
    <m/>
    <s v="SVCORDERMAN"/>
    <m/>
    <m/>
    <m/>
    <m/>
    <m/>
    <m/>
    <m/>
    <m/>
    <m/>
    <m/>
    <m/>
    <m/>
    <m/>
    <m/>
    <s v="MAYJ1"/>
    <m/>
    <m/>
    <m/>
    <m/>
    <m/>
    <m/>
    <m/>
    <m/>
    <m/>
    <s v="JCSCHWARTZ"/>
    <d v="2019-11-07T00:00:00"/>
    <m/>
    <d v="2019-11-07T00:00:00"/>
    <d v="2019-11-07T00:00:00"/>
    <s v="DOVEJ"/>
    <m/>
    <m/>
    <m/>
    <m/>
    <m/>
    <m/>
    <m/>
    <m/>
    <m/>
    <x v="0"/>
    <x v="1"/>
  </r>
  <r>
    <s v="MPAULSON"/>
    <n v="1900668510"/>
    <s v="VP/Z-CUSTOM-BLDR"/>
    <s v="MORGAN/HARBOUR CONSTRUCTION, LLC"/>
    <s v="TOYO ORDER -  MARCH 3, 2019"/>
    <x v="0"/>
    <d v="2019-11-08T00:00:00"/>
    <d v="2019-12-01T00:00:00"/>
    <m/>
    <m/>
    <s v="EVA"/>
    <s v="EVA"/>
    <x v="17"/>
    <s v="EVA"/>
    <s v="C1"/>
    <m/>
    <d v="2019-11-18T00:00:00"/>
    <d v="2019-11-18T00:00:00"/>
    <m/>
    <n v="1616"/>
    <n v="0"/>
    <n v="0"/>
    <n v="0.22"/>
    <n v="0.22"/>
    <n v="0"/>
    <m/>
    <n v="0"/>
    <n v="0"/>
    <n v="0"/>
    <m/>
    <m/>
    <n v="0"/>
    <n v="1616"/>
    <n v="100"/>
    <n v="0"/>
    <m/>
    <n v="0"/>
    <m/>
    <m/>
    <m/>
    <m/>
    <m/>
    <s v="CSTEVENS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19-11-18T00:00:00"/>
    <m/>
    <d v="2019-11-18T00:00:00"/>
    <d v="2019-11-18T00:00:00"/>
    <m/>
    <m/>
    <m/>
    <m/>
    <m/>
    <m/>
    <m/>
    <m/>
    <d v="2019-11-21T00:00:00"/>
    <m/>
    <s v="MLJOB"/>
    <m/>
    <m/>
    <m/>
    <m/>
    <m/>
    <m/>
    <m/>
    <d v="2019-12-02T00:00:00"/>
    <m/>
    <s v="JCSCHWARTZ"/>
    <d v="2019-11-08T00:00:00"/>
    <m/>
    <d v="2019-11-08T00:00:00"/>
    <d v="2019-11-08T00:00:00"/>
    <s v="DWATKINSON"/>
    <m/>
    <m/>
    <m/>
    <m/>
    <m/>
    <m/>
    <m/>
    <m/>
    <m/>
    <x v="0"/>
    <x v="0"/>
  </r>
  <r>
    <s v="JHORN"/>
    <n v="1901579007"/>
    <s v="VP/Z-CUSTOM-BLDR"/>
    <s v="A. B. SYSTEMS, INC."/>
    <s v="MCNEILUS"/>
    <x v="0"/>
    <d v="2019-11-13T00:00:00"/>
    <d v="2020-01-03T00:00:00"/>
    <m/>
    <s v="2019-115"/>
    <s v="EVA"/>
    <s v="EVA"/>
    <x v="17"/>
    <s v="EVA"/>
    <s v="C1"/>
    <m/>
    <d v="2019-11-25T00:00:00"/>
    <d v="2019-11-26T00:00:00"/>
    <m/>
    <n v="91536.66"/>
    <n v="0"/>
    <n v="21.57"/>
    <n v="23.51"/>
    <n v="23.51"/>
    <n v="0"/>
    <m/>
    <n v="0"/>
    <n v="0"/>
    <n v="0"/>
    <m/>
    <m/>
    <n v="0"/>
    <n v="47947.66"/>
    <n v="52.381"/>
    <n v="0"/>
    <m/>
    <n v="0"/>
    <m/>
    <m/>
    <m/>
    <m/>
    <m/>
    <s v="MAYJ1"/>
    <m/>
    <m/>
    <m/>
    <m/>
    <s v="MAYJ1"/>
    <m/>
    <m/>
    <m/>
    <m/>
    <m/>
    <m/>
    <m/>
    <m/>
    <m/>
    <s v="BLGROB"/>
    <d v="2019-10-23T00:00:00"/>
    <d v="2019-10-23T00:00:00"/>
    <d v="2019-11-04T00:00:00"/>
    <d v="2019-11-04T00:00:00"/>
    <s v="SAMEYER"/>
    <d v="2019-11-04T00:00:00"/>
    <d v="2019-11-04T00:00:00"/>
    <d v="2019-11-07T00:00:00"/>
    <d v="2019-11-18T00:00:00"/>
    <m/>
    <m/>
    <m/>
    <m/>
    <m/>
    <s v="SVCORDERMAN"/>
    <d v="2019-12-02T00:00:00"/>
    <m/>
    <d v="2019-12-02T00:00:00"/>
    <d v="2019-11-27T00:00:00"/>
    <s v="BLGROB"/>
    <d v="2019-10-23T00:00:00"/>
    <d v="2019-10-23T00:00:00"/>
    <d v="2019-11-07T00:00:00"/>
    <d v="2019-11-21T00:00:00"/>
    <m/>
    <m/>
    <m/>
    <m/>
    <m/>
    <s v="MAYJ1"/>
    <m/>
    <m/>
    <m/>
    <m/>
    <m/>
    <m/>
    <m/>
    <d v="2020-01-03T00:00:00"/>
    <m/>
    <s v="BLGROB"/>
    <d v="2019-12-12T00:00:00"/>
    <m/>
    <d v="2019-12-12T00:00:00"/>
    <d v="2019-11-22T00:00:00"/>
    <s v="DWATKINSON"/>
    <m/>
    <m/>
    <m/>
    <m/>
    <m/>
    <m/>
    <m/>
    <m/>
    <m/>
    <x v="0"/>
    <x v="0"/>
  </r>
  <r>
    <s v="JHORN"/>
    <n v="1901579008"/>
    <s v="VP/Z-CUSTOM-BLDR"/>
    <s v="A. B. SYSTEMS, INC."/>
    <s v="MCNEILUS"/>
    <x v="0"/>
    <d v="2019-11-15T00:00:00"/>
    <d v="2019-12-05T00:00:00"/>
    <m/>
    <s v="2019-115"/>
    <s v="EVA"/>
    <s v="EVA"/>
    <x v="17"/>
    <s v="EVA"/>
    <s v="C1"/>
    <m/>
    <d v="2019-11-19T00:00:00"/>
    <d v="2019-11-19T00:00:00"/>
    <m/>
    <n v="0"/>
    <n v="0"/>
    <n v="0"/>
    <n v="0.36"/>
    <n v="0.36"/>
    <n v="0"/>
    <m/>
    <n v="0"/>
    <n v="0"/>
    <n v="0"/>
    <m/>
    <m/>
    <n v="0"/>
    <n v="0"/>
    <m/>
    <n v="0"/>
    <m/>
    <n v="0"/>
    <m/>
    <m/>
    <m/>
    <m/>
    <m/>
    <s v="MAYJ1"/>
    <m/>
    <m/>
    <m/>
    <m/>
    <s v="MAYJ1"/>
    <m/>
    <m/>
    <m/>
    <m/>
    <m/>
    <m/>
    <m/>
    <m/>
    <m/>
    <s v="BLGROB"/>
    <d v="2019-11-15T00:00:00"/>
    <d v="2019-11-15T00:00:00"/>
    <d v="2019-11-19T00:00:00"/>
    <d v="2019-11-19T00:00:00"/>
    <m/>
    <m/>
    <m/>
    <m/>
    <m/>
    <m/>
    <m/>
    <m/>
    <m/>
    <m/>
    <s v="SVCORDERMAN"/>
    <d v="2019-11-20T00:00:00"/>
    <m/>
    <d v="2019-11-20T00:00:00"/>
    <d v="2019-11-20T00:00:00"/>
    <m/>
    <m/>
    <m/>
    <m/>
    <m/>
    <m/>
    <m/>
    <m/>
    <d v="2019-11-25T00:00:00"/>
    <m/>
    <s v="MAYJ1"/>
    <m/>
    <m/>
    <m/>
    <m/>
    <m/>
    <m/>
    <m/>
    <d v="2019-12-05T00:00:00"/>
    <m/>
    <s v="BLGROB"/>
    <d v="2019-11-19T00:00:00"/>
    <m/>
    <d v="2019-11-19T00:00:00"/>
    <d v="2019-11-19T00:00:00"/>
    <s v="DWATKINSON"/>
    <m/>
    <m/>
    <m/>
    <m/>
    <m/>
    <m/>
    <m/>
    <m/>
    <m/>
    <x v="0"/>
    <x v="0"/>
  </r>
  <r>
    <s v="MPAULSON"/>
    <n v="1901476614"/>
    <s v="VP/Z-CUSTOM-BLDR"/>
    <s v="1848 CONSTRUCTION, INC."/>
    <s v="FARM AND FLEET - WALKER, MI"/>
    <x v="0"/>
    <d v="2019-11-21T00:00:00"/>
    <d v="2019-12-27T00:00:00"/>
    <m/>
    <s v="19-0037"/>
    <s v="EVA"/>
    <s v="EVA"/>
    <x v="17"/>
    <s v="EVA"/>
    <s v="C1"/>
    <m/>
    <d v="2019-11-22T00:00:00"/>
    <d v="2019-11-22T00:00:00"/>
    <m/>
    <n v="1"/>
    <n v="0"/>
    <n v="0"/>
    <n v="0.2"/>
    <n v="0.2"/>
    <n v="0"/>
    <m/>
    <n v="0"/>
    <n v="0"/>
    <n v="0"/>
    <m/>
    <m/>
    <n v="0"/>
    <n v="1"/>
    <n v="100"/>
    <n v="0"/>
    <m/>
    <n v="0"/>
    <m/>
    <m/>
    <m/>
    <m/>
    <m/>
    <s v="PUCCM1"/>
    <m/>
    <m/>
    <m/>
    <m/>
    <m/>
    <m/>
    <m/>
    <m/>
    <m/>
    <m/>
    <m/>
    <m/>
    <m/>
    <m/>
    <s v="MILLJ"/>
    <d v="2019-11-21T00:00:00"/>
    <d v="2019-11-21T00:00:00"/>
    <d v="2019-11-21T00:00:00"/>
    <d v="2019-11-21T00:00:00"/>
    <m/>
    <m/>
    <m/>
    <m/>
    <m/>
    <m/>
    <m/>
    <m/>
    <m/>
    <m/>
    <s v="SVCORDERMAN"/>
    <d v="2019-11-26T00:00:00"/>
    <m/>
    <d v="2019-11-26T00:00:00"/>
    <d v="2019-11-25T00:00:00"/>
    <m/>
    <m/>
    <m/>
    <m/>
    <m/>
    <m/>
    <m/>
    <m/>
    <m/>
    <m/>
    <s v="MAYJ1"/>
    <m/>
    <m/>
    <m/>
    <m/>
    <m/>
    <m/>
    <m/>
    <d v="2019-12-27T00:00:00"/>
    <m/>
    <s v="MILLJ"/>
    <d v="2019-11-21T00:00:00"/>
    <m/>
    <d v="2019-11-21T00:00:00"/>
    <d v="2019-11-21T00:00:00"/>
    <s v="DELAMBERT"/>
    <m/>
    <m/>
    <m/>
    <m/>
    <m/>
    <m/>
    <m/>
    <m/>
    <m/>
    <x v="0"/>
    <x v="0"/>
  </r>
  <r>
    <s v="LARIEMER"/>
    <n v="1901611603"/>
    <s v="VP/CLAIM-ENPARTS-BLDR"/>
    <s v="DJ  CONSTRUCTION CO. INC."/>
    <s v="EBY COLLISION CENTER - ORDER"/>
    <x v="0"/>
    <d v="2019-11-21T00:00:00"/>
    <d v="2019-12-12T00:00:00"/>
    <m/>
    <n v="180024"/>
    <s v="EVA"/>
    <s v="KC3"/>
    <x v="17"/>
    <s v="EVA"/>
    <s v="C1"/>
    <s v="OTHER"/>
    <m/>
    <m/>
    <m/>
    <n v="1"/>
    <n v="0"/>
    <n v="0"/>
    <n v="0.84"/>
    <n v="0.84"/>
    <n v="0"/>
    <m/>
    <n v="0"/>
    <n v="0"/>
    <n v="0"/>
    <m/>
    <m/>
    <n v="0"/>
    <n v="1"/>
    <n v="100"/>
    <n v="0"/>
    <m/>
    <n v="0"/>
    <m/>
    <m/>
    <m/>
    <m/>
    <m/>
    <s v="KMBUCK"/>
    <m/>
    <m/>
    <m/>
    <m/>
    <s v="HAMIS"/>
    <m/>
    <m/>
    <m/>
    <m/>
    <m/>
    <m/>
    <m/>
    <m/>
    <m/>
    <s v="SLHEFFEL"/>
    <d v="2019-11-22T00:00:00"/>
    <d v="2019-11-22T00:00:00"/>
    <d v="2019-11-22T00:00:00"/>
    <d v="2019-11-22T00:00:00"/>
    <m/>
    <m/>
    <m/>
    <m/>
    <m/>
    <m/>
    <m/>
    <m/>
    <m/>
    <m/>
    <s v="SVCORDERMAN"/>
    <m/>
    <m/>
    <d v="2019-11-22T00:00:00"/>
    <d v="2019-11-22T00:00:00"/>
    <m/>
    <m/>
    <m/>
    <m/>
    <m/>
    <m/>
    <m/>
    <m/>
    <d v="2019-11-27T00:00:00"/>
    <m/>
    <m/>
    <m/>
    <m/>
    <m/>
    <m/>
    <m/>
    <m/>
    <m/>
    <d v="2019-12-12T00:00:00"/>
    <m/>
    <s v="LARIEMER"/>
    <d v="2019-11-22T00:00:00"/>
    <m/>
    <d v="2019-11-22T00:00:00"/>
    <d v="2019-11-22T00:00:00"/>
    <s v="JDSLYE"/>
    <m/>
    <m/>
    <m/>
    <m/>
    <m/>
    <m/>
    <m/>
    <m/>
    <m/>
    <x v="0"/>
    <x v="2"/>
  </r>
  <r>
    <s v="MDBORCHARDT"/>
    <n v="1803232317"/>
    <s v="VP-ENPARTS-BLDR"/>
    <s v="RUDOLPH/LIBBE INC."/>
    <s v="CLIFFS 6 ACT BUILDING"/>
    <x v="0"/>
    <d v="2019-11-22T00:00:00"/>
    <m/>
    <m/>
    <n v="180"/>
    <s v="EVA"/>
    <s v="EVA"/>
    <x v="17"/>
    <s v="EVA"/>
    <s v="C1"/>
    <m/>
    <m/>
    <m/>
    <m/>
    <n v="10456.040000000001"/>
    <n v="0"/>
    <n v="0.68"/>
    <n v="2.5"/>
    <n v="2.5"/>
    <n v="0"/>
    <m/>
    <n v="0"/>
    <n v="0"/>
    <n v="0"/>
    <m/>
    <m/>
    <n v="0"/>
    <n v="9300.31"/>
    <n v="88.947000000000003"/>
    <n v="0"/>
    <m/>
    <n v="0"/>
    <m/>
    <m/>
    <m/>
    <m/>
    <m/>
    <s v="KDRAMSAY"/>
    <m/>
    <m/>
    <m/>
    <m/>
    <s v="WTCASTONGUAY"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22T00:00:00"/>
    <d v="2019-11-22T00:00:00"/>
    <m/>
    <m/>
    <m/>
    <m/>
    <m/>
    <m/>
    <m/>
    <m/>
    <d v="2019-11-27T00:00:00"/>
    <m/>
    <s v="MAYJ1"/>
    <m/>
    <m/>
    <m/>
    <m/>
    <m/>
    <m/>
    <m/>
    <d v="2019-12-05T00:00:00"/>
    <m/>
    <s v="JCSCHWARTZ"/>
    <d v="2019-11-22T00:00:00"/>
    <m/>
    <d v="2019-11-22T00:00:00"/>
    <d v="2019-11-22T00:00:00"/>
    <s v="DOVEJ"/>
    <m/>
    <m/>
    <m/>
    <m/>
    <m/>
    <m/>
    <m/>
    <m/>
    <m/>
    <x v="0"/>
    <x v="1"/>
  </r>
  <r>
    <s v="MDBORCHARDT"/>
    <n v="1802967720"/>
    <s v="VP-ENPARTS-BLDR"/>
    <s v="GAIER CONSTRUCTION CORPORATION"/>
    <s v="MARK HOFFMAN"/>
    <x v="1"/>
    <d v="2019-10-29T00:00:00"/>
    <m/>
    <m/>
    <m/>
    <s v="EVA"/>
    <s v="EVA"/>
    <x v="17"/>
    <s v="EVA"/>
    <s v="E1"/>
    <m/>
    <m/>
    <m/>
    <d v="2019-11-10T00:00:00"/>
    <n v="4282.55"/>
    <n v="4282.55"/>
    <n v="0.45"/>
    <n v="0.44"/>
    <n v="0.44"/>
    <n v="0"/>
    <m/>
    <n v="0"/>
    <n v="0"/>
    <n v="0"/>
    <m/>
    <m/>
    <n v="0"/>
    <n v="1876.57"/>
    <n v="43.819000000000003"/>
    <n v="1953.53"/>
    <n v="45.616"/>
    <n v="0"/>
    <m/>
    <m/>
    <m/>
    <m/>
    <m/>
    <s v="HARBD"/>
    <m/>
    <m/>
    <m/>
    <m/>
    <s v="HARBD"/>
    <m/>
    <m/>
    <m/>
    <m/>
    <m/>
    <m/>
    <m/>
    <m/>
    <m/>
    <m/>
    <m/>
    <m/>
    <m/>
    <m/>
    <m/>
    <m/>
    <m/>
    <m/>
    <m/>
    <m/>
    <m/>
    <m/>
    <m/>
    <m/>
    <s v="SVCORDERMAN"/>
    <d v="2019-10-29T00:00:00"/>
    <m/>
    <d v="2019-10-29T00:00:00"/>
    <d v="2019-10-29T00:00:00"/>
    <m/>
    <m/>
    <m/>
    <m/>
    <m/>
    <m/>
    <m/>
    <m/>
    <d v="2019-11-01T00:00:00"/>
    <m/>
    <s v="HARBD"/>
    <m/>
    <m/>
    <m/>
    <m/>
    <m/>
    <m/>
    <m/>
    <d v="2019-10-31T00:00:00"/>
    <d v="2019-11-05T00:00:00"/>
    <s v="JCSCHWARTZ"/>
    <d v="2019-10-29T00:00:00"/>
    <m/>
    <d v="2019-10-29T00:00:00"/>
    <d v="2019-10-29T00:00:00"/>
    <s v="DCOOPER"/>
    <m/>
    <m/>
    <m/>
    <m/>
    <m/>
    <m/>
    <m/>
    <m/>
    <m/>
    <x v="0"/>
    <x v="1"/>
  </r>
  <r>
    <s v="LARIEMER"/>
    <n v="1900837307"/>
    <s v="VP/CLAIM-ENPARTS-BLDR"/>
    <s v="MAJORITY BUILDERS, INC."/>
    <s v="HARBOR FARMZ JOB"/>
    <x v="0"/>
    <d v="2019-11-01T00:00:00"/>
    <m/>
    <m/>
    <m/>
    <s v="EVA"/>
    <s v="AR"/>
    <x v="17"/>
    <s v="EVA"/>
    <s v="E1"/>
    <s v="OTHER"/>
    <m/>
    <m/>
    <m/>
    <n v="1"/>
    <n v="0"/>
    <n v="0"/>
    <n v="0.13"/>
    <n v="0.13"/>
    <n v="0"/>
    <m/>
    <n v="0"/>
    <n v="0"/>
    <n v="0"/>
    <m/>
    <m/>
    <n v="0"/>
    <n v="1"/>
    <n v="100"/>
    <n v="-273.64"/>
    <m/>
    <n v="0"/>
    <m/>
    <m/>
    <m/>
    <m/>
    <m/>
    <s v="BWBOREN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01T00:00:00"/>
    <d v="2019-11-01T00:00:00"/>
    <m/>
    <m/>
    <m/>
    <m/>
    <m/>
    <m/>
    <m/>
    <m/>
    <d v="2019-11-06T00:00:00"/>
    <m/>
    <s v="MAYJ1"/>
    <m/>
    <m/>
    <m/>
    <m/>
    <m/>
    <m/>
    <m/>
    <d v="2019-11-08T00:00:00"/>
    <d v="2019-11-11T00:00:00"/>
    <s v="JCSCHWARTZ"/>
    <d v="2019-11-01T00:00:00"/>
    <m/>
    <d v="2019-11-01T00:00:00"/>
    <d v="2019-11-01T00:00:00"/>
    <s v="KLEIJ"/>
    <m/>
    <m/>
    <m/>
    <m/>
    <m/>
    <m/>
    <m/>
    <m/>
    <m/>
    <x v="0"/>
    <x v="2"/>
  </r>
  <r>
    <s v="MDBORCHARDT"/>
    <n v="1901236117"/>
    <s v="VP/CLAIM-ENPARTS-BLDR"/>
    <s v="RUDOLPH/LIBBE INC."/>
    <s v="PROJECT TOFFEE"/>
    <x v="0"/>
    <d v="2019-11-05T00:00:00"/>
    <m/>
    <m/>
    <n v="190310"/>
    <s v="EVA"/>
    <s v="EVA"/>
    <x v="17"/>
    <s v="EVA"/>
    <s v="E1"/>
    <s v="OTHER"/>
    <m/>
    <m/>
    <m/>
    <n v="32.1"/>
    <n v="0"/>
    <n v="0"/>
    <n v="0.01"/>
    <n v="0.01"/>
    <n v="0"/>
    <m/>
    <n v="0"/>
    <n v="0"/>
    <n v="0"/>
    <m/>
    <m/>
    <n v="0"/>
    <n v="4.82"/>
    <n v="15.016"/>
    <n v="-18.29"/>
    <m/>
    <n v="0"/>
    <m/>
    <m/>
    <m/>
    <m/>
    <m/>
    <s v="MAYJ1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6T00:00:00"/>
    <m/>
    <d v="2019-11-06T00:00:00"/>
    <d v="2019-11-06T00:00:00"/>
    <m/>
    <m/>
    <m/>
    <m/>
    <m/>
    <m/>
    <m/>
    <m/>
    <d v="2019-11-11T00:00:00"/>
    <m/>
    <m/>
    <m/>
    <m/>
    <m/>
    <m/>
    <m/>
    <m/>
    <m/>
    <d v="2019-11-11T00:00:00"/>
    <d v="2019-11-11T00:00:00"/>
    <s v="JCSCHWARTZ"/>
    <d v="2019-11-05T00:00:00"/>
    <m/>
    <d v="2019-11-05T00:00:00"/>
    <d v="2019-11-05T00:00:00"/>
    <s v="CTOMVIG"/>
    <m/>
    <m/>
    <m/>
    <m/>
    <m/>
    <m/>
    <m/>
    <m/>
    <m/>
    <x v="0"/>
    <x v="2"/>
  </r>
  <r>
    <s v="NAATM"/>
    <n v="1804419915"/>
    <s v="VP/CLAIM-ENPARTS-BLDR"/>
    <s v="INDUSTRIAL BUILDING SYSTEMS"/>
    <s v="AGRISCIENCE ORDER PART 1"/>
    <x v="0"/>
    <d v="2019-11-05T00:00:00"/>
    <m/>
    <m/>
    <m/>
    <s v="EVA"/>
    <s v="EVA"/>
    <x v="17"/>
    <s v="EVA"/>
    <s v="E1"/>
    <s v="OTHER"/>
    <m/>
    <m/>
    <m/>
    <n v="1"/>
    <n v="0"/>
    <n v="0"/>
    <n v="0.1"/>
    <n v="0.1"/>
    <n v="0"/>
    <m/>
    <n v="0"/>
    <n v="0"/>
    <n v="0"/>
    <m/>
    <m/>
    <n v="0"/>
    <n v="1"/>
    <n v="100"/>
    <n v="-132.16"/>
    <m/>
    <n v="0"/>
    <m/>
    <m/>
    <m/>
    <m/>
    <m/>
    <s v="HARBD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19-11-05T00:00:00"/>
    <m/>
    <d v="2019-11-05T00:00:00"/>
    <d v="2019-11-05T00:00:00"/>
    <m/>
    <m/>
    <m/>
    <m/>
    <m/>
    <m/>
    <m/>
    <m/>
    <m/>
    <m/>
    <s v="MAYJ1"/>
    <m/>
    <m/>
    <m/>
    <m/>
    <m/>
    <m/>
    <m/>
    <d v="2019-11-08T00:00:00"/>
    <d v="2019-11-11T00:00:00"/>
    <s v="JCSCHWARTZ"/>
    <d v="2019-11-05T00:00:00"/>
    <m/>
    <d v="2019-11-05T00:00:00"/>
    <d v="2019-11-05T00:00:00"/>
    <s v="NAATM"/>
    <m/>
    <m/>
    <m/>
    <m/>
    <m/>
    <m/>
    <m/>
    <m/>
    <m/>
    <x v="0"/>
    <x v="2"/>
  </r>
  <r>
    <s v="MDBORCHARDT"/>
    <n v="1901236118"/>
    <s v="VP/CLAIM-ENPARTS-BLDR"/>
    <s v="RUDOLPH/LIBBE INC."/>
    <s v="PROJECT TOFFEE"/>
    <x v="0"/>
    <d v="2019-11-08T00:00:00"/>
    <m/>
    <m/>
    <n v="190310"/>
    <s v="EVA"/>
    <s v="EVA"/>
    <x v="17"/>
    <s v="EVA"/>
    <s v="E1"/>
    <s v="OTHER"/>
    <m/>
    <m/>
    <m/>
    <n v="1"/>
    <n v="0"/>
    <n v="0"/>
    <n v="0.06"/>
    <n v="0.06"/>
    <n v="0"/>
    <m/>
    <n v="0"/>
    <n v="0"/>
    <n v="0"/>
    <m/>
    <m/>
    <n v="0"/>
    <n v="1"/>
    <n v="100"/>
    <n v="-348.57"/>
    <m/>
    <n v="0"/>
    <m/>
    <m/>
    <m/>
    <m/>
    <m/>
    <s v="MAYJ1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8T00:00:00"/>
    <m/>
    <d v="2019-11-08T00:00:00"/>
    <d v="2019-11-08T00:00:00"/>
    <m/>
    <m/>
    <m/>
    <m/>
    <m/>
    <m/>
    <m/>
    <m/>
    <d v="2019-11-13T00:00:00"/>
    <m/>
    <m/>
    <m/>
    <m/>
    <m/>
    <m/>
    <m/>
    <m/>
    <m/>
    <d v="2019-11-13T00:00:00"/>
    <d v="2019-11-13T00:00:00"/>
    <s v="JCSCHWARTZ"/>
    <d v="2019-11-08T00:00:00"/>
    <m/>
    <d v="2019-11-08T00:00:00"/>
    <d v="2019-11-08T00:00:00"/>
    <s v="CTOMVIG"/>
    <m/>
    <m/>
    <m/>
    <m/>
    <m/>
    <m/>
    <m/>
    <m/>
    <m/>
    <x v="0"/>
    <x v="2"/>
  </r>
  <r>
    <s v="CTOMVIG"/>
    <n v="1900832910"/>
    <s v="VP/CLAIM-ENPARTS-BLDR"/>
    <s v="PIONEER INCORPORATED"/>
    <s v="WACO AIRPORT EXPANSION - HANGA"/>
    <x v="0"/>
    <d v="2019-11-13T00:00:00"/>
    <m/>
    <m/>
    <m/>
    <s v="EVA"/>
    <s v="NC"/>
    <x v="17"/>
    <s v="EVA"/>
    <s v="E1"/>
    <s v="OTHER"/>
    <m/>
    <m/>
    <m/>
    <n v="1"/>
    <n v="0"/>
    <n v="0"/>
    <n v="0.16"/>
    <n v="0.16"/>
    <n v="0"/>
    <m/>
    <n v="0"/>
    <n v="0"/>
    <n v="0"/>
    <m/>
    <m/>
    <n v="0"/>
    <n v="1"/>
    <n v="100"/>
    <n v="0"/>
    <m/>
    <n v="0"/>
    <m/>
    <m/>
    <m/>
    <m/>
    <m/>
    <s v="MKWONG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19-11-13T00:00:00"/>
    <m/>
    <d v="2019-11-14T00:00:00"/>
    <d v="2019-11-14T00:00:00"/>
    <m/>
    <m/>
    <m/>
    <m/>
    <m/>
    <m/>
    <m/>
    <m/>
    <m/>
    <m/>
    <s v="MAYJ1"/>
    <m/>
    <m/>
    <m/>
    <m/>
    <m/>
    <m/>
    <m/>
    <d v="2019-12-03T00:00:00"/>
    <m/>
    <s v="JCSCHWARTZ"/>
    <d v="2019-11-13T00:00:00"/>
    <m/>
    <d v="2019-11-13T00:00:00"/>
    <d v="2019-11-13T00:00:00"/>
    <s v="DELAMBERT"/>
    <m/>
    <m/>
    <m/>
    <m/>
    <m/>
    <m/>
    <m/>
    <m/>
    <m/>
    <x v="0"/>
    <x v="2"/>
  </r>
  <r>
    <s v="MDBORCHARDT"/>
    <n v="1900497419"/>
    <s v="VP/CLAIM-ENPARTS-BLDR"/>
    <s v="RUDOLPH/LIBBE INC."/>
    <s v="US COEXCELL"/>
    <x v="0"/>
    <d v="2019-11-14T00:00:00"/>
    <m/>
    <m/>
    <n v="190301"/>
    <s v="EVA"/>
    <s v="STJ"/>
    <x v="17"/>
    <s v="EVA"/>
    <s v="E1"/>
    <s v="OTHER"/>
    <m/>
    <m/>
    <m/>
    <n v="1"/>
    <n v="0"/>
    <n v="0"/>
    <n v="0.05"/>
    <n v="0.05"/>
    <n v="0"/>
    <m/>
    <n v="0"/>
    <n v="0"/>
    <n v="0"/>
    <m/>
    <m/>
    <n v="0"/>
    <n v="1"/>
    <n v="100"/>
    <n v="-318.27"/>
    <m/>
    <n v="0"/>
    <m/>
    <m/>
    <m/>
    <m/>
    <m/>
    <s v="CLCONRAD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19-11-14T00:00:00"/>
    <m/>
    <d v="2019-11-14T00:00:00"/>
    <d v="2019-11-14T00:00:00"/>
    <m/>
    <m/>
    <m/>
    <m/>
    <m/>
    <m/>
    <m/>
    <m/>
    <d v="2019-11-18T00:00:00"/>
    <m/>
    <s v="DBRYAN"/>
    <m/>
    <m/>
    <m/>
    <m/>
    <m/>
    <m/>
    <m/>
    <d v="2019-11-19T00:00:00"/>
    <d v="2019-11-20T00:00:00"/>
    <s v="JCSCHWARTZ"/>
    <d v="2019-11-14T00:00:00"/>
    <m/>
    <d v="2019-11-14T00:00:00"/>
    <d v="2019-11-14T00:00:00"/>
    <s v="DELAMBERT"/>
    <m/>
    <m/>
    <m/>
    <m/>
    <m/>
    <m/>
    <m/>
    <m/>
    <m/>
    <x v="0"/>
    <x v="2"/>
  </r>
  <r>
    <s v="MDBORCHARDT"/>
    <n v="1802967722"/>
    <s v="VP-ENPARTS-BLDR"/>
    <s v="GAIER CONSTRUCTION CORPORATION"/>
    <s v="MARK HOFFMAN"/>
    <x v="0"/>
    <d v="2019-11-19T00:00:00"/>
    <d v="2019-11-27T00:00:00"/>
    <m/>
    <m/>
    <s v="EVA"/>
    <s v="EVA"/>
    <x v="17"/>
    <s v="EVA"/>
    <s v="E1"/>
    <m/>
    <m/>
    <m/>
    <m/>
    <n v="1407.37"/>
    <n v="1407.37"/>
    <n v="0.14000000000000001"/>
    <n v="0.14000000000000001"/>
    <n v="0.14000000000000001"/>
    <n v="0"/>
    <m/>
    <n v="0"/>
    <n v="0"/>
    <n v="0"/>
    <m/>
    <m/>
    <n v="0"/>
    <n v="577.58000000000004"/>
    <n v="41.04"/>
    <n v="555.54999999999995"/>
    <n v="39.473999999999997"/>
    <n v="0"/>
    <m/>
    <m/>
    <m/>
    <m/>
    <m/>
    <s v="HARBD"/>
    <m/>
    <m/>
    <m/>
    <m/>
    <s v="HARBD"/>
    <m/>
    <m/>
    <m/>
    <m/>
    <m/>
    <m/>
    <m/>
    <m/>
    <m/>
    <m/>
    <m/>
    <m/>
    <m/>
    <m/>
    <m/>
    <m/>
    <m/>
    <m/>
    <m/>
    <m/>
    <m/>
    <m/>
    <m/>
    <m/>
    <s v="SVCORDERMAN"/>
    <d v="2019-11-20T00:00:00"/>
    <m/>
    <d v="2019-11-20T00:00:00"/>
    <d v="2019-11-20T00:00:00"/>
    <m/>
    <m/>
    <m/>
    <m/>
    <m/>
    <m/>
    <m/>
    <m/>
    <d v="2019-11-25T00:00:00"/>
    <m/>
    <s v="HARBD"/>
    <m/>
    <m/>
    <m/>
    <m/>
    <m/>
    <m/>
    <m/>
    <d v="2019-11-27T00:00:00"/>
    <d v="2019-11-27T00:00:00"/>
    <s v="JCSCHWARTZ"/>
    <d v="2019-11-19T00:00:00"/>
    <m/>
    <d v="2019-11-19T00:00:00"/>
    <d v="2019-11-19T00:00:00"/>
    <s v="DCOOPER"/>
    <m/>
    <m/>
    <m/>
    <m/>
    <m/>
    <m/>
    <m/>
    <m/>
    <m/>
    <x v="0"/>
    <x v="1"/>
  </r>
  <r>
    <s v="JHORN"/>
    <n v="1901924402"/>
    <s v="VP/Z-CUSTOM-BLDR"/>
    <s v="HEITKAMP CONSTRUCTION COMPANY, INC."/>
    <s v="GUTTER"/>
    <x v="1"/>
    <d v="2019-10-31T00:00:00"/>
    <m/>
    <m/>
    <m/>
    <m/>
    <m/>
    <x v="17"/>
    <s v="EVA"/>
    <m/>
    <m/>
    <d v="2019-11-01T00:00:00"/>
    <d v="2019-11-01T00:00:00"/>
    <d v="2019-12-01T00:00:00"/>
    <n v="958.72"/>
    <n v="958.72"/>
    <n v="0.08"/>
    <n v="0.08"/>
    <n v="0.08"/>
    <n v="0"/>
    <m/>
    <n v="0"/>
    <n v="0"/>
    <n v="0"/>
    <m/>
    <m/>
    <n v="0"/>
    <n v="292.66000000000003"/>
    <n v="30.526"/>
    <n v="320.81"/>
    <n v="33.462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1T00:00:00"/>
    <m/>
    <d v="2019-11-01T00:00:00"/>
    <d v="2019-11-01T00:00:00"/>
    <m/>
    <m/>
    <m/>
    <m/>
    <m/>
    <m/>
    <m/>
    <m/>
    <m/>
    <m/>
    <m/>
    <m/>
    <m/>
    <m/>
    <m/>
    <m/>
    <m/>
    <m/>
    <d v="2019-11-08T00:00:00"/>
    <d v="2019-11-08T00:00:00"/>
    <s v="JCSCHWARTZ"/>
    <d v="2019-10-31T00:00:00"/>
    <m/>
    <d v="2019-10-31T00:00:00"/>
    <d v="2019-10-31T00:00:00"/>
    <m/>
    <m/>
    <m/>
    <m/>
    <m/>
    <m/>
    <m/>
    <m/>
    <m/>
    <m/>
    <x v="0"/>
    <x v="0"/>
  </r>
  <r>
    <s v="LARIEMER"/>
    <n v="1902479701"/>
    <s v="VP-ENPARTS-BLDR"/>
    <s v="STREICHER CONSTRUCTION, INC."/>
    <s v="EXISTING SMITH STORE FIXTURES"/>
    <x v="1"/>
    <d v="2019-11-18T00:00:00"/>
    <m/>
    <m/>
    <m/>
    <m/>
    <m/>
    <x v="17"/>
    <s v="EVA"/>
    <m/>
    <m/>
    <m/>
    <m/>
    <d v="2019-12-01T00:00:00"/>
    <n v="1057.42"/>
    <n v="1057.42"/>
    <n v="0.15"/>
    <n v="0.15"/>
    <n v="0.15"/>
    <n v="0"/>
    <m/>
    <n v="0"/>
    <n v="0"/>
    <n v="0"/>
    <m/>
    <m/>
    <n v="0"/>
    <n v="310.19"/>
    <n v="29.335000000000001"/>
    <n v="408.52"/>
    <n v="38.634"/>
    <n v="0"/>
    <m/>
    <m/>
    <m/>
    <m/>
    <m/>
    <m/>
    <m/>
    <m/>
    <m/>
    <m/>
    <m/>
    <m/>
    <m/>
    <m/>
    <m/>
    <m/>
    <m/>
    <m/>
    <m/>
    <m/>
    <s v="LARIEMER"/>
    <d v="2019-11-18T00:00:00"/>
    <d v="2019-11-18T00:00:00"/>
    <d v="2019-11-18T00:00:00"/>
    <d v="2019-11-18T00:00:00"/>
    <m/>
    <m/>
    <m/>
    <m/>
    <m/>
    <m/>
    <m/>
    <m/>
    <m/>
    <m/>
    <s v="SVCORDERMAN"/>
    <m/>
    <m/>
    <d v="2019-11-19T00:00:00"/>
    <d v="2019-11-19T00:00:00"/>
    <m/>
    <m/>
    <m/>
    <m/>
    <m/>
    <m/>
    <m/>
    <m/>
    <d v="2019-11-22T00:00:00"/>
    <m/>
    <m/>
    <m/>
    <m/>
    <m/>
    <m/>
    <m/>
    <m/>
    <m/>
    <d v="2019-12-02T00:00:00"/>
    <d v="2019-11-25T00:00:00"/>
    <s v="LARIEMER"/>
    <d v="2019-11-18T00:00:00"/>
    <m/>
    <d v="2019-11-18T00:00:00"/>
    <d v="2019-11-18T00:00:00"/>
    <m/>
    <m/>
    <m/>
    <m/>
    <m/>
    <m/>
    <m/>
    <m/>
    <m/>
    <m/>
    <x v="0"/>
    <x v="1"/>
  </r>
  <r>
    <s v="NAATM"/>
    <n v="1900945506"/>
    <s v="VP/CLAIM-ENPARTS-BLDR"/>
    <s v="UNITED STEEL, INC."/>
    <s v="CONSERVATORY LAB CHARTER SCHOO"/>
    <x v="0"/>
    <d v="2019-11-01T00:00:00"/>
    <m/>
    <m/>
    <s v="UBS1905"/>
    <s v="EVA"/>
    <s v="STJ"/>
    <x v="3"/>
    <s v="EVA"/>
    <s v="C1"/>
    <s v="OTHER"/>
    <m/>
    <m/>
    <m/>
    <n v="1"/>
    <n v="0"/>
    <n v="0"/>
    <n v="6.62"/>
    <n v="6.62"/>
    <n v="0"/>
    <m/>
    <n v="0"/>
    <n v="0"/>
    <n v="0"/>
    <m/>
    <m/>
    <n v="0"/>
    <n v="1"/>
    <n v="100"/>
    <n v="-10058.049999999999"/>
    <m/>
    <n v="0"/>
    <m/>
    <m/>
    <m/>
    <m/>
    <m/>
    <s v="MCQUK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05T00:00:00"/>
    <d v="2019-11-05T00:00:00"/>
    <m/>
    <m/>
    <m/>
    <m/>
    <m/>
    <m/>
    <m/>
    <m/>
    <d v="2019-11-08T00:00:00"/>
    <m/>
    <s v="MAYJ1"/>
    <m/>
    <m/>
    <m/>
    <m/>
    <m/>
    <m/>
    <m/>
    <d v="2019-11-12T00:00:00"/>
    <d v="2019-11-11T00:00:00"/>
    <s v="JCSCHWARTZ"/>
    <d v="2019-11-05T00:00:00"/>
    <m/>
    <d v="2019-11-05T00:00:00"/>
    <d v="2019-11-05T00:00:00"/>
    <s v="DWATKINSON"/>
    <m/>
    <m/>
    <m/>
    <m/>
    <m/>
    <m/>
    <m/>
    <m/>
    <m/>
    <x v="0"/>
    <x v="2"/>
  </r>
  <r>
    <s v="NAATM"/>
    <n v="1900945508"/>
    <s v="VP/Z-CUSTOM-BLDR"/>
    <s v="UNITED STEEL, INC."/>
    <s v="CONSERVATORY LAB CHARTER SCHOO"/>
    <x v="0"/>
    <d v="2019-11-19T00:00:00"/>
    <d v="2019-11-27T00:00:00"/>
    <m/>
    <s v="UBS1905"/>
    <s v="EVA"/>
    <s v="STJ"/>
    <x v="3"/>
    <s v="EVA"/>
    <s v="C1"/>
    <m/>
    <d v="2019-11-19T00:00:00"/>
    <d v="2019-11-20T00:00:00"/>
    <m/>
    <n v="1"/>
    <n v="0"/>
    <n v="0"/>
    <n v="0.14000000000000001"/>
    <n v="0.14000000000000001"/>
    <n v="0"/>
    <m/>
    <n v="0"/>
    <n v="0"/>
    <n v="0"/>
    <m/>
    <m/>
    <n v="0"/>
    <n v="1"/>
    <n v="100"/>
    <n v="-445.77"/>
    <m/>
    <n v="0"/>
    <m/>
    <m/>
    <m/>
    <m/>
    <m/>
    <s v="MCQUK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19-11-20T00:00:00"/>
    <m/>
    <d v="2019-11-20T00:00:00"/>
    <d v="2019-11-21T00:00:00"/>
    <m/>
    <m/>
    <m/>
    <m/>
    <m/>
    <m/>
    <m/>
    <m/>
    <d v="2019-11-25T00:00:00"/>
    <m/>
    <s v="MAYJ1"/>
    <m/>
    <m/>
    <m/>
    <m/>
    <m/>
    <m/>
    <m/>
    <d v="2019-11-27T00:00:00"/>
    <d v="2019-11-27T00:00:00"/>
    <s v="JCSCHWARTZ"/>
    <d v="2019-11-19T00:00:00"/>
    <m/>
    <d v="2019-11-19T00:00:00"/>
    <d v="2019-11-19T00:00:00"/>
    <s v="DWATKINSON"/>
    <m/>
    <m/>
    <m/>
    <m/>
    <m/>
    <m/>
    <m/>
    <m/>
    <m/>
    <x v="0"/>
    <x v="0"/>
  </r>
  <r>
    <s v="LARIEMER"/>
    <n v="1901263201"/>
    <s v="VP/Z-CUSTOM-BLDR"/>
    <s v="MAJORITY BUILDERS, INC."/>
    <s v="CHASE PLASTICS"/>
    <x v="0"/>
    <d v="2019-06-14T00:00:00"/>
    <d v="2019-11-25T00:00:00"/>
    <m/>
    <m/>
    <s v="EVA"/>
    <s v="EVA"/>
    <x v="3"/>
    <s v="EVA"/>
    <s v="E1"/>
    <m/>
    <d v="2019-07-15T00:00:00"/>
    <d v="2019-07-16T00:00:00"/>
    <m/>
    <n v="400746.11"/>
    <n v="400746.11"/>
    <n v="134.63"/>
    <n v="140.1"/>
    <n v="140.1"/>
    <n v="375.73"/>
    <m/>
    <n v="377.19"/>
    <n v="0"/>
    <n v="377.19"/>
    <n v="86794.53"/>
    <n v="41331"/>
    <n v="29584.85"/>
    <n v="180821.11"/>
    <n v="45.121000000000002"/>
    <n v="125576.65"/>
    <n v="31.335999999999999"/>
    <n v="0"/>
    <m/>
    <m/>
    <m/>
    <m/>
    <m/>
    <s v="PUCCM1"/>
    <d v="2019-08-12T00:00:00"/>
    <d v="2019-08-12T00:00:00"/>
    <d v="2019-08-19T00:00:00"/>
    <d v="2019-08-19T00:00:00"/>
    <s v="MAYJ1"/>
    <d v="2019-08-19T00:00:00"/>
    <d v="2019-08-19T00:00:00"/>
    <d v="2019-08-20T00:00:00"/>
    <d v="2019-09-03T00:00:00"/>
    <s v="VISHNU"/>
    <d v="2019-10-14T00:00:00"/>
    <d v="2019-10-14T00:00:00"/>
    <d v="2019-10-15T00:00:00"/>
    <m/>
    <s v="RPAULSAMY"/>
    <d v="2019-10-10T00:00:00"/>
    <d v="2019-10-10T00:00:00"/>
    <d v="2019-10-18T00:00:00"/>
    <d v="2019-10-18T00:00:00"/>
    <s v="KTHANGARAJU"/>
    <d v="2019-10-22T00:00:00"/>
    <d v="2019-10-22T00:00:00"/>
    <d v="2019-10-24T00:00:00"/>
    <d v="2019-10-24T00:00:00"/>
    <m/>
    <m/>
    <m/>
    <m/>
    <m/>
    <s v="SVCORDERMAN"/>
    <d v="2019-11-01T00:00:00"/>
    <m/>
    <d v="2019-11-01T00:00:00"/>
    <d v="2019-11-01T00:00:00"/>
    <s v="RPAULSAMY"/>
    <d v="2019-10-25T00:00:00"/>
    <d v="2019-10-25T00:00:00"/>
    <d v="2019-10-25T00:00:00"/>
    <d v="2019-10-25T00:00:00"/>
    <m/>
    <m/>
    <m/>
    <d v="2019-11-06T00:00:00"/>
    <m/>
    <s v="MAYJ1"/>
    <m/>
    <m/>
    <m/>
    <m/>
    <m/>
    <m/>
    <m/>
    <d v="2019-11-25T00:00:00"/>
    <d v="2019-11-20T00:00:00"/>
    <s v="RPAULSAMY"/>
    <d v="2019-11-01T00:00:00"/>
    <m/>
    <d v="2019-11-01T00:00:00"/>
    <d v="2019-11-01T00:00:00"/>
    <s v="JWARMITAGE"/>
    <d v="2019-07-22T00:00:00"/>
    <d v="2019-07-22T00:00:00"/>
    <d v="2019-08-02T00:00:00"/>
    <d v="2019-08-12T00:00:00"/>
    <m/>
    <m/>
    <m/>
    <m/>
    <m/>
    <x v="0"/>
    <x v="0"/>
  </r>
  <r>
    <s v="LARIEMER"/>
    <n v="1901263203"/>
    <s v="VP/Z-CUSTOM-BLDR"/>
    <s v="MAJORITY BUILDERS, INC."/>
    <s v="CHASE PLASTICS"/>
    <x v="0"/>
    <d v="2019-06-17T00:00:00"/>
    <d v="2019-11-25T00:00:00"/>
    <m/>
    <m/>
    <s v="EVA"/>
    <s v="VIS"/>
    <x v="3"/>
    <s v="EVA"/>
    <s v="E1"/>
    <m/>
    <d v="2019-07-15T00:00:00"/>
    <d v="2019-07-16T00:00:00"/>
    <m/>
    <n v="75756.539999999994"/>
    <n v="75756.539999999994"/>
    <n v="30.85"/>
    <n v="33.909999999999997"/>
    <n v="33.909999999999997"/>
    <n v="0"/>
    <m/>
    <n v="0"/>
    <n v="0"/>
    <n v="0"/>
    <m/>
    <m/>
    <n v="0"/>
    <n v="17257.189999999999"/>
    <n v="22.78"/>
    <n v="13078.12"/>
    <n v="17.263000000000002"/>
    <n v="0"/>
    <m/>
    <m/>
    <m/>
    <m/>
    <m/>
    <s v="KPTRAN"/>
    <m/>
    <m/>
    <m/>
    <m/>
    <s v="HUAGUILAR"/>
    <m/>
    <m/>
    <m/>
    <m/>
    <m/>
    <m/>
    <m/>
    <m/>
    <m/>
    <s v="KUPPN"/>
    <d v="2019-10-14T00:00:00"/>
    <d v="2019-10-14T00:00:00"/>
    <d v="2019-10-17T00:00:00"/>
    <d v="2019-10-17T00:00:00"/>
    <s v="TAMIG"/>
    <d v="2019-10-24T00:00:00"/>
    <d v="2019-10-24T00:00:00"/>
    <d v="2019-10-24T00:00:00"/>
    <d v="2019-10-24T00:00:00"/>
    <m/>
    <m/>
    <m/>
    <m/>
    <m/>
    <s v="SVCORDERMAN"/>
    <d v="2019-11-01T00:00:00"/>
    <m/>
    <d v="2019-11-01T00:00:00"/>
    <d v="2019-11-04T00:00:00"/>
    <m/>
    <m/>
    <m/>
    <m/>
    <m/>
    <m/>
    <m/>
    <m/>
    <d v="2019-11-07T00:00:00"/>
    <m/>
    <s v="MAYJ1"/>
    <m/>
    <m/>
    <m/>
    <m/>
    <m/>
    <m/>
    <m/>
    <d v="2019-11-25T00:00:00"/>
    <d v="2019-11-26T00:00:00"/>
    <s v="RAMRA"/>
    <d v="2019-11-01T00:00:00"/>
    <m/>
    <d v="2019-11-01T00:00:00"/>
    <d v="2019-11-04T00:00:00"/>
    <s v="JWARMITAGE"/>
    <m/>
    <m/>
    <m/>
    <m/>
    <m/>
    <m/>
    <m/>
    <m/>
    <m/>
    <x v="1"/>
    <x v="0"/>
  </r>
  <r>
    <s v="LARIEMER"/>
    <n v="1901263204"/>
    <s v="VP/Z-CUSTOM-BLDR"/>
    <s v="MAJORITY BUILDERS, INC."/>
    <s v="CHASE PLASTICS"/>
    <x v="0"/>
    <d v="2019-06-17T00:00:00"/>
    <d v="2019-11-25T00:00:00"/>
    <m/>
    <m/>
    <s v="EVA"/>
    <s v="VIS"/>
    <x v="3"/>
    <s v="EVA"/>
    <s v="E1"/>
    <m/>
    <d v="2019-07-15T00:00:00"/>
    <d v="2019-07-16T00:00:00"/>
    <m/>
    <n v="75423.47"/>
    <n v="75423.47"/>
    <n v="30.51"/>
    <n v="33.47"/>
    <n v="33.47"/>
    <n v="0"/>
    <m/>
    <n v="0"/>
    <n v="0"/>
    <n v="0"/>
    <m/>
    <m/>
    <n v="0"/>
    <n v="17176.009999999998"/>
    <n v="22.773"/>
    <n v="14245.53"/>
    <n v="18.887"/>
    <n v="0"/>
    <m/>
    <m/>
    <m/>
    <m/>
    <m/>
    <s v="KPTRAN"/>
    <m/>
    <m/>
    <m/>
    <m/>
    <s v="HUAGUILAR"/>
    <m/>
    <m/>
    <m/>
    <m/>
    <m/>
    <m/>
    <m/>
    <m/>
    <m/>
    <s v="KUPPN"/>
    <d v="2019-10-14T00:00:00"/>
    <d v="2019-10-14T00:00:00"/>
    <d v="2019-10-17T00:00:00"/>
    <d v="2019-10-17T00:00:00"/>
    <s v="TAMIG"/>
    <d v="2019-10-23T00:00:00"/>
    <d v="2019-10-23T00:00:00"/>
    <d v="2019-10-23T00:00:00"/>
    <d v="2019-10-23T00:00:00"/>
    <m/>
    <m/>
    <m/>
    <m/>
    <m/>
    <s v="SVCORDERMAN"/>
    <d v="2019-11-01T00:00:00"/>
    <m/>
    <d v="2019-11-01T00:00:00"/>
    <d v="2019-11-01T00:00:00"/>
    <m/>
    <m/>
    <m/>
    <m/>
    <m/>
    <m/>
    <m/>
    <m/>
    <d v="2019-11-06T00:00:00"/>
    <m/>
    <s v="MAYJ1"/>
    <m/>
    <m/>
    <m/>
    <m/>
    <m/>
    <m/>
    <m/>
    <d v="2019-11-25T00:00:00"/>
    <d v="2019-11-27T00:00:00"/>
    <s v="RPAULSAMY"/>
    <d v="2019-11-01T00:00:00"/>
    <m/>
    <d v="2019-11-01T00:00:00"/>
    <d v="2019-11-01T00:00:00"/>
    <s v="JWARMITAGE"/>
    <m/>
    <m/>
    <m/>
    <m/>
    <m/>
    <m/>
    <m/>
    <m/>
    <m/>
    <x v="0"/>
    <x v="0"/>
  </r>
  <r>
    <s v="LARIEMER"/>
    <n v="1901263213"/>
    <s v="VP/Z-CUSTOM-BLDR"/>
    <s v="MAJORITY BUILDERS, INC."/>
    <s v="CHASE PLASTICS"/>
    <x v="1"/>
    <d v="2019-11-05T00:00:00"/>
    <d v="2019-11-25T00:00:00"/>
    <m/>
    <m/>
    <s v="EVA"/>
    <s v="EVA"/>
    <x v="3"/>
    <s v="EVA"/>
    <s v="E1"/>
    <m/>
    <d v="2019-11-05T00:00:00"/>
    <d v="2019-11-05T00:00:00"/>
    <d v="2019-12-01T00:00:00"/>
    <n v="0"/>
    <n v="0"/>
    <n v="0"/>
    <n v="0.38"/>
    <n v="0.38"/>
    <n v="0"/>
    <m/>
    <n v="0"/>
    <n v="0"/>
    <n v="0"/>
    <m/>
    <m/>
    <n v="0"/>
    <n v="0"/>
    <m/>
    <n v="-599.84"/>
    <m/>
    <n v="0"/>
    <m/>
    <m/>
    <m/>
    <m/>
    <m/>
    <s v="PUCCM1"/>
    <m/>
    <m/>
    <m/>
    <m/>
    <s v="MAYJ1"/>
    <m/>
    <m/>
    <m/>
    <m/>
    <m/>
    <m/>
    <m/>
    <m/>
    <m/>
    <s v="KUPPN"/>
    <m/>
    <m/>
    <m/>
    <m/>
    <s v="TAMIG"/>
    <m/>
    <m/>
    <m/>
    <m/>
    <m/>
    <m/>
    <m/>
    <m/>
    <m/>
    <s v="SVCORDERMAN"/>
    <d v="2019-11-06T00:00:00"/>
    <m/>
    <d v="2019-11-06T00:00:00"/>
    <d v="2019-11-05T00:00:00"/>
    <m/>
    <m/>
    <m/>
    <m/>
    <m/>
    <m/>
    <m/>
    <m/>
    <d v="2019-11-08T00:00:00"/>
    <m/>
    <s v="MAYJ1"/>
    <m/>
    <m/>
    <m/>
    <m/>
    <m/>
    <m/>
    <m/>
    <d v="2019-11-25T00:00:00"/>
    <d v="2019-11-27T00:00:00"/>
    <s v="RAMRA"/>
    <d v="2019-11-05T00:00:00"/>
    <m/>
    <d v="2019-11-05T00:00:00"/>
    <d v="2019-11-05T00:00:00"/>
    <s v="JWARMITAGE"/>
    <m/>
    <m/>
    <m/>
    <m/>
    <m/>
    <m/>
    <m/>
    <m/>
    <m/>
    <x v="0"/>
    <x v="0"/>
  </r>
  <r>
    <s v="MDBORCHARDT"/>
    <n v="1900057037"/>
    <s v="VP-ENPARTS-BLDR"/>
    <s v="SITE SERVICES GROUP LLC"/>
    <s v="KTH 22B 320 KSF"/>
    <x v="1"/>
    <d v="2019-11-13T00:00:00"/>
    <m/>
    <m/>
    <n v="3509"/>
    <s v="EVA"/>
    <s v="EVA"/>
    <x v="3"/>
    <s v="EVA"/>
    <s v="E1"/>
    <m/>
    <m/>
    <m/>
    <d v="2019-12-01T00:00:00"/>
    <n v="220.91"/>
    <n v="220.91"/>
    <n v="7.0000000000000007E-2"/>
    <n v="0.08"/>
    <n v="0.08"/>
    <n v="0"/>
    <m/>
    <n v="0"/>
    <n v="0"/>
    <n v="0"/>
    <m/>
    <m/>
    <n v="0"/>
    <n v="80.91"/>
    <n v="36.625999999999998"/>
    <n v="8.9600000000000009"/>
    <n v="4.056"/>
    <n v="0"/>
    <m/>
    <m/>
    <m/>
    <m/>
    <m/>
    <s v="HARBD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19-11-13T00:00:00"/>
    <m/>
    <d v="2019-11-13T00:00:00"/>
    <d v="2019-11-13T00:00:00"/>
    <m/>
    <m/>
    <m/>
    <m/>
    <m/>
    <m/>
    <m/>
    <m/>
    <m/>
    <m/>
    <m/>
    <m/>
    <m/>
    <m/>
    <m/>
    <m/>
    <m/>
    <m/>
    <d v="2019-11-18T00:00:00"/>
    <d v="2019-11-21T00:00:00"/>
    <s v="JCSCHWARTZ"/>
    <d v="2019-11-13T00:00:00"/>
    <m/>
    <d v="2019-11-13T00:00:00"/>
    <d v="2019-11-13T00:00:00"/>
    <s v="DOVEJ"/>
    <m/>
    <m/>
    <m/>
    <m/>
    <m/>
    <m/>
    <m/>
    <m/>
    <m/>
    <x v="0"/>
    <x v="1"/>
  </r>
  <r>
    <s v="MDBORCHARDT"/>
    <n v="1900057040"/>
    <s v="VP-ENPARTS-BLDR"/>
    <s v="SITE SERVICES GROUP LLC"/>
    <s v="KTH 22B 320 KSF"/>
    <x v="0"/>
    <d v="2019-11-20T00:00:00"/>
    <m/>
    <m/>
    <n v="3509"/>
    <s v="EVA"/>
    <s v="EVA"/>
    <x v="3"/>
    <s v="EVA"/>
    <s v="E1"/>
    <m/>
    <m/>
    <m/>
    <m/>
    <n v="401.58"/>
    <n v="0"/>
    <n v="0.15"/>
    <n v="0.15"/>
    <n v="0.15"/>
    <n v="0"/>
    <m/>
    <n v="0"/>
    <n v="0"/>
    <n v="0"/>
    <m/>
    <m/>
    <n v="0"/>
    <n v="210.35"/>
    <n v="52.381"/>
    <n v="0"/>
    <m/>
    <n v="0"/>
    <m/>
    <m/>
    <m/>
    <m/>
    <m/>
    <s v="HARBD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19-11-20T00:00:00"/>
    <m/>
    <d v="2019-11-20T00:00:00"/>
    <d v="2019-11-20T00:00:00"/>
    <m/>
    <m/>
    <m/>
    <m/>
    <m/>
    <m/>
    <m/>
    <m/>
    <m/>
    <m/>
    <m/>
    <m/>
    <m/>
    <m/>
    <m/>
    <m/>
    <m/>
    <m/>
    <d v="2019-12-03T00:00:00"/>
    <m/>
    <s v="JCSCHWARTZ"/>
    <d v="2019-11-20T00:00:00"/>
    <m/>
    <d v="2019-11-20T00:00:00"/>
    <d v="2019-11-20T00:00:00"/>
    <s v="DOVEJ"/>
    <m/>
    <m/>
    <m/>
    <m/>
    <m/>
    <m/>
    <m/>
    <m/>
    <m/>
    <x v="0"/>
    <x v="1"/>
  </r>
  <r>
    <s v="MDBORCHARDT"/>
    <n v="1900057039"/>
    <s v="VP-ENPARTS-BLDR"/>
    <s v="SITE SERVICES GROUP LLC"/>
    <s v="KTH 22B 320 KSF"/>
    <x v="0"/>
    <d v="2019-11-20T00:00:00"/>
    <m/>
    <m/>
    <n v="3509"/>
    <s v="EVA"/>
    <s v="EVA"/>
    <x v="3"/>
    <s v="EVA"/>
    <s v="E1"/>
    <m/>
    <m/>
    <m/>
    <m/>
    <n v="2096.7800000000002"/>
    <n v="0"/>
    <n v="0.68"/>
    <n v="0.67"/>
    <n v="0.67"/>
    <n v="0"/>
    <m/>
    <n v="0"/>
    <n v="0"/>
    <n v="0"/>
    <m/>
    <m/>
    <n v="0"/>
    <n v="1098.32"/>
    <n v="52.381"/>
    <n v="0"/>
    <m/>
    <n v="0"/>
    <m/>
    <m/>
    <m/>
    <m/>
    <m/>
    <s v="HARBD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19-11-20T00:00:00"/>
    <m/>
    <d v="2019-11-20T00:00:00"/>
    <d v="2019-11-20T00:00:00"/>
    <m/>
    <m/>
    <m/>
    <m/>
    <m/>
    <m/>
    <m/>
    <m/>
    <d v="2019-11-25T00:00:00"/>
    <m/>
    <m/>
    <m/>
    <m/>
    <m/>
    <m/>
    <m/>
    <m/>
    <m/>
    <d v="2019-12-03T00:00:00"/>
    <m/>
    <s v="JCSCHWARTZ"/>
    <d v="2019-11-20T00:00:00"/>
    <m/>
    <d v="2019-11-20T00:00:00"/>
    <d v="2019-11-20T00:00:00"/>
    <s v="DOVEJ"/>
    <m/>
    <m/>
    <m/>
    <m/>
    <m/>
    <m/>
    <m/>
    <m/>
    <m/>
    <x v="0"/>
    <x v="1"/>
  </r>
  <r>
    <s v="MDBORCHARDT"/>
    <n v="1900057032"/>
    <s v="VP-ENPARTS-BLDR"/>
    <s v="SITE SERVICES GROUP LLC"/>
    <s v="KTH 22B 320 KSF"/>
    <x v="0"/>
    <d v="2019-11-20T00:00:00"/>
    <m/>
    <m/>
    <n v="3509"/>
    <s v="EVA"/>
    <s v="EVA"/>
    <x v="3"/>
    <s v="EVA"/>
    <s v="E1"/>
    <m/>
    <m/>
    <m/>
    <m/>
    <n v="4579.3599999999997"/>
    <n v="0"/>
    <n v="1.1599999999999999"/>
    <n v="1.1599999999999999"/>
    <n v="1.1599999999999999"/>
    <n v="0"/>
    <m/>
    <n v="0"/>
    <n v="0"/>
    <n v="0"/>
    <m/>
    <m/>
    <n v="0"/>
    <n v="1770.14"/>
    <n v="38.655000000000001"/>
    <n v="0"/>
    <m/>
    <n v="0"/>
    <m/>
    <m/>
    <m/>
    <m/>
    <m/>
    <s v="HARBD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20T00:00:00"/>
    <d v="2019-11-20T00:00:00"/>
    <m/>
    <m/>
    <m/>
    <m/>
    <m/>
    <m/>
    <m/>
    <m/>
    <d v="2019-11-25T00:00:00"/>
    <m/>
    <m/>
    <m/>
    <m/>
    <m/>
    <m/>
    <m/>
    <m/>
    <m/>
    <d v="2019-12-03T00:00:00"/>
    <m/>
    <s v="JCSCHWARTZ"/>
    <d v="2019-11-20T00:00:00"/>
    <m/>
    <d v="2019-11-20T00:00:00"/>
    <d v="2019-11-20T00:00:00"/>
    <s v="DOVEJ"/>
    <m/>
    <m/>
    <m/>
    <m/>
    <m/>
    <m/>
    <m/>
    <m/>
    <m/>
    <x v="0"/>
    <x v="1"/>
  </r>
  <r>
    <s v="LARIEMER"/>
    <n v="1900772314"/>
    <s v="VP-ENPARTS-BLDR"/>
    <s v="DJ  CONSTRUCTION CO. INC."/>
    <s v="SHIPSHE EVENT CENTER"/>
    <x v="1"/>
    <d v="2019-10-29T00:00:00"/>
    <m/>
    <m/>
    <s v="18-0-015"/>
    <s v="EVA"/>
    <s v="MEM"/>
    <x v="3"/>
    <s v="EVA"/>
    <s v="F1"/>
    <m/>
    <m/>
    <m/>
    <d v="2019-11-14T00:00:00"/>
    <n v="166.38"/>
    <n v="166.38"/>
    <n v="0.02"/>
    <n v="0.02"/>
    <n v="0.02"/>
    <n v="0"/>
    <m/>
    <n v="0"/>
    <n v="0"/>
    <n v="0"/>
    <m/>
    <m/>
    <n v="0"/>
    <n v="87.16"/>
    <n v="52.386000000000003"/>
    <n v="96.06"/>
    <n v="57.734999999999999"/>
    <n v="0"/>
    <m/>
    <m/>
    <m/>
    <m/>
    <m/>
    <s v="WILLA1"/>
    <m/>
    <m/>
    <m/>
    <m/>
    <s v="WJCLYMER"/>
    <m/>
    <m/>
    <m/>
    <m/>
    <m/>
    <m/>
    <m/>
    <m/>
    <m/>
    <s v="LARIEMER"/>
    <d v="2019-10-29T00:00:00"/>
    <d v="2019-10-29T00:00:00"/>
    <d v="2019-10-29T00:00:00"/>
    <d v="2019-10-29T00:00:00"/>
    <m/>
    <m/>
    <m/>
    <m/>
    <m/>
    <m/>
    <m/>
    <m/>
    <m/>
    <m/>
    <s v="SVCORDERMAN"/>
    <d v="2019-10-30T00:00:00"/>
    <m/>
    <d v="2019-10-30T00:00:00"/>
    <d v="2019-10-30T00:00:00"/>
    <m/>
    <m/>
    <m/>
    <m/>
    <m/>
    <m/>
    <m/>
    <m/>
    <d v="2019-11-04T00:00:00"/>
    <m/>
    <s v="CDBRIDGES"/>
    <m/>
    <m/>
    <m/>
    <m/>
    <m/>
    <m/>
    <m/>
    <d v="2019-11-06T00:00:00"/>
    <d v="2019-11-08T00:00:00"/>
    <s v="LARIEMER"/>
    <d v="2019-10-29T00:00:00"/>
    <m/>
    <d v="2019-10-29T00:00:00"/>
    <d v="2019-10-29T00:00:00"/>
    <s v="DELAMBERT"/>
    <m/>
    <m/>
    <m/>
    <m/>
    <m/>
    <m/>
    <m/>
    <m/>
    <m/>
    <x v="0"/>
    <x v="1"/>
  </r>
  <r>
    <s v="LARIEMER"/>
    <n v="1900772317"/>
    <s v="VP/CLAIM-ENPARTS-BLDR"/>
    <s v="DJ  CONSTRUCTION CO. INC."/>
    <s v="SHIPSHE EVENT CENTER"/>
    <x v="3"/>
    <d v="2019-11-12T00:00:00"/>
    <m/>
    <m/>
    <s v="18-0-015"/>
    <s v="EVA"/>
    <s v="MEM"/>
    <x v="3"/>
    <s v="EVA"/>
    <s v="F1"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WILLA1"/>
    <m/>
    <m/>
    <m/>
    <m/>
    <s v="WJCLYMER"/>
    <m/>
    <m/>
    <m/>
    <m/>
    <m/>
    <m/>
    <m/>
    <m/>
    <m/>
    <m/>
    <m/>
    <m/>
    <m/>
    <m/>
    <m/>
    <m/>
    <m/>
    <m/>
    <m/>
    <m/>
    <m/>
    <m/>
    <m/>
    <m/>
    <s v="SVCORDERMAN"/>
    <d v="2019-11-12T00:00:00"/>
    <m/>
    <d v="2019-11-12T00:00:00"/>
    <d v="2019-11-12T00:00:00"/>
    <m/>
    <m/>
    <m/>
    <m/>
    <m/>
    <m/>
    <m/>
    <m/>
    <d v="2019-11-15T00:00:00"/>
    <m/>
    <s v="CDBRIDGES"/>
    <m/>
    <m/>
    <m/>
    <m/>
    <m/>
    <m/>
    <m/>
    <d v="2019-11-14T00:00:00"/>
    <m/>
    <s v="JCSCHWARTZ"/>
    <d v="2019-11-12T00:00:00"/>
    <m/>
    <d v="2019-11-12T00:00:00"/>
    <d v="2019-11-12T00:00:00"/>
    <s v="DELAMBERT"/>
    <m/>
    <m/>
    <m/>
    <m/>
    <m/>
    <m/>
    <m/>
    <m/>
    <m/>
    <x v="0"/>
    <x v="2"/>
  </r>
  <r>
    <s v="MPAULSON"/>
    <n v="1803918408"/>
    <s v="VP-ENPARTS-BLDR"/>
    <s v="BAYLAND BUILDINGS, INC."/>
    <s v="18-3685 TIER 1 FINAL ORDER"/>
    <x v="0"/>
    <d v="2019-10-29T00:00:00"/>
    <m/>
    <m/>
    <n v="78855"/>
    <s v="AR"/>
    <s v="EVA"/>
    <x v="3"/>
    <s v="EVA"/>
    <s v="F2"/>
    <m/>
    <m/>
    <m/>
    <m/>
    <n v="8225.43"/>
    <n v="0"/>
    <n v="1.89"/>
    <n v="1.91"/>
    <n v="1.91"/>
    <n v="0"/>
    <m/>
    <n v="0"/>
    <n v="0"/>
    <n v="0"/>
    <m/>
    <m/>
    <n v="0"/>
    <n v="2748.84"/>
    <n v="33.418999999999997"/>
    <n v="-6.3"/>
    <m/>
    <n v="0"/>
    <m/>
    <m/>
    <m/>
    <m/>
    <m/>
    <s v="WTCASTONGUAY"/>
    <m/>
    <m/>
    <m/>
    <m/>
    <s v="CJFALIN"/>
    <m/>
    <m/>
    <m/>
    <m/>
    <m/>
    <m/>
    <m/>
    <m/>
    <m/>
    <m/>
    <m/>
    <m/>
    <m/>
    <m/>
    <m/>
    <m/>
    <m/>
    <m/>
    <m/>
    <m/>
    <m/>
    <m/>
    <m/>
    <m/>
    <s v="SVCORDERMAN"/>
    <d v="2019-10-29T00:00:00"/>
    <m/>
    <d v="2019-10-29T00:00:00"/>
    <d v="2019-10-29T00:00:00"/>
    <m/>
    <m/>
    <m/>
    <m/>
    <m/>
    <m/>
    <m/>
    <m/>
    <d v="2019-11-01T00:00:00"/>
    <m/>
    <s v="MAYJ1"/>
    <m/>
    <m/>
    <m/>
    <m/>
    <m/>
    <m/>
    <m/>
    <d v="2019-12-02T00:00:00"/>
    <m/>
    <s v="JCSCHWARTZ"/>
    <d v="2019-10-29T00:00:00"/>
    <m/>
    <d v="2019-10-29T00:00:00"/>
    <d v="2019-10-29T00:00:00"/>
    <s v="RSBILLINGS"/>
    <m/>
    <m/>
    <m/>
    <m/>
    <m/>
    <m/>
    <m/>
    <m/>
    <m/>
    <x v="0"/>
    <x v="1"/>
  </r>
  <r>
    <s v="NAATM"/>
    <n v="1804075911"/>
    <s v="VP/CLAIM-ENPARTS-BLDR"/>
    <s v="INDUSTRIAL BUILDING SYSTEMS"/>
    <s v="AGRISCIENCE EQUINE PART 2"/>
    <x v="0"/>
    <d v="2019-11-05T00:00:00"/>
    <m/>
    <m/>
    <m/>
    <s v="EVA"/>
    <s v="EVA"/>
    <x v="3"/>
    <s v="EVA"/>
    <s v="F2"/>
    <s v="OTHER"/>
    <m/>
    <m/>
    <m/>
    <n v="1"/>
    <n v="0"/>
    <n v="0"/>
    <n v="0.06"/>
    <n v="0.06"/>
    <n v="0"/>
    <m/>
    <n v="0"/>
    <n v="0"/>
    <n v="0"/>
    <m/>
    <m/>
    <n v="0"/>
    <n v="1"/>
    <n v="100"/>
    <n v="-81.3"/>
    <m/>
    <n v="0"/>
    <m/>
    <m/>
    <m/>
    <m/>
    <m/>
    <s v="PUCCM1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19-11-05T00:00:00"/>
    <m/>
    <d v="2019-11-05T00:00:00"/>
    <d v="2019-11-05T00:00:00"/>
    <m/>
    <m/>
    <m/>
    <m/>
    <m/>
    <m/>
    <m/>
    <m/>
    <m/>
    <m/>
    <s v="MAYJ1"/>
    <m/>
    <m/>
    <m/>
    <m/>
    <m/>
    <m/>
    <m/>
    <d v="2019-11-08T00:00:00"/>
    <d v="2019-11-11T00:00:00"/>
    <s v="JCSCHWARTZ"/>
    <d v="2019-11-05T00:00:00"/>
    <m/>
    <d v="2019-11-05T00:00:00"/>
    <d v="2019-11-05T00:00:00"/>
    <s v="PHILW"/>
    <m/>
    <m/>
    <m/>
    <m/>
    <m/>
    <m/>
    <m/>
    <m/>
    <m/>
    <x v="0"/>
    <x v="2"/>
  </r>
  <r>
    <s v="NAATM"/>
    <n v="1804075912"/>
    <s v="VP/CLAIM-ENPARTS-BLDR"/>
    <s v="INDUSTRIAL BUILDING SYSTEMS"/>
    <s v="AGRISCIENCE EQUINE PART 2"/>
    <x v="0"/>
    <d v="2019-11-14T00:00:00"/>
    <m/>
    <m/>
    <m/>
    <s v="EVA"/>
    <s v="EVA"/>
    <x v="3"/>
    <s v="EVA"/>
    <s v="F2"/>
    <s v="OTHER"/>
    <m/>
    <m/>
    <m/>
    <n v="1"/>
    <n v="0"/>
    <n v="0.02"/>
    <n v="0.02"/>
    <n v="0.02"/>
    <n v="0"/>
    <m/>
    <n v="0"/>
    <n v="0"/>
    <n v="0"/>
    <m/>
    <m/>
    <n v="0"/>
    <n v="0"/>
    <m/>
    <n v="0"/>
    <m/>
    <n v="0"/>
    <m/>
    <m/>
    <m/>
    <m/>
    <m/>
    <s v="PUCCM1"/>
    <m/>
    <m/>
    <m/>
    <m/>
    <s v="MAYJ1"/>
    <m/>
    <m/>
    <m/>
    <m/>
    <m/>
    <m/>
    <m/>
    <m/>
    <m/>
    <s v="MENISHA"/>
    <m/>
    <m/>
    <m/>
    <m/>
    <s v="TAMIG"/>
    <m/>
    <m/>
    <m/>
    <m/>
    <m/>
    <m/>
    <m/>
    <m/>
    <m/>
    <s v="SVCORDERMAN"/>
    <d v="2019-11-14T00:00:00"/>
    <m/>
    <d v="2019-11-14T00:00:00"/>
    <d v="2019-11-14T00:00:00"/>
    <m/>
    <m/>
    <m/>
    <m/>
    <m/>
    <m/>
    <m/>
    <m/>
    <m/>
    <m/>
    <s v="MAYJ1"/>
    <m/>
    <m/>
    <m/>
    <m/>
    <m/>
    <m/>
    <m/>
    <d v="2019-11-22T00:00:00"/>
    <m/>
    <s v="RAMRA"/>
    <d v="2019-11-14T00:00:00"/>
    <m/>
    <d v="2019-11-14T00:00:00"/>
    <d v="2019-11-14T00:00:00"/>
    <s v="PHILW"/>
    <m/>
    <m/>
    <m/>
    <m/>
    <m/>
    <m/>
    <m/>
    <m/>
    <m/>
    <x v="0"/>
    <x v="2"/>
  </r>
  <r>
    <s v="MDBORCHARDT"/>
    <n v="1900607008"/>
    <s v="VP/CLAIM-ENPARTS-BLDR"/>
    <s v="DONALD J PARKS, INC."/>
    <s v="VA SPATZ &amp; SONS, INC."/>
    <x v="0"/>
    <d v="2019-11-21T00:00:00"/>
    <m/>
    <m/>
    <m/>
    <s v="EVA"/>
    <s v="EVA"/>
    <x v="3"/>
    <s v="EVA"/>
    <s v="F3"/>
    <s v="OTHER"/>
    <m/>
    <m/>
    <m/>
    <n v="1"/>
    <n v="0"/>
    <n v="0"/>
    <n v="0.17"/>
    <n v="0.17"/>
    <n v="0"/>
    <m/>
    <n v="0"/>
    <n v="0"/>
    <n v="0"/>
    <m/>
    <m/>
    <n v="0"/>
    <n v="1"/>
    <n v="100"/>
    <n v="-678.66"/>
    <m/>
    <n v="0"/>
    <m/>
    <m/>
    <m/>
    <m/>
    <m/>
    <s v="DKRICHARDS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19-11-22T00:00:00"/>
    <m/>
    <d v="2019-11-22T00:00:00"/>
    <d v="2019-11-22T00:00:00"/>
    <m/>
    <m/>
    <m/>
    <m/>
    <m/>
    <m/>
    <m/>
    <m/>
    <d v="2019-11-27T00:00:00"/>
    <m/>
    <s v="WTCASTONGUAY"/>
    <m/>
    <m/>
    <m/>
    <m/>
    <m/>
    <m/>
    <m/>
    <d v="2019-11-27T00:00:00"/>
    <d v="2019-11-27T00:00:00"/>
    <s v="JCSCHWARTZ"/>
    <d v="2019-11-21T00:00:00"/>
    <m/>
    <d v="2019-11-21T00:00:00"/>
    <d v="2019-11-21T00:00:00"/>
    <s v="DOVEJ"/>
    <m/>
    <m/>
    <m/>
    <m/>
    <m/>
    <m/>
    <m/>
    <m/>
    <m/>
    <x v="0"/>
    <x v="2"/>
  </r>
  <r>
    <s v="MDBORCHARDT"/>
    <n v="1900607007"/>
    <s v="VP/Z-CUSTOM-BLDR"/>
    <s v="DONALD J PARKS, INC."/>
    <s v="VA SPATZ &amp; SONS, INC."/>
    <x v="3"/>
    <d v="2019-11-21T00:00:00"/>
    <m/>
    <m/>
    <m/>
    <s v="EVA"/>
    <s v="EVA"/>
    <x v="3"/>
    <s v="EVA"/>
    <s v="F3"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DKRICHARDS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m/>
    <m/>
    <m/>
    <m/>
    <m/>
    <m/>
    <m/>
    <m/>
    <m/>
    <m/>
    <m/>
    <m/>
    <m/>
    <m/>
    <s v="WTCASTONGUAY"/>
    <m/>
    <m/>
    <m/>
    <m/>
    <m/>
    <m/>
    <m/>
    <m/>
    <m/>
    <s v="JCSCHWARTZ"/>
    <d v="2019-11-21T00:00:00"/>
    <m/>
    <d v="2019-11-21T00:00:00"/>
    <d v="2019-11-21T00:00:00"/>
    <s v="DOVEJ"/>
    <m/>
    <m/>
    <m/>
    <m/>
    <m/>
    <m/>
    <m/>
    <m/>
    <m/>
    <x v="0"/>
    <x v="0"/>
  </r>
  <r>
    <s v="NAATM"/>
    <n v="1900715322"/>
    <s v="VP/Z-CUSTOM-BLDR"/>
    <s v="BANCROFT CONTRACTING CORPORATION"/>
    <s v="IRVING PLANER MILL REVISED 3-2"/>
    <x v="3"/>
    <d v="2019-10-31T00:00:00"/>
    <m/>
    <m/>
    <m/>
    <s v="EVA"/>
    <s v="NC"/>
    <x v="3"/>
    <s v="EVA"/>
    <s v="G1"/>
    <m/>
    <d v="2019-10-31T00:00:00"/>
    <d v="2019-10-31T00:00:00"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WJCLYMER"/>
    <m/>
    <m/>
    <m/>
    <m/>
    <s v="MKWONG"/>
    <m/>
    <m/>
    <m/>
    <m/>
    <m/>
    <m/>
    <m/>
    <m/>
    <m/>
    <m/>
    <m/>
    <m/>
    <m/>
    <m/>
    <m/>
    <m/>
    <m/>
    <m/>
    <m/>
    <m/>
    <m/>
    <m/>
    <m/>
    <m/>
    <s v="SVCORDERMAN"/>
    <m/>
    <m/>
    <d v="2019-10-31T00:00:00"/>
    <d v="2019-10-31T00:00:00"/>
    <m/>
    <m/>
    <m/>
    <m/>
    <m/>
    <m/>
    <m/>
    <m/>
    <d v="2019-11-04T00:00:00"/>
    <m/>
    <m/>
    <m/>
    <m/>
    <m/>
    <m/>
    <m/>
    <m/>
    <m/>
    <d v="2019-11-05T00:00:00"/>
    <m/>
    <s v="JCSCHWARTZ"/>
    <d v="2019-10-31T00:00:00"/>
    <m/>
    <d v="2019-10-31T00:00:00"/>
    <d v="2019-10-31T00:00:00"/>
    <s v="DOVEJ"/>
    <m/>
    <m/>
    <m/>
    <m/>
    <m/>
    <m/>
    <m/>
    <m/>
    <m/>
    <x v="0"/>
    <x v="0"/>
  </r>
  <r>
    <s v="KLGOETZ"/>
    <n v="1902022701"/>
    <s v="VP/FSTRK-STD-BLDR"/>
    <s v="DUBLIN BUILDING SYSTEMS"/>
    <s v="SCOTSMAN MID-OHIO FAST TRACK"/>
    <x v="0"/>
    <d v="2019-10-15T00:00:00"/>
    <d v="2019-12-11T00:00:00"/>
    <m/>
    <m/>
    <s v="CST"/>
    <s v="MEM"/>
    <x v="23"/>
    <s v="EVA"/>
    <s v="C1"/>
    <m/>
    <d v="2019-10-23T00:00:00"/>
    <d v="2019-10-24T00:00:00"/>
    <m/>
    <n v="81594.69"/>
    <n v="0"/>
    <n v="34.24"/>
    <n v="35.53"/>
    <n v="35.53"/>
    <n v="60"/>
    <m/>
    <n v="53.5"/>
    <n v="0"/>
    <n v="53.5"/>
    <n v="4389"/>
    <n v="2090"/>
    <n v="0"/>
    <n v="13655.37"/>
    <n v="16.736000000000001"/>
    <n v="0"/>
    <m/>
    <n v="16.739999999999998"/>
    <m/>
    <m/>
    <m/>
    <m/>
    <m/>
    <s v="APPEA"/>
    <d v="2019-10-29T00:00:00"/>
    <d v="2019-10-29T00:00:00"/>
    <d v="2019-10-30T00:00:00"/>
    <d v="2019-10-30T00:00:00"/>
    <s v="WILLA1"/>
    <d v="2019-10-30T00:00:00"/>
    <d v="2019-10-30T00:00:00"/>
    <d v="2019-10-30T00:00:00"/>
    <d v="2019-10-30T00:00:00"/>
    <m/>
    <m/>
    <m/>
    <m/>
    <m/>
    <s v="OCOLLIER"/>
    <d v="2019-11-04T00:00:00"/>
    <d v="2019-11-04T00:00:00"/>
    <d v="2019-11-08T00:00:00"/>
    <d v="2019-11-08T00:00:00"/>
    <s v="WSMORRISON"/>
    <d v="2019-11-11T00:00:00"/>
    <d v="2019-11-11T00:00:00"/>
    <d v="2019-11-12T00:00:00"/>
    <d v="2019-11-13T00:00:00"/>
    <m/>
    <m/>
    <m/>
    <m/>
    <m/>
    <s v="SVCORDERMAN"/>
    <d v="2019-11-19T00:00:00"/>
    <m/>
    <d v="2019-11-19T00:00:00"/>
    <d v="2019-11-19T00:00:00"/>
    <s v="OCOLLIER"/>
    <d v="2019-11-07T00:00:00"/>
    <d v="2019-11-07T00:00:00"/>
    <d v="2019-11-08T00:00:00"/>
    <d v="2019-11-08T00:00:00"/>
    <m/>
    <m/>
    <m/>
    <d v="2019-11-22T00:00:00"/>
    <m/>
    <s v="CEQUERRY"/>
    <m/>
    <m/>
    <d v="2019-11-19T00:00:00"/>
    <d v="2019-11-19T00:00:00"/>
    <m/>
    <m/>
    <m/>
    <d v="2019-12-11T00:00:00"/>
    <m/>
    <s v="OCOLLIER"/>
    <d v="2019-11-18T00:00:00"/>
    <m/>
    <d v="2019-11-18T00:00:00"/>
    <d v="2019-11-19T00:00:00"/>
    <m/>
    <m/>
    <m/>
    <m/>
    <m/>
    <m/>
    <m/>
    <m/>
    <m/>
    <m/>
    <x v="1"/>
    <x v="0"/>
  </r>
  <r>
    <s v="KLGOETZ"/>
    <n v="1902006201"/>
    <s v="VP/FSTRK-STD-BLDR"/>
    <s v="BAUMER CONSTRUCTION, INC."/>
    <s v="I.R."/>
    <x v="0"/>
    <d v="2019-10-16T00:00:00"/>
    <d v="2019-12-02T00:00:00"/>
    <m/>
    <s v="19I075"/>
    <s v="CST"/>
    <s v="MEM"/>
    <x v="23"/>
    <s v="EVA"/>
    <s v="C1"/>
    <m/>
    <d v="2019-10-18T00:00:00"/>
    <d v="2019-10-21T00:00:00"/>
    <m/>
    <n v="176650.63"/>
    <n v="0"/>
    <n v="83.2"/>
    <n v="82.95"/>
    <n v="82.95"/>
    <n v="40"/>
    <m/>
    <n v="35.5"/>
    <n v="0"/>
    <n v="35.5"/>
    <n v="3465"/>
    <n v="1650"/>
    <n v="0"/>
    <n v="29403.69"/>
    <n v="16.645"/>
    <n v="0"/>
    <m/>
    <n v="16.649999999999999"/>
    <m/>
    <m/>
    <m/>
    <m/>
    <m/>
    <s v="WILLA1"/>
    <d v="2019-10-24T00:00:00"/>
    <d v="2019-10-24T00:00:00"/>
    <d v="2019-10-25T00:00:00"/>
    <d v="2019-10-25T00:00:00"/>
    <s v="APPEA"/>
    <d v="2019-10-25T00:00:00"/>
    <d v="2019-10-25T00:00:00"/>
    <d v="2019-10-25T00:00:00"/>
    <m/>
    <m/>
    <m/>
    <m/>
    <m/>
    <m/>
    <s v="PHLEMONS2"/>
    <d v="2019-10-28T00:00:00"/>
    <d v="2019-10-28T00:00:00"/>
    <d v="2019-11-01T00:00:00"/>
    <d v="2019-11-01T00:00:00"/>
    <s v="MENGELMANN"/>
    <d v="2019-11-04T00:00:00"/>
    <d v="2019-11-04T00:00:00"/>
    <d v="2019-11-05T00:00:00"/>
    <d v="2019-11-06T00:00:00"/>
    <m/>
    <m/>
    <m/>
    <m/>
    <m/>
    <s v="SVCORDERMAN"/>
    <d v="2019-11-08T00:00:00"/>
    <m/>
    <d v="2019-11-08T00:00:00"/>
    <d v="2019-11-08T00:00:00"/>
    <s v="PHLEMONS2"/>
    <d v="2019-10-31T00:00:00"/>
    <d v="2019-10-31T00:00:00"/>
    <d v="2019-11-01T00:00:00"/>
    <d v="2019-11-01T00:00:00"/>
    <m/>
    <m/>
    <m/>
    <d v="2019-11-13T00:00:00"/>
    <m/>
    <s v="CEQUERRY"/>
    <m/>
    <m/>
    <m/>
    <m/>
    <m/>
    <m/>
    <m/>
    <d v="2019-12-13T00:00:00"/>
    <m/>
    <s v="PHLEMONS2"/>
    <d v="2019-11-08T00:00:00"/>
    <m/>
    <d v="2019-11-08T00:00:00"/>
    <d v="2019-11-08T00:00:00"/>
    <m/>
    <m/>
    <m/>
    <m/>
    <m/>
    <m/>
    <m/>
    <m/>
    <m/>
    <m/>
    <x v="0"/>
    <x v="0"/>
  </r>
  <r>
    <s v="SLMCNABB"/>
    <n v="1902304201"/>
    <s v="VP/FSTRK-STD-BLDR"/>
    <s v="STEEL STRUCTURES, INC."/>
    <s v="BAE ORDER"/>
    <x v="0"/>
    <d v="2019-10-25T00:00:00"/>
    <d v="2019-12-16T00:00:00"/>
    <m/>
    <s v="Contract"/>
    <m/>
    <s v="MEM"/>
    <x v="23"/>
    <s v="EVA"/>
    <s v="C1"/>
    <m/>
    <d v="2019-10-28T00:00:00"/>
    <d v="2019-10-29T00:00:00"/>
    <m/>
    <n v="26907.31"/>
    <n v="0"/>
    <n v="9.24"/>
    <n v="9.34"/>
    <n v="9.34"/>
    <n v="15"/>
    <m/>
    <n v="22"/>
    <n v="0"/>
    <n v="22"/>
    <n v="3465"/>
    <n v="1650"/>
    <n v="0"/>
    <n v="4394.8100000000004"/>
    <n v="16.332999999999998"/>
    <n v="0"/>
    <m/>
    <n v="0"/>
    <m/>
    <m/>
    <m/>
    <m/>
    <m/>
    <s v="BMARSHALL"/>
    <d v="2019-10-28T00:00:00"/>
    <d v="2019-10-28T00:00:00"/>
    <d v="2019-10-29T00:00:00"/>
    <d v="2019-10-29T00:00:00"/>
    <s v="RDENNIS1"/>
    <d v="2019-10-29T00:00:00"/>
    <d v="2019-10-29T00:00:00"/>
    <d v="2019-10-29T00:00:00"/>
    <d v="2019-10-29T00:00:00"/>
    <m/>
    <m/>
    <m/>
    <m/>
    <m/>
    <s v="PHLEMONS2"/>
    <d v="2019-11-11T00:00:00"/>
    <d v="2019-11-11T00:00:00"/>
    <d v="2019-11-13T00:00:00"/>
    <d v="2019-11-13T00:00:00"/>
    <s v="WSMORRISON"/>
    <d v="2019-11-15T00:00:00"/>
    <d v="2019-11-15T00:00:00"/>
    <d v="2019-11-15T00:00:00"/>
    <d v="2019-11-15T00:00:00"/>
    <m/>
    <m/>
    <m/>
    <m/>
    <m/>
    <s v="SVCORDERMAN"/>
    <d v="2019-11-21T00:00:00"/>
    <m/>
    <d v="2019-11-21T00:00:00"/>
    <d v="2019-11-20T00:00:00"/>
    <s v="PHLEMONS2"/>
    <d v="2019-11-11T00:00:00"/>
    <d v="2019-11-11T00:00:00"/>
    <d v="2019-11-13T00:00:00"/>
    <d v="2019-11-13T00:00:00"/>
    <m/>
    <m/>
    <m/>
    <d v="2019-11-25T00:00:00"/>
    <m/>
    <s v="CDBRIDGES"/>
    <m/>
    <m/>
    <m/>
    <m/>
    <m/>
    <m/>
    <m/>
    <d v="2019-12-16T00:00:00"/>
    <m/>
    <s v="PHLEMONS2"/>
    <d v="2019-11-20T00:00:00"/>
    <m/>
    <d v="2019-11-20T00:00:00"/>
    <d v="2019-11-20T00:00:00"/>
    <m/>
    <m/>
    <m/>
    <m/>
    <m/>
    <m/>
    <m/>
    <m/>
    <m/>
    <m/>
    <x v="0"/>
    <x v="0"/>
  </r>
  <r>
    <s v="JHORN"/>
    <n v="1900791024"/>
    <s v="VP/Z-CUSTOM-BLDR"/>
    <s v="A. B. SYSTEMS, INC."/>
    <s v="MCNEILUS STEEL DISTRICT 6 - SE"/>
    <x v="0"/>
    <d v="2019-11-12T00:00:00"/>
    <d v="2020-01-04T00:00:00"/>
    <m/>
    <m/>
    <s v="CST"/>
    <s v="MEM"/>
    <x v="23"/>
    <s v="EVA"/>
    <s v="C1"/>
    <m/>
    <d v="2019-11-13T00:00:00"/>
    <d v="2019-11-13T00:00:00"/>
    <m/>
    <n v="31915"/>
    <n v="0"/>
    <n v="8.5"/>
    <n v="8.52"/>
    <n v="8.52"/>
    <n v="0"/>
    <m/>
    <n v="0"/>
    <n v="0"/>
    <n v="0"/>
    <m/>
    <m/>
    <n v="0"/>
    <n v="11715"/>
    <n v="36.707000000000001"/>
    <n v="0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14T00:00:00"/>
    <d v="2019-11-14T00:00:00"/>
    <m/>
    <m/>
    <m/>
    <m/>
    <m/>
    <m/>
    <m/>
    <m/>
    <d v="2019-11-18T00:00:00"/>
    <m/>
    <s v="CDBRIDGES"/>
    <m/>
    <m/>
    <m/>
    <m/>
    <m/>
    <m/>
    <m/>
    <d v="2020-01-07T00:00:00"/>
    <m/>
    <s v="JHORN"/>
    <d v="2019-11-13T00:00:00"/>
    <m/>
    <d v="2019-11-13T00:00:00"/>
    <d v="2019-11-13T00:00:00"/>
    <m/>
    <m/>
    <m/>
    <m/>
    <m/>
    <m/>
    <m/>
    <m/>
    <m/>
    <m/>
    <x v="0"/>
    <x v="0"/>
  </r>
  <r>
    <s v="KLGOETZ"/>
    <n v="1902096901"/>
    <s v="VP/FSTRK-STD-BLDR"/>
    <s v="H.E. CALLAHAN CONSTRUCTION COMPANY"/>
    <s v="CMP ALFRED COLD STORAGE"/>
    <x v="0"/>
    <d v="2019-09-30T00:00:00"/>
    <d v="2019-12-02T00:00:00"/>
    <m/>
    <s v="19026-011"/>
    <s v="CST"/>
    <s v="MEM"/>
    <x v="8"/>
    <s v="EVA"/>
    <s v="B1"/>
    <m/>
    <d v="2019-10-04T00:00:00"/>
    <d v="2019-10-04T00:00:00"/>
    <m/>
    <n v="30084.720000000001"/>
    <n v="0"/>
    <n v="10.119999999999999"/>
    <n v="10.78"/>
    <n v="10.78"/>
    <n v="15"/>
    <m/>
    <n v="29"/>
    <n v="0"/>
    <n v="29"/>
    <n v="3465"/>
    <n v="1650"/>
    <n v="0"/>
    <n v="5092.72"/>
    <n v="16.928000000000001"/>
    <n v="-38.89"/>
    <m/>
    <n v="16.93"/>
    <m/>
    <m/>
    <m/>
    <m/>
    <m/>
    <s v="SMARONDE"/>
    <d v="2019-10-21T00:00:00"/>
    <d v="2019-10-21T00:00:00"/>
    <d v="2019-10-22T00:00:00"/>
    <d v="2019-10-22T00:00:00"/>
    <s v="RDENNIS1"/>
    <d v="2019-10-22T00:00:00"/>
    <d v="2019-10-22T00:00:00"/>
    <d v="2019-10-22T00:00:00"/>
    <d v="2019-10-21T00:00:00"/>
    <m/>
    <m/>
    <m/>
    <m/>
    <m/>
    <s v="GLUGO"/>
    <d v="2019-10-28T00:00:00"/>
    <d v="2019-10-28T00:00:00"/>
    <d v="2019-10-29T00:00:00"/>
    <d v="2019-10-30T00:00:00"/>
    <s v="AJCUEVAS"/>
    <d v="2019-11-01T00:00:00"/>
    <d v="2019-11-01T00:00:00"/>
    <d v="2019-11-01T00:00:00"/>
    <d v="2019-11-01T00:00:00"/>
    <m/>
    <m/>
    <m/>
    <m/>
    <m/>
    <s v="SVCORDERMAN"/>
    <d v="2019-11-07T00:00:00"/>
    <m/>
    <d v="2019-11-07T00:00:00"/>
    <d v="2019-11-07T00:00:00"/>
    <s v="GLUGO"/>
    <d v="2019-11-06T00:00:00"/>
    <d v="2019-11-06T00:00:00"/>
    <d v="2019-11-06T00:00:00"/>
    <d v="2019-11-06T00:00:00"/>
    <m/>
    <m/>
    <m/>
    <d v="2019-11-11T00:00:00"/>
    <m/>
    <s v="CEQUERRY"/>
    <m/>
    <m/>
    <d v="2019-11-05T00:00:00"/>
    <d v="2019-11-05T00:00:00"/>
    <m/>
    <m/>
    <m/>
    <d v="2019-12-03T00:00:00"/>
    <m/>
    <s v="GLUGO"/>
    <d v="2019-11-06T00:00:00"/>
    <m/>
    <d v="2019-11-06T00:00:00"/>
    <d v="2019-11-06T00:00:00"/>
    <m/>
    <m/>
    <m/>
    <m/>
    <m/>
    <m/>
    <m/>
    <m/>
    <m/>
    <m/>
    <x v="0"/>
    <x v="0"/>
  </r>
  <r>
    <s v="KLGOETZ"/>
    <n v="1902121401"/>
    <s v="VP/FSTRK-STD-BLDR"/>
    <s v="MID-STATES CONCRETE &amp; GEN. CONST. CO., INC."/>
    <s v="SCOUT CLEAN ENERGY"/>
    <x v="0"/>
    <d v="2019-10-01T00:00:00"/>
    <d v="2019-12-02T00:00:00"/>
    <m/>
    <m/>
    <s v="CST"/>
    <s v="MEM"/>
    <x v="8"/>
    <s v="EVA"/>
    <s v="B1"/>
    <m/>
    <d v="2019-10-04T00:00:00"/>
    <d v="2019-10-07T00:00:00"/>
    <m/>
    <n v="46644.5"/>
    <n v="0"/>
    <n v="14.44"/>
    <n v="15.82"/>
    <n v="15.82"/>
    <n v="15"/>
    <m/>
    <n v="24.5"/>
    <n v="0"/>
    <n v="24.5"/>
    <n v="3465"/>
    <n v="1650"/>
    <n v="0"/>
    <n v="7154.01"/>
    <n v="15.337"/>
    <n v="0"/>
    <m/>
    <n v="15.34"/>
    <m/>
    <m/>
    <m/>
    <m/>
    <m/>
    <s v="SMARONDE"/>
    <d v="2019-10-21T00:00:00"/>
    <d v="2019-10-21T00:00:00"/>
    <d v="2019-10-22T00:00:00"/>
    <d v="2019-10-22T00:00:00"/>
    <s v="RDENNIS1"/>
    <d v="2019-10-21T00:00:00"/>
    <d v="2019-10-21T00:00:00"/>
    <d v="2019-10-21T00:00:00"/>
    <d v="2019-10-22T00:00:00"/>
    <m/>
    <m/>
    <m/>
    <m/>
    <m/>
    <s v="GLUGO"/>
    <d v="2019-10-24T00:00:00"/>
    <d v="2019-10-24T00:00:00"/>
    <d v="2019-10-25T00:00:00"/>
    <d v="2019-10-25T00:00:00"/>
    <s v="SOROZCO"/>
    <d v="2019-10-30T00:00:00"/>
    <d v="2019-10-30T00:00:00"/>
    <d v="2019-10-30T00:00:00"/>
    <d v="2019-10-30T00:00:00"/>
    <m/>
    <m/>
    <m/>
    <m/>
    <m/>
    <s v="SVCORDERMAN"/>
    <d v="2019-11-07T00:00:00"/>
    <m/>
    <d v="2019-11-07T00:00:00"/>
    <d v="2019-11-01T00:00:00"/>
    <s v="GLUGO"/>
    <d v="2019-11-06T00:00:00"/>
    <d v="2019-10-31T00:00:00"/>
    <d v="2019-11-06T00:00:00"/>
    <d v="2019-10-31T00:00:00"/>
    <m/>
    <m/>
    <m/>
    <d v="2019-11-06T00:00:00"/>
    <m/>
    <s v="JOWOOD"/>
    <m/>
    <m/>
    <m/>
    <m/>
    <m/>
    <m/>
    <m/>
    <d v="2019-12-04T00:00:00"/>
    <m/>
    <s v="GLUGO"/>
    <d v="2019-11-06T00:00:00"/>
    <m/>
    <d v="2019-11-06T00:00:00"/>
    <d v="2019-10-31T00:00:00"/>
    <m/>
    <m/>
    <m/>
    <m/>
    <m/>
    <m/>
    <m/>
    <m/>
    <m/>
    <m/>
    <x v="0"/>
    <x v="0"/>
  </r>
  <r>
    <s v="SLMCNABB"/>
    <n v="1902116901"/>
    <s v="VP/FSTRK-STD-BLDR"/>
    <s v="BERNIE DULAS LLC"/>
    <s v="OTTER TAIL  REVISED"/>
    <x v="0"/>
    <d v="2019-10-02T00:00:00"/>
    <d v="2019-12-05T00:00:00"/>
    <m/>
    <n v="3673"/>
    <s v="CST"/>
    <s v="MEM"/>
    <x v="8"/>
    <s v="EVA"/>
    <s v="B1"/>
    <m/>
    <d v="2019-10-08T00:00:00"/>
    <d v="2019-10-09T00:00:00"/>
    <m/>
    <n v="31865.13"/>
    <n v="0"/>
    <n v="10.95"/>
    <n v="10.85"/>
    <n v="10.85"/>
    <n v="15"/>
    <m/>
    <n v="13.5"/>
    <n v="0"/>
    <n v="13.5"/>
    <n v="3465"/>
    <n v="1650"/>
    <n v="0"/>
    <n v="5289.13"/>
    <n v="16.597999999999999"/>
    <n v="0"/>
    <m/>
    <n v="16.600000000000001"/>
    <m/>
    <m/>
    <m/>
    <m/>
    <m/>
    <s v="BMARSHALL"/>
    <d v="2019-10-22T00:00:00"/>
    <d v="2019-10-22T00:00:00"/>
    <d v="2019-10-23T00:00:00"/>
    <d v="2019-10-23T00:00:00"/>
    <s v="RDENNIS1"/>
    <d v="2019-10-23T00:00:00"/>
    <d v="2019-10-23T00:00:00"/>
    <d v="2019-10-23T00:00:00"/>
    <d v="2019-10-23T00:00:00"/>
    <m/>
    <m/>
    <m/>
    <m/>
    <m/>
    <s v="MORTL"/>
    <d v="2019-10-24T00:00:00"/>
    <d v="2019-10-24T00:00:00"/>
    <d v="2019-10-25T00:00:00"/>
    <d v="2019-10-25T00:00:00"/>
    <m/>
    <m/>
    <m/>
    <m/>
    <m/>
    <m/>
    <m/>
    <m/>
    <m/>
    <m/>
    <s v="SVCORDERMAN"/>
    <d v="2019-11-05T00:00:00"/>
    <m/>
    <d v="2019-11-05T00:00:00"/>
    <d v="2019-11-01T00:00:00"/>
    <s v="MORTL"/>
    <d v="2019-10-31T00:00:00"/>
    <d v="2019-10-31T00:00:00"/>
    <d v="2019-10-31T00:00:00"/>
    <d v="2019-10-31T00:00:00"/>
    <m/>
    <m/>
    <m/>
    <d v="2019-11-06T00:00:00"/>
    <m/>
    <s v="CDBRIDGES"/>
    <m/>
    <m/>
    <m/>
    <m/>
    <m/>
    <m/>
    <m/>
    <d v="2019-12-04T00:00:00"/>
    <m/>
    <s v="MORTL"/>
    <d v="2019-10-31T00:00:00"/>
    <m/>
    <d v="2019-10-31T00:00:00"/>
    <d v="2019-10-31T00:00:00"/>
    <m/>
    <m/>
    <m/>
    <m/>
    <m/>
    <m/>
    <m/>
    <m/>
    <m/>
    <m/>
    <x v="0"/>
    <x v="0"/>
  </r>
  <r>
    <s v="CASTJ2"/>
    <n v="1901996903"/>
    <s v="VP-ENPARTS-BLDR"/>
    <s v="DELONG BUILDING SYSTEMS INC"/>
    <s v="RIFFLE MACHINE WORKS - 2019 AD"/>
    <x v="0"/>
    <d v="2019-10-31T00:00:00"/>
    <m/>
    <m/>
    <m/>
    <s v="CST"/>
    <s v="MEM"/>
    <x v="8"/>
    <s v="EVA"/>
    <s v="B1"/>
    <m/>
    <m/>
    <m/>
    <m/>
    <n v="15144.09"/>
    <n v="0"/>
    <n v="0.81"/>
    <n v="0.74"/>
    <n v="0.74"/>
    <n v="0"/>
    <m/>
    <n v="0"/>
    <n v="0"/>
    <n v="0"/>
    <m/>
    <m/>
    <n v="0"/>
    <n v="4302.49"/>
    <n v="28.41"/>
    <n v="0"/>
    <m/>
    <n v="0"/>
    <m/>
    <m/>
    <m/>
    <m/>
    <m/>
    <s v="JDPETRICH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1-07T00:00:00"/>
    <m/>
    <d v="2019-11-07T00:00:00"/>
    <d v="2019-11-07T00:00:00"/>
    <m/>
    <m/>
    <m/>
    <m/>
    <m/>
    <m/>
    <m/>
    <m/>
    <d v="2019-11-11T00:00:00"/>
    <m/>
    <s v="CEQUERRY"/>
    <m/>
    <m/>
    <m/>
    <m/>
    <m/>
    <m/>
    <m/>
    <d v="2019-12-06T00:00:00"/>
    <m/>
    <s v="CASTJ2"/>
    <d v="2019-11-04T00:00:00"/>
    <m/>
    <d v="2019-11-04T00:00:00"/>
    <d v="2019-11-04T00:00:00"/>
    <m/>
    <m/>
    <m/>
    <m/>
    <m/>
    <m/>
    <m/>
    <m/>
    <m/>
    <m/>
    <x v="0"/>
    <x v="1"/>
  </r>
  <r>
    <s v="CTOMVIG"/>
    <n v="1901793501"/>
    <s v="VP/Z-CUSTOM-BLDR"/>
    <s v="SCHAFER CONSTRUCTION, INC"/>
    <s v="MHOG STORAGE BUILDING"/>
    <x v="1"/>
    <d v="2019-08-28T00:00:00"/>
    <d v="2019-11-22T00:00:00"/>
    <m/>
    <m/>
    <s v="EVA"/>
    <s v="EVA"/>
    <x v="8"/>
    <s v="EVA"/>
    <s v="B2"/>
    <m/>
    <d v="2019-09-17T00:00:00"/>
    <d v="2019-09-18T00:00:00"/>
    <d v="2019-12-01T00:00:00"/>
    <n v="44355.27"/>
    <n v="44355.27"/>
    <n v="11.74"/>
    <n v="11.8"/>
    <n v="11.8"/>
    <n v="37.54"/>
    <m/>
    <n v="61"/>
    <n v="0"/>
    <n v="61"/>
    <n v="8669.5499999999993"/>
    <n v="4128.3500000000004"/>
    <n v="5617.5"/>
    <n v="7271.63"/>
    <n v="16.393999999999998"/>
    <n v="8720.82"/>
    <n v="19.661000000000001"/>
    <n v="0"/>
    <m/>
    <m/>
    <m/>
    <m/>
    <m/>
    <s v="JOPARKER"/>
    <d v="2019-10-04T00:00:00"/>
    <d v="2019-10-04T00:00:00"/>
    <d v="2019-10-08T00:00:00"/>
    <d v="2019-09-16T00:00:00"/>
    <s v="HARBD"/>
    <d v="2019-10-07T00:00:00"/>
    <d v="2019-10-07T00:00:00"/>
    <d v="2019-10-07T00:00:00"/>
    <m/>
    <s v="VISHNU"/>
    <d v="2019-10-09T00:00:00"/>
    <d v="2019-10-09T00:00:00"/>
    <d v="2019-10-09T00:00:00"/>
    <m/>
    <s v="EZAVALA"/>
    <d v="2019-10-10T00:00:00"/>
    <d v="2019-10-10T00:00:00"/>
    <d v="2019-10-17T00:00:00"/>
    <d v="2019-10-17T00:00:00"/>
    <s v="SALOW"/>
    <d v="2019-10-23T00:00:00"/>
    <d v="2019-10-23T00:00:00"/>
    <d v="2019-10-24T00:00:00"/>
    <d v="2019-10-24T00:00:00"/>
    <m/>
    <m/>
    <m/>
    <m/>
    <m/>
    <s v="SVCORDERMAN"/>
    <d v="2019-10-31T00:00:00"/>
    <m/>
    <d v="2019-10-31T00:00:00"/>
    <d v="2019-10-31T00:00:00"/>
    <s v="EZAVALA"/>
    <d v="2019-10-30T00:00:00"/>
    <d v="2019-10-30T00:00:00"/>
    <d v="2019-10-30T00:00:00"/>
    <d v="2019-10-30T00:00:00"/>
    <m/>
    <m/>
    <m/>
    <d v="2019-11-04T00:00:00"/>
    <m/>
    <s v="HARBD"/>
    <m/>
    <m/>
    <m/>
    <m/>
    <m/>
    <m/>
    <m/>
    <d v="2019-11-22T00:00:00"/>
    <d v="2019-11-22T00:00:00"/>
    <s v="EZAVALA"/>
    <d v="2019-10-30T00:00:00"/>
    <m/>
    <d v="2019-10-30T00:00:00"/>
    <d v="2019-10-30T00:00:00"/>
    <s v="DOVEJ"/>
    <d v="2019-09-09T00:00:00"/>
    <d v="2019-09-09T00:00:00"/>
    <d v="2019-09-13T00:00:00"/>
    <d v="2019-09-11T00:00:00"/>
    <m/>
    <m/>
    <m/>
    <m/>
    <m/>
    <x v="0"/>
    <x v="0"/>
  </r>
  <r>
    <s v="SLMCNABB"/>
    <n v="1901362201"/>
    <s v="VP/FSTRK-STD-BLDR"/>
    <s v="1848 CONSTRUCTION, INC."/>
    <s v="MWC WAREHOUSE"/>
    <x v="0"/>
    <d v="2019-09-23T00:00:00"/>
    <d v="2019-11-29T00:00:00"/>
    <m/>
    <s v="19-0019"/>
    <s v="CST"/>
    <s v="MEM"/>
    <x v="8"/>
    <s v="EVA"/>
    <s v="B2"/>
    <m/>
    <d v="2019-10-04T00:00:00"/>
    <d v="2019-10-04T00:00:00"/>
    <m/>
    <n v="112674.18"/>
    <n v="112674.18"/>
    <n v="42.46"/>
    <n v="42.69"/>
    <n v="42.69"/>
    <n v="80"/>
    <m/>
    <n v="62"/>
    <n v="0"/>
    <n v="62"/>
    <n v="4389"/>
    <n v="2090"/>
    <n v="0"/>
    <n v="19495.95"/>
    <n v="17.303000000000001"/>
    <n v="28564.34"/>
    <n v="25.350999999999999"/>
    <n v="17.3"/>
    <m/>
    <m/>
    <m/>
    <m/>
    <m/>
    <s v="JHUTCHINSON"/>
    <d v="2019-10-21T00:00:00"/>
    <d v="2019-10-21T00:00:00"/>
    <d v="2019-10-23T00:00:00"/>
    <d v="2019-10-21T00:00:00"/>
    <s v="WILLA1"/>
    <d v="2019-10-23T00:00:00"/>
    <d v="2019-10-23T00:00:00"/>
    <d v="2019-10-23T00:00:00"/>
    <d v="2019-10-22T00:00:00"/>
    <m/>
    <m/>
    <m/>
    <m/>
    <m/>
    <s v="SIERA"/>
    <d v="2019-10-25T00:00:00"/>
    <d v="2019-10-25T00:00:00"/>
    <d v="2019-10-28T00:00:00"/>
    <d v="2019-10-28T00:00:00"/>
    <s v="KLSEGUNDO"/>
    <d v="2019-10-29T00:00:00"/>
    <d v="2019-10-29T00:00:00"/>
    <d v="2019-10-31T00:00:00"/>
    <m/>
    <m/>
    <m/>
    <m/>
    <m/>
    <m/>
    <s v="SVCORDERMAN"/>
    <d v="2019-11-08T00:00:00"/>
    <m/>
    <d v="2019-11-08T00:00:00"/>
    <d v="2019-11-08T00:00:00"/>
    <s v="SIERA"/>
    <d v="2019-11-08T00:00:00"/>
    <d v="2019-11-08T00:00:00"/>
    <d v="2019-11-08T00:00:00"/>
    <d v="2019-11-08T00:00:00"/>
    <m/>
    <m/>
    <m/>
    <d v="2019-11-13T00:00:00"/>
    <m/>
    <s v="WILLA1"/>
    <m/>
    <m/>
    <m/>
    <m/>
    <m/>
    <m/>
    <m/>
    <d v="2019-11-27T00:00:00"/>
    <d v="2019-11-27T00:00:00"/>
    <s v="SIERA"/>
    <d v="2019-11-08T00:00:00"/>
    <m/>
    <d v="2019-11-08T00:00:00"/>
    <d v="2019-11-08T00:00:00"/>
    <m/>
    <m/>
    <m/>
    <m/>
    <m/>
    <m/>
    <m/>
    <m/>
    <m/>
    <m/>
    <x v="0"/>
    <x v="0"/>
  </r>
  <r>
    <s v="SLMCNABB"/>
    <n v="1901938701"/>
    <s v="VP/FSTRK-STD-BLDR"/>
    <s v="CHOICE BUILDING SYSTEMS"/>
    <s v="MAINTENANCE BLDG"/>
    <x v="0"/>
    <d v="2019-10-03T00:00:00"/>
    <d v="2019-12-05T00:00:00"/>
    <m/>
    <m/>
    <s v="CST"/>
    <s v="MEM"/>
    <x v="8"/>
    <s v="EVA"/>
    <s v="B2"/>
    <m/>
    <d v="2019-10-08T00:00:00"/>
    <d v="2019-10-09T00:00:00"/>
    <m/>
    <n v="37779.71"/>
    <n v="0"/>
    <n v="13.58"/>
    <n v="14.18"/>
    <n v="14.18"/>
    <n v="15"/>
    <m/>
    <n v="18.5"/>
    <n v="0"/>
    <n v="18.5"/>
    <n v="3465"/>
    <n v="1650"/>
    <n v="0"/>
    <n v="6853.35"/>
    <n v="18.14"/>
    <n v="0"/>
    <m/>
    <n v="0"/>
    <m/>
    <m/>
    <m/>
    <m/>
    <m/>
    <s v="APPEA"/>
    <d v="2019-10-21T00:00:00"/>
    <d v="2019-10-21T00:00:00"/>
    <d v="2019-10-22T00:00:00"/>
    <d v="2019-10-22T00:00:00"/>
    <s v="WILLA1"/>
    <d v="2019-10-22T00:00:00"/>
    <d v="2019-10-22T00:00:00"/>
    <d v="2019-10-22T00:00:00"/>
    <d v="2019-10-23T00:00:00"/>
    <m/>
    <m/>
    <m/>
    <m/>
    <m/>
    <s v="KLSEGUNDO"/>
    <d v="2019-10-24T00:00:00"/>
    <d v="2019-10-24T00:00:00"/>
    <d v="2019-10-24T00:00:00"/>
    <d v="2019-10-24T00:00:00"/>
    <s v="EFGALVAN"/>
    <d v="2019-10-25T00:00:00"/>
    <d v="2019-10-25T00:00:00"/>
    <d v="2019-10-25T00:00:00"/>
    <d v="2019-10-25T00:00:00"/>
    <m/>
    <m/>
    <m/>
    <m/>
    <m/>
    <s v="SVCORDERMAN"/>
    <d v="2019-11-05T00:00:00"/>
    <m/>
    <d v="2019-11-05T00:00:00"/>
    <d v="2019-10-30T00:00:00"/>
    <s v="KLSEGUNDO"/>
    <d v="2019-10-29T00:00:00"/>
    <d v="2019-10-29T00:00:00"/>
    <d v="2019-10-29T00:00:00"/>
    <d v="2019-10-29T00:00:00"/>
    <m/>
    <m/>
    <m/>
    <d v="2019-11-04T00:00:00"/>
    <m/>
    <s v="WILLA1"/>
    <m/>
    <m/>
    <m/>
    <m/>
    <m/>
    <m/>
    <m/>
    <d v="2019-12-04T00:00:00"/>
    <m/>
    <s v="KLSEGUNDO"/>
    <d v="2019-10-31T00:00:00"/>
    <m/>
    <d v="2019-10-31T00:00:00"/>
    <d v="2019-10-29T00:00:00"/>
    <m/>
    <m/>
    <m/>
    <m/>
    <m/>
    <m/>
    <m/>
    <m/>
    <m/>
    <m/>
    <x v="0"/>
    <x v="0"/>
  </r>
  <r>
    <s v="KLGOETZ"/>
    <n v="1901126601"/>
    <s v="VP/FSTRK-STD-BLDR"/>
    <s v="HAGERTY BUILDING &amp; CONSTRUCTION"/>
    <s v="SHELTER REBECCA PARK"/>
    <x v="0"/>
    <d v="2019-11-06T00:00:00"/>
    <d v="2019-12-17T00:00:00"/>
    <m/>
    <n v="4071"/>
    <s v="CST"/>
    <s v="MEM"/>
    <x v="8"/>
    <s v="EVA"/>
    <s v="B2"/>
    <m/>
    <d v="2019-11-07T00:00:00"/>
    <d v="2019-11-08T00:00:00"/>
    <m/>
    <n v="11205.23"/>
    <n v="0"/>
    <n v="3.66"/>
    <n v="3.89"/>
    <n v="3.89"/>
    <n v="15"/>
    <m/>
    <n v="18"/>
    <n v="0"/>
    <n v="18"/>
    <n v="3465"/>
    <n v="1650"/>
    <n v="0"/>
    <n v="2108.23"/>
    <n v="18.815000000000001"/>
    <n v="0"/>
    <m/>
    <n v="18.809999999999999"/>
    <m/>
    <m/>
    <m/>
    <m/>
    <m/>
    <s v="BMARSHALL"/>
    <d v="2019-11-08T00:00:00"/>
    <d v="2019-11-08T00:00:00"/>
    <d v="2019-11-08T00:00:00"/>
    <m/>
    <s v="RDENNIS1"/>
    <d v="2019-11-08T00:00:00"/>
    <d v="2019-11-08T00:00:00"/>
    <d v="2019-11-08T00:00:00"/>
    <d v="2019-11-08T00:00:00"/>
    <m/>
    <m/>
    <m/>
    <m/>
    <m/>
    <s v="JMENDOZA1"/>
    <d v="2019-11-12T00:00:00"/>
    <d v="2019-11-12T00:00:00"/>
    <d v="2019-11-12T00:00:00"/>
    <d v="2019-11-12T00:00:00"/>
    <s v="MENDP"/>
    <d v="2019-11-13T00:00:00"/>
    <d v="2019-11-13T00:00:00"/>
    <d v="2019-11-13T00:00:00"/>
    <d v="2019-11-13T00:00:00"/>
    <m/>
    <m/>
    <m/>
    <m/>
    <m/>
    <s v="SVCORDERMAN"/>
    <d v="2019-11-20T00:00:00"/>
    <m/>
    <d v="2019-11-20T00:00:00"/>
    <d v="2019-11-19T00:00:00"/>
    <s v="CORTL"/>
    <d v="2019-11-19T00:00:00"/>
    <d v="2019-11-19T00:00:00"/>
    <d v="2019-11-19T00:00:00"/>
    <d v="2019-11-19T00:00:00"/>
    <m/>
    <m/>
    <m/>
    <d v="2019-11-22T00:00:00"/>
    <m/>
    <s v="JOWOOD"/>
    <m/>
    <m/>
    <m/>
    <m/>
    <m/>
    <m/>
    <m/>
    <d v="2019-12-17T00:00:00"/>
    <m/>
    <s v="CORTL"/>
    <d v="2019-11-19T00:00:00"/>
    <m/>
    <d v="2019-11-19T00:00:00"/>
    <d v="2019-11-19T00:00:00"/>
    <m/>
    <m/>
    <m/>
    <m/>
    <m/>
    <m/>
    <m/>
    <m/>
    <m/>
    <m/>
    <x v="0"/>
    <x v="0"/>
  </r>
  <r>
    <s v="JHORN"/>
    <n v="1901784902"/>
    <s v="VP-ENPARTS-BLDR"/>
    <s v="MARCUS CONSTRUCTION COMPANY"/>
    <s v="WARNER ROOF COLLAPSE"/>
    <x v="1"/>
    <d v="2019-11-11T00:00:00"/>
    <m/>
    <m/>
    <n v="201922004"/>
    <s v="EVA"/>
    <s v="EVA"/>
    <x v="8"/>
    <s v="EVA"/>
    <s v="B2"/>
    <m/>
    <m/>
    <m/>
    <d v="2019-12-01T00:00:00"/>
    <n v="1009.48"/>
    <n v="1009.48"/>
    <n v="0.16"/>
    <n v="0.16"/>
    <n v="0.16"/>
    <n v="0"/>
    <m/>
    <n v="0"/>
    <n v="0"/>
    <n v="0"/>
    <m/>
    <m/>
    <n v="0"/>
    <n v="424.01"/>
    <n v="42.003"/>
    <n v="474.18"/>
    <n v="46.972999999999999"/>
    <n v="0"/>
    <m/>
    <m/>
    <m/>
    <m/>
    <m/>
    <s v="MAYJ1"/>
    <m/>
    <m/>
    <m/>
    <m/>
    <s v="WTCASTONGUAY"/>
    <m/>
    <m/>
    <m/>
    <m/>
    <m/>
    <m/>
    <m/>
    <m/>
    <m/>
    <m/>
    <m/>
    <m/>
    <m/>
    <m/>
    <m/>
    <m/>
    <m/>
    <m/>
    <m/>
    <m/>
    <m/>
    <m/>
    <m/>
    <m/>
    <s v="SVCORDERMAN"/>
    <d v="2019-11-11T00:00:00"/>
    <m/>
    <d v="2019-11-11T00:00:00"/>
    <d v="2019-11-11T00:00:00"/>
    <m/>
    <m/>
    <m/>
    <m/>
    <m/>
    <m/>
    <m/>
    <m/>
    <d v="2019-11-14T00:00:00"/>
    <m/>
    <s v="MAYJ1"/>
    <m/>
    <m/>
    <m/>
    <m/>
    <m/>
    <m/>
    <m/>
    <d v="2019-11-18T00:00:00"/>
    <d v="2019-11-19T00:00:00"/>
    <s v="JCSCHWARTZ"/>
    <d v="2019-11-11T00:00:00"/>
    <m/>
    <d v="2019-11-11T00:00:00"/>
    <d v="2019-11-11T00:00:00"/>
    <s v="KLEIJ"/>
    <m/>
    <m/>
    <m/>
    <m/>
    <m/>
    <m/>
    <m/>
    <m/>
    <m/>
    <x v="0"/>
    <x v="1"/>
  </r>
  <r>
    <s v="MPAULSON"/>
    <n v="1901696401"/>
    <s v="VP/Z-CUSTOM-BLDR"/>
    <s v="MIDWEST BUILDERS, INC."/>
    <s v="PREMIER MT. HOREB - C STORE /"/>
    <x v="0"/>
    <d v="2019-08-06T00:00:00"/>
    <d v="2019-11-26T00:00:00"/>
    <m/>
    <m/>
    <s v="EVA"/>
    <s v="STJ"/>
    <x v="8"/>
    <s v="EVA"/>
    <s v="B3"/>
    <m/>
    <d v="2019-09-17T00:00:00"/>
    <d v="2019-09-18T00:00:00"/>
    <m/>
    <n v="88039.08"/>
    <n v="88039.08"/>
    <n v="25.82"/>
    <n v="24.26"/>
    <n v="24.26"/>
    <n v="77.180000000000007"/>
    <m/>
    <n v="106.75"/>
    <n v="0"/>
    <n v="106.75"/>
    <n v="17827.91"/>
    <n v="8489.48"/>
    <n v="0"/>
    <n v="26519.119999999999"/>
    <n v="30.122"/>
    <n v="42371.92"/>
    <n v="48.128999999999998"/>
    <n v="0"/>
    <m/>
    <m/>
    <m/>
    <m/>
    <m/>
    <s v="RDPALMER"/>
    <d v="2019-10-10T00:00:00"/>
    <d v="2019-10-10T00:00:00"/>
    <d v="2019-10-18T00:00:00"/>
    <m/>
    <s v="MLJOB"/>
    <d v="2019-10-17T00:00:00"/>
    <d v="2019-10-17T00:00:00"/>
    <d v="2019-10-17T00:00:00"/>
    <m/>
    <m/>
    <m/>
    <m/>
    <m/>
    <m/>
    <s v="JMENDOZA1"/>
    <d v="2019-10-21T00:00:00"/>
    <d v="2019-10-21T00:00:00"/>
    <d v="2019-10-25T00:00:00"/>
    <d v="2019-10-25T00:00:00"/>
    <s v="REHURTADO"/>
    <d v="2019-10-28T00:00:00"/>
    <d v="2019-10-28T00:00:00"/>
    <d v="2019-10-30T00:00:00"/>
    <m/>
    <m/>
    <m/>
    <m/>
    <m/>
    <m/>
    <s v="SVCORDERMAN"/>
    <d v="2019-11-08T00:00:00"/>
    <m/>
    <d v="2019-11-08T00:00:00"/>
    <d v="2019-11-07T00:00:00"/>
    <s v="JMENDOZA1"/>
    <d v="2019-11-07T00:00:00"/>
    <d v="2019-11-07T00:00:00"/>
    <d v="2019-11-07T00:00:00"/>
    <d v="2019-11-07T00:00:00"/>
    <m/>
    <m/>
    <m/>
    <d v="2019-11-11T00:00:00"/>
    <m/>
    <s v="MAYJ1"/>
    <m/>
    <m/>
    <m/>
    <m/>
    <m/>
    <m/>
    <m/>
    <d v="2019-11-27T00:00:00"/>
    <d v="2019-11-29T00:00:00"/>
    <s v="JMENDOZA1"/>
    <d v="2019-11-07T00:00:00"/>
    <m/>
    <d v="2019-11-07T00:00:00"/>
    <d v="2019-11-07T00:00:00"/>
    <s v="JWARMITAGE"/>
    <d v="2019-09-09T00:00:00"/>
    <d v="2019-09-09T00:00:00"/>
    <d v="2019-09-13T00:00:00"/>
    <d v="2019-09-27T00:00:00"/>
    <m/>
    <m/>
    <m/>
    <m/>
    <m/>
    <x v="0"/>
    <x v="0"/>
  </r>
  <r>
    <s v="KLGOETZ"/>
    <n v="1902040301"/>
    <s v="VP/FSTRK-STD-BLDR"/>
    <s v="VALOR CONTRACTING LLC"/>
    <s v="HALSTAD GROCERY 70'CLEARSPAN"/>
    <x v="0"/>
    <d v="2019-09-23T00:00:00"/>
    <d v="2019-12-02T00:00:00"/>
    <m/>
    <n v="1911"/>
    <s v="CST"/>
    <s v="MEM"/>
    <x v="8"/>
    <s v="EVA"/>
    <s v="B3"/>
    <m/>
    <d v="2019-10-04T00:00:00"/>
    <d v="2019-10-04T00:00:00"/>
    <m/>
    <n v="75614"/>
    <n v="0"/>
    <n v="34.729999999999997"/>
    <n v="32.76"/>
    <n v="32.76"/>
    <n v="15"/>
    <m/>
    <n v="23"/>
    <n v="0"/>
    <n v="23"/>
    <n v="3465"/>
    <n v="1650"/>
    <n v="0"/>
    <n v="14105.43"/>
    <n v="18.655000000000001"/>
    <n v="2865.8"/>
    <m/>
    <n v="17.87"/>
    <m/>
    <m/>
    <m/>
    <m/>
    <m/>
    <s v="ANMILLS"/>
    <d v="2019-10-21T00:00:00"/>
    <d v="2019-10-21T00:00:00"/>
    <d v="2019-10-22T00:00:00"/>
    <d v="2019-10-24T00:00:00"/>
    <s v="APPEA"/>
    <d v="2019-10-21T00:00:00"/>
    <d v="2019-10-21T00:00:00"/>
    <d v="2019-10-21T00:00:00"/>
    <d v="2019-10-21T00:00:00"/>
    <m/>
    <m/>
    <m/>
    <m/>
    <m/>
    <s v="MENDP"/>
    <d v="2019-10-29T00:00:00"/>
    <d v="2019-10-29T00:00:00"/>
    <d v="2019-10-29T00:00:00"/>
    <d v="2019-10-29T00:00:00"/>
    <m/>
    <m/>
    <m/>
    <m/>
    <m/>
    <m/>
    <m/>
    <m/>
    <m/>
    <m/>
    <s v="SVCORDERMAN"/>
    <d v="2019-11-06T00:00:00"/>
    <m/>
    <d v="2019-11-06T00:00:00"/>
    <d v="2019-11-04T00:00:00"/>
    <s v="MENDP"/>
    <d v="2019-11-03T00:00:00"/>
    <d v="2019-11-03T00:00:00"/>
    <d v="2019-11-03T00:00:00"/>
    <d v="2019-11-03T00:00:00"/>
    <m/>
    <m/>
    <m/>
    <d v="2019-11-07T00:00:00"/>
    <m/>
    <s v="CDBRIDGES"/>
    <m/>
    <m/>
    <m/>
    <m/>
    <m/>
    <m/>
    <m/>
    <d v="2019-12-02T00:00:00"/>
    <d v="2019-11-25T00:00:00"/>
    <s v="MENDP"/>
    <d v="2019-11-05T00:00:00"/>
    <m/>
    <d v="2019-11-05T00:00:00"/>
    <d v="2019-11-03T00:00:00"/>
    <m/>
    <m/>
    <m/>
    <m/>
    <m/>
    <m/>
    <m/>
    <m/>
    <m/>
    <m/>
    <x v="0"/>
    <x v="0"/>
  </r>
  <r>
    <s v="SLMCNABB"/>
    <n v="1902039501"/>
    <s v="VP/FSTRK-STD-BLDR"/>
    <s v="MIDWEST BUILDERS, INC."/>
    <s v="CAREY'S GUTTER &amp; DOORS FACILIT"/>
    <x v="0"/>
    <d v="2019-10-04T00:00:00"/>
    <d v="2019-12-02T00:00:00"/>
    <m/>
    <m/>
    <s v="CST"/>
    <s v="MEM"/>
    <x v="8"/>
    <s v="EVA"/>
    <s v="B3"/>
    <m/>
    <d v="2019-10-08T00:00:00"/>
    <d v="2019-10-09T00:00:00"/>
    <m/>
    <n v="101272.9"/>
    <n v="0"/>
    <n v="44.61"/>
    <n v="44.91"/>
    <n v="44.91"/>
    <n v="30"/>
    <m/>
    <n v="42"/>
    <n v="12"/>
    <n v="54"/>
    <n v="3465"/>
    <n v="1650"/>
    <n v="0"/>
    <n v="21027.06"/>
    <n v="20.763000000000002"/>
    <n v="0"/>
    <m/>
    <n v="17.32"/>
    <m/>
    <m/>
    <m/>
    <m/>
    <m/>
    <s v="JOWOOD"/>
    <d v="2019-10-11T00:00:00"/>
    <d v="2019-10-11T00:00:00"/>
    <d v="2019-10-14T00:00:00"/>
    <d v="2019-10-23T00:00:00"/>
    <s v="RDENNIS1"/>
    <d v="2019-10-20T00:00:00"/>
    <d v="2019-10-20T00:00:00"/>
    <d v="2019-10-20T00:00:00"/>
    <d v="2019-10-20T00:00:00"/>
    <m/>
    <m/>
    <m/>
    <m/>
    <m/>
    <s v="LPARRA"/>
    <d v="2019-10-29T00:00:00"/>
    <d v="2019-10-29T00:00:00"/>
    <d v="2019-10-29T00:00:00"/>
    <d v="2019-10-29T00:00:00"/>
    <s v="LPARRA"/>
    <d v="2019-10-22T00:00:00"/>
    <d v="2019-10-22T00:00:00"/>
    <d v="2019-10-22T00:00:00"/>
    <d v="2019-11-06T00:00:00"/>
    <m/>
    <m/>
    <m/>
    <m/>
    <m/>
    <s v="SVCORDERMAN"/>
    <d v="2030-01-01T00:00:00"/>
    <m/>
    <d v="2019-11-18T00:00:00"/>
    <d v="2019-11-18T00:00:00"/>
    <s v="LPARRA"/>
    <d v="2019-11-06T00:00:00"/>
    <d v="2019-11-06T00:00:00"/>
    <d v="2019-11-06T00:00:00"/>
    <d v="2019-11-06T00:00:00"/>
    <m/>
    <m/>
    <m/>
    <d v="2019-11-21T00:00:00"/>
    <m/>
    <s v="RDENNIS1"/>
    <m/>
    <m/>
    <m/>
    <m/>
    <m/>
    <m/>
    <m/>
    <d v="2019-12-17T00:00:00"/>
    <m/>
    <s v="LPARRA"/>
    <d v="2019-11-06T00:00:00"/>
    <m/>
    <d v="2019-11-06T00:00:00"/>
    <d v="2019-11-06T00:00:00"/>
    <m/>
    <m/>
    <m/>
    <m/>
    <m/>
    <m/>
    <m/>
    <m/>
    <m/>
    <m/>
    <x v="0"/>
    <x v="0"/>
  </r>
  <r>
    <s v="NAATM"/>
    <n v="1900944305"/>
    <s v="VP-ENPARTS-BLDR"/>
    <s v="BUCK CONSTRUCTION, INC."/>
    <s v="IRVINGFARMS.042419"/>
    <x v="1"/>
    <d v="2019-10-28T00:00:00"/>
    <m/>
    <m/>
    <s v="19-1016"/>
    <s v="EVA"/>
    <s v="EVA"/>
    <x v="8"/>
    <s v="EVA"/>
    <s v="B3"/>
    <m/>
    <m/>
    <m/>
    <d v="2019-11-28T00:00:00"/>
    <n v="3992.24"/>
    <n v="3992.24"/>
    <n v="1.1399999999999999"/>
    <n v="1.18"/>
    <n v="1.18"/>
    <n v="0"/>
    <m/>
    <n v="0"/>
    <n v="0"/>
    <n v="0"/>
    <m/>
    <m/>
    <n v="0"/>
    <n v="1809.24"/>
    <n v="45.319000000000003"/>
    <n v="1355.71"/>
    <n v="33.959000000000003"/>
    <n v="0"/>
    <m/>
    <m/>
    <m/>
    <m/>
    <m/>
    <s v="JOPARKER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19-10-28T00:00:00"/>
    <m/>
    <d v="2019-10-28T00:00:00"/>
    <d v="2019-10-28T00:00:00"/>
    <m/>
    <m/>
    <m/>
    <m/>
    <m/>
    <m/>
    <m/>
    <m/>
    <m/>
    <m/>
    <s v="MAYJ1"/>
    <m/>
    <m/>
    <m/>
    <m/>
    <m/>
    <m/>
    <m/>
    <d v="2019-11-20T00:00:00"/>
    <d v="2019-11-22T00:00:00"/>
    <s v="JCSCHWARTZ"/>
    <d v="2019-10-28T00:00:00"/>
    <m/>
    <d v="2019-10-28T00:00:00"/>
    <d v="2019-10-28T00:00:00"/>
    <s v="JDSLYE"/>
    <m/>
    <m/>
    <m/>
    <m/>
    <m/>
    <m/>
    <m/>
    <m/>
    <m/>
    <x v="0"/>
    <x v="1"/>
  </r>
  <r>
    <s v="LARIEMER"/>
    <n v="1901608401"/>
    <s v="VP/Z-CUSTOM-BLDR"/>
    <s v="DJ  CONSTRUCTION CO. INC."/>
    <s v="CHAMPION CHAIR"/>
    <x v="0"/>
    <d v="2019-07-29T00:00:00"/>
    <d v="2019-12-10T00:00:00"/>
    <m/>
    <s v="19-0-064"/>
    <s v="EVA"/>
    <s v="EVA"/>
    <x v="8"/>
    <s v="EVA"/>
    <s v="D1"/>
    <m/>
    <d v="2019-09-27T00:00:00"/>
    <d v="2019-09-30T00:00:00"/>
    <m/>
    <n v="206119.42"/>
    <n v="0"/>
    <n v="80.569999999999993"/>
    <n v="92.07"/>
    <n v="92.07"/>
    <n v="194.3"/>
    <m/>
    <n v="304.14999999999998"/>
    <n v="0"/>
    <n v="304.14999999999998"/>
    <n v="43295.95"/>
    <n v="20662"/>
    <n v="0"/>
    <n v="34244.42"/>
    <n v="16.614000000000001"/>
    <n v="30118.58"/>
    <m/>
    <n v="0"/>
    <m/>
    <m/>
    <m/>
    <m/>
    <m/>
    <s v="DKRICHARDS"/>
    <d v="2019-10-07T00:00:00"/>
    <d v="2019-10-07T00:00:00"/>
    <d v="2019-10-11T00:00:00"/>
    <d v="2019-10-18T00:00:00"/>
    <s v="MLJOB"/>
    <d v="2019-10-31T00:00:00"/>
    <d v="2019-10-31T00:00:00"/>
    <d v="2019-10-31T00:00:00"/>
    <m/>
    <s v="MAYJ1"/>
    <m/>
    <m/>
    <d v="2019-09-24T00:00:00"/>
    <d v="2019-09-24T00:00:00"/>
    <s v="LOPEA"/>
    <d v="2019-10-17T00:00:00"/>
    <d v="2019-10-17T00:00:00"/>
    <d v="2019-10-28T00:00:00"/>
    <d v="2019-10-28T00:00:00"/>
    <s v="HERNG"/>
    <d v="2019-11-04T00:00:00"/>
    <d v="2019-11-04T00:00:00"/>
    <d v="2019-11-07T00:00:00"/>
    <d v="2019-11-07T00:00:00"/>
    <m/>
    <m/>
    <m/>
    <m/>
    <m/>
    <s v="SVCORDERMAN"/>
    <d v="2019-11-14T00:00:00"/>
    <m/>
    <d v="2019-11-15T00:00:00"/>
    <d v="2019-11-15T00:00:00"/>
    <s v="LOPEA"/>
    <d v="2019-11-15T00:00:00"/>
    <d v="2019-11-15T00:00:00"/>
    <d v="2019-11-15T00:00:00"/>
    <d v="2019-11-15T00:00:00"/>
    <m/>
    <m/>
    <m/>
    <d v="2019-11-20T00:00:00"/>
    <m/>
    <s v="MAYJ1"/>
    <m/>
    <m/>
    <m/>
    <m/>
    <m/>
    <m/>
    <m/>
    <d v="2019-12-10T00:00:00"/>
    <d v="2019-11-27T00:00:00"/>
    <s v="LOPEA"/>
    <d v="2019-11-15T00:00:00"/>
    <m/>
    <d v="2019-11-15T00:00:00"/>
    <d v="2019-11-15T00:00:00"/>
    <s v="KLEIJ"/>
    <d v="2019-09-09T00:00:00"/>
    <d v="2019-09-09T00:00:00"/>
    <d v="2019-09-13T00:00:00"/>
    <d v="2019-09-17T00:00:00"/>
    <m/>
    <m/>
    <m/>
    <m/>
    <m/>
    <x v="0"/>
    <x v="0"/>
  </r>
  <r>
    <s v="LARIEMER"/>
    <n v="1901608403"/>
    <s v="VP/Z-CUSTOM-BLDR"/>
    <s v="DJ  CONSTRUCTION CO. INC."/>
    <s v="CHAMPION CHAIR"/>
    <x v="0"/>
    <d v="2019-08-21T00:00:00"/>
    <d v="2019-12-10T00:00:00"/>
    <m/>
    <s v="19-0-064"/>
    <s v="EVA"/>
    <s v="EVA"/>
    <x v="8"/>
    <s v="EVA"/>
    <s v="D1"/>
    <m/>
    <d v="2019-10-07T00:00:00"/>
    <d v="2019-10-08T00:00:00"/>
    <m/>
    <n v="125676.64"/>
    <n v="0"/>
    <n v="54.48"/>
    <n v="50.19"/>
    <n v="50.19"/>
    <n v="0"/>
    <m/>
    <n v="0"/>
    <n v="0"/>
    <n v="0"/>
    <m/>
    <m/>
    <n v="0"/>
    <n v="22440.79"/>
    <n v="17.856000000000002"/>
    <n v="0"/>
    <m/>
    <n v="0"/>
    <m/>
    <m/>
    <m/>
    <m/>
    <m/>
    <s v="MAYJ1"/>
    <m/>
    <m/>
    <m/>
    <m/>
    <s v="MLJOB"/>
    <m/>
    <m/>
    <m/>
    <m/>
    <m/>
    <m/>
    <m/>
    <m/>
    <m/>
    <s v="LOPEA"/>
    <d v="2019-10-17T00:00:00"/>
    <d v="2019-10-17T00:00:00"/>
    <d v="2019-10-28T00:00:00"/>
    <d v="2019-10-28T00:00:00"/>
    <s v="HERNG"/>
    <d v="2019-11-04T00:00:00"/>
    <d v="2019-11-04T00:00:00"/>
    <d v="2019-11-07T00:00:00"/>
    <d v="2019-11-07T00:00:00"/>
    <m/>
    <m/>
    <m/>
    <m/>
    <m/>
    <s v="SVCORDERMAN"/>
    <d v="2019-11-15T00:00:00"/>
    <m/>
    <d v="2019-11-15T00:00:00"/>
    <d v="2019-11-15T00:00:00"/>
    <s v="LOPEA"/>
    <d v="2019-11-15T00:00:00"/>
    <d v="2019-11-15T00:00:00"/>
    <d v="2019-11-15T00:00:00"/>
    <d v="2019-11-15T00:00:00"/>
    <m/>
    <m/>
    <m/>
    <d v="2019-11-20T00:00:00"/>
    <m/>
    <s v="MAYJ1"/>
    <m/>
    <m/>
    <m/>
    <m/>
    <m/>
    <m/>
    <m/>
    <d v="2019-12-12T00:00:00"/>
    <m/>
    <s v="LOPEA"/>
    <d v="2019-11-15T00:00:00"/>
    <m/>
    <d v="2019-11-15T00:00:00"/>
    <d v="2019-11-15T00:00:00"/>
    <s v="KLEIJ"/>
    <m/>
    <m/>
    <m/>
    <m/>
    <m/>
    <m/>
    <m/>
    <m/>
    <m/>
    <x v="0"/>
    <x v="0"/>
  </r>
  <r>
    <s v="LARIEMER"/>
    <n v="1901608404"/>
    <s v="VP/Z-CUSTOM-BLDR"/>
    <s v="DJ  CONSTRUCTION CO. INC."/>
    <s v="CHAMPION CHAIR"/>
    <x v="0"/>
    <d v="2019-09-27T00:00:00"/>
    <d v="2019-12-10T00:00:00"/>
    <m/>
    <s v="19-0-064"/>
    <s v="EVA"/>
    <s v="EVA"/>
    <x v="8"/>
    <s v="EVA"/>
    <s v="D1"/>
    <m/>
    <d v="2019-09-27T00:00:00"/>
    <d v="2019-09-30T00:00:00"/>
    <m/>
    <n v="187565.69"/>
    <n v="0"/>
    <n v="76.59"/>
    <n v="77.86"/>
    <n v="77.86"/>
    <n v="0"/>
    <m/>
    <n v="0"/>
    <n v="0"/>
    <n v="0"/>
    <m/>
    <m/>
    <n v="0"/>
    <n v="43368.69"/>
    <n v="23.122"/>
    <n v="158.97"/>
    <m/>
    <n v="0"/>
    <m/>
    <m/>
    <m/>
    <m/>
    <m/>
    <s v="DKRICHARDS"/>
    <m/>
    <m/>
    <m/>
    <m/>
    <s v="MLJOB"/>
    <m/>
    <m/>
    <m/>
    <m/>
    <m/>
    <m/>
    <m/>
    <m/>
    <m/>
    <s v="LOPEA"/>
    <d v="2019-10-17T00:00:00"/>
    <d v="2019-10-17T00:00:00"/>
    <d v="2019-11-28T00:00:00"/>
    <d v="2019-10-28T00:00:00"/>
    <s v="HERNG"/>
    <d v="2019-11-04T00:00:00"/>
    <d v="2019-11-04T00:00:00"/>
    <d v="2019-11-07T00:00:00"/>
    <d v="2019-11-07T00:00:00"/>
    <m/>
    <m/>
    <m/>
    <m/>
    <m/>
    <s v="SVCORDERMAN"/>
    <d v="2019-11-14T00:00:00"/>
    <m/>
    <d v="2019-11-15T00:00:00"/>
    <d v="2019-11-19T00:00:00"/>
    <s v="LOPEA"/>
    <d v="2019-11-29T00:00:00"/>
    <d v="2019-11-29T00:00:00"/>
    <d v="2019-11-29T00:00:00"/>
    <d v="2019-11-29T00:00:00"/>
    <m/>
    <m/>
    <m/>
    <d v="2019-11-22T00:00:00"/>
    <m/>
    <s v="MAYJ1"/>
    <m/>
    <m/>
    <m/>
    <m/>
    <m/>
    <m/>
    <m/>
    <d v="2019-12-10T00:00:00"/>
    <d v="2019-11-21T00:00:00"/>
    <s v="LOPEA"/>
    <d v="2019-11-15T00:00:00"/>
    <m/>
    <d v="2019-11-15T00:00:00"/>
    <d v="2019-11-19T00:00:00"/>
    <s v="KLEIJ"/>
    <m/>
    <m/>
    <m/>
    <m/>
    <m/>
    <m/>
    <m/>
    <m/>
    <m/>
    <x v="1"/>
    <x v="0"/>
  </r>
  <r>
    <s v="SLMCNABB"/>
    <n v="1902155001"/>
    <s v="VP/FSTRK-STD-BLDR"/>
    <s v="DICKINSON STEEL BUILDERS"/>
    <s v="30 X 50 X 16 6 BERNIE 1019"/>
    <x v="0"/>
    <d v="2019-10-07T00:00:00"/>
    <d v="2019-11-22T00:00:00"/>
    <m/>
    <m/>
    <s v="CST"/>
    <s v="MEM"/>
    <x v="8"/>
    <s v="EVA"/>
    <s v="D1"/>
    <m/>
    <d v="2019-10-16T00:00:00"/>
    <d v="2019-10-17T00:00:00"/>
    <m/>
    <n v="18712.599999999999"/>
    <n v="18712.599999999999"/>
    <n v="6.68"/>
    <n v="6.79"/>
    <n v="6.79"/>
    <n v="15"/>
    <m/>
    <n v="14"/>
    <n v="0"/>
    <n v="14"/>
    <n v="3465"/>
    <n v="1650"/>
    <n v="0"/>
    <n v="3480.89"/>
    <n v="18.602"/>
    <n v="5142.78"/>
    <n v="27.483000000000001"/>
    <n v="18.600000000000001"/>
    <m/>
    <m/>
    <m/>
    <m/>
    <m/>
    <s v="SMARONDE"/>
    <d v="2019-10-23T00:00:00"/>
    <d v="2019-10-23T00:00:00"/>
    <d v="2019-10-24T00:00:00"/>
    <d v="2019-10-24T00:00:00"/>
    <s v="APPEA"/>
    <d v="2019-10-24T00:00:00"/>
    <d v="2019-10-24T00:00:00"/>
    <d v="2019-10-24T00:00:00"/>
    <d v="2019-10-24T00:00:00"/>
    <m/>
    <m/>
    <m/>
    <m/>
    <m/>
    <s v="LOPEA"/>
    <d v="2019-10-25T00:00:00"/>
    <d v="2019-10-25T00:00:00"/>
    <d v="2019-10-25T00:00:00"/>
    <d v="2019-10-25T00:00:00"/>
    <s v="LOPEA"/>
    <d v="2019-10-31T00:00:00"/>
    <d v="2019-10-31T00:00:00"/>
    <d v="2019-10-31T00:00:00"/>
    <d v="2019-10-31T00:00:00"/>
    <m/>
    <m/>
    <m/>
    <m/>
    <m/>
    <s v="SVCORDERMAN"/>
    <d v="2019-11-01T00:00:00"/>
    <m/>
    <d v="2019-11-01T00:00:00"/>
    <d v="2019-11-01T00:00:00"/>
    <s v="LOPEA"/>
    <d v="2019-10-31T00:00:00"/>
    <d v="2019-10-31T00:00:00"/>
    <d v="2019-10-31T00:00:00"/>
    <d v="2019-10-31T00:00:00"/>
    <m/>
    <m/>
    <m/>
    <d v="2019-11-06T00:00:00"/>
    <m/>
    <s v="APPEA"/>
    <m/>
    <m/>
    <m/>
    <m/>
    <m/>
    <m/>
    <m/>
    <d v="2019-11-25T00:00:00"/>
    <d v="2019-11-27T00:00:00"/>
    <s v="LOPEA"/>
    <d v="2019-10-31T00:00:00"/>
    <m/>
    <d v="2019-10-31T00:00:00"/>
    <d v="2019-10-31T00:00:00"/>
    <m/>
    <m/>
    <m/>
    <m/>
    <m/>
    <m/>
    <m/>
    <m/>
    <m/>
    <m/>
    <x v="0"/>
    <x v="0"/>
  </r>
  <r>
    <s v="CTOMVIG"/>
    <n v="1804455812"/>
    <s v="VP-ENPARTS-BLDR"/>
    <s v="BC CONSTRUCTION GROUP, LLC"/>
    <s v="LAKE CABLE BUILDING EXPANSION"/>
    <x v="1"/>
    <d v="2019-11-19T00:00:00"/>
    <m/>
    <m/>
    <s v="18-052"/>
    <s v="EVA"/>
    <s v="NC"/>
    <x v="8"/>
    <s v="EVA"/>
    <s v="D1"/>
    <m/>
    <m/>
    <m/>
    <d v="2019-12-01T00:00:00"/>
    <n v="504.6"/>
    <n v="504.6"/>
    <n v="0.05"/>
    <n v="0.05"/>
    <n v="0.05"/>
    <n v="0"/>
    <m/>
    <n v="0"/>
    <n v="0"/>
    <n v="0"/>
    <m/>
    <m/>
    <n v="0"/>
    <n v="184.38"/>
    <n v="36.54"/>
    <n v="176.18"/>
    <n v="34.914999999999999"/>
    <n v="0"/>
    <m/>
    <m/>
    <m/>
    <m/>
    <m/>
    <s v="JKALE"/>
    <m/>
    <m/>
    <m/>
    <m/>
    <s v="CEQUERRY"/>
    <m/>
    <m/>
    <m/>
    <m/>
    <m/>
    <m/>
    <m/>
    <m/>
    <m/>
    <m/>
    <m/>
    <m/>
    <m/>
    <m/>
    <m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d v="2019-11-22T00:00:00"/>
    <m/>
    <m/>
    <m/>
    <m/>
    <m/>
    <m/>
    <m/>
    <m/>
    <m/>
    <d v="2019-11-26T00:00:00"/>
    <d v="2019-11-25T00:00:00"/>
    <s v="JCSCHWARTZ"/>
    <d v="2019-11-19T00:00:00"/>
    <m/>
    <d v="2019-11-19T00:00:00"/>
    <d v="2019-11-19T00:00:00"/>
    <s v="DWATKINSON"/>
    <m/>
    <m/>
    <m/>
    <m/>
    <m/>
    <m/>
    <m/>
    <m/>
    <m/>
    <x v="0"/>
    <x v="1"/>
  </r>
  <r>
    <s v="DBJONES"/>
    <n v="1803998803"/>
    <s v="VP/Z-CUSTOM-BLDR"/>
    <s v="CON-TECH GENERAL CONTRACTORS LTD"/>
    <s v="BAYER CANADA SEPT 2018"/>
    <x v="0"/>
    <d v="2019-10-30T00:00:00"/>
    <m/>
    <m/>
    <n v="2125001"/>
    <s v="CST"/>
    <s v="STJ"/>
    <x v="8"/>
    <s v="EVA"/>
    <m/>
    <m/>
    <d v="2019-10-30T00:00:00"/>
    <d v="2019-10-31T00:00:00"/>
    <m/>
    <n v="1"/>
    <n v="0"/>
    <n v="0"/>
    <n v="0.33"/>
    <n v="0.33"/>
    <n v="0"/>
    <m/>
    <n v="0"/>
    <n v="0"/>
    <n v="0"/>
    <m/>
    <m/>
    <n v="0"/>
    <n v="1"/>
    <n v="100"/>
    <n v="0"/>
    <m/>
    <n v="0"/>
    <m/>
    <m/>
    <m/>
    <m/>
    <m/>
    <s v="ERINEHOLT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m/>
    <m/>
    <d v="2019-10-31T00:00:00"/>
    <d v="2019-11-01T00:00:00"/>
    <m/>
    <m/>
    <m/>
    <m/>
    <m/>
    <m/>
    <m/>
    <m/>
    <d v="2019-11-06T00:00:00"/>
    <m/>
    <s v="MLJOB"/>
    <m/>
    <m/>
    <m/>
    <m/>
    <m/>
    <m/>
    <m/>
    <d v="2019-12-20T00:00:00"/>
    <m/>
    <s v="DBJONES"/>
    <d v="2019-10-30T00:00:00"/>
    <m/>
    <d v="2019-10-30T00:00:00"/>
    <d v="2019-10-30T00:00:00"/>
    <m/>
    <m/>
    <m/>
    <m/>
    <m/>
    <m/>
    <m/>
    <m/>
    <m/>
    <m/>
    <x v="0"/>
    <x v="0"/>
  </r>
  <r>
    <s v="NAATM"/>
    <n v="1901576601"/>
    <s v="VP/Z-CUSTOM-BLDR"/>
    <s v="PAT MUNGER CONSTRUCTION CO., INC."/>
    <s v="THE HURLEY GROUP"/>
    <x v="0"/>
    <d v="2019-07-22T00:00:00"/>
    <d v="2019-12-10T00:00:00"/>
    <m/>
    <s v="19-0009 HG01"/>
    <s v="EVA"/>
    <s v="EVA"/>
    <x v="9"/>
    <s v="EVA"/>
    <s v="D1"/>
    <m/>
    <d v="2019-10-22T00:00:00"/>
    <d v="2019-10-23T00:00:00"/>
    <m/>
    <n v="166752.87"/>
    <n v="0"/>
    <n v="54.69"/>
    <n v="55.52"/>
    <n v="55.52"/>
    <n v="181.22"/>
    <m/>
    <n v="315.25"/>
    <n v="0"/>
    <n v="315.25"/>
    <n v="41861.519999999997"/>
    <n v="19934.060000000001"/>
    <n v="0"/>
    <n v="36558.33"/>
    <n v="21.923999999999999"/>
    <n v="0"/>
    <m/>
    <n v="0"/>
    <m/>
    <m/>
    <m/>
    <m/>
    <m/>
    <s v="JOPARKER"/>
    <d v="2019-09-03T00:00:00"/>
    <d v="2019-09-03T00:00:00"/>
    <d v="2019-09-12T00:00:00"/>
    <d v="2019-09-13T00:00:00"/>
    <s v="MAYJ1"/>
    <d v="2019-09-12T00:00:00"/>
    <d v="2019-09-12T00:00:00"/>
    <d v="2019-09-12T00:00:00"/>
    <d v="2019-09-12T00:00:00"/>
    <s v="NAATM"/>
    <m/>
    <m/>
    <d v="2019-09-23T00:00:00"/>
    <d v="2019-09-23T00:00:00"/>
    <s v="AYSMITH"/>
    <d v="2019-10-03T00:00:00"/>
    <d v="2019-10-03T00:00:00"/>
    <d v="2019-10-22T00:00:00"/>
    <d v="2019-10-28T00:00:00"/>
    <s v="JLYONS"/>
    <d v="2019-11-04T00:00:00"/>
    <d v="2019-11-04T00:00:00"/>
    <d v="2019-11-12T00:00:00"/>
    <m/>
    <m/>
    <m/>
    <m/>
    <m/>
    <m/>
    <s v="SVCORDERMAN"/>
    <d v="2019-11-19T00:00:00"/>
    <m/>
    <d v="2019-11-19T00:00:00"/>
    <d v="2019-11-19T00:00:00"/>
    <s v="AYSMITH"/>
    <d v="2019-11-18T00:00:00"/>
    <d v="2019-11-18T00:00:00"/>
    <d v="2019-11-18T00:00:00"/>
    <d v="2019-11-18T00:00:00"/>
    <m/>
    <m/>
    <m/>
    <d v="2019-11-22T00:00:00"/>
    <m/>
    <s v="MAYJ1"/>
    <m/>
    <m/>
    <d v="2019-09-12T00:00:00"/>
    <d v="2019-09-12T00:00:00"/>
    <m/>
    <m/>
    <m/>
    <d v="2019-12-04T00:00:00"/>
    <m/>
    <s v="AYSMITH"/>
    <d v="2019-11-18T00:00:00"/>
    <m/>
    <d v="2019-11-18T00:00:00"/>
    <d v="2019-11-18T00:00:00"/>
    <s v="DWATKINSON"/>
    <d v="2019-08-19T00:00:00"/>
    <d v="2019-08-19T00:00:00"/>
    <d v="2019-08-30T00:00:00"/>
    <d v="2019-08-30T00:00:00"/>
    <m/>
    <m/>
    <m/>
    <m/>
    <m/>
    <x v="0"/>
    <x v="0"/>
  </r>
  <r>
    <s v="NAATM"/>
    <n v="1901612301"/>
    <s v="VP/Z-CUSTOM-BLDR"/>
    <s v="THE RUHLIN COMPANY"/>
    <s v="7.24.19 SOUTHFIELD ADMIN BLDG"/>
    <x v="0"/>
    <d v="2019-07-26T00:00:00"/>
    <d v="2019-12-16T00:00:00"/>
    <m/>
    <m/>
    <s v="EVA"/>
    <s v="EVA"/>
    <x v="9"/>
    <s v="EVA"/>
    <s v="D1"/>
    <m/>
    <d v="2019-09-20T00:00:00"/>
    <d v="2019-09-20T00:00:00"/>
    <m/>
    <n v="193619.78"/>
    <n v="0"/>
    <n v="57.46"/>
    <n v="62.15"/>
    <n v="62.15"/>
    <n v="110.12"/>
    <m/>
    <n v="222"/>
    <n v="0"/>
    <n v="222"/>
    <n v="25437.19"/>
    <n v="12112.95"/>
    <n v="0"/>
    <n v="31314.880000000001"/>
    <n v="16.172999999999998"/>
    <n v="0"/>
    <m/>
    <n v="0"/>
    <m/>
    <m/>
    <m/>
    <m/>
    <m/>
    <s v="JOPARKER"/>
    <d v="2019-09-17T00:00:00"/>
    <d v="2019-09-17T00:00:00"/>
    <d v="2019-09-23T00:00:00"/>
    <d v="2019-09-25T00:00:00"/>
    <s v="MAYJ1"/>
    <d v="2019-09-19T00:00:00"/>
    <d v="2019-09-19T00:00:00"/>
    <d v="2019-09-19T00:00:00"/>
    <m/>
    <m/>
    <m/>
    <m/>
    <m/>
    <m/>
    <s v="AYSMITH"/>
    <d v="2019-10-28T00:00:00"/>
    <d v="2019-10-28T00:00:00"/>
    <d v="2019-11-08T00:00:00"/>
    <m/>
    <s v="DDGERMAN"/>
    <d v="2019-11-15T00:00:00"/>
    <d v="2019-11-15T00:00:00"/>
    <d v="2019-11-21T00:00:00"/>
    <d v="2019-11-22T00:00:00"/>
    <m/>
    <m/>
    <m/>
    <m/>
    <m/>
    <s v="SVCORDERMAN"/>
    <d v="2019-11-25T00:00:00"/>
    <m/>
    <d v="2019-11-25T00:00:00"/>
    <d v="2019-11-25T00:00:00"/>
    <s v="DDGERMAN"/>
    <d v="2019-11-21T00:00:00"/>
    <d v="2019-11-21T00:00:00"/>
    <d v="2019-11-22T00:00:00"/>
    <d v="2019-11-22T00:00:00"/>
    <m/>
    <m/>
    <m/>
    <d v="2019-11-28T00:00:00"/>
    <m/>
    <s v="MAYJ1"/>
    <m/>
    <m/>
    <m/>
    <m/>
    <m/>
    <m/>
    <m/>
    <d v="2019-12-16T00:00:00"/>
    <m/>
    <s v="DDGERMAN"/>
    <d v="2019-11-22T00:00:00"/>
    <m/>
    <d v="2019-11-22T00:00:00"/>
    <d v="2019-11-22T00:00:00"/>
    <s v="DWATKINSON"/>
    <d v="2019-08-26T00:00:00"/>
    <d v="2019-08-26T00:00:00"/>
    <d v="2019-09-13T00:00:00"/>
    <d v="2019-09-13T00:00:00"/>
    <m/>
    <m/>
    <m/>
    <m/>
    <m/>
    <x v="0"/>
    <x v="0"/>
  </r>
  <r>
    <s v="CTOMVIG"/>
    <n v="1901042206"/>
    <s v="VP/Z-CUSTOM-BLDR"/>
    <s v="ERICKSON &amp; LINDSTROM CONSTRUCTION CO"/>
    <s v="MICHIANA SERVICE CENTER - MAIN"/>
    <x v="0"/>
    <d v="2019-08-08T00:00:00"/>
    <d v="2019-12-17T00:00:00"/>
    <m/>
    <n v="19123"/>
    <s v="EVA"/>
    <s v="EVA"/>
    <x v="9"/>
    <s v="EVA"/>
    <s v="F1"/>
    <m/>
    <d v="2019-09-20T00:00:00"/>
    <d v="2019-09-20T00:00:00"/>
    <m/>
    <n v="87864.47"/>
    <n v="0"/>
    <n v="38.86"/>
    <n v="30.91"/>
    <n v="30.13"/>
    <n v="0"/>
    <m/>
    <n v="0"/>
    <n v="0"/>
    <n v="0"/>
    <m/>
    <m/>
    <n v="0"/>
    <n v="21862.83"/>
    <n v="24.882000000000001"/>
    <n v="0"/>
    <m/>
    <n v="0"/>
    <m/>
    <m/>
    <m/>
    <m/>
    <m/>
    <s v="HARBD"/>
    <m/>
    <m/>
    <m/>
    <m/>
    <s v="MAYJ1"/>
    <m/>
    <m/>
    <m/>
    <m/>
    <m/>
    <m/>
    <m/>
    <m/>
    <m/>
    <s v="FCJORDAN"/>
    <m/>
    <m/>
    <m/>
    <m/>
    <s v="DRHAMMONDS"/>
    <m/>
    <m/>
    <m/>
    <m/>
    <m/>
    <m/>
    <m/>
    <m/>
    <m/>
    <s v="SVCORDERMAN"/>
    <d v="2019-11-27T00:00:00"/>
    <m/>
    <d v="2019-11-20T00:00:00"/>
    <d v="2019-11-20T00:00:00"/>
    <m/>
    <m/>
    <m/>
    <m/>
    <m/>
    <m/>
    <m/>
    <m/>
    <d v="2019-11-25T00:00:00"/>
    <m/>
    <s v="HARBD"/>
    <m/>
    <m/>
    <m/>
    <m/>
    <m/>
    <m/>
    <m/>
    <d v="2020-01-08T00:00:00"/>
    <m/>
    <s v="FCJORDAN"/>
    <d v="2019-11-19T00:00:00"/>
    <m/>
    <d v="2019-11-19T00:00:00"/>
    <d v="2019-11-19T00:00:00"/>
    <s v="DELAMBERT"/>
    <d v="2019-11-07T00:00:00"/>
    <d v="2019-11-07T00:00:00"/>
    <d v="2019-11-07T00:00:00"/>
    <d v="2019-11-07T00:00:00"/>
    <m/>
    <m/>
    <m/>
    <m/>
    <m/>
    <x v="0"/>
    <x v="0"/>
  </r>
  <r>
    <s v="CTOMVIG"/>
    <n v="1901042205"/>
    <s v="VP/Z-CUSTOM-BLDR"/>
    <s v="ERICKSON &amp; LINDSTROM CONSTRUCTION CO"/>
    <s v="MICHIANA SERVICE CENTER - MAIN"/>
    <x v="0"/>
    <d v="2019-08-08T00:00:00"/>
    <d v="2019-12-05T00:00:00"/>
    <m/>
    <n v="19123"/>
    <s v="EVA"/>
    <s v="EVA"/>
    <x v="9"/>
    <s v="EVA"/>
    <s v="F1"/>
    <m/>
    <d v="2019-09-20T00:00:00"/>
    <d v="2019-09-23T00:00:00"/>
    <m/>
    <n v="509416.4"/>
    <n v="0"/>
    <n v="219.73"/>
    <n v="236.69"/>
    <n v="236.69"/>
    <n v="0"/>
    <m/>
    <n v="0"/>
    <n v="0"/>
    <n v="0"/>
    <m/>
    <m/>
    <n v="0"/>
    <n v="134584.31"/>
    <n v="26.419"/>
    <n v="0"/>
    <m/>
    <n v="0"/>
    <m/>
    <m/>
    <m/>
    <m/>
    <m/>
    <s v="HARBD"/>
    <m/>
    <m/>
    <m/>
    <m/>
    <s v="MAYJ1"/>
    <m/>
    <m/>
    <m/>
    <m/>
    <m/>
    <m/>
    <m/>
    <m/>
    <m/>
    <s v="FCJORDAN"/>
    <d v="2019-11-18T00:00:00"/>
    <d v="2019-11-18T00:00:00"/>
    <d v="2019-11-20T00:00:00"/>
    <d v="2019-11-21T00:00:00"/>
    <m/>
    <m/>
    <m/>
    <m/>
    <m/>
    <m/>
    <m/>
    <m/>
    <m/>
    <m/>
    <s v="SVCORDERMAN"/>
    <d v="2019-11-20T00:00:00"/>
    <m/>
    <d v="2019-11-21T00:00:00"/>
    <d v="2019-11-21T00:00:00"/>
    <m/>
    <m/>
    <m/>
    <m/>
    <m/>
    <m/>
    <m/>
    <m/>
    <d v="2019-11-25T00:00:00"/>
    <m/>
    <s v="HARBD"/>
    <m/>
    <m/>
    <m/>
    <m/>
    <m/>
    <m/>
    <m/>
    <d v="2019-12-19T00:00:00"/>
    <m/>
    <s v="FCJORDAN"/>
    <d v="2019-11-12T00:00:00"/>
    <m/>
    <d v="2019-11-12T00:00:00"/>
    <d v="2019-11-21T00:00:00"/>
    <s v="DELAMBERT"/>
    <d v="2019-11-07T00:00:00"/>
    <d v="2019-11-07T00:00:00"/>
    <d v="2019-11-07T00:00:00"/>
    <d v="2019-11-07T00:00:00"/>
    <m/>
    <m/>
    <m/>
    <m/>
    <m/>
    <x v="1"/>
    <x v="0"/>
  </r>
  <r>
    <s v="CTOMVIG"/>
    <n v="1901042211"/>
    <s v="VP/Z-CUSTOM-BLDR"/>
    <s v="ERICKSON &amp; LINDSTROM CONSTRUCTION CO"/>
    <s v="MICHIANA SERVICE CENTER - MAIN"/>
    <x v="0"/>
    <d v="2019-09-20T00:00:00"/>
    <d v="2019-12-31T00:00:00"/>
    <m/>
    <n v="19123"/>
    <s v="EVA"/>
    <s v="EVA"/>
    <x v="9"/>
    <s v="EVA"/>
    <s v="F1"/>
    <m/>
    <d v="2019-09-20T00:00:00"/>
    <d v="2019-09-23T00:00:00"/>
    <m/>
    <n v="65026.47"/>
    <n v="0"/>
    <n v="66.650000000000006"/>
    <n v="81.739999999999995"/>
    <n v="81.739999999999995"/>
    <n v="0"/>
    <m/>
    <n v="0"/>
    <n v="0"/>
    <n v="0"/>
    <m/>
    <m/>
    <n v="0"/>
    <n v="15757.47"/>
    <n v="24.231999999999999"/>
    <n v="0"/>
    <m/>
    <n v="0"/>
    <m/>
    <m/>
    <m/>
    <m/>
    <m/>
    <s v="HARBD"/>
    <m/>
    <m/>
    <m/>
    <m/>
    <s v="MAYJ1"/>
    <m/>
    <m/>
    <m/>
    <m/>
    <m/>
    <m/>
    <m/>
    <m/>
    <m/>
    <s v="JRBUTLER"/>
    <d v="2019-09-12T00:00:00"/>
    <d v="2019-09-12T00:00:00"/>
    <d v="2019-11-19T00:00:00"/>
    <d v="2019-10-02T00:00:00"/>
    <s v="DOKING"/>
    <m/>
    <m/>
    <m/>
    <m/>
    <m/>
    <m/>
    <m/>
    <m/>
    <m/>
    <s v="SVCORDERMAN"/>
    <d v="2019-11-20T00:00:00"/>
    <m/>
    <d v="2019-11-20T00:00:00"/>
    <d v="2019-11-21T00:00:00"/>
    <s v="JRBUTLER"/>
    <m/>
    <m/>
    <d v="2019-11-19T00:00:00"/>
    <m/>
    <m/>
    <m/>
    <m/>
    <d v="2019-11-25T00:00:00"/>
    <m/>
    <s v="HARBD"/>
    <m/>
    <m/>
    <m/>
    <m/>
    <m/>
    <m/>
    <m/>
    <d v="2019-12-31T00:00:00"/>
    <m/>
    <s v="JRBUTLER"/>
    <d v="2019-11-19T00:00:00"/>
    <m/>
    <d v="2019-11-19T00:00:00"/>
    <d v="2019-11-20T00:00:00"/>
    <s v="DELAMBERT"/>
    <d v="2019-11-07T00:00:00"/>
    <d v="2019-11-07T00:00:00"/>
    <d v="2019-11-07T00:00:00"/>
    <d v="2019-11-07T00:00:00"/>
    <m/>
    <m/>
    <m/>
    <m/>
    <m/>
    <x v="1"/>
    <x v="0"/>
  </r>
  <r>
    <s v="CTOMVIG"/>
    <n v="1901042212"/>
    <s v="VP/Z-CUSTOM-BLDR"/>
    <s v="ERICKSON &amp; LINDSTROM CONSTRUCTION CO"/>
    <s v="MICHIANA SERVICE CENTER - MAIN"/>
    <x v="0"/>
    <d v="2019-11-07T00:00:00"/>
    <d v="2019-12-30T00:00:00"/>
    <m/>
    <n v="19123"/>
    <s v="EVA"/>
    <s v="EVA"/>
    <x v="9"/>
    <s v="EVA"/>
    <s v="F1"/>
    <m/>
    <d v="2019-11-14T00:00:00"/>
    <d v="2019-11-15T00:00:00"/>
    <m/>
    <n v="193423.02"/>
    <n v="0"/>
    <n v="81.09"/>
    <n v="90.74"/>
    <n v="90.74"/>
    <n v="0"/>
    <m/>
    <n v="0"/>
    <n v="0"/>
    <n v="0"/>
    <m/>
    <m/>
    <n v="0"/>
    <n v="50092.02"/>
    <n v="25.898"/>
    <n v="0"/>
    <m/>
    <n v="0"/>
    <m/>
    <m/>
    <m/>
    <m/>
    <m/>
    <s v="HARBD"/>
    <m/>
    <m/>
    <m/>
    <m/>
    <s v="MAYJ1"/>
    <m/>
    <m/>
    <m/>
    <m/>
    <m/>
    <m/>
    <m/>
    <m/>
    <m/>
    <s v="DRHAMMONDS"/>
    <m/>
    <m/>
    <m/>
    <m/>
    <m/>
    <m/>
    <m/>
    <m/>
    <m/>
    <m/>
    <m/>
    <m/>
    <m/>
    <m/>
    <s v="SVCORDERMAN"/>
    <d v="2019-11-26T00:00:00"/>
    <m/>
    <d v="2019-11-26T00:00:00"/>
    <d v="2019-11-19T00:00:00"/>
    <s v="DRHAMMONDS"/>
    <d v="2019-11-15T00:00:00"/>
    <d v="2019-11-15T00:00:00"/>
    <d v="2019-11-15T00:00:00"/>
    <d v="2019-11-15T00:00:00"/>
    <m/>
    <m/>
    <m/>
    <d v="2019-11-22T00:00:00"/>
    <m/>
    <s v="HARBD"/>
    <m/>
    <m/>
    <m/>
    <m/>
    <m/>
    <m/>
    <m/>
    <d v="2019-12-31T00:00:00"/>
    <m/>
    <s v="DRHAMMONDS"/>
    <d v="2019-11-15T00:00:00"/>
    <m/>
    <d v="2019-11-15T00:00:00"/>
    <d v="2019-11-15T00:00:00"/>
    <s v="DELAMBERT"/>
    <m/>
    <m/>
    <m/>
    <m/>
    <m/>
    <m/>
    <m/>
    <m/>
    <m/>
    <x v="0"/>
    <x v="0"/>
  </r>
  <r>
    <s v="KLEIJ"/>
    <n v="1900308125"/>
    <s v="VP-ENPARTS-BLDR"/>
    <s v="BEAVER CONSTRUCTORS, INC"/>
    <s v="HENDRICKSON MANUFACTURING PLAN"/>
    <x v="1"/>
    <d v="2019-11-12T00:00:00"/>
    <m/>
    <m/>
    <m/>
    <s v="EVA"/>
    <s v="STJ"/>
    <x v="9"/>
    <s v="EVA"/>
    <s v="F1"/>
    <m/>
    <m/>
    <m/>
    <d v="2019-12-01T00:00:00"/>
    <n v="21799.11"/>
    <n v="21799.11"/>
    <n v="4.82"/>
    <n v="4.96"/>
    <n v="4.96"/>
    <n v="0"/>
    <m/>
    <n v="0"/>
    <n v="0"/>
    <n v="0"/>
    <m/>
    <m/>
    <n v="0"/>
    <n v="10379.700000000001"/>
    <n v="47.615000000000002"/>
    <n v="10573.32"/>
    <n v="48.503"/>
    <n v="0"/>
    <m/>
    <m/>
    <m/>
    <m/>
    <m/>
    <s v="MCQUK"/>
    <m/>
    <m/>
    <m/>
    <m/>
    <s v="DBRYAN"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13T00:00:00"/>
    <d v="2019-11-13T00:00:00"/>
    <m/>
    <m/>
    <m/>
    <m/>
    <m/>
    <m/>
    <m/>
    <m/>
    <m/>
    <m/>
    <s v="DBRYAN"/>
    <m/>
    <m/>
    <m/>
    <m/>
    <m/>
    <m/>
    <m/>
    <d v="2019-11-20T00:00:00"/>
    <d v="2019-11-21T00:00:00"/>
    <s v="JCSCHWARTZ"/>
    <d v="2019-11-12T00:00:00"/>
    <m/>
    <d v="2019-11-12T00:00:00"/>
    <d v="2019-11-12T00:00:00"/>
    <s v="DELAMBERT"/>
    <m/>
    <m/>
    <m/>
    <m/>
    <m/>
    <m/>
    <m/>
    <m/>
    <m/>
    <x v="0"/>
    <x v="1"/>
  </r>
  <r>
    <s v="NAATM"/>
    <n v="1901765601"/>
    <s v="VP/Z-CUSTOM-BLDR"/>
    <s v="PATCO CONSTRUCTION, INC."/>
    <s v="WINWARD DEVELOPMENT"/>
    <x v="2"/>
    <d v="2019-08-15T00:00:00"/>
    <d v="2020-03-18T00:00:00"/>
    <m/>
    <n v="2919"/>
    <s v="EVA"/>
    <s v="EVA"/>
    <x v="10"/>
    <s v="EVA"/>
    <s v="B3"/>
    <s v="CR"/>
    <d v="2019-10-23T00:00:00"/>
    <d v="2019-10-24T00:00:00"/>
    <m/>
    <n v="72946.039999999994"/>
    <n v="0"/>
    <n v="22.33"/>
    <n v="0"/>
    <n v="0"/>
    <n v="69.7"/>
    <m/>
    <n v="42"/>
    <n v="0"/>
    <n v="42"/>
    <n v="16100.58"/>
    <n v="7666.94"/>
    <n v="0"/>
    <n v="18538.61"/>
    <n v="25.414000000000001"/>
    <n v="0"/>
    <m/>
    <n v="0"/>
    <m/>
    <m/>
    <m/>
    <m/>
    <m/>
    <s v="JOPARKER"/>
    <d v="2019-09-26T00:00:00"/>
    <d v="2019-09-26T00:00:00"/>
    <d v="2019-09-27T00:00:00"/>
    <d v="2019-10-01T00:00:00"/>
    <s v="WTCASTONGUAY"/>
    <d v="2019-09-30T00:00:00"/>
    <d v="2019-09-30T00:00:00"/>
    <d v="2019-09-30T00:00:00"/>
    <d v="2019-10-01T00:00:00"/>
    <m/>
    <m/>
    <m/>
    <m/>
    <m/>
    <s v="MTHAMMAIAH"/>
    <d v="2019-10-14T00:00:00"/>
    <d v="2019-10-14T00:00:00"/>
    <d v="2019-10-22T00:00:00"/>
    <d v="2019-10-22T00:00:00"/>
    <s v="SHYAP"/>
    <d v="2019-10-23T00:00:00"/>
    <d v="2019-10-23T00:00:00"/>
    <d v="2019-10-25T00:00:00"/>
    <d v="2019-10-25T00:00:00"/>
    <m/>
    <m/>
    <m/>
    <m/>
    <m/>
    <s v="SVCORDERMAN"/>
    <d v="2020-02-19T00:00:00"/>
    <m/>
    <d v="2020-02-19T00:00:00"/>
    <m/>
    <s v="TMANI"/>
    <d v="2019-11-08T00:00:00"/>
    <d v="2019-11-08T00:00:00"/>
    <d v="2019-11-08T00:00:00"/>
    <d v="2019-11-11T00:00:00"/>
    <m/>
    <m/>
    <m/>
    <m/>
    <m/>
    <s v="MAYJ1"/>
    <m/>
    <m/>
    <m/>
    <m/>
    <m/>
    <m/>
    <m/>
    <d v="2020-03-16T00:00:00"/>
    <m/>
    <s v="TMANI"/>
    <d v="2019-12-11T00:00:00"/>
    <m/>
    <d v="2019-12-11T00:00:00"/>
    <d v="2019-11-14T00:00:00"/>
    <s v="JWARMITAGE"/>
    <d v="2019-09-16T00:00:00"/>
    <d v="2019-09-16T00:00:00"/>
    <d v="2019-09-20T00:00:00"/>
    <d v="2019-09-23T00:00:00"/>
    <m/>
    <m/>
    <m/>
    <m/>
    <m/>
    <x v="0"/>
    <x v="0"/>
  </r>
  <r>
    <s v="NAATM"/>
    <n v="1902209901"/>
    <s v="VP/Z-CUSTOM-BLDR"/>
    <s v="PATCO CONSTRUCTION, INC."/>
    <s v="ELDREDGE ADDITION BO"/>
    <x v="2"/>
    <d v="2019-10-11T00:00:00"/>
    <d v="2020-02-26T00:00:00"/>
    <m/>
    <n v="2923"/>
    <s v="EVA"/>
    <s v="MEM"/>
    <x v="10"/>
    <s v="EVA"/>
    <s v="B3"/>
    <s v="CR"/>
    <d v="2019-11-11T00:00:00"/>
    <d v="2019-11-12T00:00:00"/>
    <m/>
    <n v="17959.63"/>
    <n v="0"/>
    <n v="6.66"/>
    <n v="0"/>
    <n v="0"/>
    <n v="37.54"/>
    <m/>
    <n v="38"/>
    <n v="0"/>
    <n v="38"/>
    <n v="8669.5499999999993"/>
    <n v="4128.3500000000004"/>
    <n v="0"/>
    <n v="-253.24"/>
    <m/>
    <n v="0"/>
    <m/>
    <n v="0"/>
    <m/>
    <m/>
    <m/>
    <m/>
    <m/>
    <s v="BMARSHALL"/>
    <d v="2019-11-04T00:00:00"/>
    <d v="2019-11-04T00:00:00"/>
    <d v="2019-11-05T00:00:00"/>
    <m/>
    <s v="RDENNIS1"/>
    <d v="2019-11-05T00:00:00"/>
    <d v="2019-11-05T00:00:00"/>
    <d v="2019-11-05T00:00:00"/>
    <d v="2019-11-05T00:00:00"/>
    <s v="BMARSHALL"/>
    <d v="2019-11-05T00:00:00"/>
    <d v="2019-11-05T00:00:00"/>
    <d v="2019-11-05T00:00:00"/>
    <d v="2019-11-05T00:00:00"/>
    <s v="MRAMASAMY"/>
    <d v="2019-11-06T00:00:00"/>
    <d v="2019-11-06T00:00:00"/>
    <d v="2019-11-11T00:00:00"/>
    <d v="2019-11-11T00:00:00"/>
    <s v="TMANI"/>
    <d v="2019-11-12T00:00:00"/>
    <d v="2019-11-12T00:00:00"/>
    <d v="2019-11-13T00:00:00"/>
    <d v="2019-11-13T00:00:00"/>
    <m/>
    <m/>
    <m/>
    <m/>
    <m/>
    <s v="SVCORDERMAN"/>
    <d v="2020-01-21T00:00:00"/>
    <m/>
    <d v="2020-01-21T00:00:00"/>
    <m/>
    <s v="MRAMASAMY"/>
    <d v="2019-11-14T00:00:00"/>
    <d v="2019-11-14T00:00:00"/>
    <d v="2019-11-14T00:00:00"/>
    <d v="2019-11-14T00:00:00"/>
    <m/>
    <m/>
    <m/>
    <m/>
    <m/>
    <s v="MAYJ1"/>
    <m/>
    <m/>
    <d v="2019-11-07T00:00:00"/>
    <m/>
    <m/>
    <m/>
    <m/>
    <d v="2020-02-26T00:00:00"/>
    <m/>
    <s v="MRAMASAMY"/>
    <d v="2019-12-20T00:00:00"/>
    <m/>
    <d v="2019-12-20T00:00:00"/>
    <d v="2019-11-19T00:00:00"/>
    <s v="JWARMITAGE"/>
    <d v="2019-10-23T00:00:00"/>
    <d v="2019-10-23T00:00:00"/>
    <d v="2019-11-01T00:00:00"/>
    <d v="2019-11-04T00:00:00"/>
    <m/>
    <m/>
    <m/>
    <m/>
    <m/>
    <x v="0"/>
    <x v="0"/>
  </r>
  <r>
    <s v="SLMCNABB"/>
    <n v="1901681502"/>
    <s v="VP/CLAIM-ENPARTS-BLDR"/>
    <s v="BRISTLIN CONSTRUCTION, INC."/>
    <s v="8-2-19 BRIGGS FINAL"/>
    <x v="0"/>
    <d v="2019-10-31T00:00:00"/>
    <m/>
    <m/>
    <s v="Briggs Storage"/>
    <s v="CST"/>
    <s v="MEM"/>
    <x v="10"/>
    <s v="EVA"/>
    <s v="B3"/>
    <s v="OTHER"/>
    <m/>
    <m/>
    <m/>
    <n v="2405"/>
    <n v="0"/>
    <n v="3.08"/>
    <n v="2.94"/>
    <n v="2.94"/>
    <n v="0"/>
    <m/>
    <n v="0"/>
    <n v="0"/>
    <n v="0"/>
    <m/>
    <m/>
    <n v="0"/>
    <n v="-6297"/>
    <m/>
    <n v="-4123.03"/>
    <m/>
    <n v="0"/>
    <m/>
    <m/>
    <m/>
    <m/>
    <m/>
    <s v="ANMILLS"/>
    <m/>
    <m/>
    <m/>
    <m/>
    <s v="WILLA1"/>
    <m/>
    <m/>
    <m/>
    <m/>
    <m/>
    <m/>
    <m/>
    <m/>
    <m/>
    <m/>
    <m/>
    <m/>
    <m/>
    <m/>
    <m/>
    <m/>
    <m/>
    <m/>
    <m/>
    <m/>
    <m/>
    <m/>
    <m/>
    <m/>
    <s v="SVCORDERMAN"/>
    <d v="2019-11-04T00:00:00"/>
    <m/>
    <d v="2019-11-04T00:00:00"/>
    <d v="2019-11-04T00:00:00"/>
    <m/>
    <m/>
    <m/>
    <m/>
    <m/>
    <m/>
    <m/>
    <m/>
    <d v="2019-11-07T00:00:00"/>
    <m/>
    <s v="CDBRIDGES"/>
    <m/>
    <m/>
    <m/>
    <m/>
    <m/>
    <m/>
    <m/>
    <d v="2019-11-12T00:00:00"/>
    <d v="2019-11-13T00:00:00"/>
    <s v="SLMCNABB"/>
    <d v="2019-11-04T00:00:00"/>
    <m/>
    <d v="2019-11-04T00:00:00"/>
    <d v="2019-11-04T00:00:00"/>
    <m/>
    <m/>
    <m/>
    <m/>
    <m/>
    <m/>
    <m/>
    <m/>
    <m/>
    <m/>
    <x v="0"/>
    <x v="2"/>
  </r>
  <r>
    <s v="JHORN"/>
    <n v="1901547005"/>
    <s v="VP/CLAIM-ENPARTS-BLDR"/>
    <s v="MARCUS CONSTRUCTION COMPANY"/>
    <s v="NUTRIEN WAREHOUSE CHEMICAL @ P"/>
    <x v="0"/>
    <d v="2019-11-22T00:00:00"/>
    <m/>
    <m/>
    <n v="201925"/>
    <s v="VIS"/>
    <s v="EVA"/>
    <x v="10"/>
    <s v="EVA"/>
    <s v="B3"/>
    <s v="OTHER"/>
    <m/>
    <m/>
    <m/>
    <n v="1"/>
    <n v="0"/>
    <n v="0"/>
    <n v="0.08"/>
    <n v="0.08"/>
    <n v="0"/>
    <m/>
    <n v="0"/>
    <n v="0"/>
    <n v="0"/>
    <m/>
    <m/>
    <n v="0"/>
    <n v="1"/>
    <n v="100"/>
    <n v="-159.44999999999999"/>
    <m/>
    <n v="0"/>
    <m/>
    <m/>
    <m/>
    <m/>
    <m/>
    <s v="CKRUEGER"/>
    <m/>
    <m/>
    <m/>
    <m/>
    <s v="HARBD"/>
    <m/>
    <m/>
    <m/>
    <m/>
    <m/>
    <m/>
    <m/>
    <m/>
    <m/>
    <m/>
    <m/>
    <m/>
    <m/>
    <m/>
    <m/>
    <m/>
    <m/>
    <m/>
    <m/>
    <m/>
    <m/>
    <m/>
    <m/>
    <m/>
    <s v="SVCORDERMAN"/>
    <d v="2019-11-22T00:00:00"/>
    <m/>
    <d v="2019-11-22T00:00:00"/>
    <d v="2019-11-22T00:00:00"/>
    <m/>
    <m/>
    <m/>
    <m/>
    <m/>
    <m/>
    <m/>
    <m/>
    <m/>
    <m/>
    <s v="MLJOB"/>
    <m/>
    <m/>
    <m/>
    <m/>
    <m/>
    <m/>
    <m/>
    <d v="2019-11-27T00:00:00"/>
    <d v="2019-11-27T00:00:00"/>
    <s v="JCSCHWARTZ"/>
    <d v="2019-11-22T00:00:00"/>
    <m/>
    <d v="2019-11-22T00:00:00"/>
    <d v="2019-11-22T00:00:00"/>
    <s v="JADELGADILLO"/>
    <m/>
    <m/>
    <m/>
    <m/>
    <m/>
    <m/>
    <m/>
    <m/>
    <m/>
    <x v="0"/>
    <x v="2"/>
  </r>
  <r>
    <s v="MPAULSON"/>
    <n v="1901505701"/>
    <s v="VP/Z-CUSTOM-BLDR"/>
    <s v="T.A. BOWMAN CONSTRUCTORS, LLC"/>
    <s v="HUNTLEY FD VERSION 2"/>
    <x v="0"/>
    <d v="2019-08-07T00:00:00"/>
    <d v="2019-11-27T00:00:00"/>
    <m/>
    <s v="1909-1"/>
    <s v="EVA"/>
    <s v="EVA"/>
    <x v="24"/>
    <s v="EVA"/>
    <s v="B1"/>
    <m/>
    <d v="2019-09-25T00:00:00"/>
    <d v="2019-09-26T00:00:00"/>
    <m/>
    <n v="95388.2"/>
    <n v="95388.2"/>
    <n v="33.130000000000003"/>
    <n v="28.73"/>
    <n v="28.73"/>
    <n v="116.77"/>
    <m/>
    <n v="112"/>
    <n v="0"/>
    <n v="112"/>
    <n v="26973.4"/>
    <n v="12844.47"/>
    <n v="0"/>
    <n v="18533.32"/>
    <n v="19.428999999999998"/>
    <n v="46081.16"/>
    <n v="48.308999999999997"/>
    <n v="0"/>
    <m/>
    <m/>
    <m/>
    <m/>
    <m/>
    <s v="DKRICHARDS"/>
    <d v="2019-09-23T00:00:00"/>
    <d v="2019-09-23T00:00:00"/>
    <d v="2019-09-25T00:00:00"/>
    <d v="2019-10-08T00:00:00"/>
    <s v="DBRYAN"/>
    <d v="2019-09-24T00:00:00"/>
    <d v="2019-09-24T00:00:00"/>
    <d v="2019-09-24T00:00:00"/>
    <d v="2019-10-08T00:00:00"/>
    <m/>
    <m/>
    <m/>
    <m/>
    <m/>
    <s v="AADRIAN"/>
    <d v="2019-10-09T00:00:00"/>
    <d v="2019-10-09T00:00:00"/>
    <d v="2019-10-17T00:00:00"/>
    <m/>
    <s v="JLPHILLIPS"/>
    <d v="2019-10-18T00:00:00"/>
    <d v="2019-10-18T00:00:00"/>
    <d v="2019-10-25T00:00:00"/>
    <m/>
    <m/>
    <m/>
    <m/>
    <m/>
    <m/>
    <s v="SVCORDERMAN"/>
    <d v="2019-11-08T00:00:00"/>
    <m/>
    <d v="2019-11-08T00:00:00"/>
    <d v="2019-11-08T00:00:00"/>
    <s v="BHUVI"/>
    <d v="2019-11-21T00:00:00"/>
    <d v="2019-11-21T00:00:00"/>
    <d v="2019-11-21T00:00:00"/>
    <m/>
    <m/>
    <m/>
    <m/>
    <d v="2019-11-13T00:00:00"/>
    <m/>
    <s v="MLJOB"/>
    <m/>
    <m/>
    <m/>
    <m/>
    <m/>
    <m/>
    <m/>
    <d v="2019-11-27T00:00:00"/>
    <d v="2019-11-29T00:00:00"/>
    <s v="JLPHILLIPS"/>
    <d v="2019-11-08T00:00:00"/>
    <m/>
    <d v="2019-11-08T00:00:00"/>
    <d v="2019-11-07T00:00:00"/>
    <s v="JDSLYE"/>
    <d v="2019-09-16T00:00:00"/>
    <d v="2019-09-16T00:00:00"/>
    <d v="2019-09-20T00:00:00"/>
    <d v="2019-09-20T00:00:00"/>
    <m/>
    <m/>
    <m/>
    <m/>
    <m/>
    <x v="0"/>
    <x v="0"/>
  </r>
  <r>
    <s v="MDBORCHARDT"/>
    <n v="1901067201"/>
    <s v="VP/Z-CUSTOM-BLDR"/>
    <s v="RUDOLPH/LIBBE INC."/>
    <s v="METER BUILDING (8-23-2019)"/>
    <x v="0"/>
    <d v="2019-08-23T00:00:00"/>
    <d v="2019-12-11T00:00:00"/>
    <m/>
    <n v="180211"/>
    <s v="VIS"/>
    <s v="EVA"/>
    <x v="24"/>
    <s v="EVA"/>
    <s v="B1"/>
    <m/>
    <d v="2019-09-30T00:00:00"/>
    <d v="2019-10-01T00:00:00"/>
    <m/>
    <n v="70823.11"/>
    <n v="0"/>
    <n v="11.01"/>
    <n v="10.72"/>
    <n v="10.72"/>
    <n v="133.47"/>
    <m/>
    <n v="77.849999999999994"/>
    <n v="0"/>
    <n v="77.849999999999994"/>
    <n v="30832.959999999999"/>
    <n v="14682.36"/>
    <n v="0"/>
    <n v="30159.48"/>
    <n v="42.584000000000003"/>
    <n v="0"/>
    <m/>
    <n v="0"/>
    <m/>
    <m/>
    <m/>
    <m/>
    <m/>
    <s v="CKRUEGER"/>
    <d v="2019-09-30T00:00:00"/>
    <d v="2019-09-30T00:00:00"/>
    <d v="2019-10-02T00:00:00"/>
    <d v="2019-10-02T00:00:00"/>
    <s v="MAYJ1"/>
    <d v="2019-10-03T00:00:00"/>
    <d v="2019-10-03T00:00:00"/>
    <d v="2019-10-03T00:00:00"/>
    <m/>
    <s v="VISHNU"/>
    <d v="2019-09-13T00:00:00"/>
    <d v="2019-09-13T00:00:00"/>
    <d v="2019-09-13T00:00:00"/>
    <d v="2019-09-13T00:00:00"/>
    <s v="FJIANG"/>
    <d v="2019-10-03T00:00:00"/>
    <d v="2019-10-03T00:00:00"/>
    <d v="2019-10-11T00:00:00"/>
    <d v="2019-10-11T00:00:00"/>
    <s v="WALANDIS"/>
    <d v="2019-10-24T00:00:00"/>
    <d v="2019-10-24T00:00:00"/>
    <d v="2019-10-28T00:00:00"/>
    <d v="2019-11-08T00:00:00"/>
    <m/>
    <m/>
    <m/>
    <m/>
    <m/>
    <s v="SVCORDERMAN"/>
    <d v="2019-11-19T00:00:00"/>
    <m/>
    <d v="2019-11-19T00:00:00"/>
    <d v="2019-11-18T00:00:00"/>
    <s v="AYSMITH"/>
    <d v="2019-12-16T00:00:00"/>
    <d v="2019-12-16T00:00:00"/>
    <d v="2019-12-16T00:00:00"/>
    <m/>
    <m/>
    <m/>
    <m/>
    <d v="2019-11-21T00:00:00"/>
    <m/>
    <s v="MAYJ1"/>
    <m/>
    <m/>
    <m/>
    <m/>
    <m/>
    <m/>
    <m/>
    <d v="2019-12-11T00:00:00"/>
    <m/>
    <s v="WALANDIS"/>
    <d v="2019-11-18T00:00:00"/>
    <m/>
    <d v="2019-11-18T00:00:00"/>
    <d v="2019-11-16T00:00:00"/>
    <s v="DETRAUGHBER"/>
    <d v="2019-09-10T00:00:00"/>
    <d v="2019-09-10T00:00:00"/>
    <d v="2019-09-13T00:00:00"/>
    <d v="2019-08-27T00:00:00"/>
    <m/>
    <m/>
    <m/>
    <m/>
    <m/>
    <x v="0"/>
    <x v="0"/>
  </r>
  <r>
    <s v="MDBORCHARDT"/>
    <n v="1901067204"/>
    <s v="VP/CLAIM-ENPARTS-BLDR"/>
    <s v="RUDOLPH/LIBBE INC."/>
    <s v="METER BUILDING (8-23-2019)"/>
    <x v="0"/>
    <d v="2019-11-11T00:00:00"/>
    <m/>
    <m/>
    <n v="180211"/>
    <s v="VIS"/>
    <s v="EVA"/>
    <x v="24"/>
    <s v="EVA"/>
    <s v="B1"/>
    <s v="OTHER"/>
    <m/>
    <m/>
    <m/>
    <n v="1"/>
    <n v="0"/>
    <n v="0"/>
    <n v="0.02"/>
    <n v="0.02"/>
    <n v="0"/>
    <m/>
    <n v="0"/>
    <n v="0"/>
    <n v="0"/>
    <m/>
    <m/>
    <n v="0"/>
    <n v="1"/>
    <n v="100"/>
    <n v="0"/>
    <m/>
    <n v="0"/>
    <m/>
    <m/>
    <m/>
    <m/>
    <m/>
    <s v="CKRUEGER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19-11-15T00:00:00"/>
    <m/>
    <d v="2019-11-18T00:00:00"/>
    <d v="2019-11-18T00:00:00"/>
    <m/>
    <m/>
    <m/>
    <m/>
    <m/>
    <m/>
    <m/>
    <m/>
    <d v="2019-11-21T00:00:00"/>
    <m/>
    <s v="MAYJ1"/>
    <m/>
    <m/>
    <m/>
    <m/>
    <m/>
    <m/>
    <m/>
    <m/>
    <m/>
    <s v="JCSCHWARTZ"/>
    <d v="2019-11-11T00:00:00"/>
    <m/>
    <d v="2019-11-11T00:00:00"/>
    <d v="2019-11-11T00:00:00"/>
    <s v="DETRAUGHBER"/>
    <m/>
    <m/>
    <m/>
    <m/>
    <m/>
    <m/>
    <m/>
    <m/>
    <m/>
    <x v="0"/>
    <x v="2"/>
  </r>
  <r>
    <s v="MPAULSON"/>
    <n v="1901505708"/>
    <s v="VP/Z-CUSTOM-BLDR"/>
    <s v="T.A. BOWMAN CONSTRUCTORS, LLC"/>
    <s v="HUNTLEY FD VERSION 2"/>
    <x v="1"/>
    <d v="2019-11-12T00:00:00"/>
    <d v="2019-11-20T00:00:00"/>
    <m/>
    <s v="1909-1"/>
    <s v="EVA"/>
    <s v="EVA"/>
    <x v="24"/>
    <s v="EVA"/>
    <s v="B1"/>
    <m/>
    <d v="2019-11-12T00:00:00"/>
    <d v="2019-11-12T00:00:00"/>
    <d v="2019-12-01T00:00:00"/>
    <n v="10787.54"/>
    <n v="10787.54"/>
    <n v="2.88"/>
    <n v="0.59"/>
    <n v="0.59"/>
    <n v="0"/>
    <m/>
    <n v="0"/>
    <n v="0"/>
    <n v="0"/>
    <m/>
    <m/>
    <n v="0"/>
    <n v="5650.62"/>
    <n v="52.381"/>
    <n v="9356.89"/>
    <n v="86.738"/>
    <n v="0"/>
    <m/>
    <m/>
    <m/>
    <m/>
    <m/>
    <s v="DKRICHARDS"/>
    <m/>
    <m/>
    <m/>
    <m/>
    <s v="DBRYAN"/>
    <m/>
    <m/>
    <m/>
    <m/>
    <m/>
    <m/>
    <m/>
    <m/>
    <m/>
    <m/>
    <m/>
    <m/>
    <m/>
    <m/>
    <m/>
    <m/>
    <m/>
    <m/>
    <m/>
    <m/>
    <m/>
    <m/>
    <m/>
    <m/>
    <s v="SVCORDERMAN"/>
    <d v="2019-11-12T00:00:00"/>
    <m/>
    <d v="2019-11-13T00:00:00"/>
    <d v="2019-11-13T00:00:00"/>
    <m/>
    <m/>
    <m/>
    <m/>
    <m/>
    <m/>
    <m/>
    <m/>
    <d v="2019-11-18T00:00:00"/>
    <m/>
    <s v="MLJOB"/>
    <m/>
    <m/>
    <m/>
    <m/>
    <m/>
    <m/>
    <m/>
    <d v="2019-11-20T00:00:00"/>
    <d v="2019-11-20T00:00:00"/>
    <s v="JCSCHWARTZ"/>
    <d v="2019-11-12T00:00:00"/>
    <m/>
    <d v="2019-11-12T00:00:00"/>
    <d v="2019-11-12T00:00:00"/>
    <s v="JDSLYE"/>
    <m/>
    <m/>
    <m/>
    <m/>
    <m/>
    <m/>
    <m/>
    <m/>
    <m/>
    <x v="0"/>
    <x v="0"/>
  </r>
  <r>
    <s v="MPAULSON"/>
    <n v="1901505709"/>
    <s v="VP/CLAIM-ENPARTS-BLDR"/>
    <s v="T.A. BOWMAN CONSTRUCTORS, LLC"/>
    <s v="HUNTLEY FD VERSION 2"/>
    <x v="0"/>
    <d v="2019-11-22T00:00:00"/>
    <d v="2019-12-03T00:00:00"/>
    <m/>
    <s v="1909-1"/>
    <s v="EVA"/>
    <s v="EVA"/>
    <x v="24"/>
    <s v="EVA"/>
    <s v="B1"/>
    <s v="OTHER"/>
    <m/>
    <m/>
    <m/>
    <n v="1"/>
    <n v="0"/>
    <n v="0"/>
    <n v="0.05"/>
    <n v="0.05"/>
    <n v="0"/>
    <m/>
    <n v="0"/>
    <n v="0"/>
    <n v="0"/>
    <m/>
    <m/>
    <n v="0"/>
    <n v="1"/>
    <n v="100"/>
    <n v="-159.51"/>
    <m/>
    <n v="0"/>
    <m/>
    <m/>
    <m/>
    <m/>
    <m/>
    <s v="DKRICHARDS"/>
    <m/>
    <m/>
    <m/>
    <m/>
    <s v="DBRYAN"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22T00:00:00"/>
    <d v="2019-11-22T00:00:00"/>
    <m/>
    <m/>
    <m/>
    <m/>
    <m/>
    <m/>
    <m/>
    <m/>
    <d v="2019-11-27T00:00:00"/>
    <m/>
    <s v="MLJOB"/>
    <m/>
    <m/>
    <m/>
    <m/>
    <m/>
    <m/>
    <m/>
    <d v="2019-11-27T00:00:00"/>
    <d v="2019-11-29T00:00:00"/>
    <s v="JCSCHWARTZ"/>
    <d v="2019-11-22T00:00:00"/>
    <m/>
    <d v="2019-11-22T00:00:00"/>
    <d v="2019-11-22T00:00:00"/>
    <s v="JDSLYE"/>
    <m/>
    <m/>
    <m/>
    <m/>
    <m/>
    <m/>
    <m/>
    <m/>
    <m/>
    <x v="0"/>
    <x v="2"/>
  </r>
  <r>
    <s v="MPAULSON"/>
    <n v="1900676801"/>
    <s v="VP/Z-CUSTOM-BLDR"/>
    <s v="1848 CONSTRUCTION, INC."/>
    <s v="1848 OFFICE AND SHOP"/>
    <x v="0"/>
    <d v="2019-04-30T00:00:00"/>
    <d v="2019-12-02T00:00:00"/>
    <m/>
    <s v="18-0045"/>
    <s v="EVA"/>
    <s v="STJ"/>
    <x v="24"/>
    <s v="EVA"/>
    <s v="F1"/>
    <m/>
    <d v="2019-05-22T00:00:00"/>
    <d v="2019-05-23T00:00:00"/>
    <m/>
    <n v="86688.76"/>
    <n v="0"/>
    <n v="28.11"/>
    <n v="32.229999999999997"/>
    <n v="32.229999999999997"/>
    <n v="176.92"/>
    <m/>
    <n v="141.75"/>
    <n v="0"/>
    <n v="141.75"/>
    <n v="74770.710000000006"/>
    <n v="19462.240000000002"/>
    <n v="0"/>
    <n v="11521.21"/>
    <n v="13.29"/>
    <n v="0"/>
    <m/>
    <n v="0"/>
    <m/>
    <m/>
    <m/>
    <m/>
    <m/>
    <s v="MGROVER"/>
    <d v="2019-06-03T00:00:00"/>
    <d v="2019-06-03T00:00:00"/>
    <d v="2019-06-20T00:00:00"/>
    <d v="2019-06-26T00:00:00"/>
    <s v="CLCONRAD"/>
    <d v="2019-06-25T00:00:00"/>
    <d v="2019-06-25T00:00:00"/>
    <d v="2019-06-26T00:00:00"/>
    <d v="2019-06-26T00:00:00"/>
    <s v="MPAULSON"/>
    <m/>
    <m/>
    <d v="2019-09-03T00:00:00"/>
    <d v="2019-08-30T00:00:00"/>
    <s v="DGSCHADEMAN"/>
    <d v="2019-10-21T00:00:00"/>
    <d v="2019-10-21T00:00:00"/>
    <d v="2019-11-04T00:00:00"/>
    <d v="2019-11-04T00:00:00"/>
    <s v="MYERD"/>
    <d v="2019-11-05T00:00:00"/>
    <d v="2019-11-05T00:00:00"/>
    <d v="2019-11-11T00:00:00"/>
    <d v="2019-11-11T00:00:00"/>
    <m/>
    <m/>
    <m/>
    <m/>
    <m/>
    <s v="SVCORDERMAN"/>
    <d v="2019-12-05T00:00:00"/>
    <m/>
    <d v="2019-11-14T00:00:00"/>
    <d v="2019-11-14T00:00:00"/>
    <s v="DGSCHADEMAN"/>
    <d v="2019-11-05T00:00:00"/>
    <d v="2019-11-05T00:00:00"/>
    <d v="2019-11-11T00:00:00"/>
    <d v="2019-11-11T00:00:00"/>
    <m/>
    <m/>
    <m/>
    <d v="2019-11-18T00:00:00"/>
    <m/>
    <s v="MAYJ1"/>
    <m/>
    <m/>
    <m/>
    <m/>
    <m/>
    <m/>
    <m/>
    <d v="2019-12-05T00:00:00"/>
    <m/>
    <s v="MYERD"/>
    <d v="2019-11-13T00:00:00"/>
    <m/>
    <d v="2019-11-13T00:00:00"/>
    <d v="2019-11-13T00:00:00"/>
    <s v="MPAULSON"/>
    <d v="2019-05-03T00:00:00"/>
    <d v="2019-05-03T00:00:00"/>
    <d v="2019-05-10T00:00:00"/>
    <d v="2019-05-10T00:00:00"/>
    <m/>
    <m/>
    <m/>
    <m/>
    <m/>
    <x v="0"/>
    <x v="0"/>
  </r>
  <r>
    <s v="NAATM"/>
    <n v="1802379214"/>
    <s v="VP-ENPARTS-BLDR"/>
    <s v="INDUSTRIAL BUILDING SYSTEMS"/>
    <s v="DCR NORTH POINT"/>
    <x v="3"/>
    <d v="2019-11-04T00:00:00"/>
    <m/>
    <m/>
    <m/>
    <s v="EVA"/>
    <s v="NC"/>
    <x v="24"/>
    <s v="EVA"/>
    <s v="F1"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TWMCCRARY"/>
    <m/>
    <m/>
    <m/>
    <m/>
    <s v="TWMCCRARY"/>
    <m/>
    <m/>
    <m/>
    <m/>
    <m/>
    <m/>
    <m/>
    <m/>
    <m/>
    <m/>
    <m/>
    <m/>
    <m/>
    <m/>
    <m/>
    <m/>
    <m/>
    <m/>
    <m/>
    <m/>
    <m/>
    <m/>
    <m/>
    <m/>
    <s v="SVCORDERMAN"/>
    <d v="2019-11-05T00:00:00"/>
    <m/>
    <d v="2019-11-05T00:00:00"/>
    <d v="2019-11-05T00:00:00"/>
    <m/>
    <m/>
    <m/>
    <m/>
    <m/>
    <m/>
    <m/>
    <m/>
    <d v="2019-11-08T00:00:00"/>
    <m/>
    <s v="MAYJ1"/>
    <m/>
    <m/>
    <m/>
    <m/>
    <m/>
    <m/>
    <m/>
    <d v="2019-11-12T00:00:00"/>
    <m/>
    <s v="JCSCHWARTZ"/>
    <d v="2019-11-04T00:00:00"/>
    <m/>
    <d v="2019-11-04T00:00:00"/>
    <d v="2019-11-04T00:00:00"/>
    <s v="DOVEJ"/>
    <m/>
    <m/>
    <m/>
    <m/>
    <m/>
    <m/>
    <m/>
    <m/>
    <m/>
    <x v="0"/>
    <x v="1"/>
  </r>
  <r>
    <s v="NAATM"/>
    <n v="1802379215"/>
    <s v="VP-ENPARTS-BLDR"/>
    <s v="INDUSTRIAL BUILDING SYSTEMS"/>
    <s v="DCR NORTH POINT"/>
    <x v="1"/>
    <d v="2019-11-12T00:00:00"/>
    <m/>
    <m/>
    <m/>
    <s v="EVA"/>
    <s v="NC"/>
    <x v="24"/>
    <s v="EVA"/>
    <s v="F1"/>
    <m/>
    <m/>
    <m/>
    <d v="2019-12-01T00:00:00"/>
    <n v="10527.33"/>
    <n v="10527.33"/>
    <n v="0.8"/>
    <n v="0.8"/>
    <n v="0.8"/>
    <n v="0"/>
    <m/>
    <n v="0"/>
    <n v="0"/>
    <n v="0"/>
    <m/>
    <m/>
    <n v="0"/>
    <n v="2962.84"/>
    <n v="28.143999999999998"/>
    <n v="1426.04"/>
    <n v="13.545999999999999"/>
    <n v="0"/>
    <m/>
    <m/>
    <m/>
    <m/>
    <m/>
    <s v="TWMCCRARY"/>
    <m/>
    <m/>
    <m/>
    <m/>
    <s v="TWMCCRARY"/>
    <m/>
    <m/>
    <m/>
    <m/>
    <m/>
    <m/>
    <m/>
    <m/>
    <m/>
    <m/>
    <m/>
    <m/>
    <m/>
    <m/>
    <m/>
    <m/>
    <m/>
    <m/>
    <m/>
    <m/>
    <m/>
    <m/>
    <m/>
    <m/>
    <s v="SVCORDERMAN"/>
    <d v="2019-11-12T00:00:00"/>
    <m/>
    <d v="2019-11-12T00:00:00"/>
    <d v="2019-11-12T00:00:00"/>
    <m/>
    <m/>
    <m/>
    <m/>
    <m/>
    <m/>
    <m/>
    <m/>
    <d v="2019-11-15T00:00:00"/>
    <m/>
    <s v="MAYJ1"/>
    <m/>
    <m/>
    <m/>
    <m/>
    <m/>
    <m/>
    <m/>
    <d v="2019-11-19T00:00:00"/>
    <d v="2019-11-20T00:00:00"/>
    <s v="JCSCHWARTZ"/>
    <d v="2019-11-12T00:00:00"/>
    <m/>
    <d v="2019-11-12T00:00:00"/>
    <d v="2019-11-12T00:00:00"/>
    <s v="DOVEJ"/>
    <m/>
    <m/>
    <m/>
    <m/>
    <m/>
    <m/>
    <m/>
    <m/>
    <m/>
    <x v="0"/>
    <x v="1"/>
  </r>
  <r>
    <s v="NAATM"/>
    <n v="1901598701"/>
    <s v="VP/Z-CUSTOM-BLDR"/>
    <s v="LEE MICHAEL INDUSTRIES,  INC."/>
    <s v="VALMONT 30 X 70 HIGH BAY ADDIT"/>
    <x v="0"/>
    <d v="2019-07-23T00:00:00"/>
    <d v="2019-11-26T00:00:00"/>
    <m/>
    <s v="19-300"/>
    <s v="EVA"/>
    <s v="KC3"/>
    <x v="14"/>
    <s v="EVA"/>
    <s v="D1"/>
    <m/>
    <d v="2019-09-20T00:00:00"/>
    <d v="2019-09-23T00:00:00"/>
    <m/>
    <n v="161032.79999999999"/>
    <n v="161032.79999999999"/>
    <n v="49.85"/>
    <n v="73.83"/>
    <n v="73.83"/>
    <n v="265.39999999999998"/>
    <m/>
    <n v="184.25"/>
    <n v="0"/>
    <n v="184.25"/>
    <n v="61306.07"/>
    <n v="29193.37"/>
    <n v="20267.5"/>
    <n v="43429.43"/>
    <n v="26.969000000000001"/>
    <n v="6320.8"/>
    <n v="3.9249999999999998"/>
    <n v="0"/>
    <m/>
    <m/>
    <m/>
    <m/>
    <m/>
    <s v="GREEA1"/>
    <d v="2019-09-20T00:00:00"/>
    <d v="2019-09-20T00:00:00"/>
    <d v="2019-10-08T00:00:00"/>
    <d v="2019-10-01T00:00:00"/>
    <s v="SCHLK"/>
    <d v="2019-10-07T00:00:00"/>
    <d v="2019-10-07T00:00:00"/>
    <d v="2019-10-07T00:00:00"/>
    <m/>
    <m/>
    <m/>
    <m/>
    <m/>
    <m/>
    <s v="SVERA1"/>
    <d v="2019-10-10T00:00:00"/>
    <d v="2019-10-10T00:00:00"/>
    <d v="2019-10-22T00:00:00"/>
    <d v="2019-10-18T00:00:00"/>
    <s v="JSILVA"/>
    <d v="2019-11-04T00:00:00"/>
    <d v="2019-11-04T00:00:00"/>
    <d v="2019-11-04T00:00:00"/>
    <d v="2019-11-04T00:00:00"/>
    <m/>
    <m/>
    <m/>
    <m/>
    <m/>
    <s v="SVCORDERMAN"/>
    <d v="2019-11-06T00:00:00"/>
    <m/>
    <d v="2019-11-06T00:00:00"/>
    <d v="2019-11-06T00:00:00"/>
    <s v="SVERA1"/>
    <d v="2019-11-20T00:00:00"/>
    <d v="2019-10-21T00:00:00"/>
    <d v="2019-11-05T00:00:00"/>
    <d v="2019-11-05T00:00:00"/>
    <m/>
    <m/>
    <m/>
    <d v="2019-11-11T00:00:00"/>
    <m/>
    <m/>
    <m/>
    <m/>
    <m/>
    <m/>
    <m/>
    <m/>
    <m/>
    <d v="2019-11-25T00:00:00"/>
    <d v="2019-11-21T00:00:00"/>
    <s v="SVERA1"/>
    <d v="2019-11-05T00:00:00"/>
    <m/>
    <d v="2019-11-05T00:00:00"/>
    <d v="2019-11-05T00:00:00"/>
    <s v="KLEIJ"/>
    <d v="2019-08-26T00:00:00"/>
    <d v="2019-08-26T00:00:00"/>
    <d v="2019-09-06T00:00:00"/>
    <d v="2019-09-11T00:00:00"/>
    <m/>
    <m/>
    <m/>
    <m/>
    <m/>
    <x v="0"/>
    <x v="0"/>
  </r>
  <r>
    <s v="JHORN"/>
    <n v="1900416012"/>
    <s v="VP-ENPARTS-BLDR"/>
    <s v="MARCUS CONSTRUCTION COMPANY"/>
    <s v="NUTRIEN BELOIT WI"/>
    <x v="1"/>
    <d v="2019-11-08T00:00:00"/>
    <m/>
    <m/>
    <n v="201905"/>
    <s v="EVA"/>
    <s v="MXC"/>
    <x v="14"/>
    <s v="EVA"/>
    <s v="D1"/>
    <m/>
    <m/>
    <m/>
    <d v="2019-12-01T00:00:00"/>
    <n v="9120.2999999999993"/>
    <n v="9120.2999999999993"/>
    <n v="1.8"/>
    <n v="1.85"/>
    <n v="1.85"/>
    <n v="0"/>
    <m/>
    <n v="0"/>
    <n v="0"/>
    <n v="0"/>
    <n v="1"/>
    <n v="5511"/>
    <n v="0"/>
    <n v="-1875.7"/>
    <m/>
    <n v="4268.6000000000004"/>
    <n v="46.802999999999997"/>
    <n v="0"/>
    <m/>
    <m/>
    <m/>
    <m/>
    <m/>
    <s v="ICHAS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19-11-11T00:00:00"/>
    <m/>
    <d v="2019-11-11T00:00:00"/>
    <d v="2019-11-11T00:00:00"/>
    <m/>
    <m/>
    <m/>
    <m/>
    <m/>
    <m/>
    <m/>
    <m/>
    <m/>
    <m/>
    <s v="MAYJ1"/>
    <m/>
    <m/>
    <m/>
    <m/>
    <m/>
    <m/>
    <m/>
    <d v="2019-11-26T00:00:00"/>
    <d v="2019-11-26T00:00:00"/>
    <s v="JCSCHWARTZ"/>
    <d v="2019-11-08T00:00:00"/>
    <m/>
    <d v="2019-11-08T00:00:00"/>
    <d v="2019-11-08T00:00:00"/>
    <s v="DWATKINSON"/>
    <m/>
    <m/>
    <m/>
    <m/>
    <m/>
    <m/>
    <m/>
    <m/>
    <m/>
    <x v="0"/>
    <x v="1"/>
  </r>
  <r>
    <s v="RADAVIS"/>
    <n v="1901333406"/>
    <s v="GB/WS-CUSTOM-BLDR"/>
    <s v="BRIX CORPORATION"/>
    <s v="FCA D2AP WL BP1302 6/17/19"/>
    <x v="1"/>
    <d v="2019-06-18T00:00:00"/>
    <d v="2019-11-05T00:00:00"/>
    <m/>
    <s v="60-0089-002"/>
    <s v="KAN"/>
    <s v="KC1"/>
    <x v="0"/>
    <s v="KAN"/>
    <s v="B1"/>
    <m/>
    <d v="2019-08-27T00:00:00"/>
    <d v="2019-08-28T00:00:00"/>
    <d v="2019-12-01T00:00:00"/>
    <n v="29158"/>
    <n v="29158"/>
    <n v="9.34"/>
    <n v="12.82"/>
    <n v="12.82"/>
    <n v="50"/>
    <m/>
    <n v="397"/>
    <n v="1.5"/>
    <n v="398.5"/>
    <n v="6336"/>
    <n v="4037"/>
    <n v="43670"/>
    <n v="3516"/>
    <n v="12.058"/>
    <n v="-36207.800000000003"/>
    <m/>
    <n v="19.059999999999999"/>
    <m/>
    <m/>
    <m/>
    <m/>
    <m/>
    <s v="DMSNYDER1"/>
    <d v="2019-09-11T00:00:00"/>
    <d v="2019-09-11T00:00:00"/>
    <d v="2019-09-24T00:00:00"/>
    <d v="2019-09-24T00:00:00"/>
    <s v="JHWOEHRER"/>
    <d v="2019-09-23T00:00:00"/>
    <d v="2019-09-23T00:00:00"/>
    <d v="2019-09-23T00:00:00"/>
    <d v="2019-09-23T00:00:00"/>
    <m/>
    <m/>
    <m/>
    <m/>
    <m/>
    <s v="CARTZ2"/>
    <d v="2019-10-15T00:00:00"/>
    <d v="2019-10-15T00:00:00"/>
    <d v="2019-10-17T00:00:00"/>
    <d v="2019-11-01T00:00:00"/>
    <s v="RGFIDLER"/>
    <d v="2019-10-28T00:00:00"/>
    <d v="2019-10-28T00:00:00"/>
    <d v="2019-10-29T00:00:00"/>
    <d v="2019-11-10T00:00:00"/>
    <m/>
    <m/>
    <m/>
    <m/>
    <m/>
    <s v="SVCORDERMAN"/>
    <d v="2019-10-16T00:00:00"/>
    <m/>
    <d v="2019-11-15T00:00:00"/>
    <d v="2019-11-14T00:00:00"/>
    <s v="RGFIDLER"/>
    <d v="2019-11-10T00:00:00"/>
    <d v="2019-11-10T00:00:00"/>
    <d v="2019-11-13T00:00:00"/>
    <d v="2019-11-13T00:00:00"/>
    <m/>
    <m/>
    <m/>
    <d v="2019-11-18T00:00:00"/>
    <m/>
    <s v="JHWOEHRER"/>
    <m/>
    <m/>
    <d v="2019-09-25T00:00:00"/>
    <d v="2019-09-25T00:00:00"/>
    <m/>
    <m/>
    <m/>
    <d v="2019-11-22T00:00:00"/>
    <d v="2019-11-22T00:00:00"/>
    <s v="CARTZ2"/>
    <d v="2019-11-14T00:00:00"/>
    <m/>
    <d v="2019-11-14T00:00:00"/>
    <d v="2019-11-14T00:00:00"/>
    <s v="JFPUDENZ"/>
    <d v="2019-07-29T00:00:00"/>
    <d v="2019-07-29T00:00:00"/>
    <d v="2019-08-09T00:00:00"/>
    <d v="2019-08-23T00:00:00"/>
    <m/>
    <m/>
    <m/>
    <m/>
    <m/>
    <x v="0"/>
    <x v="0"/>
  </r>
  <r>
    <s v="RADAVIS"/>
    <n v="1901333404"/>
    <s v="GB/WS-CUSTOM-BLDR"/>
    <s v="BRIX CORPORATION"/>
    <s v="FCA D2AP WL BP1302 6/17/19"/>
    <x v="0"/>
    <d v="2019-06-18T00:00:00"/>
    <d v="2019-11-01T00:00:00"/>
    <m/>
    <s v="60-0089-002"/>
    <s v="KAN"/>
    <s v="KC1"/>
    <x v="0"/>
    <s v="KAN"/>
    <s v="B1"/>
    <m/>
    <d v="2019-08-27T00:00:00"/>
    <d v="2019-08-28T00:00:00"/>
    <m/>
    <n v="6199"/>
    <n v="6199"/>
    <n v="1.99"/>
    <n v="8.2200000000000006"/>
    <n v="8.2200000000000006"/>
    <n v="0"/>
    <m/>
    <n v="701"/>
    <n v="4.25"/>
    <n v="705.25"/>
    <n v="1900"/>
    <n v="1210"/>
    <n v="77110"/>
    <n v="-2741"/>
    <m/>
    <n v="-85056.88"/>
    <m/>
    <n v="19.059999999999999"/>
    <m/>
    <m/>
    <m/>
    <m/>
    <m/>
    <s v="MEEBD"/>
    <d v="2019-08-27T00:00:00"/>
    <d v="2019-08-27T00:00:00"/>
    <d v="2019-09-03T00:00:00"/>
    <d v="2019-09-03T00:00:00"/>
    <s v="JHWOEHRER"/>
    <d v="2019-08-29T00:00:00"/>
    <d v="2019-08-29T00:00:00"/>
    <d v="2019-08-29T00:00:00"/>
    <d v="2019-08-29T00:00:00"/>
    <m/>
    <m/>
    <m/>
    <m/>
    <m/>
    <s v="DJUDY2"/>
    <d v="2019-11-22T00:00:00"/>
    <d v="2019-11-22T00:00:00"/>
    <d v="2019-11-22T00:00:00"/>
    <m/>
    <s v="EARUEPPEL"/>
    <d v="2019-11-05T00:00:00"/>
    <d v="2019-11-05T00:00:00"/>
    <d v="2019-11-13T00:00:00"/>
    <m/>
    <m/>
    <m/>
    <m/>
    <m/>
    <m/>
    <s v="SVCORDERMAN"/>
    <d v="2019-11-01T00:00:00"/>
    <m/>
    <d v="2019-11-01T00:00:00"/>
    <d v="2019-11-02T00:00:00"/>
    <s v="RGFIDLER"/>
    <d v="2019-11-01T00:00:00"/>
    <d v="2019-11-01T00:00:00"/>
    <d v="2019-11-01T00:00:00"/>
    <d v="2019-11-12T00:00:00"/>
    <s v="COMPASS"/>
    <m/>
    <m/>
    <d v="2019-11-06T00:00:00"/>
    <d v="2019-11-03T00:00:00"/>
    <s v="JHWOEHRER"/>
    <m/>
    <m/>
    <d v="2019-09-03T00:00:00"/>
    <d v="2019-09-03T00:00:00"/>
    <m/>
    <m/>
    <m/>
    <d v="2019-11-14T00:00:00"/>
    <d v="2019-11-19T00:00:00"/>
    <s v="RGFIDLER"/>
    <d v="2019-10-30T00:00:00"/>
    <m/>
    <d v="2019-10-30T00:00:00"/>
    <d v="2019-11-01T00:00:00"/>
    <s v="JFPUDENZ"/>
    <d v="2019-07-29T00:00:00"/>
    <d v="2019-07-29T00:00:00"/>
    <d v="2019-08-09T00:00:00"/>
    <d v="2019-08-23T00:00:00"/>
    <m/>
    <m/>
    <m/>
    <m/>
    <m/>
    <x v="1"/>
    <x v="0"/>
  </r>
  <r>
    <s v="RADAVIS"/>
    <n v="1901591601"/>
    <s v="GB/WS-STD-BLDR"/>
    <s v="SIWEK CONSTRUCTION CO."/>
    <s v="MIDSTATES BOLT &amp; SCREW 7/22/19"/>
    <x v="0"/>
    <d v="2019-07-22T00:00:00"/>
    <d v="2019-11-21T00:00:00"/>
    <m/>
    <m/>
    <s v="KAN"/>
    <s v="KC1"/>
    <x v="0"/>
    <s v="KAN"/>
    <s v="B1"/>
    <m/>
    <d v="2019-09-06T00:00:00"/>
    <d v="2019-09-09T00:00:00"/>
    <m/>
    <n v="283669"/>
    <n v="0"/>
    <n v="109.72"/>
    <n v="105.67"/>
    <n v="105.67"/>
    <n v="115"/>
    <n v="115"/>
    <n v="196.5"/>
    <n v="0"/>
    <n v="196.5"/>
    <n v="10333"/>
    <n v="6582"/>
    <n v="0"/>
    <n v="63813"/>
    <n v="22.495999999999999"/>
    <n v="0"/>
    <m/>
    <n v="21.05"/>
    <m/>
    <m/>
    <m/>
    <m/>
    <m/>
    <s v="MBUTLER"/>
    <d v="2019-09-13T00:00:00"/>
    <d v="2019-09-13T00:00:00"/>
    <d v="2019-09-20T00:00:00"/>
    <d v="2019-09-20T00:00:00"/>
    <s v="JHWOEHRER"/>
    <d v="2019-09-20T00:00:00"/>
    <d v="2019-09-20T00:00:00"/>
    <d v="2019-09-20T00:00:00"/>
    <d v="2019-09-20T00:00:00"/>
    <m/>
    <m/>
    <m/>
    <m/>
    <m/>
    <s v="BSNYDER"/>
    <d v="2019-09-23T00:00:00"/>
    <d v="2019-09-23T00:00:00"/>
    <d v="2019-10-02T00:00:00"/>
    <d v="2019-10-04T00:00:00"/>
    <s v="GRARNDT"/>
    <d v="2019-10-04T00:00:00"/>
    <d v="2019-10-04T00:00:00"/>
    <d v="2019-10-29T00:00:00"/>
    <d v="2019-10-29T00:00:00"/>
    <m/>
    <m/>
    <m/>
    <m/>
    <m/>
    <s v="SVCORDERMAN"/>
    <d v="2019-10-31T00:00:00"/>
    <m/>
    <d v="2019-10-31T00:00:00"/>
    <d v="2019-11-02T00:00:00"/>
    <s v="GRARNDT"/>
    <d v="2019-10-29T00:00:00"/>
    <d v="2019-10-29T00:00:00"/>
    <d v="2019-11-01T00:00:00"/>
    <d v="2019-11-01T00:00:00"/>
    <s v="COMPASS"/>
    <m/>
    <m/>
    <d v="2019-11-06T00:00:00"/>
    <d v="2019-11-03T00:00:00"/>
    <m/>
    <m/>
    <m/>
    <m/>
    <m/>
    <m/>
    <m/>
    <m/>
    <d v="2019-12-16T00:00:00"/>
    <m/>
    <s v="WTHERZOG"/>
    <d v="2019-10-30T00:00:00"/>
    <m/>
    <d v="2019-10-30T00:00:00"/>
    <d v="2019-11-01T00:00:00"/>
    <s v="NANCB"/>
    <d v="2019-08-05T00:00:00"/>
    <d v="2019-08-05T00:00:00"/>
    <d v="2019-08-13T00:00:00"/>
    <m/>
    <m/>
    <m/>
    <m/>
    <m/>
    <m/>
    <x v="1"/>
    <x v="0"/>
  </r>
  <r>
    <s v="MEHURD"/>
    <n v="1901780101"/>
    <s v="GB/WS-CUSTOM-BLDR"/>
    <s v="WOODWARD DEVELOPMENT AND CONST, INC."/>
    <s v="MONSANTO 8/16/19"/>
    <x v="0"/>
    <d v="2019-08-16T00:00:00"/>
    <d v="2019-12-06T00:00:00"/>
    <m/>
    <s v="WOODWARD - MONSANTO"/>
    <s v="MXC"/>
    <s v="STJ"/>
    <x v="0"/>
    <s v="KAN"/>
    <s v="B1"/>
    <s v="OTHER"/>
    <d v="2019-08-29T00:00:00"/>
    <d v="2019-08-30T00:00:00"/>
    <m/>
    <n v="196092.79"/>
    <n v="0"/>
    <n v="62.88"/>
    <n v="59.6"/>
    <n v="59.6"/>
    <n v="126"/>
    <n v="126"/>
    <n v="134.5"/>
    <n v="2"/>
    <n v="136.5"/>
    <n v="14420.2"/>
    <n v="9185"/>
    <n v="0"/>
    <n v="40077.79"/>
    <n v="20.437999999999999"/>
    <n v="0"/>
    <m/>
    <n v="20.9"/>
    <m/>
    <m/>
    <m/>
    <m/>
    <m/>
    <s v="MLJOB"/>
    <d v="2019-09-03T00:00:00"/>
    <d v="2019-09-03T00:00:00"/>
    <d v="2019-09-10T00:00:00"/>
    <d v="2019-09-13T00:00:00"/>
    <s v="MLJOB"/>
    <d v="2019-09-09T00:00:00"/>
    <d v="2019-09-09T00:00:00"/>
    <d v="2019-09-09T00:00:00"/>
    <d v="2019-09-13T00:00:00"/>
    <m/>
    <m/>
    <m/>
    <m/>
    <m/>
    <s v="ZKINDT"/>
    <d v="2019-09-18T00:00:00"/>
    <d v="2019-09-18T00:00:00"/>
    <d v="2019-09-25T00:00:00"/>
    <d v="2019-09-23T00:00:00"/>
    <s v="ZKINDT"/>
    <d v="2019-11-06T00:00:00"/>
    <d v="2019-11-06T00:00:00"/>
    <d v="2019-11-06T00:00:00"/>
    <d v="2019-10-18T00:00:00"/>
    <s v="DPETERS2"/>
    <d v="2019-11-12T00:00:00"/>
    <d v="2019-11-12T00:00:00"/>
    <d v="2019-11-12T00:00:00"/>
    <d v="2019-11-12T00:00:00"/>
    <s v="SVCORDERMAN"/>
    <d v="2019-11-15T00:00:00"/>
    <m/>
    <d v="2019-11-15T00:00:00"/>
    <d v="2019-11-12T00:00:00"/>
    <s v="ZKINDT"/>
    <d v="2019-11-12T00:00:00"/>
    <d v="2019-11-12T00:00:00"/>
    <d v="2019-11-12T00:00:00"/>
    <d v="2019-11-08T00:00:00"/>
    <s v="COMPASS"/>
    <m/>
    <m/>
    <d v="2019-12-05T00:00:00"/>
    <d v="2019-11-08T00:00:00"/>
    <s v="MLJOB"/>
    <m/>
    <m/>
    <m/>
    <m/>
    <m/>
    <m/>
    <m/>
    <d v="2019-12-18T00:00:00"/>
    <m/>
    <s v="ZKINDT"/>
    <d v="2019-11-13T00:00:00"/>
    <m/>
    <d v="2019-11-13T00:00:00"/>
    <d v="2019-11-06T00:00:00"/>
    <s v="ESCOA"/>
    <d v="2019-08-22T00:00:00"/>
    <d v="2019-08-22T00:00:00"/>
    <d v="2019-08-30T00:00:00"/>
    <d v="2019-09-04T00:00:00"/>
    <s v="GLPEVELER"/>
    <m/>
    <m/>
    <m/>
    <m/>
    <x v="0"/>
    <x v="0"/>
  </r>
  <r>
    <s v="SELUNDIN"/>
    <n v="1901917701"/>
    <s v="GB/WS-STD-BLDR"/>
    <s v="LARSON CONTRACTING CENTRAL, LLC"/>
    <s v="K&amp;K ORDER 2 9/5/19"/>
    <x v="0"/>
    <d v="2019-09-05T00:00:00"/>
    <d v="2019-12-16T00:00:00"/>
    <m/>
    <m/>
    <s v="KAN"/>
    <s v="VIS"/>
    <x v="0"/>
    <s v="KAN"/>
    <s v="B1"/>
    <m/>
    <d v="2019-10-02T00:00:00"/>
    <d v="2019-10-03T00:00:00"/>
    <m/>
    <n v="62759"/>
    <n v="0"/>
    <n v="18.97"/>
    <n v="20.2"/>
    <n v="20.2"/>
    <n v="61"/>
    <n v="62"/>
    <n v="125"/>
    <n v="0"/>
    <n v="125"/>
    <n v="6306"/>
    <n v="4016"/>
    <n v="0"/>
    <n v="16287"/>
    <n v="25.952000000000002"/>
    <n v="0"/>
    <m/>
    <n v="24.5"/>
    <m/>
    <m/>
    <m/>
    <m/>
    <m/>
    <s v="AYISMMA"/>
    <d v="2019-10-10T00:00:00"/>
    <d v="2019-10-10T00:00:00"/>
    <d v="2019-10-15T00:00:00"/>
    <m/>
    <s v="KPTRAN"/>
    <d v="2019-10-14T00:00:00"/>
    <d v="2019-10-14T00:00:00"/>
    <d v="2019-10-14T00:00:00"/>
    <d v="2019-10-16T00:00:00"/>
    <m/>
    <m/>
    <m/>
    <m/>
    <m/>
    <s v="ZKINDT"/>
    <d v="2019-11-01T00:00:00"/>
    <d v="2019-11-01T00:00:00"/>
    <d v="2019-11-07T00:00:00"/>
    <d v="2019-11-07T00:00:00"/>
    <s v="RGFIDLER"/>
    <d v="2019-11-11T00:00:00"/>
    <d v="2019-11-11T00:00:00"/>
    <d v="2019-11-13T00:00:00"/>
    <d v="2019-11-13T00:00:00"/>
    <m/>
    <m/>
    <m/>
    <m/>
    <m/>
    <s v="SVCORDERMAN"/>
    <d v="2019-11-21T00:00:00"/>
    <m/>
    <d v="2019-11-21T00:00:00"/>
    <d v="2019-11-21T00:00:00"/>
    <s v="RGFIDLER"/>
    <d v="2019-11-19T00:00:00"/>
    <d v="2019-11-19T00:00:00"/>
    <d v="2019-11-20T00:00:00"/>
    <d v="2019-11-20T00:00:00"/>
    <s v="COMPASS"/>
    <m/>
    <m/>
    <d v="2019-11-22T00:00:00"/>
    <d v="2019-11-22T00:00:00"/>
    <s v="MAYJ1"/>
    <m/>
    <m/>
    <m/>
    <m/>
    <m/>
    <m/>
    <m/>
    <d v="2019-12-17T00:00:00"/>
    <m/>
    <s v="RGFIDLER"/>
    <d v="2019-11-20T00:00:00"/>
    <m/>
    <d v="2019-11-20T00:00:00"/>
    <d v="2019-11-20T00:00:00"/>
    <s v="TRLUCAS"/>
    <d v="2019-09-23T00:00:00"/>
    <d v="2019-09-23T00:00:00"/>
    <d v="2019-10-04T00:00:00"/>
    <d v="2019-10-02T00:00:00"/>
    <m/>
    <m/>
    <m/>
    <m/>
    <m/>
    <x v="0"/>
    <x v="0"/>
  </r>
  <r>
    <s v="RADAVIS"/>
    <n v="1901591603"/>
    <s v="GB-ENPARTS-BLDR"/>
    <s v="SIWEK CONSTRUCTION CO."/>
    <s v="MIDSTATES BOLT &amp; SCREW 7/22/19"/>
    <x v="0"/>
    <d v="2019-11-04T00:00:00"/>
    <d v="2019-11-20T00:00:00"/>
    <m/>
    <m/>
    <s v="KAN"/>
    <s v="KC1"/>
    <x v="0"/>
    <s v="KAN"/>
    <s v="B1"/>
    <m/>
    <m/>
    <m/>
    <m/>
    <n v="2165"/>
    <n v="0"/>
    <n v="0.89"/>
    <n v="0.92"/>
    <n v="0.92"/>
    <n v="0"/>
    <m/>
    <n v="0"/>
    <n v="0"/>
    <n v="0"/>
    <m/>
    <m/>
    <n v="0"/>
    <n v="786"/>
    <n v="36.305"/>
    <n v="0"/>
    <m/>
    <n v="0"/>
    <m/>
    <m/>
    <m/>
    <m/>
    <m/>
    <s v="MBUTLER"/>
    <m/>
    <m/>
    <m/>
    <m/>
    <s v="JHWOEHRER"/>
    <m/>
    <m/>
    <m/>
    <m/>
    <m/>
    <m/>
    <m/>
    <m/>
    <m/>
    <s v="BSNYDER"/>
    <m/>
    <m/>
    <m/>
    <m/>
    <s v="GRARNDT"/>
    <m/>
    <m/>
    <m/>
    <m/>
    <m/>
    <m/>
    <m/>
    <m/>
    <m/>
    <s v="SVCORDERMAN"/>
    <m/>
    <m/>
    <d v="2019-11-04T00:00:00"/>
    <d v="2019-11-04T00:00:00"/>
    <s v="GRARNDT"/>
    <m/>
    <m/>
    <m/>
    <m/>
    <m/>
    <m/>
    <m/>
    <d v="2019-11-07T00:00:00"/>
    <m/>
    <m/>
    <m/>
    <m/>
    <m/>
    <m/>
    <m/>
    <m/>
    <m/>
    <d v="2019-12-16T00:00:00"/>
    <m/>
    <s v="BSNYDER"/>
    <d v="2019-11-04T00:00:00"/>
    <m/>
    <d v="2019-11-04T00:00:00"/>
    <d v="2019-11-04T00:00:00"/>
    <s v="NANCB"/>
    <m/>
    <m/>
    <m/>
    <m/>
    <m/>
    <m/>
    <m/>
    <m/>
    <m/>
    <x v="0"/>
    <x v="1"/>
  </r>
  <r>
    <s v="RADAVIS"/>
    <n v="1901333424"/>
    <s v="GB-ENPARTS-BLDR"/>
    <s v="BRIX CORPORATION"/>
    <s v="FCA D2AP WL BP1302 6/17/19"/>
    <x v="1"/>
    <d v="2019-11-12T00:00:00"/>
    <m/>
    <m/>
    <s v="60-0089-002"/>
    <s v="KAN"/>
    <s v="KC1"/>
    <x v="0"/>
    <s v="KAN"/>
    <s v="B1"/>
    <m/>
    <m/>
    <m/>
    <d v="2019-12-01T00:00:00"/>
    <n v="1"/>
    <n v="0"/>
    <n v="0.01"/>
    <n v="0.05"/>
    <n v="0.05"/>
    <n v="0"/>
    <m/>
    <n v="0"/>
    <n v="0"/>
    <n v="0"/>
    <m/>
    <m/>
    <n v="0"/>
    <n v="-79"/>
    <m/>
    <n v="-1712.36"/>
    <m/>
    <n v="0"/>
    <m/>
    <m/>
    <m/>
    <m/>
    <m/>
    <s v="HEFLA"/>
    <m/>
    <m/>
    <m/>
    <m/>
    <s v="JHWOEHRER"/>
    <m/>
    <m/>
    <m/>
    <m/>
    <m/>
    <m/>
    <m/>
    <m/>
    <m/>
    <s v="JKTURNER"/>
    <d v="2019-11-12T00:00:00"/>
    <d v="2019-11-12T00:00:00"/>
    <d v="2019-11-12T00:00:00"/>
    <d v="2019-11-12T00:00:00"/>
    <m/>
    <m/>
    <m/>
    <m/>
    <m/>
    <m/>
    <m/>
    <m/>
    <m/>
    <m/>
    <s v="SVCORDERMAN"/>
    <d v="2019-11-12T00:00:00"/>
    <m/>
    <d v="2019-11-12T00:00:00"/>
    <d v="2019-11-12T00:00:00"/>
    <m/>
    <m/>
    <m/>
    <m/>
    <m/>
    <m/>
    <m/>
    <m/>
    <d v="2019-11-15T00:00:00"/>
    <m/>
    <s v="JHWOEHRER"/>
    <m/>
    <m/>
    <m/>
    <m/>
    <m/>
    <m/>
    <m/>
    <d v="2019-11-14T00:00:00"/>
    <d v="2019-11-19T00:00:00"/>
    <s v="JKTURNER"/>
    <d v="2019-11-12T00:00:00"/>
    <m/>
    <d v="2019-11-12T00:00:00"/>
    <d v="2019-11-12T00:00:00"/>
    <s v="JFPUDENZ"/>
    <m/>
    <m/>
    <m/>
    <m/>
    <m/>
    <m/>
    <m/>
    <m/>
    <m/>
    <x v="0"/>
    <x v="1"/>
  </r>
  <r>
    <s v="RADAVIS"/>
    <n v="1901333425"/>
    <s v="GB-ENPARTS-BLDR"/>
    <s v="BRIX CORPORATION"/>
    <s v="FCA D2AP WL BP1302 6/17/19"/>
    <x v="0"/>
    <d v="2019-11-20T00:00:00"/>
    <m/>
    <m/>
    <s v="60-0089-002"/>
    <s v="KAN"/>
    <s v="KC1"/>
    <x v="0"/>
    <s v="KAN"/>
    <s v="B1"/>
    <m/>
    <m/>
    <m/>
    <m/>
    <n v="1"/>
    <n v="0"/>
    <n v="0"/>
    <n v="0.31"/>
    <n v="0.31"/>
    <n v="0"/>
    <m/>
    <n v="0"/>
    <n v="0"/>
    <n v="0"/>
    <m/>
    <m/>
    <n v="0"/>
    <n v="1"/>
    <n v="100"/>
    <n v="-1110.57"/>
    <m/>
    <n v="0"/>
    <m/>
    <m/>
    <m/>
    <m/>
    <m/>
    <s v="HEFLA"/>
    <d v="2019-09-11T00:00:00"/>
    <d v="2019-09-11T00:00:00"/>
    <d v="2019-09-24T00:00:00"/>
    <d v="2019-09-24T00:00:00"/>
    <s v="JHWOEHRER"/>
    <m/>
    <m/>
    <m/>
    <m/>
    <m/>
    <m/>
    <m/>
    <m/>
    <m/>
    <s v="CACARPENTER"/>
    <d v="2019-11-07T00:00:00"/>
    <d v="2019-11-07T00:00:00"/>
    <d v="2019-11-18T00:00:00"/>
    <d v="2019-11-18T00:00:00"/>
    <s v="DJUDY2"/>
    <d v="2019-11-07T00:00:00"/>
    <d v="2019-11-11T00:00:00"/>
    <d v="2019-11-20T00:00:00"/>
    <d v="2019-11-20T00:00:00"/>
    <m/>
    <m/>
    <m/>
    <m/>
    <m/>
    <s v="SVCORDERMAN"/>
    <d v="2019-11-21T00:00:00"/>
    <m/>
    <d v="2019-11-21T00:00:00"/>
    <d v="2019-11-21T00:00:00"/>
    <m/>
    <m/>
    <m/>
    <m/>
    <m/>
    <m/>
    <m/>
    <m/>
    <d v="2019-11-25T00:00:00"/>
    <m/>
    <s v="JHWOEHRER"/>
    <m/>
    <m/>
    <m/>
    <m/>
    <m/>
    <m/>
    <m/>
    <d v="2019-12-05T00:00:00"/>
    <d v="2019-11-26T00:00:00"/>
    <s v="WTHERZOG"/>
    <d v="2019-11-20T00:00:00"/>
    <m/>
    <d v="2019-11-20T00:00:00"/>
    <d v="2019-11-20T00:00:00"/>
    <s v="JFPUDENZ"/>
    <m/>
    <m/>
    <m/>
    <m/>
    <m/>
    <m/>
    <m/>
    <m/>
    <m/>
    <x v="0"/>
    <x v="1"/>
  </r>
  <r>
    <s v="RADAVIS"/>
    <n v="1901333405"/>
    <s v="GB/WS-CUSTOM-BLDR"/>
    <s v="BRIX CORPORATION"/>
    <s v="FCA D2AP WL BP1302 6/17/19"/>
    <x v="1"/>
    <d v="2019-06-18T00:00:00"/>
    <d v="2019-11-08T00:00:00"/>
    <m/>
    <s v="60-0089-002"/>
    <s v="KAN"/>
    <s v="KAN"/>
    <x v="0"/>
    <s v="KAN"/>
    <s v="C1"/>
    <m/>
    <d v="2019-08-27T00:00:00"/>
    <d v="2019-08-27T00:00:00"/>
    <d v="2019-11-29T00:00:00"/>
    <n v="159728"/>
    <n v="159728"/>
    <n v="50.3"/>
    <n v="27.45"/>
    <n v="27.45"/>
    <n v="160"/>
    <m/>
    <n v="165.25"/>
    <n v="0"/>
    <n v="165.25"/>
    <n v="19373"/>
    <n v="12340"/>
    <n v="17857.5"/>
    <n v="24846"/>
    <n v="15.555"/>
    <n v="83412.59"/>
    <n v="52.222000000000001"/>
    <n v="19.059999999999999"/>
    <m/>
    <m/>
    <m/>
    <m/>
    <m/>
    <s v="WIEBJ"/>
    <d v="2019-08-21T00:00:00"/>
    <d v="2019-08-21T00:00:00"/>
    <d v="2019-08-28T00:00:00"/>
    <d v="2019-08-28T00:00:00"/>
    <s v="LEASAAD"/>
    <d v="2019-09-09T00:00:00"/>
    <d v="2019-09-09T00:00:00"/>
    <d v="2019-09-09T00:00:00"/>
    <d v="2019-08-09T00:00:00"/>
    <s v="LEASAAD"/>
    <m/>
    <m/>
    <d v="2019-07-17T00:00:00"/>
    <d v="2019-07-17T00:00:00"/>
    <s v="JTHOMPSON2"/>
    <d v="2019-10-10T00:00:00"/>
    <d v="2019-10-10T00:00:00"/>
    <d v="2019-10-11T00:00:00"/>
    <m/>
    <s v="CACARPENTER"/>
    <d v="2019-11-05T00:00:00"/>
    <d v="2019-10-10T00:00:00"/>
    <d v="2019-11-11T00:00:00"/>
    <d v="2019-10-23T00:00:00"/>
    <m/>
    <m/>
    <m/>
    <m/>
    <m/>
    <s v="SVCORDERMAN"/>
    <d v="2019-10-25T00:00:00"/>
    <m/>
    <d v="2019-10-25T00:00:00"/>
    <d v="2019-10-28T00:00:00"/>
    <s v="CACARPENTER"/>
    <d v="2019-10-25T00:00:00"/>
    <d v="2019-10-25T00:00:00"/>
    <d v="2019-10-25T00:00:00"/>
    <d v="2019-10-25T00:00:00"/>
    <s v="COMPASS"/>
    <m/>
    <m/>
    <d v="2019-10-31T00:00:00"/>
    <d v="2019-11-03T00:00:00"/>
    <s v="JHWOEHRER"/>
    <m/>
    <m/>
    <d v="2019-09-03T00:00:00"/>
    <d v="2019-09-03T00:00:00"/>
    <m/>
    <m/>
    <m/>
    <d v="2019-11-08T00:00:00"/>
    <d v="2019-11-08T00:00:00"/>
    <s v="CACARPENTER"/>
    <d v="2019-10-17T00:00:00"/>
    <m/>
    <d v="2019-10-17T00:00:00"/>
    <d v="2019-10-28T00:00:00"/>
    <s v="JFPUDENZ"/>
    <d v="2019-07-01T00:00:00"/>
    <d v="2019-07-01T00:00:00"/>
    <d v="2019-07-26T00:00:00"/>
    <d v="2019-08-23T00:00:00"/>
    <m/>
    <m/>
    <m/>
    <m/>
    <m/>
    <x v="1"/>
    <x v="0"/>
  </r>
  <r>
    <s v="JWJONES"/>
    <n v="1802170063"/>
    <s v="CSS/HS-CUSTOM-BLDR"/>
    <s v="SCHWOB BUILDING COMPANY LTD."/>
    <s v="NNS JMAF H17738"/>
    <x v="0"/>
    <d v="2019-11-04T00:00:00"/>
    <d v="2019-11-08T00:00:00"/>
    <m/>
    <s v="H17738"/>
    <m/>
    <m/>
    <x v="2"/>
    <s v="KAN"/>
    <s v="P"/>
    <m/>
    <d v="2019-11-04T00:00:00"/>
    <d v="2019-11-05T00:00:00"/>
    <m/>
    <n v="1"/>
    <n v="0"/>
    <n v="0"/>
    <n v="0.01"/>
    <n v="0.01"/>
    <n v="0"/>
    <m/>
    <n v="0"/>
    <n v="0"/>
    <n v="0"/>
    <m/>
    <m/>
    <n v="0"/>
    <n v="1"/>
    <n v="100"/>
    <n v="-71.5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5T00:00:00"/>
    <m/>
    <d v="2019-11-05T00:00:00"/>
    <d v="2019-11-06T00:00:00"/>
    <m/>
    <m/>
    <m/>
    <m/>
    <m/>
    <m/>
    <m/>
    <m/>
    <d v="2019-11-11T00:00:00"/>
    <m/>
    <m/>
    <m/>
    <m/>
    <m/>
    <m/>
    <m/>
    <m/>
    <m/>
    <d v="2019-11-12T00:00:00"/>
    <d v="2019-11-13T00:00:00"/>
    <s v="DEKLASING"/>
    <d v="2019-11-04T00:00:00"/>
    <m/>
    <d v="2019-11-04T00:00:00"/>
    <d v="2019-11-06T00:00:00"/>
    <m/>
    <m/>
    <m/>
    <m/>
    <m/>
    <m/>
    <m/>
    <m/>
    <m/>
    <m/>
    <x v="1"/>
    <x v="0"/>
  </r>
  <r>
    <s v="JWJONES"/>
    <n v="1900445315"/>
    <s v="CSS/HS-CUSTOM-BLDR"/>
    <s v="SCHWOB BUILDING COMPANY LTD."/>
    <s v="NNS RAFTED MODULE FACILITY H18"/>
    <x v="0"/>
    <d v="2019-05-29T00:00:00"/>
    <d v="2019-12-02T00:00:00"/>
    <m/>
    <s v="H18727"/>
    <m/>
    <m/>
    <x v="2"/>
    <s v="KAN"/>
    <s v="Z1"/>
    <m/>
    <d v="2019-05-29T00:00:00"/>
    <d v="2019-05-30T00:00:00"/>
    <m/>
    <n v="1"/>
    <n v="0"/>
    <n v="0"/>
    <n v="10.17"/>
    <n v="10.17"/>
    <n v="0"/>
    <m/>
    <n v="0"/>
    <n v="0"/>
    <n v="0"/>
    <m/>
    <m/>
    <n v="0"/>
    <n v="1"/>
    <n v="100"/>
    <n v="-152.3300000000000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08T00:00:00"/>
    <d v="2019-11-08T00:00:00"/>
    <m/>
    <m/>
    <m/>
    <m/>
    <m/>
    <m/>
    <m/>
    <m/>
    <d v="2019-11-13T00:00:00"/>
    <m/>
    <m/>
    <m/>
    <m/>
    <m/>
    <m/>
    <m/>
    <m/>
    <m/>
    <d v="2019-12-02T00:00:00"/>
    <m/>
    <s v="BTOTTEN"/>
    <d v="2019-11-08T00:00:00"/>
    <m/>
    <d v="2019-11-08T00:00:00"/>
    <d v="2019-11-08T00:00:00"/>
    <m/>
    <m/>
    <m/>
    <m/>
    <m/>
    <m/>
    <m/>
    <m/>
    <m/>
    <m/>
    <x v="0"/>
    <x v="0"/>
  </r>
  <r>
    <s v="JWJONES"/>
    <n v="1900445330"/>
    <s v="CSS/HS-CUSTOM-BLDR"/>
    <s v="SCHWOB BUILDING COMPANY LTD."/>
    <s v="NNS RAFTED MODULE FACILITY H18"/>
    <x v="0"/>
    <d v="2019-11-01T00:00:00"/>
    <d v="2019-11-27T00:00:00"/>
    <m/>
    <s v="H18727"/>
    <m/>
    <m/>
    <x v="2"/>
    <s v="KAN"/>
    <s v="Z1"/>
    <m/>
    <d v="2019-11-04T00:00:00"/>
    <d v="2019-11-04T00:00:00"/>
    <m/>
    <n v="1"/>
    <n v="0"/>
    <n v="0"/>
    <n v="0.03"/>
    <n v="0.03"/>
    <n v="0"/>
    <m/>
    <n v="0"/>
    <n v="0"/>
    <n v="0"/>
    <m/>
    <m/>
    <n v="0"/>
    <n v="1"/>
    <n v="100"/>
    <n v="-118.1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4T00:00:00"/>
    <m/>
    <d v="2019-11-05T00:00:00"/>
    <d v="2019-11-04T00:00:00"/>
    <m/>
    <m/>
    <m/>
    <m/>
    <m/>
    <m/>
    <m/>
    <m/>
    <m/>
    <m/>
    <m/>
    <m/>
    <m/>
    <m/>
    <m/>
    <m/>
    <m/>
    <m/>
    <d v="2019-11-12T00:00:00"/>
    <d v="2019-11-13T00:00:00"/>
    <s v="BTOTTEN"/>
    <d v="2019-11-01T00:00:00"/>
    <m/>
    <d v="2019-11-01T00:00:00"/>
    <d v="2019-11-01T00:00:00"/>
    <m/>
    <m/>
    <m/>
    <m/>
    <m/>
    <m/>
    <m/>
    <m/>
    <m/>
    <m/>
    <x v="0"/>
    <x v="0"/>
  </r>
  <r>
    <s v="JWJONES"/>
    <n v="1900445317"/>
    <s v="CSS/HS-CUSTOM-BLDR"/>
    <s v="SCHWOB BUILDING COMPANY LTD."/>
    <s v="NNS RAFTED MODULE FACILITY H18"/>
    <x v="0"/>
    <d v="2019-11-20T00:00:00"/>
    <d v="2020-01-03T00:00:00"/>
    <m/>
    <s v="H18727"/>
    <m/>
    <m/>
    <x v="2"/>
    <s v="KAN"/>
    <s v="Z1"/>
    <m/>
    <d v="2019-11-25T00:00:00"/>
    <d v="2019-11-26T00:00:00"/>
    <m/>
    <n v="1"/>
    <n v="0"/>
    <n v="0"/>
    <n v="6.21"/>
    <n v="0.57999999999999996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27T00:00:00"/>
    <d v="2019-11-27T00:00:00"/>
    <m/>
    <m/>
    <m/>
    <m/>
    <m/>
    <m/>
    <m/>
    <m/>
    <d v="2019-12-02T00:00:00"/>
    <m/>
    <m/>
    <m/>
    <m/>
    <m/>
    <m/>
    <m/>
    <m/>
    <m/>
    <d v="2020-01-03T00:00:00"/>
    <m/>
    <s v="BTOTTEN"/>
    <d v="2019-11-22T00:00:00"/>
    <m/>
    <d v="2019-11-22T00:00:00"/>
    <d v="2019-11-22T00:00:00"/>
    <m/>
    <m/>
    <m/>
    <m/>
    <m/>
    <m/>
    <m/>
    <m/>
    <m/>
    <m/>
    <x v="0"/>
    <x v="0"/>
  </r>
  <r>
    <s v="MEHURD"/>
    <n v="1901451802"/>
    <s v="GB/WS-CUSTOM-BLDR"/>
    <s v="LCI CONSTRUCTION, INC."/>
    <s v="MCLAUGHLIN SERVICES 7/8/19"/>
    <x v="0"/>
    <d v="2019-07-08T00:00:00"/>
    <d v="2019-12-10T00:00:00"/>
    <m/>
    <m/>
    <s v="KAN"/>
    <s v="STJ"/>
    <x v="3"/>
    <s v="KAN"/>
    <s v="E1"/>
    <m/>
    <d v="2019-09-24T00:00:00"/>
    <d v="2019-09-25T00:00:00"/>
    <m/>
    <n v="81176.33"/>
    <n v="0"/>
    <n v="25.29"/>
    <n v="24.04"/>
    <n v="24.04"/>
    <n v="0"/>
    <n v="132"/>
    <n v="0"/>
    <n v="0"/>
    <n v="0"/>
    <n v="17800.2"/>
    <n v="14630"/>
    <n v="0"/>
    <n v="8426.33"/>
    <n v="10.38"/>
    <n v="0"/>
    <m/>
    <n v="20.03"/>
    <m/>
    <m/>
    <m/>
    <m/>
    <m/>
    <s v="DBRYAN"/>
    <d v="2019-09-03T00:00:00"/>
    <d v="2019-09-03T00:00:00"/>
    <d v="2019-09-09T00:00:00"/>
    <d v="2019-09-09T00:00:00"/>
    <s v="MLJOB"/>
    <d v="2019-09-16T00:00:00"/>
    <d v="2019-09-16T00:00:00"/>
    <d v="2019-09-16T00:00:00"/>
    <m/>
    <s v="DSELVARAJ"/>
    <d v="2019-09-16T00:00:00"/>
    <d v="2019-09-16T00:00:00"/>
    <d v="2019-09-16T00:00:00"/>
    <d v="2019-09-16T00:00:00"/>
    <s v="RAMRA"/>
    <d v="2019-10-15T00:00:00"/>
    <d v="2019-10-15T00:00:00"/>
    <d v="2019-10-25T00:00:00"/>
    <d v="2019-10-25T00:00:00"/>
    <s v="SHANA"/>
    <d v="2019-10-30T00:00:00"/>
    <d v="2019-10-30T00:00:00"/>
    <d v="2019-11-05T00:00:00"/>
    <d v="2019-11-05T00:00:00"/>
    <m/>
    <m/>
    <m/>
    <m/>
    <m/>
    <s v="SVCORDERMAN"/>
    <d v="2019-11-15T00:00:00"/>
    <m/>
    <d v="2019-11-15T00:00:00"/>
    <d v="2019-11-12T00:00:00"/>
    <s v="RAMRA"/>
    <d v="2019-11-07T00:00:00"/>
    <d v="2019-11-07T00:00:00"/>
    <d v="2019-11-07T00:00:00"/>
    <d v="2019-11-07T00:00:00"/>
    <m/>
    <m/>
    <m/>
    <d v="2019-11-15T00:00:00"/>
    <m/>
    <s v="DBRYAN"/>
    <m/>
    <m/>
    <m/>
    <m/>
    <m/>
    <m/>
    <m/>
    <d v="2019-12-11T00:00:00"/>
    <m/>
    <s v="RAMRA"/>
    <d v="2019-11-14T00:00:00"/>
    <m/>
    <d v="2019-11-14T00:00:00"/>
    <d v="2019-11-08T00:00:00"/>
    <s v="JDHUDSON"/>
    <d v="2019-07-29T00:00:00"/>
    <d v="2019-07-29T00:00:00"/>
    <d v="2019-08-09T00:00:00"/>
    <d v="2019-08-13T00:00:00"/>
    <m/>
    <m/>
    <m/>
    <m/>
    <m/>
    <x v="0"/>
    <x v="0"/>
  </r>
  <r>
    <s v="RADAVIS"/>
    <n v="1900838002"/>
    <s v="CLAIM-ENPARTS-BLDR"/>
    <s v="ANSTEAD CONSTRUCTION, LLC."/>
    <s v="CITY OF CLYDE 4/12/19"/>
    <x v="0"/>
    <d v="2019-10-30T00:00:00"/>
    <m/>
    <m/>
    <m/>
    <s v="MXC"/>
    <s v="KC1"/>
    <x v="3"/>
    <s v="KAN"/>
    <s v="E1"/>
    <s v="OTHER"/>
    <m/>
    <m/>
    <m/>
    <n v="0"/>
    <n v="0"/>
    <n v="0"/>
    <n v="0.74"/>
    <n v="0.74"/>
    <n v="0"/>
    <m/>
    <n v="0"/>
    <n v="0"/>
    <n v="0"/>
    <m/>
    <m/>
    <n v="0"/>
    <n v="0"/>
    <m/>
    <n v="-1724"/>
    <m/>
    <n v="0"/>
    <m/>
    <m/>
    <m/>
    <m/>
    <m/>
    <s v="SOMMJ"/>
    <m/>
    <m/>
    <m/>
    <m/>
    <s v="JHWOEHRER"/>
    <m/>
    <m/>
    <m/>
    <m/>
    <m/>
    <m/>
    <m/>
    <m/>
    <m/>
    <s v="ARUL"/>
    <m/>
    <m/>
    <m/>
    <m/>
    <s v="GIRI"/>
    <m/>
    <m/>
    <m/>
    <m/>
    <m/>
    <m/>
    <m/>
    <m/>
    <m/>
    <s v="SVCORDERMAN"/>
    <d v="2019-10-31T00:00:00"/>
    <m/>
    <d v="2019-10-31T00:00:00"/>
    <d v="2019-10-31T00:00:00"/>
    <m/>
    <m/>
    <m/>
    <m/>
    <m/>
    <m/>
    <m/>
    <m/>
    <d v="2019-11-04T00:00:00"/>
    <m/>
    <s v="JUNGA"/>
    <m/>
    <m/>
    <m/>
    <m/>
    <m/>
    <m/>
    <m/>
    <d v="2019-11-05T00:00:00"/>
    <d v="2019-11-05T00:00:00"/>
    <s v="RAMRA"/>
    <d v="2019-10-31T00:00:00"/>
    <m/>
    <d v="2019-10-31T00:00:00"/>
    <d v="2019-10-31T00:00:00"/>
    <s v="ESCOA"/>
    <m/>
    <m/>
    <m/>
    <m/>
    <m/>
    <m/>
    <m/>
    <m/>
    <m/>
    <x v="0"/>
    <x v="2"/>
  </r>
  <r>
    <s v="MEHURD"/>
    <n v="1901451801"/>
    <s v="GB/WS-CUSTOM-BLDR"/>
    <s v="LCI CONSTRUCTION, INC."/>
    <s v="MCLAUGHLIN SERVICES 7/8/19"/>
    <x v="0"/>
    <d v="2019-07-08T00:00:00"/>
    <d v="2019-12-16T00:00:00"/>
    <m/>
    <m/>
    <s v="KAN"/>
    <s v="STJ"/>
    <x v="3"/>
    <s v="KAN"/>
    <s v="G1"/>
    <m/>
    <d v="2019-09-24T00:00:00"/>
    <d v="2019-09-25T00:00:00"/>
    <m/>
    <n v="443161.18"/>
    <n v="0"/>
    <n v="159.18"/>
    <n v="152.08000000000001"/>
    <n v="152.08000000000001"/>
    <n v="263"/>
    <n v="263"/>
    <n v="455.03"/>
    <n v="0.5"/>
    <n v="455.53"/>
    <n v="43212.2"/>
    <n v="28820"/>
    <n v="0"/>
    <n v="83709.179999999993"/>
    <n v="18.888999999999999"/>
    <n v="0"/>
    <m/>
    <n v="20.03"/>
    <m/>
    <m/>
    <m/>
    <m/>
    <m/>
    <s v="DBRYAN"/>
    <d v="2019-09-11T00:00:00"/>
    <d v="2019-09-11T00:00:00"/>
    <d v="2019-09-16T00:00:00"/>
    <d v="2019-09-18T00:00:00"/>
    <s v="JHWOEHRER"/>
    <d v="2019-09-18T00:00:00"/>
    <d v="2019-09-18T00:00:00"/>
    <d v="2019-09-19T00:00:00"/>
    <d v="2019-09-17T00:00:00"/>
    <s v="JKANAGARAJ"/>
    <d v="2019-10-03T00:00:00"/>
    <d v="2019-10-03T00:00:00"/>
    <d v="2019-10-03T00:00:00"/>
    <d v="2019-10-03T00:00:00"/>
    <s v="GOPAV"/>
    <d v="2019-10-16T00:00:00"/>
    <d v="2019-10-16T00:00:00"/>
    <d v="2019-10-29T00:00:00"/>
    <d v="2019-10-29T00:00:00"/>
    <s v="SHANA"/>
    <d v="2019-11-06T00:00:00"/>
    <d v="2019-11-06T00:00:00"/>
    <d v="2019-11-12T00:00:00"/>
    <d v="2019-11-12T00:00:00"/>
    <m/>
    <m/>
    <m/>
    <m/>
    <m/>
    <s v="SVCORDERMAN"/>
    <d v="2019-11-21T00:00:00"/>
    <m/>
    <d v="2019-11-21T00:00:00"/>
    <d v="2019-11-20T00:00:00"/>
    <s v="GOPAV"/>
    <d v="2019-11-13T00:00:00"/>
    <d v="2019-11-13T00:00:00"/>
    <d v="2019-11-13T00:00:00"/>
    <d v="2019-11-13T00:00:00"/>
    <s v="COMPASS"/>
    <m/>
    <m/>
    <d v="2019-11-25T00:00:00"/>
    <d v="2019-11-22T00:00:00"/>
    <s v="DBRYAN"/>
    <m/>
    <m/>
    <m/>
    <m/>
    <m/>
    <m/>
    <m/>
    <d v="2019-12-16T00:00:00"/>
    <m/>
    <s v="MENISHA"/>
    <d v="2019-11-20T00:00:00"/>
    <m/>
    <d v="2019-11-20T00:00:00"/>
    <d v="2019-11-20T00:00:00"/>
    <s v="JDHUDSON"/>
    <d v="2019-07-29T00:00:00"/>
    <d v="2019-07-29T00:00:00"/>
    <d v="2019-08-09T00:00:00"/>
    <d v="2019-08-13T00:00:00"/>
    <s v="KMLUCAS"/>
    <m/>
    <m/>
    <m/>
    <m/>
    <x v="0"/>
    <x v="0"/>
  </r>
  <r>
    <s v="MEHURD"/>
    <n v="1901451803"/>
    <s v="CSS/CONV-CUSTOM-BLDR"/>
    <s v="LCI CONSTRUCTION, INC."/>
    <s v="MCLAUGHLIN SERVICES 7/8/19"/>
    <x v="0"/>
    <d v="2019-07-08T00:00:00"/>
    <d v="2019-12-16T00:00:00"/>
    <m/>
    <m/>
    <s v="KAN"/>
    <s v="STJ"/>
    <x v="26"/>
    <s v="KAN"/>
    <s v="G1"/>
    <m/>
    <d v="2019-09-24T00:00:00"/>
    <d v="2019-09-25T00:00:00"/>
    <m/>
    <n v="62525"/>
    <n v="0"/>
    <n v="29.29"/>
    <n v="21.53"/>
    <n v="21.53"/>
    <n v="132"/>
    <m/>
    <n v="0"/>
    <n v="0"/>
    <n v="0"/>
    <m/>
    <m/>
    <n v="0"/>
    <n v="10421"/>
    <n v="16.667000000000002"/>
    <n v="0"/>
    <m/>
    <n v="20.03"/>
    <m/>
    <m/>
    <m/>
    <m/>
    <m/>
    <s v="DBRYAN"/>
    <d v="2019-09-11T00:00:00"/>
    <d v="2019-09-11T00:00:00"/>
    <d v="2019-09-16T00:00:00"/>
    <d v="2019-09-18T00:00:00"/>
    <s v="MLJOB"/>
    <m/>
    <m/>
    <m/>
    <m/>
    <m/>
    <m/>
    <m/>
    <m/>
    <m/>
    <m/>
    <m/>
    <m/>
    <m/>
    <m/>
    <m/>
    <m/>
    <m/>
    <m/>
    <m/>
    <m/>
    <m/>
    <m/>
    <m/>
    <m/>
    <s v="SVCORDERMAN"/>
    <d v="2019-11-21T00:00:00"/>
    <m/>
    <d v="2019-11-21T00:00:00"/>
    <d v="2019-11-19T00:00:00"/>
    <m/>
    <m/>
    <m/>
    <m/>
    <m/>
    <m/>
    <m/>
    <m/>
    <d v="2019-11-22T00:00:00"/>
    <m/>
    <s v="DBRYAN"/>
    <m/>
    <m/>
    <m/>
    <m/>
    <m/>
    <m/>
    <m/>
    <d v="2019-12-18T00:00:00"/>
    <m/>
    <s v="GOPAV"/>
    <d v="2019-11-20T00:00:00"/>
    <m/>
    <d v="2019-11-20T00:00:00"/>
    <d v="2019-11-19T00:00:00"/>
    <s v="JDHUDSON"/>
    <m/>
    <m/>
    <m/>
    <m/>
    <m/>
    <m/>
    <m/>
    <m/>
    <m/>
    <x v="0"/>
    <x v="0"/>
  </r>
  <r>
    <s v="CGUO"/>
    <n v="1804603439"/>
    <s v="CSS/HS-ENPARTS-BLD"/>
    <s v="PULLMAN POWER LLC"/>
    <s v="RAIDERS PRACTICE FACILITY H187"/>
    <x v="0"/>
    <d v="2019-11-04T00:00:00"/>
    <d v="2019-11-08T00:00:00"/>
    <m/>
    <s v="H18725"/>
    <m/>
    <m/>
    <x v="26"/>
    <s v="KAN"/>
    <s v="P"/>
    <m/>
    <m/>
    <m/>
    <m/>
    <n v="1"/>
    <n v="0"/>
    <n v="0"/>
    <n v="0.13"/>
    <n v="0.13"/>
    <n v="0"/>
    <m/>
    <n v="0"/>
    <n v="0"/>
    <n v="0"/>
    <m/>
    <m/>
    <n v="0"/>
    <n v="1"/>
    <n v="100"/>
    <n v="-344.05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5T00:00:00"/>
    <m/>
    <d v="2019-11-05T00:00:00"/>
    <d v="2019-11-05T00:00:00"/>
    <m/>
    <m/>
    <m/>
    <m/>
    <m/>
    <m/>
    <m/>
    <m/>
    <d v="2019-11-08T00:00:00"/>
    <m/>
    <m/>
    <m/>
    <m/>
    <m/>
    <m/>
    <m/>
    <m/>
    <m/>
    <d v="2019-11-12T00:00:00"/>
    <d v="2019-11-13T00:00:00"/>
    <s v="COXAL"/>
    <d v="2019-11-04T00:00:00"/>
    <m/>
    <d v="2019-11-04T00:00:00"/>
    <d v="2019-11-04T00:00:00"/>
    <m/>
    <m/>
    <m/>
    <m/>
    <m/>
    <m/>
    <m/>
    <m/>
    <m/>
    <m/>
    <x v="0"/>
    <x v="1"/>
  </r>
  <r>
    <s v="CGUO"/>
    <n v="1804603438"/>
    <s v="CSS/HS-ENPARTS-BLD"/>
    <s v="PULLMAN POWER LLC"/>
    <s v="RAIDERS PRACTICE FACILITY H187"/>
    <x v="0"/>
    <d v="2019-10-28T00:00:00"/>
    <d v="2019-11-01T00:00:00"/>
    <m/>
    <s v="H18725"/>
    <m/>
    <m/>
    <x v="26"/>
    <s v="KAN"/>
    <m/>
    <m/>
    <m/>
    <m/>
    <m/>
    <n v="0.92"/>
    <n v="0"/>
    <n v="0.79"/>
    <n v="0.75"/>
    <n v="0.75"/>
    <n v="0"/>
    <m/>
    <n v="0"/>
    <n v="0"/>
    <n v="0"/>
    <m/>
    <m/>
    <n v="0"/>
    <n v="-1200.08"/>
    <m/>
    <n v="-1145.8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29T00:00:00"/>
    <m/>
    <d v="2019-10-29T00:00:00"/>
    <d v="2019-10-29T00:00:00"/>
    <m/>
    <m/>
    <m/>
    <m/>
    <m/>
    <m/>
    <m/>
    <m/>
    <d v="2019-11-01T00:00:00"/>
    <m/>
    <m/>
    <m/>
    <m/>
    <m/>
    <m/>
    <m/>
    <m/>
    <m/>
    <d v="2019-11-05T00:00:00"/>
    <d v="2019-11-05T00:00:00"/>
    <s v="JPHALEY"/>
    <d v="2019-10-28T00:00:00"/>
    <m/>
    <d v="2019-10-28T00:00:00"/>
    <d v="2019-10-28T00:00:00"/>
    <m/>
    <m/>
    <m/>
    <m/>
    <m/>
    <m/>
    <m/>
    <m/>
    <m/>
    <m/>
    <x v="0"/>
    <x v="1"/>
  </r>
  <r>
    <s v="SELUNDIN"/>
    <n v="1901430201"/>
    <s v="GB/WS-STD-BLDR"/>
    <s v="LODERMEIER'S, INC."/>
    <s v="AG PARTNERS MAINT. 7/1/19"/>
    <x v="0"/>
    <d v="2019-07-01T00:00:00"/>
    <d v="2019-12-02T00:00:00"/>
    <m/>
    <s v="AG Partners 2019"/>
    <s v="KAN"/>
    <s v="KC3"/>
    <x v="4"/>
    <s v="KAN"/>
    <s v="B1"/>
    <m/>
    <d v="2019-07-30T00:00:00"/>
    <d v="2019-07-31T00:00:00"/>
    <m/>
    <n v="209667"/>
    <n v="0"/>
    <n v="75.44"/>
    <n v="83.1"/>
    <n v="83.1"/>
    <n v="127"/>
    <m/>
    <n v="310.75"/>
    <n v="0"/>
    <n v="310.75"/>
    <n v="12558"/>
    <n v="7999"/>
    <n v="0"/>
    <n v="47612.800000000003"/>
    <n v="22.709"/>
    <n v="32893.199999999997"/>
    <m/>
    <n v="20.8"/>
    <m/>
    <m/>
    <m/>
    <m/>
    <m/>
    <s v="KMBUCK"/>
    <d v="2019-08-21T00:00:00"/>
    <d v="2019-08-21T00:00:00"/>
    <d v="2019-08-29T00:00:00"/>
    <d v="2019-08-29T00:00:00"/>
    <s v="LEASAAD"/>
    <d v="2019-08-28T00:00:00"/>
    <d v="2019-08-28T00:00:00"/>
    <d v="2019-08-28T00:00:00"/>
    <m/>
    <s v="KMBUCK"/>
    <d v="2019-08-30T00:00:00"/>
    <d v="2019-08-30T00:00:00"/>
    <d v="2019-08-30T00:00:00"/>
    <d v="2019-08-30T00:00:00"/>
    <s v="JHERNANDEZ"/>
    <d v="2019-10-09T00:00:00"/>
    <d v="2019-10-09T00:00:00"/>
    <d v="2019-10-24T00:00:00"/>
    <m/>
    <s v="TAMCLAUGHLIN"/>
    <d v="2019-10-25T00:00:00"/>
    <d v="2019-10-22T00:00:00"/>
    <d v="2019-10-31T00:00:00"/>
    <m/>
    <m/>
    <m/>
    <m/>
    <m/>
    <m/>
    <s v="SVCORDERMAN"/>
    <d v="2019-11-05T00:00:00"/>
    <m/>
    <d v="2019-11-05T00:00:00"/>
    <d v="2019-11-05T00:00:00"/>
    <s v="JHERNANDEZ"/>
    <d v="2019-10-31T00:00:00"/>
    <d v="2019-10-31T00:00:00"/>
    <d v="2019-11-04T00:00:00"/>
    <d v="2019-11-02T00:00:00"/>
    <s v="COMPASS"/>
    <m/>
    <m/>
    <d v="2019-11-06T00:00:00"/>
    <d v="2019-11-08T00:00:00"/>
    <s v="NCHANG"/>
    <m/>
    <m/>
    <m/>
    <m/>
    <m/>
    <m/>
    <m/>
    <d v="2019-12-02T00:00:00"/>
    <d v="2019-11-19T00:00:00"/>
    <s v="JHERNANDEZ"/>
    <d v="2019-11-04T00:00:00"/>
    <m/>
    <d v="2019-11-04T00:00:00"/>
    <d v="2019-11-04T00:00:00"/>
    <s v="DLDUFFEY"/>
    <d v="2019-07-15T00:00:00"/>
    <d v="2019-07-15T00:00:00"/>
    <d v="2019-07-24T00:00:00"/>
    <d v="2019-07-24T00:00:00"/>
    <m/>
    <m/>
    <m/>
    <m/>
    <m/>
    <x v="0"/>
    <x v="0"/>
  </r>
  <r>
    <s v="SELUNDIN"/>
    <n v="1902091801"/>
    <s v="GB/WS-STD-BLDR"/>
    <s v="NORTHWEST BUILDERS INC"/>
    <s v="REPUBLIC SERVICES 9/26/19"/>
    <x v="0"/>
    <d v="2019-09-26T00:00:00"/>
    <d v="2019-12-16T00:00:00"/>
    <m/>
    <s v="19-072"/>
    <s v="KAN"/>
    <s v="VIS"/>
    <x v="4"/>
    <s v="KAN"/>
    <s v="B1"/>
    <m/>
    <d v="2019-10-17T00:00:00"/>
    <d v="2019-10-17T00:00:00"/>
    <m/>
    <n v="36673"/>
    <n v="0"/>
    <n v="9.3000000000000007"/>
    <n v="9.76"/>
    <n v="9.76"/>
    <n v="41"/>
    <n v="42"/>
    <n v="112"/>
    <n v="0"/>
    <n v="112"/>
    <n v="4186.01"/>
    <n v="2666.25"/>
    <n v="0"/>
    <n v="8769.41"/>
    <n v="23.911999999999999"/>
    <n v="0"/>
    <m/>
    <n v="21.5"/>
    <m/>
    <m/>
    <m/>
    <m/>
    <m/>
    <s v="AYISMMA"/>
    <d v="2019-10-30T00:00:00"/>
    <d v="2019-10-30T00:00:00"/>
    <d v="2019-11-04T00:00:00"/>
    <d v="2019-11-01T00:00:00"/>
    <s v="DWESSEL"/>
    <d v="2019-11-01T00:00:00"/>
    <d v="2019-11-01T00:00:00"/>
    <d v="2019-11-01T00:00:00"/>
    <d v="2019-11-01T00:00:00"/>
    <s v="WIEBJ"/>
    <d v="2019-10-07T00:00:00"/>
    <d v="2019-10-07T00:00:00"/>
    <d v="2019-10-07T00:00:00"/>
    <d v="2019-10-07T00:00:00"/>
    <s v="SPULLIAM"/>
    <d v="2019-11-04T00:00:00"/>
    <d v="2019-11-04T00:00:00"/>
    <d v="2019-11-11T00:00:00"/>
    <d v="2019-11-19T00:00:00"/>
    <s v="TAMCLAUGHLIN"/>
    <d v="2019-11-13T00:00:00"/>
    <d v="2019-11-13T00:00:00"/>
    <d v="2019-11-14T00:00:00"/>
    <d v="2019-11-15T00:00:00"/>
    <m/>
    <m/>
    <m/>
    <m/>
    <m/>
    <s v="SVCORDERMAN"/>
    <d v="2019-11-22T00:00:00"/>
    <m/>
    <d v="2019-11-22T00:00:00"/>
    <d v="2019-11-19T00:00:00"/>
    <s v="SPULLIAM"/>
    <d v="2019-11-20T00:00:00"/>
    <d v="2019-11-20T00:00:00"/>
    <d v="2019-11-21T00:00:00"/>
    <d v="2019-11-19T00:00:00"/>
    <s v="COMPASS"/>
    <m/>
    <m/>
    <d v="2019-11-25T00:00:00"/>
    <d v="2019-11-22T00:00:00"/>
    <s v="MAYJ1"/>
    <m/>
    <m/>
    <m/>
    <m/>
    <m/>
    <m/>
    <m/>
    <d v="2019-12-17T00:00:00"/>
    <m/>
    <s v="SPULLIAM"/>
    <d v="2019-11-21T00:00:00"/>
    <m/>
    <d v="2019-11-21T00:00:00"/>
    <d v="2019-11-19T00:00:00"/>
    <s v="SLATN"/>
    <d v="2019-10-01T00:00:00"/>
    <d v="2019-10-01T00:00:00"/>
    <d v="2019-10-10T00:00:00"/>
    <d v="2019-10-16T00:00:00"/>
    <m/>
    <m/>
    <m/>
    <m/>
    <m/>
    <x v="0"/>
    <x v="0"/>
  </r>
  <r>
    <s v="MJWILLIAMS"/>
    <n v="1902321101"/>
    <s v="GB/WS-STD-BLDR"/>
    <s v="SCHENKEL CONSTRUCTION CO., INC."/>
    <s v="ALFALFA PELLETS  REP10/28/19"/>
    <x v="0"/>
    <d v="2019-10-28T00:00:00"/>
    <d v="2019-11-25T00:00:00"/>
    <m/>
    <m/>
    <s v="KAN"/>
    <m/>
    <x v="4"/>
    <s v="KAN"/>
    <s v="B1"/>
    <m/>
    <d v="2019-11-05T00:00:00"/>
    <d v="2019-11-05T00:00:00"/>
    <m/>
    <n v="40159.39"/>
    <n v="40159.39"/>
    <n v="10.96"/>
    <n v="13.75"/>
    <n v="13.75"/>
    <n v="59"/>
    <n v="29"/>
    <n v="55.5"/>
    <n v="0"/>
    <n v="55.5"/>
    <n v="4999.67"/>
    <n v="3184.5"/>
    <n v="3165"/>
    <n v="11272.07"/>
    <n v="28.068000000000001"/>
    <n v="12874.44"/>
    <n v="32.058"/>
    <n v="0"/>
    <m/>
    <m/>
    <m/>
    <m/>
    <m/>
    <m/>
    <m/>
    <m/>
    <m/>
    <m/>
    <m/>
    <m/>
    <m/>
    <m/>
    <m/>
    <m/>
    <m/>
    <m/>
    <m/>
    <m/>
    <s v="JHERNANDEZ"/>
    <d v="2019-11-05T00:00:00"/>
    <d v="2019-11-05T00:00:00"/>
    <d v="2019-11-08T00:00:00"/>
    <d v="2019-11-11T00:00:00"/>
    <m/>
    <m/>
    <m/>
    <m/>
    <m/>
    <m/>
    <m/>
    <m/>
    <m/>
    <m/>
    <s v="SVCORDERMAN"/>
    <d v="2019-11-12T00:00:00"/>
    <m/>
    <d v="2019-11-12T00:00:00"/>
    <d v="2019-11-12T00:00:00"/>
    <s v="JHERNANDEZ"/>
    <d v="2019-11-11T00:00:00"/>
    <d v="2019-11-11T00:00:00"/>
    <d v="2019-11-11T00:00:00"/>
    <d v="2019-11-11T00:00:00"/>
    <s v="MJWILLIAMS"/>
    <m/>
    <m/>
    <d v="2019-11-15T00:00:00"/>
    <m/>
    <m/>
    <m/>
    <m/>
    <m/>
    <m/>
    <m/>
    <m/>
    <m/>
    <d v="2019-11-22T00:00:00"/>
    <d v="2019-11-25T00:00:00"/>
    <s v="JHERNANDEZ"/>
    <d v="2019-11-11T00:00:00"/>
    <m/>
    <d v="2019-11-11T00:00:00"/>
    <d v="2019-11-11T00:00:00"/>
    <s v="SLATN"/>
    <d v="2019-10-30T00:00:00"/>
    <d v="2019-10-30T00:00:00"/>
    <d v="2019-11-04T00:00:00"/>
    <d v="2019-11-04T00:00:00"/>
    <m/>
    <m/>
    <m/>
    <m/>
    <m/>
    <x v="0"/>
    <x v="0"/>
  </r>
  <r>
    <s v="RADAVIS"/>
    <n v="1901157920"/>
    <s v="CLAIM-ENPARTS-BLDR"/>
    <s v="J. A. WAGNER CONSTRUCTION, INC."/>
    <s v="KIBBECHEM 250X600X27 5/22/19"/>
    <x v="1"/>
    <d v="2019-11-08T00:00:00"/>
    <m/>
    <m/>
    <m/>
    <s v="MXC"/>
    <s v="KC1"/>
    <x v="4"/>
    <s v="KAN"/>
    <s v="D1"/>
    <m/>
    <m/>
    <m/>
    <d v="2019-12-01T00:00:00"/>
    <n v="0"/>
    <n v="0"/>
    <n v="0"/>
    <n v="0.17"/>
    <n v="0.17"/>
    <n v="0"/>
    <m/>
    <n v="0"/>
    <n v="0"/>
    <n v="0"/>
    <m/>
    <m/>
    <n v="0"/>
    <n v="0"/>
    <m/>
    <n v="-471.64"/>
    <m/>
    <n v="0"/>
    <m/>
    <m/>
    <m/>
    <m/>
    <m/>
    <s v="NCHANG"/>
    <m/>
    <m/>
    <m/>
    <m/>
    <s v="JHWOEHRER"/>
    <m/>
    <m/>
    <m/>
    <m/>
    <m/>
    <m/>
    <m/>
    <m/>
    <m/>
    <s v="AAVONSEGGERN"/>
    <d v="2019-11-08T00:00:00"/>
    <d v="2019-11-11T00:00:00"/>
    <d v="2019-11-11T00:00:00"/>
    <d v="2019-11-11T00:00:00"/>
    <m/>
    <m/>
    <m/>
    <m/>
    <m/>
    <m/>
    <m/>
    <m/>
    <m/>
    <m/>
    <s v="SVCORDERMAN"/>
    <m/>
    <m/>
    <d v="2019-11-11T00:00:00"/>
    <d v="2019-11-11T00:00:00"/>
    <m/>
    <m/>
    <m/>
    <m/>
    <m/>
    <m/>
    <m/>
    <m/>
    <d v="2019-11-14T00:00:00"/>
    <m/>
    <s v="SLSEYFERT"/>
    <m/>
    <m/>
    <m/>
    <m/>
    <m/>
    <m/>
    <m/>
    <d v="2019-11-15T00:00:00"/>
    <d v="2019-11-14T00:00:00"/>
    <s v="AAVONSEGGERN"/>
    <d v="2019-11-11T00:00:00"/>
    <m/>
    <d v="2019-11-11T00:00:00"/>
    <d v="2019-11-11T00:00:00"/>
    <s v="DSEGURA"/>
    <m/>
    <m/>
    <m/>
    <m/>
    <m/>
    <m/>
    <m/>
    <m/>
    <m/>
    <x v="0"/>
    <x v="2"/>
  </r>
  <r>
    <s v="PCSASSER"/>
    <n v="1901439201"/>
    <s v="GB/WS-CUSTOM-BLDR"/>
    <s v="MEEHAN CONTRACTORS, LTD"/>
    <s v="NUTRIAG - PHASE 3B 7/1/19"/>
    <x v="0"/>
    <d v="2019-07-01T00:00:00"/>
    <d v="2019-12-06T00:00:00"/>
    <m/>
    <s v="*"/>
    <s v="KAN"/>
    <s v="KC1"/>
    <x v="4"/>
    <s v="KAN"/>
    <s v="E1"/>
    <m/>
    <d v="2019-10-11T00:00:00"/>
    <d v="2019-10-14T00:00:00"/>
    <m/>
    <n v="305355"/>
    <n v="0"/>
    <n v="100.53"/>
    <n v="102.92"/>
    <n v="102.92"/>
    <n v="233"/>
    <n v="233"/>
    <n v="465.25"/>
    <n v="0"/>
    <n v="465.25"/>
    <n v="39699"/>
    <n v="27644"/>
    <n v="0"/>
    <n v="66569.179999999993"/>
    <n v="21.800999999999998"/>
    <n v="0"/>
    <m/>
    <n v="20.52"/>
    <m/>
    <m/>
    <m/>
    <m/>
    <m/>
    <s v="DMSNYDER1"/>
    <d v="2019-10-16T00:00:00"/>
    <d v="2019-10-16T00:00:00"/>
    <d v="2019-10-23T00:00:00"/>
    <d v="2019-10-25T00:00:00"/>
    <s v="SOMMJ"/>
    <d v="2019-10-21T00:00:00"/>
    <d v="2019-10-21T00:00:00"/>
    <d v="2019-10-24T00:00:00"/>
    <d v="2019-10-24T00:00:00"/>
    <s v="WIEBJ"/>
    <d v="2019-09-16T00:00:00"/>
    <d v="2019-09-16T00:00:00"/>
    <d v="2019-09-16T00:00:00"/>
    <m/>
    <s v="DWHILL"/>
    <d v="2019-10-28T00:00:00"/>
    <d v="2019-10-28T00:00:00"/>
    <d v="2019-11-05T00:00:00"/>
    <d v="2019-11-13T00:00:00"/>
    <s v="AAVONSEGGERN"/>
    <d v="2019-11-06T00:00:00"/>
    <d v="2019-11-06T00:00:00"/>
    <d v="2019-11-08T00:00:00"/>
    <d v="2019-11-13T00:00:00"/>
    <m/>
    <m/>
    <m/>
    <m/>
    <m/>
    <s v="SVCORDERMAN"/>
    <d v="2019-11-14T00:00:00"/>
    <m/>
    <d v="2019-11-14T00:00:00"/>
    <d v="2019-11-15T00:00:00"/>
    <s v="DWHILL"/>
    <d v="2019-11-11T00:00:00"/>
    <d v="2019-11-11T00:00:00"/>
    <d v="2019-11-13T00:00:00"/>
    <d v="2019-11-13T00:00:00"/>
    <s v="PCSASSER"/>
    <d v="2019-11-12T00:00:00"/>
    <d v="2019-11-12T00:00:00"/>
    <d v="2019-11-14T00:00:00"/>
    <d v="2019-11-13T00:00:00"/>
    <m/>
    <m/>
    <m/>
    <m/>
    <m/>
    <m/>
    <m/>
    <m/>
    <d v="2019-12-09T00:00:00"/>
    <m/>
    <s v="AAVONSEGGERN"/>
    <d v="2019-11-13T00:00:00"/>
    <m/>
    <d v="2019-11-13T00:00:00"/>
    <d v="2019-11-14T00:00:00"/>
    <s v="DLDUFFEY"/>
    <d v="2019-10-09T00:00:00"/>
    <d v="2019-10-09T00:00:00"/>
    <d v="2019-10-11T00:00:00"/>
    <d v="2019-08-02T00:00:00"/>
    <s v="GLPEVELER"/>
    <m/>
    <m/>
    <m/>
    <m/>
    <x v="1"/>
    <x v="0"/>
  </r>
  <r>
    <s v="PCSASSER"/>
    <n v="1900941218"/>
    <s v="CLAIM-ENPARTS-BLDR"/>
    <s v="RYAN COMPANIES US, INC."/>
    <s v="MID AMERICAN ENERGY 4/26/19"/>
    <x v="0"/>
    <d v="2019-11-22T00:00:00"/>
    <m/>
    <m/>
    <m/>
    <s v="KAN"/>
    <s v="KC1"/>
    <x v="4"/>
    <s v="KAN"/>
    <s v="E1"/>
    <s v="OTHER"/>
    <m/>
    <m/>
    <m/>
    <n v="100"/>
    <n v="0"/>
    <n v="0"/>
    <n v="0.32"/>
    <n v="0.32"/>
    <n v="0"/>
    <m/>
    <n v="0"/>
    <n v="0"/>
    <n v="0"/>
    <m/>
    <m/>
    <n v="0"/>
    <n v="100"/>
    <n v="100"/>
    <n v="0"/>
    <m/>
    <n v="0"/>
    <m/>
    <m/>
    <m/>
    <m/>
    <m/>
    <s v="SOMMJ"/>
    <m/>
    <m/>
    <m/>
    <m/>
    <s v="LEASAAD"/>
    <m/>
    <m/>
    <m/>
    <m/>
    <m/>
    <m/>
    <m/>
    <m/>
    <m/>
    <s v="JKTURNER"/>
    <d v="2019-11-22T00:00:00"/>
    <d v="2019-11-22T00:00:00"/>
    <d v="2019-11-22T00:00:00"/>
    <d v="2019-11-22T00:00:00"/>
    <m/>
    <m/>
    <m/>
    <m/>
    <m/>
    <m/>
    <m/>
    <m/>
    <m/>
    <m/>
    <s v="SVCORDERMAN"/>
    <d v="2019-11-25T00:00:00"/>
    <m/>
    <d v="2019-11-25T00:00:00"/>
    <d v="2019-11-25T00:00:00"/>
    <m/>
    <m/>
    <m/>
    <m/>
    <m/>
    <m/>
    <m/>
    <m/>
    <d v="2019-11-28T00:00:00"/>
    <m/>
    <s v="HEFLA"/>
    <m/>
    <m/>
    <m/>
    <m/>
    <m/>
    <m/>
    <m/>
    <d v="2019-12-02T00:00:00"/>
    <m/>
    <s v="JKTURNER"/>
    <d v="2019-11-22T00:00:00"/>
    <m/>
    <d v="2019-11-22T00:00:00"/>
    <d v="2019-11-22T00:00:00"/>
    <s v="JDHUDSON"/>
    <m/>
    <m/>
    <m/>
    <m/>
    <m/>
    <m/>
    <m/>
    <m/>
    <m/>
    <x v="0"/>
    <x v="2"/>
  </r>
  <r>
    <s v="PCSASSER"/>
    <n v="1901516901"/>
    <s v="GB/WS-CUSTOM-BLDR"/>
    <s v="SCHWOB BUILDING COMPANY LTD."/>
    <s v="GCGV 7/11/19"/>
    <x v="0"/>
    <d v="2019-07-11T00:00:00"/>
    <d v="2019-12-09T00:00:00"/>
    <m/>
    <m/>
    <s v="KAN"/>
    <s v="KC1"/>
    <x v="5"/>
    <s v="KAN"/>
    <s v="C1"/>
    <m/>
    <d v="2019-09-24T00:00:00"/>
    <d v="2019-09-26T00:00:00"/>
    <m/>
    <n v="217316"/>
    <n v="0"/>
    <n v="70.44"/>
    <n v="73.91"/>
    <n v="73.91"/>
    <n v="280"/>
    <n v="280"/>
    <n v="1278"/>
    <n v="2.5"/>
    <n v="1280.5"/>
    <n v="31613.09"/>
    <n v="21517"/>
    <n v="0"/>
    <n v="27522"/>
    <n v="12.664999999999999"/>
    <n v="0"/>
    <m/>
    <n v="17.79"/>
    <m/>
    <m/>
    <m/>
    <m/>
    <m/>
    <s v="HEFLA"/>
    <d v="2019-09-25T00:00:00"/>
    <d v="2019-09-25T00:00:00"/>
    <d v="2019-10-07T00:00:00"/>
    <d v="2019-10-10T00:00:00"/>
    <s v="LEASAAD"/>
    <d v="2019-10-04T00:00:00"/>
    <d v="2019-10-04T00:00:00"/>
    <d v="2019-10-04T00:00:00"/>
    <m/>
    <m/>
    <m/>
    <m/>
    <m/>
    <m/>
    <s v="RRFRAZEE"/>
    <d v="2019-10-07T00:00:00"/>
    <d v="2019-10-07T00:00:00"/>
    <d v="2019-11-13T00:00:00"/>
    <d v="2019-11-13T00:00:00"/>
    <s v="MEMONTALBO"/>
    <d v="2019-10-08T00:00:00"/>
    <d v="2019-10-08T00:00:00"/>
    <d v="2019-11-13T00:00:00"/>
    <d v="2019-11-13T00:00:00"/>
    <m/>
    <m/>
    <m/>
    <m/>
    <m/>
    <s v="SVCORDERMAN"/>
    <d v="2019-12-11T00:00:00"/>
    <m/>
    <d v="2019-11-15T00:00:00"/>
    <d v="2019-11-15T00:00:00"/>
    <m/>
    <m/>
    <m/>
    <m/>
    <m/>
    <s v="PCSASSER"/>
    <d v="2019-11-13T00:00:00"/>
    <d v="2019-11-13T00:00:00"/>
    <d v="2019-11-18T00:00:00"/>
    <d v="2019-11-15T00:00:00"/>
    <s v="HEFLA"/>
    <m/>
    <m/>
    <m/>
    <m/>
    <m/>
    <m/>
    <m/>
    <d v="2019-12-10T00:00:00"/>
    <m/>
    <s v="SBNISSEN"/>
    <d v="2019-11-14T00:00:00"/>
    <m/>
    <d v="2019-11-14T00:00:00"/>
    <d v="2019-11-15T00:00:00"/>
    <s v="JFPUDENZ"/>
    <d v="2019-08-16T00:00:00"/>
    <d v="2019-08-16T00:00:00"/>
    <d v="2019-08-30T00:00:00"/>
    <d v="2019-09-27T00:00:00"/>
    <s v="MSELAKHRAS"/>
    <m/>
    <m/>
    <m/>
    <m/>
    <x v="1"/>
    <x v="0"/>
  </r>
  <r>
    <s v="PCSASSER"/>
    <n v="1901516906"/>
    <s v="GB/WS-CUSTOM-BLDR"/>
    <s v="SCHWOB BUILDING COMPANY LTD."/>
    <s v="GCGV 7/11/19"/>
    <x v="0"/>
    <d v="2019-11-13T00:00:00"/>
    <d v="2019-12-10T00:00:00"/>
    <m/>
    <m/>
    <s v="KAN"/>
    <s v="KC1"/>
    <x v="5"/>
    <s v="KAN"/>
    <s v="C1"/>
    <m/>
    <d v="2019-11-13T00:00:00"/>
    <d v="2019-11-13T00:00:00"/>
    <m/>
    <n v="1"/>
    <n v="0"/>
    <n v="0"/>
    <n v="0.61"/>
    <n v="0.61"/>
    <n v="0"/>
    <m/>
    <n v="0"/>
    <n v="0"/>
    <n v="0"/>
    <m/>
    <m/>
    <n v="0"/>
    <n v="0"/>
    <m/>
    <n v="0"/>
    <m/>
    <n v="0"/>
    <m/>
    <m/>
    <m/>
    <m/>
    <m/>
    <s v="HEFLA"/>
    <m/>
    <m/>
    <m/>
    <m/>
    <s v="LEASAAD"/>
    <m/>
    <m/>
    <m/>
    <m/>
    <m/>
    <m/>
    <m/>
    <m/>
    <m/>
    <m/>
    <m/>
    <m/>
    <m/>
    <m/>
    <m/>
    <m/>
    <m/>
    <m/>
    <m/>
    <m/>
    <m/>
    <m/>
    <m/>
    <m/>
    <s v="SVCORDERMAN"/>
    <d v="2019-11-15T00:00:00"/>
    <m/>
    <d v="2019-11-15T00:00:00"/>
    <d v="2019-11-14T00:00:00"/>
    <m/>
    <m/>
    <m/>
    <m/>
    <m/>
    <m/>
    <m/>
    <m/>
    <d v="2019-11-18T00:00:00"/>
    <m/>
    <s v="HEFLA"/>
    <m/>
    <m/>
    <m/>
    <m/>
    <m/>
    <m/>
    <m/>
    <d v="2019-12-10T00:00:00"/>
    <m/>
    <s v="SJSMITH"/>
    <d v="2019-11-14T00:00:00"/>
    <m/>
    <d v="2019-11-14T00:00:00"/>
    <d v="2019-11-14T00:00:00"/>
    <s v="JFPUDENZ"/>
    <m/>
    <m/>
    <m/>
    <m/>
    <m/>
    <m/>
    <m/>
    <m/>
    <m/>
    <x v="0"/>
    <x v="0"/>
  </r>
  <r>
    <s v="PCSASSER"/>
    <n v="1901516913"/>
    <s v="GB-ENPARTS-BLDR"/>
    <s v="SCHWOB BUILDING COMPANY LTD."/>
    <s v="GCGV 7/11/19"/>
    <x v="0"/>
    <d v="2019-11-15T00:00:00"/>
    <d v="2019-12-10T00:00:00"/>
    <m/>
    <m/>
    <s v="KAN"/>
    <s v="KC1"/>
    <x v="5"/>
    <s v="KAN"/>
    <s v="C1"/>
    <m/>
    <m/>
    <m/>
    <m/>
    <n v="1"/>
    <n v="0"/>
    <n v="0"/>
    <n v="0.82"/>
    <n v="0.82"/>
    <n v="0"/>
    <m/>
    <n v="0"/>
    <n v="0"/>
    <n v="0"/>
    <m/>
    <m/>
    <n v="0"/>
    <n v="0"/>
    <m/>
    <n v="0"/>
    <m/>
    <n v="0"/>
    <m/>
    <m/>
    <m/>
    <m/>
    <m/>
    <s v="HEFLA"/>
    <m/>
    <m/>
    <m/>
    <m/>
    <s v="LEASAAD"/>
    <m/>
    <m/>
    <m/>
    <m/>
    <m/>
    <m/>
    <m/>
    <m/>
    <m/>
    <s v="MLARSON"/>
    <d v="2019-11-13T00:00:00"/>
    <d v="2019-11-13T00:00:00"/>
    <d v="2019-11-14T00:00:00"/>
    <d v="2019-11-14T00:00:00"/>
    <s v="BAHOLT"/>
    <d v="2019-11-13T00:00:00"/>
    <d v="2019-11-13T00:00:00"/>
    <d v="2019-11-15T00:00:00"/>
    <d v="2019-11-15T00:00:00"/>
    <m/>
    <m/>
    <m/>
    <m/>
    <m/>
    <s v="SVCORDERMAN"/>
    <d v="2019-11-19T00:00:00"/>
    <m/>
    <d v="2019-11-19T00:00:00"/>
    <d v="2019-11-19T00:00:00"/>
    <m/>
    <m/>
    <m/>
    <m/>
    <m/>
    <m/>
    <m/>
    <m/>
    <d v="2019-11-22T00:00:00"/>
    <m/>
    <s v="HEFLA"/>
    <m/>
    <m/>
    <m/>
    <m/>
    <m/>
    <m/>
    <m/>
    <d v="2019-12-10T00:00:00"/>
    <m/>
    <s v="BAHOLT"/>
    <d v="2019-11-19T00:00:00"/>
    <m/>
    <d v="2019-11-19T00:00:00"/>
    <d v="2019-11-19T00:00:00"/>
    <s v="JFPUDENZ"/>
    <m/>
    <m/>
    <m/>
    <m/>
    <m/>
    <m/>
    <m/>
    <m/>
    <m/>
    <x v="0"/>
    <x v="1"/>
  </r>
  <r>
    <s v="PCSASSER"/>
    <n v="1901516915"/>
    <s v="GB-ENPARTS-BLDR"/>
    <s v="SCHWOB BUILDING COMPANY LTD."/>
    <s v="GCGV 7/11/19"/>
    <x v="0"/>
    <d v="2019-11-18T00:00:00"/>
    <d v="2019-12-10T00:00:00"/>
    <m/>
    <m/>
    <s v="KAN"/>
    <s v="KC1"/>
    <x v="5"/>
    <s v="KAN"/>
    <s v="C1"/>
    <m/>
    <m/>
    <m/>
    <m/>
    <n v="1"/>
    <n v="0"/>
    <n v="0.25"/>
    <n v="0.25"/>
    <n v="0.25"/>
    <n v="0"/>
    <m/>
    <n v="0"/>
    <n v="0"/>
    <n v="0"/>
    <m/>
    <m/>
    <n v="0"/>
    <n v="-364"/>
    <m/>
    <n v="0"/>
    <m/>
    <n v="0"/>
    <m/>
    <m/>
    <m/>
    <m/>
    <m/>
    <s v="HEFLA"/>
    <m/>
    <m/>
    <m/>
    <m/>
    <s v="LEASAAD"/>
    <m/>
    <m/>
    <m/>
    <m/>
    <m/>
    <m/>
    <m/>
    <m/>
    <m/>
    <s v="RRFRAZEE"/>
    <d v="2019-11-18T00:00:00"/>
    <d v="2019-11-18T00:00:00"/>
    <d v="2019-11-18T00:00:00"/>
    <d v="2019-11-18T00:00:00"/>
    <s v="RRFRAZEE"/>
    <d v="2019-11-18T00:00:00"/>
    <d v="2019-11-18T00:00:00"/>
    <d v="2019-11-18T00:00:00"/>
    <d v="2019-11-18T00:00:00"/>
    <m/>
    <m/>
    <m/>
    <m/>
    <m/>
    <s v="SVCORDERMAN"/>
    <d v="2019-11-20T00:00:00"/>
    <m/>
    <d v="2019-11-19T00:00:00"/>
    <d v="2019-11-19T00:00:00"/>
    <m/>
    <m/>
    <m/>
    <m/>
    <m/>
    <m/>
    <m/>
    <m/>
    <d v="2019-11-22T00:00:00"/>
    <m/>
    <s v="HEFLA"/>
    <m/>
    <m/>
    <m/>
    <m/>
    <m/>
    <m/>
    <m/>
    <d v="2019-12-10T00:00:00"/>
    <m/>
    <s v="RRFRAZEE"/>
    <d v="2019-11-19T00:00:00"/>
    <m/>
    <d v="2019-11-19T00:00:00"/>
    <d v="2019-11-18T00:00:00"/>
    <s v="JFPUDENZ"/>
    <m/>
    <m/>
    <m/>
    <m/>
    <m/>
    <m/>
    <m/>
    <m/>
    <m/>
    <x v="0"/>
    <x v="1"/>
  </r>
  <r>
    <s v="PCSASSER"/>
    <n v="1901516902"/>
    <s v="GB/WS-CUSTOM-BLDR"/>
    <s v="SCHWOB BUILDING COMPANY LTD."/>
    <s v="GCGV 7/11/19"/>
    <x v="0"/>
    <d v="2019-07-12T00:00:00"/>
    <d v="2019-12-17T00:00:00"/>
    <m/>
    <m/>
    <s v="KAN"/>
    <s v="KC1"/>
    <x v="5"/>
    <s v="KAN"/>
    <s v="F1"/>
    <m/>
    <d v="2019-09-30T00:00:00"/>
    <d v="2019-09-30T00:00:00"/>
    <m/>
    <n v="448478.02"/>
    <n v="0"/>
    <n v="173.77"/>
    <n v="66.319999999999993"/>
    <n v="66.319999999999993"/>
    <n v="372"/>
    <n v="372"/>
    <n v="501.5"/>
    <n v="23.5"/>
    <n v="525"/>
    <n v="40715.199999999997"/>
    <n v="27812"/>
    <n v="0"/>
    <n v="42361.120000000003"/>
    <n v="9.4459999999999997"/>
    <n v="0"/>
    <m/>
    <n v="17.79"/>
    <m/>
    <m/>
    <m/>
    <m/>
    <m/>
    <s v="HEFLA"/>
    <d v="2019-10-08T00:00:00"/>
    <d v="2019-10-08T00:00:00"/>
    <d v="2019-10-23T00:00:00"/>
    <d v="2019-10-30T00:00:00"/>
    <s v="JHWOEHRER"/>
    <d v="2019-10-22T00:00:00"/>
    <d v="2019-10-22T00:00:00"/>
    <d v="2019-10-22T00:00:00"/>
    <d v="2019-10-28T00:00:00"/>
    <m/>
    <m/>
    <m/>
    <m/>
    <m/>
    <s v="KELLT"/>
    <d v="2019-10-31T00:00:00"/>
    <d v="2019-10-31T00:00:00"/>
    <d v="2019-11-22T00:00:00"/>
    <d v="2019-11-20T00:00:00"/>
    <s v="AGLOYA"/>
    <d v="2019-11-18T00:00:00"/>
    <d v="2019-11-18T00:00:00"/>
    <d v="2019-11-20T00:00:00"/>
    <d v="2019-11-21T00:00:00"/>
    <m/>
    <m/>
    <m/>
    <m/>
    <m/>
    <s v="SVCORDERMAN"/>
    <d v="2019-11-22T00:00:00"/>
    <m/>
    <d v="2019-11-22T00:00:00"/>
    <d v="2019-11-22T00:00:00"/>
    <m/>
    <m/>
    <m/>
    <m/>
    <m/>
    <s v="PCSASSER"/>
    <d v="2019-11-13T00:00:00"/>
    <d v="2019-11-13T00:00:00"/>
    <d v="2019-11-27T00:00:00"/>
    <d v="2019-11-13T00:00:00"/>
    <s v="HEFLA"/>
    <m/>
    <m/>
    <m/>
    <m/>
    <m/>
    <m/>
    <m/>
    <d v="2019-12-16T00:00:00"/>
    <m/>
    <s v="SBNISSEN"/>
    <d v="2019-11-21T00:00:00"/>
    <m/>
    <d v="2019-11-21T00:00:00"/>
    <d v="2019-11-21T00:00:00"/>
    <s v="JFPUDENZ"/>
    <d v="2019-08-26T00:00:00"/>
    <d v="2019-08-26T00:00:00"/>
    <d v="2019-09-13T00:00:00"/>
    <d v="2019-10-09T00:00:00"/>
    <m/>
    <m/>
    <m/>
    <m/>
    <m/>
    <x v="0"/>
    <x v="0"/>
  </r>
  <r>
    <s v="RADAVIS"/>
    <n v="1901809501"/>
    <s v="GB/WS-STD-BLDR"/>
    <s v="RHOADS &amp; JOHNSON L.L.C."/>
    <s v="GENESEE POLYMERS 8/21/19"/>
    <x v="0"/>
    <d v="2019-08-21T00:00:00"/>
    <d v="2019-12-03T00:00:00"/>
    <m/>
    <s v="KJ"/>
    <s v="KAN"/>
    <s v="KC1"/>
    <x v="8"/>
    <s v="KAN"/>
    <s v="B1"/>
    <m/>
    <d v="2019-08-30T00:00:00"/>
    <d v="2019-09-03T00:00:00"/>
    <m/>
    <n v="541020"/>
    <n v="0"/>
    <n v="164.39"/>
    <n v="162.80000000000001"/>
    <n v="162.80000000000001"/>
    <n v="111"/>
    <n v="112"/>
    <n v="161.75"/>
    <n v="0"/>
    <n v="161.75"/>
    <n v="11815"/>
    <n v="7527"/>
    <n v="0"/>
    <n v="102956"/>
    <n v="19.03"/>
    <n v="0"/>
    <m/>
    <n v="17.59"/>
    <m/>
    <m/>
    <m/>
    <m/>
    <m/>
    <s v="SOMMJ"/>
    <d v="2019-09-11T00:00:00"/>
    <d v="2019-09-11T00:00:00"/>
    <d v="2019-09-19T00:00:00"/>
    <d v="2019-09-13T00:00:00"/>
    <s v="JHWOEHRER"/>
    <d v="2019-09-18T00:00:00"/>
    <d v="2019-09-18T00:00:00"/>
    <d v="2019-09-18T00:00:00"/>
    <d v="2019-09-11T00:00:00"/>
    <s v="WIEBJ"/>
    <d v="2019-09-06T00:00:00"/>
    <d v="2019-09-06T00:00:00"/>
    <d v="2019-09-06T00:00:00"/>
    <d v="2019-09-06T00:00:00"/>
    <s v="AARIZMENDI"/>
    <d v="2019-10-14T00:00:00"/>
    <d v="2019-10-14T00:00:00"/>
    <d v="2019-10-25T00:00:00"/>
    <d v="2019-10-25T00:00:00"/>
    <s v="HMORALES"/>
    <d v="2019-10-28T00:00:00"/>
    <d v="2019-10-28T00:00:00"/>
    <d v="2019-10-31T00:00:00"/>
    <d v="2019-10-31T00:00:00"/>
    <m/>
    <m/>
    <m/>
    <m/>
    <m/>
    <s v="SVCORDERMAN"/>
    <d v="2019-11-08T00:00:00"/>
    <m/>
    <d v="2019-11-08T00:00:00"/>
    <d v="2019-11-07T00:00:00"/>
    <s v="AARIZMENDI"/>
    <d v="2019-11-07T00:00:00"/>
    <d v="2019-11-07T00:00:00"/>
    <d v="2019-11-07T00:00:00"/>
    <d v="2019-11-07T00:00:00"/>
    <s v="COMPASS"/>
    <d v="2019-11-08T00:00:00"/>
    <d v="2019-11-08T00:00:00"/>
    <d v="2019-11-11T00:00:00"/>
    <d v="2019-11-08T00:00:00"/>
    <s v="JHWOEHRER"/>
    <m/>
    <m/>
    <m/>
    <m/>
    <m/>
    <m/>
    <m/>
    <d v="2019-12-02T00:00:00"/>
    <m/>
    <s v="AARIZMENDI"/>
    <d v="2019-11-07T00:00:00"/>
    <m/>
    <d v="2019-11-07T00:00:00"/>
    <d v="2019-11-07T00:00:00"/>
    <s v="NANCB"/>
    <d v="2019-08-26T00:00:00"/>
    <d v="2019-08-26T00:00:00"/>
    <d v="2019-09-04T00:00:00"/>
    <d v="2019-09-06T00:00:00"/>
    <m/>
    <m/>
    <m/>
    <m/>
    <m/>
    <x v="0"/>
    <x v="0"/>
  </r>
  <r>
    <s v="BENADEAU"/>
    <n v="1901853201"/>
    <s v="GB/WS-CUSTOM-BLDR"/>
    <s v="K &amp; V STEEL ERECTORS"/>
    <s v="MULTIPLEC CLOUD 8/26/19"/>
    <x v="0"/>
    <d v="2019-08-26T00:00:00"/>
    <d v="2019-11-18T00:00:00"/>
    <m/>
    <s v="Multiplex Cloud"/>
    <s v="MXC"/>
    <s v="VIS"/>
    <x v="8"/>
    <s v="KAN"/>
    <s v="B1"/>
    <m/>
    <d v="2019-09-10T00:00:00"/>
    <d v="2019-09-11T00:00:00"/>
    <m/>
    <n v="98959.13"/>
    <n v="98959.13"/>
    <n v="28.79"/>
    <n v="29.34"/>
    <n v="29.34"/>
    <n v="91"/>
    <n v="91"/>
    <n v="98.75"/>
    <n v="0"/>
    <n v="98.75"/>
    <n v="10044.200000000001"/>
    <n v="6397"/>
    <n v="9152.5"/>
    <n v="26973.13"/>
    <n v="27.257000000000001"/>
    <n v="24978.37"/>
    <n v="25.241"/>
    <n v="27.68"/>
    <m/>
    <m/>
    <m/>
    <m/>
    <m/>
    <s v="AWUBNEH"/>
    <d v="2019-09-13T00:00:00"/>
    <d v="2019-09-13T00:00:00"/>
    <d v="2019-09-17T00:00:00"/>
    <d v="2019-09-17T00:00:00"/>
    <s v="HEFLA"/>
    <d v="2019-09-16T00:00:00"/>
    <d v="2019-09-16T00:00:00"/>
    <d v="2019-09-16T00:00:00"/>
    <m/>
    <m/>
    <m/>
    <m/>
    <m/>
    <m/>
    <s v="MCEBALLOS"/>
    <d v="2019-09-23T00:00:00"/>
    <d v="2019-09-23T00:00:00"/>
    <d v="2019-10-08T00:00:00"/>
    <d v="2019-10-08T00:00:00"/>
    <s v="HMORALES"/>
    <d v="2019-10-16T00:00:00"/>
    <d v="2019-10-16T00:00:00"/>
    <d v="2019-10-18T00:00:00"/>
    <d v="2019-10-18T00:00:00"/>
    <m/>
    <m/>
    <m/>
    <m/>
    <m/>
    <s v="SVCORDERMAN"/>
    <d v="2019-10-29T00:00:00"/>
    <m/>
    <d v="2019-10-29T00:00:00"/>
    <d v="2019-10-29T00:00:00"/>
    <s v="MCEBALLOS"/>
    <d v="2019-10-08T00:00:00"/>
    <d v="2019-10-08T00:00:00"/>
    <d v="2019-10-08T00:00:00"/>
    <d v="2019-10-08T00:00:00"/>
    <s v="COMPASS"/>
    <m/>
    <m/>
    <d v="2019-11-01T00:00:00"/>
    <d v="2019-10-30T00:00:00"/>
    <m/>
    <m/>
    <m/>
    <m/>
    <m/>
    <m/>
    <m/>
    <m/>
    <d v="2019-11-12T00:00:00"/>
    <d v="2019-11-12T00:00:00"/>
    <s v="MCEBALLOS"/>
    <d v="2019-10-28T00:00:00"/>
    <m/>
    <d v="2019-10-28T00:00:00"/>
    <d v="2019-10-28T00:00:00"/>
    <s v="DSEGURA"/>
    <d v="2019-08-29T00:00:00"/>
    <d v="2019-08-29T00:00:00"/>
    <d v="2019-09-06T00:00:00"/>
    <d v="2019-09-10T00:00:00"/>
    <s v="JMGORDON"/>
    <m/>
    <m/>
    <m/>
    <m/>
    <x v="0"/>
    <x v="0"/>
  </r>
  <r>
    <s v="SELUNDIN"/>
    <n v="1901874901"/>
    <s v="GB/WS-CUSTOM-BLDR"/>
    <s v="CEDAR FALLS BUILDING SYSTEMS, INC."/>
    <s v="CFG POLLUTION CONTROL 8/28/19"/>
    <x v="0"/>
    <d v="2019-08-28T00:00:00"/>
    <d v="2020-01-06T00:00:00"/>
    <m/>
    <d v="2019-08-29T00:00:00"/>
    <s v="MXC"/>
    <s v="STJ"/>
    <x v="8"/>
    <s v="KAN"/>
    <s v="B1"/>
    <m/>
    <d v="2019-09-13T00:00:00"/>
    <d v="2019-09-16T00:00:00"/>
    <m/>
    <n v="30006"/>
    <n v="0"/>
    <n v="4.8600000000000003"/>
    <n v="4.4800000000000004"/>
    <n v="4.4800000000000004"/>
    <n v="79"/>
    <n v="79"/>
    <n v="96.83"/>
    <n v="0"/>
    <n v="96.83"/>
    <n v="9306"/>
    <n v="5928"/>
    <n v="0"/>
    <n v="9494"/>
    <n v="31.64"/>
    <n v="0"/>
    <m/>
    <n v="30.92"/>
    <m/>
    <m/>
    <m/>
    <m/>
    <m/>
    <s v="CLCONRAD"/>
    <d v="2019-10-25T00:00:00"/>
    <d v="2019-10-25T00:00:00"/>
    <d v="2019-10-29T00:00:00"/>
    <d v="2019-10-28T00:00:00"/>
    <s v="MLJOB"/>
    <d v="2019-10-28T00:00:00"/>
    <d v="2019-10-28T00:00:00"/>
    <d v="2019-10-28T00:00:00"/>
    <m/>
    <s v="WIEBJ"/>
    <d v="2019-10-22T00:00:00"/>
    <d v="2019-10-22T00:00:00"/>
    <d v="2019-10-22T00:00:00"/>
    <d v="2019-10-22T00:00:00"/>
    <s v="GLUGO"/>
    <d v="2019-10-30T00:00:00"/>
    <d v="2019-10-30T00:00:00"/>
    <d v="2019-11-06T00:00:00"/>
    <d v="2019-11-06T00:00:00"/>
    <s v="SIERA"/>
    <d v="2019-11-07T00:00:00"/>
    <d v="2019-11-07T00:00:00"/>
    <d v="2019-11-11T00:00:00"/>
    <d v="2019-11-11T00:00:00"/>
    <m/>
    <m/>
    <m/>
    <m/>
    <m/>
    <s v="SVCORDERMAN"/>
    <d v="2019-12-03T00:00:00"/>
    <m/>
    <d v="2019-12-03T00:00:00"/>
    <d v="2019-11-25T00:00:00"/>
    <s v="GLUGO"/>
    <d v="2019-11-15T00:00:00"/>
    <d v="2019-11-14T00:00:00"/>
    <d v="2019-11-15T00:00:00"/>
    <d v="2019-11-14T00:00:00"/>
    <s v="COMPASS"/>
    <m/>
    <m/>
    <d v="2019-12-04T00:00:00"/>
    <d v="2019-11-26T00:00:00"/>
    <s v="LEASAAD"/>
    <m/>
    <m/>
    <m/>
    <m/>
    <m/>
    <m/>
    <m/>
    <d v="2020-01-06T00:00:00"/>
    <m/>
    <s v="GLUGO"/>
    <d v="2019-11-15T00:00:00"/>
    <m/>
    <d v="2019-11-15T00:00:00"/>
    <d v="2019-11-14T00:00:00"/>
    <s v="DSEGURA"/>
    <d v="2019-09-09T00:00:00"/>
    <d v="2019-09-09T00:00:00"/>
    <d v="2019-09-23T00:00:00"/>
    <d v="2019-09-12T00:00:00"/>
    <s v="JMGORDON"/>
    <m/>
    <m/>
    <m/>
    <m/>
    <x v="0"/>
    <x v="0"/>
  </r>
  <r>
    <s v="SELUNDIN"/>
    <n v="1901956501"/>
    <s v="GB/WS-STD-BLDR"/>
    <s v="FRED ROSE, L.C."/>
    <s v="CUNNINGHAM CONST. 9/11/19"/>
    <x v="0"/>
    <d v="2019-09-11T00:00:00"/>
    <d v="2019-12-05T00:00:00"/>
    <m/>
    <m/>
    <s v="KAN"/>
    <s v="KC3"/>
    <x v="8"/>
    <s v="KAN"/>
    <s v="B1"/>
    <m/>
    <d v="2019-10-03T00:00:00"/>
    <d v="2019-10-03T00:00:00"/>
    <m/>
    <n v="139122"/>
    <n v="0"/>
    <n v="50.94"/>
    <n v="51.04"/>
    <n v="51.04"/>
    <n v="59"/>
    <n v="58"/>
    <n v="76"/>
    <n v="12"/>
    <n v="88"/>
    <n v="5458"/>
    <n v="3476"/>
    <n v="0"/>
    <n v="32555.67"/>
    <n v="23.401"/>
    <n v="0"/>
    <m/>
    <n v="23.8"/>
    <m/>
    <m/>
    <m/>
    <m/>
    <m/>
    <s v="GREEA1"/>
    <d v="2019-10-17T00:00:00"/>
    <d v="2019-10-17T00:00:00"/>
    <d v="2019-10-21T00:00:00"/>
    <d v="2019-10-21T00:00:00"/>
    <s v="JLFISHER"/>
    <d v="2019-10-18T00:00:00"/>
    <d v="2019-10-18T00:00:00"/>
    <d v="2019-10-18T00:00:00"/>
    <m/>
    <m/>
    <m/>
    <m/>
    <m/>
    <m/>
    <s v="FHUIZAR"/>
    <d v="2019-10-22T00:00:00"/>
    <d v="2019-10-22T00:00:00"/>
    <d v="2019-10-31T00:00:00"/>
    <d v="2019-10-31T00:00:00"/>
    <s v="LPARRA"/>
    <d v="2019-11-01T00:00:00"/>
    <d v="2019-11-01T00:00:00"/>
    <d v="2019-11-05T00:00:00"/>
    <d v="2019-11-05T00:00:00"/>
    <m/>
    <m/>
    <m/>
    <m/>
    <m/>
    <s v="SVCORDERMAN"/>
    <d v="2019-11-12T00:00:00"/>
    <m/>
    <d v="2019-11-12T00:00:00"/>
    <d v="2019-11-12T00:00:00"/>
    <s v="FHUIZAR"/>
    <d v="2019-11-11T00:00:00"/>
    <d v="2019-11-11T00:00:00"/>
    <d v="2019-11-11T00:00:00"/>
    <d v="2019-11-11T00:00:00"/>
    <s v="COMPASS"/>
    <m/>
    <m/>
    <d v="2019-11-13T00:00:00"/>
    <d v="2019-11-18T00:00:00"/>
    <s v="HEFLA"/>
    <m/>
    <m/>
    <m/>
    <m/>
    <m/>
    <m/>
    <m/>
    <d v="2019-12-04T00:00:00"/>
    <m/>
    <s v="FHUIZAR"/>
    <d v="2019-11-11T00:00:00"/>
    <m/>
    <d v="2019-11-11T00:00:00"/>
    <d v="2019-11-11T00:00:00"/>
    <s v="NANCB"/>
    <d v="2019-09-30T00:00:00"/>
    <d v="2019-09-30T00:00:00"/>
    <d v="2019-10-10T00:00:00"/>
    <d v="2019-10-02T00:00:00"/>
    <m/>
    <m/>
    <m/>
    <m/>
    <m/>
    <x v="0"/>
    <x v="0"/>
  </r>
  <r>
    <s v="FARRM"/>
    <n v="1902078001"/>
    <s v="GB/CL-STD-BLDR"/>
    <s v="COMPLETE METAL BUILDING SOLUTIONS, LLC"/>
    <s v="LUEDER - CORBION"/>
    <x v="0"/>
    <d v="2019-09-25T00:00:00"/>
    <d v="2019-11-20T00:00:00"/>
    <m/>
    <m/>
    <s v="MXC"/>
    <s v="MXC"/>
    <x v="8"/>
    <s v="KAN"/>
    <s v="B1"/>
    <m/>
    <d v="2019-10-03T00:00:00"/>
    <d v="2019-10-04T00:00:00"/>
    <m/>
    <n v="28262.18"/>
    <n v="0"/>
    <n v="7.82"/>
    <n v="7.99"/>
    <n v="7.99"/>
    <n v="20"/>
    <n v="20"/>
    <n v="29.5"/>
    <n v="0"/>
    <n v="29.5"/>
    <n v="1330"/>
    <n v="1000"/>
    <n v="0"/>
    <n v="4075.35"/>
    <n v="14.42"/>
    <n v="3833.68"/>
    <m/>
    <n v="15"/>
    <m/>
    <m/>
    <m/>
    <m/>
    <m/>
    <s v="BAUTA"/>
    <d v="2019-10-08T00:00:00"/>
    <d v="2019-10-08T00:00:00"/>
    <d v="2019-10-09T00:00:00"/>
    <d v="2019-10-09T00:00:00"/>
    <s v="CORRL"/>
    <d v="2019-10-09T00:00:00"/>
    <d v="2019-10-09T00:00:00"/>
    <d v="2019-10-09T00:00:00"/>
    <d v="2019-10-09T00:00:00"/>
    <s v="BAUTA"/>
    <d v="2019-10-09T00:00:00"/>
    <d v="2019-10-09T00:00:00"/>
    <d v="2019-10-09T00:00:00"/>
    <d v="2019-10-09T00:00:00"/>
    <s v="MORTL"/>
    <d v="2019-10-16T00:00:00"/>
    <d v="2019-10-16T00:00:00"/>
    <d v="2019-10-22T00:00:00"/>
    <d v="2019-10-26T00:00:00"/>
    <m/>
    <m/>
    <m/>
    <m/>
    <m/>
    <m/>
    <m/>
    <m/>
    <m/>
    <m/>
    <s v="SVCORDERMAN"/>
    <d v="2019-10-29T00:00:00"/>
    <m/>
    <d v="2019-10-29T00:00:00"/>
    <d v="2019-10-29T00:00:00"/>
    <s v="MORTL"/>
    <d v="2019-10-28T00:00:00"/>
    <d v="2019-10-28T00:00:00"/>
    <d v="2019-10-28T00:00:00"/>
    <d v="2019-10-28T00:00:00"/>
    <s v="GREEJ1"/>
    <m/>
    <m/>
    <d v="2019-11-01T00:00:00"/>
    <m/>
    <s v="HEFLA"/>
    <m/>
    <m/>
    <m/>
    <m/>
    <m/>
    <m/>
    <m/>
    <d v="2019-11-20T00:00:00"/>
    <d v="2019-11-11T00:00:00"/>
    <m/>
    <d v="2019-10-28T00:00:00"/>
    <m/>
    <d v="2019-10-28T00:00:00"/>
    <d v="2019-10-28T00:00:00"/>
    <s v="ESCOA"/>
    <d v="2019-09-26T00:00:00"/>
    <d v="2019-09-26T00:00:00"/>
    <d v="2019-10-02T00:00:00"/>
    <d v="2019-10-02T00:00:00"/>
    <m/>
    <m/>
    <m/>
    <m/>
    <m/>
    <x v="0"/>
    <x v="0"/>
  </r>
  <r>
    <s v="FARRM"/>
    <n v="1902289101"/>
    <s v="GB/CL-STD-BLDR"/>
    <s v="URBAN CONSTRUCTION COMPANY"/>
    <s v="HOMETOWN TROLLEY"/>
    <x v="2"/>
    <d v="2019-10-22T00:00:00"/>
    <d v="2020-01-14T00:00:00"/>
    <m/>
    <s v="19-366"/>
    <s v="MXC"/>
    <s v="MXC"/>
    <x v="8"/>
    <s v="KAN"/>
    <s v="B1"/>
    <m/>
    <d v="2019-10-28T00:00:00"/>
    <d v="2019-10-29T00:00:00"/>
    <m/>
    <n v="131164.31"/>
    <n v="0"/>
    <n v="55.95"/>
    <n v="0"/>
    <n v="0"/>
    <n v="35"/>
    <n v="35"/>
    <n v="38.5"/>
    <n v="0"/>
    <n v="38.5"/>
    <n v="2327.5"/>
    <n v="1750"/>
    <n v="0"/>
    <n v="26001.61"/>
    <n v="19.824000000000002"/>
    <n v="0"/>
    <m/>
    <n v="21"/>
    <m/>
    <m/>
    <m/>
    <m/>
    <m/>
    <s v="GONZR"/>
    <d v="2019-11-01T00:00:00"/>
    <d v="2019-11-01T00:00:00"/>
    <d v="2019-11-05T00:00:00"/>
    <d v="2019-11-05T00:00:00"/>
    <s v="CORRL"/>
    <d v="2019-11-04T00:00:00"/>
    <d v="2019-11-04T00:00:00"/>
    <d v="2019-11-04T00:00:00"/>
    <d v="2019-11-04T00:00:00"/>
    <s v="GONZR"/>
    <d v="2019-11-04T00:00:00"/>
    <d v="2019-11-04T00:00:00"/>
    <d v="2019-11-04T00:00:00"/>
    <d v="2019-11-05T00:00:00"/>
    <s v="FHUIZAR"/>
    <d v="2019-11-11T00:00:00"/>
    <d v="2019-11-11T00:00:00"/>
    <d v="2019-11-13T00:00:00"/>
    <d v="2019-11-13T00:00:00"/>
    <s v="MARTJ"/>
    <d v="2019-11-14T00:00:00"/>
    <d v="2019-11-14T00:00:00"/>
    <d v="2019-11-15T00:00:00"/>
    <d v="2019-11-15T00:00:00"/>
    <m/>
    <m/>
    <m/>
    <m/>
    <m/>
    <s v="SVCORDERMAN"/>
    <d v="2019-12-17T00:00:00"/>
    <m/>
    <d v="2019-12-17T00:00:00"/>
    <m/>
    <s v="FHUIZAR"/>
    <d v="2019-11-21T00:00:00"/>
    <d v="2019-11-21T00:00:00"/>
    <d v="2019-11-21T00:00:00"/>
    <d v="2019-11-21T00:00:00"/>
    <s v="GREEJ1"/>
    <m/>
    <m/>
    <m/>
    <m/>
    <s v="PAULT"/>
    <m/>
    <m/>
    <m/>
    <m/>
    <m/>
    <m/>
    <m/>
    <d v="2020-01-13T00:00:00"/>
    <m/>
    <s v="FHUIZAR"/>
    <d v="2019-11-21T00:00:00"/>
    <m/>
    <d v="2019-11-21T00:00:00"/>
    <d v="2019-11-21T00:00:00"/>
    <s v="JLLOREDO"/>
    <d v="2019-10-24T00:00:00"/>
    <d v="2019-10-24T00:00:00"/>
    <d v="2019-10-25T00:00:00"/>
    <d v="2019-10-25T00:00:00"/>
    <m/>
    <m/>
    <m/>
    <m/>
    <m/>
    <x v="0"/>
    <x v="0"/>
  </r>
  <r>
    <s v="BENADEAU"/>
    <n v="1901898201"/>
    <s v="GB/WS-STD-BLDR"/>
    <s v="LUFFLAND BUILDERS, INC"/>
    <s v="ARNETTE PROCESS 8/30/19"/>
    <x v="0"/>
    <d v="2019-08-30T00:00:00"/>
    <d v="2019-12-18T00:00:00"/>
    <m/>
    <s v="ARNETTE PUMP"/>
    <s v="KAN"/>
    <s v="KC1"/>
    <x v="8"/>
    <s v="KAN"/>
    <s v="B2"/>
    <m/>
    <d v="2019-09-16T00:00:00"/>
    <d v="2019-09-17T00:00:00"/>
    <m/>
    <n v="20612.41"/>
    <n v="20612.41"/>
    <n v="4.5"/>
    <n v="4.34"/>
    <n v="4.34"/>
    <n v="49"/>
    <n v="48.5"/>
    <n v="84"/>
    <n v="0"/>
    <n v="84"/>
    <n v="3868.09"/>
    <n v="2463.75"/>
    <n v="8587.5"/>
    <n v="6788.64"/>
    <n v="32.935000000000002"/>
    <n v="2081.5500000000002"/>
    <n v="10.099"/>
    <n v="34.020000000000003"/>
    <m/>
    <m/>
    <m/>
    <m/>
    <m/>
    <s v="SOMMJ"/>
    <d v="2019-10-04T00:00:00"/>
    <d v="2019-10-04T00:00:00"/>
    <d v="2019-10-04T00:00:00"/>
    <d v="2019-10-04T00:00:00"/>
    <s v="JHWOEHRER"/>
    <d v="2019-10-09T00:00:00"/>
    <d v="2019-10-09T00:00:00"/>
    <d v="2019-10-09T00:00:00"/>
    <d v="2019-10-03T00:00:00"/>
    <s v="LEASAAD"/>
    <d v="2019-09-26T00:00:00"/>
    <d v="2019-09-26T00:00:00"/>
    <d v="2019-09-19T00:00:00"/>
    <d v="2019-09-19T00:00:00"/>
    <s v="LRAMIREZ"/>
    <d v="2019-10-11T00:00:00"/>
    <d v="2019-10-11T00:00:00"/>
    <d v="2019-10-18T00:00:00"/>
    <d v="2019-10-18T00:00:00"/>
    <s v="HMORALES"/>
    <d v="2019-10-23T00:00:00"/>
    <d v="2019-10-23T00:00:00"/>
    <d v="2019-10-24T00:00:00"/>
    <d v="2019-10-24T00:00:00"/>
    <m/>
    <m/>
    <m/>
    <m/>
    <m/>
    <s v="SVCORDERMAN"/>
    <d v="2019-11-04T00:00:00"/>
    <m/>
    <d v="2019-11-04T00:00:00"/>
    <d v="2019-11-04T00:00:00"/>
    <s v="HMORALES"/>
    <d v="2019-10-31T00:00:00"/>
    <d v="2019-10-31T00:00:00"/>
    <d v="2019-10-31T00:00:00"/>
    <d v="2019-10-31T00:00:00"/>
    <s v="COMPASS"/>
    <m/>
    <m/>
    <d v="2019-11-07T00:00:00"/>
    <d v="2019-11-06T00:00:00"/>
    <s v="HEFLA"/>
    <m/>
    <m/>
    <m/>
    <m/>
    <m/>
    <m/>
    <m/>
    <d v="2019-11-25T00:00:00"/>
    <d v="2019-11-18T00:00:00"/>
    <s v="HMORALES"/>
    <d v="2019-11-01T00:00:00"/>
    <m/>
    <d v="2019-11-01T00:00:00"/>
    <d v="2019-10-31T00:00:00"/>
    <s v="SLATN"/>
    <d v="2019-09-06T00:00:00"/>
    <d v="2019-09-06T00:00:00"/>
    <d v="2019-09-16T00:00:00"/>
    <d v="2019-09-16T00:00:00"/>
    <m/>
    <m/>
    <m/>
    <m/>
    <m/>
    <x v="0"/>
    <x v="0"/>
  </r>
  <r>
    <s v="RADAVIS"/>
    <n v="1901970201"/>
    <s v="GB/WS-STD-BLDR"/>
    <s v="CLOUSE CONSTRUCTION CORP."/>
    <s v="CSP CAREY MOLD STORAGE 9/12/19"/>
    <x v="0"/>
    <d v="2019-09-12T00:00:00"/>
    <d v="2019-12-16T00:00:00"/>
    <m/>
    <m/>
    <s v="KAN"/>
    <s v="VIS"/>
    <x v="8"/>
    <s v="KAN"/>
    <s v="B2"/>
    <m/>
    <d v="2019-10-01T00:00:00"/>
    <d v="2019-10-01T00:00:00"/>
    <m/>
    <n v="65158"/>
    <n v="0"/>
    <n v="21.39"/>
    <n v="19.11"/>
    <n v="19.11"/>
    <n v="54"/>
    <n v="53.5"/>
    <n v="54.25"/>
    <n v="0"/>
    <n v="54.25"/>
    <n v="5669"/>
    <n v="3611"/>
    <n v="0"/>
    <n v="14049"/>
    <n v="21.561"/>
    <n v="0"/>
    <m/>
    <n v="20.41"/>
    <m/>
    <m/>
    <m/>
    <m/>
    <m/>
    <s v="JLIAO"/>
    <d v="2019-10-01T00:00:00"/>
    <d v="2019-10-01T00:00:00"/>
    <d v="2019-10-04T00:00:00"/>
    <m/>
    <s v="YHUANG"/>
    <d v="2019-10-03T00:00:00"/>
    <d v="2019-10-03T00:00:00"/>
    <d v="2019-10-03T00:00:00"/>
    <d v="2019-10-03T00:00:00"/>
    <m/>
    <m/>
    <m/>
    <m/>
    <m/>
    <s v="NNAVA"/>
    <d v="2019-10-07T00:00:00"/>
    <d v="2019-10-07T00:00:00"/>
    <d v="2019-10-11T00:00:00"/>
    <d v="2019-10-11T00:00:00"/>
    <s v="LPARRA"/>
    <d v="2019-10-17T00:00:00"/>
    <d v="2019-10-17T00:00:00"/>
    <d v="2019-10-18T00:00:00"/>
    <d v="2019-10-18T00:00:00"/>
    <m/>
    <m/>
    <m/>
    <m/>
    <m/>
    <s v="SVCORDERMAN"/>
    <d v="2019-11-19T00:00:00"/>
    <m/>
    <d v="2019-11-19T00:00:00"/>
    <d v="2019-11-12T00:00:00"/>
    <s v="NNAVA"/>
    <d v="2019-10-25T00:00:00"/>
    <d v="2019-10-25T00:00:00"/>
    <d v="2019-10-25T00:00:00"/>
    <d v="2019-10-25T00:00:00"/>
    <s v="COMPASS"/>
    <d v="2019-11-08T00:00:00"/>
    <d v="2019-11-08T00:00:00"/>
    <d v="2019-11-15T00:00:00"/>
    <d v="2019-11-15T00:00:00"/>
    <s v="JUNGA"/>
    <m/>
    <m/>
    <m/>
    <m/>
    <m/>
    <m/>
    <m/>
    <d v="2019-12-17T00:00:00"/>
    <m/>
    <s v="NNAVA"/>
    <d v="2019-10-25T00:00:00"/>
    <m/>
    <d v="2019-10-25T00:00:00"/>
    <d v="2019-10-28T00:00:00"/>
    <s v="SLATN"/>
    <d v="2019-09-19T00:00:00"/>
    <d v="2019-09-19T00:00:00"/>
    <d v="2019-09-27T00:00:00"/>
    <d v="2019-09-25T00:00:00"/>
    <m/>
    <m/>
    <m/>
    <m/>
    <m/>
    <x v="1"/>
    <x v="0"/>
  </r>
  <r>
    <s v="FARRM"/>
    <n v="1902047601"/>
    <s v="GB/CL-STD-BLDR"/>
    <s v="LARSON CONTRACTING CENTRAL, LLC"/>
    <s v="REMBERANT WWT BUILDING"/>
    <x v="0"/>
    <d v="2019-09-23T00:00:00"/>
    <d v="2019-12-02T00:00:00"/>
    <m/>
    <s v="091919mdk"/>
    <s v="MXC"/>
    <s v="MXC"/>
    <x v="8"/>
    <s v="KAN"/>
    <s v="B2"/>
    <m/>
    <d v="2019-09-27T00:00:00"/>
    <d v="2019-09-30T00:00:00"/>
    <m/>
    <n v="26414.73"/>
    <n v="0"/>
    <n v="7.63"/>
    <n v="8.1300000000000008"/>
    <n v="8.1300000000000008"/>
    <n v="20"/>
    <n v="20"/>
    <n v="23.5"/>
    <n v="0"/>
    <n v="23.5"/>
    <n v="1330"/>
    <n v="1000"/>
    <n v="0"/>
    <n v="5317.65"/>
    <n v="20.131"/>
    <n v="-244.76"/>
    <m/>
    <n v="21"/>
    <m/>
    <m/>
    <m/>
    <m/>
    <m/>
    <s v="BAUTA"/>
    <d v="2019-10-03T00:00:00"/>
    <d v="2019-10-03T00:00:00"/>
    <d v="2019-10-04T00:00:00"/>
    <d v="2019-10-04T00:00:00"/>
    <s v="CORRL"/>
    <d v="2019-10-04T00:00:00"/>
    <d v="2019-10-04T00:00:00"/>
    <d v="2019-10-04T00:00:00"/>
    <d v="2019-10-04T00:00:00"/>
    <s v="BAUTA"/>
    <d v="2019-10-04T00:00:00"/>
    <d v="2019-10-04T00:00:00"/>
    <d v="2019-10-04T00:00:00"/>
    <d v="2019-10-04T00:00:00"/>
    <s v="CARBA"/>
    <d v="2019-10-22T00:00:00"/>
    <d v="2019-10-22T00:00:00"/>
    <d v="2019-10-23T00:00:00"/>
    <d v="2019-10-23T00:00:00"/>
    <m/>
    <m/>
    <m/>
    <m/>
    <m/>
    <m/>
    <m/>
    <m/>
    <m/>
    <m/>
    <s v="SVCORDERMAN"/>
    <d v="2019-10-30T00:00:00"/>
    <m/>
    <d v="2019-10-30T00:00:00"/>
    <d v="2019-10-30T00:00:00"/>
    <s v="CARBA"/>
    <d v="2019-10-29T00:00:00"/>
    <d v="2019-10-29T00:00:00"/>
    <d v="2019-10-29T00:00:00"/>
    <d v="2019-10-29T00:00:00"/>
    <s v="GREEJ1"/>
    <m/>
    <m/>
    <d v="2019-11-04T00:00:00"/>
    <m/>
    <s v="HEFLA"/>
    <m/>
    <m/>
    <m/>
    <m/>
    <m/>
    <m/>
    <m/>
    <d v="2019-12-02T00:00:00"/>
    <m/>
    <s v="CARBA"/>
    <d v="2019-10-29T00:00:00"/>
    <m/>
    <d v="2019-10-29T00:00:00"/>
    <d v="2019-10-29T00:00:00"/>
    <s v="JLLOREDO"/>
    <d v="2019-09-25T00:00:00"/>
    <d v="2019-09-25T00:00:00"/>
    <d v="2019-09-26T00:00:00"/>
    <d v="2019-09-26T00:00:00"/>
    <m/>
    <m/>
    <m/>
    <m/>
    <m/>
    <x v="0"/>
    <x v="0"/>
  </r>
  <r>
    <s v="SELUNDIN"/>
    <n v="1902085901"/>
    <s v="GB/WS-STD-BLDR"/>
    <s v="NORTHWEST BUILDERS INC"/>
    <s v="MCNALLY 25X66 9/26/19"/>
    <x v="0"/>
    <d v="2019-09-26T00:00:00"/>
    <d v="2019-12-16T00:00:00"/>
    <m/>
    <s v="19-073"/>
    <s v="KAN"/>
    <s v="VIS"/>
    <x v="8"/>
    <s v="KAN"/>
    <s v="B2"/>
    <m/>
    <d v="2019-10-16T00:00:00"/>
    <d v="2019-10-16T00:00:00"/>
    <m/>
    <n v="30550"/>
    <n v="0"/>
    <n v="7.12"/>
    <n v="7.03"/>
    <n v="7.03"/>
    <n v="63"/>
    <n v="65"/>
    <n v="99.5"/>
    <n v="0"/>
    <n v="99.5"/>
    <n v="6517.46"/>
    <n v="4151.25"/>
    <n v="0"/>
    <n v="10317.75"/>
    <n v="33.773000000000003"/>
    <n v="0"/>
    <m/>
    <n v="32.5"/>
    <m/>
    <m/>
    <m/>
    <m/>
    <m/>
    <s v="JLIAO"/>
    <d v="2019-10-28T00:00:00"/>
    <d v="2019-10-28T00:00:00"/>
    <d v="2019-10-30T00:00:00"/>
    <m/>
    <s v="HUAGUILAR"/>
    <d v="2019-10-29T00:00:00"/>
    <d v="2019-10-29T00:00:00"/>
    <d v="2019-10-29T00:00:00"/>
    <m/>
    <s v="LEASAAD"/>
    <m/>
    <m/>
    <d v="2019-10-03T00:00:00"/>
    <d v="2019-10-03T00:00:00"/>
    <s v="EZAVALA"/>
    <d v="2019-11-01T00:00:00"/>
    <d v="2019-11-01T00:00:00"/>
    <d v="2019-11-12T00:00:00"/>
    <d v="2019-11-12T00:00:00"/>
    <s v="SOROZCO"/>
    <d v="2019-11-12T00:00:00"/>
    <d v="2019-11-12T00:00:00"/>
    <d v="2019-11-14T00:00:00"/>
    <d v="2019-11-13T00:00:00"/>
    <m/>
    <m/>
    <m/>
    <m/>
    <m/>
    <s v="SVCORDERMAN"/>
    <d v="2019-11-22T00:00:00"/>
    <m/>
    <d v="2019-11-22T00:00:00"/>
    <d v="2019-11-20T00:00:00"/>
    <s v="EZAVALA"/>
    <d v="2019-11-20T00:00:00"/>
    <d v="2019-11-20T00:00:00"/>
    <d v="2019-11-20T00:00:00"/>
    <d v="2019-11-20T00:00:00"/>
    <s v="COMPASS"/>
    <m/>
    <m/>
    <d v="2019-11-25T00:00:00"/>
    <d v="2019-11-22T00:00:00"/>
    <s v="LEASAAD"/>
    <m/>
    <m/>
    <m/>
    <m/>
    <m/>
    <m/>
    <m/>
    <d v="2019-12-17T00:00:00"/>
    <m/>
    <s v="EZAVALA"/>
    <d v="2019-11-21T00:00:00"/>
    <m/>
    <d v="2019-11-21T00:00:00"/>
    <d v="2019-11-20T00:00:00"/>
    <s v="NANCB"/>
    <d v="2019-10-01T00:00:00"/>
    <d v="2019-10-01T00:00:00"/>
    <d v="2019-10-09T00:00:00"/>
    <d v="2019-10-15T00:00:00"/>
    <m/>
    <m/>
    <m/>
    <m/>
    <m/>
    <x v="0"/>
    <x v="0"/>
  </r>
  <r>
    <s v="FARRM"/>
    <n v="1902259101"/>
    <s v="GB/CL-STD-BLDR"/>
    <s v="ANSTEAD CONSTRUCTION, LLC."/>
    <s v="TOWNSEND TOWNSHIP"/>
    <x v="2"/>
    <d v="2019-10-18T00:00:00"/>
    <d v="2020-01-28T00:00:00"/>
    <m/>
    <n v="10172019"/>
    <s v="MXC"/>
    <s v="MXC"/>
    <x v="8"/>
    <s v="KAN"/>
    <s v="B2"/>
    <s v="CR"/>
    <d v="2019-11-01T00:00:00"/>
    <d v="2019-11-04T00:00:00"/>
    <m/>
    <n v="40315.42"/>
    <n v="0"/>
    <n v="14.95"/>
    <n v="0"/>
    <n v="0"/>
    <n v="20"/>
    <n v="20"/>
    <n v="35.5"/>
    <n v="0"/>
    <n v="35.5"/>
    <n v="1330"/>
    <n v="1000"/>
    <n v="0"/>
    <n v="5199.3900000000003"/>
    <n v="12.897"/>
    <n v="0"/>
    <m/>
    <n v="13"/>
    <m/>
    <m/>
    <m/>
    <m/>
    <m/>
    <s v="BAUTA"/>
    <d v="2019-11-05T00:00:00"/>
    <d v="2019-11-05T00:00:00"/>
    <d v="2019-11-06T00:00:00"/>
    <d v="2019-11-06T00:00:00"/>
    <s v="GONZJ3"/>
    <d v="2019-11-06T00:00:00"/>
    <d v="2019-11-06T00:00:00"/>
    <d v="2019-11-06T00:00:00"/>
    <d v="2019-11-06T00:00:00"/>
    <s v="BAUTA"/>
    <d v="2019-11-06T00:00:00"/>
    <d v="2019-11-06T00:00:00"/>
    <d v="2019-11-06T00:00:00"/>
    <d v="2019-11-06T00:00:00"/>
    <s v="ELANDA"/>
    <d v="2019-11-08T00:00:00"/>
    <d v="2019-11-08T00:00:00"/>
    <d v="2019-11-12T00:00:00"/>
    <d v="2019-11-12T00:00:00"/>
    <s v="JUARA1"/>
    <d v="2019-11-13T00:00:00"/>
    <d v="2019-11-14T00:00:00"/>
    <d v="2019-11-13T00:00:00"/>
    <d v="2019-11-14T00:00:00"/>
    <m/>
    <m/>
    <m/>
    <m/>
    <m/>
    <s v="SVCORDERMAN"/>
    <m/>
    <m/>
    <d v="2019-12-31T00:00:00"/>
    <m/>
    <s v="ELANDA"/>
    <d v="2019-11-15T00:00:00"/>
    <d v="2019-11-15T00:00:00"/>
    <d v="2019-11-15T00:00:00"/>
    <d v="2019-11-15T00:00:00"/>
    <s v="GREEJ1"/>
    <m/>
    <m/>
    <m/>
    <m/>
    <s v="KMBUCK"/>
    <m/>
    <m/>
    <m/>
    <m/>
    <m/>
    <m/>
    <m/>
    <d v="2020-01-28T00:00:00"/>
    <m/>
    <s v="ELANDA"/>
    <d v="2019-11-19T00:00:00"/>
    <m/>
    <d v="2019-11-19T00:00:00"/>
    <d v="2019-11-19T00:00:00"/>
    <s v="JLLOREDO"/>
    <d v="2019-10-25T00:00:00"/>
    <d v="2019-10-25T00:00:00"/>
    <d v="2019-10-28T00:00:00"/>
    <d v="2019-10-30T00:00:00"/>
    <m/>
    <m/>
    <m/>
    <m/>
    <m/>
    <x v="0"/>
    <x v="0"/>
  </r>
  <r>
    <s v="GREEJ1"/>
    <n v="1902017801"/>
    <s v="GB/CL-STD-BLDR"/>
    <s v="WRIGHT CONSTRUCTION WESTERN INC."/>
    <s v="WEYBURN BUS STORAGE"/>
    <x v="1"/>
    <d v="2019-09-19T00:00:00"/>
    <d v="2019-11-20T00:00:00"/>
    <m/>
    <s v="X20704"/>
    <s v="MXC"/>
    <s v="KC3"/>
    <x v="8"/>
    <s v="KAN"/>
    <s v="B3"/>
    <m/>
    <d v="2019-10-07T00:00:00"/>
    <d v="2019-10-07T00:00:00"/>
    <d v="2019-11-28T00:00:00"/>
    <n v="167442.39000000001"/>
    <n v="126124.6"/>
    <n v="48.93"/>
    <n v="49.72"/>
    <n v="49.72"/>
    <n v="41"/>
    <n v="41"/>
    <n v="46"/>
    <n v="0"/>
    <n v="46"/>
    <n v="2048.1999999999998"/>
    <n v="1540"/>
    <n v="3632.5"/>
    <n v="28919.15"/>
    <n v="17.271000000000001"/>
    <n v="40490.68"/>
    <n v="32.103999999999999"/>
    <n v="20"/>
    <m/>
    <m/>
    <m/>
    <m/>
    <m/>
    <m/>
    <m/>
    <m/>
    <m/>
    <m/>
    <m/>
    <m/>
    <m/>
    <m/>
    <m/>
    <m/>
    <m/>
    <m/>
    <m/>
    <m/>
    <s v="SIERA"/>
    <d v="2019-10-17T00:00:00"/>
    <d v="2019-10-17T00:00:00"/>
    <d v="2019-10-18T00:00:00"/>
    <d v="2019-10-18T00:00:00"/>
    <s v="MENDP"/>
    <d v="2019-10-23T00:00:00"/>
    <d v="2019-10-23T00:00:00"/>
    <d v="2019-10-23T00:00:00"/>
    <d v="2019-10-23T00:00:00"/>
    <m/>
    <m/>
    <m/>
    <m/>
    <m/>
    <s v="SVCORDERMAN"/>
    <m/>
    <m/>
    <d v="2019-10-30T00:00:00"/>
    <d v="2019-10-30T00:00:00"/>
    <s v="SIERA"/>
    <d v="2019-10-29T00:00:00"/>
    <d v="2019-10-29T00:00:00"/>
    <d v="2019-10-29T00:00:00"/>
    <d v="2019-10-29T00:00:00"/>
    <s v="GREEJ1"/>
    <m/>
    <m/>
    <d v="2019-11-04T00:00:00"/>
    <m/>
    <m/>
    <m/>
    <m/>
    <m/>
    <m/>
    <m/>
    <m/>
    <m/>
    <d v="2019-11-20T00:00:00"/>
    <d v="2019-11-20T00:00:00"/>
    <s v="SIERA"/>
    <d v="2019-10-29T00:00:00"/>
    <m/>
    <d v="2019-10-29T00:00:00"/>
    <d v="2019-10-29T00:00:00"/>
    <s v="DSEGURA"/>
    <d v="2019-10-03T00:00:00"/>
    <d v="2019-10-03T00:00:00"/>
    <d v="2019-10-04T00:00:00"/>
    <d v="2019-10-04T00:00:00"/>
    <m/>
    <m/>
    <m/>
    <m/>
    <m/>
    <x v="0"/>
    <x v="0"/>
  </r>
  <r>
    <s v="GREEJ1"/>
    <n v="1902125801"/>
    <s v="GB/CL-STD-BLDR"/>
    <s v="COLONY CONSTRUCTION CORPORATION"/>
    <s v="CULTUS LAKE GOLF COURSE"/>
    <x v="0"/>
    <d v="2019-10-02T00:00:00"/>
    <d v="2019-11-26T00:00:00"/>
    <m/>
    <s v="tba"/>
    <s v="MXC"/>
    <s v="KC3"/>
    <x v="8"/>
    <s v="KAN"/>
    <s v="B3"/>
    <m/>
    <d v="2019-10-10T00:00:00"/>
    <d v="2019-10-11T00:00:00"/>
    <m/>
    <n v="34452.57"/>
    <n v="0"/>
    <n v="9.06"/>
    <n v="8.5500000000000007"/>
    <n v="8.5500000000000007"/>
    <n v="20"/>
    <n v="20"/>
    <n v="22.5"/>
    <n v="8"/>
    <n v="30.5"/>
    <n v="1862"/>
    <n v="1400"/>
    <n v="0"/>
    <n v="4566.92"/>
    <n v="13.256"/>
    <n v="-0.01"/>
    <m/>
    <n v="12"/>
    <m/>
    <m/>
    <m/>
    <m/>
    <m/>
    <s v="KMBUCK"/>
    <d v="2019-10-15T00:00:00"/>
    <d v="2019-10-15T00:00:00"/>
    <d v="2019-10-16T00:00:00"/>
    <d v="2019-10-16T00:00:00"/>
    <s v="HAMIS"/>
    <d v="2019-10-16T00:00:00"/>
    <d v="2019-10-16T00:00:00"/>
    <d v="2019-10-16T00:00:00"/>
    <m/>
    <s v="KMBUCK"/>
    <d v="2019-10-16T00:00:00"/>
    <d v="2019-10-16T00:00:00"/>
    <d v="2019-10-16T00:00:00"/>
    <d v="2019-10-16T00:00:00"/>
    <s v="LPARRA"/>
    <d v="2019-10-30T00:00:00"/>
    <d v="2019-10-30T00:00:00"/>
    <d v="2019-10-30T00:00:00"/>
    <d v="2019-11-05T00:00:00"/>
    <s v="EZAVALA"/>
    <d v="2019-10-31T00:00:00"/>
    <d v="2019-10-31T00:00:00"/>
    <d v="2019-10-31T00:00:00"/>
    <d v="2019-10-31T00:00:00"/>
    <m/>
    <m/>
    <m/>
    <m/>
    <m/>
    <s v="SVCORDERMAN"/>
    <d v="2019-11-08T00:00:00"/>
    <m/>
    <d v="2019-11-08T00:00:00"/>
    <d v="2019-11-06T00:00:00"/>
    <s v="LPARRA"/>
    <m/>
    <m/>
    <m/>
    <m/>
    <s v="GREEJ1"/>
    <m/>
    <m/>
    <d v="2019-11-11T00:00:00"/>
    <m/>
    <s v="AKHATIB"/>
    <m/>
    <m/>
    <m/>
    <m/>
    <m/>
    <m/>
    <m/>
    <d v="2019-12-06T00:00:00"/>
    <m/>
    <s v="LPARRA"/>
    <d v="2019-11-07T00:00:00"/>
    <m/>
    <d v="2019-11-07T00:00:00"/>
    <d v="2019-11-06T00:00:00"/>
    <s v="JLLOREDO"/>
    <d v="2019-10-18T00:00:00"/>
    <d v="2019-10-18T00:00:00"/>
    <d v="2019-10-21T00:00:00"/>
    <d v="2019-10-22T00:00:00"/>
    <m/>
    <m/>
    <m/>
    <m/>
    <m/>
    <x v="0"/>
    <x v="0"/>
  </r>
  <r>
    <s v="FARRM"/>
    <n v="1902277001"/>
    <s v="GB/CL-STD-BLDR"/>
    <s v="RICE COMPANIES, INC"/>
    <s v="CENTURY BUILDERS - 52ND AVE RE"/>
    <x v="0"/>
    <d v="2019-10-21T00:00:00"/>
    <d v="2019-12-10T00:00:00"/>
    <m/>
    <s v="MK.C.19.017"/>
    <s v="MXC"/>
    <s v="MXC"/>
    <x v="8"/>
    <s v="KAN"/>
    <s v="B3"/>
    <m/>
    <d v="2019-11-01T00:00:00"/>
    <d v="2019-11-04T00:00:00"/>
    <m/>
    <n v="202786.26"/>
    <n v="0"/>
    <n v="87.99"/>
    <n v="90.04"/>
    <n v="90.04"/>
    <n v="35"/>
    <n v="35"/>
    <n v="25.5"/>
    <n v="16"/>
    <n v="41.5"/>
    <n v="2327.5"/>
    <n v="1750"/>
    <n v="0"/>
    <n v="33262.660000000003"/>
    <n v="16.402999999999999"/>
    <n v="0"/>
    <m/>
    <n v="18"/>
    <m/>
    <m/>
    <m/>
    <m/>
    <m/>
    <s v="GONZJ3"/>
    <d v="2019-11-05T00:00:00"/>
    <d v="2019-11-05T00:00:00"/>
    <d v="2019-11-07T00:00:00"/>
    <d v="2019-11-07T00:00:00"/>
    <s v="GONZR"/>
    <d v="2019-11-06T00:00:00"/>
    <d v="2019-11-06T00:00:00"/>
    <d v="2019-11-06T00:00:00"/>
    <d v="2019-11-06T00:00:00"/>
    <s v="GONZJ3"/>
    <d v="2019-11-07T00:00:00"/>
    <d v="2019-11-07T00:00:00"/>
    <d v="2019-11-07T00:00:00"/>
    <d v="2019-11-07T00:00:00"/>
    <s v="LPARRA"/>
    <d v="2019-11-08T00:00:00"/>
    <d v="2019-11-08T00:00:00"/>
    <d v="2019-11-08T00:00:00"/>
    <d v="2019-11-15T00:00:00"/>
    <m/>
    <m/>
    <m/>
    <m/>
    <m/>
    <m/>
    <m/>
    <m/>
    <m/>
    <m/>
    <s v="SVCORDERMAN"/>
    <m/>
    <m/>
    <d v="2019-11-15T00:00:00"/>
    <d v="2019-11-15T00:00:00"/>
    <s v="LPARRA"/>
    <d v="2019-11-14T00:00:00"/>
    <d v="2019-11-14T00:00:00"/>
    <d v="2019-11-14T00:00:00"/>
    <d v="2019-11-14T00:00:00"/>
    <s v="GREEJ1"/>
    <m/>
    <m/>
    <d v="2019-11-20T00:00:00"/>
    <m/>
    <s v="JLFISHER"/>
    <m/>
    <m/>
    <m/>
    <m/>
    <m/>
    <m/>
    <m/>
    <d v="2019-12-13T00:00:00"/>
    <m/>
    <s v="LPARRA"/>
    <d v="2019-11-14T00:00:00"/>
    <m/>
    <d v="2019-11-14T00:00:00"/>
    <d v="2019-11-15T00:00:00"/>
    <s v="JLLOREDO"/>
    <d v="2019-10-23T00:00:00"/>
    <d v="2019-10-23T00:00:00"/>
    <d v="2019-10-24T00:00:00"/>
    <d v="2019-10-25T00:00:00"/>
    <m/>
    <m/>
    <m/>
    <m/>
    <m/>
    <x v="1"/>
    <x v="0"/>
  </r>
  <r>
    <s v="FARRM"/>
    <n v="1902277003"/>
    <s v="GB/WS-CUSTOM-BLDR"/>
    <s v="RICE COMPANIES, INC"/>
    <s v="CENTURY BUILDERS - 52ND AVE RE"/>
    <x v="0"/>
    <d v="2019-11-11T00:00:00"/>
    <d v="2019-11-13T00:00:00"/>
    <m/>
    <s v="MK.C.19.017"/>
    <s v="MXC"/>
    <s v="MXC"/>
    <x v="8"/>
    <s v="KAN"/>
    <s v="B3"/>
    <m/>
    <d v="2019-11-12T00:00:00"/>
    <d v="2019-11-13T00:00:00"/>
    <m/>
    <n v="2449.6999999999998"/>
    <n v="0"/>
    <n v="0.6"/>
    <n v="0.6"/>
    <n v="0.6"/>
    <n v="0"/>
    <m/>
    <n v="0"/>
    <n v="0"/>
    <n v="0"/>
    <m/>
    <m/>
    <n v="0"/>
    <n v="927.7"/>
    <n v="37.869999999999997"/>
    <n v="0"/>
    <m/>
    <n v="0"/>
    <m/>
    <m/>
    <m/>
    <m/>
    <m/>
    <s v="GONZJ3"/>
    <m/>
    <m/>
    <m/>
    <m/>
    <s v="GONZR"/>
    <m/>
    <m/>
    <m/>
    <m/>
    <m/>
    <m/>
    <m/>
    <m/>
    <m/>
    <s v="JKTURNER"/>
    <d v="2019-11-13T00:00:00"/>
    <d v="2019-11-13T00:00:00"/>
    <d v="2019-11-13T00:00:00"/>
    <d v="2019-11-13T00:00:00"/>
    <m/>
    <m/>
    <m/>
    <m/>
    <m/>
    <m/>
    <m/>
    <m/>
    <m/>
    <m/>
    <s v="SVCORDERMAN"/>
    <d v="2019-11-13T00:00:00"/>
    <m/>
    <d v="2019-11-13T00:00:00"/>
    <d v="2019-11-13T00:00:00"/>
    <m/>
    <m/>
    <m/>
    <m/>
    <m/>
    <m/>
    <m/>
    <m/>
    <d v="2019-11-18T00:00:00"/>
    <m/>
    <s v="JLFISHER"/>
    <m/>
    <m/>
    <m/>
    <m/>
    <m/>
    <m/>
    <m/>
    <d v="2019-12-13T00:00:00"/>
    <m/>
    <s v="JKTURNER"/>
    <d v="2019-11-13T00:00:00"/>
    <m/>
    <d v="2019-11-13T00:00:00"/>
    <d v="2019-11-13T00:00:00"/>
    <s v="JLLOREDO"/>
    <m/>
    <m/>
    <m/>
    <m/>
    <m/>
    <m/>
    <m/>
    <m/>
    <m/>
    <x v="0"/>
    <x v="0"/>
  </r>
  <r>
    <s v="BENADEAU"/>
    <n v="1901451602"/>
    <s v="CLAIM-ENPARTS-BLDR"/>
    <s v="BANE-NELSON, INC."/>
    <s v="SHALOM CENTER 7/2/19"/>
    <x v="0"/>
    <d v="2019-11-22T00:00:00"/>
    <m/>
    <m/>
    <n v="67536"/>
    <s v="KAN"/>
    <s v="EVA"/>
    <x v="8"/>
    <s v="KAN"/>
    <s v="B3"/>
    <s v="OTHER"/>
    <m/>
    <m/>
    <m/>
    <n v="0"/>
    <n v="0"/>
    <n v="0"/>
    <n v="0.16"/>
    <n v="0.16"/>
    <n v="0"/>
    <m/>
    <n v="0"/>
    <n v="0"/>
    <n v="0"/>
    <m/>
    <m/>
    <n v="0"/>
    <n v="0"/>
    <m/>
    <n v="0"/>
    <m/>
    <n v="0"/>
    <m/>
    <m/>
    <m/>
    <m/>
    <m/>
    <s v="CKRUEGER"/>
    <m/>
    <m/>
    <m/>
    <m/>
    <s v="WTCASTONGUAY"/>
    <m/>
    <m/>
    <m/>
    <m/>
    <m/>
    <m/>
    <m/>
    <m/>
    <m/>
    <m/>
    <m/>
    <m/>
    <m/>
    <m/>
    <m/>
    <m/>
    <m/>
    <m/>
    <m/>
    <m/>
    <m/>
    <m/>
    <m/>
    <m/>
    <s v="SVCORDERMAN"/>
    <d v="2019-11-25T00:00:00"/>
    <m/>
    <d v="2019-11-25T00:00:00"/>
    <d v="2019-11-25T00:00:00"/>
    <m/>
    <m/>
    <m/>
    <m/>
    <m/>
    <m/>
    <m/>
    <m/>
    <d v="2019-11-28T00:00:00"/>
    <m/>
    <s v="WTCASTONGUAY"/>
    <m/>
    <m/>
    <m/>
    <m/>
    <m/>
    <m/>
    <m/>
    <d v="2019-12-02T00:00:00"/>
    <m/>
    <s v="CORTL"/>
    <d v="2019-11-22T00:00:00"/>
    <m/>
    <d v="2019-11-22T00:00:00"/>
    <d v="2019-11-22T00:00:00"/>
    <s v="JDHUDSON"/>
    <m/>
    <m/>
    <m/>
    <m/>
    <m/>
    <m/>
    <m/>
    <m/>
    <m/>
    <x v="0"/>
    <x v="2"/>
  </r>
  <r>
    <s v="FARRM"/>
    <n v="1902326301"/>
    <s v="GB/CL-STD-BLDR"/>
    <s v="SEPTAGON CONST. CO., INC. - SEDALIA"/>
    <s v="URBANA CHURCH"/>
    <x v="0"/>
    <d v="2019-10-28T00:00:00"/>
    <d v="2019-12-17T00:00:00"/>
    <m/>
    <s v="P0119016-01"/>
    <s v="MXC"/>
    <s v="MXC"/>
    <x v="8"/>
    <s v="KAN"/>
    <s v="C1"/>
    <m/>
    <d v="2019-11-06T00:00:00"/>
    <d v="2019-11-07T00:00:00"/>
    <m/>
    <n v="114471.86"/>
    <n v="0"/>
    <n v="45.23"/>
    <n v="45.78"/>
    <n v="45.78"/>
    <n v="35"/>
    <n v="35"/>
    <n v="18"/>
    <n v="0"/>
    <n v="18"/>
    <n v="2327.5"/>
    <n v="1750"/>
    <n v="0"/>
    <n v="14627.79"/>
    <n v="12.779"/>
    <n v="0"/>
    <m/>
    <n v="14"/>
    <m/>
    <m/>
    <m/>
    <m/>
    <m/>
    <s v="BAUTA"/>
    <d v="2019-11-11T00:00:00"/>
    <d v="2019-11-11T00:00:00"/>
    <d v="2019-11-13T00:00:00"/>
    <d v="2019-11-13T00:00:00"/>
    <s v="CORRL"/>
    <d v="2019-11-13T00:00:00"/>
    <d v="2019-11-13T00:00:00"/>
    <d v="2019-11-13T00:00:00"/>
    <d v="2019-11-13T00:00:00"/>
    <s v="BAUTA"/>
    <d v="2019-11-11T00:00:00"/>
    <d v="2019-11-11T00:00:00"/>
    <d v="2019-11-11T00:00:00"/>
    <d v="2019-11-12T00:00:00"/>
    <s v="CORTL"/>
    <d v="2019-11-15T00:00:00"/>
    <d v="2019-11-15T00:00:00"/>
    <d v="2019-11-15T00:00:00"/>
    <d v="2019-11-19T00:00:00"/>
    <m/>
    <m/>
    <m/>
    <m/>
    <m/>
    <m/>
    <m/>
    <m/>
    <m/>
    <m/>
    <s v="SVCORDERMAN"/>
    <d v="2019-11-22T00:00:00"/>
    <m/>
    <d v="2019-11-22T00:00:00"/>
    <d v="2019-11-21T00:00:00"/>
    <s v="CORTL"/>
    <d v="2019-11-21T00:00:00"/>
    <d v="2019-11-21T00:00:00"/>
    <d v="2019-11-21T00:00:00"/>
    <d v="2019-11-21T00:00:00"/>
    <s v="GREEJ1"/>
    <m/>
    <m/>
    <d v="2019-11-25T00:00:00"/>
    <m/>
    <s v="HEFLA"/>
    <m/>
    <m/>
    <m/>
    <m/>
    <m/>
    <m/>
    <m/>
    <d v="2019-12-27T00:00:00"/>
    <m/>
    <s v="CORTL"/>
    <d v="2019-11-21T00:00:00"/>
    <m/>
    <d v="2019-11-21T00:00:00"/>
    <d v="2019-11-21T00:00:00"/>
    <s v="JLLOREDO"/>
    <d v="2019-11-01T00:00:00"/>
    <d v="2019-11-01T00:00:00"/>
    <d v="2019-11-04T00:00:00"/>
    <d v="2019-11-06T00:00:00"/>
    <m/>
    <m/>
    <m/>
    <m/>
    <m/>
    <x v="0"/>
    <x v="0"/>
  </r>
  <r>
    <s v="FARRM"/>
    <n v="1902104401"/>
    <s v="GB/CL-STD-BLDR"/>
    <s v="URBAN CONSTRUCTION COMPANY"/>
    <s v="WOLF BROTHERS SAWMILL"/>
    <x v="0"/>
    <d v="2019-09-27T00:00:00"/>
    <d v="2019-12-09T00:00:00"/>
    <m/>
    <s v="19-335"/>
    <s v="MXC"/>
    <s v="MXC"/>
    <x v="8"/>
    <s v="KAN"/>
    <s v="D1"/>
    <m/>
    <d v="2019-10-07T00:00:00"/>
    <d v="2019-10-08T00:00:00"/>
    <m/>
    <n v="119430.22"/>
    <n v="0"/>
    <n v="46.38"/>
    <n v="45.58"/>
    <n v="45.58"/>
    <n v="20"/>
    <n v="20"/>
    <n v="21"/>
    <n v="0"/>
    <n v="21"/>
    <n v="1330"/>
    <n v="1000"/>
    <n v="0"/>
    <n v="20813.68"/>
    <n v="17.427"/>
    <n v="0"/>
    <m/>
    <n v="18"/>
    <m/>
    <m/>
    <m/>
    <m/>
    <m/>
    <s v="GONZJ3"/>
    <d v="2019-10-07T00:00:00"/>
    <d v="2019-10-07T00:00:00"/>
    <d v="2019-10-09T00:00:00"/>
    <d v="2019-10-09T00:00:00"/>
    <s v="CORRL"/>
    <d v="2019-10-08T00:00:00"/>
    <d v="2019-10-08T00:00:00"/>
    <d v="2019-10-08T00:00:00"/>
    <d v="2019-10-08T00:00:00"/>
    <s v="GONZJ3"/>
    <d v="2019-10-08T00:00:00"/>
    <d v="2019-10-08T00:00:00"/>
    <d v="2019-10-09T00:00:00"/>
    <d v="2019-10-09T00:00:00"/>
    <s v="REHURTADO"/>
    <d v="2019-10-23T00:00:00"/>
    <d v="2019-10-23T00:00:00"/>
    <d v="2019-10-23T00:00:00"/>
    <d v="2019-10-23T00:00:00"/>
    <m/>
    <m/>
    <m/>
    <m/>
    <m/>
    <m/>
    <m/>
    <m/>
    <m/>
    <m/>
    <s v="SVCORDERMAN"/>
    <m/>
    <m/>
    <d v="2019-11-05T00:00:00"/>
    <d v="2019-10-30T00:00:00"/>
    <s v="REHURTADO"/>
    <d v="2019-10-30T00:00:00"/>
    <d v="2019-10-30T00:00:00"/>
    <d v="2019-10-30T00:00:00"/>
    <d v="2019-10-30T00:00:00"/>
    <s v="GREEJ1"/>
    <m/>
    <m/>
    <d v="2019-11-04T00:00:00"/>
    <m/>
    <s v="LEASAAD"/>
    <m/>
    <m/>
    <m/>
    <m/>
    <m/>
    <m/>
    <m/>
    <d v="2019-12-05T00:00:00"/>
    <m/>
    <s v="REHURTADO"/>
    <d v="2019-10-30T00:00:00"/>
    <m/>
    <d v="2019-10-30T00:00:00"/>
    <d v="2019-10-30T00:00:00"/>
    <s v="JLLOREDO"/>
    <d v="2019-10-03T00:00:00"/>
    <d v="2019-10-03T00:00:00"/>
    <d v="2019-10-04T00:00:00"/>
    <d v="2019-10-05T00:00:00"/>
    <m/>
    <m/>
    <m/>
    <m/>
    <m/>
    <x v="0"/>
    <x v="0"/>
  </r>
  <r>
    <s v="FARRM"/>
    <n v="1902145501"/>
    <s v="GB/CL-STD-BLDR"/>
    <s v="THE BOSON COMPANY, INC."/>
    <s v="NELSON JAMESON STORAGE"/>
    <x v="0"/>
    <d v="2019-10-03T00:00:00"/>
    <d v="2019-12-10T00:00:00"/>
    <m/>
    <m/>
    <s v="MXC"/>
    <s v="MXC"/>
    <x v="8"/>
    <s v="KAN"/>
    <s v="D1"/>
    <m/>
    <d v="2019-10-28T00:00:00"/>
    <d v="2019-10-29T00:00:00"/>
    <m/>
    <n v="29892.41"/>
    <n v="0"/>
    <n v="9.4700000000000006"/>
    <n v="9.4"/>
    <n v="9.4"/>
    <n v="20"/>
    <n v="20"/>
    <n v="20.5"/>
    <n v="0"/>
    <n v="20.5"/>
    <n v="1330"/>
    <n v="1000"/>
    <n v="0"/>
    <n v="5467.91"/>
    <n v="18.292000000000002"/>
    <n v="0"/>
    <m/>
    <n v="19"/>
    <m/>
    <m/>
    <m/>
    <m/>
    <m/>
    <s v="GONZJ3"/>
    <d v="2019-10-11T00:00:00"/>
    <d v="2019-10-11T00:00:00"/>
    <d v="2019-10-14T00:00:00"/>
    <d v="2019-10-14T00:00:00"/>
    <s v="BAUTA"/>
    <d v="2019-10-14T00:00:00"/>
    <d v="2019-10-14T00:00:00"/>
    <d v="2019-10-14T00:00:00"/>
    <d v="2019-10-14T00:00:00"/>
    <s v="GONZJ3"/>
    <d v="2019-10-14T00:00:00"/>
    <d v="2019-10-14T00:00:00"/>
    <d v="2019-10-14T00:00:00"/>
    <d v="2019-10-14T00:00:00"/>
    <s v="REHURTADO"/>
    <d v="2019-10-30T00:00:00"/>
    <d v="2019-10-30T00:00:00"/>
    <d v="2019-10-30T00:00:00"/>
    <d v="2019-10-30T00:00:00"/>
    <m/>
    <m/>
    <m/>
    <m/>
    <m/>
    <m/>
    <m/>
    <m/>
    <m/>
    <m/>
    <s v="SVCORDERMAN"/>
    <d v="2019-11-08T00:00:00"/>
    <m/>
    <d v="2019-11-08T00:00:00"/>
    <d v="2019-11-07T00:00:00"/>
    <s v="REHURTADO"/>
    <d v="2019-11-07T00:00:00"/>
    <d v="2019-11-07T00:00:00"/>
    <d v="2019-11-07T00:00:00"/>
    <d v="2019-11-07T00:00:00"/>
    <s v="GREEJ1"/>
    <m/>
    <m/>
    <d v="2019-11-11T00:00:00"/>
    <m/>
    <s v="PAULT"/>
    <m/>
    <m/>
    <m/>
    <m/>
    <m/>
    <m/>
    <m/>
    <d v="2019-12-10T00:00:00"/>
    <m/>
    <s v="REHURTADO"/>
    <d v="2019-11-07T00:00:00"/>
    <m/>
    <d v="2019-11-07T00:00:00"/>
    <d v="2019-11-07T00:00:00"/>
    <s v="JLLOREDO"/>
    <d v="2019-10-04T00:00:00"/>
    <d v="2019-10-04T00:00:00"/>
    <d v="2019-10-07T00:00:00"/>
    <d v="2019-10-09T00:00:00"/>
    <m/>
    <m/>
    <m/>
    <m/>
    <m/>
    <x v="0"/>
    <x v="0"/>
  </r>
  <r>
    <s v="FARRM"/>
    <n v="1902294201"/>
    <s v="GB/CL-STD-BLDR"/>
    <s v="URBAN CONSTRUCTION COMPANY"/>
    <s v="SCANDINAIAN FOREST WAUSAU"/>
    <x v="0"/>
    <d v="2019-10-23T00:00:00"/>
    <d v="2019-12-20T00:00:00"/>
    <m/>
    <s v="19-351"/>
    <s v="MXC"/>
    <s v="MXC"/>
    <x v="8"/>
    <s v="KAN"/>
    <s v="D1"/>
    <m/>
    <d v="2019-10-28T00:00:00"/>
    <d v="2019-10-29T00:00:00"/>
    <m/>
    <n v="132908.29"/>
    <n v="0"/>
    <n v="53.62"/>
    <n v="53.51"/>
    <n v="53.51"/>
    <n v="20"/>
    <n v="20"/>
    <n v="17.5"/>
    <n v="0"/>
    <n v="17.5"/>
    <n v="1330"/>
    <n v="1000"/>
    <n v="0"/>
    <n v="21974.85"/>
    <n v="16.533999999999999"/>
    <n v="0"/>
    <m/>
    <n v="17"/>
    <m/>
    <m/>
    <m/>
    <m/>
    <m/>
    <s v="GONZR"/>
    <d v="2019-11-04T00:00:00"/>
    <d v="2019-11-04T00:00:00"/>
    <d v="2019-11-05T00:00:00"/>
    <d v="2019-11-05T00:00:00"/>
    <s v="CORRL"/>
    <d v="2019-11-05T00:00:00"/>
    <d v="2019-11-05T00:00:00"/>
    <d v="2019-11-05T00:00:00"/>
    <d v="2019-11-05T00:00:00"/>
    <s v="GONZR"/>
    <d v="2019-11-05T00:00:00"/>
    <d v="2019-11-05T00:00:00"/>
    <d v="2019-11-05T00:00:00"/>
    <d v="2019-11-05T00:00:00"/>
    <s v="HERNG"/>
    <d v="2019-11-08T00:00:00"/>
    <d v="2019-11-08T00:00:00"/>
    <d v="2019-11-08T00:00:00"/>
    <d v="2019-11-08T00:00:00"/>
    <m/>
    <m/>
    <m/>
    <m/>
    <m/>
    <m/>
    <m/>
    <m/>
    <m/>
    <m/>
    <s v="SVCORDERMAN"/>
    <d v="2019-11-19T00:00:00"/>
    <m/>
    <d v="2019-11-19T00:00:00"/>
    <d v="2019-11-13T00:00:00"/>
    <s v="HERNG"/>
    <d v="2019-11-13T00:00:00"/>
    <d v="2019-11-13T00:00:00"/>
    <d v="2019-11-13T00:00:00"/>
    <d v="2019-11-13T00:00:00"/>
    <s v="GREEJ1"/>
    <m/>
    <m/>
    <d v="2019-11-18T00:00:00"/>
    <m/>
    <s v="PAULT"/>
    <m/>
    <m/>
    <m/>
    <m/>
    <m/>
    <m/>
    <m/>
    <d v="2019-12-20T00:00:00"/>
    <m/>
    <s v="HERNG"/>
    <d v="2019-11-13T00:00:00"/>
    <m/>
    <d v="2019-11-13T00:00:00"/>
    <d v="2019-11-13T00:00:00"/>
    <s v="DSEGURA"/>
    <d v="2019-10-24T00:00:00"/>
    <d v="2019-10-24T00:00:00"/>
    <d v="2019-10-25T00:00:00"/>
    <d v="2019-10-25T00:00:00"/>
    <m/>
    <m/>
    <m/>
    <m/>
    <m/>
    <x v="0"/>
    <x v="0"/>
  </r>
  <r>
    <s v="BENADEAU"/>
    <n v="1901116310"/>
    <s v="CLAIM-ENPARTS-BLDR"/>
    <s v="P.J. HOERR, INC"/>
    <s v="HEYWORTH CUSD GYM 5/17/19"/>
    <x v="1"/>
    <d v="2019-10-28T00:00:00"/>
    <m/>
    <m/>
    <m/>
    <s v="KAN"/>
    <s v="KC1"/>
    <x v="8"/>
    <s v="KAN"/>
    <s v="D1"/>
    <m/>
    <m/>
    <m/>
    <d v="2019-11-29T00:00:00"/>
    <n v="0"/>
    <n v="0"/>
    <n v="0"/>
    <n v="0.05"/>
    <n v="0.05"/>
    <n v="0"/>
    <m/>
    <n v="0"/>
    <n v="0"/>
    <n v="0"/>
    <m/>
    <m/>
    <n v="0"/>
    <n v="0"/>
    <m/>
    <n v="-83.49"/>
    <m/>
    <n v="0"/>
    <m/>
    <m/>
    <m/>
    <m/>
    <m/>
    <s v="HEFLA"/>
    <m/>
    <m/>
    <m/>
    <m/>
    <s v="MCQUK"/>
    <m/>
    <m/>
    <m/>
    <m/>
    <m/>
    <m/>
    <m/>
    <m/>
    <m/>
    <m/>
    <m/>
    <m/>
    <m/>
    <m/>
    <m/>
    <m/>
    <m/>
    <m/>
    <m/>
    <m/>
    <m/>
    <m/>
    <m/>
    <m/>
    <s v="SVCORDERMAN"/>
    <d v="2019-10-28T00:00:00"/>
    <m/>
    <d v="2019-10-28T00:00:00"/>
    <d v="2019-10-28T00:00:00"/>
    <m/>
    <m/>
    <m/>
    <m/>
    <m/>
    <m/>
    <m/>
    <m/>
    <d v="2019-10-31T00:00:00"/>
    <m/>
    <s v="MLJOB"/>
    <m/>
    <m/>
    <m/>
    <m/>
    <m/>
    <m/>
    <m/>
    <d v="2019-10-31T00:00:00"/>
    <d v="2019-11-08T00:00:00"/>
    <s v="ARANF"/>
    <d v="2019-10-28T00:00:00"/>
    <m/>
    <d v="2019-10-28T00:00:00"/>
    <d v="2019-10-28T00:00:00"/>
    <s v="JBTAFOYA"/>
    <m/>
    <m/>
    <m/>
    <m/>
    <m/>
    <m/>
    <m/>
    <m/>
    <m/>
    <x v="0"/>
    <x v="2"/>
  </r>
  <r>
    <s v="MJWILLIAMS"/>
    <n v="1900309206"/>
    <s v="CLAIM-ENPARTS-BLDR"/>
    <s v="SEPTAGON CONST. CO., INC."/>
    <s v="VERMEER DES MOINES 2/8/19"/>
    <x v="0"/>
    <d v="2019-11-08T00:00:00"/>
    <m/>
    <m/>
    <s v="4-19-005-13.1"/>
    <s v="KAN"/>
    <s v="KC3"/>
    <x v="8"/>
    <s v="KAN"/>
    <s v="D1"/>
    <s v="OTHER"/>
    <m/>
    <m/>
    <m/>
    <n v="10283.959999999999"/>
    <n v="0"/>
    <n v="1"/>
    <n v="1.06"/>
    <n v="1.06"/>
    <n v="0"/>
    <m/>
    <n v="0"/>
    <n v="0"/>
    <n v="0"/>
    <m/>
    <m/>
    <n v="0"/>
    <n v="4033.96"/>
    <n v="39.225999999999999"/>
    <n v="-6606.84"/>
    <m/>
    <n v="0"/>
    <m/>
    <m/>
    <m/>
    <m/>
    <m/>
    <s v="MPJESKY"/>
    <m/>
    <m/>
    <m/>
    <m/>
    <s v="MHUDGINS"/>
    <m/>
    <m/>
    <m/>
    <m/>
    <m/>
    <m/>
    <m/>
    <m/>
    <m/>
    <s v="JKTURNER"/>
    <d v="2019-11-08T00:00:00"/>
    <d v="2019-11-08T00:00:00"/>
    <d v="2019-11-08T00:00:00"/>
    <d v="2019-11-08T00:00:00"/>
    <m/>
    <m/>
    <m/>
    <m/>
    <m/>
    <m/>
    <m/>
    <m/>
    <m/>
    <m/>
    <s v="SVCORDERMAN"/>
    <d v="2019-11-11T00:00:00"/>
    <m/>
    <d v="2019-11-11T00:00:00"/>
    <d v="2019-11-11T00:00:00"/>
    <m/>
    <m/>
    <m/>
    <m/>
    <m/>
    <m/>
    <m/>
    <m/>
    <m/>
    <m/>
    <s v="HEFLA"/>
    <m/>
    <m/>
    <m/>
    <m/>
    <m/>
    <m/>
    <m/>
    <d v="2019-11-14T00:00:00"/>
    <d v="2019-11-15T00:00:00"/>
    <s v="JKTURNER"/>
    <d v="2019-11-08T00:00:00"/>
    <m/>
    <d v="2019-11-08T00:00:00"/>
    <d v="2019-11-08T00:00:00"/>
    <s v="JDHUDSON"/>
    <m/>
    <m/>
    <m/>
    <m/>
    <m/>
    <m/>
    <m/>
    <m/>
    <m/>
    <x v="0"/>
    <x v="2"/>
  </r>
  <r>
    <s v="BENADEAU"/>
    <n v="1901116312"/>
    <s v="CLAIM-ENPARTS-BLDR"/>
    <s v="P.J. HOERR, INC"/>
    <s v="HEYWORTH CUSD GYM 5/17/19"/>
    <x v="0"/>
    <d v="2019-11-15T00:00:00"/>
    <m/>
    <m/>
    <m/>
    <s v="KAN"/>
    <s v="KC1"/>
    <x v="8"/>
    <s v="KAN"/>
    <s v="D1"/>
    <s v="OTHER"/>
    <m/>
    <m/>
    <m/>
    <n v="0"/>
    <n v="0"/>
    <n v="0"/>
    <n v="0.34"/>
    <n v="0.34"/>
    <n v="0"/>
    <m/>
    <n v="0"/>
    <n v="0"/>
    <n v="0"/>
    <m/>
    <m/>
    <n v="0"/>
    <n v="0"/>
    <m/>
    <n v="-688.48"/>
    <m/>
    <n v="0"/>
    <m/>
    <m/>
    <m/>
    <m/>
    <m/>
    <s v="HEFLA"/>
    <m/>
    <m/>
    <m/>
    <m/>
    <s v="MCQUK"/>
    <m/>
    <m/>
    <m/>
    <m/>
    <m/>
    <m/>
    <m/>
    <m/>
    <m/>
    <s v="GALVA"/>
    <d v="2019-11-15T00:00:00"/>
    <d v="2019-11-15T00:00:00"/>
    <d v="2019-11-15T00:00:00"/>
    <d v="2019-11-15T00:00:00"/>
    <m/>
    <m/>
    <m/>
    <m/>
    <m/>
    <m/>
    <m/>
    <m/>
    <m/>
    <m/>
    <s v="SVCORDERMAN"/>
    <d v="2019-11-18T00:00:00"/>
    <m/>
    <d v="2019-11-18T00:00:00"/>
    <d v="2019-11-18T00:00:00"/>
    <m/>
    <m/>
    <m/>
    <m/>
    <m/>
    <m/>
    <m/>
    <m/>
    <m/>
    <m/>
    <s v="MLJOB"/>
    <m/>
    <m/>
    <m/>
    <m/>
    <m/>
    <m/>
    <m/>
    <d v="2019-11-21T00:00:00"/>
    <d v="2019-11-27T00:00:00"/>
    <s v="GALVA"/>
    <d v="2019-11-15T00:00:00"/>
    <m/>
    <d v="2019-11-15T00:00:00"/>
    <d v="2019-11-15T00:00:00"/>
    <s v="JBTAFOYA"/>
    <m/>
    <m/>
    <m/>
    <m/>
    <m/>
    <m/>
    <m/>
    <m/>
    <m/>
    <x v="0"/>
    <x v="2"/>
  </r>
  <r>
    <s v="BENADEAU"/>
    <n v="1901116311"/>
    <s v="GB-ENPARTS-BLDR"/>
    <s v="P.J. HOERR, INC"/>
    <s v="HEYWORTH CUSD GYM 5/17/19"/>
    <x v="1"/>
    <d v="2019-11-15T00:00:00"/>
    <m/>
    <m/>
    <m/>
    <s v="KAN"/>
    <s v="KC1"/>
    <x v="8"/>
    <s v="KAN"/>
    <s v="D1"/>
    <m/>
    <m/>
    <m/>
    <d v="2019-12-01T00:00:00"/>
    <n v="222.06"/>
    <n v="222.06"/>
    <n v="0.05"/>
    <n v="0.04"/>
    <n v="0.04"/>
    <n v="0"/>
    <m/>
    <n v="0"/>
    <n v="0"/>
    <n v="0"/>
    <m/>
    <m/>
    <n v="0"/>
    <n v="39.06"/>
    <n v="17.59"/>
    <n v="16.059999999999999"/>
    <n v="7.2320000000000002"/>
    <n v="0"/>
    <m/>
    <m/>
    <m/>
    <m/>
    <m/>
    <s v="HEFLA"/>
    <m/>
    <m/>
    <m/>
    <m/>
    <s v="MCQUK"/>
    <m/>
    <m/>
    <m/>
    <m/>
    <m/>
    <m/>
    <m/>
    <m/>
    <m/>
    <s v="JMENDOZA1"/>
    <d v="2019-11-13T00:00:00"/>
    <d v="2019-11-13T00:00:00"/>
    <d v="2019-11-14T00:00:00"/>
    <d v="2019-11-15T00:00:00"/>
    <m/>
    <m/>
    <m/>
    <m/>
    <m/>
    <m/>
    <m/>
    <m/>
    <m/>
    <m/>
    <s v="SVCORDERMAN"/>
    <d v="2019-11-18T00:00:00"/>
    <m/>
    <d v="2019-11-18T00:00:00"/>
    <d v="2019-11-15T00:00:00"/>
    <s v="JMENDOZA1"/>
    <d v="2019-11-15T00:00:00"/>
    <d v="2019-11-15T00:00:00"/>
    <d v="2019-11-15T00:00:00"/>
    <d v="2019-11-15T00:00:00"/>
    <m/>
    <m/>
    <m/>
    <d v="2019-11-20T00:00:00"/>
    <m/>
    <s v="MLJOB"/>
    <m/>
    <m/>
    <m/>
    <m/>
    <m/>
    <m/>
    <m/>
    <d v="2019-11-22T00:00:00"/>
    <d v="2019-11-22T00:00:00"/>
    <s v="JMENDOZA1"/>
    <d v="2019-11-15T00:00:00"/>
    <m/>
    <d v="2019-11-15T00:00:00"/>
    <d v="2019-11-15T00:00:00"/>
    <s v="JBTAFOYA"/>
    <m/>
    <m/>
    <m/>
    <m/>
    <m/>
    <m/>
    <m/>
    <m/>
    <m/>
    <x v="0"/>
    <x v="1"/>
  </r>
  <r>
    <s v="GREEJ1"/>
    <n v="1804553404"/>
    <s v="CLAIM-ENPARTS-BLDR"/>
    <s v="ANDERSON CONTRACTING LTD."/>
    <s v="ASTRO JUMP"/>
    <x v="0"/>
    <d v="2019-11-21T00:00:00"/>
    <m/>
    <m/>
    <d v="2018-10-19T00:00:00"/>
    <s v="MXC"/>
    <s v="OS"/>
    <x v="8"/>
    <s v="KAN"/>
    <m/>
    <s v="OTHER"/>
    <m/>
    <m/>
    <m/>
    <n v="435.78"/>
    <n v="0"/>
    <n v="0.13"/>
    <n v="0.13"/>
    <n v="0.13"/>
    <n v="0"/>
    <m/>
    <n v="0"/>
    <n v="0"/>
    <n v="0"/>
    <m/>
    <m/>
    <n v="0"/>
    <n v="191.39"/>
    <n v="43.918999999999997"/>
    <n v="-0.87"/>
    <m/>
    <n v="0"/>
    <m/>
    <m/>
    <m/>
    <m/>
    <m/>
    <s v="BLAUC1"/>
    <m/>
    <m/>
    <m/>
    <m/>
    <s v="MHUDGINS"/>
    <m/>
    <m/>
    <m/>
    <m/>
    <m/>
    <m/>
    <m/>
    <m/>
    <m/>
    <s v="GALVA"/>
    <d v="2019-11-21T00:00:00"/>
    <d v="2019-11-21T00:00:00"/>
    <d v="2019-11-21T00:00:00"/>
    <d v="2019-11-21T00:00:00"/>
    <m/>
    <m/>
    <m/>
    <m/>
    <m/>
    <m/>
    <m/>
    <m/>
    <m/>
    <m/>
    <s v="SVCORDERMAN"/>
    <d v="2019-11-21T00:00:00"/>
    <m/>
    <d v="2019-11-21T00:00:00"/>
    <d v="2019-11-21T00:00:00"/>
    <m/>
    <m/>
    <m/>
    <m/>
    <m/>
    <m/>
    <m/>
    <m/>
    <m/>
    <m/>
    <s v="CWWALKER"/>
    <m/>
    <m/>
    <m/>
    <m/>
    <m/>
    <m/>
    <m/>
    <d v="2019-11-26T00:00:00"/>
    <d v="2019-11-25T00:00:00"/>
    <s v="GALVA"/>
    <d v="2019-11-21T00:00:00"/>
    <m/>
    <d v="2019-11-21T00:00:00"/>
    <d v="2019-11-21T00:00:00"/>
    <s v="HERNG"/>
    <m/>
    <m/>
    <m/>
    <m/>
    <m/>
    <m/>
    <m/>
    <m/>
    <m/>
    <x v="0"/>
    <x v="2"/>
  </r>
  <r>
    <s v="MEHURD"/>
    <n v="1901820801"/>
    <s v="GB/LM-CUSTOM-BLDR"/>
    <s v="FORCE CONSTRUCTION COMPANY, INC."/>
    <s v="TAI TIRE &amp; WHEEL FAC. 8/21/19"/>
    <x v="0"/>
    <d v="2019-08-21T00:00:00"/>
    <d v="2019-12-30T00:00:00"/>
    <m/>
    <n v="18198"/>
    <s v="KAN"/>
    <s v="OS"/>
    <x v="10"/>
    <s v="KAN"/>
    <s v="E1"/>
    <m/>
    <d v="2019-10-24T00:00:00"/>
    <d v="2019-10-25T00:00:00"/>
    <m/>
    <n v="413640.77"/>
    <n v="0"/>
    <n v="155"/>
    <n v="147.12"/>
    <n v="147.12"/>
    <n v="325"/>
    <n v="325"/>
    <n v="127"/>
    <n v="215"/>
    <n v="342"/>
    <n v="52553"/>
    <n v="35750"/>
    <n v="0"/>
    <n v="36031.769999999997"/>
    <n v="8.7110000000000003"/>
    <n v="0"/>
    <m/>
    <n v="15.42"/>
    <m/>
    <m/>
    <m/>
    <m/>
    <m/>
    <s v="SAYOUSEF"/>
    <d v="2019-10-07T00:00:00"/>
    <d v="2019-10-07T00:00:00"/>
    <d v="2019-10-18T00:00:00"/>
    <d v="2019-10-18T00:00:00"/>
    <s v="SCHLK"/>
    <d v="2019-10-16T00:00:00"/>
    <d v="2019-10-16T00:00:00"/>
    <d v="2019-10-16T00:00:00"/>
    <m/>
    <s v="GREEA1"/>
    <d v="2019-12-13T00:00:00"/>
    <d v="2019-12-13T00:00:00"/>
    <d v="2019-12-13T00:00:00"/>
    <m/>
    <s v="JAMCATEE"/>
    <d v="2019-10-21T00:00:00"/>
    <d v="2019-10-21T00:00:00"/>
    <d v="2019-11-15T00:00:00"/>
    <d v="2019-11-15T00:00:00"/>
    <s v="JAMCATEE"/>
    <d v="2019-11-18T00:00:00"/>
    <d v="2019-11-18T00:00:00"/>
    <d v="2019-11-19T00:00:00"/>
    <d v="2019-11-19T00:00:00"/>
    <s v="JBORN"/>
    <d v="2019-11-20T00:00:00"/>
    <d v="2019-11-20T00:00:00"/>
    <d v="2019-11-21T00:00:00"/>
    <d v="2019-11-21T00:00:00"/>
    <s v="SVCORDERMAN"/>
    <d v="2019-11-25T00:00:00"/>
    <m/>
    <d v="2019-11-25T00:00:00"/>
    <d v="2019-11-25T00:00:00"/>
    <s v="SJMACEK"/>
    <d v="2019-11-18T00:00:00"/>
    <d v="2019-11-18T00:00:00"/>
    <d v="2019-11-20T00:00:00"/>
    <m/>
    <s v="COMPASS"/>
    <m/>
    <m/>
    <d v="2019-11-26T00:00:00"/>
    <d v="2019-11-27T00:00:00"/>
    <s v="SCHLK"/>
    <m/>
    <m/>
    <m/>
    <m/>
    <m/>
    <m/>
    <m/>
    <d v="2019-12-30T00:00:00"/>
    <m/>
    <s v="SJMACEK"/>
    <d v="2019-11-22T00:00:00"/>
    <m/>
    <d v="2019-11-22T00:00:00"/>
    <d v="2019-11-22T00:00:00"/>
    <s v="JBTAFOYA"/>
    <d v="2019-09-03T00:00:00"/>
    <d v="2019-09-03T00:00:00"/>
    <d v="2019-09-17T00:00:00"/>
    <d v="2019-09-17T00:00:00"/>
    <s v="GLPEVELER"/>
    <m/>
    <m/>
    <m/>
    <m/>
    <x v="0"/>
    <x v="0"/>
  </r>
  <r>
    <s v="BENADEAU"/>
    <n v="1900831204"/>
    <s v="CLAIM-ENPARTS-BLDR"/>
    <s v="S. G. CONSTRUCTION CO., INC."/>
    <s v="PREMEIRE ONE SUPPLIES 2019"/>
    <x v="1"/>
    <d v="2019-10-31T00:00:00"/>
    <m/>
    <m/>
    <m/>
    <s v="KAN"/>
    <s v="KC1"/>
    <x v="10"/>
    <s v="KAN"/>
    <s v="E1"/>
    <m/>
    <m/>
    <m/>
    <d v="2019-12-01T00:00:00"/>
    <n v="0"/>
    <n v="0"/>
    <n v="0"/>
    <n v="0.05"/>
    <n v="0.05"/>
    <n v="0"/>
    <m/>
    <n v="0"/>
    <n v="0"/>
    <n v="0"/>
    <m/>
    <m/>
    <n v="0"/>
    <n v="0"/>
    <m/>
    <n v="-88.21"/>
    <m/>
    <n v="0"/>
    <m/>
    <m/>
    <m/>
    <m/>
    <m/>
    <s v="SOMMJ"/>
    <m/>
    <m/>
    <m/>
    <m/>
    <s v="JHWOEHRER"/>
    <m/>
    <m/>
    <m/>
    <m/>
    <m/>
    <m/>
    <m/>
    <m/>
    <m/>
    <s v="JKTURNER"/>
    <d v="2019-10-31T00:00:00"/>
    <d v="2019-10-31T00:00:00"/>
    <d v="2019-10-31T00:00:00"/>
    <d v="2019-10-31T00:00:00"/>
    <m/>
    <m/>
    <m/>
    <m/>
    <m/>
    <m/>
    <m/>
    <m/>
    <m/>
    <m/>
    <s v="SVCORDERMAN"/>
    <d v="2019-10-31T00:00:00"/>
    <m/>
    <d v="2019-10-31T00:00:00"/>
    <d v="2019-10-31T00:00:00"/>
    <m/>
    <m/>
    <m/>
    <m/>
    <m/>
    <m/>
    <m/>
    <m/>
    <d v="2019-11-04T00:00:00"/>
    <m/>
    <m/>
    <m/>
    <m/>
    <m/>
    <m/>
    <m/>
    <m/>
    <m/>
    <d v="2019-11-05T00:00:00"/>
    <d v="2019-11-01T00:00:00"/>
    <s v="JKTURNER"/>
    <d v="2019-10-31T00:00:00"/>
    <m/>
    <d v="2019-10-31T00:00:00"/>
    <d v="2019-10-31T00:00:00"/>
    <s v="JBTAFOYA"/>
    <m/>
    <m/>
    <m/>
    <m/>
    <m/>
    <m/>
    <m/>
    <m/>
    <m/>
    <x v="0"/>
    <x v="2"/>
  </r>
  <r>
    <s v="BENADEAU"/>
    <n v="1900831206"/>
    <s v="GB/LM-ENPARTS-BLDR"/>
    <s v="S. G. CONSTRUCTION CO., INC."/>
    <s v="PREMEIRE ONE SUPPLIES 2019"/>
    <x v="1"/>
    <d v="2019-11-13T00:00:00"/>
    <m/>
    <m/>
    <m/>
    <s v="KAN"/>
    <s v="KC1"/>
    <x v="10"/>
    <s v="KAN"/>
    <s v="E1"/>
    <m/>
    <m/>
    <m/>
    <d v="2019-12-01T00:00:00"/>
    <n v="703.69"/>
    <n v="703.69"/>
    <n v="0.03"/>
    <n v="0.92"/>
    <n v="0.92"/>
    <n v="11"/>
    <m/>
    <n v="0"/>
    <n v="0"/>
    <n v="0"/>
    <n v="516"/>
    <n v="339"/>
    <n v="0"/>
    <n v="245.14"/>
    <n v="34.835999999999999"/>
    <n v="-1236.52"/>
    <m/>
    <n v="0"/>
    <m/>
    <m/>
    <m/>
    <m/>
    <m/>
    <s v="SOMMJ"/>
    <m/>
    <m/>
    <m/>
    <m/>
    <s v="JHWOEHRER"/>
    <m/>
    <m/>
    <m/>
    <m/>
    <m/>
    <m/>
    <m/>
    <m/>
    <m/>
    <s v="JAMCATEE"/>
    <d v="2019-11-14T00:00:00"/>
    <d v="2019-11-14T00:00:00"/>
    <d v="2019-11-18T00:00:00"/>
    <d v="2019-11-18T00:00:00"/>
    <s v="SJMACEK"/>
    <d v="2019-11-14T00:00:00"/>
    <d v="2019-11-14T00:00:00"/>
    <d v="2019-11-18T00:00:00"/>
    <d v="2019-11-18T00:00:00"/>
    <s v="SJMACEK"/>
    <d v="2019-11-14T00:00:00"/>
    <d v="2019-11-14T00:00:00"/>
    <d v="2019-11-18T00:00:00"/>
    <d v="2019-11-18T00:00:00"/>
    <s v="SVCORDERMAN"/>
    <d v="2019-11-18T00:00:00"/>
    <m/>
    <d v="2019-11-18T00:00:00"/>
    <d v="2019-11-18T00:00:00"/>
    <s v="JAMCATEE"/>
    <d v="2019-11-13T00:00:00"/>
    <d v="2019-11-13T00:00:00"/>
    <d v="2019-11-13T00:00:00"/>
    <d v="2019-11-13T00:00:00"/>
    <m/>
    <m/>
    <m/>
    <d v="2019-11-21T00:00:00"/>
    <m/>
    <m/>
    <m/>
    <m/>
    <m/>
    <m/>
    <m/>
    <m/>
    <m/>
    <d v="2019-11-25T00:00:00"/>
    <d v="2019-11-25T00:00:00"/>
    <s v="JAMCATEE"/>
    <d v="2019-11-18T00:00:00"/>
    <m/>
    <d v="2019-11-18T00:00:00"/>
    <d v="2019-11-18T00:00:00"/>
    <s v="JBTAFOYA"/>
    <m/>
    <m/>
    <m/>
    <m/>
    <m/>
    <m/>
    <m/>
    <m/>
    <m/>
    <x v="0"/>
    <x v="1"/>
  </r>
  <r>
    <s v="RADAVIS"/>
    <n v="1901333414"/>
    <s v="GB/ROOF-CUSTOM-BLDR"/>
    <s v="BRIX CORPORATION"/>
    <s v="FCA D2AP WL BP1302 6/17/19"/>
    <x v="1"/>
    <d v="2019-10-30T00:00:00"/>
    <d v="2019-11-22T00:00:00"/>
    <m/>
    <s v="60-0089-002"/>
    <s v="KAN"/>
    <s v="KC1"/>
    <x v="11"/>
    <s v="KAN"/>
    <s v="R"/>
    <m/>
    <d v="2019-11-15T00:00:00"/>
    <d v="2019-11-15T00:00:00"/>
    <d v="2019-12-01T00:00:00"/>
    <n v="11199"/>
    <n v="11199"/>
    <n v="1.97"/>
    <n v="3.4"/>
    <n v="3.4"/>
    <n v="0"/>
    <m/>
    <n v="0"/>
    <n v="0"/>
    <n v="0"/>
    <m/>
    <m/>
    <n v="0"/>
    <n v="4965"/>
    <n v="44.334000000000003"/>
    <n v="3033.07"/>
    <n v="27.082999999999998"/>
    <n v="0"/>
    <m/>
    <m/>
    <m/>
    <m/>
    <m/>
    <s v="HEFLA"/>
    <m/>
    <m/>
    <m/>
    <m/>
    <s v="JHWOEHRER"/>
    <m/>
    <m/>
    <m/>
    <m/>
    <m/>
    <m/>
    <m/>
    <m/>
    <m/>
    <s v="SESTRONG"/>
    <d v="2019-10-01T00:00:00"/>
    <d v="2019-10-28T00:00:00"/>
    <d v="2019-10-04T00:00:00"/>
    <d v="2019-10-31T00:00:00"/>
    <s v="KIMMT"/>
    <d v="2019-10-07T00:00:00"/>
    <d v="2019-11-12T00:00:00"/>
    <d v="2019-10-09T00:00:00"/>
    <d v="2019-11-14T00:00:00"/>
    <m/>
    <m/>
    <m/>
    <m/>
    <m/>
    <s v="SVCORDERMAN"/>
    <d v="2019-11-15T00:00:00"/>
    <m/>
    <d v="2019-11-15T00:00:00"/>
    <d v="2019-11-15T00:00:00"/>
    <s v="SESTRONG"/>
    <d v="2019-10-09T00:00:00"/>
    <d v="2019-11-14T00:00:00"/>
    <d v="2019-10-09T00:00:00"/>
    <d v="2019-11-14T00:00:00"/>
    <m/>
    <m/>
    <m/>
    <m/>
    <m/>
    <s v="JHWOEHRER"/>
    <m/>
    <m/>
    <m/>
    <m/>
    <m/>
    <m/>
    <m/>
    <d v="2019-11-19T00:00:00"/>
    <d v="2019-11-19T00:00:00"/>
    <s v="SESTRONG"/>
    <d v="2019-11-14T00:00:00"/>
    <m/>
    <d v="2019-11-14T00:00:00"/>
    <d v="2019-11-14T00:00:00"/>
    <s v="JFPUDENZ"/>
    <m/>
    <m/>
    <m/>
    <m/>
    <m/>
    <m/>
    <m/>
    <m/>
    <m/>
    <x v="0"/>
    <x v="0"/>
  </r>
  <r>
    <s v="RADAVIS"/>
    <n v="1901333415"/>
    <s v="GB/ROOF-CUSTOM-BLDR"/>
    <s v="BRIX CORPORATION"/>
    <s v="FCA D2AP WL BP1302 6/17/19"/>
    <x v="0"/>
    <d v="2019-10-30T00:00:00"/>
    <d v="2019-12-06T00:00:00"/>
    <m/>
    <s v="60-0089-002"/>
    <s v="KAN"/>
    <s v="KC1"/>
    <x v="11"/>
    <s v="KAN"/>
    <s v="R"/>
    <m/>
    <m/>
    <m/>
    <m/>
    <n v="24620"/>
    <n v="0"/>
    <n v="2.72"/>
    <n v="4.5999999999999996"/>
    <n v="4.5999999999999996"/>
    <n v="0"/>
    <m/>
    <n v="0"/>
    <n v="0"/>
    <n v="0"/>
    <m/>
    <m/>
    <n v="0"/>
    <n v="10883"/>
    <n v="44.204000000000001"/>
    <n v="0"/>
    <m/>
    <n v="0"/>
    <m/>
    <m/>
    <m/>
    <m/>
    <m/>
    <s v="HEFLA"/>
    <m/>
    <m/>
    <m/>
    <m/>
    <s v="JHWOEHRER"/>
    <m/>
    <m/>
    <m/>
    <m/>
    <m/>
    <m/>
    <m/>
    <m/>
    <m/>
    <s v="KIMMT"/>
    <d v="2019-11-04T00:00:00"/>
    <d v="2019-11-04T00:00:00"/>
    <d v="2019-11-14T00:00:00"/>
    <d v="2019-11-14T00:00:00"/>
    <s v="JDACREE"/>
    <d v="2019-11-04T00:00:00"/>
    <d v="2019-11-04T00:00:00"/>
    <d v="2019-11-14T00:00:00"/>
    <d v="2019-11-14T00:00:00"/>
    <m/>
    <m/>
    <m/>
    <m/>
    <m/>
    <s v="SVCORDERMAN"/>
    <d v="2019-11-15T00:00:00"/>
    <m/>
    <d v="2019-11-18T00:00:00"/>
    <d v="2019-11-18T00:00:00"/>
    <m/>
    <m/>
    <m/>
    <m/>
    <m/>
    <m/>
    <m/>
    <m/>
    <d v="2019-11-21T00:00:00"/>
    <m/>
    <s v="JHWOEHRER"/>
    <m/>
    <m/>
    <m/>
    <m/>
    <m/>
    <m/>
    <m/>
    <d v="2019-12-05T00:00:00"/>
    <m/>
    <s v="KIMMT"/>
    <d v="2019-11-14T00:00:00"/>
    <m/>
    <d v="2019-11-14T00:00:00"/>
    <d v="2019-11-14T00:00:00"/>
    <s v="JFPUDENZ"/>
    <m/>
    <m/>
    <m/>
    <m/>
    <m/>
    <m/>
    <m/>
    <m/>
    <m/>
    <x v="0"/>
    <x v="0"/>
  </r>
  <r>
    <s v="RADAVIS"/>
    <n v="1901333413"/>
    <s v="GB/ROOF-CUSTOM-BLDR"/>
    <s v="BRIX CORPORATION"/>
    <s v="FCA D2AP WL BP1302 6/17/19"/>
    <x v="0"/>
    <d v="2019-10-30T00:00:00"/>
    <d v="2019-11-08T00:00:00"/>
    <m/>
    <s v="60-0089-002"/>
    <s v="KAN"/>
    <s v="KC1"/>
    <x v="11"/>
    <s v="KAN"/>
    <s v="R"/>
    <m/>
    <d v="2019-11-03T00:00:00"/>
    <d v="2019-11-04T00:00:00"/>
    <m/>
    <n v="40016"/>
    <n v="40016"/>
    <n v="8.58"/>
    <n v="14.07"/>
    <n v="14.07"/>
    <n v="0"/>
    <m/>
    <n v="0"/>
    <n v="0"/>
    <n v="0"/>
    <m/>
    <m/>
    <n v="0"/>
    <n v="17514"/>
    <n v="43.767000000000003"/>
    <n v="193.39"/>
    <n v="0.48299999999999998"/>
    <n v="0"/>
    <m/>
    <m/>
    <m/>
    <m/>
    <m/>
    <s v="HEFLA"/>
    <m/>
    <m/>
    <m/>
    <m/>
    <s v="JHWOEHRER"/>
    <m/>
    <m/>
    <m/>
    <m/>
    <m/>
    <m/>
    <m/>
    <m/>
    <m/>
    <s v="SESTRONG"/>
    <d v="2019-10-21T00:00:00"/>
    <d v="2019-10-24T00:00:00"/>
    <d v="2019-10-25T00:00:00"/>
    <d v="2019-10-29T00:00:00"/>
    <s v="KIMMT"/>
    <d v="2019-10-28T00:00:00"/>
    <d v="2019-10-29T00:00:00"/>
    <d v="2019-11-29T00:00:00"/>
    <d v="2019-11-01T00:00:00"/>
    <m/>
    <m/>
    <m/>
    <m/>
    <m/>
    <s v="SVCORDERMAN"/>
    <d v="2019-11-04T00:00:00"/>
    <m/>
    <d v="2019-11-04T00:00:00"/>
    <d v="2019-11-04T00:00:00"/>
    <m/>
    <m/>
    <m/>
    <m/>
    <m/>
    <m/>
    <m/>
    <m/>
    <d v="2019-11-07T00:00:00"/>
    <m/>
    <s v="JHWOEHRER"/>
    <m/>
    <m/>
    <m/>
    <m/>
    <m/>
    <m/>
    <m/>
    <d v="2019-11-14T00:00:00"/>
    <d v="2019-11-18T00:00:00"/>
    <s v="SESTRONG"/>
    <d v="2019-11-01T00:00:00"/>
    <m/>
    <d v="2019-11-01T00:00:00"/>
    <d v="2019-11-01T00:00:00"/>
    <s v="JFPUDENZ"/>
    <m/>
    <m/>
    <m/>
    <m/>
    <m/>
    <m/>
    <m/>
    <m/>
    <m/>
    <x v="0"/>
    <x v="0"/>
  </r>
  <r>
    <s v="RADAVIS"/>
    <n v="1901333412"/>
    <s v="GB/ROOF-CUSTOM-BLDR"/>
    <s v="BRIX CORPORATION"/>
    <s v="FCA D2AP WL BP1302 6/17/19"/>
    <x v="1"/>
    <d v="2019-11-01T00:00:00"/>
    <d v="2019-11-14T00:00:00"/>
    <m/>
    <s v="60-0089-002"/>
    <s v="KAN"/>
    <s v="KC1"/>
    <x v="11"/>
    <s v="KAN"/>
    <s v="R"/>
    <m/>
    <d v="2019-11-03T00:00:00"/>
    <d v="2019-11-04T00:00:00"/>
    <d v="2019-12-01T00:00:00"/>
    <n v="23486"/>
    <n v="23486"/>
    <n v="3.07"/>
    <n v="5.86"/>
    <n v="5.86"/>
    <n v="0"/>
    <m/>
    <n v="0"/>
    <n v="0"/>
    <n v="0"/>
    <m/>
    <m/>
    <n v="0"/>
    <n v="10412"/>
    <n v="44.332999999999998"/>
    <n v="8074.56"/>
    <n v="34.380000000000003"/>
    <n v="0"/>
    <m/>
    <m/>
    <m/>
    <m/>
    <m/>
    <s v="HEFLA"/>
    <m/>
    <m/>
    <m/>
    <m/>
    <s v="JHWOEHRER"/>
    <m/>
    <m/>
    <m/>
    <m/>
    <m/>
    <m/>
    <m/>
    <m/>
    <m/>
    <s v="KIMMT"/>
    <d v="2019-09-30T00:00:00"/>
    <d v="2019-09-30T00:00:00"/>
    <d v="2019-11-01T00:00:00"/>
    <d v="2019-11-01T00:00:00"/>
    <s v="JDACREE"/>
    <d v="2019-09-30T00:00:00"/>
    <d v="2019-09-30T00:00:00"/>
    <d v="2019-11-01T00:00:00"/>
    <d v="2019-11-01T00:00:00"/>
    <m/>
    <m/>
    <m/>
    <m/>
    <m/>
    <s v="SVCORDERMAN"/>
    <d v="2019-11-04T00:00:00"/>
    <m/>
    <d v="2019-11-04T00:00:00"/>
    <d v="2019-11-04T00:00:00"/>
    <m/>
    <m/>
    <m/>
    <m/>
    <m/>
    <m/>
    <m/>
    <m/>
    <d v="2019-11-07T00:00:00"/>
    <m/>
    <s v="JHWOEHRER"/>
    <m/>
    <m/>
    <m/>
    <m/>
    <m/>
    <m/>
    <m/>
    <d v="2019-11-14T00:00:00"/>
    <d v="2019-11-18T00:00:00"/>
    <s v="KIMMT"/>
    <d v="2019-11-01T00:00:00"/>
    <m/>
    <d v="2019-11-01T00:00:00"/>
    <d v="2019-11-04T00:00:00"/>
    <s v="JFPUDENZ"/>
    <m/>
    <m/>
    <m/>
    <m/>
    <m/>
    <m/>
    <m/>
    <m/>
    <m/>
    <x v="1"/>
    <x v="0"/>
  </r>
  <r>
    <s v="BENADEAU"/>
    <n v="1901554201"/>
    <s v="GB/LM-CUSTOM-BLDR"/>
    <s v="SCHUH CONSTRUCTION INC."/>
    <s v="WSI - PACON 7/17/19"/>
    <x v="0"/>
    <d v="2019-07-17T00:00:00"/>
    <d v="2019-12-04T00:00:00"/>
    <m/>
    <s v="19-430"/>
    <s v="KAN"/>
    <s v="OS"/>
    <x v="12"/>
    <s v="KAN"/>
    <s v="P"/>
    <m/>
    <d v="2019-08-29T00:00:00"/>
    <d v="2019-08-30T00:00:00"/>
    <m/>
    <n v="670488.6"/>
    <n v="0"/>
    <n v="201.58"/>
    <n v="398.14"/>
    <n v="398.14"/>
    <n v="171"/>
    <n v="170"/>
    <n v="123"/>
    <n v="0"/>
    <n v="123"/>
    <n v="18016"/>
    <n v="11475"/>
    <n v="0"/>
    <n v="115343.6"/>
    <n v="17.202999999999999"/>
    <n v="-99030.71"/>
    <m/>
    <n v="20.37"/>
    <m/>
    <m/>
    <m/>
    <m/>
    <m/>
    <s v="SAYOUSEF"/>
    <d v="2019-09-03T00:00:00"/>
    <d v="2019-09-03T00:00:00"/>
    <d v="2019-09-17T00:00:00"/>
    <m/>
    <s v="JHWOEHRER"/>
    <d v="2019-11-06T00:00:00"/>
    <d v="2019-11-06T00:00:00"/>
    <d v="2019-11-06T00:00:00"/>
    <m/>
    <m/>
    <m/>
    <m/>
    <m/>
    <m/>
    <s v="CCONG"/>
    <d v="2019-09-18T00:00:00"/>
    <m/>
    <d v="2019-11-13T00:00:00"/>
    <m/>
    <m/>
    <m/>
    <m/>
    <m/>
    <m/>
    <m/>
    <m/>
    <m/>
    <m/>
    <m/>
    <s v="SVCORDERMAN"/>
    <d v="2019-11-14T00:00:00"/>
    <m/>
    <d v="2019-11-14T00:00:00"/>
    <d v="2019-11-12T00:00:00"/>
    <m/>
    <m/>
    <m/>
    <m/>
    <m/>
    <s v="COMPASS"/>
    <m/>
    <m/>
    <d v="2019-11-15T00:00:00"/>
    <d v="2019-11-15T00:00:00"/>
    <m/>
    <m/>
    <m/>
    <m/>
    <m/>
    <m/>
    <m/>
    <m/>
    <d v="2019-12-04T00:00:00"/>
    <d v="2019-11-26T00:00:00"/>
    <s v="CCONG"/>
    <d v="2019-11-13T00:00:00"/>
    <m/>
    <d v="2019-11-13T00:00:00"/>
    <d v="2019-11-11T00:00:00"/>
    <s v="DLDUFFEY"/>
    <d v="2019-07-26T00:00:00"/>
    <d v="2019-07-26T00:00:00"/>
    <d v="2019-08-13T00:00:00"/>
    <m/>
    <s v="JMGORDON"/>
    <m/>
    <m/>
    <m/>
    <m/>
    <x v="0"/>
    <x v="0"/>
  </r>
  <r>
    <s v="BENADEAU"/>
    <n v="1901554202"/>
    <s v="GB/LM-CUSTOM-BLDR"/>
    <s v="SCHUH CONSTRUCTION INC."/>
    <s v="WSI - PACON 7/17/19"/>
    <x v="1"/>
    <d v="2019-07-18T00:00:00"/>
    <d v="2019-11-18T00:00:00"/>
    <m/>
    <s v="19-430"/>
    <s v="KAN"/>
    <s v="OS"/>
    <x v="12"/>
    <s v="KAN"/>
    <s v="P"/>
    <m/>
    <d v="2019-09-03T00:00:00"/>
    <d v="2019-09-04T00:00:00"/>
    <d v="2019-11-24T00:00:00"/>
    <n v="735407"/>
    <n v="735407"/>
    <n v="235.35"/>
    <n v="148.69"/>
    <n v="148.69"/>
    <n v="171"/>
    <n v="170"/>
    <n v="45"/>
    <n v="0"/>
    <n v="45"/>
    <n v="18016"/>
    <n v="11475"/>
    <n v="4950"/>
    <n v="114050"/>
    <n v="15.507999999999999"/>
    <n v="484010.06"/>
    <n v="65.814999999999998"/>
    <n v="20.37"/>
    <m/>
    <m/>
    <m/>
    <m/>
    <m/>
    <s v="SAYOUSEF"/>
    <d v="2019-08-14T00:00:00"/>
    <d v="2019-08-14T00:00:00"/>
    <d v="2019-09-02T00:00:00"/>
    <d v="2019-09-07T00:00:00"/>
    <s v="JHWOEHRER"/>
    <d v="2019-11-07T00:00:00"/>
    <d v="2019-11-07T00:00:00"/>
    <d v="2019-11-07T00:00:00"/>
    <m/>
    <m/>
    <m/>
    <m/>
    <m/>
    <m/>
    <s v="CCONG"/>
    <d v="2019-09-03T00:00:00"/>
    <d v="2019-09-23T00:00:00"/>
    <d v="2019-10-28T00:00:00"/>
    <d v="2019-10-28T00:00:00"/>
    <s v="QIUP1"/>
    <m/>
    <m/>
    <d v="2019-10-28T00:00:00"/>
    <m/>
    <m/>
    <m/>
    <m/>
    <m/>
    <m/>
    <s v="SVCORDERMAN"/>
    <d v="2019-10-29T00:00:00"/>
    <m/>
    <d v="2019-10-29T00:00:00"/>
    <d v="2019-10-29T00:00:00"/>
    <m/>
    <m/>
    <m/>
    <m/>
    <m/>
    <s v="COMPASS"/>
    <m/>
    <m/>
    <d v="2019-11-01T00:00:00"/>
    <d v="2019-10-30T00:00:00"/>
    <s v="LEASAAD"/>
    <m/>
    <m/>
    <m/>
    <m/>
    <m/>
    <m/>
    <m/>
    <d v="2019-11-18T00:00:00"/>
    <d v="2019-11-19T00:00:00"/>
    <s v="CCONG"/>
    <d v="2019-10-28T00:00:00"/>
    <m/>
    <d v="2019-10-28T00:00:00"/>
    <d v="2019-10-28T00:00:00"/>
    <s v="DLDUFFEY"/>
    <d v="2019-07-26T00:00:00"/>
    <d v="2019-07-26T00:00:00"/>
    <d v="2019-08-13T00:00:00"/>
    <m/>
    <s v="JMGORDON"/>
    <m/>
    <m/>
    <m/>
    <m/>
    <x v="0"/>
    <x v="0"/>
  </r>
  <r>
    <s v="KECRUMB"/>
    <n v="1900602722"/>
    <s v="CSS/CONV-CUSTOM-BLDR"/>
    <s v="SUPERSTRUCTURES, INC."/>
    <s v="WEB INDUSTRIES"/>
    <x v="0"/>
    <d v="2019-10-17T00:00:00"/>
    <d v="2019-12-02T00:00:00"/>
    <m/>
    <m/>
    <m/>
    <m/>
    <x v="12"/>
    <s v="KAN"/>
    <s v="P"/>
    <m/>
    <d v="2019-11-07T00:00:00"/>
    <d v="2019-11-08T00:00:00"/>
    <m/>
    <n v="1"/>
    <n v="0"/>
    <n v="0"/>
    <n v="14.39"/>
    <n v="14.39"/>
    <n v="0"/>
    <m/>
    <n v="0"/>
    <n v="0"/>
    <n v="0"/>
    <m/>
    <m/>
    <n v="0"/>
    <n v="1"/>
    <n v="100"/>
    <n v="-1.77"/>
    <m/>
    <n v="0"/>
    <m/>
    <m/>
    <m/>
    <m/>
    <m/>
    <m/>
    <m/>
    <m/>
    <m/>
    <m/>
    <m/>
    <m/>
    <m/>
    <m/>
    <m/>
    <m/>
    <m/>
    <m/>
    <m/>
    <m/>
    <s v="CCONG"/>
    <m/>
    <m/>
    <m/>
    <m/>
    <m/>
    <m/>
    <m/>
    <m/>
    <m/>
    <m/>
    <m/>
    <m/>
    <m/>
    <m/>
    <m/>
    <m/>
    <m/>
    <d v="2019-11-08T00:00:00"/>
    <d v="2019-11-08T00:00:00"/>
    <m/>
    <m/>
    <m/>
    <m/>
    <m/>
    <m/>
    <m/>
    <m/>
    <d v="2019-11-13T00:00:00"/>
    <m/>
    <m/>
    <m/>
    <m/>
    <m/>
    <m/>
    <m/>
    <m/>
    <m/>
    <d v="2019-12-02T00:00:00"/>
    <m/>
    <s v="CCONG"/>
    <d v="2019-11-01T00:00:00"/>
    <m/>
    <d v="2019-11-01T00:00:00"/>
    <d v="2019-11-01T00:00:00"/>
    <m/>
    <m/>
    <m/>
    <m/>
    <m/>
    <m/>
    <m/>
    <m/>
    <m/>
    <m/>
    <x v="0"/>
    <x v="0"/>
  </r>
  <r>
    <s v="MJWILLIAMS"/>
    <n v="1901194809"/>
    <s v="CLAIM-ENPARTS-BLDR"/>
    <s v="SEPTAGON CONST. CO., INC."/>
    <s v="RAPIDS WAREHOUSE 5/30/19"/>
    <x v="0"/>
    <d v="2019-11-14T00:00:00"/>
    <m/>
    <m/>
    <s v="4-19-007-13.1"/>
    <s v="CAT"/>
    <s v="KC1"/>
    <x v="12"/>
    <s v="KAN"/>
    <s v="P"/>
    <s v="OTHER"/>
    <m/>
    <m/>
    <m/>
    <n v="15.38"/>
    <n v="0"/>
    <n v="0.01"/>
    <n v="0.01"/>
    <n v="0.01"/>
    <n v="0"/>
    <m/>
    <n v="0"/>
    <n v="0"/>
    <n v="0"/>
    <m/>
    <m/>
    <n v="0"/>
    <n v="5.38"/>
    <n v="34.979999999999997"/>
    <n v="-31.35"/>
    <m/>
    <n v="0"/>
    <m/>
    <m/>
    <m/>
    <m/>
    <m/>
    <s v="MEEBD"/>
    <m/>
    <m/>
    <m/>
    <m/>
    <s v="LEASAAD"/>
    <m/>
    <m/>
    <m/>
    <m/>
    <m/>
    <m/>
    <m/>
    <m/>
    <m/>
    <s v="CCONG"/>
    <d v="2019-11-14T00:00:00"/>
    <d v="2019-11-14T00:00:00"/>
    <d v="2019-11-14T00:00:00"/>
    <d v="2019-11-14T00:00:00"/>
    <m/>
    <m/>
    <m/>
    <m/>
    <m/>
    <m/>
    <m/>
    <m/>
    <m/>
    <m/>
    <s v="SVCORDERMAN"/>
    <d v="2019-11-14T00:00:00"/>
    <m/>
    <d v="2019-11-14T00:00:00"/>
    <d v="2019-11-14T00:00:00"/>
    <m/>
    <m/>
    <m/>
    <m/>
    <m/>
    <m/>
    <m/>
    <m/>
    <m/>
    <m/>
    <m/>
    <m/>
    <m/>
    <m/>
    <m/>
    <m/>
    <m/>
    <m/>
    <d v="2019-11-19T00:00:00"/>
    <d v="2019-11-20T00:00:00"/>
    <s v="JKTURNER"/>
    <d v="2019-11-14T00:00:00"/>
    <m/>
    <d v="2019-11-14T00:00:00"/>
    <d v="2019-11-14T00:00:00"/>
    <s v="AMSHEPHERD"/>
    <m/>
    <m/>
    <m/>
    <m/>
    <m/>
    <m/>
    <m/>
    <m/>
    <m/>
    <x v="0"/>
    <x v="2"/>
  </r>
  <r>
    <s v="KECRUMB"/>
    <n v="1900602707"/>
    <s v="CSS/CONV-CUSTOM-BLDR"/>
    <s v="SUPERSTRUCTURES, INC."/>
    <s v="WEB INDUSTRIES"/>
    <x v="0"/>
    <d v="2019-03-25T00:00:00"/>
    <d v="2019-12-06T00:00:00"/>
    <m/>
    <m/>
    <m/>
    <m/>
    <x v="12"/>
    <s v="KAN"/>
    <s v="Z15"/>
    <m/>
    <d v="2019-09-13T00:00:00"/>
    <d v="2019-09-16T00:00:00"/>
    <m/>
    <n v="78610"/>
    <n v="0"/>
    <n v="44.41"/>
    <n v="35.729999999999997"/>
    <n v="35.729999999999997"/>
    <n v="0"/>
    <m/>
    <n v="0"/>
    <n v="0"/>
    <n v="0"/>
    <m/>
    <m/>
    <n v="0"/>
    <n v="9474"/>
    <n v="12.052"/>
    <n v="7686.6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1T00:00:00"/>
    <m/>
    <d v="2019-11-11T00:00:00"/>
    <d v="2019-10-29T00:00:00"/>
    <m/>
    <m/>
    <m/>
    <m/>
    <m/>
    <m/>
    <m/>
    <m/>
    <d v="2019-11-01T00:00:00"/>
    <m/>
    <m/>
    <m/>
    <m/>
    <m/>
    <m/>
    <m/>
    <m/>
    <m/>
    <d v="2019-12-06T00:00:00"/>
    <m/>
    <s v="QIUP1"/>
    <d v="2019-09-20T00:00:00"/>
    <m/>
    <d v="2019-09-20T00:00:00"/>
    <d v="2019-10-29T00:00:00"/>
    <m/>
    <m/>
    <m/>
    <m/>
    <m/>
    <m/>
    <m/>
    <m/>
    <m/>
    <m/>
    <x v="1"/>
    <x v="0"/>
  </r>
  <r>
    <s v="KECRUMB"/>
    <n v="1900602711"/>
    <s v="CSS/CONV-CUSTOM-BLDR"/>
    <s v="SUPERSTRUCTURES, INC."/>
    <s v="WEB INDUSTRIES"/>
    <x v="0"/>
    <d v="2019-03-27T00:00:00"/>
    <d v="2019-12-02T00:00:00"/>
    <m/>
    <m/>
    <m/>
    <m/>
    <x v="12"/>
    <s v="KAN"/>
    <s v="Z15"/>
    <m/>
    <d v="2019-09-18T00:00:00"/>
    <d v="2019-09-19T00:00:00"/>
    <m/>
    <n v="79092"/>
    <n v="0"/>
    <n v="46.49"/>
    <n v="10.98"/>
    <n v="10.98"/>
    <n v="0"/>
    <m/>
    <n v="0"/>
    <n v="0"/>
    <n v="0"/>
    <m/>
    <m/>
    <n v="0"/>
    <n v="9532"/>
    <n v="12.052"/>
    <n v="-1.02"/>
    <m/>
    <n v="0"/>
    <m/>
    <m/>
    <m/>
    <m/>
    <m/>
    <m/>
    <m/>
    <m/>
    <m/>
    <m/>
    <m/>
    <m/>
    <m/>
    <m/>
    <m/>
    <m/>
    <m/>
    <m/>
    <m/>
    <m/>
    <s v="CCONG"/>
    <m/>
    <m/>
    <d v="2019-11-01T00:00:00"/>
    <m/>
    <m/>
    <m/>
    <m/>
    <m/>
    <m/>
    <m/>
    <m/>
    <m/>
    <m/>
    <m/>
    <s v="SVCORDERMAN"/>
    <d v="2019-10-22T00:00:00"/>
    <m/>
    <d v="2019-10-22T00:00:00"/>
    <d v="2019-11-04T00:00:00"/>
    <m/>
    <m/>
    <m/>
    <m/>
    <m/>
    <m/>
    <m/>
    <m/>
    <d v="2019-11-07T00:00:00"/>
    <m/>
    <m/>
    <m/>
    <m/>
    <m/>
    <m/>
    <m/>
    <m/>
    <m/>
    <d v="2019-12-02T00:00:00"/>
    <m/>
    <s v="CCONG"/>
    <d v="2019-10-18T00:00:00"/>
    <m/>
    <d v="2019-10-18T00:00:00"/>
    <d v="2019-11-01T00:00:00"/>
    <m/>
    <m/>
    <m/>
    <m/>
    <m/>
    <m/>
    <m/>
    <m/>
    <m/>
    <m/>
    <x v="1"/>
    <x v="0"/>
  </r>
  <r>
    <s v="KECRUMB"/>
    <n v="1900602710"/>
    <s v="CSS/CONV-CUSTOM-BLDR"/>
    <s v="SUPERSTRUCTURES, INC."/>
    <s v="WEB INDUSTRIES"/>
    <x v="0"/>
    <d v="2019-03-27T00:00:00"/>
    <d v="2019-12-09T00:00:00"/>
    <m/>
    <m/>
    <m/>
    <m/>
    <x v="12"/>
    <s v="KAN"/>
    <s v="Z15"/>
    <m/>
    <d v="2019-09-13T00:00:00"/>
    <d v="2019-09-16T00:00:00"/>
    <m/>
    <n v="78610"/>
    <n v="0"/>
    <n v="44.41"/>
    <n v="30.92"/>
    <n v="30.92"/>
    <n v="0"/>
    <m/>
    <n v="0"/>
    <n v="0"/>
    <n v="0"/>
    <m/>
    <m/>
    <n v="0"/>
    <n v="9474"/>
    <n v="12.052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4T00:00:00"/>
    <m/>
    <d v="2019-11-04T00:00:00"/>
    <d v="2019-11-06T00:00:00"/>
    <m/>
    <m/>
    <m/>
    <m/>
    <m/>
    <m/>
    <m/>
    <m/>
    <d v="2019-11-11T00:00:00"/>
    <m/>
    <m/>
    <m/>
    <m/>
    <m/>
    <m/>
    <m/>
    <m/>
    <m/>
    <d v="2019-12-09T00:00:00"/>
    <m/>
    <s v="QIUP1"/>
    <d v="2019-10-25T00:00:00"/>
    <m/>
    <d v="2019-10-25T00:00:00"/>
    <d v="2019-11-06T00:00:00"/>
    <m/>
    <m/>
    <m/>
    <m/>
    <m/>
    <m/>
    <m/>
    <m/>
    <m/>
    <m/>
    <x v="1"/>
    <x v="0"/>
  </r>
  <r>
    <s v="KECRUMB"/>
    <n v="1900602708"/>
    <s v="CSS/CONV-CUSTOM-BLDR"/>
    <s v="SUPERSTRUCTURES, INC."/>
    <s v="WEB INDUSTRIES"/>
    <x v="0"/>
    <d v="2019-03-27T00:00:00"/>
    <d v="2019-12-02T00:00:00"/>
    <m/>
    <m/>
    <m/>
    <m/>
    <x v="12"/>
    <s v="KAN"/>
    <s v="Z15"/>
    <m/>
    <d v="2019-09-13T00:00:00"/>
    <d v="2019-09-16T00:00:00"/>
    <m/>
    <n v="78610"/>
    <n v="0"/>
    <n v="44.41"/>
    <n v="35.770000000000003"/>
    <n v="35.770000000000003"/>
    <n v="0"/>
    <m/>
    <n v="0"/>
    <n v="0"/>
    <n v="0"/>
    <m/>
    <m/>
    <n v="0"/>
    <n v="9474"/>
    <n v="12.052"/>
    <n v="12252.3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8T00:00:00"/>
    <m/>
    <d v="2019-11-18T00:00:00"/>
    <d v="2019-11-07T00:00:00"/>
    <m/>
    <m/>
    <m/>
    <m/>
    <m/>
    <m/>
    <m/>
    <m/>
    <d v="2019-11-11T00:00:00"/>
    <m/>
    <m/>
    <m/>
    <m/>
    <m/>
    <m/>
    <m/>
    <m/>
    <m/>
    <d v="2019-12-11T00:00:00"/>
    <m/>
    <s v="QIUP1"/>
    <d v="2019-10-18T00:00:00"/>
    <m/>
    <d v="2019-10-18T00:00:00"/>
    <d v="2019-11-06T00:00:00"/>
    <m/>
    <m/>
    <m/>
    <m/>
    <m/>
    <m/>
    <m/>
    <m/>
    <m/>
    <m/>
    <x v="1"/>
    <x v="0"/>
  </r>
  <r>
    <s v="KECRUMB"/>
    <n v="1900602709"/>
    <s v="CSS/CONV-CUSTOM-BLDR"/>
    <s v="SUPERSTRUCTURES, INC."/>
    <s v="WEB INDUSTRIES"/>
    <x v="0"/>
    <d v="2019-03-27T00:00:00"/>
    <d v="2019-12-02T00:00:00"/>
    <m/>
    <m/>
    <m/>
    <m/>
    <x v="12"/>
    <s v="KAN"/>
    <s v="Z15"/>
    <m/>
    <d v="2019-09-13T00:00:00"/>
    <d v="2019-09-16T00:00:00"/>
    <m/>
    <n v="78610"/>
    <n v="0"/>
    <n v="44.41"/>
    <n v="31.13"/>
    <n v="31.13"/>
    <n v="0"/>
    <m/>
    <n v="0"/>
    <n v="0"/>
    <n v="0"/>
    <m/>
    <m/>
    <n v="0"/>
    <n v="9474"/>
    <n v="12.052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4T00:00:00"/>
    <m/>
    <d v="2019-11-04T00:00:00"/>
    <d v="2019-11-06T00:00:00"/>
    <m/>
    <m/>
    <m/>
    <m/>
    <m/>
    <m/>
    <m/>
    <m/>
    <d v="2019-11-11T00:00:00"/>
    <m/>
    <m/>
    <m/>
    <m/>
    <m/>
    <m/>
    <m/>
    <m/>
    <m/>
    <d v="2019-12-02T00:00:00"/>
    <m/>
    <s v="QIUP1"/>
    <d v="2019-10-18T00:00:00"/>
    <m/>
    <d v="2019-10-18T00:00:00"/>
    <d v="2019-11-06T00:00:00"/>
    <m/>
    <m/>
    <m/>
    <m/>
    <m/>
    <m/>
    <m/>
    <m/>
    <m/>
    <m/>
    <x v="1"/>
    <x v="0"/>
  </r>
  <r>
    <s v="KECRUMB"/>
    <n v="1900602723"/>
    <s v="CSS/CONV-ENPARTS-BLDR"/>
    <s v="SUPERSTRUCTURES, INC."/>
    <s v="WEB INDUSTRIES"/>
    <x v="0"/>
    <d v="2019-10-31T00:00:00"/>
    <m/>
    <m/>
    <m/>
    <m/>
    <m/>
    <x v="12"/>
    <s v="KAN"/>
    <s v="Z15"/>
    <m/>
    <m/>
    <m/>
    <m/>
    <n v="1"/>
    <n v="0"/>
    <n v="0"/>
    <n v="1.32"/>
    <n v="1.32"/>
    <n v="0"/>
    <m/>
    <n v="0"/>
    <n v="0"/>
    <n v="0"/>
    <m/>
    <m/>
    <n v="0"/>
    <n v="1"/>
    <n v="100"/>
    <n v="-2738.35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4T00:00:00"/>
    <m/>
    <d v="2019-11-14T00:00:00"/>
    <d v="2019-11-14T00:00:00"/>
    <m/>
    <m/>
    <m/>
    <m/>
    <m/>
    <m/>
    <m/>
    <m/>
    <d v="2019-11-18T00:00:00"/>
    <m/>
    <m/>
    <m/>
    <m/>
    <m/>
    <m/>
    <m/>
    <m/>
    <m/>
    <d v="2019-11-21T00:00:00"/>
    <d v="2019-11-23T00:00:00"/>
    <s v="QIUP1"/>
    <d v="2019-11-13T00:00:00"/>
    <m/>
    <d v="2019-11-13T00:00:00"/>
    <d v="2019-11-13T00:00:00"/>
    <m/>
    <m/>
    <m/>
    <m/>
    <m/>
    <m/>
    <m/>
    <m/>
    <m/>
    <m/>
    <x v="0"/>
    <x v="1"/>
  </r>
  <r>
    <s v="KECRUMB"/>
    <n v="1900602724"/>
    <s v="CSS/CONV-CUSTOM-BLDR"/>
    <s v="SUPERSTRUCTURES, INC."/>
    <s v="WEB INDUSTRIES"/>
    <x v="0"/>
    <d v="2019-11-05T00:00:00"/>
    <d v="2019-11-25T00:00:00"/>
    <m/>
    <m/>
    <m/>
    <m/>
    <x v="12"/>
    <s v="KAN"/>
    <s v="Z15"/>
    <m/>
    <d v="2019-11-11T00:00:00"/>
    <d v="2019-11-11T00:00:00"/>
    <m/>
    <n v="78611"/>
    <n v="0"/>
    <n v="44.41"/>
    <n v="40.28"/>
    <n v="40.28"/>
    <n v="0"/>
    <m/>
    <n v="0"/>
    <n v="0"/>
    <n v="0"/>
    <m/>
    <m/>
    <n v="0"/>
    <n v="9475"/>
    <n v="12.053000000000001"/>
    <n v="6.3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1T00:00:00"/>
    <m/>
    <d v="2019-11-11T00:00:00"/>
    <d v="2019-11-11T00:00:00"/>
    <m/>
    <m/>
    <m/>
    <m/>
    <m/>
    <m/>
    <m/>
    <m/>
    <d v="2019-11-14T00:00:00"/>
    <m/>
    <m/>
    <m/>
    <m/>
    <m/>
    <m/>
    <m/>
    <m/>
    <m/>
    <d v="2019-11-25T00:00:00"/>
    <m/>
    <s v="QIUP1"/>
    <d v="2019-11-07T00:00:00"/>
    <m/>
    <d v="2019-11-07T00:00:00"/>
    <d v="2019-11-07T00:00:00"/>
    <m/>
    <m/>
    <m/>
    <m/>
    <m/>
    <m/>
    <m/>
    <m/>
    <m/>
    <m/>
    <x v="0"/>
    <x v="0"/>
  </r>
  <r>
    <s v="RADAVIS"/>
    <n v="1901333407"/>
    <s v="GB/WS-CUSTOM-BLDR"/>
    <s v="BRIX CORPORATION"/>
    <s v="FCA D2AP WL BP1302 6/17/19"/>
    <x v="0"/>
    <d v="2019-06-18T00:00:00"/>
    <d v="2019-11-08T00:00:00"/>
    <m/>
    <s v="60-0089-002"/>
    <s v="KAN"/>
    <s v="KC1"/>
    <x v="14"/>
    <s v="KAN"/>
    <s v="D1"/>
    <m/>
    <d v="2019-08-27T00:00:00"/>
    <d v="2019-08-28T00:00:00"/>
    <m/>
    <n v="4197"/>
    <n v="0"/>
    <n v="1.66"/>
    <n v="6.42"/>
    <n v="6.42"/>
    <n v="30"/>
    <m/>
    <n v="356.75"/>
    <n v="3"/>
    <n v="359.75"/>
    <n v="1900"/>
    <n v="1213"/>
    <n v="0"/>
    <n v="-3318"/>
    <m/>
    <n v="0"/>
    <m/>
    <n v="19.059999999999999"/>
    <m/>
    <m/>
    <m/>
    <m/>
    <m/>
    <s v="DMSNYDER1"/>
    <d v="2019-09-03T00:00:00"/>
    <d v="2019-09-03T00:00:00"/>
    <d v="2019-09-24T00:00:00"/>
    <d v="2019-09-24T00:00:00"/>
    <s v="JHWOEHRER"/>
    <d v="2019-09-17T00:00:00"/>
    <d v="2019-09-17T00:00:00"/>
    <d v="2019-09-17T00:00:00"/>
    <d v="2019-09-17T00:00:00"/>
    <m/>
    <m/>
    <m/>
    <m/>
    <m/>
    <s v="SVERA1"/>
    <d v="2019-10-23T00:00:00"/>
    <d v="2019-10-23T00:00:00"/>
    <d v="2019-11-01T00:00:00"/>
    <d v="2019-11-20T00:00:00"/>
    <s v="GRARNDT"/>
    <d v="2019-11-04T00:00:00"/>
    <d v="2019-11-04T00:00:00"/>
    <d v="2019-11-08T00:00:00"/>
    <d v="2019-11-20T00:00:00"/>
    <m/>
    <m/>
    <m/>
    <m/>
    <m/>
    <s v="SVCORDERMAN"/>
    <d v="2019-11-15T00:00:00"/>
    <m/>
    <d v="2019-11-22T00:00:00"/>
    <d v="2019-11-22T00:00:00"/>
    <s v="GRARNDT"/>
    <d v="2019-11-15T00:00:00"/>
    <d v="2019-11-15T00:00:00"/>
    <d v="2019-11-15T00:00:00"/>
    <d v="2019-11-21T00:00:00"/>
    <m/>
    <m/>
    <m/>
    <d v="2019-11-27T00:00:00"/>
    <m/>
    <s v="JHWOEHRER"/>
    <m/>
    <m/>
    <d v="2019-09-25T00:00:00"/>
    <d v="2019-09-25T00:00:00"/>
    <m/>
    <m/>
    <m/>
    <d v="2019-12-05T00:00:00"/>
    <m/>
    <s v="EARUEPPEL"/>
    <d v="2019-11-21T00:00:00"/>
    <m/>
    <d v="2019-11-21T00:00:00"/>
    <d v="2019-11-21T00:00:00"/>
    <s v="JFPUDENZ"/>
    <d v="2019-07-29T00:00:00"/>
    <d v="2019-07-29T00:00:00"/>
    <d v="2019-08-09T00:00:00"/>
    <d v="2019-08-23T00:00:00"/>
    <m/>
    <m/>
    <m/>
    <m/>
    <m/>
    <x v="0"/>
    <x v="0"/>
  </r>
  <r>
    <s v="MEHURD"/>
    <n v="1901377807"/>
    <s v="CLAIM-ENPARTS-BLDR"/>
    <s v="BRINER BUILDING, INC."/>
    <s v="NOVAE 6/20/19"/>
    <x v="1"/>
    <d v="2019-11-04T00:00:00"/>
    <m/>
    <m/>
    <s v="19-1014"/>
    <s v="KAN"/>
    <s v="MEM"/>
    <x v="14"/>
    <s v="KAN"/>
    <s v="D1"/>
    <m/>
    <m/>
    <m/>
    <d v="2019-12-01T00:00:00"/>
    <n v="0"/>
    <n v="0"/>
    <n v="0"/>
    <n v="0.01"/>
    <n v="0.01"/>
    <n v="0"/>
    <m/>
    <n v="0"/>
    <n v="0"/>
    <n v="0"/>
    <m/>
    <m/>
    <n v="0"/>
    <n v="0"/>
    <m/>
    <n v="-24.21"/>
    <m/>
    <n v="0"/>
    <m/>
    <m/>
    <m/>
    <m/>
    <m/>
    <s v="APPEA"/>
    <m/>
    <m/>
    <m/>
    <m/>
    <s v="JHWOEHRER"/>
    <m/>
    <m/>
    <m/>
    <m/>
    <m/>
    <m/>
    <m/>
    <m/>
    <m/>
    <s v="LOPEA"/>
    <d v="2019-11-05T00:00:00"/>
    <d v="2019-11-05T00:00:00"/>
    <d v="2019-11-05T00:00:00"/>
    <d v="2019-11-05T00:00:00"/>
    <m/>
    <m/>
    <m/>
    <m/>
    <m/>
    <m/>
    <m/>
    <m/>
    <m/>
    <m/>
    <s v="SVCORDERMAN"/>
    <d v="2019-11-05T00:00:00"/>
    <m/>
    <d v="2019-11-05T00:00:00"/>
    <d v="2019-11-05T00:00:00"/>
    <m/>
    <m/>
    <m/>
    <m/>
    <m/>
    <m/>
    <m/>
    <m/>
    <d v="2019-11-08T00:00:00"/>
    <m/>
    <s v="CDBRIDGES"/>
    <m/>
    <m/>
    <m/>
    <m/>
    <m/>
    <m/>
    <m/>
    <d v="2019-11-07T00:00:00"/>
    <d v="2019-11-07T00:00:00"/>
    <s v="LOPEA"/>
    <d v="2019-11-05T00:00:00"/>
    <m/>
    <d v="2019-11-05T00:00:00"/>
    <d v="2019-11-05T00:00:00"/>
    <s v="JDHUDSON"/>
    <m/>
    <m/>
    <m/>
    <m/>
    <m/>
    <m/>
    <m/>
    <m/>
    <m/>
    <x v="0"/>
    <x v="2"/>
  </r>
  <r>
    <s v="SELUNDIN"/>
    <n v="1901956901"/>
    <s v="GB/WS-STD-BLDR"/>
    <s v="RICE COMPANIES, INC"/>
    <s v="HEADSTART ADDITION 9/10/19"/>
    <x v="0"/>
    <d v="2019-09-10T00:00:00"/>
    <d v="2019-12-04T00:00:00"/>
    <m/>
    <s v="GC.C.19.014"/>
    <s v="MXC"/>
    <s v="VIS"/>
    <x v="20"/>
    <s v="KAN"/>
    <s v="B1"/>
    <m/>
    <d v="2019-10-09T00:00:00"/>
    <d v="2019-10-10T00:00:00"/>
    <m/>
    <n v="18231"/>
    <n v="18231"/>
    <n v="3.47"/>
    <n v="3.64"/>
    <n v="3.64"/>
    <n v="52"/>
    <n v="52"/>
    <n v="102.75"/>
    <n v="0"/>
    <n v="102.75"/>
    <n v="4663"/>
    <n v="2970"/>
    <n v="0"/>
    <n v="5879"/>
    <n v="32.247"/>
    <n v="8729.2999999999993"/>
    <n v="47.881999999999998"/>
    <n v="33"/>
    <m/>
    <m/>
    <m/>
    <m/>
    <m/>
    <s v="JLIAO"/>
    <d v="2019-10-09T00:00:00"/>
    <d v="2019-10-09T00:00:00"/>
    <d v="2019-10-14T00:00:00"/>
    <d v="2019-10-14T00:00:00"/>
    <s v="KPTRAN"/>
    <d v="2019-10-11T00:00:00"/>
    <d v="2019-10-11T00:00:00"/>
    <d v="2019-10-11T00:00:00"/>
    <d v="2019-10-15T00:00:00"/>
    <m/>
    <m/>
    <m/>
    <m/>
    <m/>
    <s v="TSMITH"/>
    <d v="2019-10-16T00:00:00"/>
    <d v="2019-10-16T00:00:00"/>
    <d v="2019-10-25T00:00:00"/>
    <d v="2019-10-25T00:00:00"/>
    <s v="LIDO"/>
    <d v="2019-10-28T00:00:00"/>
    <d v="2019-10-28T00:00:00"/>
    <d v="2019-11-04T00:00:00"/>
    <d v="2019-11-04T00:00:00"/>
    <s v="LIDO"/>
    <d v="2019-11-05T00:00:00"/>
    <d v="2019-11-05T00:00:00"/>
    <d v="2019-11-06T00:00:00"/>
    <d v="2019-11-06T00:00:00"/>
    <s v="SVCORDERMAN"/>
    <d v="2019-11-11T00:00:00"/>
    <m/>
    <d v="2019-11-08T00:00:00"/>
    <d v="2019-11-07T00:00:00"/>
    <s v="TSMITH"/>
    <d v="2019-11-06T00:00:00"/>
    <d v="2019-11-06T00:00:00"/>
    <d v="2019-11-06T00:00:00"/>
    <d v="2019-11-06T00:00:00"/>
    <s v="COMPASS"/>
    <m/>
    <m/>
    <d v="2019-11-11T00:00:00"/>
    <d v="2019-11-11T00:00:00"/>
    <s v="MAYJ1"/>
    <m/>
    <m/>
    <m/>
    <m/>
    <m/>
    <m/>
    <m/>
    <d v="2019-11-27T00:00:00"/>
    <d v="2019-11-27T00:00:00"/>
    <s v="LIDO"/>
    <d v="2019-11-08T00:00:00"/>
    <m/>
    <d v="2019-11-08T00:00:00"/>
    <d v="2019-11-06T00:00:00"/>
    <s v="ESCOA"/>
    <d v="2019-09-26T00:00:00"/>
    <d v="2019-09-26T00:00:00"/>
    <d v="2019-10-08T00:00:00"/>
    <d v="2019-10-09T00:00:00"/>
    <m/>
    <m/>
    <m/>
    <m/>
    <m/>
    <x v="0"/>
    <x v="0"/>
  </r>
  <r>
    <s v="FARRM"/>
    <n v="1902224301"/>
    <s v="GB/CL-STD-BLDR"/>
    <s v="CHRISTENSEN CONSTRUCTION &amp; DESIGN CO., INC"/>
    <s v="POMPS ADDITION"/>
    <x v="0"/>
    <d v="2019-10-14T00:00:00"/>
    <d v="2019-12-10T00:00:00"/>
    <m/>
    <s v="Pomps add"/>
    <s v="MXC"/>
    <s v="MXC"/>
    <x v="20"/>
    <s v="KAN"/>
    <s v="B1"/>
    <m/>
    <d v="2019-10-17T00:00:00"/>
    <d v="2019-10-18T00:00:00"/>
    <m/>
    <n v="126417.5"/>
    <n v="0"/>
    <n v="52.19"/>
    <n v="51.63"/>
    <n v="51.63"/>
    <n v="35"/>
    <n v="35"/>
    <n v="38"/>
    <n v="3.5"/>
    <n v="41.5"/>
    <n v="2327.5"/>
    <n v="1750"/>
    <n v="0"/>
    <n v="26985.64"/>
    <n v="21.346"/>
    <n v="5442.99"/>
    <m/>
    <n v="22"/>
    <m/>
    <m/>
    <m/>
    <m/>
    <m/>
    <s v="ICHAS"/>
    <d v="2019-10-21T00:00:00"/>
    <d v="2019-10-21T00:00:00"/>
    <d v="2019-10-23T00:00:00"/>
    <d v="2019-10-23T00:00:00"/>
    <s v="GONZJ3"/>
    <d v="2019-10-22T00:00:00"/>
    <d v="2019-10-22T00:00:00"/>
    <d v="2019-10-22T00:00:00"/>
    <d v="2019-10-22T00:00:00"/>
    <s v="ICHAS"/>
    <d v="2019-10-23T00:00:00"/>
    <d v="2019-10-23T00:00:00"/>
    <d v="2019-10-23T00:00:00"/>
    <d v="2019-10-25T00:00:00"/>
    <s v="NINGLI.WANG2"/>
    <d v="2019-10-23T00:00:00"/>
    <d v="2019-10-23T00:00:00"/>
    <d v="2019-11-04T00:00:00"/>
    <d v="2019-10-30T00:00:00"/>
    <s v="JUAN.WANG"/>
    <d v="2019-11-08T00:00:00"/>
    <d v="2019-11-08T00:00:00"/>
    <d v="2019-11-08T00:00:00"/>
    <d v="2019-11-01T00:00:00"/>
    <s v="CIMOMO"/>
    <d v="2019-11-04T00:00:00"/>
    <d v="2019-11-04T00:00:00"/>
    <d v="2019-11-05T00:00:00"/>
    <d v="2019-11-05T00:00:00"/>
    <s v="SVCORDERMAN"/>
    <d v="2019-11-11T00:00:00"/>
    <m/>
    <d v="2019-11-11T00:00:00"/>
    <d v="2019-11-08T00:00:00"/>
    <s v="CIVIC.SHI2"/>
    <d v="2019-11-07T00:00:00"/>
    <d v="2019-11-07T00:00:00"/>
    <d v="2019-11-07T00:00:00"/>
    <d v="2019-11-07T00:00:00"/>
    <s v="GREEJ1"/>
    <m/>
    <m/>
    <d v="2019-11-13T00:00:00"/>
    <m/>
    <s v="HEFLA"/>
    <m/>
    <m/>
    <m/>
    <m/>
    <m/>
    <m/>
    <m/>
    <d v="2019-12-09T00:00:00"/>
    <d v="2019-11-27T00:00:00"/>
    <s v="CIVIC.SHI2"/>
    <d v="2019-11-08T00:00:00"/>
    <m/>
    <d v="2019-11-08T00:00:00"/>
    <d v="2019-11-07T00:00:00"/>
    <s v="ESCOA"/>
    <d v="2019-10-15T00:00:00"/>
    <d v="2019-10-15T00:00:00"/>
    <d v="2019-10-16T00:00:00"/>
    <d v="2019-10-16T00:00:00"/>
    <m/>
    <m/>
    <m/>
    <m/>
    <m/>
    <x v="0"/>
    <x v="0"/>
  </r>
  <r>
    <s v="SELUNDIN"/>
    <n v="1901956903"/>
    <s v="GB-ENPARTS-BLDR"/>
    <s v="RICE COMPANIES, INC"/>
    <s v="HEADSTART ADDITION 9/10/19"/>
    <x v="1"/>
    <d v="2019-11-08T00:00:00"/>
    <d v="2019-11-21T00:00:00"/>
    <m/>
    <s v="GC.C.19.014"/>
    <s v="MXC"/>
    <s v="VIS"/>
    <x v="20"/>
    <s v="KAN"/>
    <s v="B1"/>
    <m/>
    <m/>
    <m/>
    <d v="2019-12-01T00:00:00"/>
    <n v="10"/>
    <n v="10"/>
    <n v="0.01"/>
    <n v="0.01"/>
    <n v="0.01"/>
    <n v="0"/>
    <m/>
    <n v="0"/>
    <n v="0"/>
    <n v="0"/>
    <m/>
    <m/>
    <n v="0"/>
    <n v="9"/>
    <n v="90"/>
    <n v="-26.6"/>
    <m/>
    <n v="0"/>
    <m/>
    <m/>
    <m/>
    <m/>
    <m/>
    <s v="JLIAO"/>
    <m/>
    <m/>
    <m/>
    <m/>
    <s v="KPTRAN"/>
    <m/>
    <m/>
    <m/>
    <m/>
    <m/>
    <m/>
    <m/>
    <m/>
    <m/>
    <s v="TSMITH"/>
    <m/>
    <m/>
    <m/>
    <m/>
    <m/>
    <m/>
    <m/>
    <m/>
    <m/>
    <m/>
    <m/>
    <m/>
    <m/>
    <m/>
    <s v="SVCORDERMAN"/>
    <d v="2019-11-12T00:00:00"/>
    <m/>
    <d v="2019-11-12T00:00:00"/>
    <d v="2019-11-12T00:00:00"/>
    <m/>
    <m/>
    <m/>
    <m/>
    <m/>
    <m/>
    <m/>
    <m/>
    <d v="2019-11-15T00:00:00"/>
    <m/>
    <s v="MAYJ1"/>
    <m/>
    <m/>
    <m/>
    <m/>
    <m/>
    <m/>
    <m/>
    <m/>
    <m/>
    <s v="TSMITH"/>
    <d v="2019-11-08T00:00:00"/>
    <m/>
    <d v="2019-11-08T00:00:00"/>
    <d v="2019-11-08T00:00:00"/>
    <s v="ESCOA"/>
    <m/>
    <m/>
    <m/>
    <m/>
    <m/>
    <m/>
    <m/>
    <m/>
    <m/>
    <x v="0"/>
    <x v="1"/>
  </r>
  <r>
    <s v="ALFAC"/>
    <n v="1901794901"/>
    <s v="GB/WS-STD-BLDR LATINA"/>
    <s v="AVOCADO PACKING COMPANY S.A.C."/>
    <s v="AVOPACK"/>
    <x v="0"/>
    <d v="2019-08-19T00:00:00"/>
    <d v="2019-12-18T00:00:00"/>
    <m/>
    <m/>
    <s v="LAT"/>
    <s v="CX"/>
    <x v="18"/>
    <s v="LAT"/>
    <s v="E1"/>
    <m/>
    <d v="2019-09-11T00:00:00"/>
    <d v="2019-09-11T00:00:00"/>
    <m/>
    <n v="690532"/>
    <n v="164638.25"/>
    <n v="219.56"/>
    <n v="193.47"/>
    <n v="193.47"/>
    <n v="360"/>
    <m/>
    <n v="635.5"/>
    <n v="5"/>
    <n v="640.5"/>
    <n v="27999"/>
    <n v="23400"/>
    <n v="0"/>
    <n v="102172"/>
    <n v="14.795999999999999"/>
    <n v="0"/>
    <m/>
    <n v="0"/>
    <m/>
    <m/>
    <m/>
    <m/>
    <m/>
    <s v="FREDYIN"/>
    <d v="2019-09-09T00:00:00"/>
    <d v="2019-09-09T00:00:00"/>
    <d v="2019-09-30T00:00:00"/>
    <d v="2019-09-30T00:00:00"/>
    <s v="SWANG"/>
    <d v="2019-09-25T00:00:00"/>
    <d v="2019-09-25T00:00:00"/>
    <d v="2019-10-07T00:00:00"/>
    <d v="2019-10-04T00:00:00"/>
    <s v="FREDYIN"/>
    <m/>
    <m/>
    <d v="2019-09-30T00:00:00"/>
    <d v="2019-09-30T00:00:00"/>
    <s v="TONYFU"/>
    <d v="2019-09-30T00:00:00"/>
    <d v="2019-09-30T00:00:00"/>
    <d v="2019-11-04T00:00:00"/>
    <d v="2019-11-07T00:00:00"/>
    <s v="CSSHEN"/>
    <d v="2019-09-30T00:00:00"/>
    <d v="2019-09-30T00:00:00"/>
    <d v="2019-11-04T00:00:00"/>
    <d v="2019-11-07T00:00:00"/>
    <s v="CSSHEN"/>
    <d v="2019-11-07T00:00:00"/>
    <d v="2019-11-07T00:00:00"/>
    <d v="2019-11-07T00:00:00"/>
    <d v="2019-11-07T00:00:00"/>
    <s v="SVCORDERMAN"/>
    <d v="2019-11-08T00:00:00"/>
    <m/>
    <d v="2019-11-08T00:00:00"/>
    <d v="2019-11-08T00:00:00"/>
    <s v="CSSHEN"/>
    <d v="2019-11-06T00:00:00"/>
    <d v="2019-11-06T00:00:00"/>
    <d v="2019-11-06T00:00:00"/>
    <d v="2019-11-06T00:00:00"/>
    <m/>
    <m/>
    <m/>
    <d v="2019-11-13T00:00:00"/>
    <m/>
    <m/>
    <m/>
    <m/>
    <m/>
    <m/>
    <m/>
    <m/>
    <m/>
    <d v="2019-12-17T00:00:00"/>
    <m/>
    <s v="CSSHEN"/>
    <d v="2019-11-07T00:00:00"/>
    <m/>
    <d v="2019-11-07T00:00:00"/>
    <d v="2019-11-07T00:00:00"/>
    <s v="CLMARTINEZ"/>
    <d v="2019-08-29T00:00:00"/>
    <d v="2019-08-29T00:00:00"/>
    <d v="2019-09-06T00:00:00"/>
    <d v="2019-09-09T00:00:00"/>
    <m/>
    <m/>
    <m/>
    <m/>
    <m/>
    <x v="0"/>
    <x v="0"/>
  </r>
  <r>
    <s v="MJMONTGOMERY"/>
    <n v="1804232102"/>
    <s v="VP/Z-CUSTOM-BLDR"/>
    <s v="EPOC CONSTRUCTION INC."/>
    <s v="FORT BRAGG SOF - STT"/>
    <x v="0"/>
    <d v="2019-05-11T00:00:00"/>
    <d v="2019-12-06T00:00:00"/>
    <m/>
    <n v="117"/>
    <s v="STJ"/>
    <s v="STJ"/>
    <x v="16"/>
    <s v="NC"/>
    <s v="D1"/>
    <m/>
    <d v="2019-11-01T00:00:00"/>
    <d v="2019-11-01T00:00:00"/>
    <m/>
    <n v="116873.85"/>
    <n v="0"/>
    <n v="34.799999999999997"/>
    <n v="35.25"/>
    <n v="35.25"/>
    <n v="0"/>
    <m/>
    <n v="0"/>
    <n v="0"/>
    <n v="0"/>
    <n v="1"/>
    <n v="0"/>
    <n v="0"/>
    <n v="30959.49"/>
    <n v="26.49"/>
    <n v="158.65"/>
    <m/>
    <n v="0"/>
    <m/>
    <m/>
    <m/>
    <m/>
    <m/>
    <s v="DBRYAN"/>
    <d v="2019-04-29T00:00:00"/>
    <d v="2019-04-29T00:00:00"/>
    <d v="2019-04-29T00:00:00"/>
    <m/>
    <s v="CEQUERRY"/>
    <m/>
    <m/>
    <m/>
    <m/>
    <m/>
    <m/>
    <m/>
    <m/>
    <m/>
    <s v="JAOGLESBY"/>
    <d v="2019-06-06T00:00:00"/>
    <d v="2019-06-06T00:00:00"/>
    <d v="2019-06-06T00:00:00"/>
    <d v="2019-06-06T00:00:00"/>
    <s v="JAOGLESBY"/>
    <d v="2019-06-06T00:00:00"/>
    <d v="2019-06-06T00:00:00"/>
    <d v="2019-06-06T00:00:00"/>
    <d v="2019-06-06T00:00:00"/>
    <m/>
    <m/>
    <m/>
    <m/>
    <m/>
    <s v="SVCORDERMAN"/>
    <d v="2019-11-11T00:00:00"/>
    <m/>
    <d v="2019-11-11T00:00:00"/>
    <d v="2019-11-04T00:00:00"/>
    <s v="JAOGLESBY"/>
    <d v="2019-06-06T00:00:00"/>
    <d v="2019-06-03T00:00:00"/>
    <d v="2019-06-06T00:00:00"/>
    <d v="2019-06-06T00:00:00"/>
    <m/>
    <m/>
    <m/>
    <d v="2019-11-07T00:00:00"/>
    <m/>
    <s v="CEQUERRY"/>
    <m/>
    <m/>
    <m/>
    <m/>
    <m/>
    <m/>
    <m/>
    <d v="2019-12-06T00:00:00"/>
    <d v="2019-11-25T00:00:00"/>
    <s v="JAOGLESBY"/>
    <d v="2019-11-08T00:00:00"/>
    <m/>
    <d v="2019-11-08T00:00:00"/>
    <d v="2019-11-01T00:00:00"/>
    <s v="JPKELLY"/>
    <m/>
    <m/>
    <m/>
    <m/>
    <m/>
    <m/>
    <m/>
    <m/>
    <m/>
    <x v="0"/>
    <x v="0"/>
  </r>
  <r>
    <s v="BSWOFFORD"/>
    <n v="1901473001"/>
    <s v="VP/Z-CUSTOM-BLDR"/>
    <s v="DUNN BUILDING COMPANY, L.L.C."/>
    <s v="23021 WEAVER, L.L.C. - NEW OFF"/>
    <x v="0"/>
    <d v="2019-07-05T00:00:00"/>
    <d v="2019-12-11T00:00:00"/>
    <m/>
    <n v="23021"/>
    <s v="NC"/>
    <s v="VIS"/>
    <x v="16"/>
    <s v="NC"/>
    <s v="D1"/>
    <m/>
    <d v="2019-08-12T00:00:00"/>
    <d v="2019-08-12T00:00:00"/>
    <m/>
    <n v="114170.54"/>
    <n v="0"/>
    <n v="25.17"/>
    <n v="23.5"/>
    <n v="23.5"/>
    <n v="253.04"/>
    <m/>
    <n v="250"/>
    <n v="0"/>
    <n v="250"/>
    <n v="58454.14"/>
    <n v="27835.31"/>
    <n v="0"/>
    <n v="27142.75"/>
    <n v="23.774000000000001"/>
    <n v="0"/>
    <m/>
    <n v="23.7"/>
    <m/>
    <m/>
    <m/>
    <m/>
    <m/>
    <s v="KPTRAN"/>
    <d v="2019-09-04T00:00:00"/>
    <d v="2019-09-04T00:00:00"/>
    <d v="2019-09-19T00:00:00"/>
    <m/>
    <s v="YHUANG"/>
    <d v="2019-09-17T00:00:00"/>
    <d v="2019-09-17T00:00:00"/>
    <d v="2019-09-17T00:00:00"/>
    <m/>
    <s v="MWMUSSELWHITE"/>
    <d v="2019-09-25T00:00:00"/>
    <d v="2019-09-25T00:00:00"/>
    <d v="2019-09-26T00:00:00"/>
    <m/>
    <s v="MWMUSSELWHITE"/>
    <d v="2019-09-25T00:00:00"/>
    <d v="2019-09-18T00:00:00"/>
    <d v="2019-10-11T00:00:00"/>
    <d v="2019-10-11T00:00:00"/>
    <s v="KRBALENTINE"/>
    <d v="2019-10-14T00:00:00"/>
    <d v="2019-10-14T00:00:00"/>
    <d v="2019-10-16T00:00:00"/>
    <m/>
    <m/>
    <m/>
    <m/>
    <m/>
    <m/>
    <s v="SVCORDERMAN"/>
    <d v="2019-11-19T00:00:00"/>
    <m/>
    <d v="2019-11-19T00:00:00"/>
    <d v="2019-11-12T00:00:00"/>
    <s v="MWMUSSELWHITE"/>
    <d v="2019-11-14T00:00:00"/>
    <d v="2019-10-01T00:00:00"/>
    <d v="2019-11-14T00:00:00"/>
    <d v="2019-11-11T00:00:00"/>
    <m/>
    <m/>
    <m/>
    <d v="2019-11-15T00:00:00"/>
    <m/>
    <s v="TWMCCRARY"/>
    <m/>
    <m/>
    <m/>
    <m/>
    <m/>
    <m/>
    <m/>
    <d v="2019-12-11T00:00:00"/>
    <m/>
    <s v="MWMUSSELWHITE"/>
    <d v="2019-11-18T00:00:00"/>
    <m/>
    <d v="2019-11-18T00:00:00"/>
    <d v="2019-11-12T00:00:00"/>
    <s v="THLONG"/>
    <d v="2019-07-26T00:00:00"/>
    <d v="2019-07-26T00:00:00"/>
    <d v="2019-08-01T00:00:00"/>
    <d v="2019-08-01T00:00:00"/>
    <m/>
    <m/>
    <m/>
    <m/>
    <m/>
    <x v="0"/>
    <x v="0"/>
  </r>
  <r>
    <s v="KLGOETZ"/>
    <n v="1901358205"/>
    <s v="VP/CLAIM-ENPARTS-BLDR"/>
    <s v="VP - EASTERN CASH/DIRECT SALES"/>
    <s v="THIRD CREEK BUILDING 6"/>
    <x v="1"/>
    <d v="2019-11-07T00:00:00"/>
    <m/>
    <m/>
    <m/>
    <s v="CST"/>
    <s v="MXC"/>
    <x v="16"/>
    <s v="NC"/>
    <s v="D1"/>
    <m/>
    <m/>
    <m/>
    <d v="2019-12-01T00:00:00"/>
    <n v="0"/>
    <n v="0"/>
    <n v="0.1"/>
    <n v="0.1"/>
    <n v="0.1"/>
    <n v="0"/>
    <m/>
    <n v="0"/>
    <n v="0"/>
    <n v="0"/>
    <m/>
    <m/>
    <n v="0"/>
    <n v="-121.28"/>
    <m/>
    <n v="-126.15"/>
    <m/>
    <n v="0"/>
    <m/>
    <m/>
    <m/>
    <m/>
    <m/>
    <s v="GONZJ3"/>
    <m/>
    <m/>
    <m/>
    <m/>
    <s v="WILLA1"/>
    <m/>
    <m/>
    <m/>
    <m/>
    <m/>
    <m/>
    <m/>
    <m/>
    <m/>
    <m/>
    <m/>
    <m/>
    <m/>
    <m/>
    <m/>
    <m/>
    <m/>
    <m/>
    <m/>
    <m/>
    <m/>
    <m/>
    <m/>
    <m/>
    <s v="SVCORDERMAN"/>
    <d v="2019-11-08T00:00:00"/>
    <m/>
    <d v="2019-11-08T00:00:00"/>
    <d v="2019-11-08T00:00:00"/>
    <m/>
    <m/>
    <m/>
    <m/>
    <m/>
    <m/>
    <m/>
    <m/>
    <d v="2019-11-13T00:00:00"/>
    <m/>
    <s v="WILLA1"/>
    <m/>
    <m/>
    <m/>
    <m/>
    <m/>
    <m/>
    <m/>
    <d v="2019-11-13T00:00:00"/>
    <d v="2019-11-13T00:00:00"/>
    <s v="KLGOETZ"/>
    <d v="2019-11-07T00:00:00"/>
    <m/>
    <d v="2019-11-07T00:00:00"/>
    <d v="2019-11-07T00:00:00"/>
    <m/>
    <m/>
    <m/>
    <m/>
    <m/>
    <m/>
    <m/>
    <m/>
    <m/>
    <m/>
    <x v="0"/>
    <x v="2"/>
  </r>
  <r>
    <s v="MJMONTGOMERY"/>
    <n v="1803978340"/>
    <s v="VP/Z-CUSTOM-BLDR"/>
    <s v="LEMARTEC CORPORATION"/>
    <s v="OHL FISH FARM  JCP"/>
    <x v="1"/>
    <d v="2019-10-30T00:00:00"/>
    <d v="2019-11-15T00:00:00"/>
    <m/>
    <m/>
    <m/>
    <m/>
    <x v="16"/>
    <s v="NC"/>
    <m/>
    <m/>
    <d v="2019-10-30T00:00:00"/>
    <d v="2019-10-31T00:00:00"/>
    <d v="2019-12-01T00:00:00"/>
    <n v="29723.46"/>
    <n v="29723.46"/>
    <n v="5.89"/>
    <n v="3.2"/>
    <n v="3.2"/>
    <n v="0"/>
    <m/>
    <n v="0"/>
    <n v="0"/>
    <n v="0"/>
    <m/>
    <m/>
    <n v="0"/>
    <n v="10939.79"/>
    <n v="36.805"/>
    <n v="17452.96"/>
    <n v="58.71800000000000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31T00:00:00"/>
    <m/>
    <d v="2019-10-31T00:00:00"/>
    <d v="2019-10-31T00:00:00"/>
    <m/>
    <m/>
    <m/>
    <m/>
    <m/>
    <m/>
    <m/>
    <m/>
    <d v="2019-11-04T00:00:00"/>
    <m/>
    <m/>
    <m/>
    <m/>
    <m/>
    <m/>
    <m/>
    <m/>
    <m/>
    <d v="2019-11-18T00:00:00"/>
    <d v="2019-11-13T00:00:00"/>
    <s v="MJMONTGOMERY"/>
    <d v="2019-10-30T00:00:00"/>
    <m/>
    <d v="2019-10-30T00:00:00"/>
    <d v="2019-10-31T00:00:00"/>
    <m/>
    <m/>
    <m/>
    <m/>
    <m/>
    <m/>
    <m/>
    <m/>
    <m/>
    <m/>
    <x v="1"/>
    <x v="0"/>
  </r>
  <r>
    <s v="MMHARPER"/>
    <n v="1803424518"/>
    <s v="CSS/CONV-ENPARTS-BLDR"/>
    <s v="CANCO GENERAL CONTRACTORS, INC."/>
    <s v="EGYPT SHRINE HEADQUARTERS"/>
    <x v="0"/>
    <d v="2019-11-08T00:00:00"/>
    <d v="2019-11-12T00:00:00"/>
    <m/>
    <m/>
    <m/>
    <m/>
    <x v="2"/>
    <s v="NC"/>
    <s v="Z12"/>
    <m/>
    <m/>
    <m/>
    <m/>
    <n v="1"/>
    <n v="0"/>
    <n v="0"/>
    <n v="0.14000000000000001"/>
    <n v="0.14000000000000001"/>
    <n v="0"/>
    <m/>
    <n v="0"/>
    <n v="0"/>
    <n v="0"/>
    <m/>
    <m/>
    <n v="0"/>
    <n v="1"/>
    <n v="100"/>
    <n v="-209.7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8T00:00:00"/>
    <m/>
    <d v="2019-11-08T00:00:00"/>
    <d v="2019-11-08T00:00:00"/>
    <m/>
    <m/>
    <m/>
    <m/>
    <m/>
    <m/>
    <m/>
    <m/>
    <d v="2019-11-13T00:00:00"/>
    <m/>
    <m/>
    <m/>
    <m/>
    <m/>
    <m/>
    <m/>
    <m/>
    <m/>
    <d v="2019-11-15T00:00:00"/>
    <d v="2019-11-15T00:00:00"/>
    <s v="DEKLASING"/>
    <d v="2019-11-08T00:00:00"/>
    <m/>
    <d v="2019-11-08T00:00:00"/>
    <d v="2019-11-08T00:00:00"/>
    <m/>
    <m/>
    <m/>
    <m/>
    <m/>
    <m/>
    <m/>
    <m/>
    <m/>
    <m/>
    <x v="0"/>
    <x v="1"/>
  </r>
  <r>
    <s v="DEKLASING"/>
    <n v="1803424519"/>
    <s v="CSS/CONV-ENPARTS-BLDR"/>
    <s v="CANCO GENERAL CONTRACTORS, INC."/>
    <s v="EGYPT SHRINE HEADQUARTERS"/>
    <x v="1"/>
    <d v="2019-11-12T00:00:00"/>
    <d v="2019-11-14T00:00:00"/>
    <m/>
    <m/>
    <m/>
    <m/>
    <x v="2"/>
    <s v="NC"/>
    <s v="Z12"/>
    <m/>
    <m/>
    <m/>
    <d v="2019-12-01T00:00:00"/>
    <n v="1"/>
    <n v="0"/>
    <n v="0"/>
    <n v="0.02"/>
    <n v="0.02"/>
    <n v="0"/>
    <m/>
    <n v="0"/>
    <n v="0"/>
    <n v="0"/>
    <m/>
    <m/>
    <n v="0"/>
    <n v="1"/>
    <n v="100"/>
    <n v="-461.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2T00:00:00"/>
    <m/>
    <d v="2019-11-12T00:00:00"/>
    <d v="2019-11-12T00:00:00"/>
    <m/>
    <m/>
    <m/>
    <m/>
    <m/>
    <m/>
    <m/>
    <m/>
    <d v="2019-11-15T00:00:00"/>
    <m/>
    <m/>
    <m/>
    <m/>
    <m/>
    <m/>
    <m/>
    <m/>
    <m/>
    <d v="2019-11-19T00:00:00"/>
    <d v="2019-11-18T00:00:00"/>
    <s v="DEKLASING"/>
    <d v="2019-11-12T00:00:00"/>
    <m/>
    <d v="2019-11-12T00:00:00"/>
    <d v="2019-11-12T00:00:00"/>
    <m/>
    <m/>
    <m/>
    <m/>
    <m/>
    <m/>
    <m/>
    <m/>
    <m/>
    <m/>
    <x v="0"/>
    <x v="1"/>
  </r>
  <r>
    <s v="SLSHEETS"/>
    <n v="1901965001"/>
    <s v="VP/Z-CUSTOM-BLDR"/>
    <s v="BUZICK CONSTRUCTION CO."/>
    <s v="KEC MAKE UP RING ORDER"/>
    <x v="0"/>
    <d v="2019-09-12T00:00:00"/>
    <d v="2019-12-02T00:00:00"/>
    <m/>
    <s v="PC1900"/>
    <s v="NC"/>
    <s v="EVA"/>
    <x v="17"/>
    <s v="NC"/>
    <s v="C1"/>
    <m/>
    <d v="2019-09-24T00:00:00"/>
    <d v="2019-09-25T00:00:00"/>
    <m/>
    <n v="195052.24"/>
    <n v="0"/>
    <n v="67.13"/>
    <n v="63.01"/>
    <n v="63.01"/>
    <n v="107.78"/>
    <m/>
    <n v="144.4"/>
    <n v="0"/>
    <n v="144.4"/>
    <n v="24893.98"/>
    <n v="11854.28"/>
    <n v="0"/>
    <n v="45612.99"/>
    <n v="23.385000000000002"/>
    <n v="0"/>
    <m/>
    <n v="0"/>
    <m/>
    <m/>
    <m/>
    <m/>
    <m/>
    <s v="GCSMITH"/>
    <d v="2019-10-15T00:00:00"/>
    <d v="2019-10-15T00:00:00"/>
    <d v="2019-10-16T00:00:00"/>
    <m/>
    <s v="CJFALIN"/>
    <d v="2019-10-10T00:00:00"/>
    <d v="2019-10-10T00:00:00"/>
    <d v="2019-10-16T00:00:00"/>
    <m/>
    <s v="MENGELMANN"/>
    <d v="2019-10-03T00:00:00"/>
    <d v="2019-10-03T00:00:00"/>
    <d v="2019-10-04T00:00:00"/>
    <m/>
    <s v="MDGEOHRING"/>
    <d v="2019-10-23T00:00:00"/>
    <d v="2019-10-23T00:00:00"/>
    <d v="2019-11-07T00:00:00"/>
    <d v="2019-11-08T00:00:00"/>
    <s v="MDGEOHRING"/>
    <d v="2019-11-08T00:00:00"/>
    <d v="2019-11-08T00:00:00"/>
    <d v="2019-11-08T00:00:00"/>
    <d v="2019-11-08T00:00:00"/>
    <m/>
    <m/>
    <m/>
    <m/>
    <m/>
    <s v="SVCORDERMAN"/>
    <d v="2019-11-04T00:00:00"/>
    <m/>
    <d v="2019-11-08T00:00:00"/>
    <d v="2019-11-08T00:00:00"/>
    <s v="MDGEOHRING"/>
    <d v="2019-10-24T00:00:00"/>
    <d v="2019-11-08T00:00:00"/>
    <d v="2019-11-08T00:00:00"/>
    <d v="2019-11-12T00:00:00"/>
    <m/>
    <m/>
    <m/>
    <d v="2019-11-13T00:00:00"/>
    <m/>
    <s v="CEQUERRY"/>
    <m/>
    <m/>
    <m/>
    <m/>
    <m/>
    <m/>
    <m/>
    <d v="2019-12-02T00:00:00"/>
    <m/>
    <s v="MDGEOHRING"/>
    <d v="2019-11-08T00:00:00"/>
    <m/>
    <d v="2019-11-08T00:00:00"/>
    <d v="2019-11-08T00:00:00"/>
    <s v="TLWOLFE"/>
    <d v="2019-09-18T00:00:00"/>
    <d v="2019-09-18T00:00:00"/>
    <d v="2019-09-20T00:00:00"/>
    <d v="2019-09-23T00:00:00"/>
    <m/>
    <m/>
    <m/>
    <m/>
    <m/>
    <x v="0"/>
    <x v="0"/>
  </r>
  <r>
    <s v="SLSHEETS"/>
    <n v="1901965003"/>
    <s v="VP/CLAIM-ENPARTS-BLDR"/>
    <s v="BUZICK CONSTRUCTION CO."/>
    <s v="KEC MAKE UP RING ORDER"/>
    <x v="0"/>
    <d v="2019-11-22T00:00:00"/>
    <d v="2019-12-02T00:00:00"/>
    <m/>
    <s v="PC1900"/>
    <s v="NC"/>
    <s v="EVA"/>
    <x v="17"/>
    <s v="NC"/>
    <s v="C1"/>
    <s v="OTHER"/>
    <d v="2019-11-22T00:00:00"/>
    <d v="2019-11-25T00:00:00"/>
    <m/>
    <n v="51052.2"/>
    <n v="0"/>
    <n v="10.07"/>
    <n v="10.93"/>
    <n v="10.93"/>
    <n v="0"/>
    <m/>
    <n v="0"/>
    <n v="0"/>
    <n v="0"/>
    <m/>
    <m/>
    <n v="0"/>
    <n v="26741.63"/>
    <n v="52.381"/>
    <n v="0"/>
    <m/>
    <n v="0"/>
    <m/>
    <m/>
    <m/>
    <m/>
    <m/>
    <s v="GCSMITH"/>
    <m/>
    <m/>
    <m/>
    <m/>
    <s v="CJFALIN"/>
    <m/>
    <m/>
    <m/>
    <m/>
    <m/>
    <m/>
    <m/>
    <m/>
    <m/>
    <m/>
    <m/>
    <m/>
    <m/>
    <m/>
    <m/>
    <m/>
    <m/>
    <m/>
    <m/>
    <m/>
    <m/>
    <m/>
    <m/>
    <m/>
    <s v="SVCORDERMAN"/>
    <m/>
    <m/>
    <m/>
    <d v="2019-11-22T00:00:00"/>
    <m/>
    <m/>
    <m/>
    <m/>
    <m/>
    <m/>
    <m/>
    <m/>
    <d v="2019-11-27T00:00:00"/>
    <m/>
    <s v="CEQUERRY"/>
    <m/>
    <m/>
    <m/>
    <m/>
    <m/>
    <m/>
    <m/>
    <d v="2019-12-02T00:00:00"/>
    <m/>
    <s v="SLSHEETS"/>
    <d v="2019-11-22T00:00:00"/>
    <m/>
    <d v="2019-11-22T00:00:00"/>
    <d v="2019-11-22T00:00:00"/>
    <s v="TLWOLFE"/>
    <m/>
    <m/>
    <m/>
    <m/>
    <m/>
    <m/>
    <m/>
    <m/>
    <m/>
    <x v="0"/>
    <x v="2"/>
  </r>
  <r>
    <s v="MJMONTGOMERY"/>
    <n v="1804232402"/>
    <s v="VP/Z-CUSTOM-BLDR"/>
    <s v="EPOC CONSTRUCTION INC."/>
    <s v="FORT BRAGG SOF - HPTC"/>
    <x v="0"/>
    <d v="2019-05-11T00:00:00"/>
    <d v="2019-12-06T00:00:00"/>
    <m/>
    <n v="117"/>
    <s v="STJ"/>
    <s v="STJ"/>
    <x v="17"/>
    <s v="NC"/>
    <s v="E1"/>
    <m/>
    <d v="2019-11-01T00:00:00"/>
    <d v="2019-11-01T00:00:00"/>
    <m/>
    <n v="87250.79"/>
    <n v="0"/>
    <n v="24.33"/>
    <n v="19.440000000000001"/>
    <n v="19.440000000000001"/>
    <n v="0"/>
    <m/>
    <n v="0"/>
    <n v="0"/>
    <n v="0"/>
    <n v="1"/>
    <n v="0"/>
    <n v="0"/>
    <n v="31498.98"/>
    <n v="36.101999999999997"/>
    <n v="0"/>
    <m/>
    <n v="0"/>
    <m/>
    <m/>
    <m/>
    <m/>
    <m/>
    <s v="DBRYAN"/>
    <m/>
    <m/>
    <m/>
    <m/>
    <s v="CEQUERRY"/>
    <m/>
    <m/>
    <m/>
    <m/>
    <m/>
    <m/>
    <m/>
    <m/>
    <m/>
    <s v="MPMAAS"/>
    <d v="2019-05-06T00:00:00"/>
    <d v="2019-05-06T00:00:00"/>
    <d v="2019-05-14T00:00:00"/>
    <d v="2019-05-14T00:00:00"/>
    <s v="MPMAAS"/>
    <d v="2019-05-15T00:00:00"/>
    <d v="2019-05-15T00:00:00"/>
    <d v="2019-05-16T00:00:00"/>
    <d v="2019-05-14T00:00:00"/>
    <m/>
    <m/>
    <m/>
    <m/>
    <m/>
    <s v="SVCORDERMAN"/>
    <d v="2019-11-11T00:00:00"/>
    <m/>
    <d v="2019-11-11T00:00:00"/>
    <d v="2019-11-12T00:00:00"/>
    <s v="MPMAAS"/>
    <d v="2019-04-30T00:00:00"/>
    <d v="2019-04-30T00:00:00"/>
    <d v="2019-05-22T00:00:00"/>
    <d v="2019-05-14T00:00:00"/>
    <m/>
    <m/>
    <m/>
    <d v="2019-11-15T00:00:00"/>
    <m/>
    <s v="CEQUERRY"/>
    <m/>
    <m/>
    <m/>
    <m/>
    <m/>
    <m/>
    <m/>
    <d v="2019-12-06T00:00:00"/>
    <m/>
    <s v="MPMAAS"/>
    <d v="2019-11-08T00:00:00"/>
    <m/>
    <d v="2019-11-08T00:00:00"/>
    <d v="2019-11-11T00:00:00"/>
    <s v="JPKELLY"/>
    <m/>
    <m/>
    <m/>
    <m/>
    <m/>
    <m/>
    <m/>
    <m/>
    <m/>
    <x v="1"/>
    <x v="0"/>
  </r>
  <r>
    <s v="VIWEBSTER"/>
    <n v="1900834310"/>
    <s v="VP-ENPARTS-BLDR"/>
    <s v="C. MERRILL CONSTRUCTION, LLC"/>
    <s v="CHATHAM COUNTY FLEET SERVICES"/>
    <x v="1"/>
    <d v="2019-11-20T00:00:00"/>
    <m/>
    <m/>
    <s v="C1907-21"/>
    <s v="NC"/>
    <s v="NC"/>
    <x v="3"/>
    <s v="NC"/>
    <s v="E1"/>
    <m/>
    <m/>
    <m/>
    <d v="2019-12-01T00:00:00"/>
    <n v="683.78"/>
    <n v="683.78"/>
    <n v="0.39"/>
    <n v="0.4"/>
    <n v="0.4"/>
    <n v="0"/>
    <m/>
    <n v="0"/>
    <n v="0"/>
    <n v="0"/>
    <m/>
    <m/>
    <n v="0"/>
    <n v="-0.23"/>
    <m/>
    <n v="-72.2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20T00:00:00"/>
    <d v="2019-11-20T00:00:00"/>
    <m/>
    <m/>
    <m/>
    <m/>
    <m/>
    <m/>
    <m/>
    <m/>
    <d v="2019-11-25T00:00:00"/>
    <m/>
    <m/>
    <m/>
    <m/>
    <m/>
    <m/>
    <m/>
    <m/>
    <m/>
    <d v="2019-11-26T00:00:00"/>
    <d v="2019-11-25T00:00:00"/>
    <s v="VIWEBSTER"/>
    <d v="2019-11-20T00:00:00"/>
    <m/>
    <d v="2019-11-20T00:00:00"/>
    <d v="2019-11-20T00:00:00"/>
    <s v="THLONG"/>
    <m/>
    <m/>
    <m/>
    <m/>
    <m/>
    <m/>
    <m/>
    <m/>
    <m/>
    <x v="0"/>
    <x v="1"/>
  </r>
  <r>
    <s v="RCAUDILL"/>
    <n v="1804112809"/>
    <s v="VP/CLAIM-ENPARTS-BLDR"/>
    <s v="ALLEN &amp; GRAHAM, INC."/>
    <s v="PLANT VOGTLE - MISC BUILDING"/>
    <x v="0"/>
    <d v="2019-10-30T00:00:00"/>
    <m/>
    <m/>
    <m/>
    <s v="NC"/>
    <s v="MEM"/>
    <x v="3"/>
    <s v="NC"/>
    <s v="E2"/>
    <s v="OTHER"/>
    <m/>
    <m/>
    <m/>
    <n v="2499.37"/>
    <n v="0"/>
    <n v="0.85"/>
    <n v="0.85"/>
    <n v="0.85"/>
    <n v="0"/>
    <m/>
    <n v="0"/>
    <n v="0"/>
    <n v="0"/>
    <m/>
    <m/>
    <n v="0"/>
    <n v="1309.19"/>
    <n v="52.381"/>
    <n v="-1610.15"/>
    <m/>
    <n v="0"/>
    <m/>
    <m/>
    <m/>
    <m/>
    <m/>
    <s v="JDPETRICH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0-31T00:00:00"/>
    <m/>
    <d v="2019-10-31T00:00:00"/>
    <d v="2019-10-31T00:00:00"/>
    <m/>
    <m/>
    <m/>
    <m/>
    <m/>
    <m/>
    <m/>
    <m/>
    <d v="2019-11-04T00:00:00"/>
    <m/>
    <s v="TWMCCRARY"/>
    <m/>
    <m/>
    <m/>
    <m/>
    <m/>
    <m/>
    <m/>
    <d v="2019-11-05T00:00:00"/>
    <d v="2019-11-12T00:00:00"/>
    <s v="RCAUDILL"/>
    <d v="2019-10-30T00:00:00"/>
    <m/>
    <d v="2019-10-30T00:00:00"/>
    <d v="2019-10-30T00:00:00"/>
    <s v="RKWOOD"/>
    <m/>
    <m/>
    <m/>
    <m/>
    <m/>
    <m/>
    <m/>
    <m/>
    <m/>
    <x v="0"/>
    <x v="2"/>
  </r>
  <r>
    <s v="RCAUDILL"/>
    <n v="1804112810"/>
    <s v="VP/CLAIM-ENPARTS-BLDR"/>
    <s v="ALLEN &amp; GRAHAM, INC."/>
    <s v="PLANT VOGTLE - MISC BUILDING"/>
    <x v="1"/>
    <d v="2019-11-06T00:00:00"/>
    <m/>
    <m/>
    <m/>
    <s v="NC"/>
    <s v="MEM"/>
    <x v="3"/>
    <s v="NC"/>
    <s v="E2"/>
    <m/>
    <m/>
    <m/>
    <d v="2019-12-01T00:00:00"/>
    <n v="0"/>
    <n v="0"/>
    <n v="0.01"/>
    <n v="0.02"/>
    <n v="0.02"/>
    <n v="0"/>
    <m/>
    <n v="0"/>
    <n v="0"/>
    <n v="0"/>
    <m/>
    <m/>
    <n v="0"/>
    <n v="-18.09"/>
    <m/>
    <n v="-54.9"/>
    <m/>
    <n v="0"/>
    <m/>
    <m/>
    <m/>
    <m/>
    <m/>
    <s v="JDPETRICH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1-07T00:00:00"/>
    <m/>
    <d v="2019-11-07T00:00:00"/>
    <d v="2019-11-07T00:00:00"/>
    <m/>
    <m/>
    <m/>
    <m/>
    <m/>
    <m/>
    <m/>
    <m/>
    <d v="2019-11-11T00:00:00"/>
    <m/>
    <s v="TWMCCRARY"/>
    <m/>
    <m/>
    <m/>
    <m/>
    <m/>
    <m/>
    <m/>
    <d v="2019-11-13T00:00:00"/>
    <d v="2019-11-13T00:00:00"/>
    <s v="RCAUDILL"/>
    <d v="2019-11-06T00:00:00"/>
    <m/>
    <d v="2019-11-06T00:00:00"/>
    <d v="2019-11-06T00:00:00"/>
    <s v="RKWOOD"/>
    <m/>
    <m/>
    <m/>
    <m/>
    <m/>
    <m/>
    <m/>
    <m/>
    <m/>
    <x v="0"/>
    <x v="2"/>
  </r>
  <r>
    <s v="RCAUDILL"/>
    <n v="1804112811"/>
    <s v="VP/CLAIM-ENPARTS-BLDR"/>
    <s v="ALLEN &amp; GRAHAM, INC."/>
    <s v="PLANT VOGTLE - MISC BUILDING"/>
    <x v="3"/>
    <d v="2019-11-19T00:00:00"/>
    <m/>
    <m/>
    <m/>
    <s v="NC"/>
    <s v="MEM"/>
    <x v="3"/>
    <s v="NC"/>
    <s v="E2"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JDPETRICH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1-21T00:00:00"/>
    <m/>
    <d v="2019-11-21T00:00:00"/>
    <d v="2019-11-21T00:00:00"/>
    <m/>
    <m/>
    <m/>
    <m/>
    <m/>
    <m/>
    <m/>
    <m/>
    <d v="2019-11-25T00:00:00"/>
    <m/>
    <s v="TWMCCRARY"/>
    <m/>
    <m/>
    <m/>
    <m/>
    <m/>
    <m/>
    <m/>
    <d v="2019-11-26T00:00:00"/>
    <m/>
    <s v="RCAUDILL"/>
    <d v="2019-11-19T00:00:00"/>
    <m/>
    <d v="2019-11-19T00:00:00"/>
    <d v="2019-11-19T00:00:00"/>
    <s v="RKWOOD"/>
    <m/>
    <m/>
    <m/>
    <m/>
    <m/>
    <m/>
    <m/>
    <m/>
    <m/>
    <x v="0"/>
    <x v="2"/>
  </r>
  <r>
    <s v="RCAUDILL"/>
    <n v="1804112812"/>
    <s v="VP/CLAIM-ENPARTS-BLDR"/>
    <s v="ALLEN &amp; GRAHAM, INC."/>
    <s v="PLANT VOGTLE - MISC BUILDING"/>
    <x v="3"/>
    <d v="2019-11-22T00:00:00"/>
    <m/>
    <m/>
    <m/>
    <s v="NC"/>
    <s v="MEM"/>
    <x v="3"/>
    <s v="NC"/>
    <s v="E2"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JDPETRICH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1-25T00:00:00"/>
    <m/>
    <d v="2019-11-25T00:00:00"/>
    <d v="2019-11-25T00:00:00"/>
    <m/>
    <m/>
    <m/>
    <m/>
    <m/>
    <m/>
    <m/>
    <m/>
    <d v="2019-11-28T00:00:00"/>
    <m/>
    <s v="TWMCCRARY"/>
    <m/>
    <m/>
    <m/>
    <m/>
    <m/>
    <m/>
    <m/>
    <d v="2019-12-02T00:00:00"/>
    <m/>
    <s v="RCAUDILL"/>
    <d v="2019-11-22T00:00:00"/>
    <m/>
    <d v="2019-11-22T00:00:00"/>
    <d v="2019-11-22T00:00:00"/>
    <s v="RKWOOD"/>
    <m/>
    <m/>
    <m/>
    <m/>
    <m/>
    <m/>
    <m/>
    <m/>
    <m/>
    <x v="0"/>
    <x v="2"/>
  </r>
  <r>
    <s v="JDLEDBETTER"/>
    <n v="1901601701"/>
    <s v="VP/Z-CUSTOM-BLDR"/>
    <s v="BUILDING STRUCTURES &amp; EXTERIORS, LLC"/>
    <s v="CARVANA"/>
    <x v="0"/>
    <d v="2019-09-04T00:00:00"/>
    <d v="2019-12-09T00:00:00"/>
    <m/>
    <m/>
    <s v="NC"/>
    <s v="EVA"/>
    <x v="3"/>
    <s v="NC"/>
    <s v="F1"/>
    <m/>
    <d v="2019-09-11T00:00:00"/>
    <d v="2019-09-12T00:00:00"/>
    <m/>
    <n v="261275.53"/>
    <n v="0"/>
    <n v="113.82"/>
    <n v="118.9"/>
    <n v="118.9"/>
    <n v="170.78"/>
    <m/>
    <n v="257"/>
    <n v="0"/>
    <n v="257"/>
    <n v="39452.93"/>
    <n v="18787.11"/>
    <n v="0"/>
    <n v="52893.59"/>
    <n v="20.244"/>
    <n v="0"/>
    <m/>
    <n v="11.5"/>
    <m/>
    <m/>
    <m/>
    <m/>
    <m/>
    <s v="JOPARKER"/>
    <d v="2019-10-09T00:00:00"/>
    <d v="2019-10-09T00:00:00"/>
    <d v="2019-10-16T00:00:00"/>
    <m/>
    <s v="HARBD"/>
    <d v="2019-10-15T00:00:00"/>
    <d v="2019-10-15T00:00:00"/>
    <d v="2019-10-15T00:00:00"/>
    <d v="2019-10-28T00:00:00"/>
    <s v="JDLEDBETTER"/>
    <d v="2019-09-20T00:00:00"/>
    <d v="2019-09-20T00:00:00"/>
    <d v="2019-09-20T00:00:00"/>
    <d v="2019-09-20T00:00:00"/>
    <s v="KTHANGARAJU"/>
    <d v="2019-10-31T00:00:00"/>
    <d v="2019-10-31T00:00:00"/>
    <d v="2019-11-06T00:00:00"/>
    <d v="2019-11-06T00:00:00"/>
    <s v="GANESANJ"/>
    <d v="2019-11-07T00:00:00"/>
    <d v="2019-11-07T00:00:00"/>
    <d v="2019-11-08T00:00:00"/>
    <d v="2019-11-08T00:00:00"/>
    <m/>
    <m/>
    <m/>
    <m/>
    <m/>
    <s v="SVCORDERMAN"/>
    <d v="2019-11-20T00:00:00"/>
    <m/>
    <d v="2019-11-21T00:00:00"/>
    <d v="2019-11-20T00:00:00"/>
    <s v="KTHANGARAJU"/>
    <d v="2019-11-12T00:00:00"/>
    <d v="2019-11-12T00:00:00"/>
    <d v="2019-11-12T00:00:00"/>
    <d v="2019-11-12T00:00:00"/>
    <m/>
    <m/>
    <m/>
    <d v="2019-11-25T00:00:00"/>
    <m/>
    <s v="CEQUERRY"/>
    <m/>
    <m/>
    <d v="2019-11-20T00:00:00"/>
    <d v="2019-11-20T00:00:00"/>
    <m/>
    <m/>
    <m/>
    <d v="2019-12-11T00:00:00"/>
    <m/>
    <s v="RAMRA"/>
    <d v="2019-11-20T00:00:00"/>
    <m/>
    <d v="2019-11-20T00:00:00"/>
    <d v="2019-11-20T00:00:00"/>
    <s v="MJGUFFEY"/>
    <d v="2019-09-13T00:00:00"/>
    <d v="2019-09-13T00:00:00"/>
    <d v="2019-09-20T00:00:00"/>
    <d v="2019-09-20T00:00:00"/>
    <m/>
    <m/>
    <m/>
    <m/>
    <m/>
    <x v="0"/>
    <x v="0"/>
  </r>
  <r>
    <s v="SLMCNABB"/>
    <n v="1902239501"/>
    <s v="VP/FSTRK-STD-BLDR"/>
    <s v="HARRELL CONSTRUCTION COMPANY, INC."/>
    <s v="JET SET PETS"/>
    <x v="0"/>
    <d v="2019-10-21T00:00:00"/>
    <d v="2019-12-10T00:00:00"/>
    <m/>
    <s v="2019-17"/>
    <s v="CST"/>
    <s v="MEM"/>
    <x v="23"/>
    <s v="NC"/>
    <s v="C1"/>
    <m/>
    <d v="2019-10-21T00:00:00"/>
    <d v="2019-10-22T00:00:00"/>
    <m/>
    <n v="30405.97"/>
    <n v="0"/>
    <n v="13.02"/>
    <n v="13.47"/>
    <n v="13.47"/>
    <n v="15"/>
    <m/>
    <n v="29.5"/>
    <n v="0"/>
    <n v="29.5"/>
    <n v="3465"/>
    <n v="1650"/>
    <n v="0"/>
    <n v="5654.45"/>
    <n v="18.597000000000001"/>
    <n v="-22.32"/>
    <m/>
    <n v="18.600000000000001"/>
    <m/>
    <m/>
    <m/>
    <m/>
    <m/>
    <s v="JHUTCHINSON"/>
    <d v="2019-10-23T00:00:00"/>
    <d v="2019-10-23T00:00:00"/>
    <d v="2019-10-24T00:00:00"/>
    <d v="2019-10-23T00:00:00"/>
    <s v="APPEA"/>
    <d v="2019-10-24T00:00:00"/>
    <d v="2019-10-24T00:00:00"/>
    <d v="2019-10-24T00:00:00"/>
    <d v="2019-10-23T00:00:00"/>
    <m/>
    <m/>
    <m/>
    <m/>
    <m/>
    <s v="MENGELMANN"/>
    <d v="2019-10-28T00:00:00"/>
    <d v="2019-10-25T00:00:00"/>
    <d v="2019-10-30T00:00:00"/>
    <d v="2019-11-04T00:00:00"/>
    <s v="WSMORRISON"/>
    <d v="2019-10-31T00:00:00"/>
    <d v="2019-10-31T00:00:00"/>
    <d v="2019-11-01T00:00:00"/>
    <d v="2019-11-01T00:00:00"/>
    <m/>
    <m/>
    <m/>
    <m/>
    <m/>
    <s v="SVCORDERMAN"/>
    <d v="2019-11-11T00:00:00"/>
    <m/>
    <d v="2019-11-11T00:00:00"/>
    <d v="2019-11-06T00:00:00"/>
    <m/>
    <m/>
    <m/>
    <m/>
    <m/>
    <m/>
    <m/>
    <m/>
    <d v="2019-11-11T00:00:00"/>
    <m/>
    <s v="CDBRIDGES"/>
    <m/>
    <m/>
    <m/>
    <m/>
    <m/>
    <m/>
    <m/>
    <d v="2019-12-10T00:00:00"/>
    <m/>
    <s v="MENGELMANN"/>
    <d v="2019-11-08T00:00:00"/>
    <m/>
    <d v="2019-11-08T00:00:00"/>
    <d v="2019-11-06T00:00:00"/>
    <m/>
    <m/>
    <m/>
    <m/>
    <m/>
    <m/>
    <m/>
    <m/>
    <m/>
    <m/>
    <x v="0"/>
    <x v="0"/>
  </r>
  <r>
    <s v="KLGOETZ"/>
    <n v="1902225301"/>
    <s v="VP/FSTRK-STD-BLDR"/>
    <s v="E. A. DUNCAN CONSTRUCTION"/>
    <s v="CHAMPION KARATE 80X75X20 WAINS"/>
    <x v="0"/>
    <d v="2019-10-23T00:00:00"/>
    <d v="2020-01-03T00:00:00"/>
    <m/>
    <s v="ED2685-9063-31"/>
    <s v="CST"/>
    <s v="MEM"/>
    <x v="23"/>
    <s v="NC"/>
    <s v="C1"/>
    <m/>
    <d v="2019-10-24T00:00:00"/>
    <d v="2019-10-25T00:00:00"/>
    <m/>
    <n v="48682.52"/>
    <n v="0"/>
    <n v="19.68"/>
    <n v="20.18"/>
    <n v="20.18"/>
    <n v="15"/>
    <m/>
    <n v="47"/>
    <n v="0"/>
    <n v="47"/>
    <n v="3465"/>
    <n v="1650"/>
    <n v="0"/>
    <n v="8263"/>
    <n v="16.972999999999999"/>
    <n v="0"/>
    <m/>
    <n v="16.97"/>
    <m/>
    <m/>
    <m/>
    <m/>
    <m/>
    <s v="SMARONDE"/>
    <d v="2019-10-25T00:00:00"/>
    <d v="2019-10-25T00:00:00"/>
    <d v="2019-10-28T00:00:00"/>
    <d v="2019-10-29T00:00:00"/>
    <s v="RDENNIS1"/>
    <d v="2019-10-28T00:00:00"/>
    <d v="2019-10-28T00:00:00"/>
    <d v="2019-10-28T00:00:00"/>
    <d v="2019-10-28T00:00:00"/>
    <m/>
    <m/>
    <m/>
    <m/>
    <m/>
    <s v="IOAKLEY"/>
    <d v="2019-11-06T00:00:00"/>
    <d v="2019-11-06T00:00:00"/>
    <d v="2019-11-08T00:00:00"/>
    <d v="2019-11-08T00:00:00"/>
    <s v="ADPRITCHETT"/>
    <d v="2019-11-12T00:00:00"/>
    <d v="2019-11-12T00:00:00"/>
    <d v="2019-11-13T00:00:00"/>
    <d v="2019-11-18T00:00:00"/>
    <m/>
    <m/>
    <m/>
    <m/>
    <m/>
    <s v="SVCORDERMAN"/>
    <m/>
    <m/>
    <d v="2019-12-03T00:00:00"/>
    <d v="2019-11-25T00:00:00"/>
    <m/>
    <m/>
    <m/>
    <m/>
    <m/>
    <m/>
    <m/>
    <m/>
    <m/>
    <m/>
    <s v="JOWOOD"/>
    <m/>
    <m/>
    <m/>
    <m/>
    <m/>
    <m/>
    <m/>
    <d v="2020-01-03T00:00:00"/>
    <m/>
    <s v="IOAKLEY"/>
    <d v="2019-11-18T00:00:00"/>
    <m/>
    <d v="2019-11-18T00:00:00"/>
    <d v="2019-11-18T00:00:00"/>
    <m/>
    <m/>
    <m/>
    <m/>
    <m/>
    <m/>
    <m/>
    <m/>
    <m/>
    <m/>
    <x v="0"/>
    <x v="0"/>
  </r>
  <r>
    <s v="SLMCNABB"/>
    <n v="1902312301"/>
    <s v="VP/FSTRK-STD-BLDR"/>
    <s v="HARRISON CONSTRUCTION CO. INC."/>
    <s v="JACKIE OF ALL TRADES"/>
    <x v="0"/>
    <d v="2019-10-25T00:00:00"/>
    <d v="2019-12-20T00:00:00"/>
    <m/>
    <m/>
    <s v="CST"/>
    <s v="MEM"/>
    <x v="23"/>
    <s v="NC"/>
    <s v="C1"/>
    <m/>
    <d v="2019-10-29T00:00:00"/>
    <d v="2019-10-30T00:00:00"/>
    <m/>
    <n v="83164.210000000006"/>
    <n v="0"/>
    <n v="28.08"/>
    <n v="28.83"/>
    <n v="28.83"/>
    <n v="60"/>
    <m/>
    <n v="31.5"/>
    <n v="0"/>
    <n v="31.5"/>
    <n v="3465"/>
    <n v="1650"/>
    <n v="0"/>
    <n v="13431.77"/>
    <n v="16.151"/>
    <n v="0"/>
    <m/>
    <n v="16.149999999999999"/>
    <m/>
    <m/>
    <m/>
    <m/>
    <m/>
    <s v="JHUTCHINSON"/>
    <d v="2019-10-29T00:00:00"/>
    <d v="2019-10-29T00:00:00"/>
    <d v="2019-10-30T00:00:00"/>
    <d v="2019-10-30T00:00:00"/>
    <s v="WILLA1"/>
    <d v="2019-10-30T00:00:00"/>
    <d v="2019-10-30T00:00:00"/>
    <d v="2019-10-30T00:00:00"/>
    <d v="2019-10-30T00:00:00"/>
    <m/>
    <m/>
    <m/>
    <m/>
    <m/>
    <s v="IOAKLEY"/>
    <d v="2019-11-18T00:00:00"/>
    <d v="2019-11-18T00:00:00"/>
    <d v="2019-11-20T00:00:00"/>
    <d v="2019-11-08T00:00:00"/>
    <s v="WSMORRISON"/>
    <d v="2019-11-21T00:00:00"/>
    <d v="2019-11-21T00:00:00"/>
    <d v="2019-11-21T00:00:00"/>
    <d v="2019-11-21T00:00:00"/>
    <m/>
    <m/>
    <m/>
    <m/>
    <m/>
    <s v="SVCORDERMAN"/>
    <d v="2019-11-27T00:00:00"/>
    <m/>
    <d v="2019-11-27T00:00:00"/>
    <d v="2019-11-25T00:00:00"/>
    <m/>
    <m/>
    <m/>
    <m/>
    <m/>
    <m/>
    <m/>
    <m/>
    <d v="2019-11-28T00:00:00"/>
    <m/>
    <s v="JOWOOD"/>
    <m/>
    <m/>
    <m/>
    <m/>
    <m/>
    <m/>
    <m/>
    <d v="2019-12-20T00:00:00"/>
    <m/>
    <s v="IOAKLEY"/>
    <d v="2019-11-27T00:00:00"/>
    <m/>
    <d v="2019-11-27T00:00:00"/>
    <d v="2019-11-22T00:00:00"/>
    <m/>
    <m/>
    <m/>
    <m/>
    <m/>
    <m/>
    <m/>
    <m/>
    <m/>
    <m/>
    <x v="0"/>
    <x v="0"/>
  </r>
  <r>
    <s v="JDLEDBETTER"/>
    <n v="1902312302"/>
    <s v="VP/Z-CUSTOM-BLDR"/>
    <s v="HARRISON CONSTRUCTION CO. INC."/>
    <s v="JACKIE OF ALL TRADES"/>
    <x v="0"/>
    <d v="2019-10-29T00:00:00"/>
    <d v="2019-12-20T00:00:00"/>
    <m/>
    <m/>
    <s v="CST"/>
    <s v="MEM"/>
    <x v="23"/>
    <s v="NC"/>
    <s v="C1"/>
    <m/>
    <d v="2019-10-29T00:00:00"/>
    <d v="2019-10-30T00:00:00"/>
    <m/>
    <n v="5165"/>
    <n v="0"/>
    <n v="1.53"/>
    <n v="1.46"/>
    <n v="1.46"/>
    <n v="0"/>
    <m/>
    <n v="0"/>
    <n v="0"/>
    <n v="0"/>
    <m/>
    <m/>
    <n v="0"/>
    <n v="2686"/>
    <n v="52.003999999999998"/>
    <n v="0"/>
    <m/>
    <n v="0"/>
    <m/>
    <m/>
    <m/>
    <m/>
    <m/>
    <s v="JHUTCHINSON"/>
    <m/>
    <m/>
    <m/>
    <m/>
    <s v="WILLA1"/>
    <m/>
    <m/>
    <m/>
    <m/>
    <m/>
    <m/>
    <m/>
    <m/>
    <m/>
    <s v="KAMENDENHALL"/>
    <d v="2019-10-31T00:00:00"/>
    <d v="2019-10-31T00:00:00"/>
    <d v="2019-11-27T00:00:00"/>
    <d v="2019-10-31T00:00:00"/>
    <s v="KAMENDENHALL"/>
    <d v="2019-10-31T00:00:00"/>
    <d v="2019-10-31T00:00:00"/>
    <d v="2019-11-27T00:00:00"/>
    <d v="2019-10-31T00:00:00"/>
    <m/>
    <m/>
    <m/>
    <m/>
    <m/>
    <s v="SVCORDERMAN"/>
    <d v="2019-11-27T00:00:00"/>
    <m/>
    <d v="2019-11-27T00:00:00"/>
    <d v="2019-11-14T00:00:00"/>
    <m/>
    <m/>
    <m/>
    <m/>
    <m/>
    <m/>
    <m/>
    <m/>
    <d v="2019-11-18T00:00:00"/>
    <m/>
    <s v="JOWOOD"/>
    <m/>
    <m/>
    <m/>
    <m/>
    <m/>
    <m/>
    <m/>
    <d v="2019-12-20T00:00:00"/>
    <m/>
    <s v="JDLEDBETTER"/>
    <d v="2019-11-27T00:00:00"/>
    <m/>
    <d v="2019-11-27T00:00:00"/>
    <d v="2019-11-04T00:00:00"/>
    <m/>
    <m/>
    <m/>
    <m/>
    <m/>
    <m/>
    <m/>
    <m/>
    <m/>
    <m/>
    <x v="0"/>
    <x v="0"/>
  </r>
  <r>
    <s v="JDLEDBETTER"/>
    <n v="1901991101"/>
    <s v="VP/Z-CUSTOM-BLDR"/>
    <s v="GRC, INC."/>
    <s v="TRANE WAREHOUSE"/>
    <x v="0"/>
    <d v="2019-09-17T00:00:00"/>
    <d v="2019-12-06T00:00:00"/>
    <m/>
    <m/>
    <s v="AR"/>
    <s v="NC"/>
    <x v="8"/>
    <s v="NC"/>
    <s v="B1"/>
    <m/>
    <d v="2019-10-02T00:00:00"/>
    <d v="2019-10-03T00:00:00"/>
    <m/>
    <n v="29811.3"/>
    <n v="0"/>
    <n v="9.61"/>
    <n v="10.130000000000001"/>
    <n v="10.130000000000001"/>
    <n v="35.090000000000003"/>
    <m/>
    <n v="52"/>
    <n v="0"/>
    <n v="52"/>
    <n v="8103.59"/>
    <n v="3858.85"/>
    <n v="0"/>
    <n v="7450.59"/>
    <n v="24.992999999999999"/>
    <n v="-22.47"/>
    <m/>
    <n v="23"/>
    <m/>
    <m/>
    <m/>
    <m/>
    <m/>
    <s v="IMKULI"/>
    <d v="2019-10-07T00:00:00"/>
    <d v="2019-10-07T00:00:00"/>
    <d v="2019-10-09T00:00:00"/>
    <d v="2019-10-09T00:00:00"/>
    <s v="CEQUERRY"/>
    <d v="2019-10-07T00:00:00"/>
    <d v="2019-10-07T00:00:00"/>
    <d v="2019-10-07T00:00:00"/>
    <d v="2019-10-09T00:00:00"/>
    <s v="JDHIGGINS"/>
    <d v="2019-09-30T00:00:00"/>
    <d v="2019-09-30T00:00:00"/>
    <d v="2019-09-30T00:00:00"/>
    <d v="2019-09-30T00:00:00"/>
    <s v="GLUGO"/>
    <d v="2019-10-21T00:00:00"/>
    <d v="2019-10-21T00:00:00"/>
    <d v="2019-10-23T00:00:00"/>
    <d v="2019-10-24T00:00:00"/>
    <s v="MARTJ"/>
    <d v="2019-10-30T00:00:00"/>
    <d v="2019-10-30T00:00:00"/>
    <d v="2019-10-31T00:00:00"/>
    <d v="2019-10-31T00:00:00"/>
    <m/>
    <m/>
    <m/>
    <m/>
    <m/>
    <s v="SVCORDERMAN"/>
    <d v="2019-11-08T00:00:00"/>
    <m/>
    <d v="2019-11-08T00:00:00"/>
    <d v="2019-11-05T00:00:00"/>
    <s v="GLUGO"/>
    <d v="2019-11-07T00:00:00"/>
    <d v="2019-11-05T00:00:00"/>
    <d v="2019-11-07T00:00:00"/>
    <d v="2019-11-05T00:00:00"/>
    <m/>
    <m/>
    <m/>
    <d v="2019-11-08T00:00:00"/>
    <m/>
    <s v="CEQUERRY"/>
    <m/>
    <m/>
    <d v="2019-11-05T00:00:00"/>
    <d v="2019-11-05T00:00:00"/>
    <m/>
    <m/>
    <m/>
    <d v="2019-12-04T00:00:00"/>
    <m/>
    <s v="GLUGO"/>
    <d v="2019-11-07T00:00:00"/>
    <m/>
    <d v="2019-11-07T00:00:00"/>
    <d v="2019-11-05T00:00:00"/>
    <s v="ASHMC"/>
    <d v="2019-09-24T00:00:00"/>
    <d v="2019-09-24T00:00:00"/>
    <d v="2019-09-26T00:00:00"/>
    <m/>
    <m/>
    <m/>
    <m/>
    <m/>
    <m/>
    <x v="0"/>
    <x v="0"/>
  </r>
  <r>
    <s v="KLGOETZ"/>
    <n v="1902107201"/>
    <s v="VP/FSTRK-STD-BLDR"/>
    <s v="JAMES D. INGRAM CONST. CO."/>
    <s v="LEON FARMER WAREHOUSE 2019"/>
    <x v="0"/>
    <d v="2019-09-30T00:00:00"/>
    <d v="2019-11-29T00:00:00"/>
    <m/>
    <m/>
    <s v="CST"/>
    <s v="MEM"/>
    <x v="8"/>
    <s v="NC"/>
    <s v="B1"/>
    <m/>
    <d v="2019-10-08T00:00:00"/>
    <d v="2019-10-08T00:00:00"/>
    <m/>
    <n v="58577.66"/>
    <n v="58577.66"/>
    <n v="21.69"/>
    <n v="23.36"/>
    <n v="23.36"/>
    <n v="15"/>
    <m/>
    <n v="26"/>
    <n v="0"/>
    <n v="26"/>
    <n v="3465"/>
    <n v="1650"/>
    <n v="0"/>
    <n v="9033.66"/>
    <n v="15.422000000000001"/>
    <n v="9980.36"/>
    <n v="17.038"/>
    <n v="15.43"/>
    <m/>
    <m/>
    <m/>
    <m/>
    <m/>
    <s v="BMARSHALL"/>
    <d v="2019-10-21T00:00:00"/>
    <d v="2019-10-21T00:00:00"/>
    <d v="2019-10-22T00:00:00"/>
    <d v="2019-10-22T00:00:00"/>
    <s v="APPEA"/>
    <d v="2019-10-22T00:00:00"/>
    <d v="2019-10-22T00:00:00"/>
    <d v="2019-10-22T00:00:00"/>
    <d v="2019-10-22T00:00:00"/>
    <m/>
    <m/>
    <m/>
    <m/>
    <m/>
    <s v="MCEBALLOS"/>
    <d v="2019-10-23T00:00:00"/>
    <d v="2019-10-23T00:00:00"/>
    <d v="2019-10-25T00:00:00"/>
    <d v="2019-10-28T00:00:00"/>
    <s v="LOPEA"/>
    <d v="2019-10-29T00:00:00"/>
    <d v="2019-10-29T00:00:00"/>
    <d v="2019-10-29T00:00:00"/>
    <d v="2019-10-30T00:00:00"/>
    <m/>
    <m/>
    <m/>
    <m/>
    <m/>
    <s v="SVCORDERMAN"/>
    <d v="2019-11-05T00:00:00"/>
    <m/>
    <d v="2019-11-05T00:00:00"/>
    <d v="2019-11-04T00:00:00"/>
    <s v="MCEBALLOS"/>
    <d v="2019-10-28T00:00:00"/>
    <d v="2019-10-28T00:00:00"/>
    <d v="2019-10-28T00:00:00"/>
    <d v="2019-10-28T00:00:00"/>
    <m/>
    <m/>
    <m/>
    <d v="2019-11-07T00:00:00"/>
    <m/>
    <s v="CEQUERRY"/>
    <m/>
    <m/>
    <d v="2019-10-31T00:00:00"/>
    <d v="2019-10-31T00:00:00"/>
    <m/>
    <m/>
    <m/>
    <d v="2019-11-27T00:00:00"/>
    <d v="2019-11-26T00:00:00"/>
    <s v="MCEBALLOS"/>
    <d v="2019-11-04T00:00:00"/>
    <m/>
    <d v="2019-11-04T00:00:00"/>
    <d v="2019-11-04T00:00:00"/>
    <m/>
    <m/>
    <m/>
    <m/>
    <m/>
    <m/>
    <m/>
    <m/>
    <m/>
    <m/>
    <x v="0"/>
    <x v="0"/>
  </r>
  <r>
    <s v="KLGOETZ"/>
    <n v="1902196301"/>
    <s v="VP/FSTRK-STD-BLDR"/>
    <s v="E. A. DUNCAN CONSTRUCTION"/>
    <s v="WIGGINS 30X40X12 212 BUILDING"/>
    <x v="0"/>
    <d v="2019-10-10T00:00:00"/>
    <d v="2019-11-22T00:00:00"/>
    <m/>
    <s v="ED2685-9063-31"/>
    <s v="CST"/>
    <s v="MEM"/>
    <x v="8"/>
    <s v="NC"/>
    <s v="B2"/>
    <m/>
    <d v="2019-10-15T00:00:00"/>
    <d v="2019-10-16T00:00:00"/>
    <m/>
    <n v="17422.11"/>
    <n v="0"/>
    <n v="4.51"/>
    <n v="4.88"/>
    <n v="4.88"/>
    <n v="15"/>
    <m/>
    <n v="26.25"/>
    <n v="0"/>
    <n v="26.25"/>
    <n v="3465"/>
    <n v="1650"/>
    <n v="0"/>
    <n v="2591.85"/>
    <n v="14.877000000000001"/>
    <n v="-20.399999999999999"/>
    <m/>
    <n v="14.88"/>
    <m/>
    <m/>
    <m/>
    <m/>
    <m/>
    <s v="JOWOOD"/>
    <d v="2019-10-21T00:00:00"/>
    <d v="2019-10-21T00:00:00"/>
    <d v="2019-10-21T00:00:00"/>
    <d v="2019-10-22T00:00:00"/>
    <m/>
    <m/>
    <m/>
    <m/>
    <m/>
    <m/>
    <m/>
    <m/>
    <m/>
    <m/>
    <s v="LIZUNIGA"/>
    <d v="2019-10-24T00:00:00"/>
    <d v="2019-10-24T00:00:00"/>
    <d v="2019-10-25T00:00:00"/>
    <d v="2019-10-25T00:00:00"/>
    <s v="KLSEGUNDO"/>
    <d v="2019-10-28T00:00:00"/>
    <d v="2019-10-28T00:00:00"/>
    <d v="2019-10-28T00:00:00"/>
    <d v="2019-10-28T00:00:00"/>
    <m/>
    <m/>
    <m/>
    <m/>
    <m/>
    <s v="SVCORDERMAN"/>
    <d v="2019-10-29T00:00:00"/>
    <m/>
    <d v="2019-11-01T00:00:00"/>
    <d v="2019-11-01T00:00:00"/>
    <s v="LIZUNIGA"/>
    <d v="2019-11-01T00:00:00"/>
    <d v="2019-11-01T00:00:00"/>
    <d v="2019-11-01T00:00:00"/>
    <d v="2019-11-01T00:00:00"/>
    <m/>
    <m/>
    <m/>
    <d v="2019-11-06T00:00:00"/>
    <m/>
    <s v="JOWOOD"/>
    <m/>
    <m/>
    <m/>
    <m/>
    <m/>
    <m/>
    <m/>
    <d v="2019-12-09T00:00:00"/>
    <m/>
    <s v="LIZUNIGA"/>
    <d v="2019-11-01T00:00:00"/>
    <m/>
    <d v="2019-11-01T00:00:00"/>
    <d v="2019-11-01T00:00:00"/>
    <m/>
    <m/>
    <m/>
    <m/>
    <m/>
    <m/>
    <m/>
    <m/>
    <m/>
    <m/>
    <x v="0"/>
    <x v="0"/>
  </r>
  <r>
    <s v="RCAUDILL"/>
    <n v="1901163501"/>
    <s v="VP/Z-CUSTOM-BLDR"/>
    <s v="GREGORY DEVELOPMENT, LLC"/>
    <s v="WATERS EDGE PROPERTIES"/>
    <x v="1"/>
    <d v="2019-08-26T00:00:00"/>
    <d v="2019-11-19T00:00:00"/>
    <m/>
    <m/>
    <s v="AR"/>
    <s v="MEM"/>
    <x v="8"/>
    <s v="NC"/>
    <s v="B3"/>
    <m/>
    <d v="2019-09-05T00:00:00"/>
    <d v="2019-09-06T00:00:00"/>
    <d v="2019-11-25T00:00:00"/>
    <n v="81864.460000000006"/>
    <n v="81864.460000000006"/>
    <n v="27.63"/>
    <n v="27.68"/>
    <n v="27.68"/>
    <n v="127.16"/>
    <m/>
    <n v="151.25"/>
    <n v="0"/>
    <n v="151.25"/>
    <n v="16207.19"/>
    <n v="14002"/>
    <n v="15625.5"/>
    <n v="18559.66"/>
    <n v="22.670999999999999"/>
    <n v="12750.22"/>
    <n v="15.574999999999999"/>
    <n v="25.1"/>
    <m/>
    <m/>
    <m/>
    <m/>
    <m/>
    <s v="RDENNIS1"/>
    <d v="2019-09-12T00:00:00"/>
    <d v="2019-09-12T00:00:00"/>
    <d v="2019-09-27T00:00:00"/>
    <d v="2019-09-26T00:00:00"/>
    <s v="BWBOREN"/>
    <d v="2019-09-26T00:00:00"/>
    <d v="2019-09-26T00:00:00"/>
    <d v="2019-09-26T00:00:00"/>
    <d v="2019-09-26T00:00:00"/>
    <s v="ASHMC"/>
    <d v="2019-09-26T00:00:00"/>
    <d v="2019-09-26T00:00:00"/>
    <d v="2019-09-26T00:00:00"/>
    <d v="2019-10-01T00:00:00"/>
    <s v="ELANDA"/>
    <d v="2019-10-23T00:00:00"/>
    <d v="2019-10-23T00:00:00"/>
    <d v="2019-10-24T00:00:00"/>
    <d v="2019-10-25T00:00:00"/>
    <s v="MENDP"/>
    <d v="2019-10-16T00:00:00"/>
    <d v="2019-10-16T00:00:00"/>
    <d v="2019-10-18T00:00:00"/>
    <d v="2019-10-18T00:00:00"/>
    <m/>
    <m/>
    <m/>
    <m/>
    <m/>
    <s v="SVCORDERMAN"/>
    <d v="2019-10-28T00:00:00"/>
    <m/>
    <d v="2019-10-31T00:00:00"/>
    <d v="2019-10-30T00:00:00"/>
    <s v="ELANDA"/>
    <d v="2019-10-28T00:00:00"/>
    <d v="2019-10-28T00:00:00"/>
    <d v="2019-10-28T00:00:00"/>
    <d v="2019-10-28T00:00:00"/>
    <m/>
    <m/>
    <m/>
    <d v="2019-11-04T00:00:00"/>
    <m/>
    <s v="CEQUERRY"/>
    <m/>
    <m/>
    <d v="2019-10-29T00:00:00"/>
    <d v="2019-10-29T00:00:00"/>
    <m/>
    <m/>
    <m/>
    <d v="2019-11-19T00:00:00"/>
    <d v="2019-11-21T00:00:00"/>
    <s v="ELANDA"/>
    <d v="2019-10-30T00:00:00"/>
    <m/>
    <d v="2019-10-30T00:00:00"/>
    <d v="2019-10-29T00:00:00"/>
    <s v="ASHMC"/>
    <d v="2019-09-04T00:00:00"/>
    <d v="2019-09-04T00:00:00"/>
    <d v="2019-09-10T00:00:00"/>
    <d v="2019-09-09T00:00:00"/>
    <m/>
    <m/>
    <m/>
    <m/>
    <m/>
    <x v="0"/>
    <x v="0"/>
  </r>
  <r>
    <s v="SLMCNABB"/>
    <n v="1902051101"/>
    <s v="VP/FSTRK-STD-BLDR"/>
    <s v="COOPER CONSTRUCTION COMPANY, INC."/>
    <s v="LAKESIDE BUNKHOUSE"/>
    <x v="0"/>
    <d v="2019-09-30T00:00:00"/>
    <d v="2019-12-10T00:00:00"/>
    <m/>
    <n v="7646"/>
    <s v="CST"/>
    <s v="MEM"/>
    <x v="8"/>
    <s v="NC"/>
    <s v="B3"/>
    <m/>
    <d v="2019-10-11T00:00:00"/>
    <d v="2019-10-14T00:00:00"/>
    <m/>
    <n v="73755.28"/>
    <n v="0"/>
    <n v="26.39"/>
    <n v="28.38"/>
    <n v="28.38"/>
    <n v="70"/>
    <m/>
    <n v="58"/>
    <n v="0"/>
    <n v="58"/>
    <n v="4389"/>
    <n v="2090"/>
    <n v="0"/>
    <n v="11993.42"/>
    <n v="16.260999999999999"/>
    <n v="0"/>
    <m/>
    <n v="16.260000000000002"/>
    <m/>
    <m/>
    <m/>
    <m/>
    <m/>
    <s v="APPEA"/>
    <d v="2019-10-30T00:00:00"/>
    <d v="2019-10-30T00:00:00"/>
    <d v="2019-11-01T00:00:00"/>
    <d v="2019-11-04T00:00:00"/>
    <s v="RDENNIS1"/>
    <d v="2019-11-03T00:00:00"/>
    <d v="2019-11-03T00:00:00"/>
    <d v="2019-11-03T00:00:00"/>
    <d v="2019-11-03T00:00:00"/>
    <m/>
    <m/>
    <m/>
    <m/>
    <m/>
    <s v="JMENDOZA1"/>
    <d v="2019-11-06T00:00:00"/>
    <d v="2019-11-06T00:00:00"/>
    <d v="2019-11-08T00:00:00"/>
    <d v="2019-11-08T00:00:00"/>
    <s v="LPARRA"/>
    <d v="2019-11-11T00:00:00"/>
    <d v="2019-11-11T00:00:00"/>
    <d v="2019-11-12T00:00:00"/>
    <d v="2019-11-12T00:00:00"/>
    <m/>
    <m/>
    <m/>
    <m/>
    <m/>
    <s v="SVCORDERMAN"/>
    <d v="2019-11-08T00:00:00"/>
    <m/>
    <d v="2019-11-19T00:00:00"/>
    <d v="2019-11-19T00:00:00"/>
    <s v="CORTL"/>
    <d v="2019-11-19T00:00:00"/>
    <d v="2019-11-19T00:00:00"/>
    <d v="2019-11-19T00:00:00"/>
    <d v="2019-11-19T00:00:00"/>
    <m/>
    <m/>
    <m/>
    <d v="2019-11-22T00:00:00"/>
    <m/>
    <s v="JOWOOD"/>
    <m/>
    <m/>
    <m/>
    <m/>
    <m/>
    <m/>
    <m/>
    <d v="2019-12-10T00:00:00"/>
    <m/>
    <s v="CORTL"/>
    <d v="2019-11-19T00:00:00"/>
    <m/>
    <d v="2019-11-19T00:00:00"/>
    <d v="2019-11-19T00:00:00"/>
    <m/>
    <d v="2019-10-03T00:00:00"/>
    <d v="2019-10-03T00:00:00"/>
    <d v="2019-10-07T00:00:00"/>
    <d v="2019-10-07T00:00:00"/>
    <m/>
    <m/>
    <m/>
    <m/>
    <m/>
    <x v="0"/>
    <x v="0"/>
  </r>
  <r>
    <s v="SLMCNABB"/>
    <n v="1902051103"/>
    <s v="VP/CLAIM-ENPARTS-BLDR"/>
    <s v="COOPER CONSTRUCTION COMPANY, INC."/>
    <s v="LAKESIDE BUNKHOUSE"/>
    <x v="3"/>
    <d v="2019-11-06T00:00:00"/>
    <m/>
    <m/>
    <n v="7646"/>
    <s v="CST"/>
    <s v="MEM"/>
    <x v="8"/>
    <s v="NC"/>
    <s v="B3"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APPEA"/>
    <m/>
    <m/>
    <m/>
    <m/>
    <s v="RDENNIS1"/>
    <m/>
    <m/>
    <m/>
    <m/>
    <m/>
    <m/>
    <m/>
    <m/>
    <m/>
    <s v="KAMENDENHALL"/>
    <d v="2019-11-06T00:00:00"/>
    <d v="2019-11-06T00:00:00"/>
    <d v="2019-11-06T00:00:00"/>
    <d v="2019-11-06T00:00:00"/>
    <s v="KAMENDENHALL"/>
    <d v="2019-11-06T00:00:00"/>
    <d v="2019-11-06T00:00:00"/>
    <d v="2019-11-06T00:00:00"/>
    <d v="2019-11-06T00:00:00"/>
    <m/>
    <m/>
    <m/>
    <m/>
    <m/>
    <s v="SVCORDERMAN"/>
    <d v="2019-11-18T00:00:00"/>
    <m/>
    <d v="2019-11-18T00:00:00"/>
    <m/>
    <m/>
    <m/>
    <m/>
    <m/>
    <m/>
    <m/>
    <m/>
    <m/>
    <m/>
    <m/>
    <s v="JOWOOD"/>
    <m/>
    <m/>
    <m/>
    <m/>
    <m/>
    <m/>
    <m/>
    <m/>
    <m/>
    <s v="KAMENDENHALL"/>
    <d v="2019-11-19T00:00:00"/>
    <m/>
    <d v="2019-11-19T00:00:00"/>
    <d v="2019-11-06T00:00:00"/>
    <m/>
    <m/>
    <m/>
    <m/>
    <m/>
    <m/>
    <m/>
    <m/>
    <m/>
    <m/>
    <x v="0"/>
    <x v="2"/>
  </r>
  <r>
    <s v="SLMCNABB"/>
    <n v="1902051104"/>
    <s v="VP-ENPARTS-BLDR"/>
    <s v="COOPER CONSTRUCTION COMPANY, INC."/>
    <s v="LAKESIDE BUNKHOUSE"/>
    <x v="0"/>
    <d v="2019-11-15T00:00:00"/>
    <m/>
    <m/>
    <n v="7646"/>
    <s v="CST"/>
    <s v="MEM"/>
    <x v="8"/>
    <s v="NC"/>
    <s v="B3"/>
    <m/>
    <m/>
    <m/>
    <m/>
    <n v="1858.09"/>
    <n v="0"/>
    <n v="0.53"/>
    <n v="0.53"/>
    <n v="0.53"/>
    <n v="0"/>
    <m/>
    <n v="0"/>
    <n v="0"/>
    <n v="0"/>
    <m/>
    <m/>
    <n v="0"/>
    <n v="973.28"/>
    <n v="52.381"/>
    <n v="0"/>
    <m/>
    <n v="0"/>
    <m/>
    <m/>
    <m/>
    <m/>
    <m/>
    <s v="APPEA"/>
    <m/>
    <m/>
    <m/>
    <m/>
    <s v="RDENNIS1"/>
    <m/>
    <m/>
    <m/>
    <m/>
    <m/>
    <m/>
    <m/>
    <m/>
    <m/>
    <s v="KAMENDENHALL"/>
    <d v="2019-11-11T00:00:00"/>
    <d v="2019-11-11T00:00:00"/>
    <d v="2019-11-14T00:00:00"/>
    <d v="2019-11-11T00:00:00"/>
    <s v="KAMENDENHALL"/>
    <d v="2019-11-14T00:00:00"/>
    <d v="2019-11-14T00:00:00"/>
    <d v="2019-11-14T00:00:00"/>
    <d v="2019-11-14T00:00:00"/>
    <m/>
    <m/>
    <m/>
    <m/>
    <m/>
    <s v="SVCORDERMAN"/>
    <d v="2019-11-18T00:00:00"/>
    <m/>
    <d v="2019-11-19T00:00:00"/>
    <d v="2019-11-19T00:00:00"/>
    <m/>
    <m/>
    <m/>
    <m/>
    <m/>
    <m/>
    <m/>
    <m/>
    <d v="2019-11-22T00:00:00"/>
    <m/>
    <s v="JOWOOD"/>
    <m/>
    <m/>
    <m/>
    <m/>
    <m/>
    <m/>
    <m/>
    <d v="2019-12-10T00:00:00"/>
    <m/>
    <s v="KAMENDENHALL"/>
    <d v="2019-11-18T00:00:00"/>
    <m/>
    <d v="2019-11-18T00:00:00"/>
    <d v="2019-11-15T00:00:00"/>
    <m/>
    <m/>
    <m/>
    <m/>
    <m/>
    <m/>
    <m/>
    <m/>
    <m/>
    <m/>
    <x v="0"/>
    <x v="1"/>
  </r>
  <r>
    <s v="RCAUDILL"/>
    <n v="1901925501"/>
    <s v="VP/Z-CUSTOM-BLDR"/>
    <s v="GREGORY DEVELOPMENT, LLC"/>
    <s v="JIFFY LUBE ADDITION"/>
    <x v="0"/>
    <d v="2019-09-24T00:00:00"/>
    <d v="2019-12-20T00:00:00"/>
    <m/>
    <m/>
    <s v="NC"/>
    <s v="IN"/>
    <x v="8"/>
    <s v="NC"/>
    <s v="C1"/>
    <m/>
    <d v="2019-10-17T00:00:00"/>
    <d v="2019-10-18T00:00:00"/>
    <m/>
    <n v="28485.53"/>
    <n v="0"/>
    <n v="4.07"/>
    <n v="3.8"/>
    <n v="3.8"/>
    <n v="59.63"/>
    <m/>
    <n v="159.80000000000001"/>
    <n v="0"/>
    <n v="159.80000000000001"/>
    <n v="14376.11"/>
    <n v="7000.05"/>
    <n v="0"/>
    <n v="6874.94"/>
    <n v="24.135000000000002"/>
    <n v="0"/>
    <m/>
    <n v="0"/>
    <m/>
    <m/>
    <m/>
    <m/>
    <m/>
    <s v="KOTHS"/>
    <d v="2019-10-22T00:00:00"/>
    <d v="2019-10-22T00:00:00"/>
    <d v="2019-10-24T00:00:00"/>
    <d v="2019-10-24T00:00:00"/>
    <s v="WJCLYMER"/>
    <d v="2019-10-25T00:00:00"/>
    <d v="2019-10-25T00:00:00"/>
    <d v="2019-10-25T00:00:00"/>
    <d v="2019-10-28T00:00:00"/>
    <s v="DSELVARAJ"/>
    <d v="2019-11-01T00:00:00"/>
    <d v="2019-11-01T00:00:00"/>
    <d v="2019-11-01T00:00:00"/>
    <d v="2019-11-01T00:00:00"/>
    <s v="MARTJ"/>
    <d v="2019-11-06T00:00:00"/>
    <d v="2019-11-06T00:00:00"/>
    <d v="2019-11-11T00:00:00"/>
    <d v="2019-11-11T00:00:00"/>
    <s v="FGMONDRAGON"/>
    <d v="2019-11-12T00:00:00"/>
    <d v="2019-11-12T00:00:00"/>
    <d v="2019-11-15T00:00:00"/>
    <d v="2019-11-15T00:00:00"/>
    <m/>
    <m/>
    <m/>
    <m/>
    <m/>
    <s v="SVCORDERMAN"/>
    <d v="2019-11-25T00:00:00"/>
    <m/>
    <d v="2019-11-25T00:00:00"/>
    <d v="2019-11-25T00:00:00"/>
    <s v="MARTJ"/>
    <d v="2019-11-22T00:00:00"/>
    <d v="2019-11-22T00:00:00"/>
    <d v="2019-11-22T00:00:00"/>
    <d v="2019-11-22T00:00:00"/>
    <m/>
    <m/>
    <m/>
    <d v="2019-11-28T00:00:00"/>
    <m/>
    <s v="WJCLYMER"/>
    <m/>
    <m/>
    <m/>
    <m/>
    <m/>
    <m/>
    <m/>
    <d v="2019-12-20T00:00:00"/>
    <m/>
    <s v="MARTJ"/>
    <d v="2019-11-22T00:00:00"/>
    <m/>
    <d v="2019-11-22T00:00:00"/>
    <d v="2019-11-22T00:00:00"/>
    <s v="MJGUFFEY"/>
    <d v="2019-10-11T00:00:00"/>
    <d v="2019-10-11T00:00:00"/>
    <d v="2019-10-15T00:00:00"/>
    <d v="2019-10-16T00:00:00"/>
    <m/>
    <m/>
    <m/>
    <m/>
    <m/>
    <x v="0"/>
    <x v="0"/>
  </r>
  <r>
    <s v="KLGOETZ"/>
    <n v="1902437501"/>
    <s v="VP/FSTRK-STD-BLDR"/>
    <s v="W. A. STRATTON CONST. CO., INC."/>
    <s v="KYLE PRIMM"/>
    <x v="0"/>
    <d v="2019-11-12T00:00:00"/>
    <d v="2020-01-08T00:00:00"/>
    <m/>
    <n v="1327"/>
    <s v="CST"/>
    <s v="MEM"/>
    <x v="8"/>
    <s v="NC"/>
    <s v="C1"/>
    <m/>
    <d v="2019-11-12T00:00:00"/>
    <d v="2019-11-12T00:00:00"/>
    <m/>
    <n v="29494.92"/>
    <n v="0"/>
    <n v="11.91"/>
    <n v="11.67"/>
    <n v="11.05"/>
    <n v="15"/>
    <m/>
    <n v="15.5"/>
    <n v="0"/>
    <n v="15.5"/>
    <n v="3465"/>
    <n v="1650"/>
    <n v="0"/>
    <n v="5458.03"/>
    <n v="18.504999999999999"/>
    <n v="0"/>
    <m/>
    <n v="18.5"/>
    <m/>
    <m/>
    <m/>
    <m/>
    <m/>
    <s v="BMARSHALL"/>
    <d v="2019-11-12T00:00:00"/>
    <d v="2019-11-12T00:00:00"/>
    <d v="2019-11-13T00:00:00"/>
    <d v="2019-11-13T00:00:00"/>
    <s v="RDENNIS1"/>
    <d v="2019-11-13T00:00:00"/>
    <d v="2019-11-13T00:00:00"/>
    <d v="2019-11-13T00:00:00"/>
    <d v="2019-11-13T00:00:00"/>
    <m/>
    <m/>
    <m/>
    <m/>
    <m/>
    <s v="SOROZCO"/>
    <d v="2019-11-14T00:00:00"/>
    <d v="2019-11-14T00:00:00"/>
    <d v="2019-11-14T00:00:00"/>
    <d v="2019-11-14T00:00:00"/>
    <m/>
    <m/>
    <m/>
    <m/>
    <m/>
    <m/>
    <m/>
    <m/>
    <m/>
    <m/>
    <s v="SVCORDERMAN"/>
    <m/>
    <m/>
    <d v="2019-11-25T00:00:00"/>
    <d v="2019-11-22T00:00:00"/>
    <s v="SOROZCO"/>
    <d v="2019-11-21T00:00:00"/>
    <d v="2019-11-21T00:00:00"/>
    <d v="2019-11-21T00:00:00"/>
    <d v="2019-11-21T00:00:00"/>
    <m/>
    <m/>
    <m/>
    <d v="2019-11-27T00:00:00"/>
    <m/>
    <s v="JOWOOD"/>
    <m/>
    <m/>
    <m/>
    <m/>
    <m/>
    <m/>
    <m/>
    <d v="2020-01-08T00:00:00"/>
    <m/>
    <s v="SOROZCO"/>
    <d v="2019-11-22T00:00:00"/>
    <m/>
    <d v="2019-11-22T00:00:00"/>
    <d v="2019-11-21T00:00:00"/>
    <m/>
    <m/>
    <m/>
    <m/>
    <m/>
    <m/>
    <m/>
    <m/>
    <m/>
    <m/>
    <x v="0"/>
    <x v="0"/>
  </r>
  <r>
    <s v="RCAUDILL"/>
    <n v="1901156001"/>
    <s v="VP/Z-CUSTOM-BLDR"/>
    <s v="TMC-TAYLOR CONSTRUCTION"/>
    <s v="NCSPA NTH RECON WHSE C1"/>
    <x v="0"/>
    <d v="2019-06-18T00:00:00"/>
    <d v="2019-12-13T00:00:00"/>
    <m/>
    <n v="90293"/>
    <s v="NC"/>
    <s v="EVA"/>
    <x v="8"/>
    <s v="NC"/>
    <s v="D1"/>
    <m/>
    <d v="2019-08-24T00:00:00"/>
    <d v="2019-08-26T00:00:00"/>
    <m/>
    <n v="749897.23"/>
    <n v="0"/>
    <n v="233.2"/>
    <n v="223.75"/>
    <n v="223.75"/>
    <n v="326.16000000000003"/>
    <m/>
    <n v="424"/>
    <n v="0"/>
    <n v="424"/>
    <n v="75340.28"/>
    <n v="35876"/>
    <n v="0"/>
    <n v="143633.23000000001"/>
    <n v="19.154"/>
    <n v="0"/>
    <m/>
    <n v="15.3"/>
    <m/>
    <m/>
    <m/>
    <m/>
    <m/>
    <s v="DKRICHARDS"/>
    <d v="2019-09-05T00:00:00"/>
    <d v="2019-09-05T00:00:00"/>
    <d v="2019-09-24T00:00:00"/>
    <d v="2019-09-25T00:00:00"/>
    <s v="WTCASTONGUAY"/>
    <d v="2019-09-25T00:00:00"/>
    <d v="2019-09-25T00:00:00"/>
    <d v="2019-09-26T00:00:00"/>
    <m/>
    <s v="DSELVARAJ"/>
    <d v="2019-10-08T00:00:00"/>
    <d v="2019-10-08T00:00:00"/>
    <d v="2019-10-08T00:00:00"/>
    <d v="2019-10-08T00:00:00"/>
    <s v="AJCUEVAS"/>
    <d v="2019-10-07T00:00:00"/>
    <d v="2019-10-07T00:00:00"/>
    <d v="2019-10-24T00:00:00"/>
    <d v="2019-10-24T00:00:00"/>
    <s v="EFGALVAN"/>
    <d v="2019-10-28T00:00:00"/>
    <d v="2019-10-28T00:00:00"/>
    <d v="2019-11-05T00:00:00"/>
    <d v="2019-11-05T00:00:00"/>
    <m/>
    <m/>
    <m/>
    <m/>
    <m/>
    <s v="SVCORDERMAN"/>
    <d v="2019-11-14T00:00:00"/>
    <m/>
    <d v="2019-11-14T00:00:00"/>
    <d v="2019-11-15T00:00:00"/>
    <s v="AJCUEVAS"/>
    <d v="2019-11-13T00:00:00"/>
    <d v="2019-11-13T00:00:00"/>
    <d v="2019-11-13T00:00:00"/>
    <d v="2019-11-14T00:00:00"/>
    <m/>
    <m/>
    <m/>
    <d v="2019-11-20T00:00:00"/>
    <m/>
    <s v="CEQUERRY"/>
    <m/>
    <m/>
    <d v="2019-11-14T00:00:00"/>
    <d v="2019-11-14T00:00:00"/>
    <m/>
    <m/>
    <m/>
    <d v="2019-12-13T00:00:00"/>
    <m/>
    <s v="AJCUEVAS"/>
    <d v="2019-11-13T00:00:00"/>
    <m/>
    <d v="2019-11-13T00:00:00"/>
    <d v="2019-11-14T00:00:00"/>
    <s v="MJGUFFEY"/>
    <d v="2019-08-14T00:00:00"/>
    <d v="2019-08-14T00:00:00"/>
    <d v="2019-08-22T00:00:00"/>
    <d v="2019-08-23T00:00:00"/>
    <m/>
    <m/>
    <m/>
    <m/>
    <m/>
    <x v="1"/>
    <x v="0"/>
  </r>
  <r>
    <s v="RCAUDILL"/>
    <n v="1901156002"/>
    <s v="VP/Z-CUSTOM-BLDR"/>
    <s v="TMC-TAYLOR CONSTRUCTION"/>
    <s v="NCSPA NTH RECON WHSE C1"/>
    <x v="0"/>
    <d v="2019-07-23T00:00:00"/>
    <d v="2019-12-20T00:00:00"/>
    <m/>
    <n v="90293"/>
    <s v="NC"/>
    <s v="EVA"/>
    <x v="8"/>
    <s v="NC"/>
    <s v="D1"/>
    <m/>
    <d v="2019-10-10T00:00:00"/>
    <d v="2019-10-11T00:00:00"/>
    <m/>
    <n v="77899.149999999994"/>
    <n v="0"/>
    <n v="42.81"/>
    <n v="46.67"/>
    <n v="46.67"/>
    <n v="0"/>
    <m/>
    <n v="0"/>
    <n v="0"/>
    <n v="0"/>
    <m/>
    <m/>
    <n v="0"/>
    <n v="1646.8"/>
    <n v="2.1139999999999999"/>
    <n v="0"/>
    <m/>
    <n v="0"/>
    <m/>
    <m/>
    <m/>
    <m/>
    <m/>
    <s v="DKRICHARDS"/>
    <m/>
    <m/>
    <m/>
    <m/>
    <s v="WTCASTONGUAY"/>
    <m/>
    <m/>
    <m/>
    <m/>
    <m/>
    <m/>
    <m/>
    <m/>
    <m/>
    <s v="AJCUEVAS"/>
    <d v="2019-10-07T00:00:00"/>
    <d v="2019-10-07T00:00:00"/>
    <d v="2019-10-24T00:00:00"/>
    <d v="2019-10-24T00:00:00"/>
    <s v="EFGALVAN"/>
    <d v="2019-10-28T00:00:00"/>
    <d v="2019-10-28T00:00:00"/>
    <d v="2019-11-05T00:00:00"/>
    <d v="2019-11-05T00:00:00"/>
    <m/>
    <m/>
    <m/>
    <m/>
    <m/>
    <s v="SVCORDERMAN"/>
    <d v="2019-11-14T00:00:00"/>
    <m/>
    <d v="2019-11-14T00:00:00"/>
    <d v="2019-11-15T00:00:00"/>
    <s v="AJCUEVAS"/>
    <d v="2019-11-13T00:00:00"/>
    <d v="2019-11-13T00:00:00"/>
    <d v="2019-11-13T00:00:00"/>
    <d v="2019-11-14T00:00:00"/>
    <m/>
    <m/>
    <m/>
    <d v="2019-11-20T00:00:00"/>
    <m/>
    <s v="CEQUERRY"/>
    <m/>
    <m/>
    <m/>
    <m/>
    <m/>
    <m/>
    <m/>
    <d v="2019-12-20T00:00:00"/>
    <m/>
    <s v="AJCUEVAS"/>
    <d v="2019-11-13T00:00:00"/>
    <m/>
    <d v="2019-11-13T00:00:00"/>
    <d v="2019-11-14T00:00:00"/>
    <s v="MJGUFFEY"/>
    <m/>
    <m/>
    <m/>
    <m/>
    <m/>
    <m/>
    <m/>
    <m/>
    <m/>
    <x v="1"/>
    <x v="0"/>
  </r>
  <r>
    <s v="SLMCNABB"/>
    <n v="1901747601"/>
    <s v="VP/FSTRK-STD-BLDR"/>
    <s v="W. A. STRATTON CONST. CO., INC."/>
    <s v="VIR SPEC BUILDING"/>
    <x v="0"/>
    <d v="2019-08-30T00:00:00"/>
    <d v="2019-12-12T00:00:00"/>
    <m/>
    <m/>
    <m/>
    <s v="MEM"/>
    <x v="8"/>
    <s v="NC"/>
    <s v="D1"/>
    <m/>
    <d v="2019-09-16T00:00:00"/>
    <d v="2019-09-17T00:00:00"/>
    <m/>
    <n v="87645.85"/>
    <n v="0"/>
    <n v="36.19"/>
    <n v="37.299999999999997"/>
    <n v="37.299999999999997"/>
    <n v="40"/>
    <m/>
    <n v="22"/>
    <n v="0"/>
    <n v="22"/>
    <n v="3465"/>
    <n v="1650"/>
    <n v="0"/>
    <n v="17803.36"/>
    <n v="20.312999999999999"/>
    <n v="0"/>
    <m/>
    <n v="0"/>
    <m/>
    <m/>
    <m/>
    <m/>
    <m/>
    <s v="JDPETRICH"/>
    <d v="2019-10-02T00:00:00"/>
    <d v="2019-10-02T00:00:00"/>
    <d v="2019-10-02T00:00:00"/>
    <d v="2019-10-02T00:00:00"/>
    <s v="RDENNIS1"/>
    <d v="2019-09-25T00:00:00"/>
    <d v="2019-09-25T00:00:00"/>
    <d v="2019-09-25T00:00:00"/>
    <d v="2019-09-25T00:00:00"/>
    <m/>
    <m/>
    <m/>
    <m/>
    <m/>
    <s v="EFGALVAN"/>
    <d v="2019-09-30T00:00:00"/>
    <d v="2019-09-30T00:00:00"/>
    <d v="2019-09-30T00:00:00"/>
    <d v="2019-09-30T00:00:00"/>
    <m/>
    <m/>
    <m/>
    <m/>
    <m/>
    <m/>
    <m/>
    <m/>
    <m/>
    <m/>
    <s v="SVCORDERMAN"/>
    <d v="2019-11-15T00:00:00"/>
    <m/>
    <d v="2019-11-15T00:00:00"/>
    <d v="2019-11-14T00:00:00"/>
    <s v="EFGALVAN"/>
    <d v="2019-11-14T00:00:00"/>
    <d v="2019-11-14T00:00:00"/>
    <d v="2019-11-14T00:00:00"/>
    <d v="2019-11-14T00:00:00"/>
    <m/>
    <m/>
    <m/>
    <d v="2019-11-18T00:00:00"/>
    <m/>
    <s v="CEQUERRY"/>
    <m/>
    <m/>
    <d v="2019-11-11T00:00:00"/>
    <d v="2019-11-11T00:00:00"/>
    <m/>
    <m/>
    <m/>
    <d v="2019-12-19T00:00:00"/>
    <m/>
    <s v="EFGALVAN"/>
    <d v="2019-11-14T00:00:00"/>
    <m/>
    <d v="2019-11-14T00:00:00"/>
    <d v="2019-11-13T00:00:00"/>
    <m/>
    <m/>
    <m/>
    <m/>
    <m/>
    <m/>
    <m/>
    <m/>
    <m/>
    <m/>
    <x v="0"/>
    <x v="0"/>
  </r>
  <r>
    <s v="SLMCNABB"/>
    <n v="1901247801"/>
    <s v="VP/FSTRK-STD-BLDR"/>
    <s v="CANCO GENERAL CONTRACTORS, INC."/>
    <s v="UBOX FLORIDA AVE"/>
    <x v="0"/>
    <d v="2019-10-11T00:00:00"/>
    <d v="2019-12-03T00:00:00"/>
    <m/>
    <n v="1915"/>
    <s v="CST"/>
    <s v="MEM"/>
    <x v="8"/>
    <s v="NC"/>
    <s v="D1"/>
    <m/>
    <d v="2019-10-15T00:00:00"/>
    <d v="2019-10-15T00:00:00"/>
    <m/>
    <n v="71986.53"/>
    <n v="0"/>
    <n v="26.94"/>
    <n v="28.5"/>
    <n v="28.5"/>
    <n v="15"/>
    <m/>
    <n v="23.5"/>
    <n v="0"/>
    <n v="23.5"/>
    <n v="3465"/>
    <n v="1650"/>
    <n v="0"/>
    <n v="10245.719999999999"/>
    <n v="14.233000000000001"/>
    <n v="-50.71"/>
    <m/>
    <n v="14.3"/>
    <m/>
    <m/>
    <m/>
    <m/>
    <m/>
    <s v="JHUTCHINSON"/>
    <d v="2019-10-23T00:00:00"/>
    <d v="2019-10-23T00:00:00"/>
    <d v="2019-10-24T00:00:00"/>
    <d v="2019-10-22T00:00:00"/>
    <s v="RDENNIS1"/>
    <d v="2019-10-23T00:00:00"/>
    <d v="2019-10-23T00:00:00"/>
    <d v="2019-10-23T00:00:00"/>
    <d v="2019-10-22T00:00:00"/>
    <m/>
    <m/>
    <m/>
    <m/>
    <m/>
    <s v="EFGALVAN"/>
    <d v="2019-10-24T00:00:00"/>
    <d v="2019-10-24T00:00:00"/>
    <d v="2019-10-24T00:00:00"/>
    <d v="2019-10-24T00:00:00"/>
    <s v="EZAVALA"/>
    <d v="2019-10-28T00:00:00"/>
    <d v="2019-10-28T00:00:00"/>
    <d v="2019-10-28T00:00:00"/>
    <d v="2019-10-28T00:00:00"/>
    <m/>
    <m/>
    <m/>
    <m/>
    <m/>
    <s v="SVCORDERMAN"/>
    <d v="2019-10-31T00:00:00"/>
    <m/>
    <d v="2019-10-31T00:00:00"/>
    <d v="2019-10-31T00:00:00"/>
    <s v="EFGALVAN"/>
    <d v="2019-10-30T00:00:00"/>
    <d v="2019-10-30T00:00:00"/>
    <d v="2019-10-30T00:00:00"/>
    <d v="2019-10-30T00:00:00"/>
    <m/>
    <m/>
    <m/>
    <d v="2019-11-04T00:00:00"/>
    <m/>
    <s v="CDBRIDGES"/>
    <m/>
    <m/>
    <m/>
    <m/>
    <m/>
    <m/>
    <m/>
    <d v="2019-12-04T00:00:00"/>
    <m/>
    <s v="EFGALVAN"/>
    <d v="2019-10-30T00:00:00"/>
    <m/>
    <d v="2019-10-30T00:00:00"/>
    <d v="2019-10-30T00:00:00"/>
    <m/>
    <m/>
    <m/>
    <m/>
    <m/>
    <m/>
    <m/>
    <m/>
    <m/>
    <m/>
    <x v="0"/>
    <x v="0"/>
  </r>
  <r>
    <s v="RCAUDILL"/>
    <n v="1901156006"/>
    <s v="VP/CLAIM-ENPARTS-BLDR"/>
    <s v="TMC-TAYLOR CONSTRUCTION"/>
    <s v="NCSPA NTH RECON WHSE C1"/>
    <x v="0"/>
    <d v="2019-11-19T00:00:00"/>
    <m/>
    <m/>
    <n v="90293"/>
    <s v="NC"/>
    <s v="EVA"/>
    <x v="8"/>
    <s v="NC"/>
    <s v="D1"/>
    <s v="OTHER"/>
    <m/>
    <m/>
    <m/>
    <n v="200"/>
    <n v="0"/>
    <n v="0.39"/>
    <n v="0.44"/>
    <n v="0.44"/>
    <n v="0"/>
    <m/>
    <n v="0"/>
    <n v="0"/>
    <n v="0"/>
    <m/>
    <m/>
    <n v="0"/>
    <n v="-11882"/>
    <m/>
    <n v="-1837.51"/>
    <m/>
    <n v="0"/>
    <m/>
    <m/>
    <m/>
    <m/>
    <m/>
    <s v="DKRICHARDS"/>
    <m/>
    <m/>
    <m/>
    <m/>
    <s v="WTCASTONGUAY"/>
    <m/>
    <m/>
    <m/>
    <m/>
    <m/>
    <m/>
    <m/>
    <m/>
    <m/>
    <s v="AJCUEVAS"/>
    <m/>
    <m/>
    <m/>
    <m/>
    <m/>
    <m/>
    <m/>
    <m/>
    <m/>
    <m/>
    <m/>
    <m/>
    <m/>
    <m/>
    <s v="SVCORDERMAN"/>
    <d v="2019-11-20T00:00:00"/>
    <m/>
    <d v="2019-11-21T00:00:00"/>
    <d v="2019-11-21T00:00:00"/>
    <m/>
    <m/>
    <m/>
    <m/>
    <m/>
    <m/>
    <m/>
    <m/>
    <m/>
    <m/>
    <s v="CEQUERRY"/>
    <m/>
    <m/>
    <m/>
    <m/>
    <m/>
    <m/>
    <m/>
    <d v="2019-11-27T00:00:00"/>
    <d v="2019-11-27T00:00:00"/>
    <s v="AJCUEVAS"/>
    <d v="2019-11-19T00:00:00"/>
    <m/>
    <d v="2019-11-19T00:00:00"/>
    <d v="2019-11-19T00:00:00"/>
    <s v="MJGUFFEY"/>
    <m/>
    <m/>
    <m/>
    <m/>
    <m/>
    <m/>
    <m/>
    <m/>
    <m/>
    <x v="0"/>
    <x v="2"/>
  </r>
  <r>
    <s v="RBPREVO"/>
    <n v="1802277701"/>
    <s v="VP/Z-CUSTOM-BLDR"/>
    <s v="BONAR ENGINEERING &amp; CONSTRUCTION"/>
    <s v="1791 OFFICE FINAL REVA"/>
    <x v="2"/>
    <d v="2018-02-23T00:00:00"/>
    <d v="2020-01-17T00:00:00"/>
    <m/>
    <n v="1791"/>
    <s v="NC"/>
    <s v="NC"/>
    <x v="9"/>
    <s v="NC"/>
    <s v="D1"/>
    <m/>
    <d v="2018-06-20T00:00:00"/>
    <d v="2018-06-21T00:00:00"/>
    <m/>
    <n v="48106.99"/>
    <n v="0"/>
    <n v="14.25"/>
    <n v="0"/>
    <n v="0"/>
    <n v="146.5"/>
    <m/>
    <n v="137.5"/>
    <n v="0"/>
    <n v="137.5"/>
    <n v="18350.419999999998"/>
    <n v="11693"/>
    <n v="0"/>
    <n v="8647.61"/>
    <n v="17.975999999999999"/>
    <n v="0"/>
    <m/>
    <n v="23.3"/>
    <m/>
    <m/>
    <m/>
    <m/>
    <m/>
    <s v="JKOLLI"/>
    <d v="2019-08-23T00:00:00"/>
    <d v="2019-08-23T00:00:00"/>
    <d v="2019-08-30T00:00:00"/>
    <m/>
    <s v="WJCLYMER"/>
    <d v="2019-09-03T00:00:00"/>
    <d v="2019-09-03T00:00:00"/>
    <d v="2019-09-04T00:00:00"/>
    <d v="2019-09-04T00:00:00"/>
    <s v="MJGUFFEY"/>
    <m/>
    <m/>
    <m/>
    <m/>
    <s v="JLYONS"/>
    <d v="2019-09-25T00:00:00"/>
    <d v="2019-09-25T00:00:00"/>
    <d v="2019-10-08T00:00:00"/>
    <m/>
    <s v="JRBUTLER"/>
    <d v="2019-10-18T00:00:00"/>
    <d v="2019-10-18T00:00:00"/>
    <d v="2019-10-25T00:00:00"/>
    <m/>
    <m/>
    <m/>
    <m/>
    <m/>
    <m/>
    <s v="SVCORDERMAN"/>
    <d v="2019-12-18T00:00:00"/>
    <m/>
    <d v="2019-12-18T00:00:00"/>
    <m/>
    <s v="JLYONS"/>
    <d v="2019-11-01T00:00:00"/>
    <d v="2019-11-01T00:00:00"/>
    <d v="2019-11-21T00:00:00"/>
    <d v="2019-11-21T00:00:00"/>
    <m/>
    <m/>
    <m/>
    <m/>
    <m/>
    <s v="CEQUERRY"/>
    <m/>
    <m/>
    <d v="2018-12-03T00:00:00"/>
    <d v="2019-11-21T00:00:00"/>
    <m/>
    <m/>
    <m/>
    <d v="2020-01-17T00:00:00"/>
    <m/>
    <s v="JLYONS"/>
    <d v="2019-12-06T00:00:00"/>
    <m/>
    <d v="2019-12-06T00:00:00"/>
    <d v="2019-11-21T00:00:00"/>
    <s v="THLONG"/>
    <d v="2018-08-03T00:00:00"/>
    <d v="2018-08-06T00:00:00"/>
    <d v="2018-08-06T00:00:00"/>
    <d v="2018-08-07T00:00:00"/>
    <m/>
    <m/>
    <m/>
    <m/>
    <m/>
    <x v="0"/>
    <x v="0"/>
  </r>
  <r>
    <s v="BSWOFFORD"/>
    <n v="1901285201"/>
    <s v="VP/Z-CUSTOM-BLDR"/>
    <s v="DUNN BUILDING COMPANY, L.L.C."/>
    <s v="ROLL STORAGE - GP NAHEOLA (YEL"/>
    <x v="0"/>
    <d v="2019-06-11T00:00:00"/>
    <d v="2019-12-11T00:00:00"/>
    <m/>
    <n v="22020"/>
    <s v="NC"/>
    <s v="NC"/>
    <x v="9"/>
    <s v="NC"/>
    <s v="D1"/>
    <m/>
    <d v="2019-08-29T00:00:00"/>
    <d v="2019-08-29T00:00:00"/>
    <m/>
    <n v="433368.34"/>
    <n v="0"/>
    <n v="110.05"/>
    <n v="161.18"/>
    <n v="161.18"/>
    <n v="664.53"/>
    <m/>
    <n v="1037.19"/>
    <n v="0"/>
    <n v="1037.19"/>
    <n v="137566.37"/>
    <n v="65507.79"/>
    <n v="0"/>
    <n v="134084.22"/>
    <n v="30.94"/>
    <n v="0"/>
    <m/>
    <n v="0"/>
    <m/>
    <m/>
    <m/>
    <m/>
    <m/>
    <s v="CJFALIN"/>
    <d v="2019-08-13T00:00:00"/>
    <d v="2019-08-13T00:00:00"/>
    <d v="2019-08-27T00:00:00"/>
    <d v="2019-08-27T00:00:00"/>
    <s v="WJCLYMER"/>
    <d v="2019-08-23T00:00:00"/>
    <d v="2019-08-23T00:00:00"/>
    <d v="2019-08-26T00:00:00"/>
    <d v="2019-08-26T00:00:00"/>
    <s v="RKWOOD"/>
    <d v="2019-08-28T00:00:00"/>
    <d v="2019-08-28T00:00:00"/>
    <d v="2019-08-29T00:00:00"/>
    <d v="2019-09-05T00:00:00"/>
    <s v="ZANZJ"/>
    <d v="2019-10-10T00:00:00"/>
    <d v="2019-10-10T00:00:00"/>
    <d v="2019-10-23T00:00:00"/>
    <d v="2019-10-23T00:00:00"/>
    <s v="DDGERMAN"/>
    <d v="2019-10-21T00:00:00"/>
    <d v="2019-10-21T00:00:00"/>
    <d v="2019-11-07T00:00:00"/>
    <d v="2019-11-08T00:00:00"/>
    <m/>
    <m/>
    <m/>
    <m/>
    <m/>
    <s v="SVCORDERMAN"/>
    <d v="2019-11-01T00:00:00"/>
    <m/>
    <d v="2019-11-11T00:00:00"/>
    <d v="2019-11-11T00:00:00"/>
    <s v="DDGERMAN"/>
    <d v="2019-11-08T00:00:00"/>
    <d v="2019-11-08T00:00:00"/>
    <d v="2019-11-08T00:00:00"/>
    <d v="2019-11-08T00:00:00"/>
    <m/>
    <m/>
    <m/>
    <d v="2019-11-14T00:00:00"/>
    <m/>
    <m/>
    <m/>
    <m/>
    <m/>
    <m/>
    <m/>
    <m/>
    <m/>
    <d v="2019-12-10T00:00:00"/>
    <m/>
    <s v="DDGERMAN"/>
    <d v="2019-11-08T00:00:00"/>
    <m/>
    <d v="2019-11-08T00:00:00"/>
    <d v="2019-11-08T00:00:00"/>
    <s v="RKWOOD"/>
    <d v="2019-07-22T00:00:00"/>
    <d v="2019-07-22T00:00:00"/>
    <d v="2019-08-02T00:00:00"/>
    <m/>
    <m/>
    <m/>
    <m/>
    <m/>
    <m/>
    <x v="0"/>
    <x v="0"/>
  </r>
  <r>
    <s v="BSWOFFORD"/>
    <n v="1901285202"/>
    <s v="VP/Z-CUSTOM-BLDR"/>
    <s v="DUNN BUILDING COMPANY, L.L.C."/>
    <s v="ROLL STORAGE - GP NAHEOLA (YEL"/>
    <x v="0"/>
    <d v="2019-06-18T00:00:00"/>
    <d v="2019-12-16T00:00:00"/>
    <m/>
    <n v="22020"/>
    <s v="NC"/>
    <s v="NC"/>
    <x v="9"/>
    <s v="NC"/>
    <s v="D1"/>
    <m/>
    <d v="2019-08-29T00:00:00"/>
    <d v="2019-08-29T00:00:00"/>
    <m/>
    <n v="216013.2"/>
    <n v="0"/>
    <n v="73.98"/>
    <n v="54.14"/>
    <n v="54.14"/>
    <n v="0"/>
    <m/>
    <n v="0"/>
    <n v="0"/>
    <n v="0"/>
    <m/>
    <m/>
    <n v="0"/>
    <n v="43684.19"/>
    <n v="20.222999999999999"/>
    <n v="0"/>
    <m/>
    <n v="0"/>
    <m/>
    <m/>
    <m/>
    <m/>
    <m/>
    <s v="CJFALIN"/>
    <d v="2019-11-14T00:00:00"/>
    <d v="2019-11-14T00:00:00"/>
    <d v="2019-11-14T00:00:00"/>
    <d v="2019-11-14T00:00:00"/>
    <s v="WJCLYMER"/>
    <m/>
    <m/>
    <d v="2019-11-14T00:00:00"/>
    <d v="2019-11-14T00:00:00"/>
    <m/>
    <m/>
    <m/>
    <m/>
    <m/>
    <s v="ZANZJ"/>
    <m/>
    <m/>
    <m/>
    <m/>
    <s v="DDGERMAN"/>
    <d v="2019-11-14T00:00:00"/>
    <d v="2019-11-14T00:00:00"/>
    <d v="2019-11-14T00:00:00"/>
    <d v="2019-11-14T00:00:00"/>
    <m/>
    <m/>
    <m/>
    <m/>
    <m/>
    <s v="SVCORDERMAN"/>
    <d v="2019-11-11T00:00:00"/>
    <m/>
    <d v="2019-11-15T00:00:00"/>
    <d v="2019-11-15T00:00:00"/>
    <s v="DDGERMAN"/>
    <d v="2019-11-14T00:00:00"/>
    <d v="2019-11-14T00:00:00"/>
    <d v="2019-11-14T00:00:00"/>
    <d v="2019-11-14T00:00:00"/>
    <m/>
    <m/>
    <m/>
    <d v="2019-11-20T00:00:00"/>
    <m/>
    <s v="TWMCCRARY"/>
    <m/>
    <m/>
    <d v="2019-11-14T00:00:00"/>
    <d v="2019-11-14T00:00:00"/>
    <m/>
    <m/>
    <m/>
    <d v="2019-12-16T00:00:00"/>
    <m/>
    <s v="DDGERMAN"/>
    <d v="2019-11-14T00:00:00"/>
    <m/>
    <d v="2019-11-14T00:00:00"/>
    <d v="2019-11-14T00:00:00"/>
    <s v="RKWOOD"/>
    <m/>
    <m/>
    <m/>
    <m/>
    <m/>
    <m/>
    <m/>
    <m/>
    <m/>
    <x v="0"/>
    <x v="0"/>
  </r>
  <r>
    <s v="JDLEDBETTER"/>
    <n v="1901795001"/>
    <s v="VP/Z-CUSTOM-BLDR"/>
    <s v="KIRKLAND, INC."/>
    <s v="BWC - NEW OFFICE BUILDING"/>
    <x v="0"/>
    <d v="2019-08-30T00:00:00"/>
    <d v="2019-12-02T00:00:00"/>
    <m/>
    <s v="BWC - New Office Building"/>
    <s v="CST"/>
    <s v="IN"/>
    <x v="9"/>
    <s v="NC"/>
    <s v="D1"/>
    <m/>
    <d v="2019-09-10T00:00:00"/>
    <d v="2019-09-10T00:00:00"/>
    <m/>
    <n v="39085.49"/>
    <n v="0"/>
    <n v="13.59"/>
    <n v="13.38"/>
    <n v="13.38"/>
    <n v="37.54"/>
    <m/>
    <n v="81.599999999999994"/>
    <n v="0"/>
    <n v="81.599999999999994"/>
    <n v="8669.5499999999993"/>
    <n v="4128.3500000000004"/>
    <n v="0"/>
    <n v="8164.08"/>
    <n v="20.888000000000002"/>
    <n v="10316.11"/>
    <m/>
    <n v="19.8"/>
    <m/>
    <m/>
    <m/>
    <m/>
    <m/>
    <s v="KOTHS"/>
    <d v="2019-10-14T00:00:00"/>
    <d v="2019-10-14T00:00:00"/>
    <d v="2019-10-16T00:00:00"/>
    <d v="2019-10-16T00:00:00"/>
    <s v="TWMCCRARY"/>
    <d v="2019-10-15T00:00:00"/>
    <d v="2019-10-15T00:00:00"/>
    <d v="2019-10-15T00:00:00"/>
    <d v="2019-10-17T00:00:00"/>
    <s v="JDHIGGINS"/>
    <d v="2019-09-17T00:00:00"/>
    <d v="2019-09-17T00:00:00"/>
    <d v="2019-09-17T00:00:00"/>
    <d v="2019-09-17T00:00:00"/>
    <s v="AYSMITH"/>
    <d v="2019-10-23T00:00:00"/>
    <d v="2019-10-23T00:00:00"/>
    <d v="2019-10-25T00:00:00"/>
    <m/>
    <s v="JRBUTLER"/>
    <d v="2019-10-28T00:00:00"/>
    <d v="2019-10-28T00:00:00"/>
    <d v="2019-10-28T00:00:00"/>
    <m/>
    <m/>
    <m/>
    <m/>
    <m/>
    <m/>
    <s v="SVCORDERMAN"/>
    <d v="2019-11-01T00:00:00"/>
    <m/>
    <d v="2019-11-01T00:00:00"/>
    <d v="2019-11-01T00:00:00"/>
    <s v="JLYONS"/>
    <d v="2019-10-30T00:00:00"/>
    <d v="2019-10-30T00:00:00"/>
    <d v="2019-11-01T00:00:00"/>
    <d v="2019-11-01T00:00:00"/>
    <m/>
    <m/>
    <m/>
    <d v="2019-11-06T00:00:00"/>
    <m/>
    <s v="CEQUERRY"/>
    <m/>
    <m/>
    <d v="2019-12-02T00:00:00"/>
    <d v="2019-12-02T00:00:00"/>
    <m/>
    <m/>
    <m/>
    <d v="2019-12-02T00:00:00"/>
    <d v="2019-11-21T00:00:00"/>
    <s v="JLYONS"/>
    <d v="2019-11-01T00:00:00"/>
    <m/>
    <d v="2019-11-01T00:00:00"/>
    <d v="2019-11-01T00:00:00"/>
    <s v="JHERCHER"/>
    <d v="2019-09-05T00:00:00"/>
    <d v="2019-09-05T00:00:00"/>
    <d v="2019-09-09T00:00:00"/>
    <d v="2019-09-09T00:00:00"/>
    <m/>
    <m/>
    <m/>
    <m/>
    <m/>
    <x v="0"/>
    <x v="0"/>
  </r>
  <r>
    <s v="MJMONTGOMERY"/>
    <n v="1900351404"/>
    <s v="CSS/CONV-CUSTOM-BLDR"/>
    <s v="EPOC CONSTRUCTION INC."/>
    <s v="FORT BRAGG SOF(HPTC)"/>
    <x v="0"/>
    <d v="2019-09-20T00:00:00"/>
    <d v="2019-12-11T00:00:00"/>
    <m/>
    <n v="119"/>
    <s v="NC"/>
    <s v="NC"/>
    <x v="9"/>
    <s v="NC"/>
    <s v="D1"/>
    <m/>
    <d v="2019-10-08T00:00:00"/>
    <d v="2019-10-09T00:00:00"/>
    <m/>
    <n v="42079"/>
    <n v="0"/>
    <n v="18.350000000000001"/>
    <n v="23.76"/>
    <n v="23.76"/>
    <n v="0"/>
    <m/>
    <n v="0"/>
    <n v="0"/>
    <n v="0"/>
    <m/>
    <m/>
    <n v="0"/>
    <n v="1724.33"/>
    <n v="4.0979999999999999"/>
    <n v="5889.02"/>
    <m/>
    <n v="0"/>
    <m/>
    <m/>
    <m/>
    <m/>
    <m/>
    <s v="CEQUERRY"/>
    <m/>
    <m/>
    <m/>
    <m/>
    <s v="CEQUERRY"/>
    <m/>
    <m/>
    <m/>
    <m/>
    <m/>
    <m/>
    <m/>
    <m/>
    <m/>
    <s v="ZANZJ"/>
    <d v="2019-10-24T00:00:00"/>
    <d v="2019-10-24T00:00:00"/>
    <d v="2019-10-30T00:00:00"/>
    <d v="2019-10-30T00:00:00"/>
    <s v="DMDUBBS"/>
    <d v="2019-11-04T00:00:00"/>
    <d v="2019-11-04T00:00:00"/>
    <d v="2019-11-07T00:00:00"/>
    <d v="2019-11-07T00:00:00"/>
    <m/>
    <m/>
    <m/>
    <m/>
    <m/>
    <s v="SVCORDERMAN"/>
    <d v="2019-11-15T00:00:00"/>
    <m/>
    <d v="2019-11-15T00:00:00"/>
    <d v="2019-11-14T00:00:00"/>
    <s v="ZANZJ"/>
    <d v="2019-11-13T00:00:00"/>
    <d v="2019-11-13T00:00:00"/>
    <d v="2019-11-13T00:00:00"/>
    <d v="2019-11-13T00:00:00"/>
    <m/>
    <m/>
    <m/>
    <d v="2019-11-18T00:00:00"/>
    <m/>
    <s v="CEQUERRY"/>
    <m/>
    <m/>
    <m/>
    <m/>
    <m/>
    <m/>
    <m/>
    <d v="2019-12-11T00:00:00"/>
    <m/>
    <s v="ZANZJ"/>
    <d v="2019-11-14T00:00:00"/>
    <m/>
    <d v="2019-11-14T00:00:00"/>
    <d v="2019-11-13T00:00:00"/>
    <s v="TLWOLFE"/>
    <m/>
    <m/>
    <m/>
    <m/>
    <m/>
    <m/>
    <m/>
    <m/>
    <m/>
    <x v="0"/>
    <x v="0"/>
  </r>
  <r>
    <s v="RCAUDILL"/>
    <n v="1804677408"/>
    <s v="VP/CLAIM-ENPARTS-BLDR"/>
    <s v="JON PROPERTIES, LLC"/>
    <s v="MARSOC 12-6-18"/>
    <x v="0"/>
    <d v="2019-10-30T00:00:00"/>
    <m/>
    <m/>
    <s v="9.20.18"/>
    <s v="NC"/>
    <s v="NC"/>
    <x v="9"/>
    <s v="NC"/>
    <s v="D1"/>
    <s v="OTHER"/>
    <m/>
    <m/>
    <m/>
    <n v="32.49"/>
    <n v="0"/>
    <n v="0"/>
    <n v="0"/>
    <n v="0"/>
    <n v="0"/>
    <m/>
    <n v="0"/>
    <n v="0"/>
    <n v="0"/>
    <m/>
    <m/>
    <n v="0"/>
    <n v="17.02"/>
    <n v="52.384999999999998"/>
    <n v="-14.64"/>
    <m/>
    <n v="0"/>
    <m/>
    <m/>
    <m/>
    <m/>
    <m/>
    <s v="MKWONG"/>
    <m/>
    <m/>
    <m/>
    <m/>
    <s v="MKWONG"/>
    <m/>
    <m/>
    <m/>
    <m/>
    <m/>
    <m/>
    <m/>
    <m/>
    <m/>
    <m/>
    <m/>
    <m/>
    <m/>
    <m/>
    <m/>
    <m/>
    <m/>
    <m/>
    <m/>
    <m/>
    <m/>
    <m/>
    <m/>
    <m/>
    <s v="SVCORDERMAN"/>
    <d v="2019-10-30T00:00:00"/>
    <m/>
    <d v="2019-10-30T00:00:00"/>
    <d v="2019-10-30T00:00:00"/>
    <m/>
    <m/>
    <m/>
    <m/>
    <m/>
    <m/>
    <m/>
    <m/>
    <d v="2019-11-04T00:00:00"/>
    <m/>
    <s v="CEQUERRY"/>
    <m/>
    <m/>
    <m/>
    <m/>
    <m/>
    <m/>
    <m/>
    <d v="2019-10-30T00:00:00"/>
    <d v="2019-10-31T00:00:00"/>
    <s v="RCAUDILL"/>
    <d v="2019-10-30T00:00:00"/>
    <m/>
    <d v="2019-10-30T00:00:00"/>
    <d v="2019-10-30T00:00:00"/>
    <s v="TLWOLFE"/>
    <m/>
    <m/>
    <m/>
    <m/>
    <m/>
    <m/>
    <m/>
    <m/>
    <m/>
    <x v="0"/>
    <x v="2"/>
  </r>
  <r>
    <s v="BSWOFFORD"/>
    <n v="1901285208"/>
    <s v="VP/Z-CUSTOM-BLDR"/>
    <s v="DUNN BUILDING COMPANY, L.L.C."/>
    <s v="ROLL STORAGE - GP NAHEOLA (YEL"/>
    <x v="0"/>
    <d v="2019-11-06T00:00:00"/>
    <d v="2019-12-11T00:00:00"/>
    <m/>
    <n v="22020"/>
    <s v="NC"/>
    <s v="NC"/>
    <x v="9"/>
    <s v="NC"/>
    <s v="D1"/>
    <m/>
    <d v="2019-11-07T00:00:00"/>
    <d v="2019-11-07T00:00:00"/>
    <m/>
    <n v="1"/>
    <n v="0"/>
    <n v="0"/>
    <n v="10.68"/>
    <n v="10.68"/>
    <n v="0"/>
    <m/>
    <n v="0"/>
    <n v="0"/>
    <n v="0"/>
    <m/>
    <m/>
    <n v="0"/>
    <n v="1"/>
    <n v="100"/>
    <n v="0"/>
    <m/>
    <n v="0"/>
    <m/>
    <m/>
    <m/>
    <m/>
    <m/>
    <s v="CJFALIN"/>
    <m/>
    <m/>
    <m/>
    <m/>
    <s v="WJCLYMER"/>
    <m/>
    <m/>
    <m/>
    <m/>
    <m/>
    <m/>
    <m/>
    <m/>
    <m/>
    <s v="DRHAMMONDS"/>
    <m/>
    <m/>
    <m/>
    <m/>
    <s v="DDGERMAN"/>
    <d v="2019-11-12T00:00:00"/>
    <d v="2019-11-12T00:00:00"/>
    <d v="2019-11-14T00:00:00"/>
    <d v="2019-11-14T00:00:00"/>
    <m/>
    <m/>
    <m/>
    <m/>
    <m/>
    <s v="SVCORDERMAN"/>
    <d v="2019-11-08T00:00:00"/>
    <m/>
    <d v="2019-11-15T00:00:00"/>
    <d v="2019-11-15T00:00:00"/>
    <s v="DRHAMMONDS"/>
    <d v="2019-11-14T00:00:00"/>
    <d v="2019-11-14T00:00:00"/>
    <d v="2019-11-14T00:00:00"/>
    <d v="2019-11-14T00:00:00"/>
    <m/>
    <m/>
    <m/>
    <d v="2019-11-20T00:00:00"/>
    <m/>
    <m/>
    <m/>
    <m/>
    <m/>
    <m/>
    <m/>
    <m/>
    <m/>
    <d v="2019-12-10T00:00:00"/>
    <m/>
    <s v="DDGERMAN"/>
    <d v="2019-11-14T00:00:00"/>
    <m/>
    <d v="2019-11-14T00:00:00"/>
    <d v="2019-11-14T00:00:00"/>
    <s v="RKWOOD"/>
    <m/>
    <m/>
    <m/>
    <m/>
    <m/>
    <m/>
    <m/>
    <m/>
    <m/>
    <x v="0"/>
    <x v="0"/>
  </r>
  <r>
    <s v="BSWOFFORD"/>
    <n v="1901285206"/>
    <s v="VP/Z-CUSTOM-BLDR"/>
    <s v="DUNN BUILDING COMPANY, L.L.C."/>
    <s v="ROLL STORAGE - GP NAHEOLA (YEL"/>
    <x v="0"/>
    <d v="2019-11-07T00:00:00"/>
    <d v="2019-12-11T00:00:00"/>
    <m/>
    <n v="22020"/>
    <s v="NC"/>
    <s v="NC"/>
    <x v="9"/>
    <s v="NC"/>
    <s v="D1"/>
    <m/>
    <d v="2019-11-11T00:00:00"/>
    <d v="2019-11-12T00:00:00"/>
    <m/>
    <n v="40630"/>
    <n v="0"/>
    <n v="10.83"/>
    <n v="66.7"/>
    <n v="66.7"/>
    <n v="0"/>
    <m/>
    <n v="0"/>
    <n v="0"/>
    <n v="0"/>
    <m/>
    <m/>
    <n v="0"/>
    <n v="21098.77"/>
    <n v="51.929000000000002"/>
    <n v="0"/>
    <m/>
    <n v="0"/>
    <m/>
    <m/>
    <m/>
    <m/>
    <m/>
    <s v="CJFALIN"/>
    <m/>
    <m/>
    <m/>
    <m/>
    <s v="WJCLYMER"/>
    <m/>
    <m/>
    <m/>
    <m/>
    <m/>
    <m/>
    <m/>
    <m/>
    <m/>
    <s v="KAMENDENHALL"/>
    <d v="2019-10-03T00:00:00"/>
    <d v="2019-10-03T00:00:00"/>
    <d v="2019-10-11T00:00:00"/>
    <d v="2019-10-09T00:00:00"/>
    <s v="KAMENDENHALL"/>
    <d v="2019-10-14T00:00:00"/>
    <d v="2019-10-09T00:00:00"/>
    <d v="2019-10-18T00:00:00"/>
    <d v="2019-10-11T00:00:00"/>
    <m/>
    <m/>
    <m/>
    <m/>
    <m/>
    <s v="SVCORDERMAN"/>
    <m/>
    <m/>
    <d v="2019-11-13T00:00:00"/>
    <d v="2019-11-12T00:00:00"/>
    <s v="KAMENDENHALL"/>
    <d v="2019-11-11T00:00:00"/>
    <d v="2019-11-11T00:00:00"/>
    <d v="2019-11-11T00:00:00"/>
    <d v="2019-11-11T00:00:00"/>
    <m/>
    <m/>
    <m/>
    <d v="2019-11-15T00:00:00"/>
    <m/>
    <m/>
    <m/>
    <m/>
    <m/>
    <m/>
    <m/>
    <m/>
    <m/>
    <d v="2019-12-10T00:00:00"/>
    <m/>
    <s v="KAMENDENHALL"/>
    <d v="2019-11-12T00:00:00"/>
    <m/>
    <d v="2019-11-12T00:00:00"/>
    <d v="2019-11-11T00:00:00"/>
    <s v="RKWOOD"/>
    <m/>
    <m/>
    <m/>
    <m/>
    <m/>
    <m/>
    <m/>
    <m/>
    <m/>
    <x v="0"/>
    <x v="0"/>
  </r>
  <r>
    <s v="BSWOFFORD"/>
    <n v="1901285213"/>
    <s v="VP/CLAIM-ENPARTS-BLDR"/>
    <s v="DUNN BUILDING COMPANY, L.L.C."/>
    <s v="ROLL STORAGE - GP NAHEOLA (YEL"/>
    <x v="0"/>
    <d v="2019-11-15T00:00:00"/>
    <m/>
    <m/>
    <n v="22020"/>
    <s v="NC"/>
    <s v="NC"/>
    <x v="9"/>
    <s v="NC"/>
    <s v="D1"/>
    <s v="OTHER"/>
    <m/>
    <m/>
    <m/>
    <n v="1"/>
    <n v="0"/>
    <n v="0"/>
    <n v="1.46"/>
    <n v="1.46"/>
    <n v="0"/>
    <m/>
    <n v="0"/>
    <n v="0"/>
    <n v="0"/>
    <m/>
    <m/>
    <n v="0"/>
    <n v="1"/>
    <n v="100"/>
    <n v="0"/>
    <m/>
    <n v="0"/>
    <m/>
    <m/>
    <m/>
    <m/>
    <m/>
    <s v="CJFALIN"/>
    <m/>
    <m/>
    <m/>
    <m/>
    <s v="WJCLYMER"/>
    <m/>
    <m/>
    <m/>
    <m/>
    <m/>
    <m/>
    <m/>
    <m/>
    <m/>
    <s v="DDGERMAN"/>
    <m/>
    <m/>
    <m/>
    <m/>
    <m/>
    <m/>
    <m/>
    <m/>
    <m/>
    <m/>
    <m/>
    <m/>
    <m/>
    <m/>
    <s v="SVCORDERMAN"/>
    <m/>
    <m/>
    <d v="2019-11-15T00:00:00"/>
    <d v="2019-11-15T00:00:00"/>
    <s v="DDGERMAN"/>
    <d v="2019-11-15T00:00:00"/>
    <d v="2019-11-15T00:00:00"/>
    <d v="2019-11-15T00:00:00"/>
    <d v="2019-11-15T00:00:00"/>
    <m/>
    <m/>
    <m/>
    <d v="2019-11-20T00:00:00"/>
    <m/>
    <m/>
    <m/>
    <m/>
    <m/>
    <m/>
    <m/>
    <m/>
    <m/>
    <d v="2019-12-17T00:00:00"/>
    <m/>
    <s v="BUNNS"/>
    <d v="2019-11-15T00:00:00"/>
    <m/>
    <d v="2019-11-15T00:00:00"/>
    <d v="2019-11-15T00:00:00"/>
    <s v="RKWOOD"/>
    <m/>
    <m/>
    <m/>
    <m/>
    <m/>
    <m/>
    <m/>
    <m/>
    <m/>
    <x v="0"/>
    <x v="2"/>
  </r>
  <r>
    <s v="BSWOFFORD"/>
    <n v="1901285214"/>
    <s v="VP/CLAIM-ENPARTS-BLDR"/>
    <s v="DUNN BUILDING COMPANY, L.L.C."/>
    <s v="ROLL STORAGE - GP NAHEOLA (YEL"/>
    <x v="0"/>
    <d v="2019-11-18T00:00:00"/>
    <m/>
    <m/>
    <n v="22020"/>
    <s v="NC"/>
    <s v="NC"/>
    <x v="9"/>
    <s v="NC"/>
    <s v="D1"/>
    <s v="OTHER"/>
    <m/>
    <m/>
    <m/>
    <n v="1"/>
    <n v="0"/>
    <n v="0.5"/>
    <n v="0.8"/>
    <n v="0.8"/>
    <n v="0"/>
    <m/>
    <n v="0"/>
    <n v="0"/>
    <n v="0"/>
    <m/>
    <m/>
    <n v="0"/>
    <n v="-2342"/>
    <m/>
    <n v="0"/>
    <m/>
    <n v="0"/>
    <m/>
    <m/>
    <m/>
    <m/>
    <m/>
    <s v="CJFALIN"/>
    <m/>
    <m/>
    <m/>
    <m/>
    <s v="WJCLYMER"/>
    <m/>
    <m/>
    <m/>
    <m/>
    <m/>
    <m/>
    <m/>
    <m/>
    <m/>
    <s v="DDGERMAN"/>
    <m/>
    <m/>
    <m/>
    <m/>
    <m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d v="2019-11-22T00:00:00"/>
    <m/>
    <m/>
    <m/>
    <m/>
    <m/>
    <m/>
    <m/>
    <m/>
    <m/>
    <d v="2019-12-10T00:00:00"/>
    <m/>
    <s v="BUNNS"/>
    <d v="2019-11-18T00:00:00"/>
    <m/>
    <d v="2019-11-18T00:00:00"/>
    <d v="2019-11-18T00:00:00"/>
    <s v="RKWOOD"/>
    <m/>
    <m/>
    <m/>
    <m/>
    <m/>
    <m/>
    <m/>
    <m/>
    <m/>
    <x v="0"/>
    <x v="2"/>
  </r>
  <r>
    <s v="BSWOFFORD"/>
    <n v="1901285212"/>
    <s v="VP/Z-CUSTOM-BLDR"/>
    <s v="DUNN BUILDING COMPANY, L.L.C."/>
    <s v="ROLL STORAGE - GP NAHEOLA (YEL"/>
    <x v="0"/>
    <d v="2019-11-18T00:00:00"/>
    <d v="2019-12-11T00:00:00"/>
    <m/>
    <n v="22020"/>
    <s v="NC"/>
    <s v="NC"/>
    <x v="9"/>
    <s v="NC"/>
    <s v="D1"/>
    <m/>
    <d v="2019-11-18T00:00:00"/>
    <d v="2019-11-18T00:00:00"/>
    <m/>
    <n v="1"/>
    <n v="0"/>
    <n v="0"/>
    <n v="9.58"/>
    <n v="9.58"/>
    <n v="0"/>
    <m/>
    <n v="0"/>
    <n v="0"/>
    <n v="0"/>
    <m/>
    <m/>
    <n v="0"/>
    <n v="1"/>
    <n v="100"/>
    <n v="0"/>
    <m/>
    <n v="0"/>
    <m/>
    <m/>
    <m/>
    <m/>
    <m/>
    <s v="CJFALIN"/>
    <m/>
    <m/>
    <m/>
    <m/>
    <s v="WJCLYMER"/>
    <m/>
    <m/>
    <m/>
    <m/>
    <m/>
    <m/>
    <m/>
    <m/>
    <m/>
    <s v="DDGERMAN"/>
    <m/>
    <m/>
    <m/>
    <m/>
    <m/>
    <m/>
    <m/>
    <m/>
    <m/>
    <m/>
    <m/>
    <m/>
    <m/>
    <m/>
    <s v="SVCORDERMAN"/>
    <d v="2019-11-18T00:00:00"/>
    <m/>
    <d v="2019-11-18T00:00:00"/>
    <d v="2019-11-18T00:00:00"/>
    <s v="DDGERMAN"/>
    <d v="2019-11-18T00:00:00"/>
    <d v="2019-11-18T00:00:00"/>
    <d v="2019-11-18T00:00:00"/>
    <d v="2019-11-18T00:00:00"/>
    <m/>
    <m/>
    <m/>
    <d v="2019-11-21T00:00:00"/>
    <m/>
    <m/>
    <m/>
    <m/>
    <m/>
    <m/>
    <m/>
    <m/>
    <m/>
    <d v="2019-12-11T00:00:00"/>
    <m/>
    <s v="DDGERMAN"/>
    <d v="2019-11-18T00:00:00"/>
    <m/>
    <d v="2019-11-18T00:00:00"/>
    <d v="2019-11-18T00:00:00"/>
    <s v="RKWOOD"/>
    <m/>
    <m/>
    <m/>
    <m/>
    <m/>
    <m/>
    <m/>
    <m/>
    <m/>
    <x v="0"/>
    <x v="0"/>
  </r>
  <r>
    <s v="VIWEBSTER"/>
    <n v="1901082515"/>
    <s v="VP/CLAIM-ENPARTS-BLDR"/>
    <s v="HARRELL CONSTRUCTION OF GA, INC."/>
    <s v="OTSUKA PHASE II ORDER"/>
    <x v="0"/>
    <d v="2019-11-19T00:00:00"/>
    <d v="2019-11-22T00:00:00"/>
    <m/>
    <d v="2019-03-01T00:00:00"/>
    <s v="NC"/>
    <s v="NC"/>
    <x v="9"/>
    <s v="NC"/>
    <s v="D1"/>
    <s v="OTHER"/>
    <m/>
    <m/>
    <m/>
    <n v="1902.5"/>
    <n v="0"/>
    <n v="0.43"/>
    <n v="0.45"/>
    <n v="0.45"/>
    <n v="0"/>
    <m/>
    <n v="0"/>
    <n v="0"/>
    <n v="0"/>
    <m/>
    <m/>
    <n v="0"/>
    <n v="996.54"/>
    <n v="52.381"/>
    <n v="-963.68"/>
    <m/>
    <n v="0"/>
    <m/>
    <m/>
    <m/>
    <m/>
    <m/>
    <s v="CJFALIN"/>
    <m/>
    <m/>
    <m/>
    <m/>
    <s v="MKWONG"/>
    <m/>
    <m/>
    <m/>
    <m/>
    <m/>
    <m/>
    <m/>
    <m/>
    <m/>
    <m/>
    <m/>
    <m/>
    <m/>
    <m/>
    <m/>
    <m/>
    <m/>
    <m/>
    <m/>
    <m/>
    <m/>
    <m/>
    <m/>
    <m/>
    <s v="SVCORDERMAN"/>
    <m/>
    <m/>
    <m/>
    <d v="2019-11-21T00:00:00"/>
    <m/>
    <m/>
    <m/>
    <m/>
    <m/>
    <m/>
    <m/>
    <m/>
    <d v="2019-11-25T00:00:00"/>
    <m/>
    <s v="CEQUERRY"/>
    <m/>
    <m/>
    <m/>
    <m/>
    <m/>
    <m/>
    <m/>
    <d v="2019-11-26T00:00:00"/>
    <d v="2019-11-26T00:00:00"/>
    <s v="VIWEBSTER"/>
    <d v="2019-11-20T00:00:00"/>
    <m/>
    <d v="2019-11-20T00:00:00"/>
    <d v="2019-11-20T00:00:00"/>
    <s v="TLWOLFE"/>
    <m/>
    <m/>
    <m/>
    <m/>
    <m/>
    <m/>
    <m/>
    <m/>
    <m/>
    <x v="0"/>
    <x v="2"/>
  </r>
  <r>
    <s v="VIWEBSTER"/>
    <n v="1901082516"/>
    <s v="VP-ENPARTS-BLDR"/>
    <s v="HARRELL CONSTRUCTION OF GA, INC."/>
    <s v="OTSUKA PHASE II ORDER"/>
    <x v="0"/>
    <d v="2019-11-19T00:00:00"/>
    <m/>
    <m/>
    <d v="2019-03-01T00:00:00"/>
    <s v="NC"/>
    <s v="NC"/>
    <x v="9"/>
    <s v="NC"/>
    <s v="D1"/>
    <m/>
    <m/>
    <m/>
    <m/>
    <n v="1834.83"/>
    <n v="0"/>
    <n v="0.09"/>
    <n v="0.19"/>
    <n v="0.19"/>
    <n v="0"/>
    <m/>
    <n v="0"/>
    <n v="0"/>
    <n v="0"/>
    <m/>
    <m/>
    <n v="0"/>
    <n v="357.05"/>
    <n v="19.46"/>
    <n v="0"/>
    <m/>
    <n v="0"/>
    <m/>
    <m/>
    <m/>
    <m/>
    <m/>
    <s v="CJFALIN"/>
    <m/>
    <m/>
    <m/>
    <m/>
    <s v="MKWONG"/>
    <m/>
    <m/>
    <m/>
    <m/>
    <m/>
    <m/>
    <m/>
    <m/>
    <m/>
    <m/>
    <m/>
    <m/>
    <m/>
    <m/>
    <m/>
    <m/>
    <m/>
    <m/>
    <m/>
    <m/>
    <m/>
    <m/>
    <m/>
    <m/>
    <s v="SVCORDERMAN"/>
    <d v="2019-11-22T00:00:00"/>
    <m/>
    <d v="2019-11-22T00:00:00"/>
    <d v="2019-11-22T00:00:00"/>
    <m/>
    <m/>
    <m/>
    <m/>
    <m/>
    <m/>
    <m/>
    <m/>
    <d v="2019-11-27T00:00:00"/>
    <m/>
    <s v="CEQUERRY"/>
    <m/>
    <m/>
    <m/>
    <m/>
    <m/>
    <m/>
    <m/>
    <d v="2019-12-03T00:00:00"/>
    <m/>
    <s v="VIWEBSTER"/>
    <d v="2019-11-22T00:00:00"/>
    <m/>
    <d v="2019-11-22T00:00:00"/>
    <d v="2019-11-22T00:00:00"/>
    <s v="TLWOLFE"/>
    <m/>
    <m/>
    <m/>
    <m/>
    <m/>
    <m/>
    <m/>
    <m/>
    <m/>
    <x v="0"/>
    <x v="1"/>
  </r>
  <r>
    <s v="MBELL1"/>
    <n v="1803978338"/>
    <s v="VP/Z-CUSTOM-BLDR"/>
    <s v="LEMARTEC CORPORATION"/>
    <s v="OHL FISH FARM  JCP"/>
    <x v="0"/>
    <d v="2019-11-05T00:00:00"/>
    <d v="2019-11-15T00:00:00"/>
    <m/>
    <m/>
    <m/>
    <m/>
    <x v="9"/>
    <s v="NC"/>
    <s v="E"/>
    <m/>
    <d v="2019-11-06T00:00:00"/>
    <d v="2019-11-06T00:00:00"/>
    <m/>
    <n v="45519.13"/>
    <n v="0"/>
    <n v="4.4400000000000004"/>
    <n v="4.25"/>
    <n v="4.25"/>
    <n v="0"/>
    <m/>
    <n v="0"/>
    <n v="0"/>
    <n v="0"/>
    <m/>
    <m/>
    <n v="0"/>
    <n v="13036.99"/>
    <n v="28.640999999999998"/>
    <n v="15546.04"/>
    <m/>
    <n v="0"/>
    <m/>
    <m/>
    <m/>
    <m/>
    <m/>
    <m/>
    <m/>
    <m/>
    <m/>
    <m/>
    <m/>
    <m/>
    <m/>
    <m/>
    <m/>
    <m/>
    <m/>
    <m/>
    <m/>
    <m/>
    <s v="KAMENDENHALL"/>
    <m/>
    <m/>
    <d v="2019-11-05T00:00:00"/>
    <m/>
    <m/>
    <m/>
    <m/>
    <m/>
    <m/>
    <m/>
    <m/>
    <m/>
    <m/>
    <m/>
    <s v="SVCORDERMAN"/>
    <d v="2019-11-06T00:00:00"/>
    <m/>
    <d v="2019-11-06T00:00:00"/>
    <d v="2019-11-06T00:00:00"/>
    <m/>
    <m/>
    <m/>
    <m/>
    <m/>
    <m/>
    <m/>
    <m/>
    <d v="2019-11-11T00:00:00"/>
    <m/>
    <m/>
    <m/>
    <m/>
    <m/>
    <m/>
    <m/>
    <m/>
    <m/>
    <d v="2019-11-18T00:00:00"/>
    <d v="2019-11-13T00:00:00"/>
    <s v="MJMONTGOMERY"/>
    <d v="2019-11-06T00:00:00"/>
    <m/>
    <d v="2019-11-06T00:00:00"/>
    <d v="2019-11-05T00:00:00"/>
    <m/>
    <m/>
    <m/>
    <m/>
    <m/>
    <m/>
    <m/>
    <m/>
    <m/>
    <m/>
    <x v="0"/>
    <x v="0"/>
  </r>
  <r>
    <s v="MJMONTGOMERY"/>
    <n v="1804465901"/>
    <s v="VP/Z-CUSTOM-BLDR"/>
    <s v="RIEDEL-WILKS BLDG STRUCTURES INC."/>
    <s v="AEP PIKEVILLE SERVICE CENTER"/>
    <x v="0"/>
    <d v="2018-11-14T00:00:00"/>
    <d v="2019-11-25T00:00:00"/>
    <m/>
    <m/>
    <s v="NC"/>
    <s v="NC"/>
    <x v="9"/>
    <s v="NC"/>
    <s v="E1"/>
    <m/>
    <d v="2019-08-30T00:00:00"/>
    <d v="2019-08-30T00:00:00"/>
    <m/>
    <n v="433436.97"/>
    <n v="433436.97"/>
    <n v="155.25"/>
    <n v="163.06"/>
    <n v="163.06"/>
    <n v="586.63"/>
    <n v="0"/>
    <n v="1024.25"/>
    <n v="0"/>
    <n v="1024.25"/>
    <n v="135510.84"/>
    <n v="64528.97"/>
    <n v="0"/>
    <n v="23656.13"/>
    <n v="5.4580000000000002"/>
    <n v="120533.71"/>
    <n v="27.809000000000001"/>
    <n v="13"/>
    <m/>
    <m/>
    <m/>
    <m/>
    <m/>
    <s v="TWMCCRARY"/>
    <d v="2019-08-26T00:00:00"/>
    <d v="2019-08-26T00:00:00"/>
    <d v="2019-09-16T00:00:00"/>
    <d v="2019-09-29T00:00:00"/>
    <s v="WJCLYMER"/>
    <d v="2019-09-17T00:00:00"/>
    <d v="2019-09-17T00:00:00"/>
    <d v="2019-09-17T00:00:00"/>
    <d v="2019-10-04T00:00:00"/>
    <s v="RKWOOD"/>
    <d v="2019-09-18T00:00:00"/>
    <d v="2019-09-18T00:00:00"/>
    <d v="2019-09-19T00:00:00"/>
    <d v="2019-09-03T00:00:00"/>
    <s v="KRGRAHAM"/>
    <d v="2019-09-30T00:00:00"/>
    <d v="2019-09-30T00:00:00"/>
    <d v="2019-10-22T00:00:00"/>
    <d v="2019-10-22T00:00:00"/>
    <s v="DMDUBBS"/>
    <d v="2019-10-23T00:00:00"/>
    <d v="2019-10-23T00:00:00"/>
    <d v="2019-10-31T00:00:00"/>
    <d v="2019-10-31T00:00:00"/>
    <m/>
    <m/>
    <m/>
    <m/>
    <m/>
    <s v="SVCORDERMAN"/>
    <d v="2030-01-01T00:00:00"/>
    <m/>
    <d v="2019-11-04T00:00:00"/>
    <d v="2019-11-04T00:00:00"/>
    <s v="DMDUBBS"/>
    <d v="2019-10-30T00:00:00"/>
    <d v="2019-10-30T00:00:00"/>
    <d v="2019-10-30T00:00:00"/>
    <d v="2019-10-30T00:00:00"/>
    <m/>
    <m/>
    <m/>
    <d v="2019-11-07T00:00:00"/>
    <m/>
    <s v="CEQUERRY"/>
    <m/>
    <m/>
    <d v="2019-11-07T00:00:00"/>
    <d v="2019-11-07T00:00:00"/>
    <m/>
    <m/>
    <m/>
    <d v="2019-11-27T00:00:00"/>
    <d v="2019-11-27T00:00:00"/>
    <s v="DMDUBBS"/>
    <d v="2019-11-01T00:00:00"/>
    <m/>
    <d v="2019-11-01T00:00:00"/>
    <d v="2019-11-01T00:00:00"/>
    <s v="RKWOOD"/>
    <d v="2019-08-13T00:00:00"/>
    <d v="2019-08-13T00:00:00"/>
    <d v="2019-08-16T00:00:00"/>
    <m/>
    <m/>
    <m/>
    <m/>
    <m/>
    <m/>
    <x v="0"/>
    <x v="0"/>
  </r>
  <r>
    <s v="MJMONTGOMERY"/>
    <n v="1804465906"/>
    <s v="VP/Z-CUSTOM-BLDR"/>
    <s v="RIEDEL-WILKS BLDG STRUCTURES INC."/>
    <s v="AEP PIKEVILLE SERVICE CENTER"/>
    <x v="0"/>
    <d v="2019-08-29T00:00:00"/>
    <d v="2019-12-06T00:00:00"/>
    <m/>
    <m/>
    <s v="NC"/>
    <s v="NC"/>
    <x v="9"/>
    <s v="NC"/>
    <s v="E1"/>
    <m/>
    <d v="2019-08-30T00:00:00"/>
    <d v="2019-09-03T00:00:00"/>
    <m/>
    <n v="88092.95"/>
    <n v="88092.95"/>
    <n v="24.66"/>
    <n v="39.01"/>
    <n v="39.01"/>
    <n v="0"/>
    <m/>
    <n v="0"/>
    <n v="0"/>
    <n v="0"/>
    <m/>
    <m/>
    <n v="0"/>
    <n v="46143.93"/>
    <n v="52.381"/>
    <n v="26735.05"/>
    <n v="30.349"/>
    <n v="0"/>
    <m/>
    <m/>
    <m/>
    <m/>
    <m/>
    <s v="TWMCCRARY"/>
    <d v="2019-08-26T00:00:00"/>
    <d v="2019-08-26T00:00:00"/>
    <d v="2019-09-16T00:00:00"/>
    <d v="2019-09-16T00:00:00"/>
    <s v="WJCLYMER"/>
    <m/>
    <m/>
    <m/>
    <m/>
    <m/>
    <m/>
    <m/>
    <m/>
    <m/>
    <s v="KRGRAHAM"/>
    <d v="2019-09-30T00:00:00"/>
    <m/>
    <d v="2019-10-22T00:00:00"/>
    <m/>
    <s v="DMDUBBS"/>
    <d v="2019-10-23T00:00:00"/>
    <d v="2019-11-01T00:00:00"/>
    <d v="2019-11-06T00:00:00"/>
    <d v="2019-11-06T00:00:00"/>
    <m/>
    <m/>
    <m/>
    <m/>
    <m/>
    <s v="SVCORDERMAN"/>
    <d v="2019-11-08T00:00:00"/>
    <m/>
    <d v="2019-11-08T00:00:00"/>
    <d v="2019-11-08T00:00:00"/>
    <s v="DMDUBBS"/>
    <d v="2019-11-08T00:00:00"/>
    <d v="2019-11-08T00:00:00"/>
    <d v="2019-11-08T00:00:00"/>
    <d v="2019-11-07T00:00:00"/>
    <m/>
    <m/>
    <m/>
    <d v="2019-11-13T00:00:00"/>
    <m/>
    <s v="CEQUERRY"/>
    <m/>
    <m/>
    <m/>
    <m/>
    <m/>
    <m/>
    <m/>
    <d v="2019-11-26T00:00:00"/>
    <d v="2019-11-25T00:00:00"/>
    <s v="DMDUBBS"/>
    <d v="2019-11-08T00:00:00"/>
    <m/>
    <d v="2019-11-08T00:00:00"/>
    <d v="2019-11-07T00:00:00"/>
    <s v="RKWOOD"/>
    <m/>
    <m/>
    <m/>
    <m/>
    <m/>
    <m/>
    <m/>
    <m/>
    <m/>
    <x v="0"/>
    <x v="0"/>
  </r>
  <r>
    <s v="MJMONTGOMERY"/>
    <n v="1804465907"/>
    <s v="VP/Z-CUSTOM-BLDR"/>
    <s v="RIEDEL-WILKS BLDG STRUCTURES INC."/>
    <s v="AEP PIKEVILLE SERVICE CENTER"/>
    <x v="0"/>
    <d v="2019-10-31T00:00:00"/>
    <d v="2019-12-17T00:00:00"/>
    <m/>
    <m/>
    <s v="NC"/>
    <s v="NC"/>
    <x v="9"/>
    <s v="NC"/>
    <s v="E1"/>
    <m/>
    <d v="2019-10-31T00:00:00"/>
    <d v="2019-11-01T00:00:00"/>
    <m/>
    <n v="390271.28"/>
    <n v="0"/>
    <n v="88.97"/>
    <n v="87.18"/>
    <n v="87.18"/>
    <n v="0"/>
    <m/>
    <n v="0"/>
    <n v="0"/>
    <n v="0"/>
    <m/>
    <m/>
    <n v="0"/>
    <n v="44904.28"/>
    <n v="11.506"/>
    <n v="0"/>
    <m/>
    <n v="0"/>
    <m/>
    <m/>
    <m/>
    <m/>
    <m/>
    <s v="TWMCCRARY"/>
    <m/>
    <m/>
    <m/>
    <m/>
    <s v="WJCLYMER"/>
    <m/>
    <m/>
    <m/>
    <m/>
    <m/>
    <m/>
    <m/>
    <m/>
    <m/>
    <s v="RTAYLOR"/>
    <d v="2019-09-26T00:00:00"/>
    <d v="2019-09-26T00:00:00"/>
    <d v="2019-10-08T00:00:00"/>
    <m/>
    <s v="FCJORDAN"/>
    <d v="2019-11-01T00:00:00"/>
    <d v="2019-11-01T00:00:00"/>
    <d v="2019-11-15T00:00:00"/>
    <m/>
    <m/>
    <m/>
    <m/>
    <m/>
    <m/>
    <s v="SVCORDERMAN"/>
    <d v="2019-11-22T00:00:00"/>
    <m/>
    <d v="2019-11-22T00:00:00"/>
    <d v="2019-11-18T00:00:00"/>
    <s v="RTAYLOR"/>
    <d v="2019-11-14T00:00:00"/>
    <d v="2019-11-14T00:00:00"/>
    <d v="2019-11-14T00:00:00"/>
    <d v="2019-11-14T00:00:00"/>
    <m/>
    <m/>
    <m/>
    <d v="2019-11-21T00:00:00"/>
    <m/>
    <s v="CEQUERRY"/>
    <m/>
    <m/>
    <m/>
    <m/>
    <m/>
    <m/>
    <m/>
    <d v="2019-12-17T00:00:00"/>
    <m/>
    <s v="FCJORDAN"/>
    <d v="2019-11-21T00:00:00"/>
    <m/>
    <d v="2019-11-21T00:00:00"/>
    <d v="2019-11-15T00:00:00"/>
    <s v="RKWOOD"/>
    <m/>
    <m/>
    <m/>
    <m/>
    <m/>
    <m/>
    <m/>
    <m/>
    <m/>
    <x v="0"/>
    <x v="0"/>
  </r>
  <r>
    <s v="MJMONTGOMERY"/>
    <n v="1804465912"/>
    <s v="VP/CLAIM-ENPARTS-BLDR"/>
    <s v="RIEDEL-WILKS BLDG STRUCTURES INC."/>
    <s v="AEP PIKEVILLE SERVICE CENTER"/>
    <x v="0"/>
    <d v="2019-11-19T00:00:00"/>
    <m/>
    <m/>
    <m/>
    <s v="NC"/>
    <s v="NC"/>
    <x v="9"/>
    <s v="NC"/>
    <s v="E1"/>
    <s v="OTHER"/>
    <m/>
    <m/>
    <m/>
    <n v="1"/>
    <n v="0"/>
    <n v="1.5"/>
    <n v="1.63"/>
    <n v="1.63"/>
    <n v="0"/>
    <m/>
    <n v="0"/>
    <n v="0"/>
    <n v="0"/>
    <m/>
    <m/>
    <n v="0"/>
    <n v="0"/>
    <m/>
    <n v="0"/>
    <m/>
    <n v="0"/>
    <m/>
    <m/>
    <m/>
    <m/>
    <m/>
    <s v="TWMCCRARY"/>
    <m/>
    <m/>
    <m/>
    <m/>
    <s v="WJCLYMER"/>
    <m/>
    <m/>
    <m/>
    <m/>
    <m/>
    <m/>
    <m/>
    <m/>
    <m/>
    <s v="MJMONTGOMERY"/>
    <d v="2019-11-19T00:00:00"/>
    <d v="2019-11-19T00:00:00"/>
    <d v="2019-11-19T00:00:00"/>
    <d v="2019-11-19T00:00:00"/>
    <m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d v="2019-11-22T00:00:00"/>
    <m/>
    <s v="CEQUERRY"/>
    <m/>
    <m/>
    <m/>
    <m/>
    <m/>
    <m/>
    <m/>
    <m/>
    <m/>
    <s v="MJMONTGOMERY"/>
    <d v="2019-11-19T00:00:00"/>
    <m/>
    <d v="2019-11-19T00:00:00"/>
    <d v="2019-11-19T00:00:00"/>
    <s v="RKWOOD"/>
    <m/>
    <m/>
    <m/>
    <m/>
    <m/>
    <m/>
    <m/>
    <m/>
    <m/>
    <x v="0"/>
    <x v="2"/>
  </r>
  <r>
    <s v="MJMONTGOMERY"/>
    <n v="1900351401"/>
    <s v="VP/Z-CUSTOM-BLDR"/>
    <s v="EPOC CONSTRUCTION INC."/>
    <s v="FORT BRAGG SOF(HPTC)"/>
    <x v="0"/>
    <d v="2019-02-21T00:00:00"/>
    <d v="2019-12-03T00:00:00"/>
    <m/>
    <n v="119"/>
    <s v="NC"/>
    <s v="NC"/>
    <x v="9"/>
    <s v="NC"/>
    <s v="F1"/>
    <m/>
    <d v="2019-10-03T00:00:00"/>
    <d v="2019-10-04T00:00:00"/>
    <m/>
    <n v="609768.32999999996"/>
    <n v="0"/>
    <n v="148.97"/>
    <n v="154.01"/>
    <n v="154.01"/>
    <n v="1312.13"/>
    <m/>
    <n v="1095.5"/>
    <n v="24"/>
    <n v="1119.5"/>
    <n v="303234.74"/>
    <n v="140816"/>
    <n v="0"/>
    <n v="124443.36"/>
    <n v="20.408000000000001"/>
    <n v="195674.6"/>
    <m/>
    <n v="14.2"/>
    <m/>
    <m/>
    <m/>
    <m/>
    <m/>
    <s v="CEQUERRY"/>
    <d v="2019-08-26T00:00:00"/>
    <d v="2019-08-26T00:00:00"/>
    <d v="2019-08-26T00:00:00"/>
    <d v="2019-08-26T00:00:00"/>
    <s v="CEQUERRY"/>
    <d v="2019-12-26T00:00:00"/>
    <d v="2019-12-26T00:00:00"/>
    <d v="2019-12-31T00:00:00"/>
    <d v="2019-08-26T00:00:00"/>
    <s v="TLWOLFE"/>
    <d v="2019-09-13T00:00:00"/>
    <d v="2019-09-13T00:00:00"/>
    <d v="2019-09-13T00:00:00"/>
    <d v="2019-08-26T00:00:00"/>
    <s v="TSIMMONS"/>
    <d v="2019-10-14T00:00:00"/>
    <d v="2019-10-14T00:00:00"/>
    <d v="2019-10-28T00:00:00"/>
    <d v="2019-10-30T00:00:00"/>
    <s v="JRBUFFKIN"/>
    <d v="2019-10-30T00:00:00"/>
    <d v="2019-10-30T00:00:00"/>
    <d v="2019-11-22T00:00:00"/>
    <d v="2019-11-08T00:00:00"/>
    <m/>
    <m/>
    <m/>
    <m/>
    <m/>
    <s v="SVCORDERMAN"/>
    <d v="2019-12-05T00:00:00"/>
    <m/>
    <d v="2019-11-12T00:00:00"/>
    <d v="2019-11-12T00:00:00"/>
    <s v="TSIMMONS"/>
    <d v="2019-11-07T00:00:00"/>
    <d v="2019-11-07T00:00:00"/>
    <d v="2019-11-07T00:00:00"/>
    <d v="2019-11-08T00:00:00"/>
    <m/>
    <m/>
    <m/>
    <d v="2019-11-15T00:00:00"/>
    <m/>
    <s v="CEQUERRY"/>
    <m/>
    <m/>
    <m/>
    <m/>
    <m/>
    <m/>
    <m/>
    <d v="2019-12-03T00:00:00"/>
    <d v="2019-11-22T00:00:00"/>
    <s v="JRBUFFKIN"/>
    <d v="2019-11-11T00:00:00"/>
    <m/>
    <d v="2019-11-11T00:00:00"/>
    <d v="2019-11-08T00:00:00"/>
    <s v="TLWOLFE"/>
    <d v="2019-08-14T00:00:00"/>
    <d v="2019-08-14T00:00:00"/>
    <d v="2019-08-23T00:00:00"/>
    <d v="2019-08-26T00:00:00"/>
    <m/>
    <m/>
    <m/>
    <m/>
    <m/>
    <x v="0"/>
    <x v="0"/>
  </r>
  <r>
    <s v="MJMONTGOMERY"/>
    <n v="1900351402"/>
    <s v="VP/Z-CUSTOM-BLDR"/>
    <s v="EPOC CONSTRUCTION INC."/>
    <s v="FORT BRAGG SOF(HPTC)"/>
    <x v="0"/>
    <d v="2019-09-09T00:00:00"/>
    <d v="2020-01-02T00:00:00"/>
    <m/>
    <n v="119"/>
    <s v="NC"/>
    <s v="NC"/>
    <x v="9"/>
    <s v="NC"/>
    <s v="F1"/>
    <m/>
    <d v="2019-10-03T00:00:00"/>
    <d v="2019-10-03T00:00:00"/>
    <m/>
    <n v="33508.82"/>
    <n v="0"/>
    <n v="15.39"/>
    <n v="13.39"/>
    <n v="13.39"/>
    <n v="0"/>
    <m/>
    <n v="0"/>
    <n v="0"/>
    <n v="0"/>
    <m/>
    <m/>
    <n v="0"/>
    <n v="6488.33"/>
    <n v="19.363"/>
    <n v="0"/>
    <m/>
    <n v="0"/>
    <m/>
    <m/>
    <m/>
    <m/>
    <m/>
    <s v="CEQUERRY"/>
    <m/>
    <m/>
    <m/>
    <m/>
    <s v="CEQUERRY"/>
    <m/>
    <m/>
    <m/>
    <m/>
    <m/>
    <m/>
    <m/>
    <m/>
    <m/>
    <s v="TSIMMONS"/>
    <d v="2019-11-05T00:00:00"/>
    <d v="2019-11-05T00:00:00"/>
    <d v="2019-11-14T00:00:00"/>
    <d v="2019-11-14T00:00:00"/>
    <s v="JRBUFFKIN"/>
    <d v="2019-11-15T00:00:00"/>
    <d v="2019-11-15T00:00:00"/>
    <d v="2019-11-20T00:00:00"/>
    <d v="2019-11-20T00:00:00"/>
    <m/>
    <m/>
    <m/>
    <m/>
    <m/>
    <s v="SVCORDERMAN"/>
    <d v="2019-12-05T00:00:00"/>
    <m/>
    <d v="2019-12-05T00:00:00"/>
    <d v="2019-11-26T00:00:00"/>
    <s v="TSIMMONS"/>
    <d v="2019-11-26T00:00:00"/>
    <d v="2019-11-26T00:00:00"/>
    <d v="2019-11-26T00:00:00"/>
    <d v="2019-11-20T00:00:00"/>
    <m/>
    <m/>
    <m/>
    <d v="2019-11-29T00:00:00"/>
    <m/>
    <s v="CEQUERRY"/>
    <m/>
    <m/>
    <m/>
    <m/>
    <m/>
    <m/>
    <m/>
    <d v="2020-01-02T00:00:00"/>
    <m/>
    <s v="TSIMMONS"/>
    <d v="2019-12-04T00:00:00"/>
    <m/>
    <d v="2019-12-04T00:00:00"/>
    <d v="2019-11-22T00:00:00"/>
    <s v="TLWOLFE"/>
    <m/>
    <m/>
    <m/>
    <m/>
    <m/>
    <m/>
    <m/>
    <m/>
    <m/>
    <x v="0"/>
    <x v="0"/>
  </r>
  <r>
    <s v="MJMONTGOMERY"/>
    <n v="1804200708"/>
    <s v="VP/CLAIM-ENPARTS-BLDR"/>
    <s v="RIEDEL-WILKS BLDG STRUCTURES INC."/>
    <s v="AEP HURRICANE WV - SERVICE CEN"/>
    <x v="0"/>
    <d v="2019-11-07T00:00:00"/>
    <d v="2020-01-17T00:00:00"/>
    <m/>
    <s v="218058-5001"/>
    <s v="NC"/>
    <s v="NC"/>
    <x v="9"/>
    <s v="NC"/>
    <s v="F1"/>
    <s v="OTHER"/>
    <d v="2019-11-07T00:00:00"/>
    <d v="2019-11-07T00:00:00"/>
    <m/>
    <n v="39.799999999999997"/>
    <n v="0"/>
    <n v="0"/>
    <n v="0"/>
    <n v="0"/>
    <n v="0"/>
    <m/>
    <n v="0"/>
    <n v="0"/>
    <n v="0"/>
    <m/>
    <m/>
    <n v="0"/>
    <n v="20.85"/>
    <n v="52.387"/>
    <n v="0"/>
    <m/>
    <n v="0"/>
    <m/>
    <m/>
    <m/>
    <m/>
    <m/>
    <s v="CJFALIN"/>
    <m/>
    <m/>
    <m/>
    <m/>
    <s v="JKALE"/>
    <m/>
    <m/>
    <m/>
    <m/>
    <m/>
    <m/>
    <m/>
    <m/>
    <m/>
    <s v="MJMONTGOMERY"/>
    <m/>
    <m/>
    <d v="2019-11-07T00:00:00"/>
    <m/>
    <m/>
    <m/>
    <m/>
    <m/>
    <m/>
    <m/>
    <m/>
    <m/>
    <m/>
    <m/>
    <s v="SVCORDERMAN"/>
    <d v="2019-11-07T00:00:00"/>
    <m/>
    <d v="2019-11-07T00:00:00"/>
    <d v="2019-11-07T00:00:00"/>
    <m/>
    <m/>
    <m/>
    <m/>
    <m/>
    <m/>
    <m/>
    <m/>
    <d v="2019-11-11T00:00:00"/>
    <m/>
    <s v="CEQUERRY"/>
    <m/>
    <m/>
    <m/>
    <m/>
    <m/>
    <m/>
    <m/>
    <m/>
    <m/>
    <s v="MJMONTGOMERY"/>
    <d v="2019-11-07T00:00:00"/>
    <m/>
    <d v="2019-11-07T00:00:00"/>
    <d v="2019-11-07T00:00:00"/>
    <s v="TLWOLFE"/>
    <m/>
    <m/>
    <m/>
    <m/>
    <m/>
    <m/>
    <m/>
    <m/>
    <m/>
    <x v="0"/>
    <x v="2"/>
  </r>
  <r>
    <s v="DRGORMLEY"/>
    <n v="1901151606"/>
    <s v="CSS/HS-ENPARTS-BLD"/>
    <s v="LEMARTEC CORPORATION"/>
    <s v="INTER-MIAMI"/>
    <x v="1"/>
    <d v="2019-11-14T00:00:00"/>
    <d v="2019-11-20T00:00:00"/>
    <m/>
    <s v="H19721"/>
    <m/>
    <m/>
    <x v="9"/>
    <s v="NC"/>
    <s v="P"/>
    <m/>
    <m/>
    <m/>
    <d v="2019-12-01T00:00:00"/>
    <n v="1"/>
    <n v="0"/>
    <n v="0"/>
    <n v="1.34"/>
    <n v="1.34"/>
    <n v="0"/>
    <m/>
    <n v="0"/>
    <n v="0"/>
    <n v="0"/>
    <m/>
    <m/>
    <n v="0"/>
    <n v="1"/>
    <n v="100"/>
    <n v="-2433.070000000000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8T00:00:00"/>
    <m/>
    <d v="2019-11-18T00:00:00"/>
    <d v="2019-11-18T00:00:00"/>
    <m/>
    <m/>
    <m/>
    <m/>
    <m/>
    <m/>
    <m/>
    <m/>
    <d v="2019-11-21T00:00:00"/>
    <m/>
    <m/>
    <m/>
    <m/>
    <m/>
    <m/>
    <m/>
    <m/>
    <m/>
    <d v="2019-11-25T00:00:00"/>
    <d v="2019-11-21T00:00:00"/>
    <s v="COXAL"/>
    <d v="2019-11-15T00:00:00"/>
    <m/>
    <d v="2019-11-15T00:00:00"/>
    <d v="2019-11-15T00:00:00"/>
    <m/>
    <m/>
    <m/>
    <m/>
    <m/>
    <m/>
    <m/>
    <m/>
    <m/>
    <m/>
    <x v="0"/>
    <x v="1"/>
  </r>
  <r>
    <s v="JDLEDBETTER"/>
    <n v="1902225801"/>
    <s v="VP/Z-CUSTOM-BLDR"/>
    <s v="JIMMY TRAYLOR CONSTRUCTION"/>
    <s v="CENTRAL CHURCH OF CHRIST"/>
    <x v="1"/>
    <d v="2019-10-15T00:00:00"/>
    <d v="2019-11-18T00:00:00"/>
    <m/>
    <n v="101419"/>
    <s v="NC"/>
    <m/>
    <x v="9"/>
    <s v="NC"/>
    <m/>
    <m/>
    <d v="2019-10-21T00:00:00"/>
    <d v="2019-10-21T00:00:00"/>
    <d v="2019-12-01T00:00:00"/>
    <n v="66353.05"/>
    <n v="66353.05"/>
    <n v="18.239999999999998"/>
    <n v="16.37"/>
    <n v="16.37"/>
    <n v="90.21"/>
    <m/>
    <n v="67.03"/>
    <n v="0"/>
    <n v="67.03"/>
    <n v="20837.82"/>
    <n v="9922.77"/>
    <n v="7373.3"/>
    <n v="22269.75"/>
    <n v="33.563000000000002"/>
    <n v="27019.53"/>
    <n v="40.720999999999997"/>
    <n v="30.4"/>
    <m/>
    <m/>
    <m/>
    <m/>
    <m/>
    <m/>
    <m/>
    <m/>
    <m/>
    <m/>
    <m/>
    <m/>
    <m/>
    <m/>
    <m/>
    <m/>
    <m/>
    <m/>
    <m/>
    <m/>
    <s v="KAMENDENHALL"/>
    <d v="2019-10-21T00:00:00"/>
    <d v="2019-10-19T00:00:00"/>
    <d v="2019-10-28T00:00:00"/>
    <d v="2019-10-28T00:00:00"/>
    <s v="KAMENDENHALL"/>
    <d v="2019-10-29T00:00:00"/>
    <d v="2019-10-29T00:00:00"/>
    <d v="2019-10-30T00:00:00"/>
    <d v="2019-10-31T00:00:00"/>
    <m/>
    <m/>
    <m/>
    <m/>
    <m/>
    <s v="SVCORDERMAN"/>
    <d v="2019-11-01T00:00:00"/>
    <m/>
    <d v="2019-11-01T00:00:00"/>
    <d v="2019-10-31T00:00:00"/>
    <s v="KAMENDENHALL"/>
    <d v="2019-10-31T00:00:00"/>
    <d v="2019-10-31T00:00:00"/>
    <d v="2019-10-31T00:00:00"/>
    <d v="2019-10-31T00:00:00"/>
    <m/>
    <m/>
    <m/>
    <d v="2019-11-04T00:00:00"/>
    <m/>
    <m/>
    <m/>
    <m/>
    <m/>
    <m/>
    <m/>
    <m/>
    <m/>
    <d v="2019-11-19T00:00:00"/>
    <d v="2019-11-11T00:00:00"/>
    <s v="KAMENDENHALL"/>
    <d v="2019-10-31T00:00:00"/>
    <m/>
    <d v="2019-10-31T00:00:00"/>
    <d v="2019-10-31T00:00:00"/>
    <s v="JDHIGGINS"/>
    <d v="2019-10-15T00:00:00"/>
    <d v="2019-10-15T00:00:00"/>
    <d v="2019-10-15T00:00:00"/>
    <m/>
    <s v="JDLEDBETTER"/>
    <m/>
    <m/>
    <m/>
    <m/>
    <x v="0"/>
    <x v="0"/>
  </r>
  <r>
    <s v="DBJONES"/>
    <n v="1902413801"/>
    <s v="VP-ENPARTS-BLDR"/>
    <s v="VP - EASTERN CASH/DIRECT SALES"/>
    <s v="OUC"/>
    <x v="1"/>
    <d v="2019-11-06T00:00:00"/>
    <m/>
    <m/>
    <m/>
    <m/>
    <m/>
    <x v="9"/>
    <s v="NC"/>
    <m/>
    <m/>
    <m/>
    <m/>
    <d v="2019-12-01T00:00:00"/>
    <n v="1384.53"/>
    <n v="1384.53"/>
    <n v="0.09"/>
    <n v="0.09"/>
    <n v="0.09"/>
    <n v="0"/>
    <m/>
    <n v="0"/>
    <n v="0"/>
    <n v="0"/>
    <m/>
    <m/>
    <n v="0"/>
    <n v="241.91"/>
    <n v="17.472000000000001"/>
    <n v="357.93"/>
    <n v="25.85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7T00:00:00"/>
    <m/>
    <d v="2019-11-07T00:00:00"/>
    <d v="2019-11-07T00:00:00"/>
    <m/>
    <m/>
    <m/>
    <m/>
    <m/>
    <m/>
    <m/>
    <m/>
    <d v="2019-11-11T00:00:00"/>
    <m/>
    <m/>
    <m/>
    <m/>
    <m/>
    <m/>
    <m/>
    <m/>
    <m/>
    <d v="2019-11-14T00:00:00"/>
    <d v="2019-11-14T00:00:00"/>
    <s v="DBJONES"/>
    <d v="2019-11-07T00:00:00"/>
    <m/>
    <d v="2019-11-07T00:00:00"/>
    <d v="2019-11-07T00:00:00"/>
    <m/>
    <m/>
    <m/>
    <m/>
    <m/>
    <m/>
    <m/>
    <m/>
    <m/>
    <m/>
    <x v="0"/>
    <x v="1"/>
  </r>
  <r>
    <s v="JDLEDBETTER"/>
    <n v="1902225804"/>
    <s v="VP/CLAIM-ENPARTS-BLDR"/>
    <s v="JIMMY TRAYLOR CONSTRUCTION"/>
    <s v="CENTRAL CHURCH OF CHRIST"/>
    <x v="0"/>
    <d v="2019-11-07T00:00:00"/>
    <m/>
    <m/>
    <n v="101419"/>
    <s v="NC"/>
    <m/>
    <x v="9"/>
    <s v="NC"/>
    <m/>
    <s v="OTHER"/>
    <m/>
    <m/>
    <m/>
    <n v="1"/>
    <n v="0"/>
    <n v="0"/>
    <n v="1.18"/>
    <n v="1.18"/>
    <n v="0"/>
    <m/>
    <n v="0"/>
    <n v="0"/>
    <n v="0"/>
    <m/>
    <m/>
    <n v="0"/>
    <n v="1"/>
    <n v="100"/>
    <n v="-1871.34"/>
    <m/>
    <n v="0"/>
    <m/>
    <m/>
    <m/>
    <m/>
    <m/>
    <m/>
    <m/>
    <m/>
    <m/>
    <m/>
    <m/>
    <m/>
    <m/>
    <m/>
    <m/>
    <m/>
    <m/>
    <m/>
    <m/>
    <m/>
    <s v="KAMENDENHALL"/>
    <d v="2019-11-07T00:00:00"/>
    <d v="2019-11-07T00:00:00"/>
    <d v="2019-11-07T00:00:00"/>
    <d v="2019-11-07T00:00:00"/>
    <s v="KAMENDENHALL"/>
    <d v="2019-11-07T00:00:00"/>
    <d v="2019-11-07T00:00:00"/>
    <d v="2019-11-07T00:00:00"/>
    <d v="2019-11-07T00:00:00"/>
    <m/>
    <m/>
    <m/>
    <m/>
    <m/>
    <m/>
    <m/>
    <m/>
    <d v="2019-11-07T00:00:00"/>
    <d v="2019-11-12T00:00:00"/>
    <m/>
    <m/>
    <m/>
    <m/>
    <m/>
    <m/>
    <m/>
    <m/>
    <d v="2019-11-15T00:00:00"/>
    <m/>
    <m/>
    <m/>
    <m/>
    <m/>
    <m/>
    <m/>
    <m/>
    <m/>
    <d v="2019-11-19T00:00:00"/>
    <d v="2019-11-20T00:00:00"/>
    <s v="KAMENDENHALL"/>
    <d v="2019-11-07T00:00:00"/>
    <m/>
    <d v="2019-11-07T00:00:00"/>
    <d v="2019-11-07T00:00:00"/>
    <s v="JDHIGGINS"/>
    <m/>
    <m/>
    <m/>
    <m/>
    <m/>
    <m/>
    <m/>
    <m/>
    <m/>
    <x v="0"/>
    <x v="2"/>
  </r>
  <r>
    <s v="JMCHILDS"/>
    <n v="1902420901"/>
    <s v="VP/ROOF-ENPARTS-BLDR"/>
    <s v="BUILDING SYSTEMS ERECTORS, INC."/>
    <s v="MUBEA 8200"/>
    <x v="1"/>
    <d v="2019-11-07T00:00:00"/>
    <m/>
    <m/>
    <m/>
    <m/>
    <m/>
    <x v="9"/>
    <s v="NC"/>
    <m/>
    <m/>
    <m/>
    <m/>
    <d v="2019-12-01T00:00:00"/>
    <n v="4345.3500000000004"/>
    <n v="4345.3500000000004"/>
    <n v="1.02"/>
    <n v="0.97"/>
    <n v="0.97"/>
    <n v="0"/>
    <m/>
    <n v="0"/>
    <n v="0"/>
    <n v="0"/>
    <m/>
    <m/>
    <n v="0"/>
    <n v="921.07"/>
    <n v="21.196999999999999"/>
    <n v="1005.97"/>
    <n v="23.15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8T00:00:00"/>
    <m/>
    <d v="2019-11-08T00:00:00"/>
    <d v="2019-11-08T00:00:00"/>
    <m/>
    <m/>
    <m/>
    <m/>
    <m/>
    <m/>
    <m/>
    <m/>
    <d v="2019-11-13T00:00:00"/>
    <m/>
    <m/>
    <m/>
    <m/>
    <m/>
    <m/>
    <m/>
    <m/>
    <m/>
    <d v="2019-11-25T00:00:00"/>
    <d v="2019-11-22T00:00:00"/>
    <s v="MBELL1"/>
    <d v="2019-11-07T00:00:00"/>
    <m/>
    <d v="2019-11-07T00:00:00"/>
    <d v="2019-11-07T00:00:00"/>
    <m/>
    <m/>
    <m/>
    <m/>
    <m/>
    <m/>
    <m/>
    <m/>
    <m/>
    <m/>
    <x v="0"/>
    <x v="2"/>
  </r>
  <r>
    <s v="JMCHILDS"/>
    <n v="1902462301"/>
    <s v="VP/ROOF-ENPARTS-BLDR"/>
    <s v="RIEDEL-WILKS BLDG STRUCTURES INC."/>
    <s v="RILEY POWER WALL ADD"/>
    <x v="0"/>
    <d v="2019-11-18T00:00:00"/>
    <d v="2019-12-03T00:00:00"/>
    <m/>
    <s v="219067-5001"/>
    <m/>
    <m/>
    <x v="9"/>
    <s v="NC"/>
    <m/>
    <s v="OTHER"/>
    <d v="2019-11-18T00:00:00"/>
    <d v="2019-11-18T00:00:00"/>
    <m/>
    <n v="32129.9"/>
    <n v="0"/>
    <n v="7.76"/>
    <n v="7.9"/>
    <n v="7.9"/>
    <n v="0"/>
    <m/>
    <n v="0"/>
    <n v="0"/>
    <n v="0"/>
    <n v="9489.6"/>
    <n v="4518.8500000000004"/>
    <n v="0"/>
    <n v="9690.31"/>
    <n v="30.16"/>
    <n v="64.13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m/>
    <m/>
    <m/>
    <m/>
    <m/>
    <m/>
    <m/>
    <m/>
    <m/>
    <m/>
    <d v="2019-12-03T00:00:00"/>
    <d v="2019-11-27T00:00:00"/>
    <s v="JMCHILDS"/>
    <d v="2019-11-18T00:00:00"/>
    <m/>
    <d v="2019-11-18T00:00:00"/>
    <d v="2019-11-18T00:00:00"/>
    <m/>
    <m/>
    <m/>
    <m/>
    <m/>
    <m/>
    <m/>
    <m/>
    <m/>
    <m/>
    <x v="0"/>
    <x v="2"/>
  </r>
  <r>
    <s v="MJMONTGOMERY"/>
    <n v="1900093522"/>
    <s v="VP/CLAIM-ENPARTS-BLDR"/>
    <s v="HELM BUILDING ENTERPRISES, LTD."/>
    <s v="HANGER BASE STEP FRAMES 1 14 2"/>
    <x v="0"/>
    <d v="2019-11-21T00:00:00"/>
    <m/>
    <m/>
    <m/>
    <s v="NC"/>
    <s v="NC"/>
    <x v="9"/>
    <s v="NC"/>
    <m/>
    <s v="OTHER"/>
    <m/>
    <m/>
    <m/>
    <n v="721.3"/>
    <n v="0"/>
    <n v="0.11"/>
    <n v="0.11"/>
    <n v="0.11"/>
    <n v="0"/>
    <m/>
    <n v="0"/>
    <n v="0"/>
    <n v="0"/>
    <m/>
    <m/>
    <n v="0"/>
    <n v="377.82"/>
    <n v="52.38"/>
    <n v="0"/>
    <m/>
    <n v="0"/>
    <m/>
    <m/>
    <m/>
    <m/>
    <m/>
    <s v="CJFALIN"/>
    <m/>
    <m/>
    <m/>
    <m/>
    <s v="JKALE"/>
    <m/>
    <m/>
    <m/>
    <m/>
    <m/>
    <m/>
    <m/>
    <m/>
    <m/>
    <s v="BUNNS"/>
    <d v="2019-11-21T00:00:00"/>
    <m/>
    <d v="2019-11-21T00:00:00"/>
    <m/>
    <m/>
    <m/>
    <m/>
    <m/>
    <m/>
    <m/>
    <m/>
    <m/>
    <m/>
    <m/>
    <s v="SVCORDERMAN"/>
    <d v="2019-11-21T00:00:00"/>
    <m/>
    <d v="2019-11-21T00:00:00"/>
    <d v="2019-11-21T00:00:00"/>
    <m/>
    <m/>
    <m/>
    <m/>
    <m/>
    <m/>
    <m/>
    <m/>
    <d v="2019-11-25T00:00:00"/>
    <m/>
    <m/>
    <m/>
    <m/>
    <m/>
    <m/>
    <m/>
    <m/>
    <m/>
    <d v="2019-11-27T00:00:00"/>
    <m/>
    <s v="BUNNS"/>
    <d v="2019-11-21T00:00:00"/>
    <m/>
    <d v="2019-11-21T00:00:00"/>
    <d v="2019-11-21T00:00:00"/>
    <s v="THLONG"/>
    <m/>
    <m/>
    <m/>
    <m/>
    <m/>
    <m/>
    <m/>
    <m/>
    <m/>
    <x v="0"/>
    <x v="2"/>
  </r>
  <r>
    <s v="JDLEDBETTER"/>
    <n v="1901681201"/>
    <s v="VP/Z-CUSTOM-BLDR"/>
    <s v="KIRKLAND, INC."/>
    <s v="BOXYARD RTP - PAVILION"/>
    <x v="2"/>
    <d v="2019-08-30T00:00:00"/>
    <d v="2020-01-27T00:00:00"/>
    <m/>
    <n v="19010"/>
    <m/>
    <s v="IN"/>
    <x v="10"/>
    <s v="NC"/>
    <s v="B3"/>
    <m/>
    <d v="2019-09-13T00:00:00"/>
    <d v="2019-09-16T00:00:00"/>
    <m/>
    <n v="37716.300000000003"/>
    <n v="0"/>
    <n v="12.63"/>
    <n v="0"/>
    <n v="0"/>
    <n v="37.54"/>
    <m/>
    <n v="67.849999999999994"/>
    <n v="0"/>
    <n v="67.849999999999994"/>
    <n v="8669.5499999999993"/>
    <n v="4128.3500000000004"/>
    <n v="0"/>
    <n v="9347.3700000000008"/>
    <n v="24.783000000000001"/>
    <n v="0"/>
    <m/>
    <n v="26.1"/>
    <m/>
    <m/>
    <m/>
    <m/>
    <m/>
    <s v="KOTHS"/>
    <d v="2019-10-17T00:00:00"/>
    <d v="2019-10-17T00:00:00"/>
    <d v="2019-10-18T00:00:00"/>
    <m/>
    <s v="TWMCCRARY"/>
    <d v="2019-10-18T00:00:00"/>
    <d v="2019-10-18T00:00:00"/>
    <d v="2019-10-18T00:00:00"/>
    <d v="2019-10-18T00:00:00"/>
    <s v="DMANOHARAN"/>
    <d v="2019-10-22T00:00:00"/>
    <d v="2019-10-22T00:00:00"/>
    <d v="2019-10-22T00:00:00"/>
    <d v="2019-10-22T00:00:00"/>
    <s v="MCHINNAPPA"/>
    <d v="2019-10-22T00:00:00"/>
    <d v="2019-10-22T00:00:00"/>
    <d v="2019-10-25T00:00:00"/>
    <d v="2019-10-25T00:00:00"/>
    <s v="TMANI"/>
    <d v="2019-11-04T00:00:00"/>
    <d v="2019-11-04T00:00:00"/>
    <d v="2019-11-05T00:00:00"/>
    <d v="2019-11-05T00:00:00"/>
    <m/>
    <m/>
    <m/>
    <m/>
    <m/>
    <s v="SVCORDERMAN"/>
    <d v="2019-12-31T00:00:00"/>
    <m/>
    <d v="2019-12-31T00:00:00"/>
    <m/>
    <s v="MCHINNAPPA"/>
    <d v="2019-11-06T00:00:00"/>
    <d v="2019-11-06T00:00:00"/>
    <d v="2019-11-06T00:00:00"/>
    <d v="2019-11-06T00:00:00"/>
    <m/>
    <m/>
    <m/>
    <m/>
    <m/>
    <s v="TWMCCRARY"/>
    <m/>
    <m/>
    <m/>
    <m/>
    <m/>
    <m/>
    <m/>
    <d v="2020-01-27T00:00:00"/>
    <m/>
    <s v="MCHINNAPPA"/>
    <d v="2019-11-14T00:00:00"/>
    <m/>
    <d v="2019-11-14T00:00:00"/>
    <d v="2019-11-12T00:00:00"/>
    <m/>
    <m/>
    <m/>
    <m/>
    <m/>
    <m/>
    <m/>
    <m/>
    <m/>
    <m/>
    <x v="0"/>
    <x v="0"/>
  </r>
  <r>
    <s v="JDLEDBETTER"/>
    <n v="1902055201"/>
    <s v="VP/Z-CUSTOM-BLDR"/>
    <s v="JERRY TIDWELL CONSTRUCTION, INC."/>
    <s v="HORNSBY ADDITION"/>
    <x v="0"/>
    <d v="2019-09-24T00:00:00"/>
    <d v="2020-01-02T00:00:00"/>
    <m/>
    <m/>
    <s v="AR"/>
    <s v="NC"/>
    <x v="24"/>
    <s v="NC"/>
    <s v="B1"/>
    <m/>
    <d v="2019-10-07T00:00:00"/>
    <d v="2019-10-08T00:00:00"/>
    <m/>
    <n v="77431.31"/>
    <n v="0"/>
    <n v="19.559999999999999"/>
    <n v="19.66"/>
    <n v="19.66"/>
    <n v="135.27000000000001"/>
    <m/>
    <n v="101.5"/>
    <n v="0"/>
    <n v="101.5"/>
    <n v="30783.759999999998"/>
    <n v="14670.36"/>
    <n v="0"/>
    <n v="21523.82"/>
    <n v="27.797000000000001"/>
    <n v="0"/>
    <m/>
    <n v="27.5"/>
    <m/>
    <m/>
    <m/>
    <m/>
    <m/>
    <s v="IMKULI"/>
    <d v="2019-10-10T00:00:00"/>
    <d v="2019-10-10T00:00:00"/>
    <d v="2019-10-16T00:00:00"/>
    <d v="2019-10-16T00:00:00"/>
    <s v="CEQUERRY"/>
    <d v="2019-10-15T00:00:00"/>
    <d v="2019-10-15T00:00:00"/>
    <d v="2019-10-15T00:00:00"/>
    <d v="2019-10-16T00:00:00"/>
    <s v="ASHMC"/>
    <d v="2019-10-16T00:00:00"/>
    <d v="2019-10-16T00:00:00"/>
    <d v="2019-10-16T00:00:00"/>
    <m/>
    <s v="FJIANG"/>
    <d v="2019-10-18T00:00:00"/>
    <d v="2019-10-18T00:00:00"/>
    <d v="2019-10-25T00:00:00"/>
    <d v="2019-10-23T00:00:00"/>
    <s v="MYERD"/>
    <d v="2019-11-12T00:00:00"/>
    <d v="2019-11-12T00:00:00"/>
    <d v="2019-11-15T00:00:00"/>
    <d v="2019-11-15T00:00:00"/>
    <m/>
    <m/>
    <m/>
    <m/>
    <m/>
    <s v="SVCORDERMAN"/>
    <d v="2019-11-25T00:00:00"/>
    <m/>
    <d v="2019-11-25T00:00:00"/>
    <d v="2019-11-21T00:00:00"/>
    <s v="FJIANG"/>
    <d v="2019-11-15T00:00:00"/>
    <d v="2019-11-15T00:00:00"/>
    <d v="2019-11-15T00:00:00"/>
    <d v="2019-11-15T00:00:00"/>
    <m/>
    <m/>
    <m/>
    <d v="2019-11-25T00:00:00"/>
    <m/>
    <s v="CEQUERRY"/>
    <m/>
    <m/>
    <d v="2019-11-21T00:00:00"/>
    <d v="2019-11-21T00:00:00"/>
    <m/>
    <m/>
    <m/>
    <d v="2020-01-02T00:00:00"/>
    <m/>
    <s v="MYERD"/>
    <d v="2019-11-22T00:00:00"/>
    <m/>
    <d v="2019-11-22T00:00:00"/>
    <d v="2019-11-20T00:00:00"/>
    <s v="ASHMC"/>
    <d v="2019-09-30T00:00:00"/>
    <d v="2019-09-30T00:00:00"/>
    <d v="2019-10-04T00:00:00"/>
    <d v="2019-10-09T00:00:00"/>
    <s v="STDEATON"/>
    <m/>
    <m/>
    <m/>
    <m/>
    <x v="0"/>
    <x v="0"/>
  </r>
  <r>
    <s v="SLMCNABB"/>
    <n v="1902229001"/>
    <s v="VP/FSTRK-STD-BLDR"/>
    <s v="NORTH FLORIDA SCHOOL OF SPECIAL EDUCATION, INC."/>
    <s v="NFSSE ARENA"/>
    <x v="0"/>
    <d v="2019-10-15T00:00:00"/>
    <d v="2019-12-13T00:00:00"/>
    <m/>
    <m/>
    <s v="CST"/>
    <s v="MEM"/>
    <x v="24"/>
    <s v="NC"/>
    <s v="B1"/>
    <s v="OTHER"/>
    <d v="2019-10-22T00:00:00"/>
    <d v="2019-10-23T00:00:00"/>
    <m/>
    <n v="40771"/>
    <n v="0"/>
    <n v="14.49"/>
    <n v="15.97"/>
    <n v="15.97"/>
    <n v="30"/>
    <m/>
    <n v="24.25"/>
    <n v="0"/>
    <n v="24.25"/>
    <n v="3465"/>
    <n v="1650"/>
    <n v="0"/>
    <n v="7002.94"/>
    <n v="17.175999999999998"/>
    <n v="0"/>
    <m/>
    <n v="17.18"/>
    <m/>
    <m/>
    <m/>
    <m/>
    <m/>
    <s v="BMARSHALL"/>
    <d v="2019-10-23T00:00:00"/>
    <d v="2019-10-23T00:00:00"/>
    <d v="2019-10-24T00:00:00"/>
    <d v="2019-10-25T00:00:00"/>
    <s v="RDENNIS1"/>
    <d v="2019-10-24T00:00:00"/>
    <d v="2019-10-24T00:00:00"/>
    <d v="2019-10-24T00:00:00"/>
    <d v="2019-10-27T00:00:00"/>
    <m/>
    <m/>
    <m/>
    <m/>
    <m/>
    <s v="KHAYWOOD"/>
    <d v="2019-10-28T00:00:00"/>
    <d v="2019-10-28T00:00:00"/>
    <d v="2019-11-01T00:00:00"/>
    <d v="2019-11-05T00:00:00"/>
    <s v="DGSCHADEMAN"/>
    <d v="2019-11-05T00:00:00"/>
    <d v="2019-11-05T00:00:00"/>
    <d v="2019-11-06T00:00:00"/>
    <d v="2019-11-06T00:00:00"/>
    <m/>
    <m/>
    <m/>
    <m/>
    <m/>
    <s v="SVCORDERMAN"/>
    <d v="2019-11-12T00:00:00"/>
    <m/>
    <d v="2019-11-12T00:00:00"/>
    <d v="2019-11-11T00:00:00"/>
    <m/>
    <m/>
    <m/>
    <m/>
    <m/>
    <m/>
    <m/>
    <m/>
    <d v="2019-11-14T00:00:00"/>
    <m/>
    <s v="JOWOOD"/>
    <m/>
    <m/>
    <m/>
    <m/>
    <m/>
    <m/>
    <m/>
    <d v="2019-12-12T00:00:00"/>
    <m/>
    <s v="DGSCHADEMAN"/>
    <d v="2019-11-11T00:00:00"/>
    <m/>
    <d v="2019-11-11T00:00:00"/>
    <d v="2019-11-11T00:00:00"/>
    <m/>
    <m/>
    <m/>
    <m/>
    <m/>
    <m/>
    <m/>
    <m/>
    <m/>
    <m/>
    <x v="0"/>
    <x v="0"/>
  </r>
  <r>
    <s v="MJMONTGOMERY"/>
    <n v="1901907101"/>
    <s v="VP/Z-CUSTOM-BLDR"/>
    <s v="RIEDEL-WILKS BLDG STRUCTURES INC."/>
    <s v="TRI-STATE COATING &amp; MACHINE,"/>
    <x v="0"/>
    <d v="2019-09-04T00:00:00"/>
    <d v="2019-11-20T00:00:00"/>
    <m/>
    <s v="219052-5001"/>
    <s v="AR"/>
    <s v="STJ"/>
    <x v="24"/>
    <s v="NC"/>
    <s v="F1"/>
    <m/>
    <d v="2019-09-26T00:00:00"/>
    <d v="2019-09-27T00:00:00"/>
    <m/>
    <n v="90035.27"/>
    <n v="90035.27"/>
    <n v="26.89"/>
    <n v="29.94"/>
    <n v="29.94"/>
    <n v="104.76"/>
    <m/>
    <n v="78.75"/>
    <n v="0"/>
    <n v="78.75"/>
    <n v="24195.02"/>
    <n v="11521.44"/>
    <n v="9172.5"/>
    <n v="13671.02"/>
    <n v="15.183999999999999"/>
    <n v="14549.69"/>
    <n v="16.16"/>
    <n v="0"/>
    <m/>
    <m/>
    <m/>
    <m/>
    <m/>
    <s v="RDPALMER"/>
    <d v="2019-10-07T00:00:00"/>
    <d v="2019-10-07T00:00:00"/>
    <d v="2019-10-09T00:00:00"/>
    <m/>
    <s v="CEQUERRY"/>
    <d v="2019-10-09T00:00:00"/>
    <d v="2019-10-09T00:00:00"/>
    <d v="2019-10-09T00:00:00"/>
    <m/>
    <s v="ASHMC"/>
    <d v="2019-09-30T00:00:00"/>
    <d v="2019-09-30T00:00:00"/>
    <d v="2019-09-30T00:00:00"/>
    <d v="2019-10-01T00:00:00"/>
    <s v="WALANDIS"/>
    <d v="2019-10-14T00:00:00"/>
    <d v="2019-10-14T00:00:00"/>
    <d v="2019-10-18T00:00:00"/>
    <d v="2019-10-21T00:00:00"/>
    <s v="WALANDIS"/>
    <d v="2019-10-21T00:00:00"/>
    <d v="2019-10-21T00:00:00"/>
    <d v="2019-10-23T00:00:00"/>
    <d v="2019-10-28T00:00:00"/>
    <m/>
    <m/>
    <m/>
    <m/>
    <m/>
    <s v="SVCORDERMAN"/>
    <d v="2019-10-29T00:00:00"/>
    <m/>
    <d v="2019-10-29T00:00:00"/>
    <d v="2019-10-29T00:00:00"/>
    <s v="KRGRAHAM"/>
    <d v="2019-12-10T00:00:00"/>
    <d v="2019-12-10T00:00:00"/>
    <d v="2019-12-10T00:00:00"/>
    <m/>
    <m/>
    <m/>
    <m/>
    <d v="2019-11-01T00:00:00"/>
    <m/>
    <s v="CEQUERRY"/>
    <m/>
    <m/>
    <m/>
    <m/>
    <m/>
    <m/>
    <m/>
    <d v="2019-11-20T00:00:00"/>
    <d v="2019-11-15T00:00:00"/>
    <s v="WALANDIS"/>
    <d v="2019-10-28T00:00:00"/>
    <m/>
    <d v="2019-10-28T00:00:00"/>
    <d v="2019-10-28T00:00:00"/>
    <s v="ASHMC"/>
    <d v="2019-09-16T00:00:00"/>
    <d v="2019-09-16T00:00:00"/>
    <d v="2019-09-24T00:00:00"/>
    <d v="2019-09-24T00:00:00"/>
    <m/>
    <m/>
    <m/>
    <m/>
    <m/>
    <x v="0"/>
    <x v="0"/>
  </r>
  <r>
    <s v="BLSCHADEMAN"/>
    <n v="1900625114"/>
    <s v="VP-ENPARTS-BLDR"/>
    <s v="ECHELON CONSTRUCTORS LLC"/>
    <s v="ALRO_WI"/>
    <x v="0"/>
    <d v="2019-10-30T00:00:00"/>
    <m/>
    <m/>
    <m/>
    <s v="STJ"/>
    <s v="STJ"/>
    <x v="16"/>
    <s v="STJ"/>
    <s v="D1"/>
    <m/>
    <m/>
    <m/>
    <m/>
    <n v="1"/>
    <n v="0"/>
    <n v="2.09"/>
    <n v="2.78"/>
    <n v="2.78"/>
    <n v="0"/>
    <m/>
    <n v="0"/>
    <n v="0"/>
    <n v="0"/>
    <m/>
    <m/>
    <n v="0"/>
    <n v="-3803"/>
    <m/>
    <n v="-4652.6899999999996"/>
    <m/>
    <n v="0"/>
    <m/>
    <m/>
    <m/>
    <m/>
    <m/>
    <s v="MCQUK"/>
    <m/>
    <m/>
    <m/>
    <m/>
    <s v="MLJOB"/>
    <m/>
    <m/>
    <m/>
    <m/>
    <m/>
    <m/>
    <m/>
    <m/>
    <m/>
    <s v="REANDREWS"/>
    <d v="2019-10-30T00:00:00"/>
    <d v="2019-10-30T00:00:00"/>
    <d v="2019-10-30T00:00:00"/>
    <d v="2019-10-30T00:00:00"/>
    <s v="REANDREWS"/>
    <d v="2019-10-30T00:00:00"/>
    <d v="2019-10-30T00:00:00"/>
    <d v="2019-10-30T00:00:00"/>
    <d v="2019-10-30T00:00:00"/>
    <m/>
    <m/>
    <m/>
    <m/>
    <m/>
    <s v="SVCORDERMAN"/>
    <d v="2019-10-30T00:00:00"/>
    <m/>
    <d v="2019-10-30T00:00:00"/>
    <d v="2019-10-30T00:00:00"/>
    <m/>
    <m/>
    <m/>
    <m/>
    <m/>
    <m/>
    <m/>
    <m/>
    <m/>
    <m/>
    <s v="PAULT"/>
    <m/>
    <m/>
    <m/>
    <m/>
    <m/>
    <m/>
    <m/>
    <d v="2019-11-25T00:00:00"/>
    <d v="2019-11-30T00:00:00"/>
    <s v="CARUSHING"/>
    <d v="2019-10-30T00:00:00"/>
    <m/>
    <d v="2019-10-30T00:00:00"/>
    <d v="2019-10-30T00:00:00"/>
    <s v="JRKRUPPSTADT"/>
    <m/>
    <m/>
    <m/>
    <m/>
    <m/>
    <m/>
    <m/>
    <m/>
    <m/>
    <x v="0"/>
    <x v="1"/>
  </r>
  <r>
    <s v="RKBEELMAN"/>
    <n v="1901559302"/>
    <s v="VP/CLAIM-ENPARTS-BLDR"/>
    <s v="LOCK STEEL BUILDING CO."/>
    <s v="DUGAN PAINT ADDITION"/>
    <x v="1"/>
    <d v="2019-10-29T00:00:00"/>
    <m/>
    <m/>
    <n v="2119"/>
    <s v="STJ"/>
    <s v="NC"/>
    <x v="17"/>
    <s v="STJ"/>
    <s v="B1"/>
    <m/>
    <m/>
    <m/>
    <d v="2019-11-11T00:00:00"/>
    <n v="0"/>
    <n v="0"/>
    <n v="0.01"/>
    <n v="0.01"/>
    <n v="0.01"/>
    <n v="0"/>
    <m/>
    <n v="0"/>
    <n v="0"/>
    <n v="0"/>
    <m/>
    <m/>
    <n v="0"/>
    <n v="-102"/>
    <m/>
    <n v="-32.17"/>
    <m/>
    <n v="0"/>
    <m/>
    <m/>
    <m/>
    <m/>
    <m/>
    <s v="JKALE"/>
    <m/>
    <m/>
    <m/>
    <m/>
    <s v="IMKULI"/>
    <m/>
    <m/>
    <m/>
    <m/>
    <m/>
    <m/>
    <m/>
    <m/>
    <m/>
    <m/>
    <m/>
    <m/>
    <m/>
    <m/>
    <m/>
    <m/>
    <m/>
    <m/>
    <m/>
    <m/>
    <m/>
    <m/>
    <m/>
    <m/>
    <s v="SVCORDERMAN"/>
    <d v="2019-10-29T00:00:00"/>
    <m/>
    <d v="2019-10-29T00:00:00"/>
    <d v="2019-10-29T00:00:00"/>
    <m/>
    <m/>
    <m/>
    <m/>
    <m/>
    <m/>
    <m/>
    <m/>
    <d v="2019-11-01T00:00:00"/>
    <m/>
    <s v="MLJOB"/>
    <m/>
    <m/>
    <m/>
    <m/>
    <m/>
    <m/>
    <m/>
    <d v="2019-11-01T00:00:00"/>
    <d v="2019-11-08T00:00:00"/>
    <s v="JSSNIDER"/>
    <d v="2019-10-29T00:00:00"/>
    <m/>
    <d v="2019-10-29T00:00:00"/>
    <d v="2019-10-29T00:00:00"/>
    <s v="JRKRUPPSTADT"/>
    <m/>
    <m/>
    <m/>
    <m/>
    <m/>
    <m/>
    <m/>
    <m/>
    <m/>
    <x v="0"/>
    <x v="2"/>
  </r>
  <r>
    <s v="RKBEELMAN"/>
    <n v="1901864701"/>
    <s v="VP/Z-CUSTOM-BLDR"/>
    <s v="EVANS BUILDING CO., INC."/>
    <s v="B&amp;B AIRPARTS PHASE 2"/>
    <x v="0"/>
    <d v="2019-08-28T00:00:00"/>
    <d v="2019-12-13T00:00:00"/>
    <m/>
    <n v="595835"/>
    <s v="STJ"/>
    <s v="STJ"/>
    <x v="3"/>
    <s v="STJ"/>
    <s v="C1"/>
    <m/>
    <d v="2019-09-06T00:00:00"/>
    <d v="2019-09-06T00:00:00"/>
    <m/>
    <n v="363707.65"/>
    <n v="0"/>
    <n v="160.66999999999999"/>
    <n v="157.06"/>
    <n v="157.06"/>
    <n v="220.68"/>
    <m/>
    <n v="179.88"/>
    <n v="0.25"/>
    <n v="180.13"/>
    <n v="50977.15"/>
    <n v="24274.83"/>
    <n v="0"/>
    <n v="55051.18"/>
    <n v="15.135999999999999"/>
    <n v="0"/>
    <m/>
    <n v="15.6"/>
    <m/>
    <m/>
    <m/>
    <m/>
    <m/>
    <s v="MCQUK"/>
    <d v="2019-10-07T00:00:00"/>
    <d v="2019-10-07T00:00:00"/>
    <d v="2019-10-15T00:00:00"/>
    <d v="2019-10-12T00:00:00"/>
    <s v="DBRYAN"/>
    <d v="2019-10-10T00:00:00"/>
    <d v="2019-10-10T00:00:00"/>
    <d v="2019-10-10T00:00:00"/>
    <d v="2019-10-10T00:00:00"/>
    <m/>
    <m/>
    <m/>
    <m/>
    <m/>
    <s v="MAHA"/>
    <d v="2019-10-24T00:00:00"/>
    <d v="2019-10-24T00:00:00"/>
    <d v="2019-11-04T00:00:00"/>
    <d v="2019-11-04T00:00:00"/>
    <s v="SYEDS"/>
    <d v="2019-11-04T00:00:00"/>
    <d v="2019-11-04T00:00:00"/>
    <d v="2019-11-06T00:00:00"/>
    <d v="2019-11-06T00:00:00"/>
    <m/>
    <m/>
    <m/>
    <m/>
    <m/>
    <s v="SVCORDERMAN"/>
    <d v="2019-11-18T00:00:00"/>
    <m/>
    <d v="2019-11-18T00:00:00"/>
    <d v="2019-11-15T00:00:00"/>
    <s v="MAHA"/>
    <d v="2019-11-07T00:00:00"/>
    <d v="2019-11-07T00:00:00"/>
    <d v="2019-11-07T00:00:00"/>
    <d v="2019-11-07T00:00:00"/>
    <m/>
    <m/>
    <m/>
    <d v="2019-11-20T00:00:00"/>
    <m/>
    <s v="MCQUK"/>
    <m/>
    <m/>
    <m/>
    <m/>
    <m/>
    <m/>
    <m/>
    <d v="2019-12-05T00:00:00"/>
    <m/>
    <s v="MAHA"/>
    <d v="2019-11-15T00:00:00"/>
    <m/>
    <d v="2019-11-15T00:00:00"/>
    <d v="2019-11-15T00:00:00"/>
    <s v="JRKRUPPSTADT"/>
    <d v="2019-09-03T00:00:00"/>
    <d v="2019-09-03T00:00:00"/>
    <d v="2019-09-04T00:00:00"/>
    <d v="2019-09-05T00:00:00"/>
    <m/>
    <m/>
    <m/>
    <m/>
    <m/>
    <x v="0"/>
    <x v="0"/>
  </r>
  <r>
    <s v="PRLANTZ"/>
    <n v="1900517309"/>
    <s v="VP-ENPARTS-BLDR"/>
    <s v="DOWNING CONSTRUCTION, INC."/>
    <s v="CORTEVA LUBBOCK"/>
    <x v="1"/>
    <d v="2019-10-29T00:00:00"/>
    <m/>
    <m/>
    <m/>
    <s v="STJ"/>
    <s v="NC"/>
    <x v="3"/>
    <s v="STJ"/>
    <s v="C1"/>
    <m/>
    <m/>
    <m/>
    <d v="2019-11-10T00:00:00"/>
    <n v="201.27"/>
    <n v="201.27"/>
    <n v="0.03"/>
    <n v="0.03"/>
    <n v="0.03"/>
    <n v="0"/>
    <m/>
    <n v="0"/>
    <n v="0"/>
    <n v="0"/>
    <m/>
    <m/>
    <n v="0"/>
    <n v="105.43"/>
    <n v="52.381999999999998"/>
    <n v="96.06"/>
    <n v="47.726999999999997"/>
    <n v="0"/>
    <m/>
    <m/>
    <m/>
    <m/>
    <m/>
    <s v="CJFALIN"/>
    <m/>
    <m/>
    <m/>
    <m/>
    <s v="CJFALIN"/>
    <m/>
    <m/>
    <m/>
    <m/>
    <m/>
    <m/>
    <m/>
    <m/>
    <m/>
    <m/>
    <m/>
    <m/>
    <m/>
    <m/>
    <m/>
    <m/>
    <m/>
    <m/>
    <m/>
    <m/>
    <m/>
    <m/>
    <m/>
    <m/>
    <s v="SVCORDERMAN"/>
    <d v="2019-10-30T00:00:00"/>
    <m/>
    <d v="2019-10-30T00:00:00"/>
    <d v="2019-10-30T00:00:00"/>
    <m/>
    <m/>
    <m/>
    <m/>
    <m/>
    <m/>
    <m/>
    <m/>
    <m/>
    <m/>
    <s v="MLJOB"/>
    <m/>
    <m/>
    <m/>
    <m/>
    <m/>
    <m/>
    <m/>
    <d v="2019-11-06T00:00:00"/>
    <d v="2019-11-06T00:00:00"/>
    <s v="JSSNIDER"/>
    <d v="2019-10-29T00:00:00"/>
    <m/>
    <d v="2019-10-29T00:00:00"/>
    <d v="2019-10-29T00:00:00"/>
    <s v="JPKELLY"/>
    <m/>
    <m/>
    <m/>
    <m/>
    <m/>
    <m/>
    <m/>
    <m/>
    <m/>
    <x v="0"/>
    <x v="1"/>
  </r>
  <r>
    <s v="RKBEELMAN"/>
    <n v="1901864705"/>
    <s v="VP-ENPARTS-BLDR"/>
    <s v="EVANS BUILDING CO., INC."/>
    <s v="B&amp;B AIRPARTS PHASE 2"/>
    <x v="0"/>
    <d v="2019-11-18T00:00:00"/>
    <m/>
    <m/>
    <n v="595835"/>
    <s v="STJ"/>
    <s v="STJ"/>
    <x v="3"/>
    <s v="STJ"/>
    <s v="C1"/>
    <m/>
    <m/>
    <m/>
    <m/>
    <n v="6987.53"/>
    <n v="0"/>
    <n v="1.76"/>
    <n v="1.26"/>
    <n v="1.26"/>
    <n v="0"/>
    <m/>
    <n v="0"/>
    <n v="0"/>
    <n v="0"/>
    <m/>
    <m/>
    <n v="0"/>
    <n v="892.27"/>
    <n v="12.769"/>
    <n v="699.4"/>
    <m/>
    <n v="0"/>
    <m/>
    <m/>
    <m/>
    <m/>
    <m/>
    <s v="MCQUK"/>
    <m/>
    <m/>
    <m/>
    <m/>
    <s v="DBRYAN"/>
    <m/>
    <m/>
    <m/>
    <m/>
    <m/>
    <m/>
    <m/>
    <m/>
    <m/>
    <m/>
    <m/>
    <m/>
    <m/>
    <m/>
    <m/>
    <m/>
    <m/>
    <m/>
    <m/>
    <m/>
    <m/>
    <m/>
    <m/>
    <m/>
    <s v="SVCORDERMAN"/>
    <d v="2019-11-18T00:00:00"/>
    <m/>
    <d v="2019-11-18T00:00:00"/>
    <d v="2019-11-18T00:00:00"/>
    <m/>
    <m/>
    <m/>
    <m/>
    <m/>
    <m/>
    <m/>
    <m/>
    <d v="2019-11-21T00:00:00"/>
    <m/>
    <s v="MCQUK"/>
    <m/>
    <m/>
    <m/>
    <m/>
    <m/>
    <m/>
    <m/>
    <d v="2019-11-25T00:00:00"/>
    <d v="2019-11-27T00:00:00"/>
    <s v="LRSNODGRASS"/>
    <d v="2019-11-18T00:00:00"/>
    <m/>
    <d v="2019-11-18T00:00:00"/>
    <d v="2019-11-18T00:00:00"/>
    <s v="JRKRUPPSTADT"/>
    <m/>
    <m/>
    <m/>
    <m/>
    <m/>
    <m/>
    <m/>
    <m/>
    <m/>
    <x v="0"/>
    <x v="1"/>
  </r>
  <r>
    <s v="KLGOETZ"/>
    <n v="1902194501"/>
    <s v="VP/FSTRK-STD-BLDR"/>
    <s v="IRON SPECIALTIES, INC."/>
    <s v="THE CAR GUYS"/>
    <x v="0"/>
    <d v="2019-10-15T00:00:00"/>
    <d v="2019-12-02T00:00:00"/>
    <m/>
    <m/>
    <s v="CST"/>
    <s v="MEM"/>
    <x v="3"/>
    <s v="STJ"/>
    <s v="E1"/>
    <m/>
    <d v="2019-10-16T00:00:00"/>
    <d v="2019-10-16T00:00:00"/>
    <m/>
    <n v="32196.55"/>
    <n v="0"/>
    <n v="11.92"/>
    <n v="12.47"/>
    <n v="12.47"/>
    <n v="15"/>
    <m/>
    <n v="20"/>
    <n v="0"/>
    <n v="20"/>
    <n v="3465"/>
    <n v="1650"/>
    <n v="0"/>
    <n v="5929.07"/>
    <n v="18.414999999999999"/>
    <n v="-47.2"/>
    <m/>
    <n v="18.420000000000002"/>
    <m/>
    <m/>
    <m/>
    <m/>
    <m/>
    <s v="SMARONDE"/>
    <d v="2019-10-23T00:00:00"/>
    <d v="2019-10-23T00:00:00"/>
    <d v="2019-10-24T00:00:00"/>
    <d v="2019-10-24T00:00:00"/>
    <s v="WILLA1"/>
    <d v="2019-10-24T00:00:00"/>
    <d v="2019-10-24T00:00:00"/>
    <d v="2019-10-24T00:00:00"/>
    <d v="2019-10-24T00:00:00"/>
    <m/>
    <m/>
    <m/>
    <m/>
    <m/>
    <s v="ARUL"/>
    <d v="2019-10-25T00:00:00"/>
    <d v="2019-10-25T00:00:00"/>
    <d v="2019-10-25T00:00:00"/>
    <d v="2019-10-25T00:00:00"/>
    <s v="YOGAS"/>
    <d v="2019-10-29T00:00:00"/>
    <d v="2019-10-29T00:00:00"/>
    <d v="2019-10-29T00:00:00"/>
    <d v="2019-10-29T00:00:00"/>
    <m/>
    <m/>
    <m/>
    <m/>
    <m/>
    <s v="SVCORDERMAN"/>
    <d v="2019-11-07T00:00:00"/>
    <m/>
    <d v="2019-11-07T00:00:00"/>
    <d v="2019-11-04T00:00:00"/>
    <s v="ARUL"/>
    <d v="2019-10-29T00:00:00"/>
    <d v="2019-10-29T00:00:00"/>
    <d v="2019-10-29T00:00:00"/>
    <d v="2019-10-29T00:00:00"/>
    <m/>
    <m/>
    <m/>
    <d v="2019-11-07T00:00:00"/>
    <m/>
    <s v="WILLA1"/>
    <m/>
    <m/>
    <m/>
    <m/>
    <m/>
    <m/>
    <m/>
    <d v="2019-12-02T00:00:00"/>
    <m/>
    <s v="ARUL"/>
    <d v="2019-11-06T00:00:00"/>
    <m/>
    <d v="2019-11-06T00:00:00"/>
    <d v="2019-11-03T00:00:00"/>
    <m/>
    <m/>
    <m/>
    <m/>
    <m/>
    <m/>
    <m/>
    <m/>
    <m/>
    <m/>
    <x v="0"/>
    <x v="0"/>
  </r>
  <r>
    <s v="BLSCHADEMAN"/>
    <n v="1802719721"/>
    <s v="VP-ENPARTS-BLDR"/>
    <s v="PARIC CORPORATION"/>
    <s v="BERKELEY VEHICLE STORAGE &amp; WAR"/>
    <x v="1"/>
    <d v="2019-11-13T00:00:00"/>
    <m/>
    <m/>
    <m/>
    <s v="STJ"/>
    <s v="STJ"/>
    <x v="3"/>
    <s v="STJ"/>
    <s v="E1"/>
    <m/>
    <m/>
    <m/>
    <d v="2019-12-01T00:00:00"/>
    <n v="1288.52"/>
    <n v="1288.52"/>
    <n v="0.09"/>
    <n v="0.09"/>
    <n v="0.09"/>
    <n v="0"/>
    <m/>
    <n v="0"/>
    <n v="0"/>
    <n v="0"/>
    <m/>
    <m/>
    <n v="0"/>
    <n v="507.52"/>
    <n v="39.387999999999998"/>
    <n v="549.46"/>
    <n v="42.643000000000001"/>
    <n v="0"/>
    <m/>
    <m/>
    <m/>
    <m/>
    <m/>
    <s v="MJVALENTINE"/>
    <m/>
    <m/>
    <m/>
    <m/>
    <s v="MCQUK"/>
    <m/>
    <m/>
    <m/>
    <m/>
    <m/>
    <m/>
    <m/>
    <m/>
    <m/>
    <m/>
    <m/>
    <m/>
    <m/>
    <m/>
    <m/>
    <m/>
    <m/>
    <m/>
    <m/>
    <m/>
    <m/>
    <m/>
    <m/>
    <m/>
    <s v="SVCORDERMAN"/>
    <d v="2019-11-14T00:00:00"/>
    <m/>
    <d v="2019-11-14T00:00:00"/>
    <d v="2019-11-14T00:00:00"/>
    <m/>
    <m/>
    <m/>
    <m/>
    <m/>
    <m/>
    <m/>
    <m/>
    <d v="2019-11-18T00:00:00"/>
    <m/>
    <s v="MLJOB"/>
    <m/>
    <m/>
    <m/>
    <m/>
    <m/>
    <m/>
    <m/>
    <d v="2019-11-21T00:00:00"/>
    <d v="2019-11-18T00:00:00"/>
    <s v="LRSNODGRASS"/>
    <d v="2019-11-13T00:00:00"/>
    <m/>
    <d v="2019-11-13T00:00:00"/>
    <d v="2019-11-13T00:00:00"/>
    <s v="CRSALEM"/>
    <m/>
    <m/>
    <m/>
    <m/>
    <m/>
    <m/>
    <m/>
    <m/>
    <m/>
    <x v="0"/>
    <x v="1"/>
  </r>
  <r>
    <s v="KLGOETZ"/>
    <n v="1902194502"/>
    <s v="VP-ENPARTS-BLDR"/>
    <s v="IRON SPECIALTIES, INC."/>
    <s v="THE CAR GUYS"/>
    <x v="0"/>
    <d v="2019-11-22T00:00:00"/>
    <m/>
    <m/>
    <m/>
    <s v="CST"/>
    <s v="MEM"/>
    <x v="3"/>
    <s v="STJ"/>
    <s v="E1"/>
    <m/>
    <m/>
    <m/>
    <m/>
    <n v="73.319999999999993"/>
    <n v="0"/>
    <n v="0.01"/>
    <n v="0.01"/>
    <n v="0.01"/>
    <n v="0"/>
    <m/>
    <n v="0"/>
    <n v="0"/>
    <n v="0"/>
    <m/>
    <m/>
    <n v="0"/>
    <n v="38.409999999999997"/>
    <n v="52.387"/>
    <n v="0"/>
    <m/>
    <n v="0"/>
    <m/>
    <m/>
    <m/>
    <m/>
    <m/>
    <s v="SMARONDE"/>
    <m/>
    <m/>
    <m/>
    <m/>
    <s v="WILLA1"/>
    <m/>
    <m/>
    <m/>
    <m/>
    <m/>
    <m/>
    <m/>
    <m/>
    <m/>
    <m/>
    <m/>
    <m/>
    <m/>
    <m/>
    <m/>
    <m/>
    <m/>
    <m/>
    <m/>
    <m/>
    <m/>
    <m/>
    <m/>
    <m/>
    <s v="SVCORDERMAN"/>
    <d v="2019-11-22T00:00:00"/>
    <m/>
    <d v="2019-11-22T00:00:00"/>
    <d v="2019-11-22T00:00:00"/>
    <m/>
    <m/>
    <m/>
    <m/>
    <m/>
    <m/>
    <m/>
    <m/>
    <d v="2019-11-27T00:00:00"/>
    <m/>
    <s v="WILLA1"/>
    <m/>
    <m/>
    <m/>
    <m/>
    <m/>
    <m/>
    <m/>
    <d v="2019-12-02T00:00:00"/>
    <m/>
    <s v="LRSNODGRASS"/>
    <d v="2019-11-22T00:00:00"/>
    <m/>
    <d v="2019-11-22T00:00:00"/>
    <d v="2019-11-22T00:00:00"/>
    <m/>
    <m/>
    <m/>
    <m/>
    <m/>
    <m/>
    <m/>
    <m/>
    <m/>
    <m/>
    <x v="0"/>
    <x v="1"/>
  </r>
  <r>
    <s v="FRIZR"/>
    <n v="1900519124"/>
    <s v="VP-ENPARTS-BLDR"/>
    <s v="LEFEVER BUILDING SYSTEMS"/>
    <s v="SOUTH SUBURBAN FIELD HOUSE"/>
    <x v="1"/>
    <d v="2019-11-01T00:00:00"/>
    <m/>
    <m/>
    <m/>
    <s v="STJ"/>
    <s v="STJ"/>
    <x v="3"/>
    <s v="STJ"/>
    <s v="F2"/>
    <m/>
    <m/>
    <m/>
    <d v="2019-12-01T00:00:00"/>
    <n v="5011.82"/>
    <n v="5011.82"/>
    <n v="0.28000000000000003"/>
    <n v="0.26"/>
    <n v="0.26"/>
    <n v="6.5"/>
    <m/>
    <n v="5.5"/>
    <n v="0"/>
    <n v="5.5"/>
    <m/>
    <m/>
    <n v="605"/>
    <n v="681.52"/>
    <n v="13.598000000000001"/>
    <n v="968.48"/>
    <n v="19.324000000000002"/>
    <n v="0"/>
    <m/>
    <m/>
    <m/>
    <m/>
    <m/>
    <s v="CLCONRAD"/>
    <m/>
    <m/>
    <m/>
    <m/>
    <s v="MCQUK"/>
    <m/>
    <m/>
    <m/>
    <m/>
    <m/>
    <m/>
    <m/>
    <m/>
    <m/>
    <m/>
    <m/>
    <m/>
    <m/>
    <m/>
    <m/>
    <m/>
    <m/>
    <m/>
    <m/>
    <m/>
    <m/>
    <m/>
    <m/>
    <m/>
    <s v="SVCORDERMAN"/>
    <d v="2019-11-04T00:00:00"/>
    <m/>
    <d v="2019-11-04T00:00:00"/>
    <d v="2019-11-04T00:00:00"/>
    <m/>
    <m/>
    <m/>
    <m/>
    <m/>
    <m/>
    <m/>
    <m/>
    <d v="2019-11-07T00:00:00"/>
    <m/>
    <m/>
    <m/>
    <m/>
    <m/>
    <m/>
    <m/>
    <m/>
    <m/>
    <d v="2019-11-11T00:00:00"/>
    <d v="2019-11-12T00:00:00"/>
    <s v="LRSNODGRASS"/>
    <d v="2019-11-01T00:00:00"/>
    <m/>
    <d v="2019-11-01T00:00:00"/>
    <d v="2019-11-01T00:00:00"/>
    <s v="CRSALEM"/>
    <m/>
    <m/>
    <m/>
    <m/>
    <m/>
    <m/>
    <m/>
    <m/>
    <m/>
    <x v="0"/>
    <x v="1"/>
  </r>
  <r>
    <s v="SLMCNABB"/>
    <n v="1902221701"/>
    <s v="VP/FSTRK-STD-BLDR"/>
    <s v="THE FELDHACKER GROUP, INC"/>
    <s v="CURT OLIVER 50X100X12"/>
    <x v="0"/>
    <d v="2019-10-22T00:00:00"/>
    <d v="2019-12-02T00:00:00"/>
    <m/>
    <m/>
    <s v="CST"/>
    <s v="MEM"/>
    <x v="23"/>
    <s v="STJ"/>
    <s v="C1"/>
    <m/>
    <d v="2019-10-22T00:00:00"/>
    <d v="2019-10-23T00:00:00"/>
    <m/>
    <n v="35910.1"/>
    <n v="0"/>
    <n v="13.58"/>
    <n v="13.76"/>
    <n v="13.76"/>
    <n v="15"/>
    <m/>
    <n v="47.5"/>
    <n v="0"/>
    <n v="47.5"/>
    <n v="3465"/>
    <n v="1650"/>
    <n v="0"/>
    <n v="6434.14"/>
    <n v="17.917000000000002"/>
    <n v="-56.03"/>
    <m/>
    <n v="17.920000000000002"/>
    <m/>
    <m/>
    <m/>
    <m/>
    <m/>
    <s v="JHUTCHINSON"/>
    <d v="2019-10-24T00:00:00"/>
    <d v="2019-10-24T00:00:00"/>
    <d v="2019-10-25T00:00:00"/>
    <d v="2019-10-24T00:00:00"/>
    <s v="APPEA"/>
    <d v="2019-10-25T00:00:00"/>
    <d v="2019-10-25T00:00:00"/>
    <d v="2019-10-25T00:00:00"/>
    <d v="2019-10-24T00:00:00"/>
    <m/>
    <m/>
    <m/>
    <m/>
    <m/>
    <s v="IOAKLEY"/>
    <d v="2019-10-28T00:00:00"/>
    <d v="2019-10-28T00:00:00"/>
    <d v="2019-10-31T00:00:00"/>
    <d v="2019-11-04T00:00:00"/>
    <s v="MENGELMANN"/>
    <d v="2019-10-31T00:00:00"/>
    <d v="2019-10-31T00:00:00"/>
    <d v="2019-11-01T00:00:00"/>
    <d v="2019-11-04T00:00:00"/>
    <m/>
    <m/>
    <m/>
    <m/>
    <m/>
    <s v="SVCORDERMAN"/>
    <d v="2019-11-07T00:00:00"/>
    <m/>
    <d v="2019-11-07T00:00:00"/>
    <d v="2019-11-06T00:00:00"/>
    <m/>
    <m/>
    <m/>
    <m/>
    <m/>
    <m/>
    <m/>
    <m/>
    <d v="2019-11-11T00:00:00"/>
    <m/>
    <s v="APPEA"/>
    <m/>
    <m/>
    <m/>
    <m/>
    <m/>
    <m/>
    <m/>
    <d v="2019-12-02T00:00:00"/>
    <m/>
    <s v="IOAKLEY"/>
    <d v="2019-11-06T00:00:00"/>
    <m/>
    <d v="2019-11-06T00:00:00"/>
    <d v="2019-11-05T00:00:00"/>
    <m/>
    <m/>
    <m/>
    <m/>
    <m/>
    <m/>
    <m/>
    <m/>
    <m/>
    <m/>
    <x v="0"/>
    <x v="0"/>
  </r>
  <r>
    <s v="SLMCNABB"/>
    <n v="1902211301"/>
    <s v="VP/FSTRK-STD-BLDR"/>
    <s v="NUAGE BUILDERS, LLC"/>
    <s v="LESTERVILLE"/>
    <x v="0"/>
    <d v="2019-10-23T00:00:00"/>
    <d v="2019-12-06T00:00:00"/>
    <m/>
    <m/>
    <s v="CST"/>
    <s v="MEM"/>
    <x v="23"/>
    <s v="STJ"/>
    <s v="C1"/>
    <m/>
    <d v="2019-10-29T00:00:00"/>
    <d v="2019-10-30T00:00:00"/>
    <m/>
    <n v="13616.37"/>
    <n v="0"/>
    <n v="4.13"/>
    <n v="4.72"/>
    <n v="4.72"/>
    <n v="15"/>
    <m/>
    <n v="30.5"/>
    <n v="0"/>
    <n v="30.5"/>
    <n v="3465"/>
    <n v="1650"/>
    <n v="0"/>
    <n v="2255.33"/>
    <n v="16.562999999999999"/>
    <n v="0"/>
    <m/>
    <n v="16.559999999999999"/>
    <m/>
    <m/>
    <m/>
    <m/>
    <m/>
    <s v="ANMILLS"/>
    <d v="2019-10-28T00:00:00"/>
    <d v="2019-10-28T00:00:00"/>
    <d v="2019-10-29T00:00:00"/>
    <d v="2019-10-30T00:00:00"/>
    <s v="APPEA"/>
    <d v="2019-10-29T00:00:00"/>
    <d v="2019-10-29T00:00:00"/>
    <d v="2019-10-29T00:00:00"/>
    <d v="2019-10-29T00:00:00"/>
    <m/>
    <m/>
    <m/>
    <m/>
    <m/>
    <s v="MJACKSON2"/>
    <d v="2019-11-07T00:00:00"/>
    <d v="2019-11-07T00:00:00"/>
    <d v="2019-11-11T00:00:00"/>
    <d v="2019-11-08T00:00:00"/>
    <s v="CSTAPP"/>
    <d v="2019-11-13T00:00:00"/>
    <d v="2019-11-13T00:00:00"/>
    <d v="2019-11-13T00:00:00"/>
    <m/>
    <m/>
    <m/>
    <m/>
    <m/>
    <m/>
    <s v="SVCORDERMAN"/>
    <d v="2019-11-19T00:00:00"/>
    <m/>
    <d v="2019-11-19T00:00:00"/>
    <d v="2019-11-15T00:00:00"/>
    <s v="MJACKSON2"/>
    <d v="2019-11-15T00:00:00"/>
    <d v="2019-11-15T00:00:00"/>
    <d v="2019-11-15T00:00:00"/>
    <d v="2019-11-15T00:00:00"/>
    <m/>
    <m/>
    <m/>
    <d v="2019-11-20T00:00:00"/>
    <m/>
    <s v="APPEA"/>
    <m/>
    <m/>
    <m/>
    <m/>
    <m/>
    <m/>
    <m/>
    <d v="2019-12-11T00:00:00"/>
    <m/>
    <s v="MJACKSON2"/>
    <d v="2019-11-18T00:00:00"/>
    <m/>
    <d v="2019-11-18T00:00:00"/>
    <d v="2019-11-15T00:00:00"/>
    <m/>
    <m/>
    <m/>
    <m/>
    <m/>
    <m/>
    <m/>
    <m/>
    <m/>
    <m/>
    <x v="0"/>
    <x v="0"/>
  </r>
  <r>
    <s v="KLGOETZ"/>
    <n v="1902304301"/>
    <s v="VP/FSTRK-STD-BLDR"/>
    <s v="HUFTON CONSTRUCTION"/>
    <s v="KF LANDSCAPES LLC-WAREHOUSR10-"/>
    <x v="0"/>
    <d v="2019-10-24T00:00:00"/>
    <d v="2020-01-03T00:00:00"/>
    <m/>
    <m/>
    <s v="CST"/>
    <s v="MEM"/>
    <x v="23"/>
    <s v="STJ"/>
    <s v="C1"/>
    <m/>
    <d v="2019-10-28T00:00:00"/>
    <d v="2019-10-29T00:00:00"/>
    <m/>
    <n v="62027.24"/>
    <n v="0"/>
    <n v="22.61"/>
    <n v="23.42"/>
    <n v="0.73"/>
    <n v="15"/>
    <m/>
    <n v="33.75"/>
    <n v="0"/>
    <n v="33.75"/>
    <n v="3465"/>
    <n v="1650"/>
    <n v="0"/>
    <n v="9285.24"/>
    <n v="14.97"/>
    <n v="0"/>
    <m/>
    <n v="15.22"/>
    <m/>
    <m/>
    <m/>
    <m/>
    <m/>
    <s v="SMARONDE"/>
    <d v="2019-10-28T00:00:00"/>
    <d v="2019-10-28T00:00:00"/>
    <d v="2019-10-30T00:00:00"/>
    <d v="2019-10-29T00:00:00"/>
    <s v="RDENNIS1"/>
    <d v="2019-10-29T00:00:00"/>
    <d v="2019-10-29T00:00:00"/>
    <d v="2019-10-29T00:00:00"/>
    <d v="2019-10-29T00:00:00"/>
    <m/>
    <m/>
    <m/>
    <m/>
    <m/>
    <s v="CSTAPP"/>
    <d v="2019-11-14T00:00:00"/>
    <d v="2019-11-14T00:00:00"/>
    <d v="2019-11-15T00:00:00"/>
    <d v="2019-11-19T00:00:00"/>
    <s v="CSTAPP"/>
    <d v="2019-11-18T00:00:00"/>
    <d v="2019-11-18T00:00:00"/>
    <d v="2019-11-18T00:00:00"/>
    <d v="2019-11-19T00:00:00"/>
    <m/>
    <m/>
    <m/>
    <m/>
    <m/>
    <s v="SVCORDERMAN"/>
    <d v="2019-12-03T00:00:00"/>
    <m/>
    <d v="2019-12-03T00:00:00"/>
    <d v="2019-11-27T00:00:00"/>
    <s v="CSTAPP"/>
    <d v="2019-11-15T00:00:00"/>
    <d v="2019-11-14T00:00:00"/>
    <d v="2019-11-19T00:00:00"/>
    <d v="2019-11-19T00:00:00"/>
    <m/>
    <m/>
    <m/>
    <d v="2019-12-02T00:00:00"/>
    <m/>
    <s v="JOWOOD"/>
    <m/>
    <m/>
    <m/>
    <m/>
    <m/>
    <m/>
    <m/>
    <d v="2020-02-24T00:00:00"/>
    <m/>
    <s v="CSTAPP"/>
    <d v="2019-11-19T00:00:00"/>
    <m/>
    <d v="2019-11-19T00:00:00"/>
    <d v="2019-11-19T00:00:00"/>
    <m/>
    <m/>
    <m/>
    <m/>
    <m/>
    <m/>
    <m/>
    <m/>
    <m/>
    <m/>
    <x v="0"/>
    <x v="0"/>
  </r>
  <r>
    <s v="KLGOETZ"/>
    <n v="1901158403"/>
    <s v="VP/CLAIM-ENPARTS-BLDR"/>
    <s v="THE FELDHACKER GROUP, INC"/>
    <s v="HARTINGTON SCHOOL VO-AG"/>
    <x v="0"/>
    <d v="2019-11-07T00:00:00"/>
    <m/>
    <m/>
    <m/>
    <s v="CST"/>
    <s v="MEM"/>
    <x v="8"/>
    <s v="STJ"/>
    <s v="B1"/>
    <m/>
    <m/>
    <m/>
    <m/>
    <n v="0"/>
    <n v="0"/>
    <n v="0.02"/>
    <n v="0.03"/>
    <n v="0.03"/>
    <n v="0"/>
    <m/>
    <n v="0"/>
    <n v="0"/>
    <n v="0"/>
    <m/>
    <m/>
    <n v="0"/>
    <n v="-202.29"/>
    <m/>
    <n v="-53.96"/>
    <m/>
    <n v="0"/>
    <m/>
    <m/>
    <m/>
    <m/>
    <m/>
    <s v="SMARONDE"/>
    <m/>
    <m/>
    <m/>
    <m/>
    <s v="WILLA1"/>
    <m/>
    <m/>
    <m/>
    <m/>
    <m/>
    <m/>
    <m/>
    <m/>
    <m/>
    <s v="MCEBALLOS"/>
    <d v="2019-11-05T00:00:00"/>
    <d v="2019-11-05T00:00:00"/>
    <d v="2019-11-05T00:00:00"/>
    <d v="2019-11-05T00:00:00"/>
    <m/>
    <m/>
    <m/>
    <m/>
    <m/>
    <m/>
    <m/>
    <m/>
    <m/>
    <m/>
    <s v="SVCORDERMAN"/>
    <d v="2019-11-07T00:00:00"/>
    <m/>
    <d v="2019-11-07T00:00:00"/>
    <d v="2019-11-07T00:00:00"/>
    <m/>
    <m/>
    <m/>
    <m/>
    <m/>
    <m/>
    <m/>
    <m/>
    <d v="2019-11-11T00:00:00"/>
    <m/>
    <s v="WILLA1"/>
    <m/>
    <m/>
    <m/>
    <m/>
    <m/>
    <m/>
    <m/>
    <d v="2019-11-15T00:00:00"/>
    <d v="2019-11-15T00:00:00"/>
    <s v="MCEBALLOS"/>
    <d v="2019-11-07T00:00:00"/>
    <m/>
    <d v="2019-11-07T00:00:00"/>
    <d v="2019-11-07T00:00:00"/>
    <m/>
    <m/>
    <m/>
    <m/>
    <m/>
    <m/>
    <m/>
    <m/>
    <m/>
    <m/>
    <x v="0"/>
    <x v="2"/>
  </r>
  <r>
    <s v="BLSCHADEMAN"/>
    <n v="1901256206"/>
    <s v="VP-ENPARTS-BLDR"/>
    <s v="PARIC CORPORATION"/>
    <s v="CUIVRE RIVER ELECTRIC VEHICLE"/>
    <x v="1"/>
    <d v="2019-11-15T00:00:00"/>
    <m/>
    <m/>
    <m/>
    <s v="CST"/>
    <s v="MEM"/>
    <x v="8"/>
    <s v="STJ"/>
    <s v="B1"/>
    <m/>
    <m/>
    <m/>
    <d v="2019-12-01T00:00:00"/>
    <n v="42.45"/>
    <n v="42.45"/>
    <n v="0"/>
    <n v="0"/>
    <n v="0"/>
    <n v="0"/>
    <m/>
    <n v="0"/>
    <n v="0"/>
    <n v="0"/>
    <m/>
    <m/>
    <n v="0"/>
    <n v="31.45"/>
    <n v="74.087000000000003"/>
    <n v="-4.3499999999999996"/>
    <m/>
    <n v="0"/>
    <m/>
    <m/>
    <m/>
    <m/>
    <m/>
    <s v="JDPETRICH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1-15T00:00:00"/>
    <m/>
    <d v="2019-11-15T00:00:00"/>
    <d v="2019-11-15T00:00:00"/>
    <m/>
    <m/>
    <m/>
    <m/>
    <m/>
    <m/>
    <m/>
    <m/>
    <d v="2019-11-20T00:00:00"/>
    <m/>
    <s v="MCQUK"/>
    <m/>
    <m/>
    <m/>
    <m/>
    <m/>
    <m/>
    <m/>
    <d v="2019-11-22T00:00:00"/>
    <d v="2019-11-22T00:00:00"/>
    <s v="LRSNODGRASS"/>
    <d v="2019-11-15T00:00:00"/>
    <m/>
    <d v="2019-11-15T00:00:00"/>
    <d v="2019-11-15T00:00:00"/>
    <s v="JARRJ"/>
    <m/>
    <m/>
    <m/>
    <m/>
    <m/>
    <m/>
    <m/>
    <m/>
    <m/>
    <x v="0"/>
    <x v="1"/>
  </r>
  <r>
    <s v="FRIZR"/>
    <n v="1901727401"/>
    <s v="VP/Z-CUSTOM-BLDR"/>
    <s v="USELMAN CONSTRUCTION COMPANY"/>
    <s v="VAVRA BARN"/>
    <x v="0"/>
    <d v="2019-08-28T00:00:00"/>
    <d v="2019-12-09T00:00:00"/>
    <m/>
    <n v="19040"/>
    <s v="STJ"/>
    <s v="STJ"/>
    <x v="8"/>
    <s v="STJ"/>
    <s v="B2"/>
    <m/>
    <d v="2019-09-26T00:00:00"/>
    <d v="2019-09-27T00:00:00"/>
    <m/>
    <n v="56542.87"/>
    <n v="0"/>
    <n v="15.38"/>
    <n v="14.99"/>
    <n v="14.99"/>
    <n v="88.43"/>
    <m/>
    <n v="109"/>
    <n v="0"/>
    <n v="109"/>
    <n v="20426.830000000002"/>
    <n v="9727.06"/>
    <n v="0"/>
    <n v="12653.32"/>
    <n v="22.378"/>
    <n v="-27.79"/>
    <m/>
    <n v="19.8"/>
    <m/>
    <m/>
    <m/>
    <m/>
    <m/>
    <s v="CLCONRAD"/>
    <d v="2019-10-21T00:00:00"/>
    <d v="2019-10-21T00:00:00"/>
    <d v="2019-10-24T00:00:00"/>
    <d v="2019-10-24T00:00:00"/>
    <s v="MLJOB"/>
    <d v="2019-10-23T00:00:00"/>
    <d v="2019-10-23T00:00:00"/>
    <d v="2019-10-23T00:00:00"/>
    <d v="2019-10-24T00:00:00"/>
    <s v="VENKATARAMANANK"/>
    <d v="2019-10-25T00:00:00"/>
    <d v="2019-10-25T00:00:00"/>
    <d v="2019-10-25T00:00:00"/>
    <d v="2019-10-25T00:00:00"/>
    <s v="LIZUNIGA"/>
    <d v="2019-10-28T00:00:00"/>
    <d v="2019-10-28T00:00:00"/>
    <d v="2019-11-04T00:00:00"/>
    <d v="2019-11-04T00:00:00"/>
    <s v="FGMONDRAGON"/>
    <d v="2019-11-04T00:00:00"/>
    <d v="2019-11-04T00:00:00"/>
    <d v="2019-11-07T00:00:00"/>
    <m/>
    <m/>
    <m/>
    <m/>
    <m/>
    <m/>
    <s v="SVCORDERMAN"/>
    <d v="2019-11-14T00:00:00"/>
    <m/>
    <d v="2019-11-14T00:00:00"/>
    <d v="2019-11-13T00:00:00"/>
    <s v="LIZUNIGA"/>
    <d v="2019-11-13T00:00:00"/>
    <d v="2019-11-13T00:00:00"/>
    <d v="2019-11-13T00:00:00"/>
    <d v="2019-11-13T00:00:00"/>
    <m/>
    <m/>
    <m/>
    <d v="2019-11-18T00:00:00"/>
    <m/>
    <s v="MLJOB"/>
    <m/>
    <m/>
    <m/>
    <m/>
    <m/>
    <m/>
    <m/>
    <d v="2019-12-09T00:00:00"/>
    <m/>
    <s v="LIZUNIGA"/>
    <d v="2019-11-13T00:00:00"/>
    <m/>
    <d v="2019-11-13T00:00:00"/>
    <d v="2019-11-13T00:00:00"/>
    <s v="JRKRUPPSTADT"/>
    <d v="2019-09-12T00:00:00"/>
    <d v="2019-09-12T00:00:00"/>
    <d v="2019-09-12T00:00:00"/>
    <d v="2019-09-18T00:00:00"/>
    <m/>
    <m/>
    <m/>
    <m/>
    <m/>
    <x v="0"/>
    <x v="0"/>
  </r>
  <r>
    <s v="KLGOETZ"/>
    <n v="1901314001"/>
    <s v="VP/FSTRK-STD-BLDR"/>
    <s v="LEFEVER BUILDING SYSTEMS"/>
    <s v="COLORADO SKIES ACADEMY"/>
    <x v="2"/>
    <d v="2019-09-20T00:00:00"/>
    <d v="2020-01-15T00:00:00"/>
    <m/>
    <m/>
    <s v="CST"/>
    <s v="MEM"/>
    <x v="8"/>
    <s v="STJ"/>
    <s v="B2"/>
    <s v="CR, STP"/>
    <d v="2019-09-30T00:00:00"/>
    <d v="2019-10-01T00:00:00"/>
    <m/>
    <n v="169123.7"/>
    <n v="0"/>
    <n v="68.430000000000007"/>
    <n v="0"/>
    <n v="0"/>
    <n v="30"/>
    <m/>
    <n v="25"/>
    <n v="7"/>
    <n v="32"/>
    <n v="3465"/>
    <n v="1650"/>
    <n v="0"/>
    <n v="30454.06"/>
    <n v="18.007000000000001"/>
    <n v="0"/>
    <m/>
    <n v="17.46"/>
    <m/>
    <m/>
    <m/>
    <m/>
    <m/>
    <s v="APPEA"/>
    <d v="2019-10-11T00:00:00"/>
    <d v="2019-10-11T00:00:00"/>
    <d v="2019-10-11T00:00:00"/>
    <d v="2019-10-16T00:00:00"/>
    <s v="RDENNIS1"/>
    <d v="2019-10-11T00:00:00"/>
    <d v="2019-10-11T00:00:00"/>
    <d v="2019-10-11T00:00:00"/>
    <m/>
    <m/>
    <m/>
    <m/>
    <m/>
    <m/>
    <s v="NNAVA"/>
    <d v="2019-10-22T00:00:00"/>
    <d v="2019-10-22T00:00:00"/>
    <d v="2019-10-24T00:00:00"/>
    <d v="2019-10-24T00:00:00"/>
    <s v="LPARRA"/>
    <d v="2019-10-28T00:00:00"/>
    <d v="2019-10-28T00:00:00"/>
    <d v="2019-10-28T00:00:00"/>
    <d v="2019-10-28T00:00:00"/>
    <m/>
    <m/>
    <m/>
    <m/>
    <m/>
    <s v="SVCORDERMAN"/>
    <d v="2019-12-09T00:00:00"/>
    <m/>
    <d v="2020-01-06T00:00:00"/>
    <m/>
    <s v="NNAVA"/>
    <d v="2019-10-31T00:00:00"/>
    <d v="2019-10-31T00:00:00"/>
    <d v="2019-10-31T00:00:00"/>
    <d v="2019-10-31T00:00:00"/>
    <m/>
    <m/>
    <m/>
    <m/>
    <m/>
    <s v="CDBRIDGES"/>
    <m/>
    <m/>
    <m/>
    <m/>
    <m/>
    <m/>
    <m/>
    <d v="2020-01-31T00:00:00"/>
    <m/>
    <s v="NNAVA"/>
    <d v="2019-10-31T00:00:00"/>
    <m/>
    <d v="2019-10-31T00:00:00"/>
    <d v="2019-10-31T00:00:00"/>
    <m/>
    <m/>
    <m/>
    <m/>
    <m/>
    <m/>
    <m/>
    <m/>
    <m/>
    <m/>
    <x v="0"/>
    <x v="0"/>
  </r>
  <r>
    <s v="CEWEBB"/>
    <n v="1901137202"/>
    <s v="VP-ENPARTS-BLDR"/>
    <s v="EMPIRE BUILDING CONSTRUCTION"/>
    <s v="BSC 2019 ADDITION"/>
    <x v="1"/>
    <d v="2019-10-28T00:00:00"/>
    <m/>
    <m/>
    <m/>
    <s v="CST"/>
    <s v="MEM"/>
    <x v="8"/>
    <s v="STJ"/>
    <s v="B2"/>
    <m/>
    <m/>
    <m/>
    <d v="2019-11-03T00:00:00"/>
    <n v="347.06"/>
    <n v="347.06"/>
    <n v="0.08"/>
    <n v="0.08"/>
    <n v="0.08"/>
    <n v="0"/>
    <m/>
    <n v="0"/>
    <n v="0"/>
    <n v="0"/>
    <m/>
    <m/>
    <n v="0"/>
    <n v="182.06"/>
    <n v="52.457999999999998"/>
    <n v="148.52000000000001"/>
    <n v="42.793999999999997"/>
    <n v="0"/>
    <m/>
    <m/>
    <m/>
    <m/>
    <m/>
    <s v="JOWOOD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0-28T00:00:00"/>
    <m/>
    <d v="2019-10-28T00:00:00"/>
    <d v="2019-10-28T00:00:00"/>
    <m/>
    <m/>
    <m/>
    <m/>
    <m/>
    <m/>
    <m/>
    <m/>
    <d v="2019-10-31T00:00:00"/>
    <m/>
    <s v="MAYJ1"/>
    <m/>
    <m/>
    <m/>
    <m/>
    <m/>
    <m/>
    <m/>
    <d v="2019-11-06T00:00:00"/>
    <d v="2019-10-30T00:00:00"/>
    <s v="LRSNODGRASS"/>
    <d v="2019-10-28T00:00:00"/>
    <m/>
    <d v="2019-10-28T00:00:00"/>
    <d v="2019-10-28T00:00:00"/>
    <m/>
    <m/>
    <m/>
    <m/>
    <m/>
    <m/>
    <m/>
    <m/>
    <m/>
    <m/>
    <x v="0"/>
    <x v="1"/>
  </r>
  <r>
    <s v="CRSALEM"/>
    <n v="1901865301"/>
    <s v="VP/Z-CUSTOM-BLDR"/>
    <s v="GARVIN CONSTRUCTION"/>
    <s v="BRUNACINI"/>
    <x v="0"/>
    <d v="2019-09-04T00:00:00"/>
    <d v="2019-12-20T00:00:00"/>
    <m/>
    <s v="SC-136"/>
    <s v="STJ"/>
    <s v="NC"/>
    <x v="8"/>
    <s v="STJ"/>
    <s v="B3"/>
    <s v="OTHER"/>
    <d v="2019-10-14T00:00:00"/>
    <d v="2019-10-14T00:00:00"/>
    <m/>
    <n v="74202.259999999995"/>
    <n v="0"/>
    <n v="22.25"/>
    <n v="22.65"/>
    <n v="22.65"/>
    <n v="65.41"/>
    <m/>
    <n v="66.92"/>
    <n v="0"/>
    <n v="66.92"/>
    <n v="15109.78"/>
    <n v="7195.13"/>
    <n v="0"/>
    <n v="14126.94"/>
    <n v="19.038"/>
    <n v="8619.6200000000008"/>
    <m/>
    <n v="18.8"/>
    <m/>
    <m/>
    <m/>
    <m/>
    <m/>
    <s v="WJCLYMER"/>
    <d v="2019-10-07T00:00:00"/>
    <d v="2019-10-07T00:00:00"/>
    <d v="2019-10-09T00:00:00"/>
    <d v="2019-10-08T00:00:00"/>
    <s v="TWMCCRARY"/>
    <d v="2019-10-08T00:00:00"/>
    <d v="2019-10-08T00:00:00"/>
    <d v="2019-10-08T00:00:00"/>
    <d v="2019-10-08T00:00:00"/>
    <s v="MOHAN"/>
    <d v="2019-10-10T00:00:00"/>
    <d v="2019-10-10T00:00:00"/>
    <d v="2019-10-10T00:00:00"/>
    <d v="2019-10-10T00:00:00"/>
    <s v="ELANDA"/>
    <d v="2019-10-10T00:00:00"/>
    <d v="2019-10-10T00:00:00"/>
    <d v="2019-10-18T00:00:00"/>
    <d v="2019-10-18T00:00:00"/>
    <s v="HMORALES"/>
    <d v="2019-10-21T00:00:00"/>
    <d v="2019-10-21T00:00:00"/>
    <d v="2019-10-22T00:00:00"/>
    <d v="2019-10-22T00:00:00"/>
    <m/>
    <m/>
    <m/>
    <m/>
    <m/>
    <s v="SVCORDERMAN"/>
    <d v="2019-11-11T00:00:00"/>
    <m/>
    <d v="2019-11-11T00:00:00"/>
    <d v="2019-10-29T00:00:00"/>
    <s v="ELANDA"/>
    <d v="2019-10-28T00:00:00"/>
    <d v="2019-10-28T00:00:00"/>
    <d v="2019-10-28T00:00:00"/>
    <d v="2019-10-28T00:00:00"/>
    <m/>
    <m/>
    <m/>
    <d v="2019-11-01T00:00:00"/>
    <m/>
    <s v="MLJOB"/>
    <m/>
    <m/>
    <m/>
    <m/>
    <m/>
    <m/>
    <m/>
    <d v="2019-12-20T00:00:00"/>
    <d v="2019-11-27T00:00:00"/>
    <s v="ELANDA"/>
    <d v="2019-10-30T00:00:00"/>
    <m/>
    <d v="2019-10-30T00:00:00"/>
    <d v="2019-10-29T00:00:00"/>
    <s v="JRKRUPPSTADT"/>
    <d v="2019-09-12T00:00:00"/>
    <d v="2019-09-12T00:00:00"/>
    <d v="2019-09-13T00:00:00"/>
    <d v="2019-10-02T00:00:00"/>
    <m/>
    <m/>
    <m/>
    <m/>
    <m/>
    <x v="0"/>
    <x v="0"/>
  </r>
  <r>
    <s v="SLMCNABB"/>
    <n v="1902036101"/>
    <s v="VP/FSTRK-STD-BLDR"/>
    <s v="GARVIN CONSTRUCTION"/>
    <s v="SDV PNM STORAGE"/>
    <x v="0"/>
    <d v="2019-09-30T00:00:00"/>
    <d v="2019-11-21T00:00:00"/>
    <m/>
    <s v="SC-137"/>
    <s v="CST"/>
    <s v="MEM"/>
    <x v="8"/>
    <s v="STJ"/>
    <s v="B3"/>
    <m/>
    <d v="2019-10-02T00:00:00"/>
    <d v="2019-10-02T00:00:00"/>
    <m/>
    <n v="44328.36"/>
    <n v="44328.36"/>
    <n v="18.149999999999999"/>
    <n v="18.46"/>
    <n v="18.46"/>
    <n v="15"/>
    <m/>
    <n v="26.5"/>
    <n v="0"/>
    <n v="26.5"/>
    <n v="3465"/>
    <n v="1650"/>
    <n v="2577.5"/>
    <n v="8840.74"/>
    <n v="19.943999999999999"/>
    <n v="6726.64"/>
    <n v="15.175000000000001"/>
    <n v="18.47"/>
    <m/>
    <m/>
    <m/>
    <m/>
    <m/>
    <s v="JDPETRICH"/>
    <d v="2019-10-17T00:00:00"/>
    <d v="2019-10-17T00:00:00"/>
    <d v="2019-10-18T00:00:00"/>
    <d v="2019-10-16T00:00:00"/>
    <s v="RDENNIS1"/>
    <d v="2019-10-18T00:00:00"/>
    <d v="2019-10-18T00:00:00"/>
    <d v="2019-10-18T00:00:00"/>
    <d v="2019-10-16T00:00:00"/>
    <m/>
    <m/>
    <m/>
    <m/>
    <m/>
    <s v="ELANDA"/>
    <d v="2019-10-21T00:00:00"/>
    <d v="2019-10-21T00:00:00"/>
    <d v="2019-10-22T00:00:00"/>
    <d v="2019-10-22T00:00:00"/>
    <s v="KLSEGUNDO"/>
    <d v="2019-10-23T00:00:00"/>
    <d v="2019-10-23T00:00:00"/>
    <d v="2019-10-23T00:00:00"/>
    <d v="2019-10-23T00:00:00"/>
    <m/>
    <m/>
    <m/>
    <m/>
    <m/>
    <s v="SVCORDERMAN"/>
    <d v="2019-10-30T00:00:00"/>
    <m/>
    <d v="2019-10-30T00:00:00"/>
    <d v="2019-10-29T00:00:00"/>
    <s v="ELANDA"/>
    <d v="2019-10-28T00:00:00"/>
    <d v="2019-10-28T00:00:00"/>
    <d v="2019-10-28T00:00:00"/>
    <d v="2019-10-28T00:00:00"/>
    <m/>
    <m/>
    <m/>
    <d v="2019-11-01T00:00:00"/>
    <m/>
    <s v="MLJOB"/>
    <m/>
    <m/>
    <m/>
    <m/>
    <m/>
    <m/>
    <m/>
    <d v="2019-11-21T00:00:00"/>
    <d v="2019-11-22T00:00:00"/>
    <s v="ELANDA"/>
    <d v="2019-10-29T00:00:00"/>
    <m/>
    <d v="2019-10-29T00:00:00"/>
    <d v="2019-10-29T00:00:00"/>
    <m/>
    <m/>
    <m/>
    <m/>
    <m/>
    <m/>
    <m/>
    <m/>
    <m/>
    <m/>
    <x v="0"/>
    <x v="0"/>
  </r>
  <r>
    <s v="FRIZR"/>
    <n v="1901321310"/>
    <s v="VP/CLAIM-ENPARTS-BLDR"/>
    <s v="RILEY CONSTRUCTION COMPANY, INC."/>
    <s v="KDA RESEARCH MANHATTAN KS"/>
    <x v="1"/>
    <d v="2019-11-13T00:00:00"/>
    <m/>
    <m/>
    <n v="191017"/>
    <s v="STJ"/>
    <s v="STJ"/>
    <x v="8"/>
    <s v="STJ"/>
    <s v="B3"/>
    <m/>
    <m/>
    <m/>
    <d v="2019-12-01T00:00:00"/>
    <n v="0"/>
    <n v="0"/>
    <n v="0.02"/>
    <n v="0.02"/>
    <n v="0.02"/>
    <n v="0"/>
    <m/>
    <n v="0"/>
    <n v="0"/>
    <n v="0"/>
    <m/>
    <m/>
    <n v="0"/>
    <n v="-44"/>
    <m/>
    <n v="-66.03"/>
    <m/>
    <n v="0"/>
    <m/>
    <m/>
    <m/>
    <m/>
    <m/>
    <s v="RDPALMER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11-14T00:00:00"/>
    <m/>
    <d v="2019-11-14T00:00:00"/>
    <d v="2019-11-14T00:00:00"/>
    <m/>
    <m/>
    <m/>
    <m/>
    <m/>
    <m/>
    <m/>
    <m/>
    <m/>
    <m/>
    <s v="MLJOB"/>
    <m/>
    <m/>
    <m/>
    <m/>
    <m/>
    <m/>
    <m/>
    <d v="2019-11-19T00:00:00"/>
    <d v="2019-11-20T00:00:00"/>
    <s v="LRSNODGRASS"/>
    <d v="2019-11-13T00:00:00"/>
    <m/>
    <d v="2019-11-13T00:00:00"/>
    <d v="2019-11-14T00:00:00"/>
    <s v="CRSALEM"/>
    <m/>
    <m/>
    <m/>
    <m/>
    <m/>
    <m/>
    <m/>
    <m/>
    <m/>
    <x v="1"/>
    <x v="2"/>
  </r>
  <r>
    <s v="RKBEELMAN"/>
    <n v="1900991801"/>
    <s v="VP/Z-CUSTOM-BLDR"/>
    <s v="A. L. HUBER CONSTRUCTION, INC."/>
    <s v="WAYSIDE WAIFS HUMANE EDUCATION"/>
    <x v="0"/>
    <d v="2019-05-01T00:00:00"/>
    <d v="2019-12-03T00:00:00"/>
    <m/>
    <s v="Wayside Humane Education"/>
    <s v="STJ"/>
    <s v="STJ"/>
    <x v="8"/>
    <s v="STJ"/>
    <s v="D1"/>
    <m/>
    <d v="2019-09-06T00:00:00"/>
    <d v="2019-09-06T00:00:00"/>
    <m/>
    <n v="138553.10999999999"/>
    <n v="0"/>
    <n v="41.56"/>
    <n v="43.14"/>
    <n v="43.14"/>
    <n v="238.22"/>
    <m/>
    <n v="395.55"/>
    <n v="29.5"/>
    <n v="425.05"/>
    <n v="55755.9"/>
    <n v="29239.72"/>
    <n v="0"/>
    <n v="32593.91"/>
    <n v="23.524000000000001"/>
    <n v="-109.52"/>
    <m/>
    <n v="17.3"/>
    <m/>
    <m/>
    <m/>
    <m/>
    <m/>
    <s v="CLCONRAD"/>
    <d v="2019-10-03T00:00:00"/>
    <d v="2019-10-03T00:00:00"/>
    <d v="2019-10-18T00:00:00"/>
    <d v="2019-10-16T00:00:00"/>
    <s v="MLJOB"/>
    <d v="2019-10-16T00:00:00"/>
    <d v="2019-10-16T00:00:00"/>
    <d v="2019-10-18T00:00:00"/>
    <m/>
    <s v="DMANOHARAN"/>
    <d v="2019-10-21T00:00:00"/>
    <d v="2019-10-21T00:00:00"/>
    <d v="2019-10-21T00:00:00"/>
    <d v="2019-10-21T00:00:00"/>
    <s v="HERNG"/>
    <d v="2019-10-21T00:00:00"/>
    <d v="2019-10-21T00:00:00"/>
    <d v="2019-11-01T00:00:00"/>
    <d v="2019-11-01T00:00:00"/>
    <s v="REHURTADO"/>
    <d v="2019-11-01T00:00:00"/>
    <d v="2019-11-01T00:00:00"/>
    <d v="2019-11-07T00:00:00"/>
    <d v="2019-11-11T00:00:00"/>
    <m/>
    <m/>
    <m/>
    <m/>
    <m/>
    <s v="SVCORDERMAN"/>
    <d v="2019-11-13T00:00:00"/>
    <m/>
    <d v="2019-11-13T00:00:00"/>
    <d v="2019-11-13T00:00:00"/>
    <s v="HERNG"/>
    <d v="2019-11-12T00:00:00"/>
    <d v="2019-11-12T00:00:00"/>
    <d v="2019-11-12T00:00:00"/>
    <d v="2019-11-12T00:00:00"/>
    <m/>
    <m/>
    <m/>
    <d v="2019-11-18T00:00:00"/>
    <m/>
    <s v="MLJOB"/>
    <m/>
    <m/>
    <m/>
    <m/>
    <m/>
    <m/>
    <m/>
    <d v="2019-12-03T00:00:00"/>
    <m/>
    <s v="HERNG"/>
    <d v="2019-11-12T00:00:00"/>
    <m/>
    <d v="2019-11-12T00:00:00"/>
    <d v="2019-11-12T00:00:00"/>
    <s v="JRKRUPPSTADT"/>
    <d v="2019-08-12T00:00:00"/>
    <d v="2019-08-12T00:00:00"/>
    <d v="2019-08-14T00:00:00"/>
    <d v="2019-08-29T00:00:00"/>
    <m/>
    <m/>
    <m/>
    <m/>
    <m/>
    <x v="0"/>
    <x v="0"/>
  </r>
  <r>
    <s v="LRSNODGRASS"/>
    <n v="1901821804"/>
    <s v="VP/Z-CUSTOM-BLDR"/>
    <s v="EVANS BUILDING CO., INC."/>
    <s v="JUSTIN GIDDINGS NEW SHOP"/>
    <x v="0"/>
    <d v="2019-10-28T00:00:00"/>
    <d v="2019-11-06T00:00:00"/>
    <m/>
    <n v="595832"/>
    <s v="CST"/>
    <s v="MEM"/>
    <x v="8"/>
    <s v="STJ"/>
    <s v="D1"/>
    <m/>
    <d v="2019-10-28T00:00:00"/>
    <d v="2019-10-29T00:00:00"/>
    <m/>
    <n v="3425.07"/>
    <n v="0"/>
    <n v="0.51"/>
    <n v="1.02"/>
    <n v="1.02"/>
    <n v="0"/>
    <m/>
    <n v="0"/>
    <n v="0"/>
    <n v="0"/>
    <m/>
    <m/>
    <n v="0"/>
    <n v="1386.07"/>
    <n v="40.468000000000004"/>
    <n v="0"/>
    <m/>
    <n v="0"/>
    <m/>
    <m/>
    <m/>
    <m/>
    <m/>
    <s v="JDPETRICH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0-29T00:00:00"/>
    <m/>
    <d v="2019-11-08T00:00:00"/>
    <d v="2019-11-07T00:00:00"/>
    <m/>
    <m/>
    <m/>
    <m/>
    <m/>
    <m/>
    <m/>
    <m/>
    <d v="2019-11-11T00:00:00"/>
    <m/>
    <s v="MLJOB"/>
    <m/>
    <m/>
    <m/>
    <m/>
    <m/>
    <m/>
    <m/>
    <d v="2019-12-16T00:00:00"/>
    <m/>
    <s v="LRSNODGRASS"/>
    <d v="2019-10-28T00:00:00"/>
    <m/>
    <d v="2019-10-28T00:00:00"/>
    <d v="2019-10-28T00:00:00"/>
    <m/>
    <m/>
    <m/>
    <m/>
    <m/>
    <m/>
    <m/>
    <m/>
    <m/>
    <m/>
    <x v="0"/>
    <x v="0"/>
  </r>
  <r>
    <s v="RKBEELMAN"/>
    <n v="1900991809"/>
    <s v="VP/Z-CUSTOM-BLDR"/>
    <s v="A. L. HUBER CONSTRUCTION, INC."/>
    <s v="WAYSIDE WAIFS HUMANE EDUCATION"/>
    <x v="0"/>
    <d v="2019-11-18T00:00:00"/>
    <d v="2019-12-03T00:00:00"/>
    <m/>
    <s v="Wayside Humane Education"/>
    <s v="STJ"/>
    <s v="STJ"/>
    <x v="8"/>
    <s v="STJ"/>
    <s v="D1"/>
    <m/>
    <d v="2019-11-18T00:00:00"/>
    <d v="2019-11-18T00:00:00"/>
    <m/>
    <n v="7500"/>
    <n v="0"/>
    <n v="1"/>
    <n v="0.53"/>
    <n v="0.53"/>
    <n v="0"/>
    <m/>
    <n v="0"/>
    <n v="0"/>
    <n v="0"/>
    <m/>
    <m/>
    <n v="0"/>
    <n v="3375"/>
    <n v="45"/>
    <n v="0"/>
    <m/>
    <n v="0"/>
    <m/>
    <m/>
    <m/>
    <m/>
    <m/>
    <s v="CLCONRAD"/>
    <m/>
    <m/>
    <m/>
    <m/>
    <s v="MLJOB"/>
    <m/>
    <m/>
    <m/>
    <m/>
    <m/>
    <m/>
    <m/>
    <m/>
    <m/>
    <s v="HERNG"/>
    <d v="2019-11-19T00:00:00"/>
    <d v="2019-11-19T00:00:00"/>
    <d v="2019-11-19T00:00:00"/>
    <d v="2019-11-19T00:00:00"/>
    <m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d v="2019-11-22T00:00:00"/>
    <m/>
    <s v="MLJOB"/>
    <m/>
    <m/>
    <m/>
    <m/>
    <m/>
    <m/>
    <m/>
    <d v="2019-12-05T00:00:00"/>
    <m/>
    <s v="HERNG"/>
    <d v="2019-11-19T00:00:00"/>
    <m/>
    <d v="2019-11-19T00:00:00"/>
    <d v="2019-11-19T00:00:00"/>
    <s v="JRKRUPPSTADT"/>
    <m/>
    <m/>
    <m/>
    <m/>
    <m/>
    <m/>
    <m/>
    <m/>
    <m/>
    <x v="0"/>
    <x v="0"/>
  </r>
  <r>
    <s v="PRLANTZ"/>
    <n v="1803327108"/>
    <s v="VP-ENPARTS-BLDR"/>
    <s v="NUAGE BUILDERS, LLC"/>
    <s v="DAKOTA PROTEIN"/>
    <x v="1"/>
    <d v="2019-11-08T00:00:00"/>
    <m/>
    <m/>
    <m/>
    <s v="CST"/>
    <s v="MXC"/>
    <x v="8"/>
    <s v="STJ"/>
    <m/>
    <m/>
    <m/>
    <m/>
    <d v="2019-12-01T00:00:00"/>
    <n v="6579.49"/>
    <n v="6579.49"/>
    <n v="1.25"/>
    <n v="1.21"/>
    <n v="1.21"/>
    <n v="0"/>
    <m/>
    <n v="0"/>
    <n v="0"/>
    <n v="0"/>
    <m/>
    <m/>
    <n v="0"/>
    <n v="2565.13"/>
    <n v="38.987000000000002"/>
    <n v="2640.54"/>
    <n v="40.133000000000003"/>
    <n v="0"/>
    <m/>
    <m/>
    <m/>
    <m/>
    <m/>
    <s v="GONZR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1-08T00:00:00"/>
    <m/>
    <d v="2019-11-08T00:00:00"/>
    <d v="2019-11-08T00:00:00"/>
    <m/>
    <m/>
    <m/>
    <m/>
    <m/>
    <m/>
    <m/>
    <m/>
    <d v="2019-11-13T00:00:00"/>
    <m/>
    <s v="RMKILLGORE"/>
    <m/>
    <m/>
    <m/>
    <m/>
    <m/>
    <m/>
    <m/>
    <d v="2019-11-15T00:00:00"/>
    <d v="2019-11-15T00:00:00"/>
    <s v="LRSNODGRASS"/>
    <d v="2019-11-08T00:00:00"/>
    <m/>
    <d v="2019-11-08T00:00:00"/>
    <d v="2019-11-08T00:00:00"/>
    <m/>
    <m/>
    <m/>
    <m/>
    <m/>
    <m/>
    <m/>
    <m/>
    <m/>
    <m/>
    <x v="0"/>
    <x v="1"/>
  </r>
  <r>
    <s v="RKBEELMAN"/>
    <n v="1802849203"/>
    <s v="VP-ENPARTS-BLDR"/>
    <s v="EWS CONSTRUCTION LLC"/>
    <s v="CROCO STORAGE CANOPY"/>
    <x v="0"/>
    <d v="2019-11-19T00:00:00"/>
    <m/>
    <m/>
    <m/>
    <s v="CST"/>
    <s v="MXC"/>
    <x v="8"/>
    <s v="STJ"/>
    <m/>
    <m/>
    <m/>
    <m/>
    <m/>
    <n v="6923.86"/>
    <n v="0"/>
    <n v="1.42"/>
    <n v="1.39"/>
    <n v="1.39"/>
    <n v="0"/>
    <m/>
    <n v="0"/>
    <n v="0"/>
    <n v="0"/>
    <m/>
    <m/>
    <n v="0"/>
    <n v="3625.86"/>
    <n v="52.368000000000002"/>
    <n v="-0.01"/>
    <m/>
    <n v="0"/>
    <m/>
    <m/>
    <m/>
    <m/>
    <m/>
    <s v="BAUTA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1-21T00:00:00"/>
    <m/>
    <d v="2019-11-21T00:00:00"/>
    <d v="2019-11-21T00:00:00"/>
    <m/>
    <m/>
    <m/>
    <m/>
    <m/>
    <m/>
    <m/>
    <m/>
    <d v="2019-11-25T00:00:00"/>
    <m/>
    <s v="MLJOB"/>
    <m/>
    <m/>
    <m/>
    <m/>
    <m/>
    <m/>
    <m/>
    <d v="2019-12-03T00:00:00"/>
    <m/>
    <s v="JSSNIDER"/>
    <d v="2019-11-21T00:00:00"/>
    <m/>
    <d v="2019-11-21T00:00:00"/>
    <d v="2019-11-21T00:00:00"/>
    <m/>
    <m/>
    <m/>
    <m/>
    <m/>
    <m/>
    <m/>
    <m/>
    <m/>
    <m/>
    <x v="0"/>
    <x v="1"/>
  </r>
  <r>
    <s v="SLMCNABB"/>
    <n v="1901481002"/>
    <s v="VP/CLAIM-ENPARTS-BLDR"/>
    <s v="SMC CONCRETE AND CONSTRUCTION, LLC."/>
    <s v="C. POORE 68X80"/>
    <x v="0"/>
    <d v="2019-11-21T00:00:00"/>
    <d v="2019-11-25T00:00:00"/>
    <m/>
    <s v="C. Poore 60x80"/>
    <s v="CST"/>
    <s v="MEM"/>
    <x v="10"/>
    <s v="STJ"/>
    <m/>
    <s v="OTHER"/>
    <m/>
    <m/>
    <m/>
    <n v="7507.83"/>
    <n v="0"/>
    <n v="1.77"/>
    <n v="1.83"/>
    <n v="1.83"/>
    <n v="0"/>
    <m/>
    <n v="0"/>
    <n v="0"/>
    <n v="0"/>
    <m/>
    <m/>
    <n v="0"/>
    <n v="3932.15"/>
    <n v="52.374000000000002"/>
    <n v="-3468.12"/>
    <m/>
    <n v="0"/>
    <m/>
    <m/>
    <m/>
    <m/>
    <m/>
    <s v="ANMILLS"/>
    <m/>
    <m/>
    <m/>
    <m/>
    <s v="JDPETRICH"/>
    <m/>
    <m/>
    <m/>
    <m/>
    <m/>
    <m/>
    <m/>
    <m/>
    <m/>
    <m/>
    <m/>
    <m/>
    <m/>
    <m/>
    <m/>
    <m/>
    <m/>
    <m/>
    <m/>
    <m/>
    <m/>
    <m/>
    <m/>
    <m/>
    <s v="SVCORDERMAN"/>
    <d v="2019-11-21T00:00:00"/>
    <m/>
    <d v="2019-11-21T00:00:00"/>
    <d v="2019-11-21T00:00:00"/>
    <m/>
    <m/>
    <m/>
    <m/>
    <m/>
    <m/>
    <m/>
    <m/>
    <d v="2019-11-25T00:00:00"/>
    <m/>
    <s v="MLJOB"/>
    <m/>
    <m/>
    <m/>
    <m/>
    <m/>
    <m/>
    <m/>
    <d v="2019-11-26T00:00:00"/>
    <d v="2019-11-27T00:00:00"/>
    <s v="SLMCNABB"/>
    <d v="2019-11-21T00:00:00"/>
    <m/>
    <d v="2019-11-21T00:00:00"/>
    <d v="2019-11-21T00:00:00"/>
    <m/>
    <m/>
    <m/>
    <m/>
    <m/>
    <m/>
    <m/>
    <m/>
    <m/>
    <m/>
    <x v="0"/>
    <x v="2"/>
  </r>
  <r>
    <s v="FRIZR"/>
    <n v="1902070101"/>
    <s v="VP/Z-CUSTOM-BLDR"/>
    <s v="BAKER BUILDERS, LLC"/>
    <s v="UNIVERSAL RV"/>
    <x v="0"/>
    <d v="2019-09-27T00:00:00"/>
    <d v="2019-12-12T00:00:00"/>
    <m/>
    <m/>
    <s v="STJ"/>
    <s v="VIS"/>
    <x v="24"/>
    <s v="STJ"/>
    <s v="B1"/>
    <m/>
    <d v="2019-10-07T00:00:00"/>
    <d v="2019-10-08T00:00:00"/>
    <m/>
    <n v="60210.720000000001"/>
    <n v="0"/>
    <n v="38.76"/>
    <n v="40"/>
    <n v="40"/>
    <n v="120.12"/>
    <m/>
    <n v="176.5"/>
    <n v="0"/>
    <n v="176.5"/>
    <n v="27742.54"/>
    <n v="13210.74"/>
    <n v="0"/>
    <n v="-23445.24"/>
    <m/>
    <n v="0"/>
    <m/>
    <n v="22"/>
    <m/>
    <m/>
    <m/>
    <m/>
    <m/>
    <s v="DWESSEL"/>
    <d v="2019-10-14T00:00:00"/>
    <d v="2019-10-14T00:00:00"/>
    <d v="2019-10-22T00:00:00"/>
    <m/>
    <s v="HUAGUILAR"/>
    <d v="2019-10-22T00:00:00"/>
    <d v="2019-10-22T00:00:00"/>
    <d v="2019-10-22T00:00:00"/>
    <m/>
    <s v="JRKRUPPSTADT"/>
    <m/>
    <m/>
    <d v="2019-10-10T00:00:00"/>
    <d v="2019-10-10T00:00:00"/>
    <s v="AADRIAN"/>
    <d v="2019-10-28T00:00:00"/>
    <d v="2019-10-28T00:00:00"/>
    <d v="2019-11-11T00:00:00"/>
    <m/>
    <s v="DGSCHADEMAN"/>
    <d v="2019-11-07T00:00:00"/>
    <d v="2019-11-07T00:00:00"/>
    <d v="2019-11-14T00:00:00"/>
    <d v="2019-11-14T00:00:00"/>
    <m/>
    <m/>
    <m/>
    <m/>
    <m/>
    <s v="SVCORDERMAN"/>
    <d v="2019-11-25T00:00:00"/>
    <m/>
    <d v="2019-11-25T00:00:00"/>
    <d v="2019-11-22T00:00:00"/>
    <m/>
    <m/>
    <m/>
    <m/>
    <m/>
    <m/>
    <m/>
    <m/>
    <d v="2019-11-27T00:00:00"/>
    <m/>
    <s v="MLJOB"/>
    <m/>
    <m/>
    <m/>
    <m/>
    <m/>
    <m/>
    <m/>
    <d v="2019-12-23T00:00:00"/>
    <m/>
    <s v="DGSCHADEMAN"/>
    <d v="2019-11-22T00:00:00"/>
    <m/>
    <d v="2019-11-22T00:00:00"/>
    <d v="2019-11-22T00:00:00"/>
    <s v="JRKRUPPSTADT"/>
    <d v="2019-10-03T00:00:00"/>
    <d v="2019-10-03T00:00:00"/>
    <d v="2019-10-04T00:00:00"/>
    <d v="2019-10-02T00:00:00"/>
    <m/>
    <m/>
    <m/>
    <m/>
    <m/>
    <x v="0"/>
    <x v="0"/>
  </r>
  <r>
    <s v="FRIZR"/>
    <n v="1902070102"/>
    <s v="VP/Z-CUSTOM-BLDR"/>
    <s v="BAKER BUILDERS, LLC"/>
    <s v="UNIVERSAL RV"/>
    <x v="0"/>
    <d v="2019-11-05T00:00:00"/>
    <d v="2019-12-23T00:00:00"/>
    <m/>
    <m/>
    <s v="STJ"/>
    <s v="VIS"/>
    <x v="24"/>
    <s v="STJ"/>
    <s v="B1"/>
    <m/>
    <d v="2019-11-25T00:00:00"/>
    <d v="2019-11-25T00:00:00"/>
    <m/>
    <n v="119145.07"/>
    <n v="0"/>
    <n v="20.81"/>
    <n v="20.66"/>
    <n v="20.66"/>
    <n v="0"/>
    <m/>
    <n v="0"/>
    <n v="0"/>
    <n v="0"/>
    <m/>
    <m/>
    <n v="0"/>
    <n v="58637.42"/>
    <n v="49.215000000000003"/>
    <n v="0"/>
    <m/>
    <n v="0"/>
    <m/>
    <m/>
    <m/>
    <m/>
    <m/>
    <s v="DWESSEL"/>
    <m/>
    <m/>
    <m/>
    <m/>
    <s v="HUAGUILAR"/>
    <m/>
    <m/>
    <m/>
    <m/>
    <m/>
    <m/>
    <m/>
    <m/>
    <m/>
    <m/>
    <m/>
    <m/>
    <m/>
    <m/>
    <s v="DGSCHADEMAN"/>
    <m/>
    <m/>
    <m/>
    <m/>
    <m/>
    <m/>
    <m/>
    <m/>
    <m/>
    <m/>
    <m/>
    <m/>
    <d v="2019-11-26T00:00:00"/>
    <d v="2019-11-26T00:00:00"/>
    <m/>
    <m/>
    <m/>
    <m/>
    <m/>
    <m/>
    <m/>
    <m/>
    <d v="2019-11-29T00:00:00"/>
    <m/>
    <s v="MLJOB"/>
    <m/>
    <m/>
    <m/>
    <m/>
    <m/>
    <m/>
    <m/>
    <d v="2019-12-20T00:00:00"/>
    <m/>
    <s v="DGSCHADEMAN"/>
    <d v="2019-11-22T00:00:00"/>
    <m/>
    <d v="2019-11-22T00:00:00"/>
    <d v="2019-11-22T00:00:00"/>
    <s v="JRKRUPPSTADT"/>
    <m/>
    <m/>
    <m/>
    <m/>
    <m/>
    <m/>
    <m/>
    <m/>
    <m/>
    <x v="0"/>
    <x v="0"/>
  </r>
  <r>
    <s v="RKBEELMAN"/>
    <n v="1900430909"/>
    <s v="VP-ENPARTS-BLDR"/>
    <s v="EVANS BUILDING CO., INC."/>
    <s v="METAL PROS"/>
    <x v="1"/>
    <d v="2019-11-08T00:00:00"/>
    <m/>
    <m/>
    <n v="434318"/>
    <s v="STJ"/>
    <s v="AR"/>
    <x v="24"/>
    <s v="STJ"/>
    <s v="D1"/>
    <m/>
    <m/>
    <m/>
    <d v="2019-12-01T00:00:00"/>
    <n v="192.83"/>
    <n v="192.83"/>
    <n v="0.03"/>
    <n v="0.03"/>
    <n v="0.03"/>
    <n v="0"/>
    <m/>
    <n v="0"/>
    <n v="0"/>
    <n v="0"/>
    <m/>
    <m/>
    <n v="0"/>
    <n v="51.83"/>
    <n v="26.879000000000001"/>
    <n v="-46.62"/>
    <m/>
    <n v="0"/>
    <m/>
    <m/>
    <m/>
    <m/>
    <m/>
    <s v="CLGRAY"/>
    <m/>
    <m/>
    <m/>
    <m/>
    <s v="BWBOREN"/>
    <m/>
    <m/>
    <m/>
    <m/>
    <m/>
    <m/>
    <m/>
    <m/>
    <m/>
    <m/>
    <m/>
    <m/>
    <m/>
    <m/>
    <m/>
    <m/>
    <m/>
    <m/>
    <m/>
    <m/>
    <m/>
    <m/>
    <m/>
    <m/>
    <s v="SVCORDERMAN"/>
    <d v="2019-11-08T00:00:00"/>
    <m/>
    <d v="2019-11-08T00:00:00"/>
    <d v="2019-11-08T00:00:00"/>
    <m/>
    <m/>
    <m/>
    <m/>
    <m/>
    <m/>
    <m/>
    <m/>
    <d v="2019-11-13T00:00:00"/>
    <m/>
    <s v="MLJOB"/>
    <m/>
    <m/>
    <m/>
    <m/>
    <m/>
    <m/>
    <m/>
    <d v="2019-11-15T00:00:00"/>
    <d v="2019-11-18T00:00:00"/>
    <s v="LRSNODGRASS"/>
    <d v="2019-11-08T00:00:00"/>
    <m/>
    <d v="2019-11-08T00:00:00"/>
    <d v="2019-11-08T00:00:00"/>
    <s v="JRKRUPPSTADT"/>
    <m/>
    <m/>
    <m/>
    <m/>
    <m/>
    <m/>
    <m/>
    <m/>
    <m/>
    <x v="0"/>
    <x v="1"/>
  </r>
  <r>
    <s v="FRIZR"/>
    <n v="1900071002"/>
    <s v="VP-ENPARTS-BLDR"/>
    <s v="LEFEVER BUILDING SYSTEMS"/>
    <s v="CUTTER LATERAL CHEMICAL BLDG"/>
    <x v="1"/>
    <d v="2019-11-11T00:00:00"/>
    <m/>
    <m/>
    <s v="Chem Bldg Cutter"/>
    <s v="STJ"/>
    <s v="STJ"/>
    <x v="24"/>
    <s v="STJ"/>
    <s v="D1"/>
    <m/>
    <m/>
    <m/>
    <d v="2019-12-01T00:00:00"/>
    <n v="273.7"/>
    <n v="273.7"/>
    <n v="0.02"/>
    <n v="0.02"/>
    <n v="0.02"/>
    <n v="0"/>
    <m/>
    <n v="0"/>
    <n v="0"/>
    <n v="0"/>
    <m/>
    <m/>
    <n v="0"/>
    <n v="73.7"/>
    <n v="26.927"/>
    <n v="-6.41"/>
    <m/>
    <n v="0"/>
    <m/>
    <m/>
    <m/>
    <m/>
    <m/>
    <s v="ERINEHOLT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11T00:00:00"/>
    <d v="2019-11-11T00:00:00"/>
    <m/>
    <m/>
    <m/>
    <m/>
    <m/>
    <m/>
    <m/>
    <m/>
    <d v="2019-11-14T00:00:00"/>
    <m/>
    <s v="MLJOB"/>
    <m/>
    <m/>
    <m/>
    <m/>
    <m/>
    <m/>
    <m/>
    <d v="2019-11-20T00:00:00"/>
    <d v="2019-11-18T00:00:00"/>
    <s v="LRSNODGRASS"/>
    <d v="2019-11-11T00:00:00"/>
    <m/>
    <d v="2019-11-11T00:00:00"/>
    <d v="2019-11-11T00:00:00"/>
    <s v="FRIZR"/>
    <m/>
    <m/>
    <m/>
    <m/>
    <m/>
    <m/>
    <m/>
    <m/>
    <m/>
    <x v="0"/>
    <x v="1"/>
  </r>
  <r>
    <s v="FRIZR"/>
    <n v="1900071003"/>
    <s v="VP/CLAIM-ENPARTS-BLDR"/>
    <s v="LEFEVER BUILDING SYSTEMS"/>
    <s v="CUTTER LATERAL CHEMICAL BLDG"/>
    <x v="1"/>
    <d v="2019-11-18T00:00:00"/>
    <m/>
    <m/>
    <s v="Chem Bldg Cutter"/>
    <s v="STJ"/>
    <s v="STJ"/>
    <x v="24"/>
    <s v="STJ"/>
    <s v="D1"/>
    <m/>
    <m/>
    <m/>
    <d v="2019-12-01T00:00:00"/>
    <n v="0"/>
    <n v="0"/>
    <n v="0.02"/>
    <n v="0.02"/>
    <n v="0.02"/>
    <n v="0"/>
    <m/>
    <n v="0"/>
    <n v="0"/>
    <n v="0"/>
    <m/>
    <m/>
    <n v="0"/>
    <n v="-47"/>
    <m/>
    <n v="-49.88"/>
    <m/>
    <n v="0"/>
    <m/>
    <m/>
    <m/>
    <m/>
    <m/>
    <s v="ERINEHOLT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11-18T00:00:00"/>
    <m/>
    <d v="2019-11-18T00:00:00"/>
    <d v="2019-11-18T00:00:00"/>
    <m/>
    <m/>
    <m/>
    <m/>
    <m/>
    <m/>
    <m/>
    <m/>
    <d v="2019-11-21T00:00:00"/>
    <m/>
    <s v="MLJOB"/>
    <m/>
    <m/>
    <m/>
    <m/>
    <m/>
    <m/>
    <m/>
    <d v="2019-11-20T00:00:00"/>
    <d v="2019-11-26T00:00:00"/>
    <s v="LRSNODGRASS"/>
    <d v="2019-11-18T00:00:00"/>
    <m/>
    <d v="2019-11-18T00:00:00"/>
    <d v="2019-11-18T00:00:00"/>
    <s v="FRIZR"/>
    <m/>
    <m/>
    <m/>
    <m/>
    <m/>
    <m/>
    <m/>
    <m/>
    <m/>
    <x v="0"/>
    <x v="2"/>
  </r>
  <r>
    <s v="FRIZR"/>
    <n v="1900071005"/>
    <s v="VP/CLAIM-ENPARTS-BLDR"/>
    <s v="LEFEVER BUILDING SYSTEMS"/>
    <s v="CUTTER LATERAL CHEMICAL BLDG"/>
    <x v="0"/>
    <d v="2019-11-20T00:00:00"/>
    <m/>
    <m/>
    <s v="Chem Bldg Cutter"/>
    <s v="STJ"/>
    <s v="STJ"/>
    <x v="24"/>
    <s v="STJ"/>
    <s v="D1"/>
    <s v="OTHER"/>
    <m/>
    <m/>
    <m/>
    <n v="273.7"/>
    <n v="0"/>
    <n v="0.02"/>
    <n v="0.02"/>
    <n v="0.02"/>
    <n v="0"/>
    <m/>
    <n v="0"/>
    <n v="0"/>
    <n v="0"/>
    <m/>
    <m/>
    <n v="0"/>
    <n v="73.7"/>
    <n v="26.927"/>
    <n v="-144.1"/>
    <m/>
    <n v="0"/>
    <m/>
    <m/>
    <m/>
    <m/>
    <m/>
    <s v="ERINEHOLT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11-20T00:00:00"/>
    <m/>
    <d v="2019-11-21T00:00:00"/>
    <d v="2019-11-21T00:00:00"/>
    <m/>
    <m/>
    <m/>
    <m/>
    <m/>
    <m/>
    <m/>
    <m/>
    <m/>
    <m/>
    <s v="MLJOB"/>
    <m/>
    <m/>
    <m/>
    <m/>
    <m/>
    <m/>
    <m/>
    <d v="2019-11-26T00:00:00"/>
    <d v="2019-11-26T00:00:00"/>
    <s v="JSSNIDER"/>
    <d v="2019-11-20T00:00:00"/>
    <m/>
    <d v="2019-11-20T00:00:00"/>
    <d v="2019-11-20T00:00:00"/>
    <s v="FRIZR"/>
    <m/>
    <m/>
    <m/>
    <m/>
    <m/>
    <m/>
    <m/>
    <m/>
    <m/>
    <x v="0"/>
    <x v="2"/>
  </r>
  <r>
    <s v="BLSCHADEMAN"/>
    <n v="1901688801"/>
    <s v="VP/Z-CUSTOM-BLDR"/>
    <s v="PARIC CORPORATION"/>
    <s v="FOUR COUNTY - ELIZABETHTOWN"/>
    <x v="0"/>
    <d v="2019-08-07T00:00:00"/>
    <d v="2019-12-17T00:00:00"/>
    <m/>
    <n v="19001"/>
    <s v="STJ"/>
    <s v="NC"/>
    <x v="24"/>
    <s v="STJ"/>
    <s v="F1"/>
    <m/>
    <d v="2019-09-03T00:00:00"/>
    <d v="2019-09-04T00:00:00"/>
    <m/>
    <n v="247282.85"/>
    <n v="0"/>
    <n v="78.849999999999994"/>
    <n v="84.49"/>
    <n v="84.49"/>
    <n v="331.76"/>
    <m/>
    <n v="10.25"/>
    <n v="0"/>
    <n v="10.25"/>
    <n v="76636.86"/>
    <n v="36493.74"/>
    <n v="0"/>
    <n v="39787.089999999997"/>
    <n v="16.09"/>
    <n v="0"/>
    <m/>
    <n v="16.8"/>
    <m/>
    <m/>
    <m/>
    <m/>
    <m/>
    <s v="TWMCCRARY"/>
    <d v="2019-10-16T00:00:00"/>
    <d v="2019-10-16T00:00:00"/>
    <d v="2019-10-16T00:00:00"/>
    <m/>
    <s v="RDENNIS1"/>
    <d v="2019-11-18T00:00:00"/>
    <d v="2019-11-18T00:00:00"/>
    <d v="2019-11-18T00:00:00"/>
    <m/>
    <s v="DMANOHARAN"/>
    <d v="2019-10-16T00:00:00"/>
    <d v="2019-10-16T00:00:00"/>
    <d v="2019-10-16T00:00:00"/>
    <d v="2019-10-16T00:00:00"/>
    <s v="AMCHAPMAN"/>
    <d v="2019-11-07T00:00:00"/>
    <d v="2019-11-07T00:00:00"/>
    <d v="2019-11-08T00:00:00"/>
    <d v="2019-11-07T00:00:00"/>
    <s v="AMCHAPMAN"/>
    <d v="2019-11-07T00:00:00"/>
    <d v="2019-11-07T00:00:00"/>
    <d v="2019-11-11T00:00:00"/>
    <d v="2019-11-11T00:00:00"/>
    <m/>
    <m/>
    <m/>
    <m/>
    <m/>
    <s v="SVCORDERMAN"/>
    <d v="2019-11-14T00:00:00"/>
    <m/>
    <d v="2019-11-14T00:00:00"/>
    <d v="2019-11-14T00:00:00"/>
    <s v="AMCHAPMAN"/>
    <d v="2019-11-11T00:00:00"/>
    <d v="2019-11-11T00:00:00"/>
    <d v="2019-11-11T00:00:00"/>
    <d v="2019-11-11T00:00:00"/>
    <m/>
    <m/>
    <m/>
    <d v="2019-11-18T00:00:00"/>
    <m/>
    <m/>
    <m/>
    <m/>
    <m/>
    <m/>
    <m/>
    <m/>
    <m/>
    <d v="2019-12-16T00:00:00"/>
    <m/>
    <s v="AMCHAPMAN"/>
    <d v="2019-11-13T00:00:00"/>
    <m/>
    <d v="2019-11-13T00:00:00"/>
    <d v="2019-11-13T00:00:00"/>
    <s v="CRSALEM"/>
    <d v="2019-09-03T00:00:00"/>
    <d v="2019-09-03T00:00:00"/>
    <d v="2019-09-03T00:00:00"/>
    <d v="2019-09-03T00:00:00"/>
    <m/>
    <m/>
    <m/>
    <m/>
    <m/>
    <x v="0"/>
    <x v="0"/>
  </r>
  <r>
    <s v="BLSCHADEMAN"/>
    <n v="1901688601"/>
    <s v="VP/Z-CUSTOM-BLDR"/>
    <s v="PARIC CORPORATION"/>
    <s v="FOUR COUNTY - ROSE HILL"/>
    <x v="0"/>
    <d v="2019-08-07T00:00:00"/>
    <d v="2019-12-10T00:00:00"/>
    <m/>
    <n v="19001"/>
    <s v="STJ"/>
    <s v="NC"/>
    <x v="24"/>
    <s v="STJ"/>
    <s v="F1"/>
    <m/>
    <d v="2019-09-03T00:00:00"/>
    <d v="2019-09-04T00:00:00"/>
    <m/>
    <n v="247282.85"/>
    <n v="0"/>
    <n v="78.849999999999994"/>
    <n v="84.49"/>
    <n v="84.49"/>
    <n v="331.76"/>
    <m/>
    <n v="274.3"/>
    <n v="0"/>
    <n v="274.3"/>
    <n v="76636.86"/>
    <n v="36493.74"/>
    <n v="0"/>
    <n v="39787.089999999997"/>
    <n v="16.09"/>
    <n v="0"/>
    <m/>
    <n v="16.8"/>
    <m/>
    <m/>
    <m/>
    <m/>
    <m/>
    <s v="TWMCCRARY"/>
    <d v="2019-09-26T00:00:00"/>
    <d v="2019-09-26T00:00:00"/>
    <d v="2019-10-15T00:00:00"/>
    <d v="2019-10-17T00:00:00"/>
    <s v="TWMCCRARY"/>
    <d v="2019-10-14T00:00:00"/>
    <d v="2019-10-14T00:00:00"/>
    <d v="2019-10-14T00:00:00"/>
    <d v="2019-10-17T00:00:00"/>
    <s v="DMANOHARAN"/>
    <d v="2019-10-16T00:00:00"/>
    <d v="2019-10-16T00:00:00"/>
    <d v="2019-10-16T00:00:00"/>
    <d v="2019-10-16T00:00:00"/>
    <s v="AMCHAPMAN"/>
    <d v="2019-10-17T00:00:00"/>
    <d v="2019-10-17T00:00:00"/>
    <d v="2019-11-06T00:00:00"/>
    <d v="2019-11-07T00:00:00"/>
    <s v="MYERD"/>
    <d v="2019-10-21T00:00:00"/>
    <d v="2019-10-21T00:00:00"/>
    <d v="2019-11-06T00:00:00"/>
    <d v="2019-11-06T00:00:00"/>
    <m/>
    <m/>
    <m/>
    <m/>
    <m/>
    <s v="SVCORDERMAN"/>
    <d v="2019-11-14T00:00:00"/>
    <m/>
    <d v="2019-11-14T00:00:00"/>
    <d v="2019-11-14T00:00:00"/>
    <s v="AMCHAPMAN"/>
    <d v="2019-10-17T00:00:00"/>
    <d v="2019-10-17T00:00:00"/>
    <d v="2019-11-13T00:00:00"/>
    <d v="2019-11-07T00:00:00"/>
    <m/>
    <m/>
    <m/>
    <d v="2019-11-18T00:00:00"/>
    <m/>
    <s v="CEQUERRY"/>
    <m/>
    <m/>
    <m/>
    <m/>
    <m/>
    <m/>
    <m/>
    <d v="2019-12-09T00:00:00"/>
    <m/>
    <s v="AMCHAPMAN"/>
    <d v="2019-11-13T00:00:00"/>
    <m/>
    <d v="2019-11-13T00:00:00"/>
    <d v="2019-11-13T00:00:00"/>
    <s v="CRSALEM"/>
    <d v="2019-08-22T00:00:00"/>
    <d v="2019-08-22T00:00:00"/>
    <d v="2019-08-30T00:00:00"/>
    <d v="2019-08-30T00:00:00"/>
    <m/>
    <m/>
    <m/>
    <m/>
    <m/>
    <x v="0"/>
    <x v="0"/>
  </r>
  <r>
    <s v="FRIZR"/>
    <n v="1804743510"/>
    <s v="VP-ENPARTS-BLDR"/>
    <s v="LEFEVER BUILDING SYSTEMS"/>
    <s v="BROOMFIELD BUILDING 1"/>
    <x v="1"/>
    <d v="2019-10-16T00:00:00"/>
    <m/>
    <m/>
    <m/>
    <s v="STJ"/>
    <s v="STJ"/>
    <x v="24"/>
    <s v="STJ"/>
    <s v="F1"/>
    <m/>
    <m/>
    <m/>
    <d v="2019-12-01T00:00:00"/>
    <n v="2425.9499999999998"/>
    <n v="2425.9499999999998"/>
    <n v="0.28999999999999998"/>
    <n v="0.28999999999999998"/>
    <n v="0.28999999999999998"/>
    <n v="12"/>
    <m/>
    <n v="6"/>
    <n v="0.25"/>
    <n v="6.25"/>
    <m/>
    <m/>
    <n v="660"/>
    <n v="483.95"/>
    <n v="19.949000000000002"/>
    <n v="1183.4100000000001"/>
    <n v="48.780999999999999"/>
    <n v="0"/>
    <m/>
    <m/>
    <m/>
    <m/>
    <m/>
    <s v="CLCONRAD"/>
    <m/>
    <m/>
    <m/>
    <m/>
    <s v="CLCONRAD"/>
    <m/>
    <m/>
    <m/>
    <m/>
    <m/>
    <m/>
    <m/>
    <m/>
    <m/>
    <m/>
    <m/>
    <m/>
    <m/>
    <m/>
    <m/>
    <m/>
    <m/>
    <m/>
    <m/>
    <m/>
    <m/>
    <m/>
    <m/>
    <m/>
    <s v="SVCORDERMAN"/>
    <d v="2019-11-01T00:00:00"/>
    <m/>
    <d v="2019-11-01T00:00:00"/>
    <d v="2019-11-01T00:00:00"/>
    <m/>
    <m/>
    <m/>
    <m/>
    <m/>
    <m/>
    <m/>
    <m/>
    <d v="2019-11-06T00:00:00"/>
    <m/>
    <s v="MLJOB"/>
    <m/>
    <m/>
    <m/>
    <m/>
    <m/>
    <m/>
    <m/>
    <d v="2019-11-12T00:00:00"/>
    <d v="2019-11-13T00:00:00"/>
    <s v="LRSNODGRASS"/>
    <d v="2019-11-01T00:00:00"/>
    <m/>
    <d v="2019-11-01T00:00:00"/>
    <d v="2019-11-01T00:00:00"/>
    <s v="JPKELLY"/>
    <m/>
    <m/>
    <m/>
    <m/>
    <m/>
    <m/>
    <m/>
    <m/>
    <m/>
    <x v="0"/>
    <x v="1"/>
  </r>
  <r>
    <s v="BLSCHADEMAN"/>
    <n v="1901007005"/>
    <s v="VP-ENPARTS-BLDR"/>
    <s v="PARIC CORPORATION"/>
    <s v="MOUNT WHEELER 4-25-19 (1)"/>
    <x v="1"/>
    <d v="2019-10-28T00:00:00"/>
    <m/>
    <m/>
    <n v="19015"/>
    <s v="STJ"/>
    <s v="AR"/>
    <x v="24"/>
    <s v="STJ"/>
    <s v="F1"/>
    <m/>
    <m/>
    <m/>
    <d v="2019-11-08T00:00:00"/>
    <n v="255.33"/>
    <n v="255.33"/>
    <n v="0.04"/>
    <n v="0.01"/>
    <n v="0.01"/>
    <n v="0"/>
    <m/>
    <n v="0"/>
    <n v="0"/>
    <n v="0"/>
    <m/>
    <m/>
    <n v="0"/>
    <n v="114.37"/>
    <n v="44.792999999999999"/>
    <n v="198.09"/>
    <n v="77.581999999999994"/>
    <n v="0"/>
    <m/>
    <m/>
    <m/>
    <m/>
    <m/>
    <s v="CLGRAY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0-28T00:00:00"/>
    <m/>
    <d v="2019-10-28T00:00:00"/>
    <d v="2019-10-28T00:00:00"/>
    <m/>
    <m/>
    <m/>
    <m/>
    <m/>
    <m/>
    <m/>
    <m/>
    <d v="2019-10-31T00:00:00"/>
    <m/>
    <s v="HUAGUILAR"/>
    <m/>
    <m/>
    <m/>
    <m/>
    <m/>
    <m/>
    <m/>
    <d v="2019-11-04T00:00:00"/>
    <d v="2019-11-04T00:00:00"/>
    <s v="LRSNODGRASS"/>
    <d v="2019-10-28T00:00:00"/>
    <m/>
    <d v="2019-10-28T00:00:00"/>
    <d v="2019-10-28T00:00:00"/>
    <s v="JRKRUPPSTADT"/>
    <m/>
    <m/>
    <m/>
    <m/>
    <m/>
    <m/>
    <m/>
    <m/>
    <m/>
    <x v="0"/>
    <x v="1"/>
  </r>
  <r>
    <s v="RKBEELMAN"/>
    <n v="1804611056"/>
    <s v="VP/CLAIM-ENPARTS-BLDR"/>
    <s v="AL J. MUELLER CONSTRUCTION CO."/>
    <s v="ALTEC INDUSTRIES, INC"/>
    <x v="1"/>
    <d v="2019-10-31T00:00:00"/>
    <m/>
    <m/>
    <m/>
    <s v="STJ"/>
    <s v="STJ"/>
    <x v="24"/>
    <s v="STJ"/>
    <s v="F1"/>
    <m/>
    <m/>
    <m/>
    <d v="2019-12-01T00:00:00"/>
    <n v="0"/>
    <n v="0"/>
    <n v="0.21"/>
    <n v="0.21"/>
    <n v="0.21"/>
    <n v="0"/>
    <m/>
    <n v="0"/>
    <n v="0"/>
    <n v="0"/>
    <m/>
    <m/>
    <n v="0"/>
    <n v="-356.49"/>
    <m/>
    <n v="-377.46"/>
    <m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10-31T00:00:00"/>
    <m/>
    <d v="2019-10-31T00:00:00"/>
    <d v="2019-10-31T00:00:00"/>
    <m/>
    <m/>
    <m/>
    <m/>
    <m/>
    <m/>
    <m/>
    <m/>
    <d v="2019-11-04T00:00:00"/>
    <m/>
    <s v="MLJOB"/>
    <m/>
    <m/>
    <m/>
    <m/>
    <m/>
    <m/>
    <m/>
    <d v="2019-11-05T00:00:00"/>
    <d v="2019-11-07T00:00:00"/>
    <s v="LRSNODGRASS"/>
    <d v="2019-10-31T00:00:00"/>
    <m/>
    <d v="2019-10-31T00:00:00"/>
    <d v="2019-10-31T00:00:00"/>
    <s v="JRKRUPPSTADT"/>
    <m/>
    <m/>
    <m/>
    <m/>
    <m/>
    <m/>
    <m/>
    <m/>
    <m/>
    <x v="0"/>
    <x v="2"/>
  </r>
  <r>
    <s v="RKBEELMAN"/>
    <n v="1804611058"/>
    <s v="VP/CLAIM-ENPARTS-BLDR"/>
    <s v="AL J. MUELLER CONSTRUCTION CO."/>
    <s v="ALTEC INDUSTRIES, INC"/>
    <x v="0"/>
    <d v="2019-11-05T00:00:00"/>
    <m/>
    <m/>
    <m/>
    <s v="STJ"/>
    <s v="STJ"/>
    <x v="24"/>
    <s v="STJ"/>
    <s v="F1"/>
    <s v="OTHER"/>
    <m/>
    <m/>
    <m/>
    <n v="754.82"/>
    <n v="0"/>
    <n v="0.23"/>
    <n v="0.23"/>
    <n v="0.23"/>
    <n v="0"/>
    <m/>
    <n v="0"/>
    <n v="0"/>
    <n v="0"/>
    <m/>
    <m/>
    <n v="0"/>
    <n v="395.82"/>
    <n v="52.439"/>
    <n v="-662.09"/>
    <m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11-05T00:00:00"/>
    <m/>
    <d v="2019-11-05T00:00:00"/>
    <d v="2019-11-05T00:00:00"/>
    <m/>
    <m/>
    <m/>
    <m/>
    <m/>
    <m/>
    <m/>
    <m/>
    <d v="2019-11-08T00:00:00"/>
    <m/>
    <s v="MLJOB"/>
    <m/>
    <m/>
    <m/>
    <m/>
    <m/>
    <m/>
    <m/>
    <d v="2019-11-08T00:00:00"/>
    <d v="2019-11-15T00:00:00"/>
    <s v="LRSNODGRASS"/>
    <d v="2019-11-05T00:00:00"/>
    <m/>
    <d v="2019-11-05T00:00:00"/>
    <d v="2019-11-05T00:00:00"/>
    <s v="JRKRUPPSTADT"/>
    <m/>
    <m/>
    <m/>
    <m/>
    <m/>
    <m/>
    <m/>
    <m/>
    <m/>
    <x v="0"/>
    <x v="2"/>
  </r>
  <r>
    <s v="FRIZR"/>
    <n v="1802857809"/>
    <s v="VP/CLAIM-ENPARTS-BLDR"/>
    <s v="LEFEVER BUILDING SYSTEMS"/>
    <s v="D&amp;R WASTE MANAGEMENT"/>
    <x v="1"/>
    <d v="2019-11-11T00:00:00"/>
    <m/>
    <m/>
    <m/>
    <s v="STJ"/>
    <s v="STJ"/>
    <x v="24"/>
    <s v="STJ"/>
    <s v="F1"/>
    <m/>
    <m/>
    <m/>
    <d v="2019-12-01T00:00:00"/>
    <n v="0"/>
    <n v="0"/>
    <n v="0.02"/>
    <n v="0.02"/>
    <n v="0.02"/>
    <n v="0"/>
    <m/>
    <n v="0"/>
    <n v="0"/>
    <n v="0"/>
    <m/>
    <m/>
    <n v="0"/>
    <n v="-1"/>
    <m/>
    <n v="-35.19"/>
    <m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11-11T00:00:00"/>
    <m/>
    <d v="2019-11-11T00:00:00"/>
    <d v="2019-11-11T00:00:00"/>
    <m/>
    <m/>
    <m/>
    <m/>
    <m/>
    <m/>
    <m/>
    <m/>
    <m/>
    <m/>
    <s v="MLJOB"/>
    <m/>
    <m/>
    <m/>
    <m/>
    <m/>
    <m/>
    <m/>
    <d v="2019-11-14T00:00:00"/>
    <d v="2019-11-22T00:00:00"/>
    <s v="LRSNODGRASS"/>
    <d v="2019-11-11T00:00:00"/>
    <m/>
    <d v="2019-11-11T00:00:00"/>
    <d v="2019-11-11T00:00:00"/>
    <s v="JRKRUPPSTADT"/>
    <m/>
    <m/>
    <m/>
    <m/>
    <m/>
    <m/>
    <m/>
    <m/>
    <m/>
    <x v="0"/>
    <x v="2"/>
  </r>
  <r>
    <s v="RKBEELMAN"/>
    <n v="1804611064"/>
    <s v="VP-ENPARTS-BLDR"/>
    <s v="AL J. MUELLER CONSTRUCTION CO."/>
    <s v="ALTEC INDUSTRIES, INC"/>
    <x v="0"/>
    <d v="2019-11-21T00:00:00"/>
    <m/>
    <m/>
    <m/>
    <s v="STJ"/>
    <s v="STJ"/>
    <x v="24"/>
    <s v="STJ"/>
    <s v="F1"/>
    <m/>
    <m/>
    <m/>
    <m/>
    <n v="6239.64"/>
    <n v="0"/>
    <n v="0.36"/>
    <n v="0.36"/>
    <n v="0.36"/>
    <n v="0"/>
    <m/>
    <n v="27"/>
    <n v="0"/>
    <n v="27"/>
    <n v="1800"/>
    <n v="1530"/>
    <n v="0"/>
    <n v="1934.43"/>
    <n v="31.001999999999999"/>
    <n v="3831.71"/>
    <m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11-21T00:00:00"/>
    <m/>
    <d v="2019-11-21T00:00:00"/>
    <d v="2019-11-21T00:00:00"/>
    <m/>
    <m/>
    <m/>
    <m/>
    <m/>
    <m/>
    <m/>
    <m/>
    <d v="2019-11-25T00:00:00"/>
    <m/>
    <s v="MLJOB"/>
    <m/>
    <m/>
    <m/>
    <m/>
    <m/>
    <m/>
    <m/>
    <d v="2019-12-02T00:00:00"/>
    <d v="2019-11-26T00:00:00"/>
    <s v="JSSNIDER"/>
    <d v="2019-11-21T00:00:00"/>
    <m/>
    <d v="2019-11-21T00:00:00"/>
    <d v="2019-11-21T00:00:00"/>
    <s v="JRKRUPPSTADT"/>
    <m/>
    <m/>
    <m/>
    <m/>
    <m/>
    <m/>
    <m/>
    <m/>
    <m/>
    <x v="0"/>
    <x v="1"/>
  </r>
  <r>
    <s v="PRLANTZ"/>
    <n v="1902331601"/>
    <s v="VP-ENPARTS-BLDR"/>
    <s v="SCHWISOW CONSTRUCTION, INC."/>
    <s v="ICX MO 0500389101"/>
    <x v="1"/>
    <d v="2019-10-28T00:00:00"/>
    <m/>
    <m/>
    <m/>
    <m/>
    <m/>
    <x v="24"/>
    <s v="STJ"/>
    <m/>
    <m/>
    <m/>
    <m/>
    <d v="2019-11-10T00:00:00"/>
    <n v="2020.7"/>
    <n v="2020.7"/>
    <n v="0.21"/>
    <n v="0.21"/>
    <n v="0.21"/>
    <n v="0"/>
    <m/>
    <n v="0"/>
    <n v="0"/>
    <n v="0"/>
    <m/>
    <m/>
    <n v="0"/>
    <n v="393.72"/>
    <n v="19.484000000000002"/>
    <n v="371.4"/>
    <n v="18.3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28T00:00:00"/>
    <m/>
    <d v="2019-10-28T00:00:00"/>
    <d v="2019-10-28T00:00:00"/>
    <m/>
    <m/>
    <m/>
    <m/>
    <m/>
    <m/>
    <m/>
    <m/>
    <d v="2019-10-31T00:00:00"/>
    <m/>
    <m/>
    <m/>
    <m/>
    <m/>
    <m/>
    <m/>
    <m/>
    <m/>
    <d v="2019-11-06T00:00:00"/>
    <d v="2019-11-06T00:00:00"/>
    <s v="LRSNODGRASS"/>
    <d v="2019-10-28T00:00:00"/>
    <m/>
    <d v="2019-10-28T00:00:00"/>
    <d v="2019-10-28T00:00:00"/>
    <m/>
    <m/>
    <m/>
    <m/>
    <m/>
    <m/>
    <m/>
    <m/>
    <m/>
    <m/>
    <x v="0"/>
    <x v="1"/>
  </r>
  <r>
    <s v="RKBEELMAN"/>
    <n v="1902332001"/>
    <s v="VP-ENPARTS-BLDR"/>
    <s v="VP - CENTRAL CASH/DIRECT SALES"/>
    <s v="MID BUCHANAN PRESS BOX"/>
    <x v="1"/>
    <d v="2019-10-28T00:00:00"/>
    <m/>
    <m/>
    <m/>
    <m/>
    <m/>
    <x v="24"/>
    <s v="STJ"/>
    <m/>
    <m/>
    <m/>
    <m/>
    <d v="2019-11-16T00:00:00"/>
    <n v="1924.14"/>
    <n v="1924.14"/>
    <n v="0.7"/>
    <n v="0.73"/>
    <n v="0.73"/>
    <n v="0"/>
    <m/>
    <n v="0"/>
    <n v="0"/>
    <n v="0"/>
    <m/>
    <m/>
    <n v="0"/>
    <n v="0.98"/>
    <n v="5.0999999999999997E-2"/>
    <n v="-27.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29T00:00:00"/>
    <m/>
    <d v="2019-10-29T00:00:00"/>
    <d v="2019-10-30T00:00:00"/>
    <m/>
    <m/>
    <m/>
    <m/>
    <m/>
    <m/>
    <m/>
    <m/>
    <d v="2019-11-04T00:00:00"/>
    <m/>
    <m/>
    <m/>
    <m/>
    <m/>
    <m/>
    <m/>
    <m/>
    <m/>
    <d v="2019-11-11T00:00:00"/>
    <d v="2019-11-11T00:00:00"/>
    <s v="LRSNODGRASS"/>
    <d v="2019-10-29T00:00:00"/>
    <m/>
    <d v="2019-10-29T00:00:00"/>
    <d v="2019-10-29T00:00:00"/>
    <m/>
    <m/>
    <m/>
    <m/>
    <m/>
    <m/>
    <m/>
    <m/>
    <m/>
    <m/>
    <x v="0"/>
    <x v="1"/>
  </r>
  <r>
    <s v="RKBEELMAN"/>
    <n v="1902053102"/>
    <s v="VP/CLAIM-ENPARTS-BLDR"/>
    <s v="CROSSLAND CONSTRUCTION"/>
    <s v="BOT- WORKSHOP"/>
    <x v="1"/>
    <d v="2019-10-29T00:00:00"/>
    <m/>
    <m/>
    <m/>
    <m/>
    <m/>
    <x v="24"/>
    <s v="STJ"/>
    <m/>
    <m/>
    <m/>
    <m/>
    <d v="2019-11-24T00:00:00"/>
    <n v="0"/>
    <n v="0"/>
    <n v="0.32"/>
    <n v="0.42"/>
    <n v="0.42"/>
    <n v="0"/>
    <m/>
    <n v="0"/>
    <n v="0"/>
    <n v="0"/>
    <m/>
    <m/>
    <n v="0"/>
    <n v="-712.15"/>
    <m/>
    <n v="-1008.8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29T00:00:00"/>
    <m/>
    <d v="2019-10-29T00:00:00"/>
    <d v="2019-10-29T00:00:00"/>
    <m/>
    <m/>
    <m/>
    <m/>
    <m/>
    <m/>
    <m/>
    <m/>
    <d v="2019-11-01T00:00:00"/>
    <m/>
    <m/>
    <m/>
    <m/>
    <m/>
    <m/>
    <m/>
    <m/>
    <m/>
    <d v="2019-11-05T00:00:00"/>
    <d v="2019-11-05T00:00:00"/>
    <s v="JSSNIDER"/>
    <d v="2019-10-29T00:00:00"/>
    <m/>
    <d v="2019-10-29T00:00:00"/>
    <d v="2019-10-29T00:00:00"/>
    <m/>
    <m/>
    <m/>
    <m/>
    <m/>
    <m/>
    <m/>
    <m/>
    <m/>
    <m/>
    <x v="0"/>
    <x v="2"/>
  </r>
  <r>
    <s v="BLSCHADEMAN"/>
    <n v="1902143502"/>
    <s v="VP/CLAIM-ENPARTS-BLDR"/>
    <s v="CANNON BUILDING SYSTEMS, INC."/>
    <s v="JEDUNN MCP #4"/>
    <x v="1"/>
    <d v="2019-10-31T00:00:00"/>
    <m/>
    <m/>
    <m/>
    <m/>
    <m/>
    <x v="24"/>
    <s v="STJ"/>
    <m/>
    <m/>
    <m/>
    <m/>
    <d v="2019-12-01T00:00:00"/>
    <n v="0"/>
    <n v="0"/>
    <n v="0.11"/>
    <n v="0.14000000000000001"/>
    <n v="0.14000000000000001"/>
    <n v="0"/>
    <m/>
    <n v="0"/>
    <n v="0"/>
    <n v="0"/>
    <m/>
    <m/>
    <n v="0"/>
    <n v="-234"/>
    <m/>
    <n v="-193.3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31T00:00:00"/>
    <m/>
    <d v="2019-10-31T00:00:00"/>
    <d v="2019-10-31T00:00:00"/>
    <m/>
    <m/>
    <m/>
    <m/>
    <m/>
    <m/>
    <m/>
    <m/>
    <m/>
    <m/>
    <m/>
    <m/>
    <m/>
    <m/>
    <m/>
    <m/>
    <m/>
    <m/>
    <d v="2019-11-27T00:00:00"/>
    <d v="2019-11-26T00:00:00"/>
    <s v="JSSNIDER"/>
    <d v="2019-10-31T00:00:00"/>
    <m/>
    <d v="2019-10-31T00:00:00"/>
    <d v="2019-10-31T00:00:00"/>
    <m/>
    <m/>
    <m/>
    <m/>
    <m/>
    <m/>
    <m/>
    <m/>
    <m/>
    <m/>
    <x v="0"/>
    <x v="2"/>
  </r>
  <r>
    <s v="RKBEELMAN"/>
    <n v="1902276302"/>
    <s v="VP-ENPARTS-BLDR"/>
    <s v="CROSSLAND CONSTRUCTION"/>
    <s v="MISC 20' CEE"/>
    <x v="1"/>
    <d v="2019-11-06T00:00:00"/>
    <m/>
    <m/>
    <m/>
    <m/>
    <m/>
    <x v="24"/>
    <s v="STJ"/>
    <m/>
    <m/>
    <m/>
    <m/>
    <d v="2019-12-01T00:00:00"/>
    <n v="160.97999999999999"/>
    <n v="160.97999999999999"/>
    <n v="0.02"/>
    <n v="0.02"/>
    <n v="0.02"/>
    <n v="0"/>
    <m/>
    <n v="0"/>
    <n v="0"/>
    <n v="0"/>
    <m/>
    <m/>
    <n v="0"/>
    <n v="83.98"/>
    <n v="52.167999999999999"/>
    <n v="79.12"/>
    <n v="49.1490000000000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7T00:00:00"/>
    <m/>
    <d v="2019-11-07T00:00:00"/>
    <d v="2019-11-07T00:00:00"/>
    <m/>
    <m/>
    <m/>
    <m/>
    <m/>
    <m/>
    <m/>
    <m/>
    <d v="2019-11-11T00:00:00"/>
    <m/>
    <m/>
    <m/>
    <m/>
    <m/>
    <m/>
    <m/>
    <m/>
    <m/>
    <d v="2019-11-12T00:00:00"/>
    <d v="2019-11-12T00:00:00"/>
    <s v="LRSNODGRASS"/>
    <d v="2019-11-07T00:00:00"/>
    <m/>
    <d v="2019-11-07T00:00:00"/>
    <d v="2019-11-07T00:00:00"/>
    <m/>
    <m/>
    <m/>
    <m/>
    <m/>
    <m/>
    <m/>
    <m/>
    <m/>
    <m/>
    <x v="0"/>
    <x v="1"/>
  </r>
  <r>
    <s v="BLSCHADEMAN"/>
    <n v="1902143503"/>
    <s v="VP/CLAIM-ENPARTS-BLDR"/>
    <s v="CANNON BUILDING SYSTEMS, INC."/>
    <s v="JEDUNN MCP #4"/>
    <x v="0"/>
    <d v="2019-11-13T00:00:00"/>
    <m/>
    <m/>
    <m/>
    <m/>
    <m/>
    <x v="24"/>
    <s v="STJ"/>
    <m/>
    <s v="OTHER"/>
    <m/>
    <m/>
    <m/>
    <n v="162.29"/>
    <n v="0"/>
    <n v="0.04"/>
    <n v="0.04"/>
    <n v="0.04"/>
    <n v="0"/>
    <m/>
    <n v="0"/>
    <n v="0"/>
    <n v="0"/>
    <m/>
    <m/>
    <n v="0"/>
    <n v="85.29"/>
    <n v="52.554000000000002"/>
    <n v="-68.0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3T00:00:00"/>
    <m/>
    <d v="2019-11-13T00:00:00"/>
    <d v="2019-11-14T00:00:00"/>
    <m/>
    <m/>
    <m/>
    <m/>
    <m/>
    <m/>
    <m/>
    <m/>
    <m/>
    <m/>
    <m/>
    <m/>
    <m/>
    <m/>
    <m/>
    <m/>
    <m/>
    <m/>
    <d v="2019-11-27T00:00:00"/>
    <d v="2019-11-26T00:00:00"/>
    <s v="LRSNODGRASS"/>
    <d v="2019-11-13T00:00:00"/>
    <m/>
    <d v="2019-11-13T00:00:00"/>
    <d v="2019-11-13T00:00:00"/>
    <m/>
    <m/>
    <m/>
    <m/>
    <m/>
    <m/>
    <m/>
    <m/>
    <m/>
    <m/>
    <x v="0"/>
    <x v="2"/>
  </r>
  <r>
    <s v="BLSCHADEMAN"/>
    <n v="1902143702"/>
    <s v="VP/CLAIM-ENPARTS-BLDR"/>
    <s v="CANNON BUILDING SYSTEMS, INC."/>
    <s v="JEDUNN MCP #5"/>
    <x v="0"/>
    <d v="2019-11-13T00:00:00"/>
    <m/>
    <m/>
    <m/>
    <m/>
    <m/>
    <x v="24"/>
    <s v="STJ"/>
    <m/>
    <s v="OTHER"/>
    <m/>
    <m/>
    <m/>
    <n v="140.9"/>
    <n v="0"/>
    <n v="0.04"/>
    <n v="0.04"/>
    <n v="0.04"/>
    <n v="0"/>
    <m/>
    <n v="0"/>
    <n v="0"/>
    <n v="0"/>
    <m/>
    <m/>
    <n v="0"/>
    <n v="73.900000000000006"/>
    <n v="52.448999999999998"/>
    <n v="-78.180000000000007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4T00:00:00"/>
    <m/>
    <d v="2019-11-14T00:00:00"/>
    <d v="2019-11-14T00:00:00"/>
    <m/>
    <m/>
    <m/>
    <m/>
    <m/>
    <m/>
    <m/>
    <m/>
    <m/>
    <m/>
    <m/>
    <m/>
    <m/>
    <m/>
    <m/>
    <m/>
    <m/>
    <m/>
    <d v="2019-11-27T00:00:00"/>
    <d v="2019-11-26T00:00:00"/>
    <s v="LRSNODGRASS"/>
    <d v="2019-11-13T00:00:00"/>
    <m/>
    <d v="2019-11-13T00:00:00"/>
    <d v="2019-11-13T00:00:00"/>
    <m/>
    <m/>
    <m/>
    <m/>
    <m/>
    <m/>
    <m/>
    <m/>
    <m/>
    <m/>
    <x v="0"/>
    <x v="2"/>
  </r>
  <r>
    <s v="MBELL1"/>
    <n v="1902464402"/>
    <s v="VP-ENPARTS-BLDR"/>
    <s v="CANNON BUILDING SYSTEMS, INC."/>
    <s v="WESTLINK BUILDING 4"/>
    <x v="1"/>
    <d v="2019-11-18T00:00:00"/>
    <m/>
    <m/>
    <m/>
    <m/>
    <m/>
    <x v="24"/>
    <s v="STJ"/>
    <m/>
    <m/>
    <m/>
    <m/>
    <d v="2019-12-01T00:00:00"/>
    <n v="273.36"/>
    <n v="273.36"/>
    <n v="0.02"/>
    <n v="0.02"/>
    <n v="0.02"/>
    <n v="0"/>
    <m/>
    <n v="0"/>
    <n v="0"/>
    <n v="0"/>
    <m/>
    <m/>
    <n v="0"/>
    <n v="161.36000000000001"/>
    <n v="59.027999999999999"/>
    <n v="84.18"/>
    <n v="30.79500000000000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8T00:00:00"/>
    <m/>
    <d v="2019-11-18T00:00:00"/>
    <d v="2019-11-18T00:00:00"/>
    <m/>
    <m/>
    <m/>
    <m/>
    <m/>
    <m/>
    <m/>
    <m/>
    <d v="2019-11-21T00:00:00"/>
    <m/>
    <m/>
    <m/>
    <m/>
    <m/>
    <m/>
    <m/>
    <m/>
    <m/>
    <d v="2019-11-25T00:00:00"/>
    <d v="2019-11-27T00:00:00"/>
    <s v="MBELL1"/>
    <d v="2019-11-18T00:00:00"/>
    <m/>
    <d v="2019-11-18T00:00:00"/>
    <d v="2019-11-18T00:00:00"/>
    <m/>
    <m/>
    <m/>
    <m/>
    <m/>
    <m/>
    <m/>
    <m/>
    <m/>
    <m/>
    <x v="0"/>
    <x v="1"/>
  </r>
  <r>
    <s v="PRLANTZ"/>
    <n v="1902068601"/>
    <s v="VP/Z-CUSTOM-BLDR"/>
    <s v="THE FELDHACKER GROUP, INC"/>
    <s v="JR'S OASIS ADDITION"/>
    <x v="0"/>
    <d v="2019-09-26T00:00:00"/>
    <d v="2019-12-06T00:00:00"/>
    <m/>
    <m/>
    <s v="STJ"/>
    <s v="VIS"/>
    <x v="14"/>
    <s v="STJ"/>
    <s v="B1"/>
    <m/>
    <d v="2019-10-25T00:00:00"/>
    <d v="2019-10-25T00:00:00"/>
    <m/>
    <n v="15694.69"/>
    <n v="0"/>
    <n v="2.69"/>
    <n v="2.82"/>
    <n v="2.82"/>
    <n v="41.09"/>
    <m/>
    <n v="37.25"/>
    <n v="0"/>
    <n v="37.25"/>
    <n v="9489.6"/>
    <n v="4518.8500000000004"/>
    <n v="0"/>
    <n v="3885.4"/>
    <n v="24.756"/>
    <n v="5926.19"/>
    <m/>
    <n v="27.1"/>
    <m/>
    <m/>
    <m/>
    <m/>
    <m/>
    <s v="AYISMMA"/>
    <d v="2019-10-24T00:00:00"/>
    <d v="2019-10-24T00:00:00"/>
    <d v="2019-10-29T00:00:00"/>
    <d v="2019-11-01T00:00:00"/>
    <s v="KPTRAN"/>
    <d v="2019-10-28T00:00:00"/>
    <d v="2019-10-28T00:00:00"/>
    <d v="2019-10-28T00:00:00"/>
    <d v="2019-10-29T00:00:00"/>
    <s v="DMANOHARAN"/>
    <d v="2019-10-30T00:00:00"/>
    <d v="2019-10-30T00:00:00"/>
    <d v="2019-10-30T00:00:00"/>
    <d v="2019-10-30T00:00:00"/>
    <s v="KMCCARTY"/>
    <d v="2019-10-31T00:00:00"/>
    <d v="2019-10-31T00:00:00"/>
    <d v="2019-11-13T00:00:00"/>
    <d v="2019-11-13T00:00:00"/>
    <s v="MATJONES"/>
    <d v="2019-11-08T00:00:00"/>
    <d v="2019-11-08T00:00:00"/>
    <d v="2019-11-08T00:00:00"/>
    <d v="2019-11-08T00:00:00"/>
    <m/>
    <m/>
    <m/>
    <m/>
    <m/>
    <s v="SVCORDERMAN"/>
    <d v="2019-11-14T00:00:00"/>
    <m/>
    <d v="2019-11-14T00:00:00"/>
    <d v="2019-11-14T00:00:00"/>
    <s v="MATJONES"/>
    <d v="2019-11-22T00:00:00"/>
    <d v="2019-11-22T00:00:00"/>
    <d v="2019-11-22T00:00:00"/>
    <d v="2019-11-22T00:00:00"/>
    <m/>
    <m/>
    <m/>
    <d v="2019-11-18T00:00:00"/>
    <m/>
    <s v="DBRYAN"/>
    <m/>
    <m/>
    <m/>
    <m/>
    <m/>
    <m/>
    <m/>
    <d v="2019-12-05T00:00:00"/>
    <d v="2019-11-27T00:00:00"/>
    <s v="KMCCARTY"/>
    <d v="2019-11-13T00:00:00"/>
    <m/>
    <d v="2019-11-13T00:00:00"/>
    <d v="2019-11-13T00:00:00"/>
    <s v="JRKRUPPSTADT"/>
    <d v="2019-10-02T00:00:00"/>
    <d v="2019-10-02T00:00:00"/>
    <d v="2019-10-02T00:00:00"/>
    <d v="2019-10-02T00:00:00"/>
    <m/>
    <m/>
    <m/>
    <m/>
    <m/>
    <x v="0"/>
    <x v="0"/>
  </r>
  <r>
    <s v="MAHARDEN"/>
    <n v="1802103917"/>
    <s v="VP/CLAIM-ENPARTS-BLDR"/>
    <s v="BCM CONSTRUCTION COMPANY, INC."/>
    <s v="FEDEX FREIGHT - LIVERMORE, CA"/>
    <x v="0"/>
    <d v="2019-11-19T00:00:00"/>
    <d v="2019-12-31T00:00:00"/>
    <m/>
    <m/>
    <s v="CST"/>
    <s v="MEM"/>
    <x v="3"/>
    <s v="VH"/>
    <s v="C1"/>
    <s v="OTHER"/>
    <m/>
    <m/>
    <m/>
    <n v="11.68"/>
    <n v="0"/>
    <n v="0"/>
    <n v="0"/>
    <n v="0"/>
    <n v="0"/>
    <m/>
    <n v="0"/>
    <n v="0"/>
    <n v="0"/>
    <m/>
    <m/>
    <n v="0"/>
    <n v="5.68"/>
    <n v="48.63"/>
    <n v="0"/>
    <m/>
    <n v="0"/>
    <m/>
    <m/>
    <m/>
    <m/>
    <m/>
    <s v="WILLA1"/>
    <m/>
    <m/>
    <m/>
    <m/>
    <s v="WILLA1"/>
    <m/>
    <m/>
    <m/>
    <m/>
    <m/>
    <m/>
    <m/>
    <m/>
    <m/>
    <s v="VENKATARAMANANK"/>
    <m/>
    <m/>
    <m/>
    <m/>
    <s v="RAMAS"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d v="2019-11-22T00:00:00"/>
    <m/>
    <m/>
    <m/>
    <m/>
    <m/>
    <m/>
    <m/>
    <m/>
    <m/>
    <d v="2019-12-31T00:00:00"/>
    <m/>
    <s v="RAMRA"/>
    <d v="2019-11-19T00:00:00"/>
    <m/>
    <d v="2019-11-19T00:00:00"/>
    <d v="2019-11-19T00:00:00"/>
    <s v="JHERCHER"/>
    <m/>
    <m/>
    <m/>
    <m/>
    <m/>
    <m/>
    <m/>
    <m/>
    <m/>
    <x v="0"/>
    <x v="2"/>
  </r>
  <r>
    <s v="MAHARDEN"/>
    <n v="1802103902"/>
    <s v="VP/Z-CUSTOM-BLDR"/>
    <s v="BCM CONSTRUCTION COMPANY, INC."/>
    <s v="FEDEX FREIGHT - LIVERMORE, CA"/>
    <x v="0"/>
    <d v="2018-04-13T00:00:00"/>
    <d v="2019-12-27T00:00:00"/>
    <m/>
    <m/>
    <s v="CST"/>
    <s v="IN"/>
    <x v="3"/>
    <s v="VH"/>
    <s v="D1"/>
    <s v="OTHER"/>
    <d v="2018-04-13T00:00:00"/>
    <d v="2018-04-16T00:00:00"/>
    <m/>
    <n v="121162.79"/>
    <n v="0"/>
    <n v="64.16"/>
    <n v="60.33"/>
    <n v="60.33"/>
    <n v="0"/>
    <m/>
    <n v="0"/>
    <n v="0"/>
    <n v="0"/>
    <m/>
    <m/>
    <n v="0"/>
    <n v="8156.79"/>
    <n v="6.7320000000000002"/>
    <n v="0"/>
    <m/>
    <n v="20"/>
    <m/>
    <m/>
    <m/>
    <m/>
    <m/>
    <s v="WILLA1"/>
    <m/>
    <m/>
    <m/>
    <m/>
    <s v="WILLA1"/>
    <m/>
    <m/>
    <m/>
    <m/>
    <s v="VENKATARAMANANK"/>
    <d v="2019-03-04T00:00:00"/>
    <d v="2019-03-04T00:00:00"/>
    <d v="2019-03-04T00:00:00"/>
    <d v="2018-09-07T00:00:00"/>
    <s v="VENKATARAMANANK"/>
    <d v="2019-03-01T00:00:00"/>
    <d v="2019-03-01T00:00:00"/>
    <d v="2019-03-14T00:00:00"/>
    <d v="2019-03-14T00:00:00"/>
    <s v="RAMAS"/>
    <d v="2019-03-14T00:00:00"/>
    <d v="2019-03-14T00:00:00"/>
    <d v="2019-03-19T00:00:00"/>
    <d v="2019-03-19T00:00:00"/>
    <m/>
    <m/>
    <m/>
    <m/>
    <m/>
    <s v="SVCORDERMAN"/>
    <d v="2019-12-06T00:00:00"/>
    <m/>
    <d v="2019-12-06T00:00:00"/>
    <d v="2019-11-18T00:00:00"/>
    <s v="VENKATARAMANANK"/>
    <d v="2019-03-22T00:00:00"/>
    <d v="2019-03-22T00:00:00"/>
    <d v="2019-03-22T00:00:00"/>
    <d v="2018-09-28T00:00:00"/>
    <m/>
    <m/>
    <m/>
    <d v="2019-11-21T00:00:00"/>
    <m/>
    <m/>
    <m/>
    <m/>
    <m/>
    <m/>
    <m/>
    <m/>
    <m/>
    <d v="2019-12-31T00:00:00"/>
    <m/>
    <s v="RAMRA"/>
    <d v="2019-10-30T00:00:00"/>
    <m/>
    <d v="2019-10-30T00:00:00"/>
    <d v="2019-10-30T00:00:00"/>
    <s v="JHERCHER"/>
    <m/>
    <m/>
    <m/>
    <m/>
    <m/>
    <m/>
    <m/>
    <m/>
    <m/>
    <x v="0"/>
    <x v="0"/>
  </r>
  <r>
    <s v="GASCHMIDT"/>
    <n v="1900743706"/>
    <s v="VP/ROOF-CUSTOM-BLDR"/>
    <s v="CANNON BUILDING SYSTEMS, INC."/>
    <s v="SANTA FE SCHOOLS REROOF"/>
    <x v="0"/>
    <d v="2019-05-21T00:00:00"/>
    <d v="2019-12-10T00:00:00"/>
    <m/>
    <m/>
    <s v="CST"/>
    <m/>
    <x v="23"/>
    <s v="VH"/>
    <s v="C1"/>
    <m/>
    <d v="2019-11-22T00:00:00"/>
    <d v="2019-11-25T00:00:00"/>
    <m/>
    <n v="43933"/>
    <n v="0"/>
    <n v="7.51"/>
    <n v="7.61"/>
    <n v="7.61"/>
    <n v="0"/>
    <m/>
    <n v="0"/>
    <n v="0"/>
    <n v="0"/>
    <n v="5000"/>
    <n v="4167"/>
    <n v="0"/>
    <n v="13471.84"/>
    <n v="30.664999999999999"/>
    <n v="0"/>
    <m/>
    <n v="0"/>
    <m/>
    <m/>
    <m/>
    <m/>
    <m/>
    <m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1-25T00:00:00"/>
    <m/>
    <d v="2019-11-26T00:00:00"/>
    <d v="2019-11-25T00:00:00"/>
    <m/>
    <m/>
    <m/>
    <m/>
    <m/>
    <m/>
    <m/>
    <m/>
    <d v="2019-11-28T00:00:00"/>
    <m/>
    <s v="CDBRIDGES"/>
    <m/>
    <m/>
    <m/>
    <m/>
    <m/>
    <m/>
    <m/>
    <d v="2019-12-10T00:00:00"/>
    <m/>
    <s v="JMCHILDS"/>
    <d v="2019-11-22T00:00:00"/>
    <m/>
    <d v="2019-11-22T00:00:00"/>
    <d v="2019-11-22T00:00:00"/>
    <s v="BBEAN"/>
    <m/>
    <m/>
    <m/>
    <m/>
    <m/>
    <m/>
    <m/>
    <m/>
    <m/>
    <x v="0"/>
    <x v="0"/>
  </r>
  <r>
    <s v="MAHARDEN"/>
    <n v="1901195401"/>
    <s v="VP/Z-CUSTOM-BLDR"/>
    <s v="MW BUILDERS, INC."/>
    <s v="FEDEX FREIGHT - TOPEKA KS"/>
    <x v="0"/>
    <d v="2019-05-29T00:00:00"/>
    <d v="2019-11-27T00:00:00"/>
    <m/>
    <m/>
    <s v="CST"/>
    <s v="MEM"/>
    <x v="23"/>
    <s v="VH"/>
    <s v="C1"/>
    <m/>
    <d v="2019-05-31T00:00:00"/>
    <d v="2019-06-03T00:00:00"/>
    <m/>
    <n v="339822.8"/>
    <n v="339822.8"/>
    <n v="117.98"/>
    <n v="109.61"/>
    <n v="109.61"/>
    <n v="559.16"/>
    <m/>
    <n v="482.02"/>
    <n v="0.5"/>
    <n v="482.52"/>
    <n v="128701.89"/>
    <n v="61286.62"/>
    <n v="0"/>
    <n v="49845.599999999999"/>
    <n v="14.667999999999999"/>
    <n v="146186.88"/>
    <n v="43.018999999999998"/>
    <n v="15"/>
    <m/>
    <m/>
    <m/>
    <m/>
    <m/>
    <s v="JDPETRICH"/>
    <d v="2019-09-09T00:00:00"/>
    <d v="2019-09-09T00:00:00"/>
    <d v="2019-09-18T00:00:00"/>
    <d v="2019-09-18T00:00:00"/>
    <s v="WILLA1"/>
    <d v="2019-09-19T00:00:00"/>
    <d v="2019-09-19T00:00:00"/>
    <d v="2019-09-19T00:00:00"/>
    <d v="2019-09-19T00:00:00"/>
    <s v="DSELVARAJ"/>
    <d v="2019-09-10T00:00:00"/>
    <d v="2019-09-10T00:00:00"/>
    <d v="2019-09-11T00:00:00"/>
    <m/>
    <s v="CSTAPP"/>
    <d v="2019-09-23T00:00:00"/>
    <d v="2019-09-23T00:00:00"/>
    <d v="2019-10-16T00:00:00"/>
    <d v="2019-10-16T00:00:00"/>
    <s v="ADPRITCHETT"/>
    <d v="2019-10-17T00:00:00"/>
    <d v="2019-10-17T00:00:00"/>
    <d v="2019-10-30T00:00:00"/>
    <d v="2019-11-01T00:00:00"/>
    <s v="CSTAPP"/>
    <d v="2019-10-29T00:00:00"/>
    <d v="2019-10-28T00:00:00"/>
    <d v="2019-11-01T00:00:00"/>
    <d v="2019-11-02T00:00:00"/>
    <s v="SVCORDERMAN"/>
    <d v="2019-11-06T00:00:00"/>
    <m/>
    <d v="2019-11-06T00:00:00"/>
    <d v="2019-11-06T00:00:00"/>
    <s v="CSTAPP"/>
    <d v="2019-10-30T00:00:00"/>
    <d v="2019-10-30T00:00:00"/>
    <d v="2019-11-02T00:00:00"/>
    <d v="2019-11-02T00:00:00"/>
    <m/>
    <m/>
    <m/>
    <d v="2019-11-11T00:00:00"/>
    <m/>
    <s v="MLJOB"/>
    <m/>
    <m/>
    <m/>
    <m/>
    <m/>
    <m/>
    <m/>
    <d v="2019-11-25T00:00:00"/>
    <d v="2019-11-27T00:00:00"/>
    <s v="CSTAPP"/>
    <d v="2019-11-05T00:00:00"/>
    <m/>
    <d v="2019-11-05T00:00:00"/>
    <d v="2019-11-05T00:00:00"/>
    <s v="JHERCHER"/>
    <d v="2019-09-03T00:00:00"/>
    <d v="2019-09-03T00:00:00"/>
    <d v="2019-09-04T00:00:00"/>
    <d v="2019-09-06T00:00:00"/>
    <m/>
    <m/>
    <m/>
    <m/>
    <m/>
    <x v="0"/>
    <x v="0"/>
  </r>
  <r>
    <s v="MAHARDEN"/>
    <n v="1901745801"/>
    <s v="VP/Z-CUSTOM-BLDR"/>
    <s v="VP - HOUSE/DIRECT REGION CASH SALES"/>
    <s v="FIRESTONE CAC MIDDLETOWN CT"/>
    <x v="2"/>
    <d v="2019-08-12T00:00:00"/>
    <d v="2030-01-01T00:00:00"/>
    <m/>
    <m/>
    <s v="CST"/>
    <s v="MEM"/>
    <x v="23"/>
    <s v="VH"/>
    <s v="C1"/>
    <s v="CCF, CCF, CR, FAB"/>
    <d v="2019-09-24T00:00:00"/>
    <d v="2019-09-25T00:00:00"/>
    <m/>
    <n v="107776"/>
    <n v="0"/>
    <n v="46.27"/>
    <n v="0"/>
    <n v="0"/>
    <n v="176.96"/>
    <n v="175"/>
    <n v="213.75"/>
    <n v="0"/>
    <n v="213.75"/>
    <n v="30832.959999999999"/>
    <n v="14682"/>
    <n v="0"/>
    <n v="20597.099999999999"/>
    <n v="19.111000000000001"/>
    <n v="0"/>
    <m/>
    <n v="10.5"/>
    <m/>
    <m/>
    <m/>
    <m/>
    <m/>
    <s v="APPEA"/>
    <d v="2019-09-20T00:00:00"/>
    <d v="2019-09-20T00:00:00"/>
    <d v="2019-09-25T00:00:00"/>
    <d v="2019-09-25T00:00:00"/>
    <s v="RDENNIS1"/>
    <d v="2019-09-24T00:00:00"/>
    <d v="2019-09-24T00:00:00"/>
    <d v="2019-09-24T00:00:00"/>
    <d v="2019-09-24T00:00:00"/>
    <m/>
    <m/>
    <m/>
    <m/>
    <m/>
    <s v="PHLEMONS2"/>
    <d v="2019-09-30T00:00:00"/>
    <d v="2019-09-30T00:00:00"/>
    <d v="2019-10-15T00:00:00"/>
    <d v="2019-10-16T00:00:00"/>
    <s v="WSMORRISON"/>
    <d v="2019-10-16T00:00:00"/>
    <d v="2019-10-16T00:00:00"/>
    <d v="2019-10-22T00:00:00"/>
    <m/>
    <m/>
    <m/>
    <m/>
    <m/>
    <m/>
    <s v="SVCORDERMAN"/>
    <d v="2019-11-14T00:00:00"/>
    <m/>
    <d v="2030-01-01T00:00:00"/>
    <m/>
    <s v="PHLEMONS2"/>
    <d v="2019-10-10T00:00:00"/>
    <d v="2019-10-11T00:00:00"/>
    <d v="2019-10-15T00:00:00"/>
    <d v="2019-10-16T00:00:00"/>
    <m/>
    <m/>
    <m/>
    <m/>
    <m/>
    <s v="CWWALKER"/>
    <m/>
    <m/>
    <m/>
    <m/>
    <m/>
    <m/>
    <m/>
    <d v="2030-01-01T00:00:00"/>
    <m/>
    <s v="PHLEMONS2"/>
    <d v="2019-10-25T00:00:00"/>
    <m/>
    <d v="2019-10-25T00:00:00"/>
    <d v="2019-11-15T00:00:00"/>
    <s v="JHERCHER"/>
    <d v="2019-09-16T00:00:00"/>
    <d v="2019-09-16T00:00:00"/>
    <d v="2019-09-19T00:00:00"/>
    <d v="2019-09-17T00:00:00"/>
    <s v="JMCOWLES"/>
    <m/>
    <m/>
    <m/>
    <m/>
    <x v="1"/>
    <x v="0"/>
  </r>
  <r>
    <s v="MAHARDEN"/>
    <n v="1902073701"/>
    <s v="VP/Z-CUSTOM-BLDR"/>
    <s v="METIS CONSTRUCTION SERVICES, LLC"/>
    <s v="DOLLAR GENERAL - LAURA OH"/>
    <x v="0"/>
    <d v="2019-09-25T00:00:00"/>
    <d v="2019-12-20T00:00:00"/>
    <m/>
    <m/>
    <s v="CST"/>
    <s v="MEM"/>
    <x v="23"/>
    <s v="VH"/>
    <s v="C1"/>
    <s v="OTHER"/>
    <d v="2019-10-02T00:00:00"/>
    <d v="2019-10-03T00:00:00"/>
    <m/>
    <n v="72804"/>
    <n v="0"/>
    <n v="27.94"/>
    <n v="28.68"/>
    <n v="28.68"/>
    <n v="111.37"/>
    <n v="109"/>
    <n v="100.5"/>
    <n v="0"/>
    <n v="100.5"/>
    <n v="25265.53"/>
    <n v="12031"/>
    <n v="0"/>
    <n v="8273"/>
    <n v="11.363"/>
    <n v="0"/>
    <m/>
    <n v="14"/>
    <m/>
    <m/>
    <m/>
    <m/>
    <m/>
    <s v="APPEA"/>
    <d v="2019-10-17T00:00:00"/>
    <d v="2019-10-17T00:00:00"/>
    <d v="2019-10-18T00:00:00"/>
    <d v="2019-10-18T00:00:00"/>
    <s v="WILLA1"/>
    <d v="2019-10-18T00:00:00"/>
    <d v="2019-10-18T00:00:00"/>
    <d v="2019-10-18T00:00:00"/>
    <d v="2019-10-18T00:00:00"/>
    <s v="MARMSTRONG"/>
    <d v="2019-10-21T00:00:00"/>
    <d v="2019-10-21T00:00:00"/>
    <d v="2019-10-22T00:00:00"/>
    <m/>
    <s v="MARMSTRONG"/>
    <d v="2019-10-21T00:00:00"/>
    <d v="2019-10-21T00:00:00"/>
    <d v="2019-11-01T00:00:00"/>
    <d v="2019-11-01T00:00:00"/>
    <s v="WSMORRISON"/>
    <d v="2019-11-04T00:00:00"/>
    <d v="2019-11-04T00:00:00"/>
    <d v="2019-11-06T00:00:00"/>
    <d v="2019-11-07T00:00:00"/>
    <m/>
    <m/>
    <m/>
    <m/>
    <m/>
    <s v="SVCORDERMAN"/>
    <d v="2019-11-19T00:00:00"/>
    <m/>
    <d v="2019-11-19T00:00:00"/>
    <d v="2019-11-18T00:00:00"/>
    <s v="MARMSTRONG"/>
    <d v="2019-10-30T00:00:00"/>
    <d v="2019-10-30T00:00:00"/>
    <d v="2019-11-15T00:00:00"/>
    <d v="2019-11-01T00:00:00"/>
    <m/>
    <m/>
    <m/>
    <d v="2019-11-21T00:00:00"/>
    <m/>
    <s v="CEQUERRY"/>
    <m/>
    <m/>
    <d v="2019-11-15T00:00:00"/>
    <d v="2019-11-15T00:00:00"/>
    <m/>
    <m/>
    <m/>
    <d v="2019-12-20T00:00:00"/>
    <m/>
    <s v="MARMSTRONG"/>
    <d v="2019-11-15T00:00:00"/>
    <m/>
    <d v="2019-11-15T00:00:00"/>
    <d v="2019-11-15T00:00:00"/>
    <s v="ABALLARD"/>
    <d v="2019-10-11T00:00:00"/>
    <d v="2019-10-11T00:00:00"/>
    <d v="2019-10-14T00:00:00"/>
    <d v="2019-10-14T00:00:00"/>
    <m/>
    <m/>
    <m/>
    <m/>
    <m/>
    <x v="0"/>
    <x v="0"/>
  </r>
  <r>
    <s v="GASCHMIDT"/>
    <n v="1902109101"/>
    <s v="VP/ROOF-CUSTOM-BLDR"/>
    <s v="HUTTON CONSTRUCTION CORPORATION"/>
    <s v="VFD PAD AWNING"/>
    <x v="0"/>
    <d v="2019-10-04T00:00:00"/>
    <d v="2019-12-17T00:00:00"/>
    <m/>
    <m/>
    <s v="CST"/>
    <s v="MEM"/>
    <x v="23"/>
    <s v="VH"/>
    <s v="C1"/>
    <m/>
    <d v="2019-10-28T00:00:00"/>
    <d v="2019-10-28T00:00:00"/>
    <m/>
    <n v="9944"/>
    <n v="0"/>
    <n v="0.64"/>
    <n v="0.73"/>
    <n v="0.73"/>
    <n v="30"/>
    <m/>
    <n v="29.25"/>
    <n v="0"/>
    <n v="29.25"/>
    <m/>
    <m/>
    <n v="0"/>
    <n v="2345.79"/>
    <n v="23.59"/>
    <n v="0"/>
    <m/>
    <n v="0"/>
    <m/>
    <m/>
    <m/>
    <m/>
    <m/>
    <s v="APPEA"/>
    <d v="2019-10-31T00:00:00"/>
    <d v="2019-10-31T00:00:00"/>
    <d v="2019-10-31T00:00:00"/>
    <d v="2019-10-31T00:00:00"/>
    <s v="RDENNIS1"/>
    <d v="2019-10-31T00:00:00"/>
    <d v="2019-10-31T00:00:00"/>
    <d v="2019-10-31T00:00:00"/>
    <d v="2019-10-31T00:00:00"/>
    <m/>
    <m/>
    <m/>
    <m/>
    <m/>
    <s v="LNEWSOM"/>
    <d v="2019-11-11T00:00:00"/>
    <d v="2019-11-11T00:00:00"/>
    <d v="2019-11-13T00:00:00"/>
    <d v="2019-11-12T00:00:00"/>
    <s v="WSMORRISON"/>
    <d v="2019-11-14T00:00:00"/>
    <d v="2019-11-14T00:00:00"/>
    <d v="2019-11-14T00:00:00"/>
    <d v="2019-11-14T00:00:00"/>
    <m/>
    <m/>
    <m/>
    <m/>
    <m/>
    <s v="SVCORDERMAN"/>
    <d v="2019-11-21T00:00:00"/>
    <m/>
    <d v="2019-11-21T00:00:00"/>
    <d v="2019-11-21T00:00:00"/>
    <m/>
    <m/>
    <m/>
    <m/>
    <m/>
    <m/>
    <m/>
    <m/>
    <d v="2019-11-25T00:00:00"/>
    <m/>
    <s v="MLJOB"/>
    <m/>
    <m/>
    <m/>
    <m/>
    <m/>
    <m/>
    <m/>
    <d v="2019-12-10T00:00:00"/>
    <m/>
    <s v="LNEWSOM"/>
    <d v="2019-11-20T00:00:00"/>
    <m/>
    <d v="2019-11-20T00:00:00"/>
    <d v="2019-11-20T00:00:00"/>
    <s v="ABANKS"/>
    <m/>
    <m/>
    <m/>
    <m/>
    <m/>
    <m/>
    <m/>
    <m/>
    <m/>
    <x v="0"/>
    <x v="0"/>
  </r>
  <r>
    <s v="GASCHMIDT"/>
    <n v="1902277901"/>
    <s v="VP/ROOF-CUSTOM-BLDR"/>
    <s v="VP - WESTERN CASH/DIRECT SALES"/>
    <s v="RPLANET RETROFIT"/>
    <x v="0"/>
    <d v="2019-10-22T00:00:00"/>
    <d v="2019-12-02T00:00:00"/>
    <m/>
    <m/>
    <s v="CST"/>
    <m/>
    <x v="23"/>
    <s v="VH"/>
    <s v="C1"/>
    <m/>
    <d v="2019-10-24T00:00:00"/>
    <d v="2019-10-24T00:00:00"/>
    <m/>
    <n v="85621"/>
    <n v="0"/>
    <n v="15.77"/>
    <n v="15.32"/>
    <n v="15.32"/>
    <n v="50"/>
    <m/>
    <n v="51.75"/>
    <n v="0"/>
    <n v="51.75"/>
    <n v="9400.01"/>
    <n v="7833"/>
    <n v="0"/>
    <n v="34561.269999999997"/>
    <n v="40.365000000000002"/>
    <n v="-4.0599999999999996"/>
    <m/>
    <n v="0"/>
    <m/>
    <m/>
    <m/>
    <m/>
    <m/>
    <m/>
    <m/>
    <m/>
    <m/>
    <m/>
    <m/>
    <m/>
    <m/>
    <m/>
    <m/>
    <m/>
    <m/>
    <m/>
    <m/>
    <m/>
    <s v="LNEWSOM"/>
    <d v="2019-10-23T00:00:00"/>
    <d v="2019-10-23T00:00:00"/>
    <d v="2019-10-30T00:00:00"/>
    <d v="2019-10-30T00:00:00"/>
    <s v="ADPRITCHETT"/>
    <d v="2019-10-31T00:00:00"/>
    <d v="2019-10-31T00:00:00"/>
    <d v="2019-11-04T00:00:00"/>
    <d v="2019-11-09T00:00:00"/>
    <m/>
    <m/>
    <m/>
    <m/>
    <m/>
    <s v="SVCORDERMAN"/>
    <d v="2019-11-12T00:00:00"/>
    <m/>
    <d v="2019-11-12T00:00:00"/>
    <d v="2019-11-12T00:00:00"/>
    <s v="LNEWSOM"/>
    <d v="2019-11-08T00:00:00"/>
    <d v="2019-11-08T00:00:00"/>
    <d v="2019-11-08T00:00:00"/>
    <d v="2019-11-08T00:00:00"/>
    <m/>
    <m/>
    <m/>
    <d v="2019-11-15T00:00:00"/>
    <m/>
    <m/>
    <m/>
    <m/>
    <m/>
    <m/>
    <m/>
    <m/>
    <m/>
    <d v="2019-12-02T00:00:00"/>
    <m/>
    <s v="LNEWSOM"/>
    <d v="2019-11-11T00:00:00"/>
    <m/>
    <d v="2019-11-11T00:00:00"/>
    <d v="2019-11-11T00:00:00"/>
    <m/>
    <m/>
    <m/>
    <m/>
    <m/>
    <m/>
    <m/>
    <m/>
    <m/>
    <m/>
    <x v="0"/>
    <x v="0"/>
  </r>
  <r>
    <s v="MAHARDEN"/>
    <n v="1900226120"/>
    <s v="VP/CLAIM-ENPARTS-BLDR"/>
    <s v="MW BUILDERS, INC."/>
    <s v="FEDEX FREIGHT - LAREDO, TX"/>
    <x v="0"/>
    <d v="2019-10-28T00:00:00"/>
    <m/>
    <m/>
    <m/>
    <s v="CST"/>
    <s v="MEM"/>
    <x v="23"/>
    <s v="VH"/>
    <s v="C1"/>
    <s v="OTHER"/>
    <m/>
    <m/>
    <m/>
    <n v="664.4"/>
    <n v="0"/>
    <n v="0.18"/>
    <n v="0.22"/>
    <n v="0.22"/>
    <n v="0"/>
    <m/>
    <n v="0"/>
    <n v="0"/>
    <n v="0"/>
    <m/>
    <m/>
    <n v="0"/>
    <n v="348.4"/>
    <n v="52.438000000000002"/>
    <n v="-464.21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m/>
    <m/>
    <d v="2019-10-28T00:00:00"/>
    <d v="2019-10-28T00:00:00"/>
    <m/>
    <m/>
    <m/>
    <m/>
    <m/>
    <m/>
    <m/>
    <m/>
    <d v="2019-10-31T00:00:00"/>
    <m/>
    <s v="CDBRIDGES"/>
    <m/>
    <m/>
    <m/>
    <m/>
    <m/>
    <m/>
    <m/>
    <d v="2019-11-04T00:00:00"/>
    <d v="2019-11-04T00:00:00"/>
    <s v="MAHARDEN"/>
    <d v="2019-10-28T00:00:00"/>
    <m/>
    <d v="2019-10-28T00:00:00"/>
    <d v="2019-10-28T00:00:00"/>
    <s v="JHERCHER"/>
    <m/>
    <m/>
    <m/>
    <m/>
    <m/>
    <m/>
    <m/>
    <m/>
    <m/>
    <x v="0"/>
    <x v="2"/>
  </r>
  <r>
    <s v="GASCHMIDT"/>
    <n v="1902314401"/>
    <s v="VP/ROOF-CUSTOM-BLDR"/>
    <s v="WALKER DIE CASTING CO."/>
    <s v="WALKER DIE CAST"/>
    <x v="0"/>
    <d v="2019-10-28T00:00:00"/>
    <d v="2019-12-12T00:00:00"/>
    <m/>
    <n v="71439"/>
    <s v="CST"/>
    <s v="MEM"/>
    <x v="23"/>
    <s v="VH"/>
    <s v="C1"/>
    <m/>
    <d v="2019-11-06T00:00:00"/>
    <d v="2019-11-07T00:00:00"/>
    <m/>
    <n v="56848"/>
    <n v="0"/>
    <n v="17.27"/>
    <n v="19.29"/>
    <n v="19.29"/>
    <n v="40"/>
    <m/>
    <n v="65"/>
    <n v="0"/>
    <n v="65"/>
    <m/>
    <m/>
    <n v="0"/>
    <n v="15710.93"/>
    <n v="27.637"/>
    <n v="0"/>
    <m/>
    <n v="0"/>
    <m/>
    <m/>
    <m/>
    <m/>
    <m/>
    <s v="APPEA"/>
    <d v="2019-11-08T00:00:00"/>
    <d v="2019-11-08T00:00:00"/>
    <d v="2019-11-08T00:00:00"/>
    <d v="2019-11-08T00:00:00"/>
    <s v="RDENNIS1"/>
    <d v="2019-11-08T00:00:00"/>
    <d v="2019-11-08T00:00:00"/>
    <d v="2019-11-08T00:00:00"/>
    <d v="2019-11-08T00:00:00"/>
    <m/>
    <m/>
    <m/>
    <m/>
    <m/>
    <s v="OCOLLIER"/>
    <d v="2019-11-11T00:00:00"/>
    <d v="2019-11-11T00:00:00"/>
    <d v="2019-11-12T00:00:00"/>
    <d v="2019-11-15T00:00:00"/>
    <s v="ADPRITCHETT"/>
    <d v="2019-11-14T00:00:00"/>
    <d v="2019-11-18T00:00:00"/>
    <d v="2019-11-18T00:00:00"/>
    <d v="2019-11-20T00:00:00"/>
    <m/>
    <m/>
    <m/>
    <m/>
    <m/>
    <s v="SVCORDERMAN"/>
    <d v="2019-11-25T00:00:00"/>
    <m/>
    <d v="2019-11-25T00:00:00"/>
    <d v="2019-11-25T00:00:00"/>
    <s v="OCOLLIER"/>
    <d v="2019-11-21T00:00:00"/>
    <d v="2019-11-21T00:00:00"/>
    <d v="2019-11-21T00:00:00"/>
    <d v="2019-11-21T00:00:00"/>
    <m/>
    <m/>
    <m/>
    <d v="2019-11-28T00:00:00"/>
    <m/>
    <s v="WILLA1"/>
    <m/>
    <m/>
    <m/>
    <m/>
    <m/>
    <m/>
    <m/>
    <d v="2019-12-19T00:00:00"/>
    <m/>
    <s v="OCOLLIER"/>
    <d v="2019-11-22T00:00:00"/>
    <m/>
    <d v="2019-11-22T00:00:00"/>
    <d v="2019-11-22T00:00:00"/>
    <m/>
    <m/>
    <m/>
    <m/>
    <m/>
    <m/>
    <m/>
    <m/>
    <m/>
    <m/>
    <x v="0"/>
    <x v="0"/>
  </r>
  <r>
    <s v="RJCATO"/>
    <n v="1900232612"/>
    <s v="VP/CLAIM-ENPARTS-BLDR"/>
    <s v="PENCE CONSTRUCTION, INC."/>
    <s v="FEDEX FREIGHT - CALEXICO CA"/>
    <x v="1"/>
    <d v="2019-10-29T00:00:00"/>
    <d v="2019-10-30T00:00:00"/>
    <m/>
    <m/>
    <s v="CST"/>
    <s v="MEM"/>
    <x v="23"/>
    <s v="VH"/>
    <s v="C1"/>
    <m/>
    <m/>
    <m/>
    <d v="2019-11-17T00:00:00"/>
    <n v="0"/>
    <n v="0"/>
    <n v="0.72"/>
    <n v="0.71"/>
    <n v="0.71"/>
    <n v="0"/>
    <m/>
    <n v="0"/>
    <n v="0"/>
    <n v="0"/>
    <m/>
    <m/>
    <n v="0"/>
    <n v="-1865.61"/>
    <m/>
    <n v="-1201.78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0-30T00:00:00"/>
    <m/>
    <d v="2019-10-29T00:00:00"/>
    <d v="2019-10-29T00:00:00"/>
    <m/>
    <m/>
    <m/>
    <m/>
    <m/>
    <m/>
    <m/>
    <m/>
    <d v="2019-11-01T00:00:00"/>
    <m/>
    <s v="KPTRAN"/>
    <m/>
    <m/>
    <m/>
    <m/>
    <m/>
    <m/>
    <m/>
    <d v="2019-11-01T00:00:00"/>
    <d v="2019-11-01T00:00:00"/>
    <s v="RJCATO"/>
    <d v="2019-10-29T00:00:00"/>
    <m/>
    <d v="2019-10-29T00:00:00"/>
    <d v="2019-10-29T00:00:00"/>
    <s v="JHERCHER"/>
    <m/>
    <m/>
    <m/>
    <m/>
    <m/>
    <m/>
    <m/>
    <m/>
    <m/>
    <x v="0"/>
    <x v="2"/>
  </r>
  <r>
    <s v="RJCATO"/>
    <n v="1900232613"/>
    <s v="VP/CLAIM-ENPARTS-BLDR"/>
    <s v="PENCE CONSTRUCTION, INC."/>
    <s v="FEDEX FREIGHT - CALEXICO CA"/>
    <x v="1"/>
    <d v="2019-10-29T00:00:00"/>
    <d v="2019-10-30T00:00:00"/>
    <m/>
    <m/>
    <s v="CST"/>
    <s v="MEM"/>
    <x v="23"/>
    <s v="VH"/>
    <s v="C1"/>
    <m/>
    <m/>
    <m/>
    <d v="2019-11-17T00:00:00"/>
    <n v="0"/>
    <n v="0"/>
    <n v="0.15"/>
    <n v="0.15"/>
    <n v="0.15"/>
    <n v="0"/>
    <m/>
    <n v="0"/>
    <n v="0"/>
    <n v="0"/>
    <m/>
    <m/>
    <n v="0"/>
    <n v="-391.62"/>
    <m/>
    <n v="-394.04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0-30T00:00:00"/>
    <m/>
    <d v="2019-10-30T00:00:00"/>
    <d v="2019-10-30T00:00:00"/>
    <m/>
    <m/>
    <m/>
    <m/>
    <m/>
    <m/>
    <m/>
    <m/>
    <m/>
    <m/>
    <s v="KPTRAN"/>
    <m/>
    <m/>
    <m/>
    <m/>
    <m/>
    <m/>
    <m/>
    <d v="2019-11-04T00:00:00"/>
    <d v="2019-11-04T00:00:00"/>
    <s v="RJCATO"/>
    <d v="2019-10-29T00:00:00"/>
    <m/>
    <d v="2019-10-29T00:00:00"/>
    <d v="2019-10-29T00:00:00"/>
    <s v="JHERCHER"/>
    <m/>
    <m/>
    <m/>
    <m/>
    <m/>
    <m/>
    <m/>
    <m/>
    <m/>
    <x v="0"/>
    <x v="2"/>
  </r>
  <r>
    <s v="GASCHMIDT"/>
    <n v="1902356301"/>
    <s v="VP/ROOF-CUSTOM-BLDR"/>
    <s v="PAT MUNGER CONSTRUCTION CO., INC."/>
    <s v="THE LEE CO BLDG 42"/>
    <x v="2"/>
    <d v="2019-10-30T00:00:00"/>
    <d v="2019-12-16T00:00:00"/>
    <m/>
    <s v="19-0359"/>
    <m/>
    <s v="MEM"/>
    <x v="23"/>
    <s v="VH"/>
    <s v="C1"/>
    <m/>
    <d v="2019-11-19T00:00:00"/>
    <d v="2019-11-20T00:00:00"/>
    <m/>
    <n v="164399"/>
    <n v="0"/>
    <n v="46.36"/>
    <n v="0"/>
    <n v="0"/>
    <n v="60"/>
    <m/>
    <n v="53"/>
    <n v="0"/>
    <n v="53"/>
    <n v="10300"/>
    <n v="8583"/>
    <n v="0"/>
    <n v="51948.86"/>
    <n v="31.599"/>
    <n v="0"/>
    <m/>
    <n v="0"/>
    <m/>
    <m/>
    <m/>
    <m/>
    <m/>
    <s v="APPEA"/>
    <d v="2019-11-13T00:00:00"/>
    <d v="2019-11-13T00:00:00"/>
    <d v="2019-11-13T00:00:00"/>
    <d v="2019-11-13T00:00:00"/>
    <s v="RDENNIS1"/>
    <d v="2019-11-13T00:00:00"/>
    <d v="2019-11-13T00:00:00"/>
    <d v="2019-11-13T00:00:00"/>
    <d v="2019-11-13T00:00:00"/>
    <m/>
    <m/>
    <m/>
    <m/>
    <m/>
    <s v="GASCHMIDT"/>
    <d v="2019-12-02T00:00:00"/>
    <d v="2019-12-02T00:00:00"/>
    <d v="2019-11-21T00:00:00"/>
    <m/>
    <s v="GASCHMIDT"/>
    <d v="2019-12-05T00:00:00"/>
    <d v="2019-12-05T00:00:00"/>
    <d v="2019-11-22T00:00:00"/>
    <m/>
    <m/>
    <m/>
    <m/>
    <m/>
    <m/>
    <s v="SVCORDERMAN"/>
    <m/>
    <m/>
    <d v="2019-12-11T00:00:00"/>
    <m/>
    <m/>
    <m/>
    <m/>
    <m/>
    <m/>
    <m/>
    <m/>
    <m/>
    <m/>
    <m/>
    <s v="CWWALKER"/>
    <m/>
    <m/>
    <m/>
    <m/>
    <m/>
    <m/>
    <m/>
    <d v="2020-01-13T00:00:00"/>
    <m/>
    <s v="JMCHILDS"/>
    <d v="2019-11-22T00:00:00"/>
    <m/>
    <d v="2019-11-22T00:00:00"/>
    <d v="2019-11-22T00:00:00"/>
    <m/>
    <m/>
    <m/>
    <m/>
    <m/>
    <m/>
    <m/>
    <m/>
    <m/>
    <m/>
    <x v="0"/>
    <x v="0"/>
  </r>
  <r>
    <s v="MAHARDEN"/>
    <n v="1901628205"/>
    <s v="VP-ENPARTS-BLDR"/>
    <s v="FRED J PIETTE COMPANY INC."/>
    <s v="DOLLAR GENERAL - BYRON MN"/>
    <x v="1"/>
    <d v="2019-10-31T00:00:00"/>
    <d v="2019-11-15T00:00:00"/>
    <m/>
    <m/>
    <s v="CST"/>
    <s v="MEM"/>
    <x v="23"/>
    <s v="VH"/>
    <s v="C1"/>
    <m/>
    <m/>
    <m/>
    <d v="2019-12-01T00:00:00"/>
    <n v="335"/>
    <n v="335"/>
    <n v="0.09"/>
    <n v="0.09"/>
    <n v="0.09"/>
    <n v="0"/>
    <m/>
    <n v="0"/>
    <n v="0"/>
    <n v="0"/>
    <m/>
    <m/>
    <n v="0"/>
    <n v="34"/>
    <n v="10.148999999999999"/>
    <n v="-99.13"/>
    <m/>
    <n v="0"/>
    <m/>
    <m/>
    <m/>
    <m/>
    <m/>
    <s v="APPEA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1-01T00:00:00"/>
    <m/>
    <d v="2019-11-01T00:00:00"/>
    <d v="2019-11-01T00:00:00"/>
    <m/>
    <m/>
    <m/>
    <m/>
    <m/>
    <m/>
    <m/>
    <m/>
    <d v="2019-11-06T00:00:00"/>
    <m/>
    <s v="CDBRIDGES"/>
    <m/>
    <m/>
    <m/>
    <m/>
    <m/>
    <m/>
    <m/>
    <m/>
    <m/>
    <s v="MAHARDEN"/>
    <d v="2019-11-01T00:00:00"/>
    <m/>
    <d v="2019-11-01T00:00:00"/>
    <d v="2019-11-01T00:00:00"/>
    <s v="ABANKS"/>
    <m/>
    <m/>
    <m/>
    <m/>
    <m/>
    <m/>
    <m/>
    <m/>
    <m/>
    <x v="0"/>
    <x v="1"/>
  </r>
  <r>
    <s v="GASCHMIDT"/>
    <n v="1901695807"/>
    <s v="VP-ENPARTS-BLDR"/>
    <s v="SURE STEEL TEXAS - L.P."/>
    <s v="SOUTHWEST AIRLINES DALLAS RERO"/>
    <x v="1"/>
    <d v="2019-11-04T00:00:00"/>
    <d v="2019-11-06T00:00:00"/>
    <m/>
    <n v="997"/>
    <m/>
    <s v="MEM"/>
    <x v="23"/>
    <s v="VH"/>
    <s v="C1"/>
    <m/>
    <m/>
    <m/>
    <d v="2019-12-01T00:00:00"/>
    <n v="1215"/>
    <n v="1215"/>
    <n v="0.1"/>
    <n v="0.09"/>
    <n v="0.09"/>
    <n v="0"/>
    <m/>
    <n v="0"/>
    <n v="0"/>
    <n v="0"/>
    <m/>
    <m/>
    <n v="0"/>
    <n v="371"/>
    <n v="30.535"/>
    <n v="545.07000000000005"/>
    <n v="44.862000000000002"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1-04T00:00:00"/>
    <m/>
    <d v="2019-11-04T00:00:00"/>
    <d v="2019-11-04T00:00:00"/>
    <m/>
    <m/>
    <m/>
    <m/>
    <m/>
    <m/>
    <m/>
    <m/>
    <d v="2019-11-07T00:00:00"/>
    <m/>
    <m/>
    <m/>
    <m/>
    <m/>
    <m/>
    <m/>
    <m/>
    <m/>
    <d v="2019-11-04T00:00:00"/>
    <d v="2019-11-08T00:00:00"/>
    <s v="GASCHMIDT"/>
    <d v="2019-11-04T00:00:00"/>
    <m/>
    <d v="2019-11-04T00:00:00"/>
    <d v="2019-11-04T00:00:00"/>
    <m/>
    <m/>
    <m/>
    <m/>
    <m/>
    <m/>
    <m/>
    <m/>
    <m/>
    <m/>
    <x v="0"/>
    <x v="1"/>
  </r>
  <r>
    <s v="MAHARDEN"/>
    <n v="1900226122"/>
    <s v="VP/CLAIM-ENPARTS-BLDR"/>
    <s v="MW BUILDERS, INC."/>
    <s v="FEDEX FREIGHT - LAREDO, TX"/>
    <x v="1"/>
    <d v="2019-11-04T00:00:00"/>
    <m/>
    <m/>
    <m/>
    <s v="CST"/>
    <s v="MEM"/>
    <x v="23"/>
    <s v="VH"/>
    <s v="C1"/>
    <m/>
    <m/>
    <m/>
    <d v="2019-12-01T00:00:00"/>
    <n v="0"/>
    <n v="0"/>
    <n v="0.1"/>
    <n v="0.19"/>
    <n v="0.19"/>
    <n v="0"/>
    <m/>
    <n v="0"/>
    <n v="0"/>
    <n v="0"/>
    <m/>
    <m/>
    <n v="0"/>
    <n v="-182.17"/>
    <m/>
    <n v="-2415.3200000000002"/>
    <m/>
    <n v="0"/>
    <m/>
    <m/>
    <m/>
    <m/>
    <m/>
    <s v="WILLA1"/>
    <m/>
    <m/>
    <m/>
    <m/>
    <s v="RDENNIS1"/>
    <m/>
    <m/>
    <m/>
    <m/>
    <m/>
    <m/>
    <m/>
    <m/>
    <m/>
    <s v="ADPRITCHETT"/>
    <d v="2019-11-04T00:00:00"/>
    <d v="2019-11-04T00:00:00"/>
    <d v="2019-11-04T00:00:00"/>
    <d v="2019-11-04T00:00:00"/>
    <s v="ADPRITCHETT"/>
    <d v="2019-11-04T00:00:00"/>
    <d v="2019-11-04T00:00:00"/>
    <d v="2019-11-04T00:00:00"/>
    <d v="2019-11-04T00:00:00"/>
    <m/>
    <m/>
    <m/>
    <m/>
    <m/>
    <s v="SVCORDERMAN"/>
    <d v="2019-11-05T00:00:00"/>
    <m/>
    <d v="2019-11-05T00:00:00"/>
    <d v="2019-11-05T00:00:00"/>
    <m/>
    <m/>
    <m/>
    <m/>
    <m/>
    <m/>
    <m/>
    <m/>
    <d v="2019-11-08T00:00:00"/>
    <m/>
    <s v="CDBRIDGES"/>
    <m/>
    <m/>
    <m/>
    <m/>
    <m/>
    <m/>
    <m/>
    <d v="2019-11-11T00:00:00"/>
    <d v="2019-11-11T00:00:00"/>
    <s v="ADPRITCHETT"/>
    <d v="2019-11-04T00:00:00"/>
    <m/>
    <d v="2019-11-04T00:00:00"/>
    <d v="2019-11-04T00:00:00"/>
    <s v="JHERCHER"/>
    <m/>
    <m/>
    <m/>
    <m/>
    <m/>
    <m/>
    <m/>
    <m/>
    <m/>
    <x v="0"/>
    <x v="2"/>
  </r>
  <r>
    <s v="MSRUSHING"/>
    <n v="1900757510"/>
    <s v="VP/CLAIM-ENPARTS-BLDR"/>
    <s v="LOVE'S TRAVEL STOPS &amp; COUNTRY STORES, INC."/>
    <s v="LOVES 757 MILAN MI"/>
    <x v="1"/>
    <d v="2019-11-06T00:00:00"/>
    <m/>
    <m/>
    <n v="4500034027"/>
    <s v="CST"/>
    <s v="AR"/>
    <x v="23"/>
    <s v="VH"/>
    <s v="C1"/>
    <m/>
    <m/>
    <m/>
    <d v="2019-12-01T00:00:00"/>
    <n v="0"/>
    <n v="0"/>
    <n v="0.03"/>
    <n v="0.03"/>
    <n v="0.03"/>
    <n v="0"/>
    <m/>
    <n v="0"/>
    <n v="0"/>
    <n v="0"/>
    <m/>
    <m/>
    <n v="0"/>
    <n v="-107.46"/>
    <m/>
    <n v="-115.62"/>
    <m/>
    <n v="0"/>
    <m/>
    <m/>
    <m/>
    <m/>
    <m/>
    <s v="CLGRAY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1-06T00:00:00"/>
    <m/>
    <d v="2019-11-06T00:00:00"/>
    <d v="2019-11-06T00:00:00"/>
    <m/>
    <m/>
    <m/>
    <m/>
    <m/>
    <m/>
    <m/>
    <m/>
    <d v="2019-11-11T00:00:00"/>
    <m/>
    <s v="CDBRIDGES"/>
    <m/>
    <m/>
    <m/>
    <m/>
    <m/>
    <m/>
    <m/>
    <d v="2019-11-11T00:00:00"/>
    <d v="2019-11-12T00:00:00"/>
    <s v="MSRUSHING"/>
    <d v="2019-11-06T00:00:00"/>
    <m/>
    <d v="2019-11-06T00:00:00"/>
    <d v="2019-11-06T00:00:00"/>
    <s v="JHERCHER"/>
    <m/>
    <m/>
    <m/>
    <m/>
    <m/>
    <m/>
    <m/>
    <m/>
    <m/>
    <x v="0"/>
    <x v="2"/>
  </r>
  <r>
    <s v="RJCATO"/>
    <n v="1804163713"/>
    <s v="VP/CLAIM-ENPARTS-BLDR"/>
    <s v="SIMON &amp; COMPANY, INC."/>
    <s v="DG MADRAS OR"/>
    <x v="1"/>
    <d v="2019-11-07T00:00:00"/>
    <d v="2019-11-07T00:00:00"/>
    <m/>
    <m/>
    <s v="CST"/>
    <s v="MEM"/>
    <x v="23"/>
    <s v="VH"/>
    <s v="C1"/>
    <m/>
    <m/>
    <m/>
    <d v="2019-12-01T00:00:00"/>
    <n v="0"/>
    <n v="0"/>
    <n v="7.0000000000000007E-2"/>
    <n v="7.0000000000000007E-2"/>
    <n v="7.0000000000000007E-2"/>
    <n v="0"/>
    <m/>
    <n v="0"/>
    <n v="0"/>
    <n v="0"/>
    <m/>
    <m/>
    <n v="0"/>
    <n v="-116.28"/>
    <m/>
    <n v="-116.28"/>
    <m/>
    <n v="0"/>
    <m/>
    <m/>
    <m/>
    <m/>
    <m/>
    <s v="APPEA"/>
    <m/>
    <m/>
    <m/>
    <m/>
    <s v="WILLA1"/>
    <m/>
    <m/>
    <m/>
    <m/>
    <m/>
    <m/>
    <m/>
    <m/>
    <m/>
    <m/>
    <m/>
    <m/>
    <m/>
    <m/>
    <m/>
    <m/>
    <m/>
    <m/>
    <m/>
    <m/>
    <m/>
    <m/>
    <m/>
    <m/>
    <s v="SVCORDERMAN"/>
    <d v="2019-11-07T00:00:00"/>
    <m/>
    <d v="2019-11-07T00:00:00"/>
    <d v="2019-11-07T00:00:00"/>
    <m/>
    <m/>
    <m/>
    <m/>
    <m/>
    <m/>
    <m/>
    <m/>
    <d v="2019-11-11T00:00:00"/>
    <m/>
    <s v="HAMIS"/>
    <m/>
    <m/>
    <m/>
    <m/>
    <m/>
    <m/>
    <m/>
    <d v="2019-11-08T00:00:00"/>
    <d v="2019-11-08T00:00:00"/>
    <s v="RJCATO"/>
    <d v="2019-11-07T00:00:00"/>
    <m/>
    <d v="2019-11-07T00:00:00"/>
    <d v="2019-11-07T00:00:00"/>
    <s v="QDJONES"/>
    <m/>
    <m/>
    <m/>
    <m/>
    <m/>
    <m/>
    <m/>
    <m/>
    <m/>
    <x v="0"/>
    <x v="2"/>
  </r>
  <r>
    <s v="GASCHMIDT"/>
    <n v="1902314403"/>
    <s v="VP/ROOF-ENPARTS-BLDR"/>
    <s v="WALKER DIE CASTING CO."/>
    <s v="WALKER DIE CAST"/>
    <x v="0"/>
    <d v="2019-11-07T00:00:00"/>
    <d v="2019-11-26T00:00:00"/>
    <m/>
    <n v="71439"/>
    <s v="CST"/>
    <s v="MEM"/>
    <x v="23"/>
    <s v="VH"/>
    <s v="C1"/>
    <m/>
    <m/>
    <m/>
    <m/>
    <n v="13142.1"/>
    <n v="0"/>
    <n v="3.09"/>
    <n v="3.17"/>
    <n v="3.17"/>
    <n v="0"/>
    <m/>
    <n v="0"/>
    <n v="0"/>
    <n v="0"/>
    <m/>
    <m/>
    <n v="0"/>
    <n v="6273.24"/>
    <n v="47.734000000000002"/>
    <n v="0"/>
    <m/>
    <n v="0"/>
    <m/>
    <m/>
    <m/>
    <m/>
    <m/>
    <s v="APPEA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1-13T00:00:00"/>
    <m/>
    <d v="2019-11-13T00:00:00"/>
    <d v="2019-11-15T00:00:00"/>
    <m/>
    <m/>
    <m/>
    <m/>
    <m/>
    <m/>
    <m/>
    <m/>
    <d v="2019-11-20T00:00:00"/>
    <m/>
    <s v="WILLA1"/>
    <m/>
    <m/>
    <m/>
    <m/>
    <m/>
    <m/>
    <m/>
    <d v="2019-12-12T00:00:00"/>
    <m/>
    <s v="GASCHMIDT"/>
    <d v="2019-11-13T00:00:00"/>
    <m/>
    <d v="2019-11-13T00:00:00"/>
    <d v="2019-11-13T00:00:00"/>
    <m/>
    <m/>
    <m/>
    <m/>
    <m/>
    <m/>
    <m/>
    <m/>
    <m/>
    <m/>
    <x v="0"/>
    <x v="2"/>
  </r>
  <r>
    <s v="GASCHMIDT"/>
    <n v="1902356302"/>
    <s v="VP/ROOF-CUSTOM-BLDR"/>
    <s v="PAT MUNGER CONSTRUCTION CO., INC."/>
    <s v="THE LEE CO BLDG 42"/>
    <x v="2"/>
    <d v="2019-11-13T00:00:00"/>
    <d v="2020-01-20T00:00:00"/>
    <m/>
    <s v="19-0359"/>
    <m/>
    <s v="MEM"/>
    <x v="23"/>
    <s v="VH"/>
    <s v="C1"/>
    <m/>
    <d v="2019-11-19T00:00:00"/>
    <d v="2019-11-20T00:00:00"/>
    <m/>
    <n v="64798"/>
    <n v="0"/>
    <n v="33.26"/>
    <n v="0"/>
    <n v="0"/>
    <n v="0"/>
    <m/>
    <n v="0"/>
    <n v="0"/>
    <n v="0"/>
    <m/>
    <m/>
    <n v="0"/>
    <n v="14111"/>
    <n v="21.777000000000001"/>
    <n v="0"/>
    <m/>
    <n v="0"/>
    <m/>
    <m/>
    <m/>
    <m/>
    <m/>
    <s v="APPEA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m/>
    <m/>
    <d v="2019-12-16T00:00:00"/>
    <m/>
    <m/>
    <m/>
    <m/>
    <m/>
    <m/>
    <m/>
    <m/>
    <m/>
    <m/>
    <m/>
    <s v="CWWALKER"/>
    <m/>
    <m/>
    <m/>
    <m/>
    <m/>
    <m/>
    <m/>
    <d v="2020-01-20T00:00:00"/>
    <m/>
    <s v="JMCHILDS"/>
    <d v="2019-11-22T00:00:00"/>
    <m/>
    <d v="2019-11-22T00:00:00"/>
    <d v="2019-11-22T00:00:00"/>
    <m/>
    <m/>
    <m/>
    <m/>
    <m/>
    <m/>
    <m/>
    <m/>
    <m/>
    <m/>
    <x v="0"/>
    <x v="0"/>
  </r>
  <r>
    <s v="RJCATO"/>
    <n v="1804274614"/>
    <s v="VP-ENPARTS-BLDR"/>
    <s v="SIMON &amp; COMPANY, INC."/>
    <s v="DOLLAR GENERAL - PHOENIX AZ (W"/>
    <x v="1"/>
    <d v="2019-11-14T00:00:00"/>
    <d v="2019-11-21T00:00:00"/>
    <m/>
    <m/>
    <s v="CST"/>
    <s v="MEM"/>
    <x v="23"/>
    <s v="VH"/>
    <s v="C1"/>
    <m/>
    <m/>
    <m/>
    <d v="2019-12-01T00:00:00"/>
    <n v="5466.9"/>
    <n v="5466.9"/>
    <n v="1.06"/>
    <n v="1.1000000000000001"/>
    <n v="1.1000000000000001"/>
    <n v="0"/>
    <m/>
    <n v="0"/>
    <n v="0"/>
    <n v="0"/>
    <m/>
    <m/>
    <n v="0"/>
    <n v="2863.9"/>
    <n v="52.386000000000003"/>
    <n v="2928.56"/>
    <n v="53.569000000000003"/>
    <n v="0"/>
    <m/>
    <m/>
    <m/>
    <m/>
    <m/>
    <s v="JDPETRICH"/>
    <m/>
    <m/>
    <m/>
    <m/>
    <s v="WILLA1"/>
    <m/>
    <m/>
    <m/>
    <m/>
    <m/>
    <m/>
    <m/>
    <m/>
    <m/>
    <m/>
    <m/>
    <m/>
    <m/>
    <m/>
    <m/>
    <m/>
    <m/>
    <m/>
    <m/>
    <m/>
    <m/>
    <m/>
    <m/>
    <m/>
    <s v="SVCORDERMAN"/>
    <d v="2019-11-21T00:00:00"/>
    <m/>
    <d v="2019-11-18T00:00:00"/>
    <d v="2019-11-18T00:00:00"/>
    <m/>
    <m/>
    <m/>
    <m/>
    <m/>
    <m/>
    <m/>
    <m/>
    <d v="2019-11-21T00:00:00"/>
    <m/>
    <s v="JLWELSCHMEYER"/>
    <m/>
    <m/>
    <m/>
    <m/>
    <m/>
    <m/>
    <m/>
    <d v="2019-11-25T00:00:00"/>
    <d v="2019-11-25T00:00:00"/>
    <s v="RJCATO"/>
    <d v="2019-11-18T00:00:00"/>
    <m/>
    <d v="2019-11-18T00:00:00"/>
    <d v="2019-11-18T00:00:00"/>
    <s v="QDJONES"/>
    <m/>
    <m/>
    <m/>
    <m/>
    <m/>
    <m/>
    <m/>
    <m/>
    <m/>
    <x v="0"/>
    <x v="1"/>
  </r>
  <r>
    <s v="GASCHMIDT"/>
    <n v="1902277902"/>
    <s v="VP/ROOF-ENPARTS-BLDR"/>
    <s v="VP - WESTERN CASH/DIRECT SALES"/>
    <s v="RPLANET RETROFIT"/>
    <x v="0"/>
    <d v="2019-11-15T00:00:00"/>
    <d v="2019-11-20T00:00:00"/>
    <m/>
    <m/>
    <s v="CST"/>
    <m/>
    <x v="23"/>
    <s v="VH"/>
    <s v="C1"/>
    <m/>
    <m/>
    <m/>
    <m/>
    <n v="694"/>
    <n v="0"/>
    <n v="0.08"/>
    <n v="7.0000000000000007E-2"/>
    <n v="7.0000000000000007E-2"/>
    <n v="0"/>
    <m/>
    <n v="0"/>
    <n v="0"/>
    <n v="0"/>
    <m/>
    <m/>
    <n v="0"/>
    <n v="57"/>
    <n v="8.2129999999999992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15T00:00:00"/>
    <m/>
    <d v="2019-11-15T00:00:00"/>
    <d v="2019-11-15T00:00:00"/>
    <m/>
    <m/>
    <m/>
    <m/>
    <m/>
    <m/>
    <m/>
    <m/>
    <d v="2019-11-20T00:00:00"/>
    <m/>
    <m/>
    <m/>
    <m/>
    <m/>
    <m/>
    <m/>
    <m/>
    <m/>
    <d v="2019-12-02T00:00:00"/>
    <m/>
    <s v="GASCHMIDT"/>
    <d v="2019-11-15T00:00:00"/>
    <m/>
    <d v="2019-11-15T00:00:00"/>
    <d v="2019-11-15T00:00:00"/>
    <m/>
    <m/>
    <m/>
    <m/>
    <m/>
    <m/>
    <m/>
    <m/>
    <m/>
    <m/>
    <x v="0"/>
    <x v="2"/>
  </r>
  <r>
    <s v="RJCATO"/>
    <n v="1901628206"/>
    <s v="VP-ENPARTS-BLDR"/>
    <s v="FRED J PIETTE COMPANY INC."/>
    <s v="DOLLAR GENERAL - BYRON MN"/>
    <x v="0"/>
    <d v="2019-11-18T00:00:00"/>
    <d v="2019-11-20T00:00:00"/>
    <m/>
    <m/>
    <s v="CST"/>
    <s v="MEM"/>
    <x v="23"/>
    <s v="VH"/>
    <s v="C1"/>
    <m/>
    <m/>
    <m/>
    <m/>
    <n v="3032.13"/>
    <n v="3032.13"/>
    <n v="0.25"/>
    <n v="0.24"/>
    <n v="0.24"/>
    <n v="0"/>
    <m/>
    <n v="0"/>
    <n v="0"/>
    <n v="0"/>
    <m/>
    <m/>
    <n v="0"/>
    <n v="634.13"/>
    <n v="20.914000000000001"/>
    <n v="1220.08"/>
    <n v="40.238"/>
    <n v="0"/>
    <m/>
    <m/>
    <m/>
    <m/>
    <m/>
    <s v="APPEA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m/>
    <m/>
    <s v="CDBRIDGES"/>
    <m/>
    <m/>
    <m/>
    <m/>
    <m/>
    <m/>
    <m/>
    <d v="2019-11-22T00:00:00"/>
    <d v="2019-11-24T00:00:00"/>
    <s v="RJCATO"/>
    <d v="2019-11-18T00:00:00"/>
    <m/>
    <d v="2019-11-18T00:00:00"/>
    <d v="2019-11-18T00:00:00"/>
    <s v="ABANKS"/>
    <m/>
    <m/>
    <m/>
    <m/>
    <m/>
    <m/>
    <m/>
    <m/>
    <m/>
    <x v="0"/>
    <x v="1"/>
  </r>
  <r>
    <s v="MSRUSHING"/>
    <n v="1901633104"/>
    <s v="VP/CLAIM-ENPARTS-BLDR"/>
    <s v="FRED J PIETTE COMPANY INC."/>
    <s v="DOLLAR GENERAL - SURING WI"/>
    <x v="1"/>
    <d v="2019-11-18T00:00:00"/>
    <m/>
    <m/>
    <m/>
    <s v="CST"/>
    <s v="MEM"/>
    <x v="23"/>
    <s v="VH"/>
    <s v="C1"/>
    <m/>
    <m/>
    <m/>
    <d v="2019-12-01T00:00:00"/>
    <n v="0"/>
    <n v="0"/>
    <n v="0"/>
    <n v="0.19"/>
    <n v="0.19"/>
    <n v="0"/>
    <m/>
    <n v="0"/>
    <n v="0"/>
    <n v="0"/>
    <m/>
    <m/>
    <n v="0"/>
    <n v="-1"/>
    <m/>
    <n v="-246.86"/>
    <m/>
    <n v="0"/>
    <m/>
    <m/>
    <m/>
    <m/>
    <m/>
    <s v="JDPETRICH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m/>
    <m/>
    <s v="WILLA1"/>
    <m/>
    <m/>
    <m/>
    <m/>
    <m/>
    <m/>
    <m/>
    <d v="2019-11-20T00:00:00"/>
    <d v="2019-11-20T00:00:00"/>
    <s v="MSRUSHING"/>
    <d v="2019-11-19T00:00:00"/>
    <m/>
    <d v="2019-11-19T00:00:00"/>
    <d v="2019-11-19T00:00:00"/>
    <s v="ABALLARD"/>
    <m/>
    <m/>
    <m/>
    <m/>
    <m/>
    <m/>
    <m/>
    <m/>
    <m/>
    <x v="0"/>
    <x v="2"/>
  </r>
  <r>
    <s v="RJCATO"/>
    <n v="1900232614"/>
    <s v="VP/CLAIM-ENPARTS-BLDR"/>
    <s v="PENCE CONSTRUCTION, INC."/>
    <s v="FEDEX FREIGHT - CALEXICO CA"/>
    <x v="0"/>
    <d v="2019-11-19T00:00:00"/>
    <d v="2019-11-21T00:00:00"/>
    <m/>
    <m/>
    <s v="CST"/>
    <s v="MEM"/>
    <x v="23"/>
    <s v="VH"/>
    <s v="C1"/>
    <s v="OTHER"/>
    <m/>
    <m/>
    <m/>
    <n v="10834.02"/>
    <n v="0"/>
    <n v="1.38"/>
    <n v="1.39"/>
    <n v="1.39"/>
    <n v="0"/>
    <m/>
    <n v="0"/>
    <n v="0"/>
    <n v="0"/>
    <m/>
    <m/>
    <n v="0"/>
    <n v="5674.96"/>
    <n v="52.381"/>
    <n v="-4903.34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d v="2019-11-22T00:00:00"/>
    <m/>
    <s v="KPTRAN"/>
    <m/>
    <m/>
    <m/>
    <m/>
    <m/>
    <m/>
    <m/>
    <d v="2019-11-22T00:00:00"/>
    <d v="2019-11-26T00:00:00"/>
    <s v="RJCATO"/>
    <d v="2019-11-19T00:00:00"/>
    <m/>
    <d v="2019-11-19T00:00:00"/>
    <d v="2019-11-19T00:00:00"/>
    <s v="JHERCHER"/>
    <m/>
    <m/>
    <m/>
    <m/>
    <m/>
    <m/>
    <m/>
    <m/>
    <m/>
    <x v="0"/>
    <x v="2"/>
  </r>
  <r>
    <s v="RJCATO"/>
    <n v="1804274615"/>
    <s v="VP-ENPARTS-BLDR"/>
    <s v="SIMON &amp; COMPANY, INC."/>
    <s v="DOLLAR GENERAL - PHOENIX AZ (W"/>
    <x v="1"/>
    <d v="2019-11-21T00:00:00"/>
    <d v="2019-11-22T00:00:00"/>
    <m/>
    <m/>
    <s v="CST"/>
    <s v="MEM"/>
    <x v="23"/>
    <s v="VH"/>
    <s v="C1"/>
    <m/>
    <m/>
    <m/>
    <d v="2019-12-01T00:00:00"/>
    <n v="289.75"/>
    <n v="289.75"/>
    <n v="0.03"/>
    <n v="0.03"/>
    <n v="0.03"/>
    <n v="0"/>
    <m/>
    <n v="0"/>
    <n v="0"/>
    <n v="0"/>
    <m/>
    <m/>
    <n v="0"/>
    <n v="151.78"/>
    <n v="52.383000000000003"/>
    <n v="143.19"/>
    <n v="49.417999999999999"/>
    <n v="0"/>
    <m/>
    <m/>
    <m/>
    <m/>
    <m/>
    <s v="JDPETRICH"/>
    <m/>
    <m/>
    <m/>
    <m/>
    <s v="WILLA1"/>
    <m/>
    <m/>
    <m/>
    <m/>
    <m/>
    <m/>
    <m/>
    <m/>
    <m/>
    <m/>
    <m/>
    <m/>
    <m/>
    <m/>
    <m/>
    <m/>
    <m/>
    <m/>
    <m/>
    <m/>
    <m/>
    <m/>
    <m/>
    <m/>
    <s v="SVCORDERMAN"/>
    <d v="2019-11-22T00:00:00"/>
    <m/>
    <d v="2019-11-21T00:00:00"/>
    <d v="2019-11-21T00:00:00"/>
    <m/>
    <m/>
    <m/>
    <m/>
    <m/>
    <m/>
    <m/>
    <m/>
    <m/>
    <m/>
    <s v="JLWELSCHMEYER"/>
    <m/>
    <m/>
    <m/>
    <m/>
    <m/>
    <m/>
    <m/>
    <d v="2019-11-25T00:00:00"/>
    <d v="2019-11-25T00:00:00"/>
    <s v="RJCATO"/>
    <d v="2019-11-21T00:00:00"/>
    <m/>
    <d v="2019-11-21T00:00:00"/>
    <d v="2019-11-21T00:00:00"/>
    <s v="QDJONES"/>
    <m/>
    <m/>
    <m/>
    <m/>
    <m/>
    <m/>
    <m/>
    <m/>
    <m/>
    <x v="0"/>
    <x v="1"/>
  </r>
  <r>
    <s v="KSROBERTSON"/>
    <n v="1901172006"/>
    <s v="CLAIM-ENPARTS-BLDR"/>
    <s v="NORTH VALLEY BUILDING SYSTEMS, INC"/>
    <s v="BUD WALBERG"/>
    <x v="0"/>
    <d v="2019-11-19T00:00:00"/>
    <d v="2019-11-22T00:00:00"/>
    <m/>
    <s v="19-1236"/>
    <s v="KAN"/>
    <s v="KC3"/>
    <x v="0"/>
    <s v="VIS"/>
    <s v="B1"/>
    <s v="OTHER"/>
    <m/>
    <m/>
    <m/>
    <n v="1"/>
    <n v="0"/>
    <n v="0"/>
    <n v="0.02"/>
    <n v="0.02"/>
    <n v="0"/>
    <m/>
    <n v="0"/>
    <n v="0"/>
    <n v="0"/>
    <m/>
    <m/>
    <n v="0"/>
    <n v="1"/>
    <n v="100"/>
    <n v="-55.13"/>
    <m/>
    <n v="0"/>
    <m/>
    <m/>
    <m/>
    <m/>
    <m/>
    <s v="PSULLIVAN"/>
    <m/>
    <m/>
    <m/>
    <m/>
    <s v="KMBUCK"/>
    <m/>
    <m/>
    <m/>
    <m/>
    <m/>
    <m/>
    <m/>
    <m/>
    <m/>
    <s v="CARTZ2"/>
    <d v="2019-11-21T00:00:00"/>
    <d v="2019-11-21T00:00:00"/>
    <d v="2019-11-21T00:00:00"/>
    <d v="2019-11-21T00:00:00"/>
    <s v="JTHOMPSON2"/>
    <d v="2019-11-22T00:00:00"/>
    <d v="2019-11-22T00:00:00"/>
    <d v="2019-11-22T00:00:00"/>
    <d v="2019-11-22T00:00:00"/>
    <s v="WTHERZOG"/>
    <m/>
    <m/>
    <m/>
    <m/>
    <s v="SVCORDERMAN"/>
    <d v="2019-11-22T00:00:00"/>
    <m/>
    <d v="2019-11-22T00:00:00"/>
    <d v="2019-11-22T00:00:00"/>
    <m/>
    <m/>
    <m/>
    <m/>
    <m/>
    <m/>
    <m/>
    <m/>
    <d v="2019-11-27T00:00:00"/>
    <m/>
    <s v="KPTRAN"/>
    <m/>
    <m/>
    <m/>
    <m/>
    <m/>
    <m/>
    <m/>
    <d v="2019-11-27T00:00:00"/>
    <d v="2019-11-27T00:00:00"/>
    <s v="JTHOMPSON2"/>
    <d v="2019-11-21T00:00:00"/>
    <m/>
    <d v="2019-11-21T00:00:00"/>
    <d v="2019-11-22T00:00:00"/>
    <s v="SLATN"/>
    <m/>
    <m/>
    <m/>
    <m/>
    <m/>
    <m/>
    <m/>
    <m/>
    <m/>
    <x v="1"/>
    <x v="2"/>
  </r>
  <r>
    <s v="KSROBERTSON"/>
    <n v="1901172007"/>
    <s v="GB-ENPARTS-BLDR"/>
    <s v="NORTH VALLEY BUILDING SYSTEMS, INC"/>
    <s v="BUD WALBERG"/>
    <x v="1"/>
    <d v="2019-11-19T00:00:00"/>
    <d v="2019-11-22T00:00:00"/>
    <m/>
    <s v="19-1236"/>
    <s v="KAN"/>
    <s v="KC3"/>
    <x v="0"/>
    <s v="VIS"/>
    <s v="B1"/>
    <m/>
    <m/>
    <m/>
    <d v="2019-12-01T00:00:00"/>
    <n v="1"/>
    <n v="0"/>
    <n v="0"/>
    <n v="0.08"/>
    <n v="0.08"/>
    <n v="0"/>
    <m/>
    <n v="0"/>
    <n v="0"/>
    <n v="0"/>
    <m/>
    <m/>
    <n v="0"/>
    <n v="1"/>
    <n v="100"/>
    <n v="-154.91999999999999"/>
    <m/>
    <n v="0"/>
    <m/>
    <m/>
    <m/>
    <m/>
    <m/>
    <s v="PSULLIVAN"/>
    <m/>
    <m/>
    <m/>
    <m/>
    <s v="KMBUCK"/>
    <m/>
    <m/>
    <m/>
    <m/>
    <m/>
    <m/>
    <m/>
    <m/>
    <m/>
    <m/>
    <m/>
    <m/>
    <m/>
    <m/>
    <m/>
    <m/>
    <m/>
    <m/>
    <m/>
    <m/>
    <m/>
    <m/>
    <m/>
    <m/>
    <s v="SVCORDERMAN"/>
    <d v="2019-11-20T00:00:00"/>
    <m/>
    <d v="2019-11-20T00:00:00"/>
    <d v="2019-11-20T00:00:00"/>
    <m/>
    <m/>
    <m/>
    <m/>
    <m/>
    <m/>
    <m/>
    <m/>
    <m/>
    <m/>
    <s v="KPTRAN"/>
    <m/>
    <m/>
    <m/>
    <m/>
    <m/>
    <m/>
    <m/>
    <d v="2019-11-27T00:00:00"/>
    <d v="2019-11-27T00:00:00"/>
    <s v="KSROBERTSON"/>
    <d v="2019-11-19T00:00:00"/>
    <m/>
    <d v="2019-11-19T00:00:00"/>
    <d v="2019-11-19T00:00:00"/>
    <s v="SLATN"/>
    <m/>
    <m/>
    <m/>
    <m/>
    <m/>
    <m/>
    <m/>
    <m/>
    <m/>
    <x v="0"/>
    <x v="1"/>
  </r>
  <r>
    <s v="RIVEC"/>
    <n v="1802512753"/>
    <s v="GB-ENPARTS-BLDR"/>
    <s v="QUALITY ERECTORS &amp; CONSTRUCTION CO., INC"/>
    <s v="BART"/>
    <x v="0"/>
    <d v="2019-10-29T00:00:00"/>
    <m/>
    <m/>
    <s v="BART"/>
    <s v="BUC"/>
    <s v="BUC"/>
    <x v="21"/>
    <s v="VIS"/>
    <s v="E"/>
    <m/>
    <m/>
    <m/>
    <m/>
    <n v="117"/>
    <n v="0"/>
    <n v="0"/>
    <n v="0"/>
    <n v="0"/>
    <n v="0"/>
    <m/>
    <n v="0"/>
    <n v="0"/>
    <n v="0"/>
    <m/>
    <m/>
    <n v="0"/>
    <n v="42"/>
    <n v="35.896999999999998"/>
    <n v="-76.5"/>
    <m/>
    <n v="0"/>
    <m/>
    <m/>
    <m/>
    <m/>
    <m/>
    <s v="ASHERAFATI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30T00:00:00"/>
    <m/>
    <d v="2019-10-30T00:00:00"/>
    <d v="2019-10-30T00:00:00"/>
    <m/>
    <m/>
    <m/>
    <m/>
    <m/>
    <m/>
    <m/>
    <m/>
    <d v="2019-11-04T00:00:00"/>
    <m/>
    <m/>
    <m/>
    <m/>
    <m/>
    <m/>
    <m/>
    <m/>
    <m/>
    <d v="2019-10-30T00:00:00"/>
    <d v="2019-11-23T00:00:00"/>
    <s v="LINDS"/>
    <d v="2019-10-30T00:00:00"/>
    <m/>
    <d v="2019-10-30T00:00:00"/>
    <d v="2019-10-30T00:00:00"/>
    <s v="BOBBT1"/>
    <m/>
    <m/>
    <m/>
    <m/>
    <m/>
    <m/>
    <m/>
    <m/>
    <m/>
    <x v="0"/>
    <x v="1"/>
  </r>
  <r>
    <s v="QUALC"/>
    <n v="1802512755"/>
    <s v="CLAIM-ENPARTS-BLDR"/>
    <s v="QUALITY ERECTORS &amp; CONSTRUCTION CO., INC"/>
    <s v="BART"/>
    <x v="1"/>
    <d v="2019-11-04T00:00:00"/>
    <d v="2019-11-08T00:00:00"/>
    <m/>
    <s v="BART"/>
    <s v="BUC"/>
    <s v="BUC"/>
    <x v="21"/>
    <s v="VIS"/>
    <s v="E"/>
    <m/>
    <m/>
    <m/>
    <d v="2019-12-01T00:00:00"/>
    <n v="0"/>
    <n v="0"/>
    <n v="0"/>
    <n v="0.06"/>
    <n v="0.06"/>
    <n v="0"/>
    <m/>
    <n v="0"/>
    <n v="0"/>
    <n v="0"/>
    <m/>
    <m/>
    <n v="0"/>
    <n v="-1"/>
    <m/>
    <n v="-115.38"/>
    <m/>
    <n v="0"/>
    <m/>
    <m/>
    <m/>
    <m/>
    <m/>
    <s v="ASHERAFATI"/>
    <m/>
    <m/>
    <m/>
    <m/>
    <m/>
    <m/>
    <m/>
    <m/>
    <m/>
    <m/>
    <m/>
    <m/>
    <m/>
    <m/>
    <s v="GRARNDT"/>
    <d v="2019-11-05T00:00:00"/>
    <d v="2019-11-05T00:00:00"/>
    <d v="2019-11-05T00:00:00"/>
    <m/>
    <s v="JTHOMPSON2"/>
    <d v="2019-11-06T00:00:00"/>
    <d v="2019-11-06T00:00:00"/>
    <d v="2019-11-06T00:00:00"/>
    <m/>
    <m/>
    <m/>
    <m/>
    <m/>
    <m/>
    <m/>
    <m/>
    <m/>
    <m/>
    <d v="2019-11-06T00:00:00"/>
    <m/>
    <m/>
    <m/>
    <m/>
    <m/>
    <m/>
    <m/>
    <m/>
    <d v="2019-11-11T00:00:00"/>
    <m/>
    <m/>
    <m/>
    <m/>
    <m/>
    <m/>
    <m/>
    <m/>
    <m/>
    <d v="2019-11-11T00:00:00"/>
    <d v="2019-11-11T00:00:00"/>
    <s v="GRARNDT"/>
    <d v="2019-11-06T00:00:00"/>
    <m/>
    <d v="2019-11-06T00:00:00"/>
    <d v="2019-11-06T00:00:00"/>
    <s v="BOBBT1"/>
    <m/>
    <m/>
    <m/>
    <m/>
    <m/>
    <m/>
    <m/>
    <m/>
    <m/>
    <x v="0"/>
    <x v="2"/>
  </r>
  <r>
    <s v="KSROBERTSON"/>
    <n v="1900624501"/>
    <s v="GB/WS-CUSTOM-BLDR"/>
    <s v="HILBERS, INC."/>
    <s v="FORTUNE CHARTER SCHOOL"/>
    <x v="0"/>
    <d v="2019-03-26T00:00:00"/>
    <d v="2019-12-13T00:00:00"/>
    <m/>
    <m/>
    <s v="CAN"/>
    <s v="OS"/>
    <x v="1"/>
    <s v="VIS"/>
    <s v="H5"/>
    <m/>
    <d v="2019-10-11T00:00:00"/>
    <d v="2019-10-14T00:00:00"/>
    <m/>
    <n v="182406"/>
    <n v="0"/>
    <n v="26.35"/>
    <n v="17.670000000000002"/>
    <n v="17.670000000000002"/>
    <n v="605"/>
    <m/>
    <n v="873.16"/>
    <n v="0"/>
    <n v="873.16"/>
    <n v="104038"/>
    <n v="94385"/>
    <n v="0"/>
    <n v="15791"/>
    <n v="8.657"/>
    <n v="0"/>
    <m/>
    <n v="0"/>
    <m/>
    <m/>
    <m/>
    <m/>
    <m/>
    <s v="SAYOUSEF"/>
    <d v="2019-05-28T00:00:00"/>
    <d v="2019-05-28T00:00:00"/>
    <d v="2019-06-18T00:00:00"/>
    <m/>
    <s v="HAMIS"/>
    <d v="2019-06-19T00:00:00"/>
    <d v="2019-06-19T00:00:00"/>
    <d v="2019-06-19T00:00:00"/>
    <m/>
    <s v="SAYOUSEF"/>
    <m/>
    <m/>
    <m/>
    <m/>
    <s v="DLLUEBBERT"/>
    <d v="2019-10-03T00:00:00"/>
    <d v="2019-10-03T00:00:00"/>
    <d v="2019-10-04T00:00:00"/>
    <d v="2019-11-13T00:00:00"/>
    <s v="WAPER"/>
    <d v="2019-10-31T00:00:00"/>
    <d v="2019-10-31T00:00:00"/>
    <d v="2019-11-11T00:00:00"/>
    <d v="2019-11-13T00:00:00"/>
    <s v="WAPER"/>
    <d v="2019-11-06T00:00:00"/>
    <d v="2019-11-06T00:00:00"/>
    <d v="2019-11-19T00:00:00"/>
    <d v="2019-11-13T00:00:00"/>
    <s v="SVCORDERMAN"/>
    <d v="2019-11-20T00:00:00"/>
    <m/>
    <d v="2019-11-20T00:00:00"/>
    <d v="2019-11-14T00:00:00"/>
    <s v="DLLUEBBERT"/>
    <d v="2019-11-12T00:00:00"/>
    <d v="2019-11-12T00:00:00"/>
    <d v="2019-11-12T00:00:00"/>
    <d v="2019-11-13T00:00:00"/>
    <m/>
    <m/>
    <m/>
    <d v="2019-11-18T00:00:00"/>
    <m/>
    <s v="JLWELSCHMEYER"/>
    <m/>
    <m/>
    <m/>
    <m/>
    <m/>
    <m/>
    <m/>
    <d v="2019-12-30T00:00:00"/>
    <m/>
    <s v="DLLUEBBERT"/>
    <d v="2019-11-19T00:00:00"/>
    <m/>
    <d v="2019-11-19T00:00:00"/>
    <d v="2019-11-13T00:00:00"/>
    <s v="JLSY"/>
    <d v="2019-05-22T00:00:00"/>
    <d v="2019-05-22T00:00:00"/>
    <d v="2019-05-24T00:00:00"/>
    <d v="2019-05-28T00:00:00"/>
    <m/>
    <m/>
    <m/>
    <m/>
    <m/>
    <x v="0"/>
    <x v="0"/>
  </r>
  <r>
    <s v="KSROBERTSON"/>
    <n v="1900624508"/>
    <s v="GB/WS-CUSTOM-BLDR"/>
    <s v="HILBERS, INC."/>
    <s v="FORTUNE CHARTER SCHOOL"/>
    <x v="0"/>
    <d v="2019-10-07T00:00:00"/>
    <d v="2019-12-13T00:00:00"/>
    <m/>
    <m/>
    <s v="CAN"/>
    <s v="OS"/>
    <x v="1"/>
    <s v="VIS"/>
    <s v="H5"/>
    <m/>
    <d v="2019-10-11T00:00:00"/>
    <d v="2019-10-14T00:00:00"/>
    <m/>
    <n v="32880"/>
    <n v="0"/>
    <n v="7.3"/>
    <n v="7.31"/>
    <n v="7.31"/>
    <n v="0"/>
    <m/>
    <n v="0"/>
    <n v="0"/>
    <n v="0"/>
    <m/>
    <m/>
    <n v="0"/>
    <n v="13924"/>
    <n v="42.347999999999999"/>
    <n v="0"/>
    <m/>
    <n v="0"/>
    <m/>
    <m/>
    <m/>
    <m/>
    <m/>
    <s v="SAYOUSEF"/>
    <m/>
    <m/>
    <m/>
    <m/>
    <s v="SCHLK"/>
    <m/>
    <m/>
    <m/>
    <m/>
    <m/>
    <m/>
    <m/>
    <m/>
    <m/>
    <s v="CHAPM"/>
    <d v="2019-10-07T00:00:00"/>
    <d v="2019-10-07T00:00:00"/>
    <d v="2019-10-16T00:00:00"/>
    <d v="2019-10-16T00:00:00"/>
    <s v="DLLUEBBERT"/>
    <m/>
    <m/>
    <m/>
    <m/>
    <m/>
    <m/>
    <m/>
    <m/>
    <m/>
    <s v="SVCORDERMAN"/>
    <d v="2019-11-20T00:00:00"/>
    <m/>
    <d v="2019-11-20T00:00:00"/>
    <d v="2019-11-14T00:00:00"/>
    <s v="CHAPM"/>
    <d v="2019-11-13T00:00:00"/>
    <d v="2019-11-13T00:00:00"/>
    <d v="2019-11-13T00:00:00"/>
    <d v="2019-11-13T00:00:00"/>
    <m/>
    <m/>
    <m/>
    <d v="2019-11-18T00:00:00"/>
    <m/>
    <s v="JLWELSCHMEYER"/>
    <m/>
    <m/>
    <m/>
    <m/>
    <m/>
    <m/>
    <m/>
    <d v="2020-01-03T00:00:00"/>
    <m/>
    <s v="CHAPM"/>
    <d v="2019-11-19T00:00:00"/>
    <m/>
    <d v="2019-11-19T00:00:00"/>
    <d v="2019-11-14T00:00:00"/>
    <s v="JLSY"/>
    <d v="2019-05-28T00:00:00"/>
    <d v="2019-05-28T00:00:00"/>
    <d v="2019-05-28T00:00:00"/>
    <d v="2019-05-28T00:00:00"/>
    <m/>
    <m/>
    <m/>
    <m/>
    <m/>
    <x v="0"/>
    <x v="0"/>
  </r>
  <r>
    <s v="KSROBERTSON"/>
    <n v="1900624510"/>
    <s v="GB/WS-CUSTOM-BLDR"/>
    <s v="HILBERS, INC."/>
    <s v="FORTUNE CHARTER SCHOOL"/>
    <x v="0"/>
    <d v="2019-11-20T00:00:00"/>
    <d v="2019-12-13T00:00:00"/>
    <m/>
    <m/>
    <s v="CAN"/>
    <s v="OS"/>
    <x v="1"/>
    <s v="VIS"/>
    <s v="H5"/>
    <m/>
    <d v="2019-11-20T00:00:00"/>
    <d v="2019-11-20T00:00:00"/>
    <m/>
    <n v="1"/>
    <n v="0"/>
    <n v="0"/>
    <n v="0.03"/>
    <n v="0.03"/>
    <n v="0"/>
    <m/>
    <n v="0"/>
    <n v="0"/>
    <n v="0"/>
    <m/>
    <m/>
    <n v="0"/>
    <n v="1"/>
    <n v="100"/>
    <n v="0"/>
    <m/>
    <n v="0"/>
    <m/>
    <m/>
    <m/>
    <m/>
    <m/>
    <s v="SAYOUSEF"/>
    <m/>
    <m/>
    <m/>
    <m/>
    <s v="HAMIS"/>
    <m/>
    <m/>
    <m/>
    <m/>
    <m/>
    <m/>
    <m/>
    <m/>
    <m/>
    <s v="DYEYDE2"/>
    <d v="2019-11-20T00:00:00"/>
    <d v="2019-11-20T00:00:00"/>
    <d v="2019-11-20T00:00:00"/>
    <d v="2019-11-20T00:00:00"/>
    <s v="KBSAYTHONGPHET"/>
    <d v="2019-11-20T00:00:00"/>
    <d v="2019-11-20T00:00:00"/>
    <d v="2019-11-20T00:00:00"/>
    <d v="2019-11-20T00:00:00"/>
    <m/>
    <m/>
    <m/>
    <m/>
    <m/>
    <s v="SVCORDERMAN"/>
    <d v="2019-11-21T00:00:00"/>
    <m/>
    <d v="2019-11-21T00:00:00"/>
    <d v="2019-11-20T00:00:00"/>
    <m/>
    <m/>
    <m/>
    <m/>
    <m/>
    <m/>
    <m/>
    <m/>
    <d v="2019-11-25T00:00:00"/>
    <m/>
    <s v="JLWELSCHMEYER"/>
    <m/>
    <m/>
    <m/>
    <m/>
    <m/>
    <m/>
    <m/>
    <d v="2020-01-03T00:00:00"/>
    <m/>
    <s v="DYEYDE2"/>
    <d v="2019-11-20T00:00:00"/>
    <m/>
    <d v="2019-11-20T00:00:00"/>
    <d v="2019-11-20T00:00:00"/>
    <s v="JLSY"/>
    <m/>
    <m/>
    <m/>
    <m/>
    <m/>
    <m/>
    <m/>
    <m/>
    <m/>
    <x v="0"/>
    <x v="0"/>
  </r>
  <r>
    <s v="KSROBERTSON"/>
    <n v="1900624511"/>
    <s v="GB-ENPARTS-BLDR"/>
    <s v="HILBERS, INC."/>
    <s v="FORTUNE CHARTER SCHOOL"/>
    <x v="0"/>
    <d v="2019-11-21T00:00:00"/>
    <d v="2019-12-13T00:00:00"/>
    <m/>
    <m/>
    <s v="CAN"/>
    <s v="OS"/>
    <x v="1"/>
    <s v="VIS"/>
    <s v="H5"/>
    <m/>
    <m/>
    <m/>
    <m/>
    <n v="1"/>
    <n v="0"/>
    <n v="0"/>
    <n v="0.42"/>
    <n v="0.42"/>
    <n v="0"/>
    <m/>
    <n v="0"/>
    <n v="0"/>
    <n v="0"/>
    <m/>
    <m/>
    <n v="0"/>
    <n v="1"/>
    <n v="100"/>
    <n v="0"/>
    <m/>
    <n v="0"/>
    <m/>
    <m/>
    <m/>
    <m/>
    <m/>
    <s v="SAYOUSEF"/>
    <m/>
    <m/>
    <m/>
    <m/>
    <s v="HAMIS"/>
    <m/>
    <m/>
    <m/>
    <m/>
    <m/>
    <m/>
    <m/>
    <m/>
    <m/>
    <s v="DYEYDE2"/>
    <d v="2019-11-21T00:00:00"/>
    <d v="2019-11-21T00:00:00"/>
    <d v="2019-11-21T00:00:00"/>
    <d v="2019-11-21T00:00:00"/>
    <s v="KBSAYTHONGPHET"/>
    <d v="2019-11-21T00:00:00"/>
    <d v="2019-11-21T00:00:00"/>
    <d v="2019-11-21T00:00:00"/>
    <d v="2019-11-21T00:00:00"/>
    <m/>
    <m/>
    <m/>
    <m/>
    <m/>
    <s v="SVCORDERMAN"/>
    <d v="2019-11-21T00:00:00"/>
    <m/>
    <d v="2019-11-21T00:00:00"/>
    <d v="2019-11-21T00:00:00"/>
    <m/>
    <m/>
    <m/>
    <m/>
    <m/>
    <m/>
    <m/>
    <m/>
    <d v="2019-11-25T00:00:00"/>
    <m/>
    <s v="JLWELSCHMEYER"/>
    <m/>
    <m/>
    <m/>
    <m/>
    <m/>
    <m/>
    <m/>
    <d v="2019-12-30T00:00:00"/>
    <m/>
    <s v="DYEYDE2"/>
    <d v="2019-11-21T00:00:00"/>
    <m/>
    <d v="2019-11-21T00:00:00"/>
    <d v="2019-11-21T00:00:00"/>
    <s v="JLSY"/>
    <m/>
    <m/>
    <m/>
    <m/>
    <m/>
    <m/>
    <m/>
    <m/>
    <m/>
    <x v="0"/>
    <x v="1"/>
  </r>
  <r>
    <s v="JLHILL"/>
    <n v="1900734704"/>
    <s v="CLAIM-ENPARTS-BLDR"/>
    <s v="MORRIS CONSTRUCTION ENTERPRISES, INC."/>
    <s v="THUNDER ROAD FAMILY ENTERTAINM"/>
    <x v="0"/>
    <d v="2019-11-18T00:00:00"/>
    <d v="2019-11-20T00:00:00"/>
    <m/>
    <s v="19-104"/>
    <s v="KAN"/>
    <s v="VIS"/>
    <x v="18"/>
    <s v="VIS"/>
    <s v="F1"/>
    <s v="OTHER"/>
    <m/>
    <m/>
    <m/>
    <n v="1"/>
    <n v="0"/>
    <n v="0"/>
    <n v="0.18"/>
    <n v="0.18"/>
    <n v="0"/>
    <m/>
    <n v="0"/>
    <n v="0"/>
    <n v="0"/>
    <m/>
    <m/>
    <n v="0"/>
    <n v="1"/>
    <n v="100"/>
    <n v="-380.48"/>
    <m/>
    <n v="0"/>
    <m/>
    <m/>
    <m/>
    <m/>
    <m/>
    <s v="ABGONZALEZ"/>
    <m/>
    <m/>
    <m/>
    <m/>
    <s v="BHLOCKLEAR"/>
    <m/>
    <m/>
    <m/>
    <m/>
    <m/>
    <m/>
    <m/>
    <m/>
    <m/>
    <m/>
    <m/>
    <m/>
    <m/>
    <m/>
    <m/>
    <m/>
    <m/>
    <m/>
    <m/>
    <m/>
    <m/>
    <m/>
    <m/>
    <m/>
    <s v="SVCORDERMAN"/>
    <m/>
    <m/>
    <d v="2019-11-18T00:00:00"/>
    <d v="2019-11-18T00:00:00"/>
    <m/>
    <m/>
    <m/>
    <m/>
    <m/>
    <m/>
    <m/>
    <m/>
    <d v="2019-11-21T00:00:00"/>
    <m/>
    <s v="HAMIS"/>
    <m/>
    <m/>
    <m/>
    <m/>
    <m/>
    <m/>
    <m/>
    <d v="2019-11-25T00:00:00"/>
    <d v="2019-11-21T00:00:00"/>
    <s v="JLHILL"/>
    <d v="2019-11-18T00:00:00"/>
    <m/>
    <d v="2019-11-18T00:00:00"/>
    <d v="2019-11-18T00:00:00"/>
    <s v="JDHUDSON"/>
    <m/>
    <m/>
    <m/>
    <m/>
    <m/>
    <m/>
    <m/>
    <m/>
    <m/>
    <x v="0"/>
    <x v="2"/>
  </r>
  <r>
    <s v="JLHILL"/>
    <n v="1901577501"/>
    <s v="GB/WS-STD-BLDR"/>
    <s v="KRULL CONSTRUCTION COMPANY INC"/>
    <s v="PROFESSIONAL POOLS &amp; SPA ADDIT"/>
    <x v="0"/>
    <d v="2019-07-19T00:00:00"/>
    <d v="2019-12-02T00:00:00"/>
    <m/>
    <s v="Professional Pools"/>
    <s v="VIS"/>
    <s v="KC1"/>
    <x v="3"/>
    <s v="VIS"/>
    <s v="C1"/>
    <m/>
    <d v="2019-10-01T00:00:00"/>
    <d v="2019-10-02T00:00:00"/>
    <m/>
    <n v="52227"/>
    <n v="0"/>
    <n v="11.07"/>
    <n v="10.75"/>
    <n v="10.75"/>
    <n v="109"/>
    <n v="109"/>
    <n v="127.96"/>
    <n v="0"/>
    <n v="127.96"/>
    <n v="11846"/>
    <n v="7358"/>
    <n v="0"/>
    <n v="18741"/>
    <n v="35.884"/>
    <n v="0"/>
    <m/>
    <n v="35.880000000000003"/>
    <m/>
    <m/>
    <m/>
    <m/>
    <m/>
    <s v="MBUTLER"/>
    <d v="2019-09-03T00:00:00"/>
    <d v="2019-09-03T00:00:00"/>
    <d v="2019-09-13T00:00:00"/>
    <d v="2019-09-13T00:00:00"/>
    <s v="SOMMJ"/>
    <d v="2019-09-30T00:00:00"/>
    <d v="2019-09-30T00:00:00"/>
    <d v="2019-09-11T00:00:00"/>
    <d v="2019-09-11T00:00:00"/>
    <m/>
    <m/>
    <m/>
    <m/>
    <m/>
    <s v="RASHMIR"/>
    <d v="2019-10-16T00:00:00"/>
    <d v="2019-10-16T00:00:00"/>
    <d v="2019-10-25T00:00:00"/>
    <d v="2019-10-25T00:00:00"/>
    <s v="GIRI"/>
    <d v="2019-10-30T00:00:00"/>
    <d v="2019-10-30T00:00:00"/>
    <d v="2019-11-01T00:00:00"/>
    <d v="2019-11-01T00:00:00"/>
    <m/>
    <m/>
    <m/>
    <m/>
    <m/>
    <s v="SVCORDERMAN"/>
    <d v="2019-11-11T00:00:00"/>
    <m/>
    <d v="2019-11-11T00:00:00"/>
    <d v="2019-11-08T00:00:00"/>
    <s v="RASHMIR"/>
    <d v="2019-11-04T00:00:00"/>
    <d v="2019-11-04T00:00:00"/>
    <d v="2019-11-04T00:00:00"/>
    <d v="2019-11-04T00:00:00"/>
    <s v="COMPASS"/>
    <m/>
    <m/>
    <d v="2019-11-13T00:00:00"/>
    <d v="2019-11-14T00:00:00"/>
    <m/>
    <m/>
    <m/>
    <m/>
    <m/>
    <m/>
    <m/>
    <m/>
    <d v="2019-12-02T00:00:00"/>
    <m/>
    <s v="RASHMIR"/>
    <d v="2019-11-08T00:00:00"/>
    <m/>
    <d v="2019-11-08T00:00:00"/>
    <d v="2019-11-08T00:00:00"/>
    <s v="RWLEQUIEU"/>
    <d v="2019-07-29T00:00:00"/>
    <d v="2019-07-29T00:00:00"/>
    <d v="2019-08-01T00:00:00"/>
    <d v="2019-07-30T00:00:00"/>
    <m/>
    <m/>
    <m/>
    <m/>
    <m/>
    <x v="0"/>
    <x v="0"/>
  </r>
  <r>
    <s v="JLHILL"/>
    <n v="1901577502"/>
    <s v="GB/WS-STD-BLDR"/>
    <s v="KRULL CONSTRUCTION COMPANY INC"/>
    <s v="PROFESSIONAL POOLS &amp; SPA ADDIT"/>
    <x v="0"/>
    <d v="2019-11-12T00:00:00"/>
    <d v="2019-12-03T00:00:00"/>
    <m/>
    <s v="Professional Pools"/>
    <s v="VIS"/>
    <s v="KC1"/>
    <x v="3"/>
    <s v="VIS"/>
    <s v="C1"/>
    <m/>
    <d v="2019-11-13T00:00:00"/>
    <d v="2019-11-13T00:00:00"/>
    <m/>
    <n v="1"/>
    <n v="0"/>
    <n v="0"/>
    <n v="0.13"/>
    <n v="0.13"/>
    <n v="0"/>
    <m/>
    <n v="0"/>
    <n v="0"/>
    <n v="0"/>
    <m/>
    <m/>
    <n v="0"/>
    <n v="1"/>
    <n v="100"/>
    <n v="0"/>
    <m/>
    <n v="0"/>
    <m/>
    <m/>
    <m/>
    <m/>
    <m/>
    <s v="MBUTLER"/>
    <m/>
    <m/>
    <m/>
    <m/>
    <s v="SOMMJ"/>
    <m/>
    <m/>
    <m/>
    <m/>
    <m/>
    <m/>
    <m/>
    <m/>
    <m/>
    <s v="RASHMIR"/>
    <m/>
    <m/>
    <m/>
    <m/>
    <s v="GIRI"/>
    <m/>
    <m/>
    <m/>
    <m/>
    <m/>
    <m/>
    <m/>
    <m/>
    <m/>
    <s v="SVCORDERMAN"/>
    <d v="2019-11-14T00:00:00"/>
    <m/>
    <d v="2019-11-14T00:00:00"/>
    <d v="2019-11-13T00:00:00"/>
    <m/>
    <m/>
    <m/>
    <m/>
    <m/>
    <m/>
    <m/>
    <m/>
    <d v="2019-11-18T00:00:00"/>
    <m/>
    <m/>
    <m/>
    <m/>
    <m/>
    <m/>
    <m/>
    <m/>
    <m/>
    <d v="2019-12-02T00:00:00"/>
    <m/>
    <s v="RAMRA"/>
    <d v="2019-11-12T00:00:00"/>
    <m/>
    <d v="2019-11-12T00:00:00"/>
    <d v="2019-11-12T00:00:00"/>
    <s v="RWLEQUIEU"/>
    <m/>
    <m/>
    <m/>
    <m/>
    <m/>
    <m/>
    <m/>
    <m/>
    <m/>
    <x v="0"/>
    <x v="0"/>
  </r>
  <r>
    <s v="JRTHOMAS"/>
    <n v="1900550008"/>
    <s v="GB/WS-CUSTOM-BLDR"/>
    <s v="JEBCO CONSTRUCTION COMPANY, LLC"/>
    <s v="FANN-SHOP"/>
    <x v="1"/>
    <d v="2019-11-13T00:00:00"/>
    <d v="2019-11-18T00:00:00"/>
    <m/>
    <m/>
    <s v="KAN"/>
    <s v="ANN"/>
    <x v="3"/>
    <s v="VIS"/>
    <s v="C1"/>
    <m/>
    <d v="2019-11-14T00:00:00"/>
    <d v="2019-11-14T00:00:00"/>
    <d v="2019-12-01T00:00:00"/>
    <n v="1"/>
    <n v="0"/>
    <n v="0"/>
    <n v="1.21"/>
    <n v="1.21"/>
    <n v="0"/>
    <m/>
    <n v="0"/>
    <n v="0"/>
    <n v="0"/>
    <m/>
    <m/>
    <n v="0"/>
    <n v="0"/>
    <m/>
    <n v="-2569.86"/>
    <m/>
    <n v="0"/>
    <m/>
    <m/>
    <m/>
    <m/>
    <m/>
    <s v="COURB"/>
    <m/>
    <m/>
    <m/>
    <m/>
    <s v="BHLOCKLEAR"/>
    <m/>
    <m/>
    <m/>
    <m/>
    <m/>
    <m/>
    <m/>
    <m/>
    <m/>
    <m/>
    <m/>
    <m/>
    <m/>
    <m/>
    <m/>
    <m/>
    <m/>
    <m/>
    <m/>
    <m/>
    <m/>
    <m/>
    <m/>
    <m/>
    <s v="SVCORDERMAN"/>
    <d v="2019-11-15T00:00:00"/>
    <m/>
    <d v="2019-11-15T00:00:00"/>
    <d v="2019-11-14T00:00:00"/>
    <m/>
    <m/>
    <m/>
    <m/>
    <m/>
    <m/>
    <m/>
    <m/>
    <d v="2019-11-18T00:00:00"/>
    <m/>
    <s v="DWESSEL"/>
    <m/>
    <m/>
    <m/>
    <m/>
    <m/>
    <m/>
    <m/>
    <d v="2019-11-21T00:00:00"/>
    <d v="2019-11-19T00:00:00"/>
    <s v="JRTHOMAS"/>
    <d v="2019-11-14T00:00:00"/>
    <m/>
    <d v="2019-11-14T00:00:00"/>
    <d v="2019-11-14T00:00:00"/>
    <s v="JFPUDENZ"/>
    <m/>
    <m/>
    <m/>
    <m/>
    <m/>
    <m/>
    <m/>
    <m/>
    <m/>
    <x v="0"/>
    <x v="0"/>
  </r>
  <r>
    <s v="JRTHOMAS"/>
    <n v="1900550005"/>
    <s v="GB/WS-CUSTOM-BLDR"/>
    <s v="JEBCO CONSTRUCTION COMPANY, LLC"/>
    <s v="FANN-SHOP"/>
    <x v="1"/>
    <d v="2019-11-13T00:00:00"/>
    <d v="2019-11-18T00:00:00"/>
    <m/>
    <m/>
    <s v="KAN"/>
    <s v="ANN"/>
    <x v="3"/>
    <s v="VIS"/>
    <s v="C1"/>
    <m/>
    <d v="2019-11-13T00:00:00"/>
    <d v="2019-11-14T00:00:00"/>
    <d v="2019-12-01T00:00:00"/>
    <n v="1"/>
    <n v="0"/>
    <n v="0"/>
    <n v="0.04"/>
    <n v="0.04"/>
    <n v="0"/>
    <m/>
    <n v="0"/>
    <n v="0"/>
    <n v="0"/>
    <m/>
    <m/>
    <n v="0"/>
    <n v="0"/>
    <m/>
    <n v="-178.01"/>
    <m/>
    <n v="0"/>
    <m/>
    <m/>
    <m/>
    <m/>
    <m/>
    <s v="COURB"/>
    <m/>
    <m/>
    <m/>
    <m/>
    <s v="BHLOCKLEAR"/>
    <m/>
    <m/>
    <m/>
    <m/>
    <m/>
    <m/>
    <m/>
    <m/>
    <m/>
    <s v="MOHAN"/>
    <m/>
    <m/>
    <m/>
    <m/>
    <s v="TAMIL"/>
    <m/>
    <m/>
    <m/>
    <m/>
    <m/>
    <m/>
    <m/>
    <m/>
    <m/>
    <s v="SVCORDERMAN"/>
    <m/>
    <m/>
    <d v="2019-11-14T00:00:00"/>
    <d v="2019-11-14T00:00:00"/>
    <m/>
    <m/>
    <m/>
    <m/>
    <m/>
    <m/>
    <m/>
    <m/>
    <m/>
    <m/>
    <s v="DWESSEL"/>
    <m/>
    <m/>
    <m/>
    <m/>
    <m/>
    <m/>
    <m/>
    <d v="2019-11-21T00:00:00"/>
    <d v="2019-11-21T00:00:00"/>
    <s v="RAMRA"/>
    <d v="2019-11-13T00:00:00"/>
    <m/>
    <d v="2019-11-13T00:00:00"/>
    <d v="2019-11-13T00:00:00"/>
    <s v="JFPUDENZ"/>
    <m/>
    <m/>
    <m/>
    <m/>
    <m/>
    <m/>
    <m/>
    <m/>
    <m/>
    <x v="0"/>
    <x v="0"/>
  </r>
  <r>
    <s v="JLHILL"/>
    <n v="1900951701"/>
    <s v="GB/LM-CUSTOM-BLDR"/>
    <s v="PARK AVENUE CONSTRUCTION, LTD."/>
    <s v="CARMI WAREHOUSE"/>
    <x v="0"/>
    <d v="2019-04-30T00:00:00"/>
    <d v="2019-12-16T00:00:00"/>
    <m/>
    <s v="Grupo Carmi"/>
    <s v="VIS"/>
    <s v="NC"/>
    <x v="3"/>
    <s v="VIS"/>
    <s v="E1"/>
    <m/>
    <d v="2019-05-10T00:00:00"/>
    <d v="2019-05-10T00:00:00"/>
    <m/>
    <n v="391165"/>
    <n v="0"/>
    <n v="124.8"/>
    <n v="133.01"/>
    <n v="133.01"/>
    <n v="229"/>
    <n v="232"/>
    <n v="299.77999999999997"/>
    <n v="0"/>
    <n v="299.77999999999997"/>
    <n v="39356"/>
    <n v="24149"/>
    <n v="0"/>
    <n v="77775"/>
    <n v="19.882999999999999"/>
    <n v="0"/>
    <m/>
    <n v="0"/>
    <m/>
    <m/>
    <m/>
    <m/>
    <m/>
    <s v="JKALE"/>
    <d v="2019-09-16T00:00:00"/>
    <d v="2019-09-16T00:00:00"/>
    <d v="2019-09-24T00:00:00"/>
    <d v="2019-09-25T00:00:00"/>
    <s v="WJCLYMER"/>
    <d v="2019-09-23T00:00:00"/>
    <d v="2019-09-23T00:00:00"/>
    <d v="2019-09-23T00:00:00"/>
    <d v="2019-09-26T00:00:00"/>
    <s v="WJCLYMER"/>
    <d v="2019-08-09T00:00:00"/>
    <d v="2019-08-09T00:00:00"/>
    <d v="2019-10-09T00:00:00"/>
    <d v="2019-10-08T00:00:00"/>
    <s v="ARUL"/>
    <d v="2019-10-16T00:00:00"/>
    <d v="2019-10-16T00:00:00"/>
    <d v="2019-10-22T00:00:00"/>
    <d v="2019-10-22T00:00:00"/>
    <s v="GIRI"/>
    <d v="2019-11-04T00:00:00"/>
    <d v="2019-11-04T00:00:00"/>
    <d v="2019-11-08T00:00:00"/>
    <m/>
    <m/>
    <m/>
    <m/>
    <m/>
    <m/>
    <s v="SVCORDERMAN"/>
    <d v="2019-11-21T00:00:00"/>
    <m/>
    <d v="2019-11-21T00:00:00"/>
    <d v="2019-11-20T00:00:00"/>
    <s v="SGPERUMAL"/>
    <d v="2019-11-13T00:00:00"/>
    <d v="2019-11-13T00:00:00"/>
    <d v="2019-11-13T00:00:00"/>
    <d v="2019-11-13T00:00:00"/>
    <s v="COMPASS"/>
    <m/>
    <m/>
    <d v="2019-11-25T00:00:00"/>
    <d v="2019-11-21T00:00:00"/>
    <s v="DINWOSU"/>
    <m/>
    <m/>
    <m/>
    <m/>
    <m/>
    <m/>
    <m/>
    <d v="2019-12-16T00:00:00"/>
    <m/>
    <s v="ARUL"/>
    <d v="2019-11-20T00:00:00"/>
    <m/>
    <d v="2019-11-20T00:00:00"/>
    <d v="2019-11-20T00:00:00"/>
    <s v="RWLEQUIEU"/>
    <d v="2019-09-05T00:00:00"/>
    <d v="2019-09-05T00:00:00"/>
    <d v="2019-09-13T00:00:00"/>
    <d v="2019-09-16T00:00:00"/>
    <s v="ELSOLIS"/>
    <m/>
    <m/>
    <m/>
    <m/>
    <x v="0"/>
    <x v="0"/>
  </r>
  <r>
    <s v="JPERIC"/>
    <n v="1901661101"/>
    <s v="GB/WS-CUSTOM-BLDR CAN"/>
    <s v="SCOTT BUILDERS INC."/>
    <s v="MAIN ROAD"/>
    <x v="0"/>
    <d v="2019-08-02T00:00:00"/>
    <d v="2019-11-25T00:00:00"/>
    <m/>
    <m/>
    <s v="ANN"/>
    <s v="STJ"/>
    <x v="3"/>
    <s v="VIS"/>
    <s v="E1"/>
    <m/>
    <d v="2019-08-08T00:00:00"/>
    <d v="2019-08-08T00:00:00"/>
    <m/>
    <n v="370047"/>
    <n v="0"/>
    <n v="83.92"/>
    <n v="99.42"/>
    <n v="99.42"/>
    <n v="373"/>
    <m/>
    <n v="479.01"/>
    <n v="0"/>
    <n v="479.01"/>
    <n v="100041"/>
    <n v="60954"/>
    <n v="0"/>
    <n v="86135"/>
    <n v="23.277000000000001"/>
    <n v="0"/>
    <m/>
    <n v="23.8"/>
    <m/>
    <m/>
    <m/>
    <m/>
    <m/>
    <s v="MCQUK"/>
    <d v="2019-09-06T00:00:00"/>
    <d v="2019-09-06T00:00:00"/>
    <d v="2019-09-16T00:00:00"/>
    <d v="2019-09-24T00:00:00"/>
    <s v="MLJOB"/>
    <d v="2019-09-17T00:00:00"/>
    <d v="2019-09-17T00:00:00"/>
    <d v="2019-09-20T00:00:00"/>
    <m/>
    <s v="JKANAGARAJ"/>
    <d v="2019-09-25T00:00:00"/>
    <d v="2019-09-25T00:00:00"/>
    <d v="2019-09-25T00:00:00"/>
    <d v="2019-09-25T00:00:00"/>
    <s v="ARUL"/>
    <d v="2019-09-25T00:00:00"/>
    <d v="2019-09-25T00:00:00"/>
    <d v="2019-10-15T00:00:00"/>
    <d v="2019-10-15T00:00:00"/>
    <s v="SHANA"/>
    <d v="2019-10-17T00:00:00"/>
    <d v="2019-10-17T00:00:00"/>
    <d v="2019-10-25T00:00:00"/>
    <d v="2019-10-25T00:00:00"/>
    <m/>
    <m/>
    <m/>
    <m/>
    <m/>
    <s v="SVCORDERMAN"/>
    <d v="2019-11-04T00:00:00"/>
    <m/>
    <d v="2019-11-04T00:00:00"/>
    <d v="2019-11-04T00:00:00"/>
    <s v="ARUL"/>
    <d v="2019-10-25T00:00:00"/>
    <d v="2019-10-25T00:00:00"/>
    <d v="2019-10-25T00:00:00"/>
    <d v="2019-10-25T00:00:00"/>
    <s v="JPERIC"/>
    <d v="2019-11-08T00:00:00"/>
    <d v="2019-11-07T00:00:00"/>
    <d v="2019-11-07T00:00:00"/>
    <d v="2019-11-07T00:00:00"/>
    <s v="WTCASTONGUAY"/>
    <m/>
    <m/>
    <m/>
    <m/>
    <m/>
    <m/>
    <m/>
    <d v="2019-12-04T00:00:00"/>
    <m/>
    <s v="PARTS"/>
    <d v="2019-11-01T00:00:00"/>
    <m/>
    <d v="2019-11-01T00:00:00"/>
    <d v="2019-11-01T00:00:00"/>
    <s v="PATEY"/>
    <d v="2019-08-14T00:00:00"/>
    <d v="2019-08-14T00:00:00"/>
    <d v="2019-08-28T00:00:00"/>
    <d v="2019-09-03T00:00:00"/>
    <m/>
    <m/>
    <m/>
    <m/>
    <m/>
    <x v="0"/>
    <x v="0"/>
  </r>
  <r>
    <s v="JLHILL"/>
    <n v="1900827802"/>
    <s v="CLAIM-ENPARTS-BLDR"/>
    <s v="NORTHWEST CONTRACTING, INC."/>
    <s v="LINCOLN PUBLIC WORKS BUILDING"/>
    <x v="1"/>
    <d v="2019-11-06T00:00:00"/>
    <m/>
    <m/>
    <s v="19-8099"/>
    <s v="MXC"/>
    <s v="ANN"/>
    <x v="3"/>
    <s v="VIS"/>
    <s v="E1"/>
    <m/>
    <m/>
    <m/>
    <d v="2019-12-01T00:00:00"/>
    <n v="0"/>
    <n v="0"/>
    <n v="0"/>
    <n v="0.02"/>
    <n v="0.02"/>
    <n v="0"/>
    <m/>
    <n v="0"/>
    <n v="0"/>
    <n v="0"/>
    <m/>
    <m/>
    <n v="0"/>
    <n v="0"/>
    <m/>
    <n v="-32.17"/>
    <m/>
    <n v="0"/>
    <m/>
    <m/>
    <m/>
    <m/>
    <m/>
    <s v="AYUBS"/>
    <m/>
    <m/>
    <m/>
    <m/>
    <s v="CBUTTER"/>
    <m/>
    <m/>
    <m/>
    <m/>
    <m/>
    <m/>
    <m/>
    <m/>
    <m/>
    <m/>
    <m/>
    <m/>
    <m/>
    <m/>
    <m/>
    <m/>
    <m/>
    <m/>
    <m/>
    <m/>
    <m/>
    <m/>
    <m/>
    <m/>
    <s v="SVCORDERMAN"/>
    <d v="2019-11-07T00:00:00"/>
    <m/>
    <d v="2019-11-07T00:00:00"/>
    <d v="2019-11-07T00:00:00"/>
    <m/>
    <m/>
    <m/>
    <m/>
    <m/>
    <m/>
    <m/>
    <m/>
    <d v="2019-11-11T00:00:00"/>
    <m/>
    <s v="LEASAAD"/>
    <m/>
    <m/>
    <m/>
    <m/>
    <m/>
    <m/>
    <m/>
    <d v="2019-11-12T00:00:00"/>
    <d v="2019-11-12T00:00:00"/>
    <s v="JLHILL"/>
    <d v="2019-11-06T00:00:00"/>
    <m/>
    <d v="2019-11-06T00:00:00"/>
    <d v="2019-11-06T00:00:00"/>
    <s v="DSEGURA"/>
    <m/>
    <m/>
    <m/>
    <m/>
    <m/>
    <m/>
    <m/>
    <m/>
    <m/>
    <x v="0"/>
    <x v="2"/>
  </r>
  <r>
    <s v="JLHILL"/>
    <n v="1901566201"/>
    <s v="GB/WS-CUSTOM-BLDR"/>
    <s v="MORRIS CONSTRUCTION ENTERPRISES, INC."/>
    <s v="HOWE FAB SHOP ADDITION"/>
    <x v="0"/>
    <d v="2019-07-19T00:00:00"/>
    <d v="2019-12-02T00:00:00"/>
    <m/>
    <s v="19-113"/>
    <s v="VIS"/>
    <s v="KC3"/>
    <x v="3"/>
    <s v="VIS"/>
    <s v="F1"/>
    <m/>
    <d v="2019-09-16T00:00:00"/>
    <d v="2019-09-17T00:00:00"/>
    <m/>
    <n v="271269"/>
    <n v="0"/>
    <n v="72.28"/>
    <n v="55.87"/>
    <n v="55.87"/>
    <n v="197"/>
    <n v="197"/>
    <n v="259.56"/>
    <n v="0"/>
    <n v="259.56"/>
    <n v="33879"/>
    <n v="20806"/>
    <n v="0"/>
    <n v="34363"/>
    <n v="12.667"/>
    <n v="0"/>
    <m/>
    <n v="12.25"/>
    <m/>
    <m/>
    <m/>
    <m/>
    <m/>
    <s v="JLFISHER"/>
    <d v="2019-08-27T00:00:00"/>
    <d v="2019-08-27T00:00:00"/>
    <d v="2019-09-09T00:00:00"/>
    <m/>
    <s v="HAMIS"/>
    <d v="2019-09-06T00:00:00"/>
    <d v="2019-09-06T00:00:00"/>
    <d v="2019-09-06T00:00:00"/>
    <m/>
    <m/>
    <m/>
    <m/>
    <m/>
    <m/>
    <s v="ARUMM"/>
    <d v="2019-10-16T00:00:00"/>
    <d v="2019-10-16T00:00:00"/>
    <d v="2019-10-29T00:00:00"/>
    <d v="2019-10-29T00:00:00"/>
    <s v="ARUMM"/>
    <d v="2019-10-30T00:00:00"/>
    <d v="2019-10-30T00:00:00"/>
    <d v="2019-11-01T00:00:00"/>
    <d v="2019-11-01T00:00:00"/>
    <m/>
    <m/>
    <m/>
    <m/>
    <m/>
    <s v="SVCORDERMAN"/>
    <d v="2019-11-22T00:00:00"/>
    <m/>
    <d v="2019-11-22T00:00:00"/>
    <d v="2019-11-21T00:00:00"/>
    <s v="ARUMM"/>
    <d v="2019-11-04T00:00:00"/>
    <d v="2019-11-04T00:00:00"/>
    <d v="2019-11-04T00:00:00"/>
    <d v="2019-11-04T00:00:00"/>
    <s v="COMPASS"/>
    <m/>
    <m/>
    <d v="2019-11-25T00:00:00"/>
    <d v="2019-11-27T00:00:00"/>
    <s v="HAMIS"/>
    <m/>
    <m/>
    <m/>
    <m/>
    <m/>
    <m/>
    <m/>
    <d v="2019-12-16T00:00:00"/>
    <m/>
    <s v="ARUMM"/>
    <d v="2019-11-21T00:00:00"/>
    <m/>
    <d v="2019-11-21T00:00:00"/>
    <d v="2019-11-20T00:00:00"/>
    <s v="TRJUSTICE"/>
    <d v="2019-07-25T00:00:00"/>
    <d v="2019-07-25T00:00:00"/>
    <d v="2019-08-07T00:00:00"/>
    <d v="2019-08-09T00:00:00"/>
    <m/>
    <m/>
    <m/>
    <m/>
    <m/>
    <x v="0"/>
    <x v="0"/>
  </r>
  <r>
    <s v="JPERIC"/>
    <n v="1804588612"/>
    <s v="GB/WS-ENPARTS-BLDR"/>
    <s v="COLONY CONSTRUCTION CORPORATION"/>
    <s v="CEDAR VALLEY ENTERTAINMENT"/>
    <x v="1"/>
    <d v="2019-11-12T00:00:00"/>
    <m/>
    <m/>
    <m/>
    <s v="CAN"/>
    <s v="KC3"/>
    <x v="3"/>
    <s v="VIS"/>
    <s v="F1"/>
    <m/>
    <m/>
    <m/>
    <d v="2019-12-01T00:00:00"/>
    <n v="600"/>
    <n v="453.63"/>
    <n v="0.05"/>
    <n v="0.16"/>
    <n v="0.16"/>
    <n v="0"/>
    <m/>
    <n v="0"/>
    <n v="0"/>
    <n v="0"/>
    <m/>
    <m/>
    <n v="0"/>
    <n v="200"/>
    <n v="33.332999999999998"/>
    <n v="61.62"/>
    <n v="13.584"/>
    <n v="0"/>
    <m/>
    <m/>
    <m/>
    <m/>
    <m/>
    <s v="BLAUC1"/>
    <m/>
    <m/>
    <m/>
    <m/>
    <s v="JLFISHER"/>
    <m/>
    <m/>
    <m/>
    <m/>
    <m/>
    <m/>
    <m/>
    <m/>
    <m/>
    <s v="SGPERUMAL"/>
    <m/>
    <m/>
    <m/>
    <m/>
    <s v="SGPERUMAL"/>
    <m/>
    <m/>
    <m/>
    <m/>
    <m/>
    <m/>
    <m/>
    <m/>
    <m/>
    <s v="SVCORDERMAN"/>
    <d v="2019-11-12T00:00:00"/>
    <m/>
    <d v="2019-11-12T00:00:00"/>
    <d v="2019-11-12T00:00:00"/>
    <m/>
    <m/>
    <m/>
    <m/>
    <m/>
    <m/>
    <m/>
    <m/>
    <d v="2019-11-15T00:00:00"/>
    <m/>
    <s v="JLFISHER"/>
    <m/>
    <m/>
    <m/>
    <m/>
    <m/>
    <m/>
    <m/>
    <d v="2019-11-19T00:00:00"/>
    <d v="2019-11-19T00:00:00"/>
    <s v="SGPERUMAL"/>
    <d v="2019-11-12T00:00:00"/>
    <m/>
    <d v="2019-11-12T00:00:00"/>
    <d v="2019-11-12T00:00:00"/>
    <s v="PATEY"/>
    <m/>
    <m/>
    <m/>
    <m/>
    <m/>
    <m/>
    <m/>
    <m/>
    <m/>
    <x v="0"/>
    <x v="1"/>
  </r>
  <r>
    <s v="JRTHOMAS"/>
    <n v="1901250909"/>
    <s v="CLAIM-ENPARTS-BLDR"/>
    <s v="SYSTEMS WEST, LLC"/>
    <s v="MONSON FRUIT CO."/>
    <x v="1"/>
    <d v="2019-11-13T00:00:00"/>
    <d v="2019-11-19T00:00:00"/>
    <m/>
    <n v="6032019"/>
    <s v="VIS"/>
    <s v="OS"/>
    <x v="3"/>
    <s v="VIS"/>
    <s v="F2"/>
    <m/>
    <m/>
    <m/>
    <d v="2019-12-01T00:00:00"/>
    <n v="0"/>
    <n v="0"/>
    <n v="0.01"/>
    <n v="0.01"/>
    <n v="0.01"/>
    <n v="0"/>
    <m/>
    <n v="0"/>
    <n v="0"/>
    <n v="0"/>
    <m/>
    <m/>
    <n v="0"/>
    <n v="-1"/>
    <m/>
    <n v="-58.18"/>
    <m/>
    <n v="0"/>
    <m/>
    <m/>
    <m/>
    <m/>
    <m/>
    <s v="MGROVER"/>
    <m/>
    <m/>
    <m/>
    <m/>
    <s v="DBRYAN"/>
    <m/>
    <m/>
    <m/>
    <m/>
    <m/>
    <m/>
    <m/>
    <m/>
    <m/>
    <m/>
    <m/>
    <m/>
    <m/>
    <m/>
    <m/>
    <m/>
    <m/>
    <m/>
    <m/>
    <m/>
    <m/>
    <m/>
    <m/>
    <m/>
    <s v="SVCORDERMAN"/>
    <d v="2019-11-14T00:00:00"/>
    <m/>
    <d v="2019-11-14T00:00:00"/>
    <d v="2019-11-14T00:00:00"/>
    <m/>
    <m/>
    <m/>
    <m/>
    <m/>
    <m/>
    <m/>
    <m/>
    <d v="2019-11-18T00:00:00"/>
    <m/>
    <s v="DWESSEL"/>
    <m/>
    <m/>
    <m/>
    <m/>
    <m/>
    <m/>
    <m/>
    <d v="2019-11-19T00:00:00"/>
    <d v="2019-11-19T00:00:00"/>
    <s v="JRTHOMAS"/>
    <d v="2019-11-14T00:00:00"/>
    <m/>
    <d v="2019-11-14T00:00:00"/>
    <d v="2019-11-14T00:00:00"/>
    <s v="TRJUSTICE"/>
    <m/>
    <m/>
    <m/>
    <m/>
    <m/>
    <m/>
    <m/>
    <m/>
    <m/>
    <x v="0"/>
    <x v="2"/>
  </r>
  <r>
    <s v="FARRM"/>
    <n v="1900872008"/>
    <s v="GB-ENPARTS-BLDR"/>
    <s v="DENVER COMMERCIAL BUILDERS, INC."/>
    <s v="FLOORS &amp; DOORS HANGAR"/>
    <x v="1"/>
    <d v="2019-11-13T00:00:00"/>
    <m/>
    <m/>
    <m/>
    <s v="CAN"/>
    <s v="ANN"/>
    <x v="3"/>
    <s v="VIS"/>
    <s v="F2"/>
    <m/>
    <m/>
    <m/>
    <d v="2019-12-01T00:00:00"/>
    <n v="1"/>
    <n v="0"/>
    <n v="0"/>
    <n v="1.61"/>
    <n v="1.61"/>
    <n v="0"/>
    <m/>
    <n v="0"/>
    <n v="0"/>
    <n v="0"/>
    <m/>
    <m/>
    <n v="0"/>
    <n v="1"/>
    <n v="100"/>
    <n v="-2122.56"/>
    <m/>
    <n v="0"/>
    <m/>
    <m/>
    <m/>
    <m/>
    <m/>
    <s v="BHLOCKLEAR"/>
    <m/>
    <m/>
    <m/>
    <m/>
    <s v="MHUDGINS"/>
    <m/>
    <m/>
    <m/>
    <m/>
    <m/>
    <m/>
    <m/>
    <m/>
    <m/>
    <m/>
    <m/>
    <m/>
    <m/>
    <m/>
    <m/>
    <m/>
    <m/>
    <m/>
    <m/>
    <m/>
    <m/>
    <m/>
    <m/>
    <m/>
    <s v="SVCORDERMAN"/>
    <d v="2019-11-15T00:00:00"/>
    <m/>
    <d v="2019-11-15T00:00:00"/>
    <d v="2019-11-15T00:00:00"/>
    <m/>
    <m/>
    <m/>
    <m/>
    <m/>
    <m/>
    <m/>
    <m/>
    <d v="2019-11-20T00:00:00"/>
    <m/>
    <s v="MHUDGINS"/>
    <m/>
    <m/>
    <m/>
    <m/>
    <m/>
    <m/>
    <m/>
    <d v="2019-11-22T00:00:00"/>
    <d v="2019-11-27T00:00:00"/>
    <s v="LINDS"/>
    <d v="2019-11-14T00:00:00"/>
    <m/>
    <d v="2019-11-14T00:00:00"/>
    <d v="2019-11-14T00:00:00"/>
    <s v="JLSY"/>
    <m/>
    <m/>
    <m/>
    <m/>
    <m/>
    <m/>
    <m/>
    <m/>
    <m/>
    <x v="0"/>
    <x v="1"/>
  </r>
  <r>
    <s v="JRTHOMAS"/>
    <n v="1901686301"/>
    <s v="GB/WS-CUSTOM-BLDR"/>
    <s v="SYSTEMS WEST, LLC"/>
    <s v="GASSELING RANCHES"/>
    <x v="0"/>
    <d v="2019-08-05T00:00:00"/>
    <d v="2019-11-28T00:00:00"/>
    <m/>
    <n v="8022019"/>
    <s v="VIS"/>
    <s v="KC1"/>
    <x v="3"/>
    <s v="VIS"/>
    <s v="F3"/>
    <s v="OTHER"/>
    <d v="2019-08-30T00:00:00"/>
    <d v="2019-08-30T00:00:00"/>
    <m/>
    <n v="617009"/>
    <n v="0"/>
    <n v="217.36"/>
    <n v="182.03"/>
    <n v="182.03"/>
    <n v="393"/>
    <m/>
    <n v="543.11"/>
    <n v="0"/>
    <n v="543.11"/>
    <n v="67502"/>
    <n v="41438"/>
    <n v="0"/>
    <n v="142528"/>
    <n v="23.1"/>
    <n v="73444.22"/>
    <m/>
    <n v="0"/>
    <m/>
    <m/>
    <m/>
    <m/>
    <m/>
    <s v="HEFLA"/>
    <d v="2019-09-04T00:00:00"/>
    <d v="2019-09-04T00:00:00"/>
    <d v="2019-09-24T00:00:00"/>
    <d v="2019-10-01T00:00:00"/>
    <s v="JHWOEHRER"/>
    <d v="2019-09-23T00:00:00"/>
    <d v="2019-09-23T00:00:00"/>
    <d v="2019-09-23T00:00:00"/>
    <d v="2019-09-20T00:00:00"/>
    <m/>
    <m/>
    <m/>
    <m/>
    <m/>
    <s v="RAMAS"/>
    <d v="2019-10-03T00:00:00"/>
    <d v="2019-10-03T00:00:00"/>
    <d v="2019-10-22T00:00:00"/>
    <d v="2019-10-22T00:00:00"/>
    <s v="MARIM"/>
    <d v="2019-10-23T00:00:00"/>
    <d v="2019-10-23T00:00:00"/>
    <d v="2019-10-30T00:00:00"/>
    <d v="2019-10-30T00:00:00"/>
    <m/>
    <m/>
    <m/>
    <m/>
    <m/>
    <s v="SVCORDERMAN"/>
    <d v="2019-11-08T00:00:00"/>
    <m/>
    <d v="2019-11-08T00:00:00"/>
    <d v="2019-11-07T00:00:00"/>
    <s v="RAMAS"/>
    <d v="2019-11-01T00:00:00"/>
    <d v="2019-11-01T00:00:00"/>
    <d v="2019-11-01T00:00:00"/>
    <d v="2019-11-01T00:00:00"/>
    <m/>
    <m/>
    <m/>
    <d v="2019-11-11T00:00:00"/>
    <m/>
    <s v="HAMIS"/>
    <m/>
    <m/>
    <m/>
    <m/>
    <m/>
    <m/>
    <m/>
    <d v="2020-01-06T00:00:00"/>
    <d v="2019-11-22T00:00:00"/>
    <s v="RAMAS"/>
    <d v="2019-11-07T00:00:00"/>
    <m/>
    <d v="2019-11-07T00:00:00"/>
    <d v="2019-11-07T00:00:00"/>
    <s v="RWLEQUIEU"/>
    <d v="2019-08-14T00:00:00"/>
    <d v="2019-08-14T00:00:00"/>
    <d v="2019-08-28T00:00:00"/>
    <m/>
    <m/>
    <m/>
    <m/>
    <m/>
    <m/>
    <x v="0"/>
    <x v="0"/>
  </r>
  <r>
    <s v="JLHILL"/>
    <n v="1900929617"/>
    <s v="CLAIM-ENPARTS-BLDR"/>
    <s v="WELFL CONSTRUCTION CORPORATION"/>
    <s v="MOUNT MARTY COLLEGE SPORTS FAC"/>
    <x v="3"/>
    <d v="2019-11-12T00:00:00"/>
    <d v="2019-11-15T00:00:00"/>
    <m/>
    <m/>
    <s v="CAN"/>
    <s v="KC1"/>
    <x v="3"/>
    <s v="VIS"/>
    <s v="F3"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JHWOEHRER"/>
    <m/>
    <m/>
    <m/>
    <m/>
    <s v="LEASAAD"/>
    <m/>
    <m/>
    <m/>
    <m/>
    <m/>
    <m/>
    <m/>
    <m/>
    <m/>
    <m/>
    <m/>
    <m/>
    <m/>
    <m/>
    <m/>
    <m/>
    <m/>
    <m/>
    <m/>
    <m/>
    <m/>
    <m/>
    <m/>
    <m/>
    <s v="SVCORDERMAN"/>
    <m/>
    <m/>
    <m/>
    <m/>
    <m/>
    <m/>
    <m/>
    <m/>
    <m/>
    <m/>
    <m/>
    <m/>
    <m/>
    <m/>
    <m/>
    <m/>
    <m/>
    <m/>
    <m/>
    <m/>
    <m/>
    <m/>
    <m/>
    <m/>
    <s v="JLHILL"/>
    <d v="2019-11-12T00:00:00"/>
    <m/>
    <d v="2019-11-12T00:00:00"/>
    <d v="2019-11-12T00:00:00"/>
    <s v="PATEY"/>
    <m/>
    <m/>
    <m/>
    <m/>
    <m/>
    <m/>
    <m/>
    <m/>
    <m/>
    <x v="0"/>
    <x v="2"/>
  </r>
  <r>
    <s v="JRTHOMAS"/>
    <n v="1803852512"/>
    <s v="GB/WS-ENPARTS-BLDR"/>
    <s v="RICHARDSON &amp; RICHARDSON, INC."/>
    <s v="SPECTRA HANGAR - ALBIN"/>
    <x v="1"/>
    <d v="2019-11-12T00:00:00"/>
    <d v="2019-11-19T00:00:00"/>
    <m/>
    <s v="Spectra Albin"/>
    <s v="ANN"/>
    <s v="KC3"/>
    <x v="3"/>
    <s v="VIS"/>
    <s v="G1"/>
    <m/>
    <m/>
    <m/>
    <d v="2019-12-01T00:00:00"/>
    <n v="1"/>
    <n v="0"/>
    <n v="1.25"/>
    <n v="0.14000000000000001"/>
    <n v="0.14000000000000001"/>
    <n v="0"/>
    <m/>
    <n v="0"/>
    <n v="0"/>
    <n v="0"/>
    <m/>
    <m/>
    <n v="0"/>
    <n v="0"/>
    <m/>
    <n v="-824.04"/>
    <m/>
    <n v="0"/>
    <m/>
    <m/>
    <m/>
    <m/>
    <m/>
    <s v="MPJESKY"/>
    <m/>
    <m/>
    <m/>
    <m/>
    <s v="JLFISHER"/>
    <m/>
    <m/>
    <m/>
    <m/>
    <m/>
    <m/>
    <m/>
    <m/>
    <m/>
    <s v="VIVEE"/>
    <m/>
    <m/>
    <m/>
    <m/>
    <s v="VIVEE"/>
    <m/>
    <m/>
    <m/>
    <m/>
    <m/>
    <m/>
    <m/>
    <m/>
    <m/>
    <s v="SVCORDERMAN"/>
    <d v="2019-11-12T00:00:00"/>
    <m/>
    <d v="2019-11-12T00:00:00"/>
    <d v="2019-11-12T00:00:00"/>
    <m/>
    <m/>
    <m/>
    <m/>
    <m/>
    <m/>
    <m/>
    <m/>
    <d v="2019-11-15T00:00:00"/>
    <m/>
    <s v="JLFISHER"/>
    <m/>
    <m/>
    <m/>
    <m/>
    <m/>
    <m/>
    <m/>
    <d v="2019-11-19T00:00:00"/>
    <d v="2019-11-20T00:00:00"/>
    <s v="RAMRA"/>
    <d v="2019-11-12T00:00:00"/>
    <m/>
    <d v="2019-11-12T00:00:00"/>
    <d v="2019-11-12T00:00:00"/>
    <s v="JLSY"/>
    <m/>
    <m/>
    <m/>
    <m/>
    <m/>
    <m/>
    <m/>
    <m/>
    <m/>
    <x v="0"/>
    <x v="1"/>
  </r>
  <r>
    <s v="KSROBERTSON"/>
    <n v="1501555603"/>
    <s v="GB/WS-CUSTOM-BLDR"/>
    <s v="FACILITY BUILDERS &amp; ERECTORS, INC."/>
    <s v="CROWN RECYCLING"/>
    <x v="0"/>
    <d v="2015-12-09T00:00:00"/>
    <d v="2019-12-02T00:00:00"/>
    <m/>
    <n v="294066"/>
    <s v="VIS"/>
    <s v="VIS"/>
    <x v="26"/>
    <s v="VIS"/>
    <s v="E1"/>
    <m/>
    <d v="2016-02-11T00:00:00"/>
    <d v="2016-02-12T00:00:00"/>
    <m/>
    <n v="226044"/>
    <n v="0"/>
    <n v="79.11"/>
    <n v="109.41"/>
    <n v="109.41"/>
    <n v="0"/>
    <m/>
    <n v="0"/>
    <n v="0"/>
    <n v="0"/>
    <m/>
    <m/>
    <n v="0"/>
    <n v="45627"/>
    <n v="20.184999999999999"/>
    <n v="0"/>
    <m/>
    <n v="20.53"/>
    <m/>
    <m/>
    <m/>
    <m/>
    <m/>
    <s v="HUAGUILAR"/>
    <m/>
    <m/>
    <m/>
    <m/>
    <s v="HERRG"/>
    <m/>
    <m/>
    <m/>
    <m/>
    <m/>
    <m/>
    <m/>
    <m/>
    <m/>
    <s v="JMEGGERSS"/>
    <m/>
    <m/>
    <d v="2016-06-15T00:00:00"/>
    <m/>
    <s v="TKGORBY"/>
    <m/>
    <m/>
    <d v="2016-06-15T00:00:00"/>
    <m/>
    <m/>
    <m/>
    <m/>
    <d v="2016-06-15T00:00:00"/>
    <m/>
    <s v="SVCORDERMAN"/>
    <d v="2019-11-08T00:00:00"/>
    <m/>
    <d v="2019-11-08T00:00:00"/>
    <d v="2019-11-11T00:00:00"/>
    <m/>
    <m/>
    <m/>
    <d v="2016-06-24T00:00:00"/>
    <m/>
    <m/>
    <m/>
    <m/>
    <d v="2019-11-14T00:00:00"/>
    <m/>
    <s v="HUAGUILAR"/>
    <m/>
    <m/>
    <m/>
    <m/>
    <m/>
    <m/>
    <m/>
    <d v="2019-12-13T00:00:00"/>
    <m/>
    <s v="JMEGGERSS"/>
    <d v="2019-11-07T00:00:00"/>
    <m/>
    <d v="2019-11-07T00:00:00"/>
    <d v="2019-11-09T00:00:00"/>
    <s v="RWLEQUIEU"/>
    <d v="2019-08-20T00:00:00"/>
    <d v="2019-08-20T00:00:00"/>
    <d v="2019-08-20T00:00:00"/>
    <d v="2019-08-20T00:00:00"/>
    <m/>
    <m/>
    <m/>
    <m/>
    <m/>
    <x v="1"/>
    <x v="0"/>
  </r>
  <r>
    <s v="JLHILL"/>
    <n v="1901936601"/>
    <s v="GB/WS-CUSTOM-BLDR"/>
    <s v="KOLLING AND KOLLING, INC."/>
    <s v="VISIONARY EYE CARE"/>
    <x v="0"/>
    <d v="2019-09-09T00:00:00"/>
    <d v="2019-12-18T00:00:00"/>
    <m/>
    <s v="19-5"/>
    <s v="VIS"/>
    <s v="KC3"/>
    <x v="4"/>
    <s v="VIS"/>
    <s v="D1"/>
    <m/>
    <d v="2019-10-09T00:00:00"/>
    <d v="2019-10-10T00:00:00"/>
    <m/>
    <n v="83525"/>
    <n v="0"/>
    <n v="16.53"/>
    <n v="16.05"/>
    <n v="16.05"/>
    <n v="153"/>
    <n v="153"/>
    <n v="212.5"/>
    <n v="3"/>
    <n v="215.5"/>
    <n v="26244"/>
    <n v="16105"/>
    <n v="0"/>
    <n v="24611"/>
    <n v="29.465"/>
    <n v="0"/>
    <m/>
    <n v="28.97"/>
    <m/>
    <m/>
    <m/>
    <m/>
    <m/>
    <s v="GREEA1"/>
    <d v="2019-10-09T00:00:00"/>
    <d v="2019-10-09T00:00:00"/>
    <d v="2019-10-16T00:00:00"/>
    <d v="2019-10-15T00:00:00"/>
    <s v="JLFISHER"/>
    <d v="2019-10-15T00:00:00"/>
    <d v="2019-10-15T00:00:00"/>
    <d v="2019-10-15T00:00:00"/>
    <m/>
    <s v="GREEA1"/>
    <m/>
    <m/>
    <m/>
    <m/>
    <s v="JMPAGE"/>
    <d v="2019-10-25T00:00:00"/>
    <d v="2019-10-25T00:00:00"/>
    <d v="2019-11-05T00:00:00"/>
    <d v="2019-10-31T00:00:00"/>
    <s v="DJRAPPITT"/>
    <d v="2019-11-13T00:00:00"/>
    <d v="2019-10-31T00:00:00"/>
    <d v="2019-11-04T00:00:00"/>
    <d v="2019-11-04T00:00:00"/>
    <m/>
    <m/>
    <m/>
    <m/>
    <m/>
    <s v="SVCORDERMAN"/>
    <d v="2019-11-25T00:00:00"/>
    <m/>
    <d v="2019-11-25T00:00:00"/>
    <d v="2019-11-25T00:00:00"/>
    <s v="JMPAGE"/>
    <d v="2019-11-20T00:00:00"/>
    <d v="2019-11-20T00:00:00"/>
    <d v="2019-11-22T00:00:00"/>
    <m/>
    <s v="COMPASS"/>
    <m/>
    <m/>
    <d v="2019-11-28T00:00:00"/>
    <d v="2019-11-27T00:00:00"/>
    <s v="DEPALMER"/>
    <m/>
    <m/>
    <m/>
    <m/>
    <m/>
    <m/>
    <m/>
    <d v="2019-12-18T00:00:00"/>
    <m/>
    <s v="JMPAGE"/>
    <d v="2019-11-22T00:00:00"/>
    <m/>
    <d v="2019-11-22T00:00:00"/>
    <d v="2019-11-22T00:00:00"/>
    <s v="RWLEQUIEU"/>
    <d v="2019-09-24T00:00:00"/>
    <d v="2019-09-24T00:00:00"/>
    <d v="2019-10-01T00:00:00"/>
    <d v="2019-10-01T00:00:00"/>
    <m/>
    <m/>
    <m/>
    <m/>
    <m/>
    <x v="0"/>
    <x v="0"/>
  </r>
  <r>
    <s v="JLHILL"/>
    <n v="1900925909"/>
    <s v="CLAIM-ENPARTS-BLDR"/>
    <s v="ENTERPRISE SALES COMPANY"/>
    <s v="MARTINS FINAL"/>
    <x v="1"/>
    <d v="2019-11-05T00:00:00"/>
    <d v="2019-11-10T00:00:00"/>
    <m/>
    <s v="2019-100"/>
    <s v="VIS"/>
    <s v="MEM"/>
    <x v="4"/>
    <s v="VIS"/>
    <s v="D1"/>
    <m/>
    <m/>
    <m/>
    <d v="2019-12-01T00:00:00"/>
    <n v="0"/>
    <n v="0"/>
    <n v="0"/>
    <n v="0.09"/>
    <n v="0.09"/>
    <n v="0"/>
    <m/>
    <n v="0"/>
    <n v="0"/>
    <n v="0"/>
    <m/>
    <m/>
    <n v="0"/>
    <n v="0"/>
    <m/>
    <n v="-137.41"/>
    <m/>
    <n v="0"/>
    <m/>
    <m/>
    <m/>
    <m/>
    <m/>
    <s v="APPEA"/>
    <m/>
    <m/>
    <m/>
    <m/>
    <s v="WJCLYMER"/>
    <m/>
    <m/>
    <m/>
    <m/>
    <m/>
    <m/>
    <m/>
    <m/>
    <m/>
    <s v="AAVONSEGGERN"/>
    <d v="2019-10-31T00:00:00"/>
    <d v="2019-10-31T00:00:00"/>
    <d v="2019-10-31T00:00:00"/>
    <d v="2019-10-31T00:00:00"/>
    <m/>
    <m/>
    <m/>
    <m/>
    <m/>
    <m/>
    <m/>
    <m/>
    <m/>
    <m/>
    <s v="SVCORDERMAN"/>
    <d v="2019-11-06T00:00:00"/>
    <m/>
    <d v="2019-11-06T00:00:00"/>
    <d v="2019-11-06T00:00:00"/>
    <m/>
    <m/>
    <m/>
    <m/>
    <m/>
    <m/>
    <m/>
    <m/>
    <m/>
    <m/>
    <s v="JLFISHER"/>
    <m/>
    <m/>
    <m/>
    <m/>
    <m/>
    <m/>
    <m/>
    <d v="2019-11-11T00:00:00"/>
    <d v="2019-11-12T00:00:00"/>
    <s v="AAVONSEGGERN"/>
    <d v="2019-11-05T00:00:00"/>
    <m/>
    <d v="2019-11-05T00:00:00"/>
    <d v="2019-11-05T00:00:00"/>
    <s v="TRJUSTICE"/>
    <m/>
    <m/>
    <m/>
    <m/>
    <m/>
    <m/>
    <m/>
    <m/>
    <m/>
    <x v="0"/>
    <x v="2"/>
  </r>
  <r>
    <s v="JLHILL"/>
    <n v="1900925910"/>
    <s v="CLAIM-ENPARTS-BLDR"/>
    <s v="ENTERPRISE SALES COMPANY"/>
    <s v="MARTINS FINAL"/>
    <x v="1"/>
    <d v="2019-11-11T00:00:00"/>
    <m/>
    <m/>
    <s v="2019-100"/>
    <s v="VIS"/>
    <s v="MEM"/>
    <x v="4"/>
    <s v="VIS"/>
    <s v="D1"/>
    <m/>
    <m/>
    <m/>
    <d v="2019-12-01T00:00:00"/>
    <n v="0"/>
    <n v="0"/>
    <n v="0"/>
    <n v="0.01"/>
    <n v="0.01"/>
    <n v="0"/>
    <m/>
    <n v="0"/>
    <n v="0"/>
    <n v="0"/>
    <m/>
    <m/>
    <n v="0"/>
    <n v="0"/>
    <m/>
    <n v="-49.38"/>
    <m/>
    <n v="0"/>
    <m/>
    <m/>
    <m/>
    <m/>
    <m/>
    <s v="APPEA"/>
    <m/>
    <m/>
    <m/>
    <m/>
    <s v="WJCLYMER"/>
    <m/>
    <m/>
    <m/>
    <m/>
    <m/>
    <m/>
    <m/>
    <m/>
    <m/>
    <s v="AAVONSEGGERN"/>
    <d v="2019-11-11T00:00:00"/>
    <d v="2019-11-11T00:00:00"/>
    <d v="2019-11-11T00:00:00"/>
    <d v="2019-11-11T00:00:00"/>
    <m/>
    <m/>
    <m/>
    <m/>
    <m/>
    <m/>
    <m/>
    <m/>
    <m/>
    <m/>
    <s v="SVCORDERMAN"/>
    <d v="2019-11-11T00:00:00"/>
    <m/>
    <d v="2019-11-11T00:00:00"/>
    <d v="2019-11-11T00:00:00"/>
    <m/>
    <m/>
    <m/>
    <m/>
    <m/>
    <m/>
    <m/>
    <m/>
    <m/>
    <m/>
    <s v="JLFISHER"/>
    <m/>
    <m/>
    <m/>
    <m/>
    <m/>
    <m/>
    <m/>
    <d v="2019-11-14T00:00:00"/>
    <d v="2019-11-14T00:00:00"/>
    <s v="AAVONSEGGERN"/>
    <d v="2019-11-11T00:00:00"/>
    <m/>
    <d v="2019-11-11T00:00:00"/>
    <d v="2019-11-11T00:00:00"/>
    <s v="TRJUSTICE"/>
    <m/>
    <m/>
    <m/>
    <m/>
    <m/>
    <m/>
    <m/>
    <m/>
    <m/>
    <x v="0"/>
    <x v="2"/>
  </r>
  <r>
    <s v="JLHILL"/>
    <n v="1900925911"/>
    <s v="CLAIM-ENPARTS-BLDR"/>
    <s v="ENTERPRISE SALES COMPANY"/>
    <s v="MARTINS FINAL"/>
    <x v="0"/>
    <d v="2019-11-18T00:00:00"/>
    <d v="2019-11-20T00:00:00"/>
    <m/>
    <s v="2019-100"/>
    <s v="VIS"/>
    <s v="MEM"/>
    <x v="4"/>
    <s v="VIS"/>
    <s v="D1"/>
    <s v="OTHER"/>
    <m/>
    <m/>
    <m/>
    <n v="1"/>
    <n v="0"/>
    <n v="0"/>
    <n v="0"/>
    <n v="0"/>
    <n v="0"/>
    <m/>
    <n v="0"/>
    <n v="0"/>
    <n v="0"/>
    <m/>
    <m/>
    <n v="0"/>
    <n v="1"/>
    <n v="100"/>
    <n v="-6.83"/>
    <m/>
    <n v="0"/>
    <m/>
    <m/>
    <m/>
    <m/>
    <m/>
    <s v="APPEA"/>
    <m/>
    <m/>
    <m/>
    <m/>
    <s v="WJCLYMER"/>
    <m/>
    <m/>
    <m/>
    <m/>
    <m/>
    <m/>
    <m/>
    <m/>
    <m/>
    <m/>
    <m/>
    <m/>
    <m/>
    <m/>
    <m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m/>
    <m/>
    <s v="JLFISHER"/>
    <m/>
    <m/>
    <m/>
    <m/>
    <m/>
    <m/>
    <m/>
    <d v="2019-11-22T00:00:00"/>
    <d v="2019-11-21T00:00:00"/>
    <s v="JLHILL"/>
    <d v="2019-11-18T00:00:00"/>
    <m/>
    <d v="2019-11-18T00:00:00"/>
    <d v="2019-11-18T00:00:00"/>
    <s v="TRJUSTICE"/>
    <m/>
    <m/>
    <m/>
    <m/>
    <m/>
    <m/>
    <m/>
    <m/>
    <m/>
    <x v="0"/>
    <x v="2"/>
  </r>
  <r>
    <s v="JLHILL"/>
    <n v="1901426601"/>
    <s v="GB/LM-CUSTOM-BLDR"/>
    <s v="PARK AVENUE CONSTRUCTION, LTD."/>
    <s v="GAMAS CUSTOMS &amp; LOGISTICS"/>
    <x v="0"/>
    <d v="2019-06-28T00:00:00"/>
    <d v="2019-12-17T00:00:00"/>
    <m/>
    <s v="Gamas Customs &amp; Logistics"/>
    <s v="VIS"/>
    <s v="STJ"/>
    <x v="4"/>
    <s v="VIS"/>
    <s v="E1"/>
    <m/>
    <d v="2019-08-20T00:00:00"/>
    <d v="2019-08-21T00:00:00"/>
    <m/>
    <n v="638847"/>
    <n v="0"/>
    <n v="194.32"/>
    <n v="196.97"/>
    <n v="196.97"/>
    <n v="568"/>
    <n v="568"/>
    <n v="731.03"/>
    <n v="12.5"/>
    <n v="743.53"/>
    <n v="88518"/>
    <n v="54980"/>
    <n v="0"/>
    <n v="149818"/>
    <n v="23.451000000000001"/>
    <n v="0"/>
    <m/>
    <n v="26.95"/>
    <m/>
    <m/>
    <m/>
    <m/>
    <m/>
    <s v="MCQUK"/>
    <d v="2019-09-17T00:00:00"/>
    <d v="2019-09-17T00:00:00"/>
    <d v="2019-10-04T00:00:00"/>
    <d v="2019-10-15T00:00:00"/>
    <s v="MLJOB"/>
    <d v="2019-10-07T00:00:00"/>
    <d v="2019-10-07T00:00:00"/>
    <d v="2019-10-15T00:00:00"/>
    <m/>
    <s v="JKANAGARAJ"/>
    <d v="2019-10-17T00:00:00"/>
    <d v="2019-10-17T00:00:00"/>
    <d v="2019-10-22T00:00:00"/>
    <d v="2019-10-22T00:00:00"/>
    <s v="SDSENECAL"/>
    <d v="2019-10-21T00:00:00"/>
    <d v="2019-10-21T00:00:00"/>
    <d v="2019-11-08T00:00:00"/>
    <d v="2019-11-21T00:00:00"/>
    <s v="SHAWJ3"/>
    <d v="2019-11-11T00:00:00"/>
    <d v="2019-11-11T00:00:00"/>
    <d v="2019-11-18T00:00:00"/>
    <d v="2019-11-21T00:00:00"/>
    <m/>
    <m/>
    <m/>
    <m/>
    <m/>
    <s v="SVCORDERMAN"/>
    <d v="2019-11-22T00:00:00"/>
    <m/>
    <d v="2019-11-22T00:00:00"/>
    <d v="2019-11-22T00:00:00"/>
    <s v="SDSENECAL"/>
    <d v="2019-11-19T00:00:00"/>
    <d v="2019-11-19T00:00:00"/>
    <d v="2019-11-21T00:00:00"/>
    <d v="2019-11-21T00:00:00"/>
    <s v="COMPASS"/>
    <m/>
    <m/>
    <d v="2019-11-27T00:00:00"/>
    <d v="2019-11-25T00:00:00"/>
    <s v="MLJOB"/>
    <m/>
    <m/>
    <m/>
    <m/>
    <m/>
    <m/>
    <m/>
    <d v="2019-12-23T00:00:00"/>
    <m/>
    <s v="SDSENECAL"/>
    <d v="2019-11-21T00:00:00"/>
    <m/>
    <d v="2019-11-21T00:00:00"/>
    <d v="2019-11-21T00:00:00"/>
    <s v="RWLEQUIEU"/>
    <d v="2019-07-24T00:00:00"/>
    <d v="2019-07-24T00:00:00"/>
    <d v="2019-08-09T00:00:00"/>
    <d v="2019-08-09T00:00:00"/>
    <m/>
    <m/>
    <m/>
    <m/>
    <m/>
    <x v="0"/>
    <x v="0"/>
  </r>
  <r>
    <s v="JPERIC"/>
    <n v="1900658520"/>
    <s v="CLAIM-ENPARTS-BLDR"/>
    <s v="CLARK BUILDERS"/>
    <s v="ALBIAN WAREHOUSE STRUCTURE"/>
    <x v="1"/>
    <d v="2019-10-28T00:00:00"/>
    <m/>
    <m/>
    <n v="680783"/>
    <s v="KAN"/>
    <s v="EVA"/>
    <x v="4"/>
    <s v="VIS"/>
    <s v="E1"/>
    <m/>
    <m/>
    <m/>
    <d v="2019-11-15T00:00:00"/>
    <n v="0"/>
    <n v="0"/>
    <n v="0.05"/>
    <n v="0.06"/>
    <n v="0.06"/>
    <n v="0"/>
    <m/>
    <n v="0"/>
    <n v="0"/>
    <n v="0"/>
    <m/>
    <m/>
    <n v="0"/>
    <n v="-300"/>
    <m/>
    <n v="-87.78"/>
    <m/>
    <n v="0"/>
    <m/>
    <m/>
    <m/>
    <m/>
    <m/>
    <s v="WTCASTONGUAY"/>
    <m/>
    <m/>
    <m/>
    <m/>
    <s v="HARBD"/>
    <m/>
    <m/>
    <m/>
    <m/>
    <m/>
    <m/>
    <m/>
    <m/>
    <m/>
    <s v="SDSENECAL"/>
    <d v="2019-10-28T00:00:00"/>
    <d v="2019-10-28T00:00:00"/>
    <d v="2019-10-28T00:00:00"/>
    <d v="2019-10-28T00:00:00"/>
    <s v="SHAWJ3"/>
    <d v="2019-10-28T00:00:00"/>
    <d v="2019-10-28T00:00:00"/>
    <d v="2019-10-28T00:00:00"/>
    <d v="2019-10-28T00:00:00"/>
    <m/>
    <m/>
    <m/>
    <m/>
    <m/>
    <s v="SVCORDERMAN"/>
    <d v="2019-10-28T00:00:00"/>
    <m/>
    <d v="2019-10-28T00:00:00"/>
    <d v="2019-10-28T00:00:00"/>
    <m/>
    <m/>
    <m/>
    <m/>
    <m/>
    <m/>
    <m/>
    <m/>
    <d v="2019-10-31T00:00:00"/>
    <m/>
    <m/>
    <m/>
    <m/>
    <m/>
    <m/>
    <m/>
    <m/>
    <m/>
    <d v="2019-10-31T00:00:00"/>
    <d v="2019-10-31T00:00:00"/>
    <s v="SDSENECAL"/>
    <d v="2019-10-28T00:00:00"/>
    <m/>
    <d v="2019-10-28T00:00:00"/>
    <d v="2019-10-28T00:00:00"/>
    <s v="JFPUDENZ"/>
    <m/>
    <m/>
    <m/>
    <m/>
    <m/>
    <m/>
    <m/>
    <m/>
    <m/>
    <x v="0"/>
    <x v="2"/>
  </r>
  <r>
    <s v="KSROBERTSON"/>
    <n v="1804140219"/>
    <s v="CLAIM-ENPARTS-BLDR"/>
    <s v="K2 CONSTRUCTION, INC"/>
    <s v="ACECO MANUFACTURING"/>
    <x v="1"/>
    <d v="2019-10-31T00:00:00"/>
    <d v="2019-11-05T00:00:00"/>
    <m/>
    <s v="1833-13-1200-4"/>
    <s v="KAN"/>
    <s v="NC"/>
    <x v="4"/>
    <s v="VIS"/>
    <s v="E1"/>
    <m/>
    <m/>
    <m/>
    <d v="2019-12-01T00:00:00"/>
    <n v="0"/>
    <n v="0"/>
    <n v="0"/>
    <n v="0.24"/>
    <n v="0.24"/>
    <n v="0"/>
    <m/>
    <n v="0"/>
    <n v="0"/>
    <n v="0"/>
    <m/>
    <m/>
    <n v="0"/>
    <n v="0"/>
    <m/>
    <n v="-444.87"/>
    <m/>
    <n v="0"/>
    <m/>
    <m/>
    <m/>
    <m/>
    <m/>
    <s v="TWMCCRARY"/>
    <m/>
    <m/>
    <m/>
    <m/>
    <s v="JKALE"/>
    <m/>
    <m/>
    <m/>
    <m/>
    <m/>
    <m/>
    <m/>
    <m/>
    <m/>
    <s v="SDSENECAL"/>
    <d v="2019-11-01T00:00:00"/>
    <d v="2019-11-01T00:00:00"/>
    <d v="2019-11-01T00:00:00"/>
    <d v="2019-11-01T00:00:00"/>
    <m/>
    <m/>
    <m/>
    <m/>
    <m/>
    <m/>
    <m/>
    <m/>
    <m/>
    <m/>
    <s v="SVCORDERMAN"/>
    <d v="2019-11-04T00:00:00"/>
    <m/>
    <d v="2019-11-04T00:00:00"/>
    <d v="2019-11-04T00:00:00"/>
    <m/>
    <m/>
    <m/>
    <m/>
    <m/>
    <m/>
    <m/>
    <m/>
    <d v="2019-11-07T00:00:00"/>
    <m/>
    <s v="AJBROWN"/>
    <m/>
    <m/>
    <m/>
    <m/>
    <m/>
    <m/>
    <m/>
    <d v="2019-11-11T00:00:00"/>
    <d v="2019-11-08T00:00:00"/>
    <s v="SDSENECAL"/>
    <d v="2019-11-01T00:00:00"/>
    <m/>
    <d v="2019-11-01T00:00:00"/>
    <d v="2019-11-01T00:00:00"/>
    <s v="JDHUDSON"/>
    <m/>
    <m/>
    <m/>
    <m/>
    <m/>
    <m/>
    <m/>
    <m/>
    <m/>
    <x v="0"/>
    <x v="2"/>
  </r>
  <r>
    <s v="KSROBERTSON"/>
    <n v="1900624504"/>
    <s v="GB/WS-CUSTOM-BLDR"/>
    <s v="HILBERS, INC."/>
    <s v="FORTUNE CHARTER SCHOOL"/>
    <x v="0"/>
    <d v="2019-10-07T00:00:00"/>
    <d v="2019-12-13T00:00:00"/>
    <m/>
    <m/>
    <s v="CAN"/>
    <s v="OS"/>
    <x v="6"/>
    <s v="VIS"/>
    <s v="H1"/>
    <m/>
    <d v="2019-10-11T00:00:00"/>
    <d v="2019-10-14T00:00:00"/>
    <m/>
    <n v="47385"/>
    <n v="0"/>
    <n v="22.61"/>
    <n v="12.15"/>
    <n v="12.15"/>
    <n v="0"/>
    <m/>
    <n v="0"/>
    <n v="0"/>
    <n v="0"/>
    <m/>
    <m/>
    <n v="0"/>
    <n v="16693"/>
    <n v="35.228000000000002"/>
    <n v="0"/>
    <m/>
    <n v="0"/>
    <m/>
    <m/>
    <m/>
    <m/>
    <m/>
    <s v="SAYOUSEF"/>
    <m/>
    <m/>
    <m/>
    <m/>
    <s v="SCHLK"/>
    <m/>
    <m/>
    <m/>
    <m/>
    <m/>
    <m/>
    <m/>
    <m/>
    <m/>
    <s v="KBSAYTHONGPHET"/>
    <d v="2019-10-07T00:00:00"/>
    <d v="2019-10-07T00:00:00"/>
    <d v="2019-11-01T00:00:00"/>
    <d v="2019-11-19T00:00:00"/>
    <m/>
    <m/>
    <m/>
    <m/>
    <m/>
    <m/>
    <m/>
    <m/>
    <m/>
    <m/>
    <s v="SVCORDERMAN"/>
    <d v="2019-11-26T00:00:00"/>
    <m/>
    <d v="2019-11-20T00:00:00"/>
    <d v="2019-11-20T00:00:00"/>
    <m/>
    <m/>
    <m/>
    <m/>
    <m/>
    <m/>
    <m/>
    <m/>
    <d v="2019-11-25T00:00:00"/>
    <m/>
    <s v="JLWELSCHMEYER"/>
    <m/>
    <m/>
    <m/>
    <m/>
    <m/>
    <m/>
    <m/>
    <d v="2019-12-30T00:00:00"/>
    <m/>
    <s v="JASANTUCCI"/>
    <d v="2019-11-19T00:00:00"/>
    <m/>
    <d v="2019-11-19T00:00:00"/>
    <d v="2019-11-19T00:00:00"/>
    <s v="JLSY"/>
    <d v="2019-05-28T00:00:00"/>
    <d v="2019-05-28T00:00:00"/>
    <d v="2019-05-28T00:00:00"/>
    <d v="2019-05-28T00:00:00"/>
    <m/>
    <m/>
    <m/>
    <m/>
    <m/>
    <x v="0"/>
    <x v="0"/>
  </r>
  <r>
    <s v="KSROBERTSON"/>
    <n v="1900624503"/>
    <s v="GB/WS-CUSTOM-BLDR"/>
    <s v="HILBERS, INC."/>
    <s v="FORTUNE CHARTER SCHOOL"/>
    <x v="0"/>
    <d v="2019-10-07T00:00:00"/>
    <d v="2019-12-13T00:00:00"/>
    <m/>
    <m/>
    <s v="CAN"/>
    <s v="OS"/>
    <x v="6"/>
    <s v="VIS"/>
    <s v="H1"/>
    <m/>
    <d v="2019-10-11T00:00:00"/>
    <d v="2019-10-14T00:00:00"/>
    <m/>
    <n v="124647"/>
    <n v="0"/>
    <n v="45.09"/>
    <n v="48.4"/>
    <n v="48.4"/>
    <n v="0"/>
    <m/>
    <n v="0"/>
    <n v="0"/>
    <n v="0"/>
    <m/>
    <m/>
    <n v="0"/>
    <n v="42476"/>
    <n v="34.076999999999998"/>
    <n v="0"/>
    <m/>
    <n v="0"/>
    <m/>
    <m/>
    <m/>
    <m/>
    <m/>
    <s v="SAYOUSEF"/>
    <m/>
    <m/>
    <m/>
    <m/>
    <s v="SCHLK"/>
    <m/>
    <m/>
    <m/>
    <m/>
    <m/>
    <m/>
    <m/>
    <m/>
    <m/>
    <s v="DYEYDE2"/>
    <d v="2019-10-07T00:00:00"/>
    <d v="2019-10-07T00:00:00"/>
    <d v="2019-11-15T00:00:00"/>
    <d v="2019-11-15T00:00:00"/>
    <s v="KBSAYTHONGPHET"/>
    <d v="2019-10-14T00:00:00"/>
    <d v="2019-10-14T00:00:00"/>
    <d v="2019-11-19T00:00:00"/>
    <d v="2019-11-19T00:00:00"/>
    <m/>
    <m/>
    <m/>
    <m/>
    <m/>
    <s v="SVCORDERMAN"/>
    <d v="2019-11-20T00:00:00"/>
    <m/>
    <d v="2019-11-20T00:00:00"/>
    <d v="2019-11-20T00:00:00"/>
    <m/>
    <m/>
    <m/>
    <m/>
    <m/>
    <s v="KSROBERTSON"/>
    <m/>
    <m/>
    <d v="2019-11-25T00:00:00"/>
    <m/>
    <s v="JLWELSCHMEYER"/>
    <m/>
    <m/>
    <m/>
    <m/>
    <m/>
    <m/>
    <m/>
    <d v="2019-12-30T00:00:00"/>
    <m/>
    <s v="DYEYDE2"/>
    <d v="2019-11-19T00:00:00"/>
    <m/>
    <d v="2019-11-19T00:00:00"/>
    <d v="2019-11-20T00:00:00"/>
    <s v="JLSY"/>
    <d v="2019-05-22T00:00:00"/>
    <d v="2019-05-22T00:00:00"/>
    <d v="2019-05-28T00:00:00"/>
    <d v="2019-05-28T00:00:00"/>
    <m/>
    <m/>
    <m/>
    <m/>
    <m/>
    <x v="1"/>
    <x v="0"/>
  </r>
  <r>
    <s v="KSROBERTSON"/>
    <n v="1900624506"/>
    <s v="GB/WS-CUSTOM-BLDR"/>
    <s v="HILBERS, INC."/>
    <s v="FORTUNE CHARTER SCHOOL"/>
    <x v="0"/>
    <d v="2019-10-07T00:00:00"/>
    <d v="2019-12-13T00:00:00"/>
    <m/>
    <m/>
    <s v="CAN"/>
    <s v="OS"/>
    <x v="19"/>
    <s v="VIS"/>
    <s v="F1"/>
    <m/>
    <d v="2019-10-11T00:00:00"/>
    <d v="2019-10-15T00:00:00"/>
    <m/>
    <n v="25121"/>
    <n v="0"/>
    <n v="10.59"/>
    <n v="10.59"/>
    <n v="10.59"/>
    <n v="0"/>
    <m/>
    <n v="0"/>
    <n v="0"/>
    <n v="0"/>
    <m/>
    <m/>
    <n v="0"/>
    <n v="7292"/>
    <n v="29.027999999999999"/>
    <n v="0"/>
    <m/>
    <n v="0"/>
    <m/>
    <m/>
    <m/>
    <m/>
    <m/>
    <s v="SAYOUSEF"/>
    <m/>
    <m/>
    <m/>
    <m/>
    <s v="SCHLK"/>
    <m/>
    <m/>
    <m/>
    <m/>
    <m/>
    <m/>
    <m/>
    <m/>
    <m/>
    <s v="WAPER"/>
    <d v="2019-10-08T00:00:00"/>
    <d v="2019-10-08T00:00:00"/>
    <d v="2019-11-19T00:00:00"/>
    <d v="2019-10-21T00:00:00"/>
    <s v="BMMULLENDER"/>
    <d v="2019-10-17T00:00:00"/>
    <d v="2019-10-17T00:00:00"/>
    <d v="2019-11-18T00:00:00"/>
    <d v="2019-10-21T00:00:00"/>
    <m/>
    <m/>
    <m/>
    <m/>
    <m/>
    <s v="SVCORDERMAN"/>
    <d v="2019-11-26T00:00:00"/>
    <m/>
    <d v="2019-11-20T00:00:00"/>
    <d v="2019-11-18T00:00:00"/>
    <m/>
    <m/>
    <m/>
    <m/>
    <m/>
    <m/>
    <m/>
    <m/>
    <d v="2019-11-21T00:00:00"/>
    <m/>
    <s v="JLWELSCHMEYER"/>
    <m/>
    <m/>
    <m/>
    <m/>
    <m/>
    <m/>
    <m/>
    <d v="2019-12-30T00:00:00"/>
    <m/>
    <s v="WAPER"/>
    <d v="2019-11-19T00:00:00"/>
    <m/>
    <d v="2019-11-19T00:00:00"/>
    <d v="2019-11-13T00:00:00"/>
    <s v="JLSY"/>
    <d v="2019-05-28T00:00:00"/>
    <d v="2019-05-28T00:00:00"/>
    <d v="2019-05-28T00:00:00"/>
    <d v="2019-05-28T00:00:00"/>
    <m/>
    <m/>
    <m/>
    <m/>
    <m/>
    <x v="0"/>
    <x v="0"/>
  </r>
  <r>
    <s v="KSROBERTSON"/>
    <n v="1900624507"/>
    <s v="GB/WS-CUSTOM-BLDR"/>
    <s v="HILBERS, INC."/>
    <s v="FORTUNE CHARTER SCHOOL"/>
    <x v="0"/>
    <d v="2019-10-07T00:00:00"/>
    <d v="2019-12-13T00:00:00"/>
    <m/>
    <m/>
    <s v="CAN"/>
    <s v="OS"/>
    <x v="19"/>
    <s v="VIS"/>
    <s v="F1"/>
    <m/>
    <d v="2019-10-11T00:00:00"/>
    <d v="2019-10-15T00:00:00"/>
    <m/>
    <n v="13821"/>
    <n v="0"/>
    <n v="5.67"/>
    <n v="5.67"/>
    <n v="5.67"/>
    <n v="0"/>
    <m/>
    <n v="0"/>
    <n v="0"/>
    <n v="0"/>
    <m/>
    <m/>
    <n v="0"/>
    <n v="3879"/>
    <n v="28.065999999999999"/>
    <n v="0"/>
    <m/>
    <n v="0"/>
    <m/>
    <m/>
    <m/>
    <m/>
    <m/>
    <s v="SAYOUSEF"/>
    <m/>
    <m/>
    <m/>
    <m/>
    <s v="SCHLK"/>
    <m/>
    <m/>
    <m/>
    <m/>
    <m/>
    <m/>
    <m/>
    <m/>
    <m/>
    <m/>
    <m/>
    <m/>
    <m/>
    <m/>
    <m/>
    <m/>
    <m/>
    <m/>
    <m/>
    <m/>
    <m/>
    <m/>
    <m/>
    <m/>
    <s v="SVCORDERMAN"/>
    <d v="2019-11-26T00:00:00"/>
    <m/>
    <d v="2019-11-20T00:00:00"/>
    <d v="2019-11-15T00:00:00"/>
    <m/>
    <m/>
    <m/>
    <m/>
    <m/>
    <m/>
    <m/>
    <m/>
    <d v="2019-11-20T00:00:00"/>
    <m/>
    <s v="JLWELSCHMEYER"/>
    <m/>
    <m/>
    <m/>
    <m/>
    <m/>
    <m/>
    <m/>
    <d v="2019-12-09T00:00:00"/>
    <m/>
    <s v="SJSMITH"/>
    <d v="2019-11-19T00:00:00"/>
    <m/>
    <d v="2019-11-19T00:00:00"/>
    <d v="2019-11-14T00:00:00"/>
    <s v="JLSY"/>
    <d v="2019-05-28T00:00:00"/>
    <d v="2019-05-28T00:00:00"/>
    <d v="2019-05-28T00:00:00"/>
    <d v="2019-05-28T00:00:00"/>
    <m/>
    <m/>
    <m/>
    <m/>
    <m/>
    <x v="0"/>
    <x v="0"/>
  </r>
  <r>
    <s v="KSROBERTSON"/>
    <n v="1900624505"/>
    <s v="GB/WS-CUSTOM-BLDR"/>
    <s v="HILBERS, INC."/>
    <s v="FORTUNE CHARTER SCHOOL"/>
    <x v="0"/>
    <d v="2019-10-07T00:00:00"/>
    <d v="2019-12-13T00:00:00"/>
    <m/>
    <m/>
    <s v="CAN"/>
    <s v="OS"/>
    <x v="19"/>
    <s v="VIS"/>
    <s v="H5"/>
    <m/>
    <d v="2019-10-11T00:00:00"/>
    <d v="2019-10-15T00:00:00"/>
    <m/>
    <n v="10052"/>
    <n v="0"/>
    <n v="3.81"/>
    <n v="3.81"/>
    <n v="3.81"/>
    <n v="0"/>
    <m/>
    <n v="0"/>
    <n v="0"/>
    <n v="0"/>
    <m/>
    <m/>
    <n v="0"/>
    <n v="2739"/>
    <n v="27.248000000000001"/>
    <n v="0"/>
    <m/>
    <n v="0"/>
    <m/>
    <m/>
    <m/>
    <m/>
    <m/>
    <s v="SAYOUSEF"/>
    <m/>
    <m/>
    <m/>
    <m/>
    <s v="SCHLK"/>
    <m/>
    <m/>
    <m/>
    <m/>
    <m/>
    <m/>
    <m/>
    <m/>
    <m/>
    <s v="BMMULLENDER"/>
    <m/>
    <m/>
    <m/>
    <m/>
    <s v="WAPER"/>
    <m/>
    <m/>
    <m/>
    <m/>
    <s v="BMMULLENDER"/>
    <m/>
    <m/>
    <m/>
    <m/>
    <s v="SVCORDERMAN"/>
    <d v="2019-11-26T00:00:00"/>
    <m/>
    <d v="2019-11-20T00:00:00"/>
    <d v="2019-11-18T00:00:00"/>
    <m/>
    <m/>
    <m/>
    <m/>
    <m/>
    <m/>
    <m/>
    <m/>
    <d v="2019-11-21T00:00:00"/>
    <m/>
    <s v="JLWELSCHMEYER"/>
    <m/>
    <m/>
    <m/>
    <m/>
    <m/>
    <m/>
    <m/>
    <d v="2019-12-30T00:00:00"/>
    <m/>
    <s v="BMMULLENDER"/>
    <d v="2019-11-19T00:00:00"/>
    <m/>
    <d v="2019-11-19T00:00:00"/>
    <d v="2019-11-15T00:00:00"/>
    <s v="JLSY"/>
    <d v="2019-05-28T00:00:00"/>
    <d v="2019-05-28T00:00:00"/>
    <d v="2019-05-28T00:00:00"/>
    <d v="2019-05-28T00:00:00"/>
    <m/>
    <m/>
    <m/>
    <m/>
    <m/>
    <x v="0"/>
    <x v="0"/>
  </r>
  <r>
    <s v="KSROBERTSON"/>
    <n v="1501555601"/>
    <s v="GB/WS-CUSTOM-BLDR"/>
    <s v="FACILITY BUILDERS &amp; ERECTORS, INC."/>
    <s v="CROWN RECYCLING"/>
    <x v="0"/>
    <d v="2015-09-02T00:00:00"/>
    <d v="2019-12-11T00:00:00"/>
    <m/>
    <n v="294066"/>
    <s v="VIS"/>
    <s v="VIS"/>
    <x v="27"/>
    <s v="VIS"/>
    <s v="F1"/>
    <m/>
    <d v="2016-02-11T00:00:00"/>
    <d v="2016-02-12T00:00:00"/>
    <m/>
    <n v="505172"/>
    <n v="-57567.839999999997"/>
    <n v="93.53"/>
    <n v="115.03"/>
    <n v="115.03"/>
    <n v="1430"/>
    <m/>
    <n v="4587"/>
    <n v="94"/>
    <n v="4681"/>
    <n v="397156"/>
    <n v="246681"/>
    <n v="505883.25"/>
    <n v="-9165"/>
    <m/>
    <n v="-505883.25"/>
    <m/>
    <n v="20.53"/>
    <m/>
    <m/>
    <m/>
    <m/>
    <m/>
    <s v="HERRG"/>
    <d v="2019-07-08T00:00:00"/>
    <d v="2019-07-08T00:00:00"/>
    <d v="2019-07-24T00:00:00"/>
    <d v="2019-06-14T00:00:00"/>
    <s v="HUAGUILAR"/>
    <d v="2019-01-30T00:00:00"/>
    <d v="2019-01-30T00:00:00"/>
    <d v="2019-02-01T00:00:00"/>
    <m/>
    <s v="HERRG"/>
    <m/>
    <m/>
    <d v="2018-12-05T00:00:00"/>
    <m/>
    <s v="JMEGGERSS"/>
    <d v="2019-08-14T00:00:00"/>
    <d v="2019-08-14T00:00:00"/>
    <d v="2019-10-23T00:00:00"/>
    <d v="2019-10-30T00:00:00"/>
    <s v="TKGORBY"/>
    <m/>
    <m/>
    <d v="2019-02-07T00:00:00"/>
    <m/>
    <m/>
    <m/>
    <m/>
    <d v="2016-06-08T00:00:00"/>
    <m/>
    <s v="SVCORDERMAN"/>
    <d v="2019-11-01T00:00:00"/>
    <m/>
    <d v="2019-11-01T00:00:00"/>
    <d v="2019-11-01T00:00:00"/>
    <m/>
    <m/>
    <m/>
    <d v="2019-02-07T00:00:00"/>
    <m/>
    <s v="KSROBERTSON"/>
    <m/>
    <m/>
    <d v="2019-11-06T00:00:00"/>
    <m/>
    <s v="HUAGUILAR"/>
    <m/>
    <m/>
    <d v="2018-12-05T00:00:00"/>
    <m/>
    <m/>
    <m/>
    <m/>
    <d v="2019-12-06T00:00:00"/>
    <m/>
    <s v="JMEGGERSS"/>
    <d v="2019-10-31T00:00:00"/>
    <m/>
    <d v="2019-10-31T00:00:00"/>
    <d v="2019-10-31T00:00:00"/>
    <s v="RWLEQUIEU"/>
    <d v="2019-04-29T00:00:00"/>
    <d v="2019-04-29T00:00:00"/>
    <d v="2019-05-17T00:00:00"/>
    <d v="2019-05-17T00:00:00"/>
    <s v="HUAGUILAR"/>
    <m/>
    <d v="2015-08-19T00:00:00"/>
    <m/>
    <m/>
    <x v="0"/>
    <x v="0"/>
  </r>
  <r>
    <s v="JPERIC"/>
    <n v="1901655901"/>
    <s v="GB/WS-STD-BLDR CAN"/>
    <s v="SCOTT BUILDERS INC."/>
    <s v="ELEMENT GROW FACILITY-1"/>
    <x v="0"/>
    <d v="2019-08-12T00:00:00"/>
    <d v="2019-12-09T00:00:00"/>
    <m/>
    <m/>
    <s v="VIS"/>
    <s v="EVA"/>
    <x v="8"/>
    <s v="VIS"/>
    <s v="B1"/>
    <m/>
    <d v="2019-08-14T00:00:00"/>
    <d v="2019-08-15T00:00:00"/>
    <m/>
    <n v="47472"/>
    <n v="0"/>
    <n v="8.75"/>
    <n v="9.35"/>
    <n v="9.35"/>
    <n v="70"/>
    <m/>
    <n v="91.3"/>
    <n v="0"/>
    <n v="91.3"/>
    <n v="15518"/>
    <n v="9877"/>
    <n v="0"/>
    <n v="13416"/>
    <n v="28.260999999999999"/>
    <n v="0"/>
    <m/>
    <n v="35"/>
    <m/>
    <m/>
    <m/>
    <m/>
    <m/>
    <s v="JOPARKER"/>
    <d v="2019-09-23T00:00:00"/>
    <d v="2019-09-23T00:00:00"/>
    <d v="2019-09-25T00:00:00"/>
    <d v="2019-09-26T00:00:00"/>
    <s v="WTCASTONGUAY"/>
    <d v="2019-09-24T00:00:00"/>
    <d v="2019-09-24T00:00:00"/>
    <d v="2019-09-24T00:00:00"/>
    <d v="2019-10-16T00:00:00"/>
    <s v="BHUVI"/>
    <d v="2019-10-09T00:00:00"/>
    <d v="2019-10-09T00:00:00"/>
    <d v="2019-10-09T00:00:00"/>
    <d v="2019-10-09T00:00:00"/>
    <s v="DRESENDIZ"/>
    <d v="2019-10-17T00:00:00"/>
    <d v="2019-10-17T00:00:00"/>
    <d v="2019-10-27T00:00:00"/>
    <d v="2019-10-25T00:00:00"/>
    <s v="MARTJ"/>
    <d v="2019-11-04T00:00:00"/>
    <d v="2019-11-04T00:00:00"/>
    <d v="2019-11-05T00:00:00"/>
    <d v="2019-11-05T00:00:00"/>
    <m/>
    <m/>
    <m/>
    <m/>
    <m/>
    <s v="SVCORDERMAN"/>
    <d v="2019-11-14T00:00:00"/>
    <m/>
    <d v="2019-11-14T00:00:00"/>
    <d v="2019-11-13T00:00:00"/>
    <s v="DRESENDIZ"/>
    <d v="2019-11-13T00:00:00"/>
    <d v="2019-11-13T00:00:00"/>
    <d v="2019-11-13T00:00:00"/>
    <d v="2019-11-13T00:00:00"/>
    <s v="JPERIC"/>
    <d v="2019-11-14T00:00:00"/>
    <d v="2019-11-14T00:00:00"/>
    <d v="2019-11-18T00:00:00"/>
    <d v="2019-11-14T00:00:00"/>
    <s v="WTCASTONGUAY"/>
    <m/>
    <m/>
    <m/>
    <m/>
    <m/>
    <m/>
    <m/>
    <d v="2019-12-09T00:00:00"/>
    <m/>
    <s v="DRESENDIZ"/>
    <d v="2019-11-13T00:00:00"/>
    <m/>
    <d v="2019-11-13T00:00:00"/>
    <d v="2019-11-13T00:00:00"/>
    <s v="RWLEQUIEU"/>
    <d v="2019-08-29T00:00:00"/>
    <d v="2019-08-29T00:00:00"/>
    <d v="2019-09-04T00:00:00"/>
    <d v="2019-09-12T00:00:00"/>
    <m/>
    <m/>
    <m/>
    <m/>
    <m/>
    <x v="0"/>
    <x v="0"/>
  </r>
  <r>
    <s v="JRTHOMAS"/>
    <n v="1901773203"/>
    <s v="GB/WS-STD-BLDR"/>
    <s v="UNLIMITED CONSTRUCTION SERVICES, INC."/>
    <s v="KEAHUMOA PLACE CARPORTS PH2"/>
    <x v="0"/>
    <d v="2019-08-20T00:00:00"/>
    <d v="2019-12-13T00:00:00"/>
    <m/>
    <m/>
    <s v="VIS"/>
    <s v="MXC"/>
    <x v="8"/>
    <s v="VIS"/>
    <s v="B1"/>
    <m/>
    <d v="2019-10-07T00:00:00"/>
    <d v="2019-10-08T00:00:00"/>
    <m/>
    <n v="16719"/>
    <n v="0"/>
    <n v="3.26"/>
    <n v="3.62"/>
    <n v="3.62"/>
    <n v="29"/>
    <m/>
    <n v="33.299999999999997"/>
    <n v="0"/>
    <n v="33.299999999999997"/>
    <n v="6172"/>
    <n v="3212"/>
    <n v="0"/>
    <n v="4980"/>
    <n v="29.786000000000001"/>
    <n v="0"/>
    <m/>
    <n v="0"/>
    <m/>
    <m/>
    <m/>
    <m/>
    <m/>
    <s v="GONZR"/>
    <d v="2019-10-23T00:00:00"/>
    <d v="2019-10-23T00:00:00"/>
    <d v="2019-10-25T00:00:00"/>
    <d v="2019-10-25T00:00:00"/>
    <s v="CORRL"/>
    <d v="2019-10-24T00:00:00"/>
    <d v="2019-10-24T00:00:00"/>
    <d v="2019-10-24T00:00:00"/>
    <d v="2019-10-23T00:00:00"/>
    <s v="GONZR"/>
    <d v="2019-10-25T00:00:00"/>
    <d v="2019-10-25T00:00:00"/>
    <d v="2019-10-25T00:00:00"/>
    <d v="2019-10-25T00:00:00"/>
    <s v="AARIZMENDI"/>
    <d v="2019-11-05T00:00:00"/>
    <d v="2019-11-05T00:00:00"/>
    <d v="2019-11-07T00:00:00"/>
    <d v="2019-11-07T00:00:00"/>
    <s v="MENDP"/>
    <d v="2019-11-08T00:00:00"/>
    <d v="2019-11-08T00:00:00"/>
    <d v="2019-11-08T00:00:00"/>
    <d v="2019-11-08T00:00:00"/>
    <m/>
    <m/>
    <m/>
    <m/>
    <m/>
    <s v="SVCORDERMAN"/>
    <d v="2019-11-22T00:00:00"/>
    <m/>
    <d v="2019-11-22T00:00:00"/>
    <d v="2019-11-21T00:00:00"/>
    <s v="AARIZMENDI"/>
    <d v="2019-11-21T00:00:00"/>
    <d v="2019-11-21T00:00:00"/>
    <d v="2019-11-21T00:00:00"/>
    <d v="2019-11-21T00:00:00"/>
    <m/>
    <m/>
    <m/>
    <d v="2019-11-25T00:00:00"/>
    <m/>
    <m/>
    <m/>
    <m/>
    <m/>
    <m/>
    <m/>
    <m/>
    <m/>
    <d v="2019-12-13T00:00:00"/>
    <m/>
    <s v="AARIZMENDI"/>
    <d v="2019-11-21T00:00:00"/>
    <m/>
    <d v="2019-11-21T00:00:00"/>
    <d v="2019-11-21T00:00:00"/>
    <s v="RIVEC"/>
    <d v="2019-09-03T00:00:00"/>
    <d v="2019-09-03T00:00:00"/>
    <d v="2019-09-24T00:00:00"/>
    <d v="2019-09-20T00:00:00"/>
    <m/>
    <m/>
    <m/>
    <m/>
    <m/>
    <x v="0"/>
    <x v="0"/>
  </r>
  <r>
    <s v="JRTHOMAS"/>
    <n v="1901773208"/>
    <s v="GB/WS-STD-BLDR"/>
    <s v="UNLIMITED CONSTRUCTION SERVICES, INC."/>
    <s v="KEAHUMOA PLACE CARPORTS PH2"/>
    <x v="0"/>
    <d v="2019-08-20T00:00:00"/>
    <d v="2019-12-31T00:00:00"/>
    <m/>
    <m/>
    <s v="VIS"/>
    <s v="MXC"/>
    <x v="8"/>
    <s v="VIS"/>
    <s v="B1"/>
    <m/>
    <d v="2019-10-07T00:00:00"/>
    <d v="2019-10-08T00:00:00"/>
    <m/>
    <n v="9528"/>
    <n v="0"/>
    <n v="1.32"/>
    <n v="1.65"/>
    <n v="1.65"/>
    <n v="31"/>
    <m/>
    <n v="15.8"/>
    <n v="0"/>
    <n v="15.8"/>
    <n v="5461"/>
    <n v="3394"/>
    <n v="0"/>
    <n v="2482"/>
    <n v="26.05"/>
    <n v="0"/>
    <m/>
    <n v="0"/>
    <m/>
    <m/>
    <m/>
    <m/>
    <m/>
    <s v="GONZR"/>
    <d v="2019-10-07T00:00:00"/>
    <d v="2019-10-07T00:00:00"/>
    <d v="2019-10-09T00:00:00"/>
    <m/>
    <s v="CORRL"/>
    <d v="2019-10-08T00:00:00"/>
    <d v="2019-10-08T00:00:00"/>
    <d v="2019-10-08T00:00:00"/>
    <m/>
    <s v="GONZR"/>
    <d v="2019-10-09T00:00:00"/>
    <d v="2019-10-09T00:00:00"/>
    <d v="2019-10-09T00:00:00"/>
    <m/>
    <s v="AARIZMENDI"/>
    <d v="2019-11-13T00:00:00"/>
    <d v="2019-11-13T00:00:00"/>
    <d v="2019-11-13T00:00:00"/>
    <d v="2019-11-13T00:00:00"/>
    <s v="MENDP"/>
    <d v="2019-11-14T00:00:00"/>
    <d v="2019-11-14T00:00:00"/>
    <d v="2019-11-14T00:00:00"/>
    <d v="2019-11-13T00:00:00"/>
    <m/>
    <m/>
    <m/>
    <m/>
    <m/>
    <s v="SVCORDERMAN"/>
    <d v="2019-11-25T00:00:00"/>
    <m/>
    <d v="2019-11-25T00:00:00"/>
    <d v="2019-11-22T00:00:00"/>
    <s v="AARIZMENDI"/>
    <d v="2019-11-22T00:00:00"/>
    <d v="2019-11-22T00:00:00"/>
    <d v="2019-11-22T00:00:00"/>
    <d v="2019-11-22T00:00:00"/>
    <m/>
    <m/>
    <m/>
    <d v="2019-11-27T00:00:00"/>
    <m/>
    <m/>
    <m/>
    <m/>
    <m/>
    <m/>
    <m/>
    <m/>
    <m/>
    <d v="2019-12-19T00:00:00"/>
    <m/>
    <s v="AARIZMENDI"/>
    <d v="2019-11-22T00:00:00"/>
    <m/>
    <d v="2019-11-22T00:00:00"/>
    <d v="2019-11-22T00:00:00"/>
    <s v="RIVEC"/>
    <d v="2019-09-03T00:00:00"/>
    <d v="2019-09-03T00:00:00"/>
    <d v="2019-09-24T00:00:00"/>
    <d v="2019-09-20T00:00:00"/>
    <m/>
    <m/>
    <m/>
    <m/>
    <m/>
    <x v="0"/>
    <x v="0"/>
  </r>
  <r>
    <s v="JRTHOMAS"/>
    <n v="1901773201"/>
    <s v="GB/WS-STD-BLDR"/>
    <s v="UNLIMITED CONSTRUCTION SERVICES, INC."/>
    <s v="KEAHUMOA PLACE CARPORTS PH2"/>
    <x v="0"/>
    <d v="2019-08-20T00:00:00"/>
    <d v="2019-12-05T00:00:00"/>
    <m/>
    <m/>
    <s v="VIS"/>
    <s v="MXC"/>
    <x v="8"/>
    <s v="VIS"/>
    <s v="B1"/>
    <m/>
    <d v="2019-10-07T00:00:00"/>
    <d v="2019-10-08T00:00:00"/>
    <m/>
    <n v="8122"/>
    <n v="0"/>
    <n v="1.33"/>
    <n v="1.64"/>
    <n v="1.64"/>
    <n v="22"/>
    <m/>
    <n v="72"/>
    <n v="0"/>
    <n v="72"/>
    <n v="3787"/>
    <n v="2352"/>
    <n v="0"/>
    <n v="2117"/>
    <n v="26.065000000000001"/>
    <n v="4843.8500000000004"/>
    <m/>
    <n v="0"/>
    <m/>
    <m/>
    <m/>
    <m/>
    <m/>
    <s v="GONZR"/>
    <d v="2019-10-21T00:00:00"/>
    <d v="2019-10-21T00:00:00"/>
    <d v="2019-10-24T00:00:00"/>
    <d v="2019-10-25T00:00:00"/>
    <s v="CORRL"/>
    <d v="2019-10-23T00:00:00"/>
    <d v="2019-10-23T00:00:00"/>
    <d v="2019-10-23T00:00:00"/>
    <d v="2019-10-22T00:00:00"/>
    <s v="GONZR"/>
    <d v="2019-10-24T00:00:00"/>
    <d v="2019-10-24T00:00:00"/>
    <d v="2019-10-24T00:00:00"/>
    <d v="2019-10-25T00:00:00"/>
    <s v="AARIZMENDI"/>
    <d v="2019-10-31T00:00:00"/>
    <d v="2019-10-31T00:00:00"/>
    <d v="2019-11-04T00:00:00"/>
    <d v="2019-11-04T00:00:00"/>
    <s v="MENDP"/>
    <d v="2019-11-05T00:00:00"/>
    <d v="2019-11-05T00:00:00"/>
    <d v="2019-11-05T00:00:00"/>
    <d v="2019-11-05T00:00:00"/>
    <m/>
    <m/>
    <m/>
    <m/>
    <m/>
    <s v="SVCORDERMAN"/>
    <d v="2019-11-18T00:00:00"/>
    <m/>
    <d v="2019-11-18T00:00:00"/>
    <d v="2019-11-15T00:00:00"/>
    <s v="AARIZMENDI"/>
    <d v="2019-11-15T00:00:00"/>
    <d v="2019-11-15T00:00:00"/>
    <d v="2019-11-15T00:00:00"/>
    <d v="2019-11-15T00:00:00"/>
    <m/>
    <m/>
    <m/>
    <d v="2019-11-20T00:00:00"/>
    <m/>
    <m/>
    <m/>
    <m/>
    <m/>
    <m/>
    <m/>
    <m/>
    <m/>
    <d v="2019-12-05T00:00:00"/>
    <d v="2019-11-27T00:00:00"/>
    <s v="AARIZMENDI"/>
    <d v="2019-11-15T00:00:00"/>
    <m/>
    <d v="2019-11-15T00:00:00"/>
    <d v="2019-11-15T00:00:00"/>
    <s v="RIVEC"/>
    <d v="2019-09-03T00:00:00"/>
    <d v="2019-09-03T00:00:00"/>
    <d v="2019-09-24T00:00:00"/>
    <d v="2019-09-20T00:00:00"/>
    <m/>
    <m/>
    <m/>
    <m/>
    <m/>
    <x v="0"/>
    <x v="0"/>
  </r>
  <r>
    <s v="JRTHOMAS"/>
    <n v="1901773103"/>
    <s v="GB/WS-STD-BLDR"/>
    <s v="UNLIMITED CONSTRUCTION SERVICES, INC."/>
    <s v="KEAHUMOA PLACE CARPORTS"/>
    <x v="0"/>
    <d v="2019-08-20T00:00:00"/>
    <d v="2019-11-27T00:00:00"/>
    <m/>
    <m/>
    <s v="VIS"/>
    <s v="MXC"/>
    <x v="8"/>
    <s v="VIS"/>
    <s v="B1"/>
    <m/>
    <d v="2019-10-07T00:00:00"/>
    <d v="2019-10-08T00:00:00"/>
    <m/>
    <n v="21300"/>
    <n v="0"/>
    <n v="4.24"/>
    <n v="4.2699999999999996"/>
    <n v="4.2699999999999996"/>
    <n v="37"/>
    <m/>
    <n v="39.25"/>
    <n v="0"/>
    <n v="39.25"/>
    <n v="6438"/>
    <n v="3998"/>
    <n v="0"/>
    <n v="6437"/>
    <n v="30.221"/>
    <n v="9433.86"/>
    <m/>
    <n v="0"/>
    <m/>
    <m/>
    <m/>
    <m/>
    <m/>
    <s v="GONZR"/>
    <d v="2019-10-09T00:00:00"/>
    <d v="2019-10-09T00:00:00"/>
    <d v="2019-10-14T00:00:00"/>
    <d v="2019-10-15T00:00:00"/>
    <s v="CORRL"/>
    <d v="2019-10-11T00:00:00"/>
    <d v="2019-10-11T00:00:00"/>
    <d v="2019-10-11T00:00:00"/>
    <d v="2019-10-11T00:00:00"/>
    <s v="GONZR"/>
    <d v="2019-10-14T00:00:00"/>
    <d v="2019-10-14T00:00:00"/>
    <d v="2019-10-14T00:00:00"/>
    <d v="2019-10-15T00:00:00"/>
    <s v="AARIZMENDI"/>
    <d v="2019-10-28T00:00:00"/>
    <d v="2019-10-28T00:00:00"/>
    <d v="2019-10-30T00:00:00"/>
    <d v="2019-10-30T00:00:00"/>
    <s v="MENDP"/>
    <d v="2019-10-31T00:00:00"/>
    <d v="2019-10-31T00:00:00"/>
    <d v="2019-10-31T00:00:00"/>
    <d v="2019-10-31T00:00:00"/>
    <m/>
    <m/>
    <m/>
    <m/>
    <m/>
    <s v="SVCORDERMAN"/>
    <d v="2019-11-12T00:00:00"/>
    <m/>
    <d v="2019-11-12T00:00:00"/>
    <d v="2019-11-11T00:00:00"/>
    <s v="AARIZMENDI"/>
    <d v="2019-11-11T00:00:00"/>
    <d v="2019-11-11T00:00:00"/>
    <d v="2019-11-11T00:00:00"/>
    <d v="2019-11-11T00:00:00"/>
    <m/>
    <m/>
    <m/>
    <d v="2019-11-14T00:00:00"/>
    <m/>
    <m/>
    <m/>
    <m/>
    <m/>
    <m/>
    <m/>
    <m/>
    <m/>
    <d v="2019-11-27T00:00:00"/>
    <d v="2019-11-27T00:00:00"/>
    <s v="AARIZMENDI"/>
    <d v="2019-11-11T00:00:00"/>
    <m/>
    <d v="2019-11-11T00:00:00"/>
    <d v="2019-11-11T00:00:00"/>
    <s v="RIVEC"/>
    <d v="2019-08-20T00:00:00"/>
    <d v="2019-08-20T00:00:00"/>
    <d v="2019-09-18T00:00:00"/>
    <d v="2019-09-18T00:00:00"/>
    <m/>
    <m/>
    <m/>
    <m/>
    <m/>
    <x v="0"/>
    <x v="0"/>
  </r>
  <r>
    <s v="JRTHOMAS"/>
    <n v="1901773301"/>
    <s v="GB/WS-STD-BLDR"/>
    <s v="UNLIMITED CONSTRUCTION SERVICES, INC."/>
    <s v="KEAHUMOA PLACE CARPORTS PH3"/>
    <x v="0"/>
    <d v="2019-08-21T00:00:00"/>
    <d v="2019-12-31T00:00:00"/>
    <m/>
    <m/>
    <s v="VIS"/>
    <s v="MXC"/>
    <x v="8"/>
    <s v="VIS"/>
    <s v="B1"/>
    <m/>
    <d v="2019-10-07T00:00:00"/>
    <d v="2019-10-08T00:00:00"/>
    <m/>
    <n v="7928"/>
    <n v="0"/>
    <n v="1.32"/>
    <n v="1.64"/>
    <n v="1.64"/>
    <n v="22"/>
    <m/>
    <n v="46.5"/>
    <n v="6"/>
    <n v="52.5"/>
    <n v="3787"/>
    <n v="2352"/>
    <n v="0"/>
    <n v="1923"/>
    <n v="24.256"/>
    <n v="0"/>
    <m/>
    <n v="0"/>
    <m/>
    <m/>
    <m/>
    <m/>
    <m/>
    <s v="GONZR"/>
    <d v="2019-10-07T00:00:00"/>
    <d v="2019-10-07T00:00:00"/>
    <d v="2019-10-09T00:00:00"/>
    <m/>
    <s v="CORRL"/>
    <d v="2019-10-08T00:00:00"/>
    <d v="2019-10-08T00:00:00"/>
    <d v="2019-10-08T00:00:00"/>
    <m/>
    <s v="GONZR"/>
    <d v="2019-10-09T00:00:00"/>
    <d v="2019-10-09T00:00:00"/>
    <d v="2019-10-09T00:00:00"/>
    <m/>
    <s v="AARIZMENDI"/>
    <d v="2019-11-13T00:00:00"/>
    <d v="2019-11-13T00:00:00"/>
    <d v="2019-11-13T00:00:00"/>
    <d v="2019-11-13T00:00:00"/>
    <s v="MENDP"/>
    <d v="2019-11-14T00:00:00"/>
    <d v="2019-11-14T00:00:00"/>
    <d v="2019-11-14T00:00:00"/>
    <d v="2019-11-13T00:00:00"/>
    <m/>
    <m/>
    <m/>
    <m/>
    <m/>
    <s v="SVCORDERMAN"/>
    <d v="2019-11-25T00:00:00"/>
    <m/>
    <d v="2019-11-25T00:00:00"/>
    <d v="2019-11-22T00:00:00"/>
    <s v="AARIZMENDI"/>
    <d v="2019-11-22T00:00:00"/>
    <d v="2019-11-22T00:00:00"/>
    <d v="2019-11-22T00:00:00"/>
    <d v="2019-11-22T00:00:00"/>
    <m/>
    <m/>
    <m/>
    <d v="2019-11-27T00:00:00"/>
    <m/>
    <m/>
    <m/>
    <m/>
    <m/>
    <m/>
    <m/>
    <m/>
    <m/>
    <d v="2019-12-19T00:00:00"/>
    <m/>
    <s v="AARIZMENDI"/>
    <d v="2019-11-22T00:00:00"/>
    <m/>
    <d v="2019-11-22T00:00:00"/>
    <d v="2019-11-22T00:00:00"/>
    <s v="RIVEC"/>
    <d v="2019-09-03T00:00:00"/>
    <d v="2019-09-03T00:00:00"/>
    <d v="2019-09-30T00:00:00"/>
    <d v="2019-09-27T00:00:00"/>
    <m/>
    <m/>
    <m/>
    <m/>
    <m/>
    <x v="0"/>
    <x v="0"/>
  </r>
  <r>
    <s v="JRTHOMAS"/>
    <n v="1901773308"/>
    <s v="GB/WS-STD-BLDR"/>
    <s v="UNLIMITED CONSTRUCTION SERVICES, INC."/>
    <s v="KEAHUMOA PLACE CARPORTS PH3"/>
    <x v="0"/>
    <d v="2019-08-21T00:00:00"/>
    <d v="2019-12-31T00:00:00"/>
    <m/>
    <m/>
    <s v="VIS"/>
    <s v="MXC"/>
    <x v="8"/>
    <s v="VIS"/>
    <s v="B1"/>
    <m/>
    <d v="2019-10-07T00:00:00"/>
    <d v="2019-10-08T00:00:00"/>
    <m/>
    <n v="7928"/>
    <n v="0"/>
    <n v="1.32"/>
    <n v="1.64"/>
    <n v="1.64"/>
    <n v="22"/>
    <m/>
    <n v="20.75"/>
    <n v="0"/>
    <n v="20.75"/>
    <n v="3787"/>
    <n v="2352"/>
    <n v="0"/>
    <n v="1923"/>
    <n v="24.256"/>
    <n v="0"/>
    <m/>
    <n v="0"/>
    <m/>
    <m/>
    <m/>
    <m/>
    <m/>
    <s v="GONZR"/>
    <d v="2019-10-07T00:00:00"/>
    <d v="2019-10-07T00:00:00"/>
    <d v="2019-10-09T00:00:00"/>
    <m/>
    <s v="CORRL"/>
    <d v="2019-10-08T00:00:00"/>
    <d v="2019-10-08T00:00:00"/>
    <d v="2019-10-08T00:00:00"/>
    <m/>
    <s v="GONZR"/>
    <d v="2019-10-09T00:00:00"/>
    <d v="2019-10-09T00:00:00"/>
    <d v="2019-10-09T00:00:00"/>
    <m/>
    <s v="AARIZMENDI"/>
    <d v="2019-11-13T00:00:00"/>
    <d v="2019-11-13T00:00:00"/>
    <d v="2019-11-13T00:00:00"/>
    <d v="2019-11-13T00:00:00"/>
    <s v="MENDP"/>
    <d v="2019-11-14T00:00:00"/>
    <d v="2019-11-14T00:00:00"/>
    <d v="2019-11-14T00:00:00"/>
    <d v="2019-11-14T00:00:00"/>
    <m/>
    <m/>
    <m/>
    <m/>
    <m/>
    <s v="SVCORDERMAN"/>
    <d v="2019-11-25T00:00:00"/>
    <m/>
    <d v="2019-11-25T00:00:00"/>
    <d v="2019-11-22T00:00:00"/>
    <s v="AARIZMENDI"/>
    <d v="2019-11-22T00:00:00"/>
    <d v="2019-11-22T00:00:00"/>
    <d v="2019-11-22T00:00:00"/>
    <d v="2019-11-22T00:00:00"/>
    <m/>
    <m/>
    <m/>
    <d v="2019-11-27T00:00:00"/>
    <m/>
    <m/>
    <m/>
    <m/>
    <m/>
    <m/>
    <m/>
    <m/>
    <m/>
    <d v="2019-12-19T00:00:00"/>
    <m/>
    <s v="AARIZMENDI"/>
    <d v="2019-11-22T00:00:00"/>
    <m/>
    <d v="2019-11-22T00:00:00"/>
    <d v="2019-11-22T00:00:00"/>
    <s v="RIVEC"/>
    <d v="2019-09-03T00:00:00"/>
    <d v="2019-09-03T00:00:00"/>
    <d v="2019-09-30T00:00:00"/>
    <d v="2019-09-27T00:00:00"/>
    <m/>
    <m/>
    <m/>
    <m/>
    <m/>
    <x v="0"/>
    <x v="0"/>
  </r>
  <r>
    <s v="FARRM"/>
    <n v="1902215201"/>
    <s v="GB/CL-STD-BLDR"/>
    <s v="NORTH VALLEY BUILDING SYSTEMS, INC"/>
    <s v="CAPAY FARMS"/>
    <x v="0"/>
    <d v="2019-10-11T00:00:00"/>
    <d v="2019-12-19T00:00:00"/>
    <m/>
    <s v="19-1281"/>
    <s v="MXC"/>
    <s v="MXC"/>
    <x v="8"/>
    <s v="VIS"/>
    <s v="B1"/>
    <m/>
    <d v="2019-10-29T00:00:00"/>
    <d v="2019-10-30T00:00:00"/>
    <m/>
    <n v="20196.25"/>
    <n v="0"/>
    <n v="8.8699999999999992"/>
    <n v="9.34"/>
    <n v="9.34"/>
    <n v="20"/>
    <n v="20"/>
    <n v="21.5"/>
    <n v="0"/>
    <n v="21.5"/>
    <n v="1330"/>
    <n v="1000"/>
    <n v="0"/>
    <n v="2925.83"/>
    <n v="14.487"/>
    <n v="0"/>
    <m/>
    <n v="14"/>
    <m/>
    <m/>
    <m/>
    <m/>
    <m/>
    <s v="GONZJ3"/>
    <d v="2019-10-23T00:00:00"/>
    <d v="2019-10-23T00:00:00"/>
    <d v="2019-10-24T00:00:00"/>
    <d v="2019-10-24T00:00:00"/>
    <s v="ICHAS"/>
    <d v="2019-10-24T00:00:00"/>
    <d v="2019-10-24T00:00:00"/>
    <d v="2019-10-24T00:00:00"/>
    <d v="2019-10-24T00:00:00"/>
    <s v="GONZJ3"/>
    <d v="2019-10-24T00:00:00"/>
    <d v="2019-10-24T00:00:00"/>
    <d v="2019-10-24T00:00:00"/>
    <d v="2019-10-24T00:00:00"/>
    <s v="DRESENDIZ"/>
    <d v="2019-11-04T00:00:00"/>
    <d v="2019-11-04T00:00:00"/>
    <d v="2019-11-05T00:00:00"/>
    <d v="2019-11-05T00:00:00"/>
    <s v="SIERA"/>
    <d v="2019-11-05T00:00:00"/>
    <d v="2019-11-06T00:00:00"/>
    <d v="2019-11-06T00:00:00"/>
    <d v="2019-11-06T00:00:00"/>
    <m/>
    <m/>
    <m/>
    <m/>
    <m/>
    <s v="SVCORDERMAN"/>
    <d v="2019-11-14T00:00:00"/>
    <m/>
    <d v="2019-11-14T00:00:00"/>
    <d v="2019-11-12T00:00:00"/>
    <s v="DRESENDIZ"/>
    <d v="2019-11-13T00:00:00"/>
    <d v="2019-11-12T00:00:00"/>
    <d v="2019-11-13T00:00:00"/>
    <d v="2019-11-12T00:00:00"/>
    <s v="FARRM"/>
    <m/>
    <m/>
    <d v="2019-11-15T00:00:00"/>
    <m/>
    <s v="AWUBNEH"/>
    <m/>
    <m/>
    <m/>
    <m/>
    <m/>
    <m/>
    <m/>
    <d v="2019-12-19T00:00:00"/>
    <m/>
    <s v="DRESENDIZ"/>
    <d v="2019-11-13T00:00:00"/>
    <m/>
    <d v="2019-11-13T00:00:00"/>
    <d v="2019-11-12T00:00:00"/>
    <s v="JLLOREDO"/>
    <d v="2019-10-16T00:00:00"/>
    <d v="2019-10-16T00:00:00"/>
    <d v="2019-10-17T00:00:00"/>
    <d v="2019-10-17T00:00:00"/>
    <m/>
    <m/>
    <m/>
    <m/>
    <m/>
    <x v="0"/>
    <x v="0"/>
  </r>
  <r>
    <s v="FARRM"/>
    <n v="1902215301"/>
    <s v="GB/CL-STD-BLDR"/>
    <s v="NORTH VALLEY BUILDING SYSTEMS, INC"/>
    <s v="CAPAY FARMS"/>
    <x v="0"/>
    <d v="2019-10-11T00:00:00"/>
    <d v="2019-12-19T00:00:00"/>
    <m/>
    <s v="19-1281"/>
    <s v="MXC"/>
    <s v="MXC"/>
    <x v="8"/>
    <s v="VIS"/>
    <s v="B1"/>
    <m/>
    <d v="2019-10-29T00:00:00"/>
    <d v="2019-10-30T00:00:00"/>
    <m/>
    <n v="20196.25"/>
    <n v="0"/>
    <n v="8.8699999999999992"/>
    <n v="9.34"/>
    <n v="9.34"/>
    <n v="20"/>
    <n v="20"/>
    <n v="21.5"/>
    <n v="0"/>
    <n v="21.5"/>
    <n v="1330"/>
    <n v="1000"/>
    <n v="0"/>
    <n v="2925.83"/>
    <n v="14.487"/>
    <n v="0"/>
    <m/>
    <n v="14"/>
    <m/>
    <m/>
    <m/>
    <m/>
    <m/>
    <s v="GONZJ3"/>
    <d v="2019-10-23T00:00:00"/>
    <d v="2019-10-23T00:00:00"/>
    <d v="2019-10-24T00:00:00"/>
    <d v="2019-10-24T00:00:00"/>
    <s v="ICHAS"/>
    <d v="2019-10-24T00:00:00"/>
    <d v="2019-10-24T00:00:00"/>
    <d v="2019-10-24T00:00:00"/>
    <m/>
    <s v="GONZJ3"/>
    <d v="2019-10-24T00:00:00"/>
    <d v="2019-10-24T00:00:00"/>
    <d v="2019-10-24T00:00:00"/>
    <d v="2019-10-24T00:00:00"/>
    <s v="FHUIZAR"/>
    <d v="2019-11-01T00:00:00"/>
    <d v="2019-11-01T00:00:00"/>
    <d v="2019-11-04T00:00:00"/>
    <d v="2019-11-04T00:00:00"/>
    <s v="SIERA"/>
    <d v="2019-11-06T00:00:00"/>
    <d v="2019-11-06T00:00:00"/>
    <d v="2019-11-06T00:00:00"/>
    <d v="2019-11-06T00:00:00"/>
    <m/>
    <m/>
    <m/>
    <m/>
    <m/>
    <s v="SVCORDERMAN"/>
    <d v="2019-11-14T00:00:00"/>
    <m/>
    <d v="2019-11-14T00:00:00"/>
    <d v="2019-11-14T00:00:00"/>
    <s v="FHUIZAR"/>
    <d v="2019-11-13T00:00:00"/>
    <d v="2019-11-13T00:00:00"/>
    <d v="2019-11-13T00:00:00"/>
    <d v="2019-11-13T00:00:00"/>
    <s v="FARRM"/>
    <m/>
    <m/>
    <d v="2019-11-18T00:00:00"/>
    <m/>
    <s v="AWUBNEH"/>
    <m/>
    <m/>
    <m/>
    <m/>
    <m/>
    <m/>
    <m/>
    <d v="2019-12-19T00:00:00"/>
    <m/>
    <s v="FHUIZAR"/>
    <d v="2019-11-13T00:00:00"/>
    <m/>
    <d v="2019-11-13T00:00:00"/>
    <d v="2019-11-13T00:00:00"/>
    <s v="JLLOREDO"/>
    <d v="2019-10-16T00:00:00"/>
    <d v="2019-10-16T00:00:00"/>
    <d v="2019-10-17T00:00:00"/>
    <d v="2019-10-17T00:00:00"/>
    <m/>
    <m/>
    <m/>
    <m/>
    <m/>
    <x v="0"/>
    <x v="0"/>
  </r>
  <r>
    <s v="FARRM"/>
    <n v="1901318502"/>
    <s v="GB-ENPARTS-BLDR"/>
    <s v="KEEFE CONSTRUCTION SERVICES, INC."/>
    <s v="VIAERO OFFICE ADDITION"/>
    <x v="1"/>
    <d v="2019-11-04T00:00:00"/>
    <m/>
    <m/>
    <m/>
    <s v="VIS"/>
    <s v="MXC"/>
    <x v="8"/>
    <s v="VIS"/>
    <s v="B1"/>
    <m/>
    <m/>
    <m/>
    <d v="2019-12-01T00:00:00"/>
    <n v="3875.93"/>
    <n v="3874.93"/>
    <n v="0.89"/>
    <n v="0.96"/>
    <n v="0.96"/>
    <n v="6"/>
    <m/>
    <n v="7"/>
    <n v="0"/>
    <n v="7"/>
    <m/>
    <m/>
    <n v="647"/>
    <n v="1468.93"/>
    <n v="37.899000000000001"/>
    <n v="821.31"/>
    <n v="21.195"/>
    <n v="0"/>
    <m/>
    <m/>
    <m/>
    <m/>
    <m/>
    <s v="ICHAS"/>
    <m/>
    <m/>
    <m/>
    <m/>
    <s v="MHUDGINS"/>
    <m/>
    <m/>
    <m/>
    <m/>
    <m/>
    <m/>
    <m/>
    <m/>
    <m/>
    <s v="FHUIZAR"/>
    <d v="2019-11-06T00:00:00"/>
    <d v="2019-11-06T00:00:00"/>
    <d v="2019-11-06T00:00:00"/>
    <d v="2019-11-06T00:00:00"/>
    <s v="AJCUEVAS"/>
    <d v="2019-11-06T00:00:00"/>
    <d v="2019-11-06T00:00:00"/>
    <d v="2019-11-06T00:00:00"/>
    <d v="2019-11-06T00:00:00"/>
    <m/>
    <m/>
    <m/>
    <m/>
    <m/>
    <s v="SVCORDERMAN"/>
    <d v="2019-11-07T00:00:00"/>
    <m/>
    <d v="2019-11-07T00:00:00"/>
    <d v="2019-11-07T00:00:00"/>
    <s v="FHUIZAR"/>
    <d v="2019-11-06T00:00:00"/>
    <d v="2019-11-06T00:00:00"/>
    <d v="2019-11-06T00:00:00"/>
    <d v="2019-11-06T00:00:00"/>
    <m/>
    <m/>
    <m/>
    <d v="2019-11-11T00:00:00"/>
    <m/>
    <s v="MHUDGINS"/>
    <m/>
    <m/>
    <m/>
    <m/>
    <m/>
    <m/>
    <m/>
    <d v="2019-11-14T00:00:00"/>
    <d v="2019-11-15T00:00:00"/>
    <s v="FHUIZAR"/>
    <d v="2019-11-06T00:00:00"/>
    <m/>
    <d v="2019-11-06T00:00:00"/>
    <d v="2019-11-06T00:00:00"/>
    <s v="TRJUSTICE"/>
    <m/>
    <m/>
    <m/>
    <m/>
    <m/>
    <m/>
    <m/>
    <m/>
    <m/>
    <x v="0"/>
    <x v="1"/>
  </r>
  <r>
    <s v="FARRM"/>
    <n v="1900399703"/>
    <s v="GB-ENPARTS-BLDR"/>
    <s v="NORTH VALLEY BUILDING SYSTEMS, INC"/>
    <s v="RON SINCLAIR 2/20/19"/>
    <x v="0"/>
    <d v="2019-11-12T00:00:00"/>
    <m/>
    <m/>
    <s v="19-1193"/>
    <s v="MXC"/>
    <s v="MXC"/>
    <x v="8"/>
    <s v="VIS"/>
    <s v="B1"/>
    <m/>
    <m/>
    <m/>
    <m/>
    <n v="998.01"/>
    <n v="0"/>
    <n v="0.09"/>
    <n v="0.05"/>
    <n v="0.05"/>
    <n v="6"/>
    <m/>
    <n v="4"/>
    <n v="0"/>
    <n v="4"/>
    <n v="516"/>
    <n v="417"/>
    <n v="0"/>
    <n v="219.01"/>
    <n v="21.945"/>
    <n v="0"/>
    <m/>
    <n v="0"/>
    <m/>
    <m/>
    <m/>
    <m/>
    <m/>
    <s v="BAUTA"/>
    <m/>
    <m/>
    <m/>
    <m/>
    <s v="GONZR"/>
    <m/>
    <m/>
    <m/>
    <m/>
    <m/>
    <m/>
    <m/>
    <m/>
    <m/>
    <s v="FHUIZAR"/>
    <d v="2019-11-14T00:00:00"/>
    <d v="2019-11-14T00:00:00"/>
    <d v="2019-11-15T00:00:00"/>
    <d v="2019-11-15T00:00:00"/>
    <s v="FGMONDRAGON"/>
    <d v="2019-11-19T00:00:00"/>
    <d v="2019-11-19T00:00:00"/>
    <d v="2019-11-19T00:00:00"/>
    <d v="2019-11-19T00:00:00"/>
    <m/>
    <m/>
    <m/>
    <m/>
    <m/>
    <m/>
    <m/>
    <m/>
    <m/>
    <d v="2019-11-21T00:00:00"/>
    <m/>
    <m/>
    <m/>
    <m/>
    <m/>
    <m/>
    <m/>
    <m/>
    <d v="2019-11-25T00:00:00"/>
    <m/>
    <s v="HUAGUILAR"/>
    <m/>
    <m/>
    <m/>
    <m/>
    <m/>
    <m/>
    <m/>
    <d v="2019-12-02T00:00:00"/>
    <m/>
    <s v="FHUIZAR"/>
    <d v="2019-11-20T00:00:00"/>
    <m/>
    <d v="2019-11-20T00:00:00"/>
    <d v="2019-11-20T00:00:00"/>
    <s v="HERNG"/>
    <m/>
    <m/>
    <m/>
    <m/>
    <m/>
    <m/>
    <m/>
    <m/>
    <m/>
    <x v="0"/>
    <x v="1"/>
  </r>
  <r>
    <s v="FARRM"/>
    <n v="1901779201"/>
    <s v="GB/CL-STD-BLDR"/>
    <s v="NORTH VALLEY BUILDING SYSTEMS, INC"/>
    <s v="G&amp;L ROMINGER, LLC"/>
    <x v="0"/>
    <d v="2019-08-16T00:00:00"/>
    <d v="2019-12-30T00:00:00"/>
    <m/>
    <s v="19-1259"/>
    <s v="MXC"/>
    <s v="MXC"/>
    <x v="8"/>
    <s v="VIS"/>
    <s v="B2"/>
    <s v="OTHER"/>
    <d v="2019-11-15T00:00:00"/>
    <d v="2019-11-18T00:00:00"/>
    <m/>
    <n v="85865.66"/>
    <n v="0"/>
    <n v="37.450000000000003"/>
    <n v="36.36"/>
    <n v="36.36"/>
    <n v="20"/>
    <n v="20"/>
    <n v="20"/>
    <n v="0"/>
    <n v="20"/>
    <n v="1330"/>
    <n v="1000"/>
    <n v="1862.5"/>
    <n v="9967.2199999999993"/>
    <n v="11.608000000000001"/>
    <n v="-1862.5"/>
    <m/>
    <n v="12"/>
    <m/>
    <m/>
    <m/>
    <m/>
    <m/>
    <s v="GONZJ3"/>
    <d v="2019-08-22T00:00:00"/>
    <d v="2019-08-22T00:00:00"/>
    <d v="2019-08-23T00:00:00"/>
    <d v="2019-08-23T00:00:00"/>
    <s v="BAUTA"/>
    <d v="2019-08-23T00:00:00"/>
    <d v="2019-08-23T00:00:00"/>
    <d v="2019-08-23T00:00:00"/>
    <d v="2019-08-23T00:00:00"/>
    <s v="GONZJ3"/>
    <d v="2019-08-23T00:00:00"/>
    <d v="2019-08-23T00:00:00"/>
    <d v="2019-08-23T00:00:00"/>
    <d v="2019-08-23T00:00:00"/>
    <s v="CARBA"/>
    <d v="2019-11-19T00:00:00"/>
    <d v="2019-11-19T00:00:00"/>
    <d v="2019-11-20T00:00:00"/>
    <d v="2019-11-20T00:00:00"/>
    <m/>
    <m/>
    <m/>
    <m/>
    <m/>
    <m/>
    <m/>
    <m/>
    <m/>
    <m/>
    <s v="SVCORDERMAN"/>
    <d v="2019-12-02T00:00:00"/>
    <m/>
    <d v="2019-12-02T00:00:00"/>
    <d v="2019-11-25T00:00:00"/>
    <s v="CARBA"/>
    <d v="2019-11-27T00:00:00"/>
    <d v="2019-11-22T00:00:00"/>
    <d v="2019-11-27T00:00:00"/>
    <d v="2019-11-22T00:00:00"/>
    <s v="FARRM"/>
    <m/>
    <m/>
    <d v="2019-11-28T00:00:00"/>
    <m/>
    <s v="KPTRAN"/>
    <m/>
    <m/>
    <m/>
    <m/>
    <m/>
    <m/>
    <m/>
    <d v="2019-12-30T00:00:00"/>
    <m/>
    <s v="CARBA"/>
    <d v="2019-11-27T00:00:00"/>
    <m/>
    <d v="2019-11-27T00:00:00"/>
    <d v="2019-11-22T00:00:00"/>
    <s v="JLLOREDO"/>
    <d v="2019-08-19T00:00:00"/>
    <d v="2019-08-19T00:00:00"/>
    <d v="2019-08-20T00:00:00"/>
    <d v="2019-08-20T00:00:00"/>
    <m/>
    <m/>
    <m/>
    <m/>
    <m/>
    <x v="0"/>
    <x v="0"/>
  </r>
  <r>
    <s v="JRTHOMAS"/>
    <n v="1901773202"/>
    <s v="GB/WS-STD-BLDR"/>
    <s v="UNLIMITED CONSTRUCTION SERVICES, INC."/>
    <s v="KEAHUMOA PLACE CARPORTS PH2"/>
    <x v="0"/>
    <d v="2019-08-20T00:00:00"/>
    <d v="2019-12-05T00:00:00"/>
    <m/>
    <m/>
    <s v="VIS"/>
    <s v="MXC"/>
    <x v="8"/>
    <s v="VIS"/>
    <s v="B2"/>
    <m/>
    <d v="2019-10-07T00:00:00"/>
    <d v="2019-10-08T00:00:00"/>
    <m/>
    <n v="10155"/>
    <n v="0"/>
    <n v="2.11"/>
    <n v="2.08"/>
    <n v="2.08"/>
    <n v="22"/>
    <m/>
    <n v="9.5"/>
    <n v="0"/>
    <n v="9.5"/>
    <n v="3787"/>
    <n v="2352"/>
    <n v="0"/>
    <n v="2647"/>
    <n v="26.065999999999999"/>
    <n v="3633.3"/>
    <m/>
    <n v="0"/>
    <m/>
    <m/>
    <m/>
    <m/>
    <m/>
    <s v="GONZR"/>
    <d v="2019-09-11T00:00:00"/>
    <d v="2019-09-11T00:00:00"/>
    <d v="2019-09-13T00:00:00"/>
    <m/>
    <s v="CORRL"/>
    <d v="2019-09-12T00:00:00"/>
    <d v="2019-09-12T00:00:00"/>
    <d v="2019-09-12T00:00:00"/>
    <m/>
    <s v="GONZR"/>
    <d v="2019-09-13T00:00:00"/>
    <d v="2019-09-13T00:00:00"/>
    <d v="2019-09-13T00:00:00"/>
    <m/>
    <s v="OCAMA"/>
    <d v="2019-10-21T00:00:00"/>
    <d v="2019-10-21T00:00:00"/>
    <d v="2019-10-21T00:00:00"/>
    <d v="2019-10-21T00:00:00"/>
    <s v="MENDP"/>
    <d v="2019-10-24T00:00:00"/>
    <d v="2019-10-24T00:00:00"/>
    <d v="2019-10-24T00:00:00"/>
    <d v="2019-10-24T00:00:00"/>
    <m/>
    <m/>
    <m/>
    <m/>
    <m/>
    <s v="SVCORDERMAN"/>
    <d v="2019-11-07T00:00:00"/>
    <m/>
    <d v="2019-11-07T00:00:00"/>
    <d v="2019-11-06T00:00:00"/>
    <s v="OCAMA"/>
    <d v="2019-11-06T00:00:00"/>
    <d v="2019-11-06T00:00:00"/>
    <d v="2019-11-06T00:00:00"/>
    <d v="2019-11-05T00:00:00"/>
    <m/>
    <m/>
    <m/>
    <d v="2019-11-11T00:00:00"/>
    <m/>
    <m/>
    <m/>
    <m/>
    <m/>
    <m/>
    <m/>
    <m/>
    <m/>
    <d v="2019-11-27T00:00:00"/>
    <d v="2019-11-27T00:00:00"/>
    <s v="OCAMA"/>
    <d v="2019-11-06T00:00:00"/>
    <m/>
    <d v="2019-11-06T00:00:00"/>
    <d v="2019-11-05T00:00:00"/>
    <s v="RIVEC"/>
    <d v="2019-09-03T00:00:00"/>
    <d v="2019-09-03T00:00:00"/>
    <d v="2019-09-24T00:00:00"/>
    <d v="2019-09-20T00:00:00"/>
    <m/>
    <m/>
    <m/>
    <m/>
    <m/>
    <x v="0"/>
    <x v="0"/>
  </r>
  <r>
    <s v="JRTHOMAS"/>
    <n v="1901773109"/>
    <s v="GB/WS-STD-BLDR"/>
    <s v="UNLIMITED CONSTRUCTION SERVICES, INC."/>
    <s v="KEAHUMOA PLACE CARPORTS"/>
    <x v="0"/>
    <d v="2019-08-20T00:00:00"/>
    <d v="2019-12-13T00:00:00"/>
    <m/>
    <m/>
    <s v="VIS"/>
    <s v="MXC"/>
    <x v="8"/>
    <s v="VIS"/>
    <s v="B2"/>
    <m/>
    <d v="2019-10-07T00:00:00"/>
    <d v="2019-10-08T00:00:00"/>
    <m/>
    <n v="15778"/>
    <n v="0"/>
    <n v="2.97"/>
    <n v="2.86"/>
    <n v="2.86"/>
    <n v="33"/>
    <m/>
    <n v="10.75"/>
    <n v="0"/>
    <n v="10.75"/>
    <n v="5818"/>
    <n v="3614"/>
    <n v="0"/>
    <n v="4767"/>
    <n v="30.213000000000001"/>
    <n v="6490.02"/>
    <m/>
    <n v="0"/>
    <m/>
    <m/>
    <m/>
    <m/>
    <m/>
    <s v="GONZR"/>
    <d v="2019-10-17T00:00:00"/>
    <d v="2019-10-17T00:00:00"/>
    <d v="2019-10-21T00:00:00"/>
    <m/>
    <s v="CORRL"/>
    <d v="2019-10-30T00:00:00"/>
    <d v="2019-10-30T00:00:00"/>
    <d v="2019-10-30T00:00:00"/>
    <m/>
    <s v="GONZR"/>
    <d v="2019-09-19T00:00:00"/>
    <d v="2019-09-19T00:00:00"/>
    <d v="2019-09-19T00:00:00"/>
    <m/>
    <s v="OCAMA"/>
    <d v="2019-10-23T00:00:00"/>
    <d v="2019-10-23T00:00:00"/>
    <d v="2019-10-23T00:00:00"/>
    <d v="2019-10-23T00:00:00"/>
    <s v="MENDP"/>
    <d v="2019-10-25T00:00:00"/>
    <d v="2019-10-25T00:00:00"/>
    <d v="2019-10-25T00:00:00"/>
    <d v="2019-10-25T00:00:00"/>
    <m/>
    <m/>
    <m/>
    <m/>
    <m/>
    <s v="SVCORDERMAN"/>
    <d v="2019-11-07T00:00:00"/>
    <m/>
    <d v="2019-11-07T00:00:00"/>
    <d v="2019-11-06T00:00:00"/>
    <s v="OCAMA"/>
    <d v="2019-11-07T00:00:00"/>
    <d v="2019-11-07T00:00:00"/>
    <d v="2019-11-07T00:00:00"/>
    <d v="2019-11-06T00:00:00"/>
    <m/>
    <m/>
    <m/>
    <d v="2019-11-11T00:00:00"/>
    <m/>
    <m/>
    <m/>
    <m/>
    <m/>
    <m/>
    <m/>
    <m/>
    <m/>
    <d v="2019-11-27T00:00:00"/>
    <d v="2019-11-27T00:00:00"/>
    <s v="OCAMA"/>
    <d v="2019-11-06T00:00:00"/>
    <m/>
    <d v="2019-11-06T00:00:00"/>
    <d v="2019-11-06T00:00:00"/>
    <s v="RIVEC"/>
    <d v="2019-08-20T00:00:00"/>
    <d v="2019-08-20T00:00:00"/>
    <d v="2019-09-18T00:00:00"/>
    <d v="2019-09-18T00:00:00"/>
    <m/>
    <m/>
    <m/>
    <m/>
    <m/>
    <x v="0"/>
    <x v="0"/>
  </r>
  <r>
    <s v="JRTHOMAS"/>
    <n v="1901773102"/>
    <s v="GB/WS-STD-BLDR"/>
    <s v="UNLIMITED CONSTRUCTION SERVICES, INC."/>
    <s v="KEAHUMOA PLACE CARPORTS"/>
    <x v="0"/>
    <d v="2019-08-20T00:00:00"/>
    <d v="2019-11-27T00:00:00"/>
    <m/>
    <m/>
    <s v="VIS"/>
    <s v="MXC"/>
    <x v="8"/>
    <s v="VIS"/>
    <s v="B2"/>
    <m/>
    <d v="2019-10-07T00:00:00"/>
    <d v="2019-10-08T00:00:00"/>
    <m/>
    <n v="11012"/>
    <n v="0"/>
    <n v="2.93"/>
    <n v="2.86"/>
    <n v="2.86"/>
    <n v="3"/>
    <m/>
    <n v="35"/>
    <n v="0"/>
    <n v="35"/>
    <n v="463"/>
    <n v="287"/>
    <n v="0"/>
    <n v="3327"/>
    <n v="30.212"/>
    <n v="3077.89"/>
    <m/>
    <n v="0"/>
    <m/>
    <m/>
    <m/>
    <m/>
    <m/>
    <s v="GONZR"/>
    <d v="2019-10-03T00:00:00"/>
    <d v="2019-10-03T00:00:00"/>
    <d v="2019-10-08T00:00:00"/>
    <d v="2019-10-09T00:00:00"/>
    <s v="CORRL"/>
    <d v="2019-10-07T00:00:00"/>
    <d v="2019-10-07T00:00:00"/>
    <d v="2019-10-07T00:00:00"/>
    <d v="2019-10-07T00:00:00"/>
    <s v="GONZR"/>
    <d v="2019-10-08T00:00:00"/>
    <d v="2019-10-08T00:00:00"/>
    <d v="2019-10-08T00:00:00"/>
    <d v="2019-10-09T00:00:00"/>
    <s v="OCAMA"/>
    <d v="2019-10-15T00:00:00"/>
    <d v="2019-10-15T00:00:00"/>
    <d v="2019-10-18T00:00:00"/>
    <d v="2019-10-18T00:00:00"/>
    <s v="MENDP"/>
    <d v="2019-10-21T00:00:00"/>
    <d v="2019-10-21T00:00:00"/>
    <d v="2019-10-21T00:00:00"/>
    <d v="2019-10-21T00:00:00"/>
    <m/>
    <m/>
    <m/>
    <m/>
    <m/>
    <s v="SVCORDERMAN"/>
    <d v="2019-11-07T00:00:00"/>
    <m/>
    <d v="2019-11-07T00:00:00"/>
    <d v="2019-11-06T00:00:00"/>
    <s v="OCAMA"/>
    <d v="2019-11-06T00:00:00"/>
    <d v="2019-11-06T00:00:00"/>
    <d v="2019-11-06T00:00:00"/>
    <d v="2019-11-06T00:00:00"/>
    <m/>
    <m/>
    <m/>
    <d v="2019-11-11T00:00:00"/>
    <m/>
    <m/>
    <m/>
    <m/>
    <m/>
    <m/>
    <m/>
    <m/>
    <m/>
    <d v="2019-11-27T00:00:00"/>
    <d v="2019-11-27T00:00:00"/>
    <s v="OCAMA"/>
    <d v="2019-11-06T00:00:00"/>
    <m/>
    <d v="2019-11-06T00:00:00"/>
    <d v="2019-11-06T00:00:00"/>
    <s v="RIVEC"/>
    <d v="2019-08-20T00:00:00"/>
    <d v="2019-08-20T00:00:00"/>
    <d v="2019-09-18T00:00:00"/>
    <d v="2019-09-18T00:00:00"/>
    <m/>
    <m/>
    <m/>
    <m/>
    <m/>
    <x v="0"/>
    <x v="0"/>
  </r>
  <r>
    <s v="JRTHOMAS"/>
    <n v="1901773110"/>
    <s v="GB/WS-STD-BLDR"/>
    <s v="UNLIMITED CONSTRUCTION SERVICES, INC."/>
    <s v="KEAHUMOA PLACE CARPORTS"/>
    <x v="0"/>
    <d v="2019-08-20T00:00:00"/>
    <d v="2019-12-13T00:00:00"/>
    <m/>
    <m/>
    <s v="VIS"/>
    <s v="MXC"/>
    <x v="8"/>
    <s v="VIS"/>
    <s v="B2"/>
    <m/>
    <d v="2019-10-07T00:00:00"/>
    <d v="2019-10-08T00:00:00"/>
    <m/>
    <n v="15778"/>
    <n v="0"/>
    <n v="2.97"/>
    <n v="2.86"/>
    <n v="2.86"/>
    <n v="33"/>
    <m/>
    <n v="10.75"/>
    <n v="0"/>
    <n v="10.75"/>
    <n v="5818"/>
    <n v="3614"/>
    <n v="0"/>
    <n v="4767"/>
    <n v="30.213000000000001"/>
    <n v="6749.73"/>
    <m/>
    <n v="0"/>
    <m/>
    <m/>
    <m/>
    <m/>
    <m/>
    <s v="GONZR"/>
    <d v="2019-10-18T00:00:00"/>
    <d v="2019-10-18T00:00:00"/>
    <d v="2019-10-22T00:00:00"/>
    <m/>
    <s v="CORRL"/>
    <d v="2019-10-18T00:00:00"/>
    <d v="2019-10-18T00:00:00"/>
    <d v="2019-10-18T00:00:00"/>
    <m/>
    <s v="GONZR"/>
    <d v="2019-09-19T00:00:00"/>
    <d v="2019-09-19T00:00:00"/>
    <d v="2019-09-19T00:00:00"/>
    <m/>
    <s v="OCAMA"/>
    <d v="2019-10-24T00:00:00"/>
    <d v="2019-10-24T00:00:00"/>
    <d v="2019-10-24T00:00:00"/>
    <d v="2019-10-23T00:00:00"/>
    <s v="MENDP"/>
    <d v="2019-10-25T00:00:00"/>
    <d v="2019-10-25T00:00:00"/>
    <d v="2019-10-25T00:00:00"/>
    <d v="2019-10-25T00:00:00"/>
    <m/>
    <m/>
    <m/>
    <m/>
    <m/>
    <s v="SVCORDERMAN"/>
    <d v="2019-11-07T00:00:00"/>
    <m/>
    <d v="2019-11-07T00:00:00"/>
    <d v="2019-11-06T00:00:00"/>
    <s v="OCAMA"/>
    <d v="2019-11-07T00:00:00"/>
    <d v="2019-11-07T00:00:00"/>
    <d v="2019-11-07T00:00:00"/>
    <d v="2019-11-06T00:00:00"/>
    <m/>
    <m/>
    <m/>
    <d v="2019-11-11T00:00:00"/>
    <m/>
    <m/>
    <m/>
    <m/>
    <m/>
    <m/>
    <m/>
    <m/>
    <m/>
    <d v="2019-11-27T00:00:00"/>
    <d v="2019-11-27T00:00:00"/>
    <s v="OCAMA"/>
    <d v="2019-11-06T00:00:00"/>
    <m/>
    <d v="2019-11-06T00:00:00"/>
    <d v="2019-11-06T00:00:00"/>
    <s v="RIVEC"/>
    <d v="2019-08-20T00:00:00"/>
    <d v="2019-08-20T00:00:00"/>
    <d v="2019-09-18T00:00:00"/>
    <d v="2019-09-18T00:00:00"/>
    <m/>
    <m/>
    <m/>
    <m/>
    <m/>
    <x v="0"/>
    <x v="0"/>
  </r>
  <r>
    <s v="JRTHOMAS"/>
    <n v="1901773104"/>
    <s v="GB/WS-STD-BLDR"/>
    <s v="UNLIMITED CONSTRUCTION SERVICES, INC."/>
    <s v="KEAHUMOA PLACE CARPORTS"/>
    <x v="0"/>
    <d v="2019-08-20T00:00:00"/>
    <d v="2019-12-05T00:00:00"/>
    <m/>
    <m/>
    <s v="VIS"/>
    <s v="MXC"/>
    <x v="8"/>
    <s v="VIS"/>
    <s v="B2"/>
    <m/>
    <d v="2019-10-07T00:00:00"/>
    <d v="2019-10-08T00:00:00"/>
    <m/>
    <n v="23444"/>
    <n v="0"/>
    <n v="4.5999999999999996"/>
    <n v="4.74"/>
    <n v="4.74"/>
    <n v="42"/>
    <m/>
    <n v="43.75"/>
    <n v="0"/>
    <n v="43.75"/>
    <n v="7323"/>
    <n v="4549"/>
    <n v="0"/>
    <n v="7083"/>
    <n v="30.212"/>
    <n v="0.01"/>
    <m/>
    <n v="0"/>
    <m/>
    <m/>
    <m/>
    <m/>
    <m/>
    <s v="GONZR"/>
    <d v="2019-10-15T00:00:00"/>
    <d v="2019-10-15T00:00:00"/>
    <d v="2019-10-18T00:00:00"/>
    <d v="2019-10-22T00:00:00"/>
    <s v="CORRL"/>
    <d v="2019-10-17T00:00:00"/>
    <d v="2019-10-17T00:00:00"/>
    <d v="2019-10-17T00:00:00"/>
    <d v="2019-10-17T00:00:00"/>
    <s v="GONZR"/>
    <d v="2019-10-18T00:00:00"/>
    <d v="2019-10-18T00:00:00"/>
    <d v="2019-10-18T00:00:00"/>
    <d v="2019-10-22T00:00:00"/>
    <s v="OCAMA"/>
    <d v="2019-10-28T00:00:00"/>
    <d v="2019-10-28T00:00:00"/>
    <d v="2019-11-01T00:00:00"/>
    <d v="2019-10-30T00:00:00"/>
    <s v="MENDP"/>
    <d v="2019-11-04T00:00:00"/>
    <d v="2019-11-04T00:00:00"/>
    <d v="2019-11-04T00:00:00"/>
    <d v="2019-11-04T00:00:00"/>
    <m/>
    <m/>
    <m/>
    <m/>
    <m/>
    <s v="SVCORDERMAN"/>
    <d v="2019-11-14T00:00:00"/>
    <m/>
    <d v="2019-11-14T00:00:00"/>
    <d v="2019-11-14T00:00:00"/>
    <s v="OCAMA"/>
    <d v="2019-11-14T00:00:00"/>
    <d v="2019-11-14T00:00:00"/>
    <d v="2019-11-14T00:00:00"/>
    <d v="2019-11-14T00:00:00"/>
    <m/>
    <m/>
    <m/>
    <d v="2019-11-18T00:00:00"/>
    <m/>
    <m/>
    <m/>
    <m/>
    <m/>
    <m/>
    <m/>
    <m/>
    <m/>
    <d v="2019-12-05T00:00:00"/>
    <m/>
    <s v="OCAMA"/>
    <d v="2019-11-14T00:00:00"/>
    <m/>
    <d v="2019-11-14T00:00:00"/>
    <d v="2019-11-14T00:00:00"/>
    <s v="RIVEC"/>
    <d v="2019-08-20T00:00:00"/>
    <d v="2019-08-20T00:00:00"/>
    <d v="2019-09-18T00:00:00"/>
    <d v="2019-09-18T00:00:00"/>
    <m/>
    <m/>
    <m/>
    <m/>
    <m/>
    <x v="0"/>
    <x v="0"/>
  </r>
  <r>
    <s v="JRTHOMAS"/>
    <n v="1901773101"/>
    <s v="GB/WS-STD-BLDR"/>
    <s v="UNLIMITED CONSTRUCTION SERVICES, INC."/>
    <s v="KEAHUMOA PLACE CARPORTS"/>
    <x v="0"/>
    <d v="2019-08-20T00:00:00"/>
    <d v="2019-11-27T00:00:00"/>
    <m/>
    <m/>
    <s v="VIS"/>
    <s v="MXC"/>
    <x v="8"/>
    <s v="VIS"/>
    <s v="B2"/>
    <m/>
    <d v="2019-10-07T00:00:00"/>
    <d v="2019-10-08T00:00:00"/>
    <m/>
    <n v="43759"/>
    <n v="10759"/>
    <n v="2.08"/>
    <n v="2.08"/>
    <n v="2.08"/>
    <n v="22"/>
    <m/>
    <n v="278.18"/>
    <n v="0"/>
    <n v="278.18"/>
    <n v="3787"/>
    <n v="2352"/>
    <n v="0"/>
    <n v="3251"/>
    <n v="7.4290000000000003"/>
    <n v="6197.46"/>
    <n v="57.603000000000002"/>
    <n v="0"/>
    <m/>
    <m/>
    <m/>
    <m/>
    <m/>
    <s v="GONZR"/>
    <d v="2019-09-27T00:00:00"/>
    <d v="2019-09-27T00:00:00"/>
    <d v="2019-10-02T00:00:00"/>
    <d v="2019-10-04T00:00:00"/>
    <s v="CORRL"/>
    <d v="2019-10-01T00:00:00"/>
    <d v="2019-10-01T00:00:00"/>
    <d v="2019-10-01T00:00:00"/>
    <d v="2019-10-01T00:00:00"/>
    <s v="GONZR"/>
    <d v="2019-10-02T00:00:00"/>
    <d v="2019-10-02T00:00:00"/>
    <d v="2019-10-02T00:00:00"/>
    <d v="2019-10-07T00:00:00"/>
    <s v="OCAMA"/>
    <d v="2019-10-11T00:00:00"/>
    <d v="2019-10-11T00:00:00"/>
    <d v="2019-10-14T00:00:00"/>
    <d v="2019-10-14T00:00:00"/>
    <s v="MENDP"/>
    <d v="2019-10-15T00:00:00"/>
    <d v="2019-10-15T00:00:00"/>
    <d v="2019-10-16T00:00:00"/>
    <d v="2019-10-16T00:00:00"/>
    <m/>
    <m/>
    <m/>
    <m/>
    <m/>
    <s v="SVCORDERMAN"/>
    <d v="2019-11-06T00:00:00"/>
    <m/>
    <d v="2019-11-06T00:00:00"/>
    <d v="2019-11-06T00:00:00"/>
    <s v="OCAMA"/>
    <d v="2019-11-05T00:00:00"/>
    <d v="2019-11-05T00:00:00"/>
    <d v="2019-11-05T00:00:00"/>
    <d v="2019-11-05T00:00:00"/>
    <m/>
    <m/>
    <m/>
    <d v="2019-11-11T00:00:00"/>
    <m/>
    <m/>
    <m/>
    <m/>
    <m/>
    <m/>
    <m/>
    <m/>
    <m/>
    <d v="2019-11-27T00:00:00"/>
    <d v="2019-11-22T00:00:00"/>
    <s v="OCAMA"/>
    <d v="2019-11-05T00:00:00"/>
    <m/>
    <d v="2019-11-05T00:00:00"/>
    <d v="2019-11-05T00:00:00"/>
    <s v="RIVEC"/>
    <d v="2019-08-20T00:00:00"/>
    <d v="2019-08-20T00:00:00"/>
    <d v="2019-09-18T00:00:00"/>
    <d v="2019-09-18T00:00:00"/>
    <m/>
    <m/>
    <m/>
    <m/>
    <m/>
    <x v="0"/>
    <x v="0"/>
  </r>
  <r>
    <s v="JRTHOMAS"/>
    <n v="1901773107"/>
    <s v="GB/WS-STD-BLDR"/>
    <s v="UNLIMITED CONSTRUCTION SERVICES, INC."/>
    <s v="KEAHUMOA PLACE CARPORTS"/>
    <x v="0"/>
    <d v="2019-08-20T00:00:00"/>
    <d v="2019-12-05T00:00:00"/>
    <m/>
    <m/>
    <s v="VIS"/>
    <s v="MXC"/>
    <x v="8"/>
    <s v="VIS"/>
    <s v="B2"/>
    <m/>
    <m/>
    <m/>
    <m/>
    <n v="12252"/>
    <n v="0"/>
    <n v="2.08"/>
    <n v="2.08"/>
    <n v="2.08"/>
    <n v="31"/>
    <m/>
    <n v="10.25"/>
    <n v="0"/>
    <n v="10.25"/>
    <n v="5464"/>
    <n v="3394"/>
    <n v="0"/>
    <n v="3702"/>
    <n v="30.215"/>
    <n v="4961.0600000000004"/>
    <m/>
    <n v="0"/>
    <m/>
    <m/>
    <m/>
    <m/>
    <m/>
    <s v="GONZR"/>
    <d v="2019-10-15T00:00:00"/>
    <d v="2019-10-15T00:00:00"/>
    <d v="2019-10-17T00:00:00"/>
    <m/>
    <s v="CORRL"/>
    <d v="2019-10-24T00:00:00"/>
    <d v="2019-10-24T00:00:00"/>
    <d v="2019-10-24T00:00:00"/>
    <m/>
    <s v="GONZR"/>
    <d v="2019-09-13T00:00:00"/>
    <d v="2019-09-13T00:00:00"/>
    <d v="2019-09-13T00:00:00"/>
    <m/>
    <s v="OCAMA"/>
    <d v="2019-10-21T00:00:00"/>
    <d v="2019-10-21T00:00:00"/>
    <d v="2019-10-21T00:00:00"/>
    <d v="2019-10-21T00:00:00"/>
    <s v="MENDP"/>
    <d v="2019-10-24T00:00:00"/>
    <d v="2019-10-24T00:00:00"/>
    <d v="2019-10-24T00:00:00"/>
    <d v="2019-10-24T00:00:00"/>
    <m/>
    <m/>
    <m/>
    <m/>
    <m/>
    <s v="SVCORDERMAN"/>
    <d v="2019-11-07T00:00:00"/>
    <m/>
    <d v="2019-11-07T00:00:00"/>
    <d v="2019-11-06T00:00:00"/>
    <s v="OCAMA"/>
    <d v="2019-11-06T00:00:00"/>
    <d v="2019-11-06T00:00:00"/>
    <d v="2019-11-06T00:00:00"/>
    <d v="2019-11-05T00:00:00"/>
    <m/>
    <m/>
    <m/>
    <d v="2019-11-11T00:00:00"/>
    <m/>
    <m/>
    <m/>
    <m/>
    <m/>
    <m/>
    <m/>
    <m/>
    <m/>
    <d v="2019-11-27T00:00:00"/>
    <d v="2019-11-27T00:00:00"/>
    <s v="OCAMA"/>
    <d v="2019-11-06T00:00:00"/>
    <m/>
    <d v="2019-11-06T00:00:00"/>
    <d v="2019-11-05T00:00:00"/>
    <s v="RIVEC"/>
    <d v="2019-08-20T00:00:00"/>
    <d v="2019-08-20T00:00:00"/>
    <d v="2019-09-18T00:00:00"/>
    <d v="2019-09-18T00:00:00"/>
    <m/>
    <m/>
    <m/>
    <m/>
    <m/>
    <x v="0"/>
    <x v="0"/>
  </r>
  <r>
    <s v="JRTHOMAS"/>
    <n v="1901773108"/>
    <s v="GB/WS-STD-BLDR"/>
    <s v="UNLIMITED CONSTRUCTION SERVICES, INC."/>
    <s v="KEAHUMOA PLACE CARPORTS"/>
    <x v="0"/>
    <d v="2019-08-20T00:00:00"/>
    <d v="2019-12-13T00:00:00"/>
    <m/>
    <m/>
    <s v="VIS"/>
    <s v="MXC"/>
    <x v="8"/>
    <s v="VIS"/>
    <s v="B2"/>
    <m/>
    <d v="2019-10-07T00:00:00"/>
    <d v="2019-10-08T00:00:00"/>
    <m/>
    <n v="15778"/>
    <n v="0"/>
    <n v="2.93"/>
    <n v="2.86"/>
    <n v="2.86"/>
    <n v="33"/>
    <m/>
    <n v="10.75"/>
    <n v="0"/>
    <n v="10.75"/>
    <n v="5818"/>
    <n v="3614"/>
    <n v="0"/>
    <n v="4767"/>
    <n v="30.213000000000001"/>
    <n v="6542.72"/>
    <m/>
    <n v="0"/>
    <m/>
    <m/>
    <m/>
    <m/>
    <m/>
    <s v="GONZR"/>
    <d v="2019-10-16T00:00:00"/>
    <d v="2019-10-16T00:00:00"/>
    <d v="2019-10-18T00:00:00"/>
    <m/>
    <s v="CORRL"/>
    <d v="2019-10-28T00:00:00"/>
    <d v="2019-10-28T00:00:00"/>
    <d v="2019-10-28T00:00:00"/>
    <m/>
    <s v="GONZR"/>
    <d v="2019-09-19T00:00:00"/>
    <d v="2019-09-19T00:00:00"/>
    <d v="2019-09-19T00:00:00"/>
    <m/>
    <s v="OCAMA"/>
    <d v="2019-10-23T00:00:00"/>
    <d v="2019-10-23T00:00:00"/>
    <d v="2019-10-23T00:00:00"/>
    <d v="2019-10-23T00:00:00"/>
    <s v="MENDP"/>
    <d v="2019-10-25T00:00:00"/>
    <d v="2019-10-25T00:00:00"/>
    <d v="2019-10-25T00:00:00"/>
    <d v="2019-10-25T00:00:00"/>
    <m/>
    <m/>
    <m/>
    <m/>
    <m/>
    <s v="SVCORDERMAN"/>
    <d v="2019-11-07T00:00:00"/>
    <m/>
    <d v="2019-11-07T00:00:00"/>
    <d v="2019-11-06T00:00:00"/>
    <s v="OCAMA"/>
    <d v="2019-11-07T00:00:00"/>
    <d v="2019-11-07T00:00:00"/>
    <d v="2019-11-07T00:00:00"/>
    <d v="2019-11-06T00:00:00"/>
    <m/>
    <m/>
    <m/>
    <d v="2019-11-11T00:00:00"/>
    <m/>
    <m/>
    <m/>
    <m/>
    <m/>
    <m/>
    <m/>
    <m/>
    <m/>
    <d v="2019-11-27T00:00:00"/>
    <d v="2019-11-27T00:00:00"/>
    <s v="OCAMA"/>
    <d v="2019-11-06T00:00:00"/>
    <m/>
    <d v="2019-11-06T00:00:00"/>
    <d v="2019-11-06T00:00:00"/>
    <s v="RIVEC"/>
    <d v="2019-08-20T00:00:00"/>
    <d v="2019-08-20T00:00:00"/>
    <d v="2019-09-18T00:00:00"/>
    <d v="2019-09-18T00:00:00"/>
    <m/>
    <m/>
    <m/>
    <m/>
    <m/>
    <x v="0"/>
    <x v="0"/>
  </r>
  <r>
    <s v="JRTHOMAS"/>
    <n v="1901773310"/>
    <s v="GB/WS-STD-BLDR"/>
    <s v="UNLIMITED CONSTRUCTION SERVICES, INC."/>
    <s v="KEAHUMOA PLACE CARPORTS PH3"/>
    <x v="0"/>
    <d v="2019-08-21T00:00:00"/>
    <d v="2019-12-19T00:00:00"/>
    <m/>
    <m/>
    <s v="VIS"/>
    <s v="MXC"/>
    <x v="8"/>
    <s v="VIS"/>
    <s v="B2"/>
    <m/>
    <d v="2019-10-07T00:00:00"/>
    <d v="2019-10-08T00:00:00"/>
    <m/>
    <n v="9913"/>
    <n v="0"/>
    <n v="2.11"/>
    <n v="2.08"/>
    <n v="2.08"/>
    <n v="22"/>
    <m/>
    <n v="10.25"/>
    <n v="0"/>
    <n v="10.25"/>
    <n v="3787"/>
    <n v="2352"/>
    <n v="0"/>
    <n v="2405"/>
    <n v="24.260999999999999"/>
    <n v="1239.17"/>
    <m/>
    <n v="0"/>
    <m/>
    <m/>
    <m/>
    <m/>
    <m/>
    <s v="GONZR"/>
    <d v="2019-09-11T00:00:00"/>
    <d v="2019-09-11T00:00:00"/>
    <d v="2019-09-13T00:00:00"/>
    <m/>
    <s v="CORRL"/>
    <d v="2019-09-12T00:00:00"/>
    <d v="2019-09-12T00:00:00"/>
    <d v="2019-09-12T00:00:00"/>
    <m/>
    <s v="GONZR"/>
    <d v="2019-09-13T00:00:00"/>
    <d v="2019-09-13T00:00:00"/>
    <d v="2019-09-13T00:00:00"/>
    <m/>
    <s v="OCAMA"/>
    <d v="2019-10-22T00:00:00"/>
    <d v="2019-10-22T00:00:00"/>
    <d v="2019-10-22T00:00:00"/>
    <d v="2019-10-22T00:00:00"/>
    <s v="MENDP"/>
    <d v="2019-10-24T00:00:00"/>
    <d v="2019-10-24T00:00:00"/>
    <d v="2019-10-24T00:00:00"/>
    <d v="2019-10-24T00:00:00"/>
    <m/>
    <m/>
    <m/>
    <m/>
    <m/>
    <s v="SVCORDERMAN"/>
    <d v="2019-11-11T00:00:00"/>
    <m/>
    <d v="2019-11-11T00:00:00"/>
    <d v="2019-11-06T00:00:00"/>
    <s v="OCAMA"/>
    <d v="2019-11-08T00:00:00"/>
    <d v="2019-11-08T00:00:00"/>
    <d v="2019-11-08T00:00:00"/>
    <d v="2019-11-05T00:00:00"/>
    <m/>
    <m/>
    <m/>
    <d v="2019-11-11T00:00:00"/>
    <m/>
    <m/>
    <m/>
    <m/>
    <m/>
    <m/>
    <m/>
    <m/>
    <m/>
    <d v="2019-12-05T00:00:00"/>
    <d v="2019-11-27T00:00:00"/>
    <s v="OCAMA"/>
    <d v="2019-11-08T00:00:00"/>
    <m/>
    <d v="2019-11-08T00:00:00"/>
    <d v="2019-11-05T00:00:00"/>
    <s v="RIVEC"/>
    <d v="2019-09-03T00:00:00"/>
    <d v="2019-09-03T00:00:00"/>
    <d v="2019-09-30T00:00:00"/>
    <d v="2019-09-27T00:00:00"/>
    <m/>
    <m/>
    <m/>
    <m/>
    <m/>
    <x v="0"/>
    <x v="0"/>
  </r>
  <r>
    <s v="JRTHOMAS"/>
    <n v="1901773311"/>
    <s v="GB/WS-STD-BLDR"/>
    <s v="UNLIMITED CONSTRUCTION SERVICES, INC."/>
    <s v="KEAHUMOA PLACE CARPORTS PH3"/>
    <x v="0"/>
    <d v="2019-08-21T00:00:00"/>
    <d v="2019-12-19T00:00:00"/>
    <m/>
    <m/>
    <s v="VIS"/>
    <s v="MXC"/>
    <x v="8"/>
    <s v="VIS"/>
    <s v="B2"/>
    <m/>
    <d v="2019-10-07T00:00:00"/>
    <d v="2019-10-08T00:00:00"/>
    <m/>
    <n v="10146"/>
    <n v="0"/>
    <n v="2.93"/>
    <n v="2.86"/>
    <n v="2.86"/>
    <n v="3"/>
    <m/>
    <n v="8.75"/>
    <n v="0"/>
    <n v="8.75"/>
    <n v="463"/>
    <n v="287"/>
    <n v="0"/>
    <n v="2461"/>
    <n v="24.256"/>
    <n v="733.38"/>
    <m/>
    <n v="0"/>
    <m/>
    <m/>
    <m/>
    <m/>
    <m/>
    <s v="GONZR"/>
    <d v="2019-09-17T00:00:00"/>
    <d v="2019-09-17T00:00:00"/>
    <d v="2019-09-19T00:00:00"/>
    <m/>
    <s v="CORRL"/>
    <d v="2019-09-18T00:00:00"/>
    <d v="2019-09-18T00:00:00"/>
    <d v="2019-09-18T00:00:00"/>
    <m/>
    <s v="GONZR"/>
    <d v="2019-09-19T00:00:00"/>
    <d v="2019-09-19T00:00:00"/>
    <d v="2019-09-19T00:00:00"/>
    <m/>
    <s v="OCAMA"/>
    <d v="2019-10-24T00:00:00"/>
    <d v="2019-10-24T00:00:00"/>
    <d v="2019-10-24T00:00:00"/>
    <d v="2019-10-25T00:00:00"/>
    <s v="MENDP"/>
    <d v="2019-10-25T00:00:00"/>
    <d v="2019-10-25T00:00:00"/>
    <d v="2019-10-25T00:00:00"/>
    <d v="2019-10-25T00:00:00"/>
    <m/>
    <m/>
    <m/>
    <m/>
    <m/>
    <s v="SVCORDERMAN"/>
    <d v="2019-11-11T00:00:00"/>
    <m/>
    <d v="2019-11-11T00:00:00"/>
    <d v="2019-11-06T00:00:00"/>
    <s v="OCAMA"/>
    <d v="2019-11-08T00:00:00"/>
    <d v="2019-11-08T00:00:00"/>
    <d v="2019-11-08T00:00:00"/>
    <d v="2019-11-06T00:00:00"/>
    <m/>
    <m/>
    <m/>
    <d v="2019-11-11T00:00:00"/>
    <m/>
    <m/>
    <m/>
    <m/>
    <m/>
    <m/>
    <m/>
    <m/>
    <m/>
    <d v="2019-12-05T00:00:00"/>
    <d v="2019-11-27T00:00:00"/>
    <s v="OCAMA"/>
    <d v="2019-11-08T00:00:00"/>
    <m/>
    <d v="2019-11-08T00:00:00"/>
    <d v="2019-11-06T00:00:00"/>
    <s v="RIVEC"/>
    <d v="2019-09-03T00:00:00"/>
    <d v="2019-09-03T00:00:00"/>
    <d v="2019-09-30T00:00:00"/>
    <d v="2019-09-27T00:00:00"/>
    <m/>
    <m/>
    <m/>
    <m/>
    <m/>
    <x v="0"/>
    <x v="0"/>
  </r>
  <r>
    <s v="JRTHOMAS"/>
    <n v="1901773303"/>
    <s v="GB/WS-STD-BLDR"/>
    <s v="UNLIMITED CONSTRUCTION SERVICES, INC."/>
    <s v="KEAHUMOA PLACE CARPORTS PH3"/>
    <x v="0"/>
    <d v="2019-08-21T00:00:00"/>
    <d v="2019-12-19T00:00:00"/>
    <m/>
    <m/>
    <s v="VIS"/>
    <s v="MXC"/>
    <x v="8"/>
    <s v="VIS"/>
    <s v="B2"/>
    <m/>
    <d v="2019-10-07T00:00:00"/>
    <d v="2019-10-08T00:00:00"/>
    <m/>
    <n v="10146"/>
    <n v="0"/>
    <n v="2.97"/>
    <n v="2.86"/>
    <n v="2.86"/>
    <n v="3"/>
    <m/>
    <n v="8.75"/>
    <n v="0"/>
    <n v="8.75"/>
    <n v="463"/>
    <n v="287"/>
    <n v="0"/>
    <n v="2461"/>
    <n v="24.256"/>
    <n v="733.08"/>
    <m/>
    <n v="0"/>
    <m/>
    <m/>
    <m/>
    <m/>
    <m/>
    <s v="GONZR"/>
    <d v="2019-09-17T00:00:00"/>
    <d v="2019-09-17T00:00:00"/>
    <d v="2019-09-19T00:00:00"/>
    <m/>
    <s v="CORRL"/>
    <d v="2019-09-18T00:00:00"/>
    <d v="2019-09-18T00:00:00"/>
    <d v="2019-09-18T00:00:00"/>
    <m/>
    <s v="GONZR"/>
    <d v="2019-09-19T00:00:00"/>
    <d v="2019-09-19T00:00:00"/>
    <d v="2019-09-19T00:00:00"/>
    <m/>
    <s v="OCAMA"/>
    <d v="2019-10-25T00:00:00"/>
    <d v="2019-10-25T00:00:00"/>
    <d v="2019-10-25T00:00:00"/>
    <d v="2019-10-25T00:00:00"/>
    <s v="MENDP"/>
    <d v="2019-10-25T00:00:00"/>
    <d v="2019-10-25T00:00:00"/>
    <d v="2019-10-25T00:00:00"/>
    <d v="2019-10-25T00:00:00"/>
    <m/>
    <m/>
    <m/>
    <m/>
    <m/>
    <s v="SVCORDERMAN"/>
    <d v="2019-11-11T00:00:00"/>
    <m/>
    <d v="2019-11-11T00:00:00"/>
    <d v="2019-11-06T00:00:00"/>
    <s v="OCAMA"/>
    <d v="2019-11-08T00:00:00"/>
    <d v="2019-11-08T00:00:00"/>
    <d v="2019-11-08T00:00:00"/>
    <d v="2019-11-06T00:00:00"/>
    <m/>
    <m/>
    <m/>
    <d v="2019-11-11T00:00:00"/>
    <m/>
    <m/>
    <m/>
    <m/>
    <m/>
    <m/>
    <m/>
    <m/>
    <m/>
    <d v="2019-12-05T00:00:00"/>
    <d v="2019-11-27T00:00:00"/>
    <s v="OCAMA"/>
    <d v="2019-11-08T00:00:00"/>
    <m/>
    <d v="2019-11-08T00:00:00"/>
    <d v="2019-11-06T00:00:00"/>
    <s v="RIVEC"/>
    <d v="2019-09-03T00:00:00"/>
    <d v="2019-09-03T00:00:00"/>
    <d v="2019-09-30T00:00:00"/>
    <d v="2019-09-27T00:00:00"/>
    <m/>
    <m/>
    <m/>
    <m/>
    <m/>
    <x v="0"/>
    <x v="0"/>
  </r>
  <r>
    <s v="JRTHOMAS"/>
    <n v="1901773302"/>
    <s v="GB/WS-STD-BLDR"/>
    <s v="UNLIMITED CONSTRUCTION SERVICES, INC."/>
    <s v="KEAHUMOA PLACE CARPORTS PH3"/>
    <x v="0"/>
    <d v="2019-08-21T00:00:00"/>
    <d v="2019-12-19T00:00:00"/>
    <m/>
    <m/>
    <s v="VIS"/>
    <s v="MXC"/>
    <x v="8"/>
    <s v="VIS"/>
    <s v="B2"/>
    <m/>
    <d v="2019-10-07T00:00:00"/>
    <d v="2019-10-08T00:00:00"/>
    <m/>
    <n v="9913"/>
    <n v="0"/>
    <n v="2.11"/>
    <n v="2.08"/>
    <n v="2.08"/>
    <n v="22"/>
    <m/>
    <n v="11"/>
    <n v="0"/>
    <n v="11"/>
    <n v="3787"/>
    <n v="2352"/>
    <n v="0"/>
    <n v="2405"/>
    <n v="24.260999999999999"/>
    <n v="3368.29"/>
    <m/>
    <n v="0"/>
    <m/>
    <m/>
    <m/>
    <m/>
    <m/>
    <s v="GONZR"/>
    <d v="2019-09-11T00:00:00"/>
    <d v="2019-09-11T00:00:00"/>
    <d v="2019-09-13T00:00:00"/>
    <m/>
    <s v="CORRL"/>
    <d v="2019-09-12T00:00:00"/>
    <d v="2019-09-12T00:00:00"/>
    <d v="2019-09-12T00:00:00"/>
    <m/>
    <s v="GONZR"/>
    <d v="2019-09-13T00:00:00"/>
    <d v="2019-09-13T00:00:00"/>
    <d v="2019-09-13T00:00:00"/>
    <m/>
    <s v="OCAMA"/>
    <d v="2019-10-21T00:00:00"/>
    <d v="2019-10-21T00:00:00"/>
    <d v="2019-10-21T00:00:00"/>
    <d v="2019-10-21T00:00:00"/>
    <s v="MENDP"/>
    <d v="2019-10-24T00:00:00"/>
    <d v="2019-10-24T00:00:00"/>
    <d v="2019-10-24T00:00:00"/>
    <d v="2019-10-24T00:00:00"/>
    <m/>
    <m/>
    <m/>
    <m/>
    <m/>
    <s v="SVCORDERMAN"/>
    <d v="2019-11-11T00:00:00"/>
    <m/>
    <d v="2019-11-11T00:00:00"/>
    <d v="2019-11-06T00:00:00"/>
    <s v="OCAMA"/>
    <d v="2019-11-06T00:00:00"/>
    <d v="2019-11-06T00:00:00"/>
    <d v="2019-11-06T00:00:00"/>
    <d v="2019-11-05T00:00:00"/>
    <m/>
    <m/>
    <m/>
    <d v="2019-11-11T00:00:00"/>
    <m/>
    <m/>
    <m/>
    <m/>
    <m/>
    <m/>
    <m/>
    <m/>
    <m/>
    <d v="2019-12-05T00:00:00"/>
    <d v="2019-11-27T00:00:00"/>
    <s v="OCAMA"/>
    <d v="2019-11-08T00:00:00"/>
    <m/>
    <d v="2019-11-08T00:00:00"/>
    <d v="2019-11-05T00:00:00"/>
    <s v="RIVEC"/>
    <d v="2019-09-03T00:00:00"/>
    <d v="2019-09-03T00:00:00"/>
    <d v="2019-09-30T00:00:00"/>
    <d v="2019-09-27T00:00:00"/>
    <m/>
    <m/>
    <m/>
    <m/>
    <m/>
    <x v="0"/>
    <x v="0"/>
  </r>
  <r>
    <s v="JRTHOMAS"/>
    <n v="1901773309"/>
    <s v="GB/WS-STD-BLDR"/>
    <s v="UNLIMITED CONSTRUCTION SERVICES, INC."/>
    <s v="KEAHUMOA PLACE CARPORTS PH3"/>
    <x v="0"/>
    <d v="2019-08-21T00:00:00"/>
    <d v="2019-12-19T00:00:00"/>
    <m/>
    <m/>
    <s v="VIS"/>
    <s v="MXC"/>
    <x v="8"/>
    <s v="VIS"/>
    <s v="B2"/>
    <m/>
    <d v="2019-10-07T00:00:00"/>
    <d v="2019-10-08T00:00:00"/>
    <m/>
    <n v="9913"/>
    <n v="0"/>
    <n v="2.11"/>
    <n v="2.08"/>
    <n v="2.08"/>
    <n v="22"/>
    <m/>
    <n v="10.25"/>
    <n v="0"/>
    <n v="10.25"/>
    <n v="3787"/>
    <n v="2352"/>
    <n v="0"/>
    <n v="2405"/>
    <n v="24.260999999999999"/>
    <n v="1238.49"/>
    <m/>
    <n v="0"/>
    <m/>
    <m/>
    <m/>
    <m/>
    <m/>
    <s v="GONZR"/>
    <m/>
    <m/>
    <m/>
    <m/>
    <s v="CORRL"/>
    <d v="2019-09-12T00:00:00"/>
    <d v="2019-09-12T00:00:00"/>
    <d v="2019-09-12T00:00:00"/>
    <m/>
    <s v="GONZR"/>
    <d v="2019-09-13T00:00:00"/>
    <d v="2019-09-13T00:00:00"/>
    <d v="2019-09-13T00:00:00"/>
    <m/>
    <s v="OCAMA"/>
    <d v="2019-10-22T00:00:00"/>
    <d v="2019-10-22T00:00:00"/>
    <d v="2019-10-22T00:00:00"/>
    <d v="2019-10-22T00:00:00"/>
    <s v="MENDP"/>
    <d v="2019-10-24T00:00:00"/>
    <d v="2019-10-24T00:00:00"/>
    <d v="2019-10-24T00:00:00"/>
    <d v="2019-10-24T00:00:00"/>
    <m/>
    <m/>
    <m/>
    <m/>
    <m/>
    <s v="SVCORDERMAN"/>
    <d v="2019-11-11T00:00:00"/>
    <m/>
    <d v="2019-11-11T00:00:00"/>
    <d v="2019-11-11T00:00:00"/>
    <s v="OCAMA"/>
    <d v="2019-11-08T00:00:00"/>
    <d v="2019-11-08T00:00:00"/>
    <d v="2019-11-08T00:00:00"/>
    <d v="2019-11-05T00:00:00"/>
    <m/>
    <m/>
    <m/>
    <d v="2019-11-14T00:00:00"/>
    <m/>
    <m/>
    <m/>
    <m/>
    <m/>
    <m/>
    <m/>
    <m/>
    <m/>
    <d v="2019-12-05T00:00:00"/>
    <d v="2019-11-27T00:00:00"/>
    <s v="OCAMA"/>
    <d v="2019-11-08T00:00:00"/>
    <m/>
    <d v="2019-11-08T00:00:00"/>
    <d v="2019-11-05T00:00:00"/>
    <s v="RIVEC"/>
    <d v="2019-09-03T00:00:00"/>
    <d v="2019-09-03T00:00:00"/>
    <d v="2019-09-30T00:00:00"/>
    <d v="2019-09-27T00:00:00"/>
    <m/>
    <m/>
    <m/>
    <m/>
    <m/>
    <x v="0"/>
    <x v="0"/>
  </r>
  <r>
    <s v="JPERIC"/>
    <n v="1901643902"/>
    <s v="GB/WS-ENPARTS-BLDR"/>
    <s v="COLONY CONSTRUCTION CORPORATION"/>
    <s v="PG FORTIS GAS BLDG"/>
    <x v="1"/>
    <d v="2019-11-06T00:00:00"/>
    <m/>
    <m/>
    <s v="tba"/>
    <s v="KAN"/>
    <s v="OS"/>
    <x v="8"/>
    <s v="VIS"/>
    <s v="B2"/>
    <m/>
    <m/>
    <m/>
    <d v="2019-12-01T00:00:00"/>
    <n v="250"/>
    <n v="189.01"/>
    <n v="0"/>
    <n v="0.11"/>
    <n v="0.11"/>
    <n v="0"/>
    <m/>
    <n v="0"/>
    <n v="0"/>
    <n v="0"/>
    <m/>
    <m/>
    <n v="0"/>
    <n v="50"/>
    <n v="20"/>
    <n v="-61.01"/>
    <m/>
    <n v="0"/>
    <m/>
    <m/>
    <m/>
    <m/>
    <m/>
    <s v="SAYOUSEF"/>
    <m/>
    <m/>
    <m/>
    <m/>
    <s v="JLFISHER"/>
    <m/>
    <m/>
    <m/>
    <m/>
    <m/>
    <m/>
    <m/>
    <m/>
    <m/>
    <m/>
    <m/>
    <m/>
    <m/>
    <m/>
    <m/>
    <m/>
    <m/>
    <m/>
    <m/>
    <m/>
    <m/>
    <m/>
    <m/>
    <m/>
    <s v="SVCORDERMAN"/>
    <d v="2019-11-06T00:00:00"/>
    <m/>
    <d v="2019-11-07T00:00:00"/>
    <d v="2019-11-07T00:00:00"/>
    <m/>
    <m/>
    <m/>
    <m/>
    <m/>
    <m/>
    <m/>
    <m/>
    <d v="2019-11-11T00:00:00"/>
    <m/>
    <s v="JLFISHER"/>
    <m/>
    <m/>
    <m/>
    <m/>
    <m/>
    <m/>
    <m/>
    <d v="2019-11-13T00:00:00"/>
    <d v="2019-11-19T00:00:00"/>
    <s v="LIZUNIGA"/>
    <d v="2019-11-06T00:00:00"/>
    <m/>
    <d v="2019-11-06T00:00:00"/>
    <d v="2019-11-06T00:00:00"/>
    <s v="JDHUDSON"/>
    <m/>
    <m/>
    <m/>
    <m/>
    <m/>
    <m/>
    <m/>
    <m/>
    <m/>
    <x v="0"/>
    <x v="1"/>
  </r>
  <r>
    <s v="JRTHOMAS"/>
    <n v="1901764001"/>
    <s v="GB/WS-CUSTOM-BLDR"/>
    <s v="VALLEY STEEL CONSTRUCTION FRESNO"/>
    <s v="BALOIAN FARMS COLD STORAGE ADD"/>
    <x v="2"/>
    <d v="2019-08-15T00:00:00"/>
    <d v="2020-01-10T00:00:00"/>
    <m/>
    <s v="F2511-6109"/>
    <s v="KAN"/>
    <s v="CX"/>
    <x v="8"/>
    <s v="VIS"/>
    <s v="B3"/>
    <s v="OTHER"/>
    <d v="2019-08-27T00:00:00"/>
    <d v="2019-08-27T00:00:00"/>
    <m/>
    <n v="67996"/>
    <n v="0"/>
    <n v="21.24"/>
    <n v="0"/>
    <n v="0"/>
    <n v="101"/>
    <m/>
    <n v="175.75"/>
    <n v="0"/>
    <n v="175.75"/>
    <n v="17300"/>
    <n v="10618"/>
    <n v="0"/>
    <n v="17417"/>
    <n v="25.614999999999998"/>
    <n v="0"/>
    <m/>
    <n v="0"/>
    <m/>
    <m/>
    <m/>
    <m/>
    <m/>
    <s v="FREDYIN"/>
    <d v="2019-10-09T00:00:00"/>
    <d v="2019-10-09T00:00:00"/>
    <d v="2019-10-17T00:00:00"/>
    <d v="2019-10-17T00:00:00"/>
    <s v="VDONG"/>
    <d v="2019-10-23T00:00:00"/>
    <d v="2019-10-23T00:00:00"/>
    <d v="2019-10-22T00:00:00"/>
    <d v="2019-10-22T00:00:00"/>
    <s v="FREDYIN"/>
    <d v="2019-10-31T00:00:00"/>
    <d v="2019-10-31T00:00:00"/>
    <d v="2019-10-24T00:00:00"/>
    <d v="2019-10-21T00:00:00"/>
    <s v="JMENDOZA1"/>
    <d v="2019-10-29T00:00:00"/>
    <d v="2019-10-29T00:00:00"/>
    <d v="2019-11-05T00:00:00"/>
    <d v="2019-11-05T00:00:00"/>
    <s v="HMORALES"/>
    <d v="2019-11-13T00:00:00"/>
    <d v="2019-11-13T00:00:00"/>
    <d v="2019-11-14T00:00:00"/>
    <d v="2019-11-14T00:00:00"/>
    <m/>
    <m/>
    <m/>
    <m/>
    <m/>
    <s v="SVCORDERMAN"/>
    <d v="2019-12-20T00:00:00"/>
    <m/>
    <d v="2019-12-20T00:00:00"/>
    <m/>
    <s v="CORTL"/>
    <d v="2019-12-12T00:00:00"/>
    <d v="2019-12-12T00:00:00"/>
    <d v="2019-12-12T00:00:00"/>
    <d v="2019-11-20T00:00:00"/>
    <m/>
    <m/>
    <m/>
    <m/>
    <m/>
    <m/>
    <m/>
    <m/>
    <d v="2019-10-24T00:00:00"/>
    <d v="2019-10-21T00:00:00"/>
    <m/>
    <m/>
    <m/>
    <d v="2020-01-03T00:00:00"/>
    <m/>
    <s v="CORTL"/>
    <d v="2019-11-21T00:00:00"/>
    <m/>
    <d v="2019-11-21T00:00:00"/>
    <d v="2019-11-20T00:00:00"/>
    <s v="DLDUFFEY"/>
    <d v="2019-08-22T00:00:00"/>
    <d v="2019-08-22T00:00:00"/>
    <d v="2019-09-09T00:00:00"/>
    <d v="2019-08-30T00:00:00"/>
    <m/>
    <m/>
    <m/>
    <m/>
    <m/>
    <x v="0"/>
    <x v="0"/>
  </r>
  <r>
    <s v="JRTHOMAS"/>
    <n v="1901773106"/>
    <s v="GB/WS-STD-BLDR"/>
    <s v="UNLIMITED CONSTRUCTION SERVICES, INC."/>
    <s v="KEAHUMOA PLACE CARPORTS"/>
    <x v="0"/>
    <d v="2019-08-20T00:00:00"/>
    <d v="2019-12-05T00:00:00"/>
    <m/>
    <m/>
    <s v="VIS"/>
    <s v="MXC"/>
    <x v="8"/>
    <s v="VIS"/>
    <s v="B3"/>
    <m/>
    <d v="2019-10-07T00:00:00"/>
    <d v="2019-10-08T00:00:00"/>
    <m/>
    <n v="24658"/>
    <n v="0"/>
    <n v="4.4400000000000004"/>
    <n v="4.6900000000000004"/>
    <n v="4.6900000000000004"/>
    <n v="51"/>
    <m/>
    <n v="48.25"/>
    <n v="0"/>
    <n v="48.25"/>
    <n v="8917"/>
    <n v="5539"/>
    <n v="0"/>
    <n v="7451"/>
    <n v="30.216999999999999"/>
    <n v="5607.8"/>
    <m/>
    <n v="0"/>
    <m/>
    <m/>
    <m/>
    <m/>
    <m/>
    <s v="GONZR"/>
    <d v="2019-10-18T00:00:00"/>
    <d v="2019-10-18T00:00:00"/>
    <d v="2019-10-22T00:00:00"/>
    <d v="2019-10-23T00:00:00"/>
    <s v="CORRL"/>
    <d v="2019-10-21T00:00:00"/>
    <d v="2019-10-21T00:00:00"/>
    <d v="2019-10-21T00:00:00"/>
    <d v="2019-10-21T00:00:00"/>
    <s v="GONZR"/>
    <d v="2019-10-22T00:00:00"/>
    <d v="2019-10-22T00:00:00"/>
    <d v="2019-10-22T00:00:00"/>
    <d v="2019-10-23T00:00:00"/>
    <s v="MARTJ"/>
    <d v="2019-10-25T00:00:00"/>
    <d v="2019-10-25T00:00:00"/>
    <d v="2019-10-29T00:00:00"/>
    <d v="2019-10-29T00:00:00"/>
    <s v="MENDP"/>
    <d v="2019-11-01T00:00:00"/>
    <d v="2019-11-01T00:00:00"/>
    <d v="2019-11-01T00:00:00"/>
    <d v="2019-11-01T00:00:00"/>
    <m/>
    <m/>
    <m/>
    <m/>
    <m/>
    <s v="SVCORDERMAN"/>
    <d v="2019-11-13T00:00:00"/>
    <m/>
    <d v="2019-11-13T00:00:00"/>
    <d v="2019-11-13T00:00:00"/>
    <s v="MARTJ"/>
    <d v="2019-11-12T00:00:00"/>
    <d v="2019-11-05T00:00:00"/>
    <d v="2019-11-12T00:00:00"/>
    <d v="2019-11-12T00:00:00"/>
    <m/>
    <m/>
    <m/>
    <d v="2019-11-18T00:00:00"/>
    <m/>
    <m/>
    <m/>
    <m/>
    <m/>
    <m/>
    <m/>
    <m/>
    <m/>
    <d v="2019-12-05T00:00:00"/>
    <d v="2019-11-27T00:00:00"/>
    <s v="MARTJ"/>
    <d v="2019-11-12T00:00:00"/>
    <m/>
    <d v="2019-11-12T00:00:00"/>
    <d v="2019-11-12T00:00:00"/>
    <s v="RIVEC"/>
    <d v="2019-08-20T00:00:00"/>
    <d v="2019-08-20T00:00:00"/>
    <d v="2019-09-18T00:00:00"/>
    <d v="2019-09-18T00:00:00"/>
    <m/>
    <m/>
    <m/>
    <m/>
    <m/>
    <x v="0"/>
    <x v="0"/>
  </r>
  <r>
    <s v="JRTHOMAS"/>
    <n v="1901773105"/>
    <s v="GB/WS-STD-BLDR"/>
    <s v="UNLIMITED CONSTRUCTION SERVICES, INC."/>
    <s v="KEAHUMOA PLACE CARPORTS"/>
    <x v="0"/>
    <d v="2019-08-20T00:00:00"/>
    <d v="2019-11-27T00:00:00"/>
    <m/>
    <m/>
    <s v="VIS"/>
    <s v="MXC"/>
    <x v="8"/>
    <s v="VIS"/>
    <s v="B3"/>
    <m/>
    <d v="2019-10-07T00:00:00"/>
    <d v="2019-10-08T00:00:00"/>
    <m/>
    <n v="23169"/>
    <n v="0"/>
    <n v="4.42"/>
    <n v="4.71"/>
    <n v="4.71"/>
    <n v="42"/>
    <m/>
    <n v="45.25"/>
    <n v="0"/>
    <n v="45.25"/>
    <n v="7323"/>
    <n v="4549"/>
    <n v="0"/>
    <n v="7001"/>
    <n v="30.216999999999999"/>
    <n v="9440.6299999999992"/>
    <m/>
    <n v="0"/>
    <m/>
    <m/>
    <m/>
    <m/>
    <m/>
    <s v="GONZR"/>
    <d v="2019-10-17T00:00:00"/>
    <d v="2019-10-17T00:00:00"/>
    <d v="2019-10-21T00:00:00"/>
    <d v="2019-10-21T00:00:00"/>
    <s v="CORRL"/>
    <d v="2019-10-18T00:00:00"/>
    <d v="2019-10-18T00:00:00"/>
    <d v="2019-10-18T00:00:00"/>
    <d v="2019-10-18T00:00:00"/>
    <s v="GONZR"/>
    <d v="2019-10-21T00:00:00"/>
    <d v="2019-10-21T00:00:00"/>
    <d v="2019-10-21T00:00:00"/>
    <d v="2019-10-21T00:00:00"/>
    <s v="MARTJ"/>
    <d v="2019-10-22T00:00:00"/>
    <d v="2019-10-22T00:00:00"/>
    <d v="2019-10-24T00:00:00"/>
    <d v="2019-10-24T00:00:00"/>
    <s v="MENDP"/>
    <d v="2019-10-28T00:00:00"/>
    <d v="2019-10-28T00:00:00"/>
    <d v="2019-10-28T00:00:00"/>
    <d v="2019-10-28T00:00:00"/>
    <m/>
    <m/>
    <m/>
    <m/>
    <m/>
    <s v="SVCORDERMAN"/>
    <d v="2019-11-08T00:00:00"/>
    <m/>
    <d v="2019-11-08T00:00:00"/>
    <d v="2019-11-08T00:00:00"/>
    <s v="MARTJ"/>
    <d v="2019-11-07T00:00:00"/>
    <d v="2019-11-07T00:00:00"/>
    <d v="2019-11-07T00:00:00"/>
    <d v="2019-11-07T00:00:00"/>
    <m/>
    <m/>
    <m/>
    <d v="2019-11-13T00:00:00"/>
    <m/>
    <m/>
    <m/>
    <m/>
    <m/>
    <m/>
    <m/>
    <m/>
    <m/>
    <d v="2019-11-27T00:00:00"/>
    <d v="2019-11-27T00:00:00"/>
    <s v="MARTJ"/>
    <d v="2019-11-07T00:00:00"/>
    <m/>
    <d v="2019-11-07T00:00:00"/>
    <d v="2019-11-07T00:00:00"/>
    <s v="RIVEC"/>
    <d v="2019-08-20T00:00:00"/>
    <d v="2019-08-20T00:00:00"/>
    <d v="2019-09-18T00:00:00"/>
    <d v="2019-09-18T00:00:00"/>
    <m/>
    <m/>
    <m/>
    <m/>
    <m/>
    <x v="0"/>
    <x v="0"/>
  </r>
  <r>
    <s v="FARRM"/>
    <n v="1902047901"/>
    <s v="GB/CL-STD-BLDR"/>
    <s v="SCOTT BUILDERS INC."/>
    <s v="KENROC"/>
    <x v="0"/>
    <d v="2019-09-25T00:00:00"/>
    <d v="2020-01-02T00:00:00"/>
    <m/>
    <s v="688-493734"/>
    <s v="MXC"/>
    <s v="KC3"/>
    <x v="8"/>
    <s v="VIS"/>
    <s v="B3"/>
    <m/>
    <d v="2019-10-02T00:00:00"/>
    <d v="2019-10-02T00:00:00"/>
    <m/>
    <n v="210446.84"/>
    <n v="0"/>
    <n v="62.62"/>
    <n v="61.53"/>
    <n v="41.95"/>
    <n v="35"/>
    <n v="35"/>
    <n v="26.5"/>
    <n v="0"/>
    <n v="26.5"/>
    <n v="3584.35"/>
    <n v="2695"/>
    <n v="0"/>
    <n v="21932.66"/>
    <n v="10.422000000000001"/>
    <n v="0"/>
    <m/>
    <n v="10"/>
    <m/>
    <m/>
    <m/>
    <m/>
    <m/>
    <m/>
    <m/>
    <m/>
    <m/>
    <m/>
    <m/>
    <m/>
    <m/>
    <m/>
    <m/>
    <m/>
    <m/>
    <m/>
    <m/>
    <m/>
    <s v="PLINALUNA"/>
    <d v="2019-10-17T00:00:00"/>
    <d v="2019-10-17T00:00:00"/>
    <d v="2019-10-21T00:00:00"/>
    <d v="2019-10-22T00:00:00"/>
    <s v="CORTL"/>
    <d v="2019-10-22T00:00:00"/>
    <d v="2019-10-22T00:00:00"/>
    <d v="2019-10-24T00:00:00"/>
    <d v="2019-10-24T00:00:00"/>
    <m/>
    <m/>
    <m/>
    <m/>
    <m/>
    <s v="SVCORDERMAN"/>
    <d v="2019-11-26T00:00:00"/>
    <m/>
    <d v="2019-11-26T00:00:00"/>
    <d v="2019-11-18T00:00:00"/>
    <s v="PLINALUNA"/>
    <d v="2019-11-04T00:00:00"/>
    <d v="2019-11-04T00:00:00"/>
    <d v="2019-11-04T00:00:00"/>
    <d v="2019-11-04T00:00:00"/>
    <s v="GREEJ1"/>
    <m/>
    <m/>
    <d v="2019-11-21T00:00:00"/>
    <m/>
    <m/>
    <m/>
    <m/>
    <m/>
    <m/>
    <m/>
    <m/>
    <m/>
    <d v="2020-01-02T00:00:00"/>
    <m/>
    <s v="PLINALUNA"/>
    <d v="2019-11-04T00:00:00"/>
    <m/>
    <d v="2019-11-04T00:00:00"/>
    <d v="2019-11-07T00:00:00"/>
    <s v="JLLOREDO"/>
    <d v="2019-09-26T00:00:00"/>
    <d v="2019-09-26T00:00:00"/>
    <d v="2019-09-27T00:00:00"/>
    <d v="2019-09-27T00:00:00"/>
    <m/>
    <m/>
    <m/>
    <m/>
    <m/>
    <x v="1"/>
    <x v="0"/>
  </r>
  <r>
    <s v="FARRM"/>
    <n v="1902154201"/>
    <s v="GB/CL-STD-BLDR"/>
    <s v="NORTH VALLEY BUILDING SYSTEMS, INC"/>
    <s v="HIGH ANGLE DRIVE LINE"/>
    <x v="0"/>
    <d v="2019-10-04T00:00:00"/>
    <d v="2019-12-18T00:00:00"/>
    <m/>
    <s v="19-1270"/>
    <s v="MXC"/>
    <s v="MXC"/>
    <x v="8"/>
    <s v="VIS"/>
    <s v="B3"/>
    <m/>
    <d v="2019-10-23T00:00:00"/>
    <d v="2019-10-24T00:00:00"/>
    <m/>
    <n v="37486.15"/>
    <n v="0"/>
    <n v="12.33"/>
    <n v="12.42"/>
    <n v="12.42"/>
    <n v="20"/>
    <n v="20"/>
    <n v="16.5"/>
    <n v="0"/>
    <n v="16.5"/>
    <n v="1330"/>
    <n v="1000"/>
    <n v="0"/>
    <n v="4539.53"/>
    <n v="12.11"/>
    <n v="0"/>
    <m/>
    <n v="12"/>
    <m/>
    <m/>
    <m/>
    <m/>
    <m/>
    <s v="BAUTA"/>
    <d v="2019-10-15T00:00:00"/>
    <d v="2019-10-15T00:00:00"/>
    <d v="2019-10-16T00:00:00"/>
    <d v="2019-10-16T00:00:00"/>
    <s v="GONZJ3"/>
    <d v="2019-10-16T00:00:00"/>
    <d v="2019-10-16T00:00:00"/>
    <d v="2019-10-16T00:00:00"/>
    <d v="2019-10-16T00:00:00"/>
    <s v="BAUTA"/>
    <d v="2019-10-16T00:00:00"/>
    <d v="2019-10-16T00:00:00"/>
    <d v="2019-10-16T00:00:00"/>
    <d v="2019-10-16T00:00:00"/>
    <s v="MARTJ"/>
    <d v="2019-10-24T00:00:00"/>
    <d v="2019-10-24T00:00:00"/>
    <d v="2019-10-24T00:00:00"/>
    <d v="2019-10-24T00:00:00"/>
    <m/>
    <m/>
    <m/>
    <m/>
    <m/>
    <m/>
    <m/>
    <m/>
    <m/>
    <m/>
    <s v="SVCORDERMAN"/>
    <d v="2019-11-11T00:00:00"/>
    <m/>
    <d v="2019-11-11T00:00:00"/>
    <d v="2019-11-04T00:00:00"/>
    <s v="MARTJ"/>
    <d v="2019-11-01T00:00:00"/>
    <d v="2019-11-01T00:00:00"/>
    <d v="2019-11-01T00:00:00"/>
    <d v="2019-11-01T00:00:00"/>
    <s v="FARRM"/>
    <m/>
    <m/>
    <d v="2019-11-07T00:00:00"/>
    <m/>
    <s v="AWUBNEH"/>
    <m/>
    <m/>
    <m/>
    <m/>
    <m/>
    <m/>
    <m/>
    <d v="2019-12-18T00:00:00"/>
    <m/>
    <s v="MARTJ"/>
    <d v="2019-11-01T00:00:00"/>
    <m/>
    <d v="2019-11-01T00:00:00"/>
    <d v="2019-11-01T00:00:00"/>
    <s v="JLLOREDO"/>
    <d v="2019-10-08T00:00:00"/>
    <d v="2019-10-08T00:00:00"/>
    <d v="2019-10-09T00:00:00"/>
    <d v="2019-10-09T00:00:00"/>
    <m/>
    <m/>
    <m/>
    <m/>
    <m/>
    <x v="0"/>
    <x v="0"/>
  </r>
  <r>
    <s v="FARRM"/>
    <n v="1902176501"/>
    <s v="GB/CL-STD-BLDR"/>
    <s v="NORTH VALLEY BUILDING SYSTEMS, INC"/>
    <s v="TIM MCGOWAN"/>
    <x v="0"/>
    <d v="2019-10-08T00:00:00"/>
    <d v="2019-12-03T00:00:00"/>
    <m/>
    <s v="19-1277"/>
    <s v="MXC"/>
    <s v="MXC"/>
    <x v="8"/>
    <s v="VIS"/>
    <s v="B3"/>
    <m/>
    <d v="2019-10-10T00:00:00"/>
    <d v="2019-10-11T00:00:00"/>
    <m/>
    <n v="18085.099999999999"/>
    <n v="0"/>
    <n v="5.4"/>
    <n v="5.27"/>
    <n v="5.27"/>
    <n v="20"/>
    <n v="20"/>
    <n v="19"/>
    <n v="0"/>
    <n v="19"/>
    <n v="1330"/>
    <n v="1000"/>
    <n v="0"/>
    <n v="2458.1799999999998"/>
    <n v="13.592000000000001"/>
    <n v="-94.64"/>
    <m/>
    <n v="14"/>
    <m/>
    <m/>
    <m/>
    <m/>
    <m/>
    <s v="BAUTA"/>
    <d v="2019-10-15T00:00:00"/>
    <d v="2019-10-15T00:00:00"/>
    <d v="2019-10-16T00:00:00"/>
    <d v="2019-10-16T00:00:00"/>
    <s v="CORRL"/>
    <d v="2019-10-16T00:00:00"/>
    <d v="2019-10-16T00:00:00"/>
    <d v="2019-10-16T00:00:00"/>
    <d v="2019-10-16T00:00:00"/>
    <s v="BAUTA"/>
    <d v="2019-10-16T00:00:00"/>
    <d v="2019-10-16T00:00:00"/>
    <d v="2019-10-16T00:00:00"/>
    <d v="2019-10-16T00:00:00"/>
    <s v="JMENDOZA1"/>
    <d v="2019-10-17T00:00:00"/>
    <d v="2019-10-17T00:00:00"/>
    <d v="2019-10-17T00:00:00"/>
    <d v="2019-10-17T00:00:00"/>
    <s v="SIERA"/>
    <d v="2019-10-18T00:00:00"/>
    <d v="2019-10-18T00:00:00"/>
    <d v="2019-10-18T00:00:00"/>
    <d v="2019-10-18T00:00:00"/>
    <m/>
    <m/>
    <m/>
    <m/>
    <m/>
    <s v="SVCORDERMAN"/>
    <d v="2019-10-29T00:00:00"/>
    <m/>
    <d v="2019-10-29T00:00:00"/>
    <d v="2019-10-29T00:00:00"/>
    <s v="JMENDOZA1"/>
    <d v="2019-10-28T00:00:00"/>
    <d v="2019-10-28T00:00:00"/>
    <d v="2019-10-28T00:00:00"/>
    <d v="2019-10-28T00:00:00"/>
    <s v="FARRM"/>
    <m/>
    <m/>
    <d v="2019-11-01T00:00:00"/>
    <m/>
    <s v="YHUANG"/>
    <m/>
    <m/>
    <m/>
    <m/>
    <m/>
    <m/>
    <m/>
    <d v="2019-12-03T00:00:00"/>
    <m/>
    <s v="JMENDOZA1"/>
    <d v="2019-10-28T00:00:00"/>
    <m/>
    <d v="2019-10-28T00:00:00"/>
    <d v="2019-10-29T00:00:00"/>
    <s v="JLLOREDO"/>
    <d v="2019-10-09T00:00:00"/>
    <d v="2019-10-09T00:00:00"/>
    <d v="2019-10-10T00:00:00"/>
    <d v="2019-10-10T00:00:00"/>
    <m/>
    <m/>
    <m/>
    <m/>
    <m/>
    <x v="1"/>
    <x v="0"/>
  </r>
  <r>
    <s v="FARRM"/>
    <n v="1902212801"/>
    <s v="GB/CL-STD-BLDR"/>
    <s v="SEPPANEN CONTRACTING INC."/>
    <s v="SW SHOP 80X175"/>
    <x v="0"/>
    <d v="2019-10-11T00:00:00"/>
    <d v="2019-12-06T00:00:00"/>
    <m/>
    <m/>
    <s v="MXC"/>
    <s v="MXC"/>
    <x v="8"/>
    <s v="VIS"/>
    <s v="B3"/>
    <m/>
    <d v="2019-10-22T00:00:00"/>
    <d v="2019-10-24T00:00:00"/>
    <m/>
    <n v="95332.14"/>
    <n v="0"/>
    <n v="39.11"/>
    <n v="39.450000000000003"/>
    <n v="39.450000000000003"/>
    <n v="20"/>
    <n v="20"/>
    <n v="18.25"/>
    <n v="0"/>
    <n v="18.25"/>
    <n v="1330"/>
    <n v="1000"/>
    <n v="0"/>
    <n v="12264.8"/>
    <n v="12.865"/>
    <n v="2082.1"/>
    <m/>
    <n v="14"/>
    <m/>
    <m/>
    <m/>
    <m/>
    <m/>
    <s v="GONZJ3"/>
    <d v="2019-10-25T00:00:00"/>
    <d v="2019-10-25T00:00:00"/>
    <d v="2019-10-28T00:00:00"/>
    <d v="2019-10-28T00:00:00"/>
    <s v="ICHAS"/>
    <d v="2019-10-28T00:00:00"/>
    <d v="2019-10-28T00:00:00"/>
    <d v="2019-10-28T00:00:00"/>
    <d v="2019-10-28T00:00:00"/>
    <s v="GONZJ3"/>
    <d v="2019-10-28T00:00:00"/>
    <d v="2019-10-28T00:00:00"/>
    <d v="2019-10-28T00:00:00"/>
    <d v="2019-10-28T00:00:00"/>
    <s v="CORTL"/>
    <d v="2019-10-29T00:00:00"/>
    <d v="2019-10-29T00:00:00"/>
    <d v="2019-10-30T00:00:00"/>
    <d v="2019-11-07T00:00:00"/>
    <m/>
    <m/>
    <m/>
    <m/>
    <m/>
    <m/>
    <m/>
    <m/>
    <m/>
    <m/>
    <s v="SVCORDERMAN"/>
    <d v="2019-11-08T00:00:00"/>
    <m/>
    <d v="2019-11-08T00:00:00"/>
    <d v="2019-11-07T00:00:00"/>
    <s v="CORTL"/>
    <d v="2019-11-07T00:00:00"/>
    <d v="2019-11-07T00:00:00"/>
    <d v="2019-11-07T00:00:00"/>
    <d v="2019-11-07T00:00:00"/>
    <s v="FARRM"/>
    <m/>
    <m/>
    <d v="2019-11-11T00:00:00"/>
    <m/>
    <s v="JHWOEHRER"/>
    <m/>
    <m/>
    <m/>
    <m/>
    <m/>
    <m/>
    <m/>
    <d v="2019-12-03T00:00:00"/>
    <d v="2019-11-19T00:00:00"/>
    <s v="CORTL"/>
    <d v="2019-11-07T00:00:00"/>
    <m/>
    <d v="2019-11-07T00:00:00"/>
    <d v="2019-11-07T00:00:00"/>
    <s v="JLLOREDO"/>
    <d v="2019-10-17T00:00:00"/>
    <d v="2019-10-17T00:00:00"/>
    <d v="2019-10-18T00:00:00"/>
    <d v="2019-10-21T00:00:00"/>
    <m/>
    <m/>
    <m/>
    <m/>
    <m/>
    <x v="0"/>
    <x v="0"/>
  </r>
  <r>
    <s v="FARRM"/>
    <n v="1901572502"/>
    <s v="GB-ENPARTS-BLDR"/>
    <s v="KEEFE CONSTRUCTION SERVICES, INC."/>
    <s v="VIAERO OFFICE ADDITION"/>
    <x v="1"/>
    <d v="2019-11-04T00:00:00"/>
    <m/>
    <m/>
    <m/>
    <s v="VIS"/>
    <s v="KC1"/>
    <x v="8"/>
    <s v="VIS"/>
    <s v="B3"/>
    <m/>
    <m/>
    <m/>
    <d v="2019-12-01T00:00:00"/>
    <n v="7506.61"/>
    <n v="7506.61"/>
    <n v="0.54"/>
    <n v="0.56000000000000005"/>
    <n v="0.56000000000000005"/>
    <n v="6"/>
    <m/>
    <n v="6.5"/>
    <n v="0"/>
    <n v="6.5"/>
    <n v="399"/>
    <n v="300"/>
    <n v="577.5"/>
    <n v="1283.6099999999999"/>
    <n v="17.100000000000001"/>
    <n v="1366.84"/>
    <n v="18.207999999999998"/>
    <n v="0"/>
    <m/>
    <m/>
    <m/>
    <m/>
    <m/>
    <s v="MBUTLER"/>
    <m/>
    <m/>
    <m/>
    <m/>
    <s v="JHWOEHRER"/>
    <m/>
    <m/>
    <m/>
    <m/>
    <m/>
    <m/>
    <m/>
    <m/>
    <m/>
    <s v="NNAVA"/>
    <d v="2019-11-01T00:00:00"/>
    <d v="2019-11-01T00:00:00"/>
    <d v="2019-11-04T00:00:00"/>
    <d v="2019-11-04T00:00:00"/>
    <s v="AJCUEVAS"/>
    <d v="2019-11-04T00:00:00"/>
    <d v="2019-11-04T00:00:00"/>
    <d v="2019-11-04T00:00:00"/>
    <d v="2019-11-04T00:00:00"/>
    <m/>
    <m/>
    <m/>
    <m/>
    <m/>
    <s v="SVCORDERMAN"/>
    <d v="2019-11-07T00:00:00"/>
    <m/>
    <d v="2019-11-07T00:00:00"/>
    <d v="2019-11-07T00:00:00"/>
    <s v="NNAVA"/>
    <d v="2019-11-06T00:00:00"/>
    <d v="2019-11-06T00:00:00"/>
    <d v="2019-11-06T00:00:00"/>
    <d v="2019-11-06T00:00:00"/>
    <m/>
    <m/>
    <m/>
    <d v="2019-11-11T00:00:00"/>
    <m/>
    <s v="NCHANG"/>
    <m/>
    <m/>
    <m/>
    <m/>
    <m/>
    <m/>
    <m/>
    <d v="2019-11-14T00:00:00"/>
    <d v="2019-11-15T00:00:00"/>
    <s v="NNAVA"/>
    <d v="2019-11-06T00:00:00"/>
    <m/>
    <d v="2019-11-06T00:00:00"/>
    <d v="2019-11-06T00:00:00"/>
    <s v="TRJUSTICE"/>
    <m/>
    <m/>
    <m/>
    <m/>
    <m/>
    <m/>
    <m/>
    <m/>
    <m/>
    <x v="0"/>
    <x v="1"/>
  </r>
  <r>
    <s v="JRTHOMAS"/>
    <n v="1901773204"/>
    <s v="GB/WS-STD-BLDR"/>
    <s v="UNLIMITED CONSTRUCTION SERVICES, INC."/>
    <s v="KEAHUMOA PLACE CARPORTS PH2"/>
    <x v="0"/>
    <d v="2019-08-20T00:00:00"/>
    <d v="2019-12-31T00:00:00"/>
    <m/>
    <m/>
    <s v="VIS"/>
    <s v="MXC"/>
    <x v="8"/>
    <s v="VIS"/>
    <s v="C1"/>
    <m/>
    <d v="2019-10-07T00:00:00"/>
    <d v="2019-10-08T00:00:00"/>
    <m/>
    <n v="16906"/>
    <n v="0"/>
    <n v="3.27"/>
    <n v="3.59"/>
    <n v="3.59"/>
    <n v="36"/>
    <m/>
    <n v="38.299999999999997"/>
    <n v="0"/>
    <n v="38.299999999999997"/>
    <n v="6438"/>
    <n v="3999"/>
    <n v="0"/>
    <n v="4406"/>
    <n v="26.062000000000001"/>
    <n v="0"/>
    <m/>
    <n v="0"/>
    <m/>
    <m/>
    <m/>
    <m/>
    <m/>
    <s v="GONZR"/>
    <d v="2019-10-24T00:00:00"/>
    <d v="2019-10-24T00:00:00"/>
    <d v="2019-10-28T00:00:00"/>
    <d v="2019-10-28T00:00:00"/>
    <s v="CORRL"/>
    <d v="2019-10-25T00:00:00"/>
    <d v="2019-10-25T00:00:00"/>
    <d v="2019-10-25T00:00:00"/>
    <d v="2019-10-25T00:00:00"/>
    <s v="GONZR"/>
    <d v="2019-10-28T00:00:00"/>
    <d v="2019-10-28T00:00:00"/>
    <d v="2019-10-28T00:00:00"/>
    <d v="2019-10-28T00:00:00"/>
    <s v="MARTJ"/>
    <d v="2019-11-12T00:00:00"/>
    <d v="2019-11-12T00:00:00"/>
    <d v="2019-11-14T00:00:00"/>
    <d v="2019-11-14T00:00:00"/>
    <s v="MENDP"/>
    <d v="2019-11-15T00:00:00"/>
    <d v="2019-11-15T00:00:00"/>
    <d v="2019-11-15T00:00:00"/>
    <d v="2019-11-14T00:00:00"/>
    <m/>
    <m/>
    <m/>
    <m/>
    <m/>
    <s v="SVCORDERMAN"/>
    <d v="2019-11-27T00:00:00"/>
    <m/>
    <d v="2019-11-27T00:00:00"/>
    <d v="2019-11-22T00:00:00"/>
    <s v="MARTJ"/>
    <d v="2019-11-26T00:00:00"/>
    <d v="2019-11-22T00:00:00"/>
    <d v="2019-11-26T00:00:00"/>
    <d v="2019-11-22T00:00:00"/>
    <m/>
    <m/>
    <m/>
    <d v="2019-11-27T00:00:00"/>
    <m/>
    <m/>
    <m/>
    <m/>
    <m/>
    <m/>
    <m/>
    <m/>
    <m/>
    <d v="2019-12-19T00:00:00"/>
    <m/>
    <s v="MARTJ"/>
    <d v="2019-11-26T00:00:00"/>
    <m/>
    <d v="2019-11-26T00:00:00"/>
    <d v="2019-11-22T00:00:00"/>
    <s v="RIVEC"/>
    <d v="2019-09-03T00:00:00"/>
    <d v="2019-09-03T00:00:00"/>
    <d v="2019-09-24T00:00:00"/>
    <d v="2019-09-20T00:00:00"/>
    <m/>
    <m/>
    <m/>
    <m/>
    <m/>
    <x v="0"/>
    <x v="0"/>
  </r>
  <r>
    <s v="FARRM"/>
    <n v="1902397401"/>
    <s v="GB/CL-STD-BLDR"/>
    <s v="ENTERPRISE SALES COMPANY"/>
    <s v="PAUL BJORLIE"/>
    <x v="0"/>
    <d v="2019-11-05T00:00:00"/>
    <d v="2019-12-17T00:00:00"/>
    <m/>
    <s v="2019-357"/>
    <s v="MXC"/>
    <s v="MXC"/>
    <x v="8"/>
    <s v="VIS"/>
    <s v="C1"/>
    <m/>
    <d v="2019-11-13T00:00:00"/>
    <d v="2019-11-13T00:00:00"/>
    <m/>
    <n v="49540.46"/>
    <n v="0"/>
    <n v="21.33"/>
    <n v="21.57"/>
    <n v="21.57"/>
    <n v="20"/>
    <n v="20"/>
    <n v="20"/>
    <n v="0"/>
    <n v="20"/>
    <n v="1330"/>
    <n v="1000"/>
    <n v="0"/>
    <n v="8579.83"/>
    <n v="17.318999999999999"/>
    <n v="0"/>
    <m/>
    <n v="17"/>
    <m/>
    <m/>
    <m/>
    <m/>
    <m/>
    <s v="BAUTA"/>
    <d v="2019-11-14T00:00:00"/>
    <d v="2019-11-14T00:00:00"/>
    <d v="2019-11-15T00:00:00"/>
    <d v="2019-11-15T00:00:00"/>
    <s v="ICHAS"/>
    <d v="2019-11-15T00:00:00"/>
    <d v="2019-11-15T00:00:00"/>
    <d v="2019-11-15T00:00:00"/>
    <m/>
    <s v="BAUTA"/>
    <d v="2019-11-15T00:00:00"/>
    <d v="2019-11-15T00:00:00"/>
    <d v="2019-11-15T00:00:00"/>
    <d v="2019-11-15T00:00:00"/>
    <s v="MARTJ"/>
    <d v="2019-11-19T00:00:00"/>
    <d v="2019-11-19T00:00:00"/>
    <d v="2019-11-19T00:00:00"/>
    <d v="2019-11-21T00:00:00"/>
    <m/>
    <m/>
    <m/>
    <m/>
    <m/>
    <m/>
    <m/>
    <m/>
    <m/>
    <m/>
    <s v="SVCORDERMAN"/>
    <d v="2019-11-25T00:00:00"/>
    <m/>
    <d v="2019-11-25T00:00:00"/>
    <d v="2019-11-25T00:00:00"/>
    <s v="MARTJ"/>
    <d v="2019-11-22T00:00:00"/>
    <d v="2019-11-22T00:00:00"/>
    <d v="2019-11-22T00:00:00"/>
    <d v="2019-11-22T00:00:00"/>
    <s v="FARRM"/>
    <m/>
    <m/>
    <d v="2019-11-28T00:00:00"/>
    <m/>
    <s v="DBRYAN"/>
    <m/>
    <m/>
    <m/>
    <m/>
    <m/>
    <m/>
    <m/>
    <d v="2019-12-16T00:00:00"/>
    <m/>
    <s v="MARTJ"/>
    <d v="2019-11-22T00:00:00"/>
    <m/>
    <d v="2019-11-22T00:00:00"/>
    <d v="2019-11-22T00:00:00"/>
    <s v="ESCOA"/>
    <d v="2019-11-08T00:00:00"/>
    <d v="2019-11-08T00:00:00"/>
    <d v="2019-11-11T00:00:00"/>
    <d v="2019-11-11T00:00:00"/>
    <m/>
    <m/>
    <m/>
    <m/>
    <m/>
    <x v="0"/>
    <x v="0"/>
  </r>
  <r>
    <s v="FARRM"/>
    <n v="1902203701"/>
    <s v="GB/CL-CUSTOM-BLDR"/>
    <s v="FACILITY BUILDERS &amp; ERECTORS, INC."/>
    <s v="SOUTHWEST AIRLINES CANOPY"/>
    <x v="0"/>
    <d v="2019-10-10T00:00:00"/>
    <d v="2019-11-22T00:00:00"/>
    <m/>
    <s v="SWS-209-20"/>
    <s v="MXC"/>
    <s v="MXC"/>
    <x v="8"/>
    <s v="VIS"/>
    <s v="D1"/>
    <m/>
    <d v="2019-10-16T00:00:00"/>
    <d v="2019-10-17T00:00:00"/>
    <m/>
    <n v="53297.33"/>
    <n v="0"/>
    <n v="17.600000000000001"/>
    <n v="16.739999999999998"/>
    <n v="16.739999999999998"/>
    <n v="20"/>
    <m/>
    <n v="23"/>
    <n v="0"/>
    <n v="23"/>
    <n v="1330"/>
    <n v="1000"/>
    <n v="0"/>
    <n v="11889.98"/>
    <n v="22.309000000000001"/>
    <n v="2521.87"/>
    <m/>
    <n v="0"/>
    <m/>
    <m/>
    <m/>
    <m/>
    <m/>
    <s v="NSHERNANDEZ"/>
    <d v="2019-10-16T00:00:00"/>
    <d v="2019-10-16T00:00:00"/>
    <d v="2019-10-18T00:00:00"/>
    <d v="2019-10-21T00:00:00"/>
    <s v="GONZJ3"/>
    <d v="2019-10-18T00:00:00"/>
    <d v="2019-10-18T00:00:00"/>
    <d v="2019-10-18T00:00:00"/>
    <d v="2019-10-18T00:00:00"/>
    <s v="NSHERNANDEZ"/>
    <d v="2019-10-18T00:00:00"/>
    <d v="2019-10-18T00:00:00"/>
    <d v="2019-10-18T00:00:00"/>
    <d v="2019-10-21T00:00:00"/>
    <s v="GALVA"/>
    <d v="2019-10-24T00:00:00"/>
    <d v="2019-10-24T00:00:00"/>
    <d v="2019-10-24T00:00:00"/>
    <d v="2019-10-30T00:00:00"/>
    <m/>
    <m/>
    <m/>
    <m/>
    <m/>
    <m/>
    <m/>
    <m/>
    <m/>
    <m/>
    <s v="SVCORDERMAN"/>
    <d v="2019-10-31T00:00:00"/>
    <m/>
    <d v="2019-10-31T00:00:00"/>
    <d v="2019-10-31T00:00:00"/>
    <s v="GALVA"/>
    <d v="2019-10-30T00:00:00"/>
    <d v="2019-10-30T00:00:00"/>
    <d v="2019-10-30T00:00:00"/>
    <d v="2019-10-30T00:00:00"/>
    <m/>
    <m/>
    <m/>
    <d v="2019-11-04T00:00:00"/>
    <m/>
    <s v="YHUANG"/>
    <m/>
    <m/>
    <m/>
    <m/>
    <m/>
    <m/>
    <m/>
    <d v="2019-11-22T00:00:00"/>
    <d v="2019-11-13T00:00:00"/>
    <s v="GALVA"/>
    <d v="2019-10-30T00:00:00"/>
    <m/>
    <d v="2019-10-30T00:00:00"/>
    <d v="2019-10-30T00:00:00"/>
    <s v="ESCOA"/>
    <d v="2019-10-14T00:00:00"/>
    <d v="2019-10-14T00:00:00"/>
    <d v="2019-10-15T00:00:00"/>
    <d v="2019-10-15T00:00:00"/>
    <m/>
    <m/>
    <m/>
    <m/>
    <m/>
    <x v="0"/>
    <x v="0"/>
  </r>
  <r>
    <s v="FARRM"/>
    <n v="1902262401"/>
    <s v="GB/CL-STD-BLDR"/>
    <s v="NORTH VALLEY BUILDING SYSTEMS, INC"/>
    <s v="FRANKLIN CONSTRUCTION"/>
    <x v="0"/>
    <d v="2019-10-18T00:00:00"/>
    <d v="2019-11-26T00:00:00"/>
    <m/>
    <s v="19-1279"/>
    <s v="MXC"/>
    <s v="MXC"/>
    <x v="8"/>
    <s v="VIS"/>
    <s v="D1"/>
    <m/>
    <d v="2019-10-23T00:00:00"/>
    <d v="2019-10-24T00:00:00"/>
    <m/>
    <n v="22082.2"/>
    <n v="0"/>
    <n v="8.34"/>
    <n v="8.4499999999999993"/>
    <n v="8.4499999999999993"/>
    <n v="20"/>
    <n v="20"/>
    <n v="20.25"/>
    <n v="0"/>
    <n v="20.25"/>
    <n v="1330"/>
    <n v="1000"/>
    <n v="0"/>
    <n v="3826.9"/>
    <n v="17.329999999999998"/>
    <n v="-21.32"/>
    <m/>
    <n v="17"/>
    <m/>
    <m/>
    <m/>
    <m/>
    <m/>
    <s v="ICHAS"/>
    <d v="2019-10-24T00:00:00"/>
    <d v="2019-10-24T00:00:00"/>
    <d v="2019-10-28T00:00:00"/>
    <d v="2019-10-28T00:00:00"/>
    <s v="GONZJ3"/>
    <d v="2019-10-25T00:00:00"/>
    <d v="2019-10-25T00:00:00"/>
    <d v="2019-10-25T00:00:00"/>
    <m/>
    <s v="ICHAS"/>
    <d v="2019-10-28T00:00:00"/>
    <d v="2019-10-28T00:00:00"/>
    <d v="2019-10-28T00:00:00"/>
    <d v="2019-10-28T00:00:00"/>
    <s v="REHURTADO"/>
    <d v="2019-10-31T00:00:00"/>
    <d v="2019-10-31T00:00:00"/>
    <d v="2019-10-31T00:00:00"/>
    <d v="2019-11-01T00:00:00"/>
    <m/>
    <m/>
    <m/>
    <m/>
    <m/>
    <m/>
    <m/>
    <m/>
    <m/>
    <m/>
    <s v="SVCORDERMAN"/>
    <d v="2019-11-07T00:00:00"/>
    <m/>
    <d v="2019-11-07T00:00:00"/>
    <d v="2019-11-06T00:00:00"/>
    <s v="REHURTADO"/>
    <d v="2019-11-06T00:00:00"/>
    <d v="2019-11-06T00:00:00"/>
    <d v="2019-11-06T00:00:00"/>
    <d v="2019-11-06T00:00:00"/>
    <s v="FARRM"/>
    <m/>
    <m/>
    <d v="2019-11-11T00:00:00"/>
    <m/>
    <s v="DWESSEL"/>
    <m/>
    <m/>
    <m/>
    <m/>
    <m/>
    <m/>
    <m/>
    <d v="2019-12-03T00:00:00"/>
    <m/>
    <s v="REHURTADO"/>
    <d v="2019-11-06T00:00:00"/>
    <m/>
    <d v="2019-11-06T00:00:00"/>
    <d v="2019-11-06T00:00:00"/>
    <s v="JLLOREDO"/>
    <d v="2019-10-21T00:00:00"/>
    <d v="2019-10-21T00:00:00"/>
    <d v="2019-10-22T00:00:00"/>
    <d v="2019-10-22T00:00:00"/>
    <m/>
    <m/>
    <m/>
    <m/>
    <m/>
    <x v="0"/>
    <x v="0"/>
  </r>
  <r>
    <s v="QUALC"/>
    <n v="1900338607"/>
    <s v="CLAIM-ENPARTS-BLDR"/>
    <s v="MONTANE BUILDING GROUP, INC."/>
    <s v="GREAT WESTERN FOILS"/>
    <x v="1"/>
    <d v="2019-11-05T00:00:00"/>
    <d v="2019-11-27T00:00:00"/>
    <m/>
    <n v="19011"/>
    <s v="CAN"/>
    <s v="KC3"/>
    <x v="8"/>
    <s v="VIS"/>
    <s v="D1"/>
    <m/>
    <m/>
    <m/>
    <d v="2019-12-01T00:00:00"/>
    <n v="0"/>
    <n v="0"/>
    <n v="0"/>
    <n v="0.28000000000000003"/>
    <n v="0.28000000000000003"/>
    <n v="0"/>
    <m/>
    <n v="0"/>
    <n v="0"/>
    <n v="0"/>
    <m/>
    <m/>
    <n v="0"/>
    <n v="-1"/>
    <m/>
    <n v="-639.87"/>
    <m/>
    <n v="0"/>
    <m/>
    <m/>
    <m/>
    <m/>
    <m/>
    <s v="SCHLK"/>
    <m/>
    <m/>
    <m/>
    <m/>
    <s v="GREEA1"/>
    <m/>
    <m/>
    <m/>
    <m/>
    <m/>
    <m/>
    <m/>
    <m/>
    <m/>
    <s v="GALVA"/>
    <d v="2019-11-05T00:00:00"/>
    <d v="2019-11-05T00:00:00"/>
    <d v="2019-11-05T00:00:00"/>
    <d v="2019-11-05T00:00:00"/>
    <m/>
    <m/>
    <m/>
    <m/>
    <m/>
    <m/>
    <m/>
    <m/>
    <m/>
    <m/>
    <m/>
    <m/>
    <m/>
    <m/>
    <d v="2019-11-06T00:00:00"/>
    <m/>
    <m/>
    <m/>
    <m/>
    <m/>
    <m/>
    <m/>
    <m/>
    <d v="2019-11-11T00:00:00"/>
    <m/>
    <m/>
    <m/>
    <m/>
    <m/>
    <m/>
    <m/>
    <m/>
    <m/>
    <d v="2019-11-27T00:00:00"/>
    <d v="2019-11-30T00:00:00"/>
    <s v="GALVA"/>
    <d v="2019-11-05T00:00:00"/>
    <m/>
    <d v="2019-11-05T00:00:00"/>
    <d v="2019-11-05T00:00:00"/>
    <s v="PATEY"/>
    <m/>
    <m/>
    <m/>
    <m/>
    <m/>
    <m/>
    <m/>
    <m/>
    <m/>
    <x v="0"/>
    <x v="2"/>
  </r>
  <r>
    <s v="FARRM"/>
    <n v="1900399702"/>
    <s v="GB/CLAIM-ENPARTS-BLDR"/>
    <s v="NORTH VALLEY BUILDING SYSTEMS, INC"/>
    <s v="RON SINCLAIR 2/20/19"/>
    <x v="0"/>
    <d v="2019-11-11T00:00:00"/>
    <m/>
    <m/>
    <s v="19-1193"/>
    <s v="MXC"/>
    <s v="MXC"/>
    <x v="8"/>
    <s v="VIS"/>
    <s v="D1"/>
    <s v="OTHER"/>
    <m/>
    <m/>
    <m/>
    <n v="282.33"/>
    <n v="0"/>
    <n v="0.06"/>
    <n v="0.03"/>
    <n v="0.03"/>
    <n v="0"/>
    <m/>
    <n v="0"/>
    <n v="0"/>
    <n v="0"/>
    <m/>
    <m/>
    <n v="0"/>
    <n v="106.98"/>
    <n v="37.892000000000003"/>
    <n v="-59.41"/>
    <m/>
    <n v="0"/>
    <m/>
    <m/>
    <m/>
    <m/>
    <m/>
    <s v="BAUTA"/>
    <m/>
    <m/>
    <m/>
    <m/>
    <s v="GONZR"/>
    <m/>
    <m/>
    <m/>
    <m/>
    <m/>
    <m/>
    <m/>
    <m/>
    <m/>
    <m/>
    <m/>
    <m/>
    <m/>
    <m/>
    <m/>
    <m/>
    <m/>
    <m/>
    <m/>
    <m/>
    <m/>
    <m/>
    <m/>
    <m/>
    <s v="SVCORDERMAN"/>
    <d v="2019-11-12T00:00:00"/>
    <m/>
    <d v="2019-11-12T00:00:00"/>
    <d v="2019-11-12T00:00:00"/>
    <m/>
    <m/>
    <m/>
    <m/>
    <m/>
    <m/>
    <m/>
    <m/>
    <d v="2019-11-15T00:00:00"/>
    <m/>
    <s v="HUAGUILAR"/>
    <m/>
    <m/>
    <m/>
    <m/>
    <m/>
    <m/>
    <m/>
    <d v="2019-11-15T00:00:00"/>
    <d v="2019-11-15T00:00:00"/>
    <s v="MORTL"/>
    <d v="2019-11-11T00:00:00"/>
    <m/>
    <d v="2019-11-11T00:00:00"/>
    <d v="2019-11-11T00:00:00"/>
    <s v="HERNG"/>
    <m/>
    <m/>
    <m/>
    <m/>
    <m/>
    <m/>
    <m/>
    <m/>
    <m/>
    <x v="0"/>
    <x v="2"/>
  </r>
  <r>
    <s v="GREEJ1"/>
    <n v="1901705702"/>
    <s v="CLAIM-ENPARTS-BLDR"/>
    <s v="NORTH VALLEY BUILDING SYSTEMS, INC"/>
    <s v="VERN JAYNES"/>
    <x v="0"/>
    <d v="2019-11-20T00:00:00"/>
    <m/>
    <m/>
    <s v="19-1255"/>
    <s v="MXC"/>
    <s v="MXC"/>
    <x v="8"/>
    <s v="VIS"/>
    <s v="D1"/>
    <s v="OTHER"/>
    <m/>
    <m/>
    <m/>
    <n v="1"/>
    <n v="0"/>
    <n v="0"/>
    <n v="0.03"/>
    <n v="0.03"/>
    <n v="0"/>
    <m/>
    <n v="0"/>
    <n v="0"/>
    <n v="0"/>
    <m/>
    <m/>
    <n v="0"/>
    <n v="1"/>
    <n v="100"/>
    <n v="-57.36"/>
    <m/>
    <n v="0"/>
    <m/>
    <m/>
    <m/>
    <m/>
    <m/>
    <s v="NSHERNANDEZ"/>
    <m/>
    <m/>
    <m/>
    <m/>
    <s v="CORRL"/>
    <m/>
    <m/>
    <m/>
    <m/>
    <m/>
    <m/>
    <m/>
    <m/>
    <m/>
    <m/>
    <m/>
    <m/>
    <m/>
    <m/>
    <m/>
    <m/>
    <m/>
    <m/>
    <m/>
    <m/>
    <m/>
    <m/>
    <m/>
    <m/>
    <s v="SVCORDERMAN"/>
    <d v="2019-11-20T00:00:00"/>
    <m/>
    <d v="2019-11-20T00:00:00"/>
    <d v="2019-11-20T00:00:00"/>
    <m/>
    <m/>
    <m/>
    <m/>
    <m/>
    <m/>
    <m/>
    <m/>
    <d v="2019-11-25T00:00:00"/>
    <m/>
    <s v="YHUANG"/>
    <m/>
    <m/>
    <m/>
    <m/>
    <m/>
    <m/>
    <m/>
    <d v="2019-11-25T00:00:00"/>
    <d v="2019-11-25T00:00:00"/>
    <s v="HERNG"/>
    <d v="2019-11-20T00:00:00"/>
    <m/>
    <d v="2019-11-20T00:00:00"/>
    <d v="2019-11-20T00:00:00"/>
    <s v="JLLOREDO"/>
    <m/>
    <m/>
    <m/>
    <m/>
    <m/>
    <m/>
    <m/>
    <m/>
    <m/>
    <x v="0"/>
    <x v="2"/>
  </r>
  <r>
    <s v="MEHURD"/>
    <n v="1901009403"/>
    <s v="GB/WS-CUSTOM-BLDR"/>
    <s v="YOUNG CONSTRUCTION GROUP OF IDAHO, INC."/>
    <s v="STANCRAFT"/>
    <x v="0"/>
    <d v="2019-10-10T00:00:00"/>
    <d v="2019-12-09T00:00:00"/>
    <m/>
    <m/>
    <s v="VIS"/>
    <s v="VIS"/>
    <x v="10"/>
    <s v="VIS"/>
    <s v="E1"/>
    <m/>
    <d v="2019-10-10T00:00:00"/>
    <d v="2019-10-14T00:00:00"/>
    <m/>
    <n v="425202.27"/>
    <n v="0"/>
    <n v="130.59"/>
    <n v="123.72"/>
    <n v="123.72"/>
    <n v="0"/>
    <m/>
    <n v="0"/>
    <n v="0"/>
    <n v="0"/>
    <m/>
    <m/>
    <n v="0"/>
    <n v="123453.27"/>
    <n v="29.033999999999999"/>
    <n v="0"/>
    <m/>
    <n v="0"/>
    <m/>
    <m/>
    <m/>
    <m/>
    <m/>
    <s v="ABGONZALEZ"/>
    <m/>
    <m/>
    <m/>
    <m/>
    <s v="HUAGUILAR"/>
    <m/>
    <m/>
    <m/>
    <m/>
    <m/>
    <m/>
    <m/>
    <m/>
    <m/>
    <s v="JAMCATEE"/>
    <d v="2019-09-16T00:00:00"/>
    <d v="2019-09-16T00:00:00"/>
    <d v="2019-10-21T00:00:00"/>
    <d v="2019-10-21T00:00:00"/>
    <s v="JAMCATEE"/>
    <d v="2019-10-21T00:00:00"/>
    <d v="2019-10-21T00:00:00"/>
    <d v="2019-10-21T00:00:00"/>
    <d v="2019-10-21T00:00:00"/>
    <s v="JBORN"/>
    <d v="2019-10-22T00:00:00"/>
    <d v="2019-10-22T00:00:00"/>
    <d v="2019-10-22T00:00:00"/>
    <d v="2019-10-22T00:00:00"/>
    <s v="SVCORDERMAN"/>
    <d v="2019-11-19T00:00:00"/>
    <m/>
    <d v="2019-11-19T00:00:00"/>
    <d v="2019-11-15T00:00:00"/>
    <s v="JAMCATEE"/>
    <d v="2019-10-16T00:00:00"/>
    <d v="2019-10-16T00:00:00"/>
    <d v="2019-10-18T00:00:00"/>
    <d v="2019-10-18T00:00:00"/>
    <m/>
    <m/>
    <m/>
    <d v="2019-11-20T00:00:00"/>
    <m/>
    <s v="AJBROWN"/>
    <m/>
    <m/>
    <m/>
    <m/>
    <m/>
    <m/>
    <m/>
    <d v="2019-12-19T00:00:00"/>
    <m/>
    <s v="SJMACEK"/>
    <d v="2019-10-23T00:00:00"/>
    <m/>
    <d v="2019-10-23T00:00:00"/>
    <d v="2019-11-08T00:00:00"/>
    <s v="RWLEQUIEU"/>
    <m/>
    <m/>
    <m/>
    <m/>
    <m/>
    <m/>
    <m/>
    <m/>
    <m/>
    <x v="1"/>
    <x v="0"/>
  </r>
  <r>
    <s v="MEHURD"/>
    <n v="1901009404"/>
    <s v="GB/WS-CUSTOM-BLDR"/>
    <s v="YOUNG CONSTRUCTION GROUP OF IDAHO, INC."/>
    <s v="STANCRAFT"/>
    <x v="0"/>
    <d v="2019-11-08T00:00:00"/>
    <d v="2019-12-02T00:00:00"/>
    <m/>
    <m/>
    <s v="VIS"/>
    <s v="VIS"/>
    <x v="10"/>
    <s v="VIS"/>
    <s v="E1"/>
    <m/>
    <d v="2019-11-08T00:00:00"/>
    <d v="2019-11-08T00:00:00"/>
    <m/>
    <n v="1"/>
    <n v="0"/>
    <n v="40.020000000000003"/>
    <n v="40.369999999999997"/>
    <n v="40.369999999999997"/>
    <n v="0"/>
    <m/>
    <n v="0"/>
    <n v="0"/>
    <n v="0"/>
    <m/>
    <m/>
    <n v="0"/>
    <n v="0"/>
    <m/>
    <n v="0"/>
    <m/>
    <n v="0"/>
    <m/>
    <m/>
    <m/>
    <m/>
    <m/>
    <s v="ABGONZALEZ"/>
    <m/>
    <m/>
    <m/>
    <m/>
    <s v="HUAGUILAR"/>
    <m/>
    <m/>
    <m/>
    <m/>
    <m/>
    <m/>
    <m/>
    <m/>
    <m/>
    <m/>
    <m/>
    <m/>
    <m/>
    <m/>
    <m/>
    <m/>
    <m/>
    <m/>
    <m/>
    <m/>
    <m/>
    <m/>
    <m/>
    <m/>
    <s v="SVCORDERMAN"/>
    <d v="2019-11-11T00:00:00"/>
    <m/>
    <d v="2019-11-11T00:00:00"/>
    <d v="2019-11-15T00:00:00"/>
    <m/>
    <m/>
    <m/>
    <m/>
    <m/>
    <m/>
    <m/>
    <m/>
    <d v="2019-11-20T00:00:00"/>
    <m/>
    <s v="AJBROWN"/>
    <m/>
    <m/>
    <m/>
    <m/>
    <m/>
    <m/>
    <m/>
    <d v="2019-12-10T00:00:00"/>
    <m/>
    <s v="SJMACEK"/>
    <d v="2019-11-08T00:00:00"/>
    <m/>
    <d v="2019-11-08T00:00:00"/>
    <d v="2019-11-08T00:00:00"/>
    <s v="RWLEQUIEU"/>
    <m/>
    <m/>
    <m/>
    <m/>
    <m/>
    <m/>
    <m/>
    <m/>
    <m/>
    <x v="0"/>
    <x v="0"/>
  </r>
  <r>
    <s v="DEKLASING"/>
    <n v="1900976520"/>
    <s v="CSS/CONV-ENPARTS-BLDR"/>
    <s v="QUALITY ERECTORS &amp; CONSTRUCTION CO., INC"/>
    <s v="BAYER BIO"/>
    <x v="1"/>
    <d v="2019-11-01T00:00:00"/>
    <d v="2019-11-07T00:00:00"/>
    <m/>
    <s v="5029-001"/>
    <s v="CSS"/>
    <s v="CSS"/>
    <x v="12"/>
    <s v="VIS"/>
    <s v="Z15"/>
    <m/>
    <m/>
    <m/>
    <d v="2019-12-01T00:00:00"/>
    <n v="1"/>
    <n v="0"/>
    <n v="0"/>
    <n v="0.97"/>
    <n v="0.97"/>
    <n v="0"/>
    <m/>
    <n v="0"/>
    <n v="0"/>
    <n v="0"/>
    <m/>
    <m/>
    <n v="0"/>
    <n v="1"/>
    <n v="100"/>
    <n v="-2136.800000000000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1-01T00:00:00"/>
    <m/>
    <d v="2019-11-01T00:00:00"/>
    <d v="2019-11-01T00:00:00"/>
    <m/>
    <m/>
    <m/>
    <m/>
    <m/>
    <m/>
    <m/>
    <m/>
    <d v="2019-11-06T00:00:00"/>
    <m/>
    <m/>
    <m/>
    <m/>
    <m/>
    <m/>
    <m/>
    <m/>
    <m/>
    <d v="2019-11-07T00:00:00"/>
    <d v="2019-11-08T00:00:00"/>
    <s v="QIUP1"/>
    <d v="2019-11-01T00:00:00"/>
    <m/>
    <d v="2019-11-01T00:00:00"/>
    <d v="2019-11-01T00:00:00"/>
    <s v="DEKLASING"/>
    <m/>
    <m/>
    <m/>
    <m/>
    <m/>
    <m/>
    <m/>
    <m/>
    <m/>
    <x v="0"/>
    <x v="1"/>
  </r>
  <r>
    <s v="MACLOVER"/>
    <n v="1804156321"/>
    <s v="VP/CLAIM-ENPARTS-BLDR"/>
    <s v="EVR DESIGN+BUILD"/>
    <s v="OMCF"/>
    <x v="0"/>
    <d v="2019-11-01T00:00:00"/>
    <m/>
    <m/>
    <m/>
    <s v="STJ"/>
    <s v="STJ"/>
    <x v="24"/>
    <s v="VIS"/>
    <s v="F1"/>
    <s v="OTHER"/>
    <m/>
    <m/>
    <m/>
    <n v="2216.88"/>
    <n v="0"/>
    <n v="0.55000000000000004"/>
    <n v="0.5"/>
    <n v="0.5"/>
    <n v="0"/>
    <m/>
    <n v="0"/>
    <n v="0"/>
    <n v="0"/>
    <m/>
    <m/>
    <n v="0"/>
    <n v="1052.96"/>
    <n v="47.497"/>
    <n v="-1248.74"/>
    <m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11-04T00:00:00"/>
    <m/>
    <d v="2019-11-04T00:00:00"/>
    <d v="2019-11-04T00:00:00"/>
    <m/>
    <m/>
    <m/>
    <m/>
    <m/>
    <m/>
    <m/>
    <m/>
    <d v="2019-11-07T00:00:00"/>
    <m/>
    <s v="DWESSEL"/>
    <m/>
    <m/>
    <m/>
    <m/>
    <m/>
    <m/>
    <m/>
    <d v="2019-11-11T00:00:00"/>
    <d v="2019-11-13T00:00:00"/>
    <s v="MDAVIS"/>
    <d v="2019-11-04T00:00:00"/>
    <m/>
    <d v="2019-11-04T00:00:00"/>
    <d v="2019-11-01T00:00:00"/>
    <s v="WALANDIS"/>
    <m/>
    <m/>
    <m/>
    <m/>
    <m/>
    <m/>
    <m/>
    <m/>
    <m/>
    <x v="0"/>
    <x v="2"/>
  </r>
  <r>
    <s v="MACLOVER"/>
    <n v="1804156323"/>
    <s v="VP/CLAIM-ENPARTS-BLDR"/>
    <s v="EVR DESIGN+BUILD"/>
    <s v="OMCF"/>
    <x v="0"/>
    <d v="2019-11-08T00:00:00"/>
    <d v="2019-11-15T00:00:00"/>
    <m/>
    <m/>
    <s v="STJ"/>
    <s v="STJ"/>
    <x v="24"/>
    <s v="VIS"/>
    <s v="F1"/>
    <s v="OTHER"/>
    <m/>
    <m/>
    <m/>
    <n v="2008"/>
    <n v="0"/>
    <n v="0"/>
    <n v="0.12"/>
    <n v="0.12"/>
    <n v="0"/>
    <m/>
    <n v="0"/>
    <n v="0"/>
    <n v="0"/>
    <m/>
    <m/>
    <n v="0"/>
    <n v="2008"/>
    <n v="100"/>
    <n v="-335.4"/>
    <m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19-11-08T00:00:00"/>
    <m/>
    <d v="2019-11-08T00:00:00"/>
    <d v="2019-11-08T00:00:00"/>
    <m/>
    <m/>
    <m/>
    <m/>
    <m/>
    <m/>
    <m/>
    <m/>
    <d v="2019-11-13T00:00:00"/>
    <m/>
    <s v="DWESSEL"/>
    <m/>
    <m/>
    <m/>
    <m/>
    <m/>
    <m/>
    <m/>
    <d v="2019-11-22T00:00:00"/>
    <d v="2019-11-25T00:00:00"/>
    <s v="MDAVIS"/>
    <d v="2019-11-08T00:00:00"/>
    <m/>
    <d v="2019-11-08T00:00:00"/>
    <d v="2019-11-08T00:00:00"/>
    <s v="WALANDIS"/>
    <m/>
    <m/>
    <m/>
    <m/>
    <m/>
    <m/>
    <m/>
    <m/>
    <m/>
    <x v="0"/>
    <x v="2"/>
  </r>
  <r>
    <s v="MACLOVER"/>
    <n v="1804156324"/>
    <s v="VP-ENPARTS-BLDR"/>
    <s v="EVR DESIGN+BUILD"/>
    <s v="OMCF"/>
    <x v="3"/>
    <d v="2019-11-19T00:00:00"/>
    <m/>
    <m/>
    <m/>
    <s v="STJ"/>
    <s v="STJ"/>
    <x v="24"/>
    <s v="VIS"/>
    <s v="F1"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MCQUK"/>
    <m/>
    <m/>
    <m/>
    <m/>
    <s v="MLJOB"/>
    <m/>
    <m/>
    <m/>
    <m/>
    <m/>
    <m/>
    <m/>
    <m/>
    <m/>
    <s v="ERENDON"/>
    <m/>
    <m/>
    <m/>
    <m/>
    <m/>
    <m/>
    <m/>
    <m/>
    <m/>
    <m/>
    <m/>
    <m/>
    <m/>
    <m/>
    <s v="SVCORDERMAN"/>
    <m/>
    <m/>
    <m/>
    <m/>
    <m/>
    <m/>
    <m/>
    <m/>
    <m/>
    <m/>
    <m/>
    <m/>
    <m/>
    <m/>
    <s v="DWESSEL"/>
    <m/>
    <m/>
    <m/>
    <m/>
    <m/>
    <m/>
    <m/>
    <m/>
    <m/>
    <s v="ERENDON"/>
    <d v="2019-11-19T00:00:00"/>
    <m/>
    <d v="2019-11-19T00:00:00"/>
    <d v="2019-11-19T00:00:00"/>
    <s v="WALANDIS"/>
    <m/>
    <m/>
    <m/>
    <m/>
    <m/>
    <m/>
    <m/>
    <m/>
    <m/>
    <x v="0"/>
    <x v="1"/>
  </r>
  <r>
    <s v="MCHUBB"/>
    <n v="1901872401"/>
    <s v="CSS/CONV-CUSTOM-BLDR"/>
    <s v="NORTHWEST CONTRACTING, INC."/>
    <s v="CENTURY 21 OFFICE"/>
    <x v="0"/>
    <d v="2019-08-28T00:00:00"/>
    <d v="2019-12-20T00:00:00"/>
    <m/>
    <s v="19-018724-01"/>
    <m/>
    <m/>
    <x v="13"/>
    <s v="VIS"/>
    <s v="Z12"/>
    <m/>
    <d v="2019-11-04T00:00:00"/>
    <d v="2019-11-05T00:00:00"/>
    <m/>
    <n v="146487"/>
    <n v="0"/>
    <n v="48.11"/>
    <n v="44.68"/>
    <n v="44.68"/>
    <n v="275"/>
    <m/>
    <n v="31"/>
    <n v="5"/>
    <n v="36"/>
    <n v="39221"/>
    <n v="30200"/>
    <n v="0"/>
    <n v="30551"/>
    <n v="20.856000000000002"/>
    <n v="7081.81"/>
    <m/>
    <n v="0"/>
    <m/>
    <m/>
    <m/>
    <m/>
    <m/>
    <m/>
    <m/>
    <m/>
    <m/>
    <m/>
    <m/>
    <m/>
    <m/>
    <m/>
    <m/>
    <m/>
    <m/>
    <m/>
    <m/>
    <m/>
    <s v="COLLA"/>
    <m/>
    <m/>
    <m/>
    <m/>
    <s v="COLLA"/>
    <m/>
    <m/>
    <m/>
    <m/>
    <s v="WAGNB"/>
    <m/>
    <m/>
    <m/>
    <m/>
    <m/>
    <m/>
    <m/>
    <d v="2019-11-14T00:00:00"/>
    <d v="2019-11-13T00:00:00"/>
    <m/>
    <m/>
    <m/>
    <m/>
    <m/>
    <m/>
    <m/>
    <m/>
    <d v="2019-11-18T00:00:00"/>
    <m/>
    <m/>
    <m/>
    <m/>
    <m/>
    <m/>
    <m/>
    <m/>
    <m/>
    <d v="2019-12-20T00:00:00"/>
    <m/>
    <s v="COLLA"/>
    <d v="2019-11-13T00:00:00"/>
    <m/>
    <d v="2019-11-13T00:00:00"/>
    <d v="2019-11-13T00:00:00"/>
    <m/>
    <m/>
    <m/>
    <m/>
    <m/>
    <m/>
    <m/>
    <m/>
    <m/>
    <m/>
    <x v="0"/>
    <x v="0"/>
  </r>
  <r>
    <s v="QUALC"/>
    <n v="1803536801"/>
    <s v="GB/WS-CUSTOM-BLDR"/>
    <s v="CHAMPION CONTRACTORS, INC"/>
    <s v="ARROW FENCE WAREHOUSE"/>
    <x v="0"/>
    <d v="2018-07-11T00:00:00"/>
    <d v="2019-11-29T00:00:00"/>
    <m/>
    <s v="18-973"/>
    <s v="VIS"/>
    <s v="MXC"/>
    <x v="14"/>
    <s v="VIS"/>
    <s v="B1"/>
    <m/>
    <d v="2019-09-13T00:00:00"/>
    <d v="2019-09-13T00:00:00"/>
    <m/>
    <n v="70986"/>
    <n v="0"/>
    <n v="18.86"/>
    <n v="20.65"/>
    <n v="20.65"/>
    <n v="85"/>
    <n v="85"/>
    <n v="150.25"/>
    <n v="0"/>
    <n v="150.25"/>
    <n v="20172"/>
    <n v="12529"/>
    <n v="14327.5"/>
    <n v="17245"/>
    <n v="24.294"/>
    <n v="-14394.97"/>
    <m/>
    <n v="25.05"/>
    <m/>
    <m/>
    <m/>
    <m/>
    <m/>
    <s v="GONZJ3"/>
    <d v="2019-05-30T00:00:00"/>
    <d v="2019-05-30T00:00:00"/>
    <d v="2019-05-31T00:00:00"/>
    <d v="2018-09-06T00:00:00"/>
    <s v="CORRL"/>
    <d v="2019-05-31T00:00:00"/>
    <d v="2019-05-31T00:00:00"/>
    <d v="2019-05-31T00:00:00"/>
    <d v="2019-05-31T00:00:00"/>
    <s v="GONZJ3"/>
    <m/>
    <m/>
    <d v="2018-09-04T00:00:00"/>
    <d v="2018-09-07T00:00:00"/>
    <s v="APABLO"/>
    <d v="2019-11-06T00:00:00"/>
    <d v="2019-11-06T00:00:00"/>
    <d v="2019-11-07T00:00:00"/>
    <d v="2019-10-28T00:00:00"/>
    <s v="WJSPRUITENBURG"/>
    <d v="2019-10-24T00:00:00"/>
    <d v="2019-10-24T00:00:00"/>
    <d v="2019-10-28T00:00:00"/>
    <d v="2019-10-28T00:00:00"/>
    <m/>
    <m/>
    <m/>
    <m/>
    <m/>
    <s v="SVCORDERMAN"/>
    <d v="2019-11-08T00:00:00"/>
    <m/>
    <d v="2019-11-08T00:00:00"/>
    <d v="2019-11-08T00:00:00"/>
    <m/>
    <m/>
    <m/>
    <m/>
    <m/>
    <s v="RIVEC"/>
    <d v="2018-09-20T00:00:00"/>
    <d v="2018-09-20T00:00:00"/>
    <d v="2018-09-20T00:00:00"/>
    <d v="2018-09-20T00:00:00"/>
    <s v="KPTRAN"/>
    <m/>
    <m/>
    <d v="2018-09-04T00:00:00"/>
    <m/>
    <m/>
    <m/>
    <m/>
    <d v="2019-12-03T00:00:00"/>
    <m/>
    <s v="APABLO"/>
    <d v="2019-11-07T00:00:00"/>
    <m/>
    <d v="2019-11-07T00:00:00"/>
    <d v="2019-11-07T00:00:00"/>
    <s v="CMDOWLING"/>
    <d v="2019-09-14T00:00:00"/>
    <d v="2019-09-14T00:00:00"/>
    <d v="2019-09-14T00:00:00"/>
    <d v="2018-08-22T00:00:00"/>
    <s v="DOLIJ"/>
    <m/>
    <m/>
    <m/>
    <m/>
    <x v="0"/>
    <x v="0"/>
  </r>
  <r>
    <s v="KSROBERTSON"/>
    <n v="1804815502"/>
    <s v="GB/WS-CUSTOM-BLDR"/>
    <s v="K2 CONSTRUCTION, INC"/>
    <s v="SWIRE COKE 2019 ADDITION"/>
    <x v="0"/>
    <d v="2019-01-04T00:00:00"/>
    <d v="2019-08-23T00:00:00"/>
    <m/>
    <s v="1838-13-1200-4"/>
    <s v="VIS"/>
    <s v="VIS"/>
    <x v="14"/>
    <s v="VIS"/>
    <s v="B1"/>
    <m/>
    <d v="2019-04-16T00:00:00"/>
    <d v="2019-04-16T00:00:00"/>
    <m/>
    <n v="94826"/>
    <n v="94826"/>
    <n v="27.23"/>
    <n v="23.02"/>
    <n v="23.02"/>
    <n v="107"/>
    <m/>
    <n v="196.85"/>
    <n v="0"/>
    <n v="196.85"/>
    <n v="20356"/>
    <n v="12644"/>
    <n v="16085.25"/>
    <n v="14164"/>
    <n v="14.936999999999999"/>
    <n v="26829.88"/>
    <n v="28.294"/>
    <n v="16.010000000000002"/>
    <m/>
    <m/>
    <m/>
    <m/>
    <m/>
    <s v="AWUBNEH"/>
    <d v="2019-02-13T00:00:00"/>
    <d v="2019-02-13T00:00:00"/>
    <d v="2019-02-19T00:00:00"/>
    <m/>
    <s v="KPTRAN"/>
    <d v="2019-02-20T00:00:00"/>
    <d v="2019-02-20T00:00:00"/>
    <d v="2019-02-22T00:00:00"/>
    <d v="2019-02-22T00:00:00"/>
    <m/>
    <m/>
    <m/>
    <m/>
    <m/>
    <s v="RODRP"/>
    <d v="2019-10-08T00:00:00"/>
    <d v="2019-10-08T00:00:00"/>
    <d v="2019-10-22T00:00:00"/>
    <d v="2019-11-01T00:00:00"/>
    <s v="DMALONE"/>
    <d v="2019-10-21T00:00:00"/>
    <d v="2019-10-21T00:00:00"/>
    <d v="2019-10-25T00:00:00"/>
    <d v="2019-11-01T00:00:00"/>
    <m/>
    <m/>
    <m/>
    <m/>
    <m/>
    <s v="SVCORDERMAN"/>
    <d v="2019-11-04T00:00:00"/>
    <m/>
    <d v="2019-11-04T00:00:00"/>
    <d v="2019-11-04T00:00:00"/>
    <s v="RODRP"/>
    <d v="2019-10-25T00:00:00"/>
    <d v="2019-10-25T00:00:00"/>
    <d v="2019-11-01T00:00:00"/>
    <d v="2019-10-31T00:00:00"/>
    <s v="KSROBERTSON"/>
    <m/>
    <m/>
    <d v="2019-11-07T00:00:00"/>
    <m/>
    <s v="AJBROWN"/>
    <m/>
    <m/>
    <m/>
    <m/>
    <m/>
    <m/>
    <m/>
    <d v="2019-11-25T00:00:00"/>
    <d v="2019-11-19T00:00:00"/>
    <s v="RODRP"/>
    <d v="2019-11-01T00:00:00"/>
    <m/>
    <d v="2019-11-01T00:00:00"/>
    <d v="2019-11-01T00:00:00"/>
    <s v="RWLEQUIEU"/>
    <d v="2019-01-31T00:00:00"/>
    <d v="2019-01-31T00:00:00"/>
    <d v="2019-02-06T00:00:00"/>
    <d v="2019-02-05T00:00:00"/>
    <s v="ELSOLIS"/>
    <m/>
    <m/>
    <m/>
    <m/>
    <x v="0"/>
    <x v="0"/>
  </r>
  <r>
    <s v="KSROBERTSON"/>
    <n v="1900697601"/>
    <s v="GB/WS-STD-BLDR"/>
    <s v="HILBERS, INC."/>
    <s v="AEROTERM - SMF"/>
    <x v="0"/>
    <d v="2019-03-28T00:00:00"/>
    <d v="2019-12-20T00:00:00"/>
    <m/>
    <m/>
    <s v="MXC"/>
    <s v="VIS"/>
    <x v="14"/>
    <s v="VIS"/>
    <s v="B1"/>
    <s v="OTHER"/>
    <d v="2019-10-11T00:00:00"/>
    <d v="2019-10-14T00:00:00"/>
    <m/>
    <n v="490963"/>
    <n v="0"/>
    <n v="142.80000000000001"/>
    <n v="147.91999999999999"/>
    <n v="147.91999999999999"/>
    <n v="213"/>
    <m/>
    <n v="383.93"/>
    <n v="0"/>
    <n v="383.93"/>
    <n v="14168"/>
    <n v="8800"/>
    <n v="0"/>
    <n v="164294"/>
    <n v="33.463999999999999"/>
    <n v="0"/>
    <m/>
    <n v="0"/>
    <m/>
    <m/>
    <m/>
    <m/>
    <m/>
    <s v="AWUBNEH"/>
    <d v="2019-04-16T00:00:00"/>
    <d v="2019-04-16T00:00:00"/>
    <d v="2019-10-07T00:00:00"/>
    <d v="2019-10-07T00:00:00"/>
    <s v="HERRG"/>
    <d v="2019-04-24T00:00:00"/>
    <d v="2019-04-24T00:00:00"/>
    <d v="2019-10-06T00:00:00"/>
    <d v="2019-10-06T00:00:00"/>
    <s v="AWUBNEH"/>
    <d v="2019-04-25T00:00:00"/>
    <d v="2019-04-25T00:00:00"/>
    <d v="2019-10-07T00:00:00"/>
    <m/>
    <s v="ERENDON"/>
    <d v="2019-10-08T00:00:00"/>
    <d v="2019-10-08T00:00:00"/>
    <d v="2019-10-30T00:00:00"/>
    <d v="2019-11-07T00:00:00"/>
    <s v="JSILVA"/>
    <d v="2019-11-05T00:00:00"/>
    <d v="2019-11-05T00:00:00"/>
    <d v="2019-11-08T00:00:00"/>
    <d v="2019-11-15T00:00:00"/>
    <m/>
    <m/>
    <m/>
    <m/>
    <m/>
    <s v="SVCORDERMAN"/>
    <d v="2019-11-18T00:00:00"/>
    <m/>
    <d v="2019-11-18T00:00:00"/>
    <d v="2019-11-18T00:00:00"/>
    <s v="ERENDON"/>
    <d v="2019-11-08T00:00:00"/>
    <d v="2019-11-08T00:00:00"/>
    <d v="2019-11-18T00:00:00"/>
    <d v="2019-11-15T00:00:00"/>
    <s v="KSROBERTSON"/>
    <m/>
    <m/>
    <d v="2019-11-21T00:00:00"/>
    <m/>
    <s v="JLWELSCHMEYER"/>
    <m/>
    <m/>
    <m/>
    <m/>
    <m/>
    <m/>
    <m/>
    <d v="2019-12-20T00:00:00"/>
    <m/>
    <s v="ERENDON"/>
    <d v="2019-11-15T00:00:00"/>
    <m/>
    <d v="2019-11-15T00:00:00"/>
    <d v="2019-11-15T00:00:00"/>
    <s v="DSEGURA"/>
    <d v="2019-04-01T00:00:00"/>
    <d v="2019-04-01T00:00:00"/>
    <d v="2019-04-10T00:00:00"/>
    <d v="2019-04-10T00:00:00"/>
    <m/>
    <m/>
    <m/>
    <m/>
    <m/>
    <x v="0"/>
    <x v="0"/>
  </r>
  <r>
    <s v="KSROBERTSON"/>
    <n v="1900697605"/>
    <s v="GB-ENPARTS-BLDR"/>
    <s v="HILBERS, INC."/>
    <s v="AEROTERM - SMF"/>
    <x v="0"/>
    <d v="2019-11-18T00:00:00"/>
    <d v="2019-12-20T00:00:00"/>
    <m/>
    <m/>
    <s v="MXC"/>
    <s v="VIS"/>
    <x v="14"/>
    <s v="VIS"/>
    <s v="B1"/>
    <m/>
    <m/>
    <m/>
    <m/>
    <n v="1"/>
    <n v="0"/>
    <n v="0"/>
    <n v="0.77"/>
    <n v="0.77"/>
    <n v="0"/>
    <m/>
    <n v="0"/>
    <n v="0"/>
    <n v="0"/>
    <m/>
    <m/>
    <n v="0"/>
    <n v="1"/>
    <n v="100"/>
    <n v="0"/>
    <m/>
    <n v="0"/>
    <m/>
    <m/>
    <m/>
    <m/>
    <m/>
    <s v="AWUBNEH"/>
    <m/>
    <m/>
    <m/>
    <m/>
    <s v="HERRG"/>
    <m/>
    <m/>
    <m/>
    <m/>
    <m/>
    <m/>
    <m/>
    <m/>
    <m/>
    <s v="ERENDON"/>
    <m/>
    <m/>
    <m/>
    <m/>
    <m/>
    <m/>
    <m/>
    <m/>
    <m/>
    <m/>
    <m/>
    <m/>
    <m/>
    <m/>
    <s v="SVCORDERMAN"/>
    <d v="2019-11-19T00:00:00"/>
    <m/>
    <d v="2019-11-19T00:00:00"/>
    <d v="2019-11-19T00:00:00"/>
    <m/>
    <m/>
    <m/>
    <m/>
    <m/>
    <m/>
    <m/>
    <m/>
    <d v="2019-11-22T00:00:00"/>
    <m/>
    <s v="JLWELSCHMEYER"/>
    <m/>
    <m/>
    <m/>
    <m/>
    <m/>
    <m/>
    <m/>
    <d v="2019-12-20T00:00:00"/>
    <m/>
    <s v="ERENDON"/>
    <d v="2019-11-18T00:00:00"/>
    <m/>
    <d v="2019-11-18T00:00:00"/>
    <d v="2019-11-18T00:00:00"/>
    <s v="DSEGURA"/>
    <m/>
    <m/>
    <m/>
    <m/>
    <m/>
    <m/>
    <m/>
    <m/>
    <m/>
    <x v="0"/>
    <x v="1"/>
  </r>
  <r>
    <s v="JRTHOMAS"/>
    <n v="1900550004"/>
    <s v="GB/WS-CUSTOM-BLDR"/>
    <s v="JEBCO CONSTRUCTION COMPANY, LLC"/>
    <s v="FANN-SHOP"/>
    <x v="1"/>
    <d v="2019-11-14T00:00:00"/>
    <d v="2019-11-19T00:00:00"/>
    <m/>
    <m/>
    <s v="KAN"/>
    <s v="ANN"/>
    <x v="14"/>
    <s v="VIS"/>
    <s v="C1"/>
    <m/>
    <d v="2019-11-14T00:00:00"/>
    <d v="2019-11-14T00:00:00"/>
    <d v="2019-12-01T00:00:00"/>
    <n v="1"/>
    <n v="0"/>
    <n v="0"/>
    <n v="7.0000000000000007E-2"/>
    <n v="7.0000000000000007E-2"/>
    <n v="0"/>
    <m/>
    <n v="0"/>
    <n v="0"/>
    <n v="0"/>
    <m/>
    <m/>
    <n v="0"/>
    <n v="0"/>
    <m/>
    <n v="-228.1"/>
    <m/>
    <n v="0"/>
    <m/>
    <m/>
    <m/>
    <m/>
    <m/>
    <s v="COURB"/>
    <m/>
    <m/>
    <m/>
    <m/>
    <s v="BHLOCKLEAR"/>
    <m/>
    <m/>
    <m/>
    <m/>
    <m/>
    <m/>
    <m/>
    <m/>
    <m/>
    <s v="GARCP"/>
    <d v="2019-11-15T00:00:00"/>
    <d v="2019-11-15T00:00:00"/>
    <d v="2019-11-15T00:00:00"/>
    <d v="2019-11-15T00:00:00"/>
    <m/>
    <m/>
    <m/>
    <m/>
    <m/>
    <m/>
    <m/>
    <m/>
    <m/>
    <m/>
    <s v="SVCORDERMAN"/>
    <d v="2019-11-15T00:00:00"/>
    <m/>
    <d v="2019-11-15T00:00:00"/>
    <d v="2019-11-15T00:00:00"/>
    <m/>
    <m/>
    <m/>
    <m/>
    <m/>
    <m/>
    <m/>
    <m/>
    <d v="2019-11-20T00:00:00"/>
    <m/>
    <s v="DWESSEL"/>
    <m/>
    <m/>
    <m/>
    <m/>
    <m/>
    <m/>
    <m/>
    <d v="2019-11-21T00:00:00"/>
    <d v="2019-11-21T00:00:00"/>
    <s v="GARCP"/>
    <d v="2019-11-15T00:00:00"/>
    <m/>
    <d v="2019-11-15T00:00:00"/>
    <d v="2019-11-15T00:00:00"/>
    <s v="JFPUDENZ"/>
    <m/>
    <m/>
    <m/>
    <m/>
    <m/>
    <m/>
    <m/>
    <m/>
    <m/>
    <x v="0"/>
    <x v="0"/>
  </r>
  <r>
    <s v="FARRM"/>
    <n v="1900724702"/>
    <s v="GB-ENPARTS-BLDR"/>
    <s v="LAND X CONSTRUCTION, INC"/>
    <s v="COLUSA INDUSTRIAL - OFFICE"/>
    <x v="1"/>
    <d v="2019-11-19T00:00:00"/>
    <m/>
    <m/>
    <m/>
    <s v="MXC"/>
    <s v="MXC"/>
    <x v="14"/>
    <s v="VIS"/>
    <s v="D1"/>
    <m/>
    <m/>
    <m/>
    <d v="2019-12-01T00:00:00"/>
    <n v="1"/>
    <n v="0"/>
    <n v="0"/>
    <n v="0.25"/>
    <n v="0.25"/>
    <n v="0"/>
    <m/>
    <n v="0"/>
    <n v="0"/>
    <n v="0"/>
    <m/>
    <m/>
    <n v="0"/>
    <n v="0"/>
    <m/>
    <n v="-747.55"/>
    <m/>
    <n v="0"/>
    <m/>
    <m/>
    <m/>
    <m/>
    <m/>
    <s v="GONZR"/>
    <m/>
    <m/>
    <m/>
    <m/>
    <s v="CORRL"/>
    <m/>
    <m/>
    <m/>
    <m/>
    <m/>
    <m/>
    <m/>
    <m/>
    <m/>
    <s v="RIVEC"/>
    <d v="2019-11-19T00:00:00"/>
    <d v="2019-11-19T00:00:00"/>
    <d v="2019-11-20T00:00:00"/>
    <d v="2019-11-19T00:00:00"/>
    <m/>
    <m/>
    <m/>
    <m/>
    <m/>
    <m/>
    <m/>
    <m/>
    <m/>
    <m/>
    <s v="SVCORDERMAN"/>
    <d v="2019-11-20T00:00:00"/>
    <m/>
    <d v="2019-11-20T00:00:00"/>
    <d v="2019-11-20T00:00:00"/>
    <m/>
    <m/>
    <m/>
    <m/>
    <m/>
    <m/>
    <m/>
    <m/>
    <m/>
    <m/>
    <s v="YHUANG"/>
    <m/>
    <m/>
    <m/>
    <m/>
    <m/>
    <m/>
    <m/>
    <d v="2019-11-25T00:00:00"/>
    <d v="2019-11-26T00:00:00"/>
    <s v="RIVEC"/>
    <d v="2019-11-20T00:00:00"/>
    <m/>
    <d v="2019-11-20T00:00:00"/>
    <d v="2019-11-20T00:00:00"/>
    <s v="LOPEA"/>
    <m/>
    <m/>
    <m/>
    <m/>
    <m/>
    <m/>
    <m/>
    <m/>
    <m/>
    <x v="0"/>
    <x v="1"/>
  </r>
  <r>
    <s v="MACLOVER"/>
    <n v="1804156325"/>
    <s v="VP/CLAIM-ENPARTS-BLDR"/>
    <s v="EVR DESIGN+BUILD"/>
    <s v="OMCF"/>
    <x v="0"/>
    <d v="2019-11-19T00:00:00"/>
    <d v="2019-11-27T00:00:00"/>
    <m/>
    <m/>
    <s v="STJ"/>
    <s v="STJ"/>
    <x v="14"/>
    <s v="VIS"/>
    <s v="F1"/>
    <s v="OTHER"/>
    <m/>
    <m/>
    <m/>
    <n v="6.53"/>
    <n v="0"/>
    <n v="0"/>
    <n v="0"/>
    <n v="0"/>
    <n v="0"/>
    <m/>
    <n v="0"/>
    <n v="0"/>
    <n v="0"/>
    <m/>
    <m/>
    <n v="0"/>
    <n v="3.53"/>
    <n v="54.058"/>
    <n v="-9.57"/>
    <m/>
    <n v="0"/>
    <m/>
    <m/>
    <m/>
    <m/>
    <m/>
    <s v="MCQUK"/>
    <m/>
    <m/>
    <m/>
    <m/>
    <s v="MLJOB"/>
    <m/>
    <m/>
    <m/>
    <m/>
    <m/>
    <m/>
    <m/>
    <m/>
    <m/>
    <s v="ERENDON"/>
    <d v="2019-11-19T00:00:00"/>
    <d v="2019-11-19T00:00:00"/>
    <d v="2019-11-19T00:00:00"/>
    <d v="2019-11-19T00:00:00"/>
    <m/>
    <m/>
    <m/>
    <m/>
    <m/>
    <m/>
    <m/>
    <m/>
    <m/>
    <m/>
    <s v="SVCORDERMAN"/>
    <d v="2019-11-20T00:00:00"/>
    <m/>
    <d v="2019-11-20T00:00:00"/>
    <d v="2019-11-20T00:00:00"/>
    <m/>
    <m/>
    <m/>
    <m/>
    <m/>
    <m/>
    <m/>
    <m/>
    <d v="2019-11-25T00:00:00"/>
    <m/>
    <s v="DWESSEL"/>
    <m/>
    <m/>
    <m/>
    <m/>
    <m/>
    <m/>
    <m/>
    <d v="2019-11-27T00:00:00"/>
    <d v="2019-11-27T00:00:00"/>
    <s v="ERENDON"/>
    <d v="2019-11-19T00:00:00"/>
    <m/>
    <d v="2019-11-19T00:00:00"/>
    <d v="2019-11-19T00:00:00"/>
    <s v="WALANDIS"/>
    <m/>
    <m/>
    <m/>
    <m/>
    <m/>
    <m/>
    <m/>
    <m/>
    <m/>
    <x v="0"/>
    <x v="2"/>
  </r>
  <r>
    <s v="JRTHOMAS"/>
    <n v="1900831104"/>
    <s v="GB/WS-ENPARTS-BLDR"/>
    <s v="RIMMER &amp; ROETER CONSTRUCTION, INC"/>
    <s v="WOODINVILLE WHISKEY - PROCESS"/>
    <x v="1"/>
    <d v="2019-11-15T00:00:00"/>
    <d v="2019-11-22T00:00:00"/>
    <m/>
    <n v="5945"/>
    <s v="VIS"/>
    <s v="VIS"/>
    <x v="14"/>
    <s v="VIS"/>
    <s v="Z10"/>
    <m/>
    <m/>
    <m/>
    <d v="2019-12-01T00:00:00"/>
    <n v="1"/>
    <n v="0"/>
    <n v="0"/>
    <n v="0.57999999999999996"/>
    <n v="0.57999999999999996"/>
    <n v="0"/>
    <m/>
    <n v="0"/>
    <n v="0"/>
    <n v="0"/>
    <m/>
    <m/>
    <n v="0"/>
    <n v="0"/>
    <m/>
    <n v="-1054.07"/>
    <m/>
    <n v="0"/>
    <m/>
    <m/>
    <m/>
    <m/>
    <m/>
    <s v="DWESSEL"/>
    <m/>
    <m/>
    <m/>
    <m/>
    <s v="KPTRAN"/>
    <m/>
    <m/>
    <m/>
    <m/>
    <m/>
    <m/>
    <m/>
    <m/>
    <m/>
    <s v="GARCP"/>
    <d v="2019-11-15T00:00:00"/>
    <d v="2019-11-15T00:00:00"/>
    <d v="2019-11-15T00:00:00"/>
    <d v="2019-11-15T00:00:00"/>
    <m/>
    <m/>
    <m/>
    <m/>
    <m/>
    <m/>
    <m/>
    <m/>
    <m/>
    <m/>
    <s v="SVCORDERMAN"/>
    <d v="2019-11-18T00:00:00"/>
    <m/>
    <d v="2019-11-18T00:00:00"/>
    <d v="2019-11-18T00:00:00"/>
    <m/>
    <m/>
    <m/>
    <m/>
    <m/>
    <m/>
    <m/>
    <m/>
    <d v="2019-11-21T00:00:00"/>
    <m/>
    <s v="DWESSEL"/>
    <m/>
    <m/>
    <m/>
    <m/>
    <m/>
    <m/>
    <m/>
    <d v="2019-11-25T00:00:00"/>
    <d v="2019-11-25T00:00:00"/>
    <s v="GARCP"/>
    <d v="2019-11-15T00:00:00"/>
    <m/>
    <d v="2019-11-15T00:00:00"/>
    <d v="2019-11-15T00:00:00"/>
    <s v="TRJUSTICE"/>
    <m/>
    <m/>
    <m/>
    <m/>
    <m/>
    <m/>
    <m/>
    <m/>
    <m/>
    <x v="0"/>
    <x v="1"/>
  </r>
  <r>
    <s v="JRTHOMAS"/>
    <n v="1902133703"/>
    <s v="GB/WS-CUSTOM-BLDR"/>
    <s v="DURA/CONSTRUCTORS, INC"/>
    <s v="QUOTE 190923_DURA - MCBH B1304"/>
    <x v="2"/>
    <d v="2019-10-28T00:00:00"/>
    <d v="2020-01-10T00:00:00"/>
    <m/>
    <n v="100219"/>
    <s v="VIS"/>
    <m/>
    <x v="14"/>
    <s v="VIS"/>
    <m/>
    <m/>
    <d v="2019-11-13T00:00:00"/>
    <d v="2019-11-14T00:00:00"/>
    <m/>
    <n v="41267"/>
    <n v="0"/>
    <n v="7.02"/>
    <n v="0"/>
    <n v="0"/>
    <n v="0"/>
    <m/>
    <n v="0"/>
    <n v="0"/>
    <n v="0"/>
    <m/>
    <m/>
    <n v="0"/>
    <n v="9932"/>
    <n v="24.068000000000001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2-30T00:00:00"/>
    <m/>
    <d v="2019-12-30T00:00:00"/>
    <m/>
    <m/>
    <m/>
    <m/>
    <m/>
    <m/>
    <m/>
    <m/>
    <m/>
    <m/>
    <m/>
    <m/>
    <m/>
    <m/>
    <m/>
    <m/>
    <m/>
    <m/>
    <m/>
    <d v="2020-01-15T00:00:00"/>
    <m/>
    <s v="JRTHOMAS"/>
    <d v="2019-11-07T00:00:00"/>
    <m/>
    <d v="2019-11-07T00:00:00"/>
    <d v="2019-11-06T00:00:00"/>
    <s v="RWLEQUIEU"/>
    <d v="2019-11-05T00:00:00"/>
    <d v="2019-11-05T00:00:00"/>
    <d v="2019-11-05T00:00:00"/>
    <m/>
    <m/>
    <m/>
    <m/>
    <m/>
    <m/>
    <x v="0"/>
    <x v="0"/>
  </r>
  <r>
    <s v="KSROBERTSON"/>
    <n v="1600177512"/>
    <s v="CLAIM-ENPARTS-BLDR"/>
    <s v="K2 CONSTRUCTION, INC"/>
    <s v="ECCO"/>
    <x v="1"/>
    <d v="2019-11-12T00:00:00"/>
    <s v="11/15/0219"/>
    <m/>
    <s v="1539-13-1200-4"/>
    <s v="VIS"/>
    <s v="VIS"/>
    <x v="14"/>
    <s v="VIS"/>
    <m/>
    <m/>
    <m/>
    <m/>
    <d v="2019-12-01T00:00:00"/>
    <n v="0"/>
    <n v="0"/>
    <n v="0"/>
    <n v="0.05"/>
    <n v="0.05"/>
    <n v="0"/>
    <m/>
    <n v="0"/>
    <n v="0"/>
    <n v="0"/>
    <m/>
    <m/>
    <n v="0"/>
    <n v="0"/>
    <m/>
    <n v="-152.93"/>
    <m/>
    <n v="0"/>
    <m/>
    <m/>
    <m/>
    <m/>
    <m/>
    <s v="FERNR"/>
    <m/>
    <m/>
    <m/>
    <m/>
    <s v="SCNADORES"/>
    <m/>
    <m/>
    <m/>
    <m/>
    <m/>
    <m/>
    <m/>
    <m/>
    <m/>
    <s v="JSILVA"/>
    <m/>
    <m/>
    <m/>
    <m/>
    <m/>
    <m/>
    <m/>
    <m/>
    <m/>
    <m/>
    <m/>
    <m/>
    <m/>
    <m/>
    <s v="SVCORDERMAN"/>
    <d v="2019-11-13T00:00:00"/>
    <m/>
    <d v="2019-11-13T00:00:00"/>
    <d v="2019-11-13T00:00:00"/>
    <m/>
    <m/>
    <m/>
    <m/>
    <m/>
    <m/>
    <m/>
    <m/>
    <d v="2019-11-18T00:00:00"/>
    <m/>
    <s v="SCNADORES"/>
    <m/>
    <m/>
    <m/>
    <m/>
    <m/>
    <m/>
    <m/>
    <d v="2019-11-20T00:00:00"/>
    <d v="2019-11-20T00:00:00"/>
    <s v="KSROBERTSON"/>
    <d v="2019-11-12T00:00:00"/>
    <m/>
    <d v="2019-11-12T00:00:00"/>
    <d v="2019-11-13T00:00:00"/>
    <s v="TRJUSTICE"/>
    <m/>
    <m/>
    <m/>
    <m/>
    <m/>
    <m/>
    <m/>
    <m/>
    <m/>
    <x v="1"/>
    <x v="2"/>
  </r>
  <r>
    <s v="FARRM"/>
    <n v="1902499101"/>
    <s v="GB-ENPARTS-BLDR"/>
    <s v="BUTLER - WESTERN CASH/DIRECT SALES"/>
    <s v="ELM ROOF DAMAGE"/>
    <x v="2"/>
    <d v="2019-11-19T00:00:00"/>
    <d v="2019-11-26T00:00:00"/>
    <m/>
    <s v="none"/>
    <m/>
    <m/>
    <x v="14"/>
    <s v="VIS"/>
    <m/>
    <s v="CCF, CCF, CR"/>
    <m/>
    <m/>
    <m/>
    <n v="1904.27"/>
    <n v="0"/>
    <n v="0.13"/>
    <n v="0"/>
    <n v="0"/>
    <n v="0"/>
    <m/>
    <n v="0"/>
    <n v="0"/>
    <n v="0"/>
    <m/>
    <m/>
    <n v="0"/>
    <n v="343.27"/>
    <n v="18.026"/>
    <n v="0"/>
    <m/>
    <n v="0"/>
    <m/>
    <m/>
    <m/>
    <m/>
    <m/>
    <m/>
    <m/>
    <m/>
    <m/>
    <m/>
    <m/>
    <m/>
    <m/>
    <m/>
    <m/>
    <m/>
    <m/>
    <m/>
    <m/>
    <m/>
    <s v="ERENDON"/>
    <d v="2019-11-20T00:00:00"/>
    <d v="2019-11-20T00:00:00"/>
    <d v="2019-11-20T00:00:00"/>
    <d v="2019-11-20T00:00:00"/>
    <m/>
    <m/>
    <m/>
    <m/>
    <m/>
    <m/>
    <m/>
    <m/>
    <m/>
    <m/>
    <s v="SVCORDERMAN"/>
    <m/>
    <m/>
    <m/>
    <m/>
    <m/>
    <m/>
    <m/>
    <m/>
    <m/>
    <m/>
    <m/>
    <m/>
    <m/>
    <m/>
    <m/>
    <m/>
    <m/>
    <m/>
    <m/>
    <m/>
    <m/>
    <m/>
    <m/>
    <m/>
    <s v="ERENDON"/>
    <d v="2019-11-20T00:00:00"/>
    <m/>
    <d v="2019-11-20T00:00:00"/>
    <d v="2019-11-20T00:00:00"/>
    <m/>
    <m/>
    <m/>
    <m/>
    <m/>
    <m/>
    <m/>
    <m/>
    <m/>
    <m/>
    <x v="0"/>
    <x v="1"/>
  </r>
  <r>
    <s v="QUALC"/>
    <n v="1901432301"/>
    <s v="GB/WS-CUSTOM-BLDR"/>
    <s v="STEEL SOLUTIONS, INC."/>
    <s v="SAN JOSE TRANSPORT"/>
    <x v="2"/>
    <d v="2019-07-01T00:00:00"/>
    <d v="2020-03-15T00:00:00"/>
    <m/>
    <n v="1908"/>
    <s v="MXC"/>
    <s v="MEM"/>
    <x v="20"/>
    <s v="VIS"/>
    <s v="Z10"/>
    <s v="CCF, CCF, CR"/>
    <d v="2019-10-08T00:00:00"/>
    <d v="2019-10-09T00:00:00"/>
    <m/>
    <n v="193461"/>
    <n v="0"/>
    <n v="50.58"/>
    <n v="0"/>
    <n v="0"/>
    <n v="179"/>
    <m/>
    <n v="319.75"/>
    <n v="0"/>
    <n v="319.75"/>
    <n v="32600"/>
    <n v="20248"/>
    <n v="0"/>
    <n v="52893"/>
    <n v="27.34"/>
    <n v="0"/>
    <m/>
    <n v="0"/>
    <m/>
    <m/>
    <m/>
    <m/>
    <m/>
    <s v="WILLA1"/>
    <d v="2019-08-06T00:00:00"/>
    <d v="2019-08-06T00:00:00"/>
    <d v="2019-08-12T00:00:00"/>
    <d v="2019-08-12T00:00:00"/>
    <s v="RDENNIS1"/>
    <d v="2019-08-14T00:00:00"/>
    <d v="2019-08-14T00:00:00"/>
    <d v="2019-08-14T00:00:00"/>
    <d v="2019-08-14T00:00:00"/>
    <s v="WILLA1"/>
    <d v="2019-08-14T00:00:00"/>
    <d v="2019-08-14T00:00:00"/>
    <d v="2019-08-15T00:00:00"/>
    <d v="2019-08-15T00:00:00"/>
    <s v="CISHAON"/>
    <d v="2019-09-24T00:00:00"/>
    <d v="2019-09-24T00:00:00"/>
    <d v="2019-10-14T00:00:00"/>
    <d v="2019-10-14T00:00:00"/>
    <s v="JUAN.WANG"/>
    <d v="2019-09-24T00:00:00"/>
    <d v="2019-09-24T00:00:00"/>
    <d v="2019-10-16T00:00:00"/>
    <d v="2019-10-18T00:00:00"/>
    <s v="CIMOMO"/>
    <d v="2019-10-18T00:00:00"/>
    <d v="2019-10-18T00:00:00"/>
    <d v="2019-10-21T00:00:00"/>
    <d v="2019-10-21T00:00:00"/>
    <s v="SVCORDERMAN"/>
    <d v="2020-02-17T00:00:00"/>
    <m/>
    <d v="2020-02-17T00:00:00"/>
    <m/>
    <s v="CIMOMO"/>
    <d v="2019-10-28T00:00:00"/>
    <d v="2019-10-28T00:00:00"/>
    <d v="2019-10-28T00:00:00"/>
    <d v="2019-10-28T00:00:00"/>
    <s v="QUALC"/>
    <m/>
    <m/>
    <m/>
    <m/>
    <s v="HUAGUILAR"/>
    <m/>
    <m/>
    <m/>
    <m/>
    <m/>
    <m/>
    <m/>
    <d v="2020-03-13T00:00:00"/>
    <m/>
    <s v="LIDO"/>
    <d v="2019-10-30T00:00:00"/>
    <m/>
    <d v="2019-10-30T00:00:00"/>
    <d v="2019-10-28T00:00:00"/>
    <s v="DSEGURA"/>
    <d v="2019-07-18T00:00:00"/>
    <d v="2019-07-18T00:00:00"/>
    <d v="2019-07-29T00:00:00"/>
    <d v="2019-08-05T00:00:00"/>
    <s v="ELSOLIS"/>
    <m/>
    <m/>
    <m/>
    <m/>
    <x v="0"/>
    <x v="0"/>
  </r>
  <r>
    <s v="MVANAACKEN"/>
    <n v="1902333301"/>
    <s v="VP-ENPARTS-BLDR"/>
    <s v="ATLANTIC BUILDING STRUCTURES INC"/>
    <s v="AUTOZONE"/>
    <x v="0"/>
    <d v="2019-10-28T00:00:00"/>
    <m/>
    <m/>
    <m/>
    <m/>
    <m/>
    <x v="17"/>
    <m/>
    <m/>
    <m/>
    <m/>
    <m/>
    <m/>
    <n v="5273.5"/>
    <n v="0"/>
    <n v="1.17"/>
    <n v="0.11"/>
    <n v="0.11"/>
    <n v="0"/>
    <m/>
    <n v="0"/>
    <n v="0"/>
    <n v="0"/>
    <m/>
    <m/>
    <n v="0"/>
    <n v="2762.3"/>
    <n v="52.381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30T00:00:00"/>
    <m/>
    <d v="2019-10-30T00:00:00"/>
    <d v="2019-10-30T00:00:00"/>
    <m/>
    <m/>
    <m/>
    <m/>
    <m/>
    <m/>
    <m/>
    <m/>
    <d v="2019-11-04T00:00:00"/>
    <m/>
    <m/>
    <m/>
    <m/>
    <m/>
    <m/>
    <m/>
    <m/>
    <m/>
    <d v="2019-12-13T00:00:00"/>
    <m/>
    <s v="JCSCHWARTZ"/>
    <d v="2019-10-28T00:00:00"/>
    <m/>
    <d v="2019-10-28T00:00:00"/>
    <d v="2019-10-28T00:00:00"/>
    <m/>
    <m/>
    <m/>
    <m/>
    <m/>
    <m/>
    <m/>
    <m/>
    <m/>
    <m/>
    <x v="0"/>
    <x v="1"/>
  </r>
  <r>
    <s v="MVANAACKEN"/>
    <n v="1902333302"/>
    <s v="VP/Z-CUSTOM-BLDR"/>
    <s v="ATLANTIC BUILDING STRUCTURES INC"/>
    <s v="AUTOZONE"/>
    <x v="0"/>
    <d v="2019-10-30T00:00:00"/>
    <d v="2019-12-11T00:00:00"/>
    <m/>
    <m/>
    <m/>
    <m/>
    <x v="17"/>
    <m/>
    <m/>
    <m/>
    <d v="2019-10-30T00:00:00"/>
    <d v="2019-10-30T00:00:00"/>
    <m/>
    <n v="1"/>
    <n v="0"/>
    <n v="0"/>
    <n v="1.06"/>
    <n v="1.06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19-10-30T00:00:00"/>
    <m/>
    <d v="2019-11-04T00:00:00"/>
    <d v="2019-11-01T00:00:00"/>
    <m/>
    <m/>
    <m/>
    <m/>
    <m/>
    <m/>
    <m/>
    <m/>
    <d v="2019-11-06T00:00:00"/>
    <m/>
    <m/>
    <m/>
    <m/>
    <m/>
    <m/>
    <m/>
    <m/>
    <m/>
    <d v="2019-12-11T00:00:00"/>
    <m/>
    <s v="JCSCHWARTZ"/>
    <d v="2019-10-30T00:00:00"/>
    <m/>
    <d v="2019-10-30T00:00:00"/>
    <d v="2019-10-30T00:00:00"/>
    <m/>
    <m/>
    <m/>
    <m/>
    <m/>
    <m/>
    <m/>
    <m/>
    <m/>
    <m/>
    <x v="0"/>
    <x v="0"/>
  </r>
  <r>
    <s v="SLMCNABB"/>
    <n v="1901818802"/>
    <s v="VP/FSTRK-STD-BLDR"/>
    <s v="1183957 ONTARIO LIMITED DBA PRIME CORP"/>
    <s v="NORTHERN RV FASTTRACK"/>
    <x v="3"/>
    <d v="2019-10-31T00:00:00"/>
    <m/>
    <m/>
    <s v="19-078R"/>
    <s v="CST"/>
    <s v="EVA"/>
    <x v="3"/>
    <m/>
    <s v="E1"/>
    <m/>
    <d v="2019-11-14T00:00:00"/>
    <d v="2019-11-14T00:00:00"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CKRUEGER"/>
    <m/>
    <m/>
    <m/>
    <m/>
    <s v="MAYJ1"/>
    <m/>
    <m/>
    <m/>
    <m/>
    <m/>
    <m/>
    <m/>
    <m/>
    <m/>
    <s v="MAHA"/>
    <m/>
    <m/>
    <m/>
    <m/>
    <s v="KUPPN"/>
    <m/>
    <m/>
    <m/>
    <m/>
    <m/>
    <m/>
    <m/>
    <m/>
    <m/>
    <s v="SVCORDERMAN"/>
    <m/>
    <m/>
    <d v="2019-11-15T00:00:00"/>
    <m/>
    <m/>
    <m/>
    <m/>
    <m/>
    <m/>
    <m/>
    <m/>
    <m/>
    <m/>
    <m/>
    <m/>
    <m/>
    <m/>
    <m/>
    <m/>
    <m/>
    <m/>
    <m/>
    <m/>
    <m/>
    <s v="RAMRA"/>
    <d v="2019-10-31T00:00:00"/>
    <m/>
    <d v="2019-10-31T00:00:00"/>
    <d v="2019-10-31T00:00:00"/>
    <m/>
    <m/>
    <m/>
    <m/>
    <m/>
    <m/>
    <m/>
    <m/>
    <m/>
    <m/>
    <x v="0"/>
    <x v="0"/>
  </r>
  <r>
    <s v="MDAVIS"/>
    <n v="1901284901"/>
    <s v="VP/Z-CUSTOM-BLDR"/>
    <s v="MBG BUILDINGS INC"/>
    <s v="AHOUSHAT BLDG 2 - R3"/>
    <x v="0"/>
    <d v="2019-06-11T00:00:00"/>
    <d v="2019-12-19T00:00:00"/>
    <m/>
    <s v="19-012849"/>
    <s v="EVA"/>
    <s v="OS"/>
    <x v="8"/>
    <m/>
    <s v="D1"/>
    <m/>
    <d v="2019-10-09T00:00:00"/>
    <d v="2019-10-10T00:00:00"/>
    <m/>
    <n v="209590.87"/>
    <n v="0"/>
    <n v="65.52"/>
    <n v="70.569999999999993"/>
    <n v="70.569999999999993"/>
    <n v="283.08999999999997"/>
    <m/>
    <n v="347.25"/>
    <n v="1"/>
    <n v="348.25"/>
    <n v="65391.56"/>
    <n v="31139"/>
    <n v="0"/>
    <n v="41210.870000000003"/>
    <n v="19.663"/>
    <n v="0"/>
    <m/>
    <n v="0"/>
    <m/>
    <m/>
    <m/>
    <m/>
    <m/>
    <s v="MGROVER"/>
    <d v="2019-09-30T00:00:00"/>
    <d v="2019-09-30T00:00:00"/>
    <d v="2019-10-16T00:00:00"/>
    <d v="2019-10-15T00:00:00"/>
    <s v="DBRYAN"/>
    <d v="2019-10-14T00:00:00"/>
    <d v="2019-10-14T00:00:00"/>
    <d v="2019-10-16T00:00:00"/>
    <d v="2019-10-15T00:00:00"/>
    <m/>
    <m/>
    <m/>
    <m/>
    <m/>
    <s v="SALOW"/>
    <d v="2019-10-25T00:00:00"/>
    <d v="2019-10-25T00:00:00"/>
    <d v="2019-11-08T00:00:00"/>
    <d v="2019-11-08T00:00:00"/>
    <s v="REHURTADO"/>
    <d v="2019-11-11T00:00:00"/>
    <d v="2019-11-11T00:00:00"/>
    <d v="2019-11-15T00:00:00"/>
    <d v="2019-11-15T00:00:00"/>
    <m/>
    <m/>
    <m/>
    <m/>
    <m/>
    <s v="SVCORDERMAN"/>
    <d v="2019-11-25T00:00:00"/>
    <m/>
    <d v="2019-11-25T00:00:00"/>
    <d v="2019-11-25T00:00:00"/>
    <s v="SALOW"/>
    <d v="2019-11-22T00:00:00"/>
    <d v="2019-11-22T00:00:00"/>
    <d v="2019-11-22T00:00:00"/>
    <d v="2019-11-22T00:00:00"/>
    <m/>
    <m/>
    <m/>
    <d v="2019-11-28T00:00:00"/>
    <m/>
    <s v="WTCASTONGUAY"/>
    <m/>
    <m/>
    <m/>
    <m/>
    <m/>
    <m/>
    <m/>
    <d v="2019-12-19T00:00:00"/>
    <m/>
    <s v="SALOW"/>
    <d v="2019-11-22T00:00:00"/>
    <m/>
    <d v="2019-11-22T00:00:00"/>
    <d v="2019-11-22T00:00:00"/>
    <s v="KLEIJ"/>
    <d v="2019-10-21T00:00:00"/>
    <d v="2019-10-21T00:00:00"/>
    <d v="2019-10-25T00:00:00"/>
    <d v="2019-09-27T00:00:00"/>
    <m/>
    <m/>
    <m/>
    <m/>
    <m/>
    <x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2">
  <r>
    <s v="LSCOAKLEY"/>
    <n v="1902614201"/>
    <s v="GB/WS-CUSTOM-BLDR"/>
    <s v="CELY CONSTRUCTION COMPANY, INC."/>
    <s v="SOLVAY - NEMO BUILDING"/>
    <s v="BO"/>
    <d v="2019-12-09T00:00:00"/>
    <d v="2020-03-30T00:00:00"/>
    <m/>
    <s v="13-100-M"/>
    <s v="ANN"/>
    <s v="MEM"/>
    <x v="0"/>
    <s v="ANN"/>
    <s v="B1"/>
    <m/>
    <d v="2020-01-03T00:00:00"/>
    <d v="2020-01-06T00:00:00"/>
    <m/>
    <n v="269477.12"/>
    <n v="0"/>
    <n v="103.73"/>
    <n v="101.05"/>
    <n v="101.05"/>
    <n v="178"/>
    <m/>
    <n v="317.75"/>
    <n v="4.5"/>
    <n v="322.25"/>
    <n v="17674.48"/>
    <n v="10868"/>
    <n v="0"/>
    <n v="58066.12"/>
    <n v="21.547999999999998"/>
    <n v="42595.51"/>
    <m/>
    <n v="18.96"/>
    <m/>
    <m/>
    <m/>
    <m/>
    <m/>
    <s v="JOWOOD"/>
    <d v="2020-01-16T00:00:00"/>
    <d v="2020-01-16T00:00:00"/>
    <d v="2020-01-29T00:00:00"/>
    <d v="2020-01-30T00:00:00"/>
    <s v="APPEA"/>
    <d v="2020-01-29T00:00:00"/>
    <d v="2020-01-29T00:00:00"/>
    <d v="2020-01-29T00:00:00"/>
    <d v="2020-01-28T00:00:00"/>
    <s v="JOWOOD"/>
    <n v="43860"/>
    <n v="43860"/>
    <n v="43860"/>
    <n v="43859"/>
    <s v="BSNYDER"/>
    <d v="2020-02-06T00:00:00"/>
    <d v="2020-02-06T00:00:00"/>
    <d v="2020-02-19T00:00:00"/>
    <d v="2020-02-17T00:00:00"/>
    <s v="DJRAPPITT"/>
    <d v="2020-02-13T00:00:00"/>
    <d v="2020-02-18T00:00:00"/>
    <d v="2020-02-14T00:00:00"/>
    <d v="2020-03-02T00:00:00"/>
    <s v="TSMITH"/>
    <n v="43895"/>
    <m/>
    <n v="43895"/>
    <m/>
    <s v="SVCORDERMAN"/>
    <d v="2020-03-05T00:00:00"/>
    <m/>
    <d v="2020-03-06T00:00:00"/>
    <d v="2020-03-06T00:00:00"/>
    <s v="DJRAPPITT"/>
    <d v="2020-03-05T00:00:00"/>
    <d v="2020-03-05T00:00:00"/>
    <d v="2020-03-05T00:00:00"/>
    <d v="2020-03-06T00:00:00"/>
    <m/>
    <m/>
    <m/>
    <d v="2020-03-11T00:00:00"/>
    <m/>
    <s v="JOWOOD"/>
    <m/>
    <m/>
    <m/>
    <m/>
    <m/>
    <m/>
    <m/>
    <d v="2020-03-27T00:00:00"/>
    <m/>
    <s v="BSNYDER"/>
    <d v="2020-03-06T00:00:00"/>
    <m/>
    <d v="2020-03-06T00:00:00"/>
    <d v="2020-03-06T00:00:00"/>
    <s v="KEENS"/>
    <d v="2019-12-11T00:00:00"/>
    <d v="2019-12-11T00:00:00"/>
    <d v="2020-01-03T00:00:00"/>
    <d v="2020-01-02T00:00:00"/>
    <m/>
    <m/>
    <m/>
    <m/>
    <m/>
    <x v="0"/>
    <x v="0"/>
  </r>
  <r>
    <s v="BAGRUBER"/>
    <n v="2000049801"/>
    <s v="GB/WS-CUSTOM-BLDR"/>
    <s v="CAMPBELL CONSTRUCTION, INC."/>
    <s v="R2 LAND HOLDINGS (RLH)"/>
    <s v="BO"/>
    <d v="2020-01-09T00:00:00"/>
    <d v="2020-04-21T00:00:00"/>
    <m/>
    <s v="RLH9249"/>
    <s v="ANN"/>
    <s v="KC1"/>
    <x v="0"/>
    <s v="ANN"/>
    <s v="B1"/>
    <m/>
    <d v="2020-02-26T00:00:00"/>
    <d v="2020-02-27T00:00:00"/>
    <m/>
    <n v="629285.25"/>
    <n v="0"/>
    <n v="233.73"/>
    <n v="213.15"/>
    <n v="213.15"/>
    <n v="181"/>
    <m/>
    <n v="219.5"/>
    <n v="12"/>
    <n v="231.5"/>
    <n v="19706.8"/>
    <n v="12473"/>
    <n v="0"/>
    <n v="146960.25"/>
    <n v="23.353999999999999"/>
    <n v="0"/>
    <m/>
    <n v="22.79"/>
    <m/>
    <m/>
    <m/>
    <m/>
    <m/>
    <s v="SCJACKSON1"/>
    <n v="43871"/>
    <n v="43878"/>
    <n v="43882"/>
    <n v="43882"/>
    <s v="JHWOEHRER"/>
    <n v="43886"/>
    <n v="43881"/>
    <n v="43886"/>
    <n v="43881"/>
    <s v="SCJACKSON1"/>
    <m/>
    <m/>
    <n v="43882"/>
    <n v="43882"/>
    <s v="TSMITH"/>
    <d v="2020-02-26T00:00:00"/>
    <d v="2020-03-26T00:00:00"/>
    <d v="2020-03-04T00:00:00"/>
    <d v="2020-03-04T00:00:00"/>
    <s v="DJRAPPITT"/>
    <d v="2020-03-18T00:00:00"/>
    <d v="2020-03-04T00:00:00"/>
    <d v="2020-03-18T00:00:00"/>
    <d v="2020-03-23T00:00:00"/>
    <m/>
    <m/>
    <m/>
    <m/>
    <m/>
    <s v="SVCORDERMAN"/>
    <d v="2020-03-30T00:00:00"/>
    <m/>
    <d v="2020-03-30T00:00:00"/>
    <d v="2020-03-27T00:00:00"/>
    <s v="CACARPENTER"/>
    <n v="43915"/>
    <n v="43915"/>
    <n v="43916"/>
    <n v="43916"/>
    <m/>
    <m/>
    <m/>
    <d v="2020-04-01T00:00:00"/>
    <m/>
    <s v="LEASAAD"/>
    <m/>
    <m/>
    <n v="43886"/>
    <n v="43885"/>
    <m/>
    <m/>
    <m/>
    <d v="2020-04-22T00:00:00"/>
    <m/>
    <s v="CACARPENTER"/>
    <d v="2020-03-27T00:00:00"/>
    <m/>
    <d v="2020-03-27T00:00:00"/>
    <d v="2020-03-27T00:00:00"/>
    <s v="KEENS"/>
    <n v="43858"/>
    <n v="43858"/>
    <n v="43866"/>
    <n v="43854"/>
    <m/>
    <m/>
    <m/>
    <m/>
    <m/>
    <x v="0"/>
    <x v="0"/>
  </r>
  <r>
    <s v="LTKANTZ"/>
    <n v="2000330901"/>
    <s v="GB/WS-STD-BLDR"/>
    <s v="J. E. HORST BUILDER"/>
    <s v="HELENA AG STORAGE BLDG"/>
    <s v="BO"/>
    <d v="2020-02-18T00:00:00"/>
    <d v="2020-04-20T00:00:00"/>
    <m/>
    <m/>
    <s v="ANN"/>
    <s v="KC1"/>
    <x v="0"/>
    <s v="ANN"/>
    <s v="B1"/>
    <m/>
    <n v="43889"/>
    <n v="43892"/>
    <m/>
    <n v="94919.29"/>
    <n v="0"/>
    <n v="30.31"/>
    <n v="27.79"/>
    <n v="0.54"/>
    <n v="56"/>
    <m/>
    <n v="65.5"/>
    <n v="1"/>
    <n v="66.5"/>
    <n v="5919.08"/>
    <n v="3746"/>
    <n v="0"/>
    <n v="25533.29"/>
    <n v="26.9"/>
    <n v="0"/>
    <m/>
    <n v="24.74"/>
    <m/>
    <m/>
    <m/>
    <m/>
    <m/>
    <s v="MBUTLER"/>
    <n v="43893"/>
    <n v="43895"/>
    <n v="43899"/>
    <n v="43899"/>
    <s v="LEASAAD"/>
    <n v="43896"/>
    <n v="43896"/>
    <n v="43896"/>
    <m/>
    <m/>
    <m/>
    <m/>
    <m/>
    <m/>
    <s v="TSMITH"/>
    <d v="2020-03-13T00:00:00"/>
    <d v="2020-03-10T00:00:00"/>
    <d v="2020-03-18T00:00:00"/>
    <d v="2020-03-18T00:00:00"/>
    <s v="DJRAPPITT"/>
    <n v="43907"/>
    <n v="43907"/>
    <n v="43908"/>
    <n v="43909"/>
    <m/>
    <m/>
    <m/>
    <m/>
    <m/>
    <s v="SVCORDERMAN"/>
    <d v="2020-03-30T00:00:00"/>
    <m/>
    <d v="2020-03-30T00:00:00"/>
    <m/>
    <s v="TSMITH"/>
    <n v="43915"/>
    <n v="43915"/>
    <n v="43915"/>
    <n v="43915"/>
    <m/>
    <m/>
    <m/>
    <m/>
    <m/>
    <s v="AALINAGHIAN"/>
    <m/>
    <m/>
    <n v="43900"/>
    <m/>
    <m/>
    <m/>
    <m/>
    <d v="2020-04-21T00:00:00"/>
    <m/>
    <s v="TSMITH"/>
    <d v="2020-03-27T00:00:00"/>
    <m/>
    <d v="2020-03-27T00:00:00"/>
    <d v="2020-03-26T00:00:00"/>
    <s v="KEENS"/>
    <n v="43879"/>
    <n v="43879"/>
    <n v="43892"/>
    <n v="43889"/>
    <m/>
    <m/>
    <m/>
    <m/>
    <m/>
    <x v="0"/>
    <x v="0"/>
  </r>
  <r>
    <s v="LTKANTZ"/>
    <n v="2000164601"/>
    <s v="GB/WS-STD-BLDR"/>
    <s v="J. E. HORST BUILDER"/>
    <s v="KEYSTONE PROTEIN"/>
    <s v="BO"/>
    <d v="2020-02-05T00:00:00"/>
    <n v="43937"/>
    <m/>
    <m/>
    <s v="ANN"/>
    <s v="VIS"/>
    <x v="0"/>
    <s v="ANN"/>
    <s v="C1"/>
    <m/>
    <n v="43874"/>
    <n v="43875"/>
    <m/>
    <n v="16792.12"/>
    <n v="0"/>
    <n v="2.6"/>
    <n v="3.14"/>
    <n v="3.14"/>
    <n v="54"/>
    <m/>
    <n v="80"/>
    <n v="2.5"/>
    <n v="82.5"/>
    <n v="5759.1"/>
    <n v="3645"/>
    <n v="0"/>
    <n v="6264.12"/>
    <n v="37.304000000000002"/>
    <n v="0"/>
    <m/>
    <n v="35.549999999999997"/>
    <m/>
    <m/>
    <m/>
    <m/>
    <m/>
    <s v="CSORIANO"/>
    <n v="43885"/>
    <n v="43886"/>
    <n v="43889"/>
    <n v="43889"/>
    <s v="CAWANG"/>
    <n v="43888"/>
    <n v="43889"/>
    <n v="43888"/>
    <n v="43889"/>
    <m/>
    <m/>
    <m/>
    <m/>
    <m/>
    <s v="JTHOMPSON2"/>
    <d v="2020-03-05T00:00:00"/>
    <d v="2020-03-09T00:00:00"/>
    <d v="2020-03-16T00:00:00"/>
    <m/>
    <s v="RGFIDLER"/>
    <d v="2020-03-17T00:00:00"/>
    <d v="2020-03-19T00:00:00"/>
    <d v="2020-03-18T00:00:00"/>
    <m/>
    <m/>
    <m/>
    <m/>
    <m/>
    <m/>
    <s v="SVCORDERMAN"/>
    <d v="2020-03-26T00:00:00"/>
    <m/>
    <d v="2020-03-26T00:00:00"/>
    <d v="2020-03-25T00:00:00"/>
    <s v="RGFIDLER"/>
    <n v="43915"/>
    <n v="43915"/>
    <n v="43915"/>
    <n v="43914"/>
    <m/>
    <m/>
    <m/>
    <d v="2020-03-30T00:00:00"/>
    <m/>
    <s v="SCHLK"/>
    <m/>
    <m/>
    <m/>
    <m/>
    <m/>
    <m/>
    <m/>
    <d v="2020-04-16T00:00:00"/>
    <m/>
    <s v="RGFIDLER"/>
    <d v="2020-03-25T00:00:00"/>
    <m/>
    <d v="2020-03-25T00:00:00"/>
    <d v="2020-03-25T00:00:00"/>
    <s v="KEENS"/>
    <n v="43874"/>
    <n v="43872"/>
    <n v="43881"/>
    <n v="43874"/>
    <m/>
    <m/>
    <m/>
    <m/>
    <m/>
    <x v="0"/>
    <x v="0"/>
  </r>
  <r>
    <s v="BKMILLER"/>
    <n v="2000533501"/>
    <s v="GB/WS-ENPARTS-BLDR"/>
    <s v="HARMAN CONSTRUCTION, INC."/>
    <s v="DYNAMIC AVIATION - BRACING"/>
    <s v="BO"/>
    <d v="2020-03-13T00:00:00"/>
    <m/>
    <m/>
    <m/>
    <m/>
    <m/>
    <x v="0"/>
    <s v="ANN"/>
    <s v="F1"/>
    <m/>
    <m/>
    <m/>
    <m/>
    <n v="1851"/>
    <n v="0"/>
    <n v="0.25"/>
    <n v="0.14000000000000001"/>
    <n v="0.14000000000000001"/>
    <n v="5"/>
    <m/>
    <n v="10"/>
    <n v="0"/>
    <n v="10"/>
    <n v="869"/>
    <n v="550"/>
    <n v="0"/>
    <n v="702"/>
    <n v="37.924999999999997"/>
    <n v="0"/>
    <m/>
    <n v="0"/>
    <m/>
    <m/>
    <m/>
    <m/>
    <m/>
    <m/>
    <m/>
    <m/>
    <m/>
    <m/>
    <m/>
    <m/>
    <m/>
    <m/>
    <m/>
    <m/>
    <m/>
    <m/>
    <m/>
    <m/>
    <s v="JRBUFFKIN"/>
    <d v="2020-03-18T00:00:00"/>
    <d v="2020-03-17T00:00:00"/>
    <d v="2020-03-18T00:00:00"/>
    <n v="43907"/>
    <s v="JRBUFFKIN"/>
    <d v="2020-03-17T00:00:00"/>
    <d v="2020-03-17T00:00:00"/>
    <d v="2020-03-17T00:00:00"/>
    <n v="43907"/>
    <m/>
    <m/>
    <m/>
    <m/>
    <m/>
    <s v="SVCORDERMAN"/>
    <d v="2020-03-20T00:00:00"/>
    <m/>
    <d v="2020-03-20T00:00:00"/>
    <d v="2020-03-18T00:00:00"/>
    <m/>
    <m/>
    <m/>
    <m/>
    <m/>
    <m/>
    <m/>
    <m/>
    <m/>
    <m/>
    <m/>
    <m/>
    <m/>
    <m/>
    <m/>
    <m/>
    <m/>
    <m/>
    <d v="2020-03-27T00:00:00"/>
    <m/>
    <s v="JRBUFFKIN"/>
    <d v="2020-03-19T00:00:00"/>
    <m/>
    <d v="2020-03-19T00:00:00"/>
    <d v="2020-03-17T00:00:00"/>
    <m/>
    <m/>
    <m/>
    <m/>
    <m/>
    <m/>
    <m/>
    <m/>
    <m/>
    <m/>
    <x v="0"/>
    <x v="1"/>
  </r>
  <r>
    <s v="BKMILLER"/>
    <n v="1902119402"/>
    <s v="GB/WS-ENPARTS-BLDR"/>
    <s v="BOBBITT DESIGN BUILD, INC."/>
    <s v="WASTE MANAGEMENT MRF"/>
    <s v="BO"/>
    <d v="2020-02-25T00:00:00"/>
    <m/>
    <m/>
    <s v="19-0090"/>
    <s v="KAN"/>
    <s v="MXC"/>
    <x v="1"/>
    <s v="ANN"/>
    <s v="C1"/>
    <m/>
    <m/>
    <m/>
    <m/>
    <n v="1"/>
    <n v="0"/>
    <n v="0"/>
    <n v="0.16"/>
    <n v="0.16"/>
    <n v="0"/>
    <m/>
    <n v="0"/>
    <n v="0"/>
    <n v="0"/>
    <m/>
    <m/>
    <n v="0"/>
    <n v="1"/>
    <n v="100"/>
    <n v="-261.22000000000003"/>
    <m/>
    <n v="0"/>
    <m/>
    <m/>
    <m/>
    <m/>
    <m/>
    <s v="GONZJ3"/>
    <m/>
    <m/>
    <m/>
    <m/>
    <s v="COURB"/>
    <m/>
    <m/>
    <m/>
    <m/>
    <m/>
    <m/>
    <m/>
    <m/>
    <m/>
    <m/>
    <m/>
    <m/>
    <m/>
    <m/>
    <m/>
    <m/>
    <m/>
    <m/>
    <m/>
    <m/>
    <m/>
    <m/>
    <m/>
    <m/>
    <s v="SVCORDERMAN"/>
    <d v="2020-02-25T00:00:00"/>
    <m/>
    <d v="2020-02-25T00:00:00"/>
    <d v="2020-02-25T00:00:00"/>
    <m/>
    <m/>
    <m/>
    <m/>
    <m/>
    <m/>
    <m/>
    <m/>
    <d v="2020-02-28T00:00:00"/>
    <m/>
    <s v="AALINAGHIAN"/>
    <m/>
    <m/>
    <m/>
    <m/>
    <m/>
    <m/>
    <m/>
    <d v="2020-03-20T00:00:00"/>
    <d v="2020-03-21T00:00:00"/>
    <s v="KUMAN"/>
    <d v="2020-02-25T00:00:00"/>
    <m/>
    <d v="2020-02-25T00:00:00"/>
    <d v="2020-02-25T00:00:00"/>
    <s v="TRLUCAS"/>
    <m/>
    <m/>
    <m/>
    <m/>
    <m/>
    <m/>
    <m/>
    <m/>
    <m/>
    <x v="0"/>
    <x v="1"/>
  </r>
  <r>
    <s v="JPERIC"/>
    <n v="1901893301"/>
    <s v="GB/WS-CUSTOM-BLDR CAN"/>
    <s v="RIKJAK PROJECTS"/>
    <s v="CHURCHILL FALLS"/>
    <s v="BO"/>
    <d v="2019-09-05T00:00:00"/>
    <d v="2020-04-20T00:00:00"/>
    <m/>
    <m/>
    <s v="CAN"/>
    <s v="EVA"/>
    <x v="1"/>
    <s v="ANN"/>
    <s v="E1"/>
    <m/>
    <n v="43719"/>
    <n v="43720"/>
    <m/>
    <n v="459537"/>
    <n v="0"/>
    <n v="80.47"/>
    <n v="39.76"/>
    <n v="39.76"/>
    <n v="932"/>
    <m/>
    <n v="981.63"/>
    <n v="0"/>
    <n v="981.63"/>
    <n v="186824.39"/>
    <n v="116878"/>
    <n v="0"/>
    <n v="166755.03"/>
    <n v="36.287999999999997"/>
    <n v="0"/>
    <m/>
    <n v="36"/>
    <m/>
    <m/>
    <m/>
    <m/>
    <m/>
    <s v="WTCASTONGUAY"/>
    <n v="43836"/>
    <n v="43836"/>
    <n v="43860"/>
    <n v="43856"/>
    <s v="HARBD"/>
    <n v="43852"/>
    <m/>
    <n v="43853"/>
    <n v="43853"/>
    <s v="MARMSTRONG"/>
    <n v="43773"/>
    <n v="43773"/>
    <n v="43775"/>
    <m/>
    <s v="RAMUM"/>
    <n v="43857"/>
    <n v="43857"/>
    <d v="2020-02-07T00:00:00"/>
    <n v="43868"/>
    <s v="AMEES"/>
    <n v="43872"/>
    <n v="43872"/>
    <d v="2020-02-18T00:00:00"/>
    <n v="43879"/>
    <m/>
    <m/>
    <m/>
    <m/>
    <m/>
    <s v="SVCORDERMAN"/>
    <d v="2020-03-20T00:00:00"/>
    <m/>
    <d v="2020-03-27T00:00:00"/>
    <d v="2020-03-23T00:00:00"/>
    <s v="RAMUM"/>
    <n v="43902"/>
    <m/>
    <n v="43902"/>
    <n v="43880"/>
    <s v="JPERIC"/>
    <n v="43914"/>
    <n v="43914"/>
    <d v="2020-03-26T00:00:00"/>
    <n v="43914"/>
    <s v="CWWALKER"/>
    <m/>
    <m/>
    <m/>
    <m/>
    <m/>
    <m/>
    <m/>
    <d v="2020-04-27T00:00:00"/>
    <m/>
    <s v="RAMUM"/>
    <d v="2020-03-26T00:00:00"/>
    <m/>
    <d v="2020-03-26T00:00:00"/>
    <d v="2020-03-23T00:00:00"/>
    <s v="PATEY"/>
    <n v="43717"/>
    <n v="43717"/>
    <n v="43754"/>
    <n v="43753"/>
    <m/>
    <m/>
    <m/>
    <m/>
    <m/>
    <x v="0"/>
    <x v="0"/>
  </r>
  <r>
    <s v="JPERIC"/>
    <n v="1901893302"/>
    <s v="GB/WS-CUSTOM-BLDR CAN"/>
    <s v="RIKJAK PROJECTS"/>
    <s v="CHURCHILL FALLS"/>
    <s v="BO"/>
    <d v="2019-09-11T00:00:00"/>
    <n v="43941"/>
    <m/>
    <m/>
    <s v="CAN"/>
    <s v="EVA"/>
    <x v="1"/>
    <s v="ANN"/>
    <s v="E1"/>
    <m/>
    <n v="43719"/>
    <n v="43720"/>
    <m/>
    <n v="128967"/>
    <n v="0"/>
    <n v="70.45"/>
    <n v="61.74"/>
    <n v="61.74"/>
    <n v="0"/>
    <m/>
    <n v="0"/>
    <n v="0"/>
    <n v="0"/>
    <m/>
    <m/>
    <n v="0"/>
    <n v="45467"/>
    <n v="35.255000000000003"/>
    <n v="0"/>
    <m/>
    <n v="36"/>
    <m/>
    <m/>
    <m/>
    <m/>
    <m/>
    <s v="HARBD"/>
    <m/>
    <m/>
    <m/>
    <m/>
    <s v="HARBD"/>
    <m/>
    <m/>
    <m/>
    <m/>
    <m/>
    <m/>
    <m/>
    <m/>
    <m/>
    <s v="RAMUM"/>
    <d v="2020-02-12T00:00:00"/>
    <d v="2020-02-12T00:00:00"/>
    <d v="2020-02-25T00:00:00"/>
    <d v="2020-02-25T00:00:00"/>
    <s v="AMEES"/>
    <d v="2020-02-27T00:00:00"/>
    <d v="2020-02-27T00:00:00"/>
    <d v="2020-03-05T00:00:00"/>
    <d v="2020-02-05T00:00:00"/>
    <m/>
    <m/>
    <m/>
    <m/>
    <m/>
    <s v="SVCORDERMAN"/>
    <n v="43910"/>
    <m/>
    <d v="2020-03-27T00:00:00"/>
    <d v="2020-03-23T00:00:00"/>
    <m/>
    <m/>
    <m/>
    <m/>
    <m/>
    <s v="JPERIC"/>
    <n v="43914"/>
    <n v="43914"/>
    <d v="2020-03-26T00:00:00"/>
    <n v="43914"/>
    <s v="CWWALKER"/>
    <m/>
    <m/>
    <m/>
    <m/>
    <m/>
    <m/>
    <m/>
    <d v="2020-04-27T00:00:00"/>
    <m/>
    <s v="RAMUM"/>
    <d v="2020-03-26T00:00:00"/>
    <m/>
    <d v="2020-03-26T00:00:00"/>
    <d v="2020-03-23T00:00:00"/>
    <s v="PATEY"/>
    <m/>
    <m/>
    <m/>
    <m/>
    <m/>
    <m/>
    <m/>
    <m/>
    <m/>
    <x v="0"/>
    <x v="0"/>
  </r>
  <r>
    <s v="BAGRUBER"/>
    <n v="1902483402"/>
    <s v="GB/WS-CUSTOM-BLDR"/>
    <s v="FREEMAN CORPORATION"/>
    <s v="ROCKET CHEVROLET"/>
    <s v="EN"/>
    <d v="2020-01-23T00:00:00"/>
    <n v="43952"/>
    <m/>
    <s v="1960-01-13120"/>
    <s v="CAN"/>
    <s v="ANN"/>
    <x v="1"/>
    <s v="ANN"/>
    <s v="E1"/>
    <m/>
    <n v="43908"/>
    <n v="43908"/>
    <m/>
    <n v="17948.7"/>
    <n v="0"/>
    <n v="2.46"/>
    <n v="0.01"/>
    <n v="0.01"/>
    <n v="0"/>
    <m/>
    <n v="0"/>
    <n v="0"/>
    <n v="0"/>
    <m/>
    <m/>
    <n v="0"/>
    <n v="6703.7"/>
    <n v="37.348999999999997"/>
    <n v="0"/>
    <m/>
    <n v="0"/>
    <m/>
    <m/>
    <m/>
    <m/>
    <m/>
    <s v="GRANL"/>
    <m/>
    <m/>
    <m/>
    <m/>
    <s v="SLSEYFERT"/>
    <m/>
    <m/>
    <m/>
    <m/>
    <m/>
    <m/>
    <m/>
    <m/>
    <m/>
    <s v="KTHANGARAJU"/>
    <m/>
    <m/>
    <d v="2020-03-16T00:00:00"/>
    <m/>
    <m/>
    <m/>
    <m/>
    <m/>
    <m/>
    <m/>
    <m/>
    <m/>
    <m/>
    <m/>
    <s v="SVCORDERMAN"/>
    <m/>
    <m/>
    <d v="2020-04-01T00:00:00"/>
    <m/>
    <m/>
    <m/>
    <m/>
    <m/>
    <m/>
    <m/>
    <m/>
    <m/>
    <m/>
    <m/>
    <s v="SLSEYFERT"/>
    <m/>
    <m/>
    <m/>
    <m/>
    <m/>
    <m/>
    <m/>
    <d v="2020-05-01T00:00:00"/>
    <m/>
    <s v="KTHANGARAJU"/>
    <d v="2020-03-18T00:00:00"/>
    <m/>
    <d v="2020-03-18T00:00:00"/>
    <d v="2020-03-18T00:00:00"/>
    <s v="PATEY"/>
    <m/>
    <m/>
    <m/>
    <m/>
    <m/>
    <m/>
    <m/>
    <m/>
    <m/>
    <x v="0"/>
    <x v="0"/>
  </r>
  <r>
    <s v="BAGRUBER"/>
    <n v="1901180011"/>
    <s v="GB-ENPARTS-BLDR"/>
    <s v="DESIGN DEVELOP CONSTRUCT, LLC"/>
    <s v="CEDARVILLE WALL PANEL ORDER"/>
    <s v="CL"/>
    <d v="2020-02-19T00:00:00"/>
    <d v="2020-03-06T00:00:00"/>
    <m/>
    <m/>
    <s v="ANN"/>
    <s v="ANN"/>
    <x v="1"/>
    <s v="ANN"/>
    <s v="E1"/>
    <m/>
    <m/>
    <m/>
    <n v="43904"/>
    <n v="35269"/>
    <n v="35269"/>
    <n v="6.62"/>
    <n v="8.73"/>
    <n v="8.73"/>
    <n v="0"/>
    <m/>
    <n v="0"/>
    <n v="0"/>
    <n v="0"/>
    <n v="552"/>
    <n v="552"/>
    <n v="0"/>
    <n v="12268"/>
    <n v="34.783999999999999"/>
    <n v="12431.82"/>
    <n v="35.249000000000002"/>
    <n v="0"/>
    <m/>
    <m/>
    <m/>
    <m/>
    <m/>
    <s v="GRANL"/>
    <m/>
    <m/>
    <m/>
    <m/>
    <s v="SLSEYFERT"/>
    <m/>
    <m/>
    <m/>
    <m/>
    <m/>
    <m/>
    <m/>
    <m/>
    <m/>
    <s v="ARUL"/>
    <m/>
    <m/>
    <m/>
    <m/>
    <s v="MANOM"/>
    <m/>
    <m/>
    <m/>
    <m/>
    <m/>
    <m/>
    <m/>
    <m/>
    <m/>
    <s v="SVCORDERMAN"/>
    <n v="43887"/>
    <m/>
    <d v="2020-02-26T00:00:00"/>
    <d v="2020-02-26T00:00:00"/>
    <m/>
    <m/>
    <m/>
    <m/>
    <m/>
    <m/>
    <m/>
    <m/>
    <d v="2020-03-02T00:00:00"/>
    <m/>
    <s v="DINWOSU"/>
    <m/>
    <m/>
    <m/>
    <m/>
    <m/>
    <m/>
    <m/>
    <d v="2020-03-04T00:00:00"/>
    <n v="43900"/>
    <s v="ARUL"/>
    <d v="2020-02-26T00:00:00"/>
    <m/>
    <d v="2020-02-26T00:00:00"/>
    <d v="2020-02-26T00:00:00"/>
    <s v="LEOTA"/>
    <m/>
    <m/>
    <m/>
    <m/>
    <m/>
    <m/>
    <m/>
    <m/>
    <m/>
    <x v="0"/>
    <x v="1"/>
  </r>
  <r>
    <s v="BJBETTLEYON"/>
    <n v="1900355804"/>
    <s v="CLAIM-ENPARTS-BLDR"/>
    <s v="EMPRESA CONSTRUCTORA BELLA VISTA, LTD."/>
    <s v="P-461 MINECON"/>
    <s v="CL"/>
    <d v="2020-02-26T00:00:00"/>
    <m/>
    <m/>
    <n v="4218"/>
    <s v="ANN"/>
    <m/>
    <x v="1"/>
    <s v="ANN"/>
    <s v="E1"/>
    <m/>
    <m/>
    <m/>
    <n v="43904"/>
    <n v="0"/>
    <n v="0"/>
    <n v="0"/>
    <n v="0.84"/>
    <n v="0.84"/>
    <n v="0"/>
    <m/>
    <n v="0"/>
    <n v="0"/>
    <n v="0"/>
    <m/>
    <m/>
    <n v="0"/>
    <n v="0"/>
    <m/>
    <n v="-1883.5"/>
    <m/>
    <n v="0"/>
    <m/>
    <m/>
    <m/>
    <m/>
    <m/>
    <m/>
    <m/>
    <m/>
    <m/>
    <m/>
    <s v="MHUDGINS"/>
    <m/>
    <m/>
    <m/>
    <m/>
    <m/>
    <m/>
    <m/>
    <m/>
    <m/>
    <s v="ARUL"/>
    <m/>
    <m/>
    <m/>
    <m/>
    <m/>
    <m/>
    <m/>
    <m/>
    <m/>
    <m/>
    <m/>
    <m/>
    <m/>
    <m/>
    <m/>
    <m/>
    <m/>
    <m/>
    <d v="2020-02-28T00:00:00"/>
    <m/>
    <m/>
    <m/>
    <m/>
    <m/>
    <m/>
    <m/>
    <m/>
    <d v="2020-03-04T00:00:00"/>
    <m/>
    <m/>
    <m/>
    <m/>
    <m/>
    <m/>
    <m/>
    <m/>
    <m/>
    <d v="2020-03-05T00:00:00"/>
    <n v="43900"/>
    <s v="KUMAN"/>
    <d v="2020-02-28T00:00:00"/>
    <m/>
    <d v="2020-02-28T00:00:00"/>
    <d v="2020-02-28T00:00:00"/>
    <s v="LEOTA"/>
    <m/>
    <m/>
    <m/>
    <m/>
    <m/>
    <m/>
    <m/>
    <m/>
    <m/>
    <x v="0"/>
    <x v="2"/>
  </r>
  <r>
    <s v="BAGRUBER"/>
    <n v="1902483405"/>
    <s v="GB-ENPARTS-BLDR"/>
    <s v="FREEMAN CORPORATION"/>
    <s v="ROCKET CHEVROLET"/>
    <s v="BO"/>
    <d v="2020-03-03T00:00:00"/>
    <m/>
    <m/>
    <s v="1960-01-13120"/>
    <s v="CAN"/>
    <s v="ANN"/>
    <x v="1"/>
    <s v="ANN"/>
    <s v="E1"/>
    <m/>
    <m/>
    <m/>
    <m/>
    <n v="1"/>
    <n v="0"/>
    <n v="0"/>
    <n v="0.01"/>
    <n v="0.01"/>
    <n v="0"/>
    <m/>
    <n v="0"/>
    <n v="0"/>
    <n v="0"/>
    <m/>
    <m/>
    <n v="0"/>
    <n v="1"/>
    <n v="100"/>
    <n v="-29.97"/>
    <m/>
    <n v="0"/>
    <m/>
    <m/>
    <m/>
    <m/>
    <m/>
    <s v="GRANL"/>
    <m/>
    <m/>
    <m/>
    <m/>
    <s v="SLSEYFERT"/>
    <m/>
    <m/>
    <m/>
    <m/>
    <m/>
    <m/>
    <m/>
    <m/>
    <m/>
    <m/>
    <m/>
    <m/>
    <m/>
    <m/>
    <m/>
    <m/>
    <m/>
    <m/>
    <m/>
    <m/>
    <m/>
    <m/>
    <m/>
    <m/>
    <s v="SVCORDERMAN"/>
    <d v="2020-03-03T00:00:00"/>
    <m/>
    <d v="2020-03-03T00:00:00"/>
    <d v="2020-03-03T00:00:00"/>
    <m/>
    <m/>
    <m/>
    <m/>
    <m/>
    <m/>
    <m/>
    <m/>
    <n v="43896"/>
    <m/>
    <s v="SLSEYFERT"/>
    <m/>
    <m/>
    <m/>
    <m/>
    <m/>
    <m/>
    <m/>
    <d v="2020-03-16T00:00:00"/>
    <d v="2020-03-16T00:00:00"/>
    <s v="KUMAN"/>
    <d v="2020-03-03T00:00:00"/>
    <m/>
    <d v="2020-03-03T00:00:00"/>
    <d v="2020-03-03T00:00:00"/>
    <s v="PATEY"/>
    <m/>
    <m/>
    <m/>
    <m/>
    <m/>
    <m/>
    <m/>
    <m/>
    <m/>
    <x v="0"/>
    <x v="1"/>
  </r>
  <r>
    <s v="LSCOAKLEY"/>
    <n v="1902105705"/>
    <s v="GB/CLAIM-ENPARTS-BLDR"/>
    <s v="AAGAARD-JUERGENSEN, LLC"/>
    <s v="CHURCH AT THE CROSS - NEW CHAP"/>
    <s v="BO"/>
    <d v="2020-03-11T00:00:00"/>
    <m/>
    <m/>
    <m/>
    <s v="ANN"/>
    <s v="KC3"/>
    <x v="1"/>
    <s v="ANN"/>
    <s v="E1"/>
    <m/>
    <m/>
    <m/>
    <m/>
    <n v="0"/>
    <n v="0"/>
    <n v="0"/>
    <n v="0.01"/>
    <n v="0.01"/>
    <n v="0"/>
    <m/>
    <n v="0"/>
    <n v="0"/>
    <n v="0"/>
    <m/>
    <m/>
    <n v="0"/>
    <n v="0"/>
    <m/>
    <n v="-32.24"/>
    <m/>
    <n v="0"/>
    <m/>
    <m/>
    <m/>
    <m/>
    <m/>
    <s v="MORRJ1"/>
    <m/>
    <m/>
    <m/>
    <m/>
    <s v="SCHLK"/>
    <m/>
    <m/>
    <m/>
    <m/>
    <m/>
    <m/>
    <m/>
    <m/>
    <m/>
    <s v="MENISHA"/>
    <n v="43901"/>
    <m/>
    <n v="43901"/>
    <m/>
    <s v="KKATHIRVELU"/>
    <n v="43901"/>
    <m/>
    <n v="43901"/>
    <m/>
    <m/>
    <m/>
    <m/>
    <m/>
    <m/>
    <s v="SVCORDERMAN"/>
    <d v="2020-03-12T00:00:00"/>
    <m/>
    <d v="2020-03-12T00:00:00"/>
    <d v="2020-03-12T00:00:00"/>
    <m/>
    <m/>
    <m/>
    <m/>
    <m/>
    <m/>
    <m/>
    <m/>
    <m/>
    <m/>
    <s v="SCHLK"/>
    <m/>
    <m/>
    <m/>
    <m/>
    <m/>
    <m/>
    <m/>
    <d v="2020-03-17T00:00:00"/>
    <d v="2020-03-18T00:00:00"/>
    <s v="KKATHIRVELU"/>
    <d v="2020-03-11T00:00:00"/>
    <m/>
    <d v="2020-03-11T00:00:00"/>
    <d v="2020-03-11T00:00:00"/>
    <s v="TDDERR"/>
    <m/>
    <m/>
    <m/>
    <m/>
    <m/>
    <m/>
    <m/>
    <m/>
    <m/>
    <x v="0"/>
    <x v="2"/>
  </r>
  <r>
    <s v="BJBETTLEYON"/>
    <n v="1902014305"/>
    <s v="GB/WS-CUSTOM-BLDR"/>
    <s v="JMWILLIAMS INDUSTRIAL, INC."/>
    <s v="VANGUARD"/>
    <s v="BO"/>
    <d v="2019-09-26T00:00:00"/>
    <d v="2020-04-01T00:00:00"/>
    <m/>
    <m/>
    <s v="ANN"/>
    <s v="ANN"/>
    <x v="1"/>
    <s v="ANN"/>
    <s v="F2"/>
    <m/>
    <d v="2019-11-18T00:00:00"/>
    <d v="2019-11-19T00:00:00"/>
    <m/>
    <n v="273290"/>
    <n v="0"/>
    <n v="131.19999999999999"/>
    <n v="136.88"/>
    <n v="136.88"/>
    <n v="0"/>
    <m/>
    <n v="0"/>
    <n v="0"/>
    <n v="0"/>
    <m/>
    <m/>
    <n v="0"/>
    <n v="51069"/>
    <n v="18.687000000000001"/>
    <n v="-0.02"/>
    <m/>
    <n v="0"/>
    <m/>
    <m/>
    <m/>
    <m/>
    <m/>
    <s v="SLSEYFERT"/>
    <d v="2019-12-02T00:00:00"/>
    <d v="2019-12-02T00:00:00"/>
    <d v="2020-01-31T00:00:00"/>
    <d v="2020-01-31T00:00:00"/>
    <s v="CBUTTER"/>
    <m/>
    <m/>
    <d v="2020-01-29T00:00:00"/>
    <m/>
    <s v="SLSEYFERT"/>
    <m/>
    <m/>
    <n v="43860"/>
    <m/>
    <s v="VENGD"/>
    <d v="2020-02-13T00:00:00"/>
    <d v="2020-02-13T00:00:00"/>
    <d v="2020-02-26T00:00:00"/>
    <d v="2020-02-26T00:00:00"/>
    <s v="VENGD"/>
    <d v="2020-02-27T00:00:00"/>
    <d v="2020-02-27T00:00:00"/>
    <d v="2020-03-03T00:00:00"/>
    <d v="2020-03-03T00:00:00"/>
    <m/>
    <m/>
    <m/>
    <m/>
    <m/>
    <s v="SVCORDERMAN"/>
    <d v="2020-03-11T00:00:00"/>
    <m/>
    <d v="2020-03-11T00:00:00"/>
    <d v="2020-03-10T00:00:00"/>
    <s v="VENGD"/>
    <n v="43900"/>
    <n v="43900"/>
    <n v="43900"/>
    <n v="43900"/>
    <m/>
    <m/>
    <m/>
    <n v="43903"/>
    <m/>
    <s v="SLSEYFERT"/>
    <m/>
    <m/>
    <m/>
    <m/>
    <m/>
    <m/>
    <m/>
    <d v="2020-04-03T00:00:00"/>
    <m/>
    <s v="VENGD"/>
    <d v="2020-03-10T00:00:00"/>
    <m/>
    <d v="2020-03-10T00:00:00"/>
    <d v="2020-03-10T00:00:00"/>
    <s v="TDDERR"/>
    <m/>
    <m/>
    <m/>
    <m/>
    <m/>
    <m/>
    <m/>
    <m/>
    <m/>
    <x v="0"/>
    <x v="0"/>
  </r>
  <r>
    <s v="BJBETTLEYON"/>
    <n v="1902014306"/>
    <s v="GB/WS-CUSTOM-BLDR"/>
    <s v="JMWILLIAMS INDUSTRIAL, INC."/>
    <s v="VANGUARD"/>
    <s v="BO"/>
    <d v="2019-09-26T00:00:00"/>
    <d v="2020-04-08T00:00:00"/>
    <m/>
    <m/>
    <s v="ANN"/>
    <s v="ANN"/>
    <x v="1"/>
    <s v="ANN"/>
    <s v="F2"/>
    <m/>
    <d v="2019-11-18T00:00:00"/>
    <d v="2019-11-19T00:00:00"/>
    <m/>
    <n v="1110259"/>
    <n v="0"/>
    <n v="439.42"/>
    <n v="449.3"/>
    <n v="449.3"/>
    <n v="0"/>
    <m/>
    <n v="41.85"/>
    <n v="0"/>
    <n v="41.85"/>
    <m/>
    <m/>
    <n v="0"/>
    <n v="141481"/>
    <n v="12.743"/>
    <n v="0"/>
    <m/>
    <n v="0"/>
    <m/>
    <m/>
    <m/>
    <m/>
    <m/>
    <s v="SLSEYFERT"/>
    <d v="2019-12-02T00:00:00"/>
    <m/>
    <d v="2020-01-31T00:00:00"/>
    <m/>
    <s v="CBUTTER"/>
    <m/>
    <m/>
    <d v="2020-01-29T00:00:00"/>
    <m/>
    <s v="SLSEYFERT"/>
    <m/>
    <m/>
    <n v="43860"/>
    <m/>
    <s v="VENGD"/>
    <d v="2020-02-13T00:00:00"/>
    <d v="2020-02-13T00:00:00"/>
    <d v="2020-02-26T00:00:00"/>
    <d v="2020-02-26T00:00:00"/>
    <s v="VENGD"/>
    <d v="2020-02-27T00:00:00"/>
    <d v="2020-02-27T00:00:00"/>
    <d v="2020-03-03T00:00:00"/>
    <d v="2020-03-03T00:00:00"/>
    <m/>
    <m/>
    <m/>
    <m/>
    <m/>
    <s v="SVCORDERMAN"/>
    <d v="2020-03-31T00:00:00"/>
    <m/>
    <d v="2020-03-11T00:00:00"/>
    <d v="2020-03-11T00:00:00"/>
    <s v="VENGD"/>
    <n v="43900"/>
    <n v="43900"/>
    <n v="43900"/>
    <n v="43900"/>
    <m/>
    <m/>
    <m/>
    <d v="2020-03-16T00:00:00"/>
    <m/>
    <s v="SLSEYFERT"/>
    <m/>
    <m/>
    <m/>
    <m/>
    <m/>
    <m/>
    <m/>
    <d v="2020-04-08T00:00:00"/>
    <m/>
    <s v="VENGD"/>
    <d v="2020-03-10T00:00:00"/>
    <m/>
    <d v="2020-03-10T00:00:00"/>
    <d v="2020-03-11T00:00:00"/>
    <s v="TDDERR"/>
    <m/>
    <m/>
    <m/>
    <m/>
    <m/>
    <m/>
    <m/>
    <m/>
    <m/>
    <x v="1"/>
    <x v="0"/>
  </r>
  <r>
    <s v="PERTC"/>
    <n v="2000143201"/>
    <s v="GB/WS-STD-BLDR"/>
    <s v="LONG CONSTRUCTION MANAGEMENT, LLC"/>
    <s v="WASTE EQUIP"/>
    <s v="BO"/>
    <d v="2020-01-22T00:00:00"/>
    <d v="2020-04-03T00:00:00"/>
    <m/>
    <m/>
    <s v="ANN"/>
    <s v="ANN"/>
    <x v="1"/>
    <s v="ANN"/>
    <s v="F2"/>
    <m/>
    <n v="43886"/>
    <n v="43886"/>
    <m/>
    <n v="21240"/>
    <n v="0"/>
    <n v="3.82"/>
    <n v="3.57"/>
    <n v="3.57"/>
    <n v="60"/>
    <m/>
    <n v="92.3"/>
    <n v="0"/>
    <n v="92.3"/>
    <n v="5953"/>
    <n v="4050"/>
    <n v="0"/>
    <n v="6544"/>
    <n v="30.81"/>
    <n v="0"/>
    <m/>
    <n v="28"/>
    <m/>
    <m/>
    <m/>
    <m/>
    <m/>
    <s v="SREFAAT"/>
    <n v="43867"/>
    <m/>
    <n v="43882"/>
    <n v="43878"/>
    <s v="SLSEYFERT"/>
    <n v="43874"/>
    <m/>
    <n v="43874"/>
    <n v="43871"/>
    <s v="SREFAAT"/>
    <n v="43875"/>
    <m/>
    <n v="43875"/>
    <n v="43871"/>
    <s v="MARIM"/>
    <d v="2020-02-24T00:00:00"/>
    <d v="2020-02-24T00:00:00"/>
    <d v="2020-02-28T00:00:00"/>
    <d v="2020-02-28T00:00:00"/>
    <s v="VENGD"/>
    <d v="2020-03-04T00:00:00"/>
    <d v="2020-03-04T00:00:00"/>
    <d v="2020-03-05T00:00:00"/>
    <d v="2020-03-05T00:00:00"/>
    <m/>
    <m/>
    <m/>
    <m/>
    <m/>
    <s v="SVCORDERMAN"/>
    <d v="2020-03-13T00:00:00"/>
    <m/>
    <d v="2020-03-13T00:00:00"/>
    <d v="2020-03-13T00:00:00"/>
    <s v="MARIM"/>
    <n v="43896"/>
    <m/>
    <n v="43896"/>
    <n v="43896"/>
    <m/>
    <m/>
    <m/>
    <d v="2020-03-18T00:00:00"/>
    <m/>
    <s v="AALINAGHIAN"/>
    <m/>
    <m/>
    <m/>
    <m/>
    <m/>
    <m/>
    <m/>
    <d v="2020-04-03T00:00:00"/>
    <m/>
    <s v="MARIM"/>
    <d v="2020-03-12T00:00:00"/>
    <m/>
    <d v="2020-03-12T00:00:00"/>
    <d v="2020-03-12T00:00:00"/>
    <s v="KEENS"/>
    <n v="43854"/>
    <n v="43854"/>
    <n v="43865"/>
    <n v="43866"/>
    <m/>
    <m/>
    <m/>
    <m/>
    <m/>
    <x v="0"/>
    <x v="0"/>
  </r>
  <r>
    <s v="BJBETTLEYON"/>
    <n v="1902014315"/>
    <s v="GB/WS-ENPARTS-BLDR"/>
    <s v="JMWILLIAMS INDUSTRIAL, INC."/>
    <s v="VANGUARD"/>
    <s v="BO"/>
    <d v="2020-03-25T00:00:00"/>
    <m/>
    <m/>
    <m/>
    <s v="ANN"/>
    <s v="ANN"/>
    <x v="1"/>
    <s v="ANN"/>
    <s v="F2"/>
    <m/>
    <m/>
    <m/>
    <m/>
    <n v="1"/>
    <n v="0"/>
    <n v="0"/>
    <n v="0.02"/>
    <n v="0.02"/>
    <n v="0"/>
    <m/>
    <n v="0"/>
    <n v="0"/>
    <n v="0"/>
    <m/>
    <m/>
    <n v="0"/>
    <n v="1"/>
    <n v="100"/>
    <n v="0"/>
    <m/>
    <n v="0"/>
    <m/>
    <m/>
    <m/>
    <m/>
    <m/>
    <s v="SLSEYFERT"/>
    <m/>
    <m/>
    <m/>
    <m/>
    <s v="CBUTTER"/>
    <m/>
    <m/>
    <m/>
    <m/>
    <m/>
    <m/>
    <m/>
    <m/>
    <m/>
    <s v="SELVB"/>
    <n v="43915"/>
    <n v="43915"/>
    <n v="43915"/>
    <n v="43915"/>
    <s v="SELVB"/>
    <n v="43915"/>
    <n v="43915"/>
    <n v="43915"/>
    <n v="43915"/>
    <m/>
    <m/>
    <m/>
    <m/>
    <m/>
    <s v="SVCORDERMAN"/>
    <d v="2020-03-25T00:00:00"/>
    <m/>
    <d v="2020-03-25T00:00:00"/>
    <d v="2020-03-25T00:00:00"/>
    <m/>
    <m/>
    <m/>
    <m/>
    <m/>
    <m/>
    <m/>
    <m/>
    <d v="2020-03-30T00:00:00"/>
    <m/>
    <s v="SLSEYFERT"/>
    <m/>
    <m/>
    <m/>
    <m/>
    <m/>
    <m/>
    <m/>
    <d v="2020-04-08T00:00:00"/>
    <m/>
    <s v="VENGD"/>
    <d v="2020-03-25T00:00:00"/>
    <m/>
    <d v="2020-03-25T00:00:00"/>
    <d v="2020-03-25T00:00:00"/>
    <s v="TDDERR"/>
    <m/>
    <m/>
    <m/>
    <m/>
    <m/>
    <m/>
    <m/>
    <m/>
    <m/>
    <x v="0"/>
    <x v="1"/>
  </r>
  <r>
    <s v="LTKANTZ"/>
    <n v="1900959306"/>
    <s v="GB/WS-ENPARTS-BLDR"/>
    <s v="CLARIS CONSTRUCTION, INC."/>
    <s v="COLONIAL MAZDA"/>
    <s v="BO"/>
    <d v="2020-03-02T00:00:00"/>
    <m/>
    <m/>
    <m/>
    <s v="MXC"/>
    <s v="ANN"/>
    <x v="1"/>
    <s v="ANN"/>
    <s v="F3"/>
    <m/>
    <m/>
    <m/>
    <m/>
    <n v="1"/>
    <n v="0"/>
    <n v="0"/>
    <n v="0.11"/>
    <n v="0.11"/>
    <n v="0"/>
    <m/>
    <n v="0"/>
    <n v="0"/>
    <n v="0"/>
    <m/>
    <m/>
    <n v="0"/>
    <n v="1"/>
    <n v="100"/>
    <n v="-330.15"/>
    <m/>
    <n v="0"/>
    <m/>
    <m/>
    <m/>
    <m/>
    <m/>
    <s v="CBUTTER"/>
    <m/>
    <m/>
    <m/>
    <m/>
    <s v="BHLOCKLEAR"/>
    <m/>
    <m/>
    <m/>
    <m/>
    <m/>
    <m/>
    <m/>
    <m/>
    <m/>
    <m/>
    <m/>
    <m/>
    <m/>
    <m/>
    <m/>
    <m/>
    <m/>
    <m/>
    <m/>
    <m/>
    <m/>
    <m/>
    <m/>
    <m/>
    <s v="SVCORDERMAN"/>
    <d v="2020-03-02T00:00:00"/>
    <m/>
    <d v="2020-03-02T00:00:00"/>
    <d v="2020-03-02T00:00:00"/>
    <m/>
    <m/>
    <m/>
    <m/>
    <m/>
    <m/>
    <m/>
    <m/>
    <m/>
    <m/>
    <s v="BHLOCKLEAR"/>
    <m/>
    <m/>
    <m/>
    <m/>
    <m/>
    <m/>
    <m/>
    <d v="2020-03-06T00:00:00"/>
    <n v="43895"/>
    <s v="KUMAN"/>
    <d v="2020-03-03T00:00:00"/>
    <m/>
    <d v="2020-03-03T00:00:00"/>
    <d v="2020-03-02T00:00:00"/>
    <s v="ESCOA"/>
    <m/>
    <m/>
    <m/>
    <m/>
    <m/>
    <m/>
    <m/>
    <m/>
    <m/>
    <x v="0"/>
    <x v="1"/>
  </r>
  <r>
    <s v="JPERIC"/>
    <n v="1900210616"/>
    <s v="GB/WS-ENPARTS-BLDR"/>
    <s v="ABCOTT CONSTRUCTION LTD."/>
    <s v="BRANT FIREHALLS CAINSVILLE"/>
    <s v="BO"/>
    <d v="2020-03-19T00:00:00"/>
    <m/>
    <m/>
    <m/>
    <s v="KAN"/>
    <s v="KC1"/>
    <x v="1"/>
    <s v="ANN"/>
    <s v="F3"/>
    <m/>
    <m/>
    <m/>
    <m/>
    <n v="200"/>
    <n v="139.71"/>
    <n v="0.05"/>
    <n v="0.04"/>
    <n v="0.04"/>
    <n v="0"/>
    <m/>
    <n v="0"/>
    <n v="0"/>
    <n v="0"/>
    <m/>
    <m/>
    <n v="0"/>
    <n v="20"/>
    <n v="10"/>
    <n v="-19.97"/>
    <m/>
    <n v="0"/>
    <m/>
    <m/>
    <m/>
    <m/>
    <m/>
    <s v="JHWOEHRER"/>
    <m/>
    <m/>
    <m/>
    <m/>
    <s v="SCHLK"/>
    <m/>
    <m/>
    <m/>
    <m/>
    <m/>
    <m/>
    <m/>
    <m/>
    <m/>
    <m/>
    <m/>
    <m/>
    <m/>
    <m/>
    <m/>
    <m/>
    <m/>
    <m/>
    <m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s v="AKHATIB"/>
    <m/>
    <m/>
    <m/>
    <m/>
    <m/>
    <m/>
    <m/>
    <d v="2020-03-24T00:00:00"/>
    <n v="43915"/>
    <s v="KUMAN"/>
    <d v="2020-03-19T00:00:00"/>
    <m/>
    <d v="2020-03-19T00:00:00"/>
    <d v="2020-03-19T00:00:00"/>
    <s v="JBTAFOYA"/>
    <m/>
    <m/>
    <m/>
    <m/>
    <m/>
    <m/>
    <m/>
    <m/>
    <m/>
    <x v="0"/>
    <x v="1"/>
  </r>
  <r>
    <s v="JPERIC"/>
    <n v="1901893303"/>
    <s v="GB/WS-CUSTOM-BLDR CAN"/>
    <s v="RIKJAK PROJECTS"/>
    <s v="CHURCHILL FALLS"/>
    <s v="EN"/>
    <d v="2019-09-11T00:00:00"/>
    <n v="43962"/>
    <m/>
    <m/>
    <s v="CAN"/>
    <s v="EVA"/>
    <x v="1"/>
    <s v="ANN"/>
    <s v="G1"/>
    <m/>
    <n v="43719"/>
    <n v="43720"/>
    <m/>
    <n v="164910.60999999999"/>
    <n v="0"/>
    <n v="30.13"/>
    <n v="0"/>
    <n v="0"/>
    <n v="0"/>
    <m/>
    <n v="0"/>
    <n v="0"/>
    <n v="0"/>
    <m/>
    <m/>
    <n v="0"/>
    <n v="57581.61"/>
    <n v="34.917000000000002"/>
    <n v="0"/>
    <m/>
    <n v="36"/>
    <m/>
    <m/>
    <m/>
    <m/>
    <m/>
    <s v="HARBD"/>
    <m/>
    <m/>
    <m/>
    <m/>
    <s v="HARBD"/>
    <m/>
    <m/>
    <m/>
    <m/>
    <m/>
    <m/>
    <m/>
    <m/>
    <m/>
    <s v="HUSSA"/>
    <d v="2020-01-28T00:00:00"/>
    <n v="43858"/>
    <d v="2020-02-25T00:00:00"/>
    <n v="43886"/>
    <s v="ARUMM"/>
    <d v="2020-02-27T00:00:00"/>
    <n v="43888"/>
    <d v="2020-03-11T00:00:00"/>
    <n v="43901"/>
    <m/>
    <m/>
    <m/>
    <m/>
    <m/>
    <s v="SVCORDERMAN"/>
    <d v="2020-04-08T00:00:00"/>
    <m/>
    <d v="2020-04-16T00:00:00"/>
    <m/>
    <m/>
    <m/>
    <m/>
    <m/>
    <m/>
    <m/>
    <m/>
    <m/>
    <m/>
    <m/>
    <s v="CWWALKER"/>
    <m/>
    <m/>
    <m/>
    <m/>
    <m/>
    <m/>
    <m/>
    <d v="2020-05-18T00:00:00"/>
    <m/>
    <s v="HUSSA"/>
    <d v="2020-04-15T00:00:00"/>
    <m/>
    <d v="2020-04-15T00:00:00"/>
    <d v="2020-03-23T00:00:00"/>
    <s v="PATEY"/>
    <m/>
    <m/>
    <m/>
    <m/>
    <m/>
    <m/>
    <m/>
    <m/>
    <m/>
    <x v="0"/>
    <x v="0"/>
  </r>
  <r>
    <s v="PERTC"/>
    <n v="2000012801"/>
    <s v="GB/WS-CUSTOM-BLDR"/>
    <s v="HALLSTROM CONSTRUCTION, INC."/>
    <s v="DOMINION WELD SHOP"/>
    <s v="EN"/>
    <d v="2020-01-06T00:00:00"/>
    <d v="2020-04-22T00:00:00"/>
    <m/>
    <s v="4339-0103-29"/>
    <s v="ANN"/>
    <s v="KC3"/>
    <x v="1"/>
    <s v="ANN"/>
    <s v="G1"/>
    <m/>
    <d v="2020-02-25T00:00:00"/>
    <d v="2020-02-26T00:00:00"/>
    <m/>
    <n v="170209"/>
    <n v="0"/>
    <n v="49.02"/>
    <n v="0"/>
    <n v="0"/>
    <n v="232"/>
    <m/>
    <n v="261.3"/>
    <n v="0"/>
    <n v="261.3"/>
    <n v="40371"/>
    <n v="25520"/>
    <n v="0"/>
    <n v="46271"/>
    <n v="27.184999999999999"/>
    <n v="0"/>
    <m/>
    <n v="24"/>
    <m/>
    <m/>
    <m/>
    <m/>
    <m/>
    <s v="KMBUCK"/>
    <n v="43867"/>
    <n v="43867"/>
    <n v="43881"/>
    <n v="43880"/>
    <s v="SCHLK"/>
    <n v="43879"/>
    <m/>
    <n v="43879"/>
    <m/>
    <s v="KMBUCK"/>
    <n v="43875"/>
    <n v="43875"/>
    <n v="43875"/>
    <n v="43875"/>
    <s v="TAMIL"/>
    <n v="43887"/>
    <n v="43887"/>
    <n v="43896"/>
    <n v="43896"/>
    <s v="PNAGARAJ1"/>
    <n v="43906"/>
    <n v="43906"/>
    <n v="43909"/>
    <n v="43909"/>
    <m/>
    <m/>
    <m/>
    <m/>
    <m/>
    <s v="SVCORDERMAN"/>
    <n v="43922"/>
    <m/>
    <n v="43922"/>
    <m/>
    <s v="TAMIL"/>
    <n v="43910"/>
    <n v="43910"/>
    <n v="43910"/>
    <n v="43910"/>
    <m/>
    <m/>
    <m/>
    <m/>
    <m/>
    <s v="SCHLK"/>
    <m/>
    <m/>
    <m/>
    <m/>
    <m/>
    <m/>
    <m/>
    <n v="43943"/>
    <m/>
    <s v="PARTS"/>
    <d v="2020-03-31T00:00:00"/>
    <m/>
    <d v="2020-03-31T00:00:00"/>
    <d v="2020-03-27T00:00:00"/>
    <s v="KEENS"/>
    <n v="43857"/>
    <n v="43857"/>
    <n v="43864"/>
    <n v="43858"/>
    <m/>
    <m/>
    <m/>
    <m/>
    <m/>
    <x v="0"/>
    <x v="0"/>
  </r>
  <r>
    <s v="LTKANTZ"/>
    <n v="1902444801"/>
    <s v="GB/WS-CUSTOM-BLDR"/>
    <s v="CLARIS CONSTRUCTION, INC."/>
    <s v="JIM' S TREE SERVICE"/>
    <s v="EN"/>
    <d v="2019-11-12T00:00:00"/>
    <d v="2020-05-18T00:00:00"/>
    <m/>
    <m/>
    <s v="ANN"/>
    <s v="NC"/>
    <x v="2"/>
    <s v="ANN"/>
    <s v="D1"/>
    <s v="CCF, CCF, CR, STP"/>
    <n v="43802"/>
    <n v="43803"/>
    <m/>
    <n v="432041.35"/>
    <n v="0"/>
    <n v="127.44"/>
    <n v="0"/>
    <n v="0"/>
    <n v="228"/>
    <m/>
    <n v="340.5"/>
    <n v="0"/>
    <n v="340.5"/>
    <m/>
    <m/>
    <n v="0"/>
    <n v="102239.35"/>
    <n v="23.664000000000001"/>
    <n v="0"/>
    <m/>
    <n v="22.4"/>
    <m/>
    <m/>
    <m/>
    <m/>
    <m/>
    <s v="CJFALIN"/>
    <d v="2020-01-08T00:00:00"/>
    <d v="2020-01-08T00:00:00"/>
    <d v="2020-01-16T00:00:00"/>
    <d v="2020-01-15T00:00:00"/>
    <s v="BHLOCKLEAR"/>
    <d v="2020-01-14T00:00:00"/>
    <n v="43844"/>
    <d v="2020-01-15T00:00:00"/>
    <n v="43844"/>
    <s v="WJCLYMER"/>
    <d v="2020-01-16T00:00:00"/>
    <d v="2020-01-16T00:00:00"/>
    <d v="2020-01-17T00:00:00"/>
    <d v="2020-01-17T00:00:00"/>
    <s v="AAVONSEGGERN"/>
    <d v="2020-01-27T00:00:00"/>
    <d v="2020-01-27T00:00:00"/>
    <d v="2020-02-11T00:00:00"/>
    <m/>
    <s v="JMPAGE"/>
    <d v="2020-02-17T00:00:00"/>
    <d v="2020-02-17T00:00:00"/>
    <d v="2020-02-24T00:00:00"/>
    <m/>
    <m/>
    <m/>
    <m/>
    <m/>
    <m/>
    <s v="SVCORDERMAN"/>
    <d v="2020-04-01T00:00:00"/>
    <m/>
    <d v="2020-04-01T00:00:00"/>
    <m/>
    <s v="AAVONSEGGERN"/>
    <d v="2020-03-02T00:00:00"/>
    <d v="2020-01-23T00:00:00"/>
    <d v="2020-03-05T00:00:00"/>
    <d v="2020-02-13T00:00:00"/>
    <m/>
    <m/>
    <m/>
    <m/>
    <m/>
    <s v="BHLOCKLEAR"/>
    <m/>
    <m/>
    <m/>
    <m/>
    <m/>
    <m/>
    <m/>
    <n v="43969"/>
    <m/>
    <s v="AAVONSEGGERN"/>
    <d v="2020-03-05T00:00:00"/>
    <m/>
    <d v="2020-03-05T00:00:00"/>
    <d v="2020-03-03T00:00:00"/>
    <s v="AECRIMBLY"/>
    <d v="2019-11-15T00:00:00"/>
    <d v="2019-11-15T00:00:00"/>
    <d v="2019-12-02T00:00:00"/>
    <d v="2019-12-02T00:00:00"/>
    <m/>
    <m/>
    <m/>
    <m/>
    <m/>
    <x v="0"/>
    <x v="0"/>
  </r>
  <r>
    <s v="BKMILLER"/>
    <n v="1901002808"/>
    <s v="CLAIM-ENPARTS-BLDR"/>
    <s v="THE SHERIDAN CORPORATION"/>
    <s v="BEATRICE RAFFERTY ELEMENTARY S"/>
    <s v="CL"/>
    <d v="2020-02-25T00:00:00"/>
    <m/>
    <m/>
    <n v="190002"/>
    <s v="ANN"/>
    <s v="ANN"/>
    <x v="2"/>
    <s v="ANN"/>
    <s v="D1"/>
    <m/>
    <m/>
    <m/>
    <n v="43904"/>
    <n v="0"/>
    <n v="0"/>
    <n v="0"/>
    <n v="0.66"/>
    <n v="0.66"/>
    <n v="0"/>
    <m/>
    <n v="0"/>
    <n v="0"/>
    <n v="0"/>
    <m/>
    <m/>
    <n v="0"/>
    <n v="0"/>
    <m/>
    <n v="-1176.06"/>
    <m/>
    <n v="0"/>
    <m/>
    <m/>
    <m/>
    <m/>
    <m/>
    <s v="SLSEYFERT"/>
    <m/>
    <m/>
    <m/>
    <m/>
    <s v="CBUTTER"/>
    <m/>
    <m/>
    <m/>
    <m/>
    <m/>
    <m/>
    <m/>
    <m/>
    <m/>
    <m/>
    <m/>
    <m/>
    <m/>
    <m/>
    <m/>
    <m/>
    <m/>
    <m/>
    <m/>
    <m/>
    <m/>
    <m/>
    <m/>
    <m/>
    <s v="SVCORDERMAN"/>
    <d v="2020-02-25T00:00:00"/>
    <m/>
    <d v="2020-02-25T00:00:00"/>
    <d v="2020-02-25T00:00:00"/>
    <m/>
    <m/>
    <m/>
    <m/>
    <m/>
    <m/>
    <m/>
    <m/>
    <d v="2020-02-28T00:00:00"/>
    <m/>
    <s v="AALINAGHIAN"/>
    <m/>
    <m/>
    <m/>
    <m/>
    <m/>
    <m/>
    <m/>
    <d v="2020-02-28T00:00:00"/>
    <n v="43889"/>
    <s v="JBWILCOXSON"/>
    <d v="2020-02-25T00:00:00"/>
    <m/>
    <d v="2020-02-25T00:00:00"/>
    <d v="2020-02-25T00:00:00"/>
    <s v="AECRIMBLY"/>
    <m/>
    <m/>
    <m/>
    <m/>
    <m/>
    <m/>
    <m/>
    <m/>
    <m/>
    <x v="0"/>
    <x v="2"/>
  </r>
  <r>
    <s v="PERTC"/>
    <n v="1902215802"/>
    <s v="GB/LM-CUSTOM-BLDR"/>
    <s v="JOSEPH CONSTRUCTION COMPANY, INC."/>
    <s v="ISLAND RIVER HOLDING WAREHOUSE"/>
    <s v="CL"/>
    <d v="2019-10-22T00:00:00"/>
    <d v="2020-03-16T00:00:00"/>
    <m/>
    <n v="19087"/>
    <s v="ANN"/>
    <s v="KC1"/>
    <x v="2"/>
    <s v="ANN"/>
    <s v="E1"/>
    <m/>
    <d v="2020-01-29T00:00:00"/>
    <d v="2020-01-29T00:00:00"/>
    <n v="43917"/>
    <n v="319345"/>
    <n v="319345"/>
    <n v="165.37"/>
    <n v="154.03"/>
    <n v="154.03"/>
    <n v="0"/>
    <m/>
    <n v="0"/>
    <n v="0"/>
    <n v="0"/>
    <m/>
    <m/>
    <n v="0"/>
    <n v="42482"/>
    <n v="13.303000000000001"/>
    <n v="100863.09"/>
    <n v="31.584"/>
    <n v="0"/>
    <m/>
    <m/>
    <m/>
    <m/>
    <m/>
    <s v="HEFLA"/>
    <d v="2019-12-17T00:00:00"/>
    <d v="2019-12-17T00:00:00"/>
    <d v="2020-01-17T00:00:00"/>
    <n v="43857"/>
    <s v="JHWOEHRER"/>
    <m/>
    <m/>
    <d v="2020-01-19T00:00:00"/>
    <n v="43849"/>
    <m/>
    <m/>
    <m/>
    <m/>
    <m/>
    <s v="SHAWJ3"/>
    <d v="2020-01-20T00:00:00"/>
    <d v="2020-01-20T00:00:00"/>
    <d v="2020-02-04T00:00:00"/>
    <d v="2020-02-04T00:00:00"/>
    <s v="JLBAY"/>
    <d v="2020-02-05T00:00:00"/>
    <d v="2020-02-05T00:00:00"/>
    <d v="2020-02-10T00:00:00"/>
    <d v="2020-02-10T00:00:00"/>
    <m/>
    <m/>
    <m/>
    <m/>
    <m/>
    <s v="SVCORDERMAN"/>
    <d v="2020-02-19T00:00:00"/>
    <m/>
    <d v="2020-02-24T00:00:00"/>
    <d v="2020-02-24T00:00:00"/>
    <s v="SHAWJ3"/>
    <d v="2020-02-11T00:00:00"/>
    <d v="2020-02-11T00:00:00"/>
    <d v="2020-02-19T00:00:00"/>
    <d v="2020-02-19T00:00:00"/>
    <m/>
    <m/>
    <m/>
    <d v="2020-02-27T00:00:00"/>
    <m/>
    <s v="HAMIS"/>
    <m/>
    <m/>
    <m/>
    <m/>
    <m/>
    <m/>
    <m/>
    <d v="2020-03-19T00:00:00"/>
    <n v="43909"/>
    <s v="SHAWJ3"/>
    <d v="2020-02-21T00:00:00"/>
    <m/>
    <d v="2020-02-21T00:00:00"/>
    <d v="2020-02-24T00:00:00"/>
    <s v="AECRIMBLY"/>
    <m/>
    <m/>
    <m/>
    <m/>
    <m/>
    <m/>
    <m/>
    <m/>
    <m/>
    <x v="1"/>
    <x v="0"/>
  </r>
  <r>
    <s v="BAGRUBER"/>
    <n v="1902528501"/>
    <s v="GB/WS-CUSTOM-BLDR"/>
    <s v="TRIMARK BUILDING CONTRACTORS, INC."/>
    <s v="CARTOYZ - EHT"/>
    <s v="BO"/>
    <d v="2019-11-22T00:00:00"/>
    <d v="2020-04-27T00:00:00"/>
    <m/>
    <m/>
    <s v="CAN"/>
    <s v="ANN"/>
    <x v="2"/>
    <s v="ANN"/>
    <s v="E1"/>
    <m/>
    <d v="2020-02-25T00:00:00"/>
    <d v="2020-02-26T00:00:00"/>
    <m/>
    <n v="242868.2"/>
    <n v="0"/>
    <n v="55.97"/>
    <n v="44.11"/>
    <n v="44.11"/>
    <n v="445"/>
    <m/>
    <n v="690"/>
    <n v="27"/>
    <n v="717"/>
    <n v="73134.8"/>
    <n v="47438"/>
    <n v="0"/>
    <n v="70899.199999999997"/>
    <n v="29.192"/>
    <n v="0"/>
    <m/>
    <n v="26.98"/>
    <m/>
    <m/>
    <m/>
    <m/>
    <m/>
    <s v="CBUTTER"/>
    <d v="2020-01-30T00:00:00"/>
    <d v="2020-01-31T00:00:00"/>
    <d v="2020-02-25T00:00:00"/>
    <d v="2020-02-25T00:00:00"/>
    <s v="BHLOCKLEAR"/>
    <d v="2020-02-21T00:00:00"/>
    <d v="2020-02-24T00:00:00"/>
    <d v="2020-02-24T00:00:00"/>
    <d v="2020-02-24T00:00:00"/>
    <s v="CBUTTER"/>
    <d v="2020-02-25T00:00:00"/>
    <d v="2020-01-31T00:00:00"/>
    <d v="2020-02-25T00:00:00"/>
    <d v="2020-02-13T00:00:00"/>
    <s v="SDSENECAL"/>
    <d v="2020-02-26T00:00:00"/>
    <d v="2020-02-26T00:00:00"/>
    <d v="2020-03-06T00:00:00"/>
    <d v="2020-03-19T00:00:00"/>
    <s v="DWHILL"/>
    <d v="2020-03-09T00:00:00"/>
    <d v="2020-03-09T00:00:00"/>
    <d v="2020-03-12T00:00:00"/>
    <d v="2020-03-19T00:00:00"/>
    <m/>
    <m/>
    <m/>
    <m/>
    <m/>
    <s v="SVCORDERMAN"/>
    <d v="2020-03-18T00:00:00"/>
    <m/>
    <d v="2020-03-20T00:00:00"/>
    <d v="2020-03-20T00:00:00"/>
    <s v="SDSENECAL"/>
    <d v="2020-03-13T00:00:00"/>
    <d v="2020-03-13T00:00:00"/>
    <d v="2020-03-17T00:00:00"/>
    <d v="2020-03-17T00:00:00"/>
    <m/>
    <m/>
    <m/>
    <d v="2020-03-25T00:00:00"/>
    <m/>
    <m/>
    <m/>
    <m/>
    <m/>
    <m/>
    <m/>
    <m/>
    <m/>
    <d v="2020-04-20T00:00:00"/>
    <m/>
    <s v="SDSENECAL"/>
    <d v="2020-03-19T00:00:00"/>
    <m/>
    <d v="2020-03-19T00:00:00"/>
    <d v="2020-03-19T00:00:00"/>
    <s v="PATEY"/>
    <d v="2019-11-25T00:00:00"/>
    <d v="2019-11-25T00:00:00"/>
    <d v="2020-01-09T00:00:00"/>
    <d v="2020-01-08T00:00:00"/>
    <m/>
    <m/>
    <m/>
    <m/>
    <m/>
    <x v="0"/>
    <x v="0"/>
  </r>
  <r>
    <s v="PERTC"/>
    <n v="1902215815"/>
    <s v="GB/WS-ENPARTS-BLDR"/>
    <s v="JOSEPH CONSTRUCTION COMPANY, INC."/>
    <s v="ISLAND RIVER HOLDING PARTS"/>
    <s v="BO"/>
    <d v="2020-02-24T00:00:00"/>
    <d v="2020-03-11T00:00:00"/>
    <m/>
    <n v="19087"/>
    <s v="ANN"/>
    <s v="KC1"/>
    <x v="2"/>
    <s v="ANN"/>
    <s v="E1"/>
    <m/>
    <m/>
    <m/>
    <m/>
    <n v="1"/>
    <n v="0"/>
    <n v="0"/>
    <n v="0.53"/>
    <n v="0.53"/>
    <n v="0"/>
    <m/>
    <n v="0"/>
    <n v="0"/>
    <n v="0"/>
    <m/>
    <m/>
    <n v="0"/>
    <n v="1"/>
    <n v="100"/>
    <n v="-934"/>
    <m/>
    <n v="0"/>
    <m/>
    <m/>
    <m/>
    <m/>
    <m/>
    <s v="HEFLA"/>
    <m/>
    <m/>
    <m/>
    <m/>
    <s v="JHWOEHRER"/>
    <m/>
    <m/>
    <m/>
    <m/>
    <m/>
    <m/>
    <m/>
    <m/>
    <m/>
    <s v="SPULLIAM"/>
    <d v="2020-02-24T00:00:00"/>
    <d v="2020-02-24T00:00:00"/>
    <d v="2020-02-24T00:00:00"/>
    <d v="2020-02-24T00:00:00"/>
    <s v="JMPAGE"/>
    <d v="2020-02-24T00:00:00"/>
    <d v="2020-02-24T00:00:00"/>
    <d v="2020-02-24T00:00:00"/>
    <d v="2020-02-24T00:00:00"/>
    <m/>
    <m/>
    <m/>
    <m/>
    <m/>
    <s v="SVCORDERMAN"/>
    <d v="2020-02-25T00:00:00"/>
    <m/>
    <d v="2020-02-25T00:00:00"/>
    <d v="2020-02-25T00:00:00"/>
    <s v="SPULLIAM"/>
    <d v="2020-02-24T00:00:00"/>
    <d v="2020-02-24T00:00:00"/>
    <d v="2020-02-24T00:00:00"/>
    <d v="2020-02-24T00:00:00"/>
    <m/>
    <m/>
    <m/>
    <m/>
    <m/>
    <s v="HAMIS"/>
    <m/>
    <m/>
    <m/>
    <m/>
    <m/>
    <m/>
    <m/>
    <d v="2020-03-12T00:00:00"/>
    <n v="43906"/>
    <s v="SPULLIAM"/>
    <d v="2020-02-24T00:00:00"/>
    <m/>
    <d v="2020-02-24T00:00:00"/>
    <d v="2020-02-24T00:00:00"/>
    <s v="AECRIMBLY"/>
    <m/>
    <m/>
    <m/>
    <m/>
    <m/>
    <m/>
    <m/>
    <m/>
    <m/>
    <x v="0"/>
    <x v="1"/>
  </r>
  <r>
    <s v="PERTC"/>
    <n v="1902215817"/>
    <s v="GB/WS-ENPARTS-BLDR"/>
    <s v="JOSEPH CONSTRUCTION COMPANY, INC."/>
    <s v="ISLAND RIVER HOLDING WAREHOUSE"/>
    <s v="BO"/>
    <d v="2020-03-06T00:00:00"/>
    <d v="2020-03-19T00:00:00"/>
    <m/>
    <n v="19087"/>
    <s v="ANN"/>
    <s v="KC1"/>
    <x v="2"/>
    <s v="ANN"/>
    <s v="E1"/>
    <m/>
    <m/>
    <m/>
    <m/>
    <n v="4806"/>
    <n v="4806"/>
    <n v="1.92"/>
    <n v="3.31"/>
    <n v="3.31"/>
    <n v="8"/>
    <m/>
    <n v="0"/>
    <n v="0"/>
    <n v="0"/>
    <n v="806"/>
    <n v="500"/>
    <n v="0"/>
    <n v="806"/>
    <n v="16.771000000000001"/>
    <n v="74.48"/>
    <n v="1.55"/>
    <n v="0"/>
    <m/>
    <m/>
    <m/>
    <m/>
    <m/>
    <s v="HEFLA"/>
    <m/>
    <m/>
    <m/>
    <m/>
    <s v="JHWOEHRER"/>
    <m/>
    <m/>
    <m/>
    <m/>
    <m/>
    <m/>
    <m/>
    <m/>
    <m/>
    <s v="JLBAY"/>
    <n v="43899"/>
    <n v="43899"/>
    <n v="43900"/>
    <n v="43900"/>
    <m/>
    <m/>
    <m/>
    <m/>
    <m/>
    <m/>
    <m/>
    <m/>
    <m/>
    <m/>
    <s v="SVCORDERMAN"/>
    <d v="2020-03-10T00:00:00"/>
    <m/>
    <d v="2020-03-10T00:00:00"/>
    <d v="2020-03-10T00:00:00"/>
    <m/>
    <m/>
    <m/>
    <m/>
    <m/>
    <m/>
    <m/>
    <m/>
    <d v="2020-03-13T00:00:00"/>
    <m/>
    <s v="HAMIS"/>
    <m/>
    <m/>
    <m/>
    <m/>
    <m/>
    <m/>
    <m/>
    <d v="2020-03-19T00:00:00"/>
    <n v="43909"/>
    <s v="JLBAY"/>
    <d v="2020-03-10T00:00:00"/>
    <m/>
    <d v="2020-03-10T00:00:00"/>
    <d v="2020-03-10T00:00:00"/>
    <s v="AECRIMBLY"/>
    <m/>
    <m/>
    <m/>
    <m/>
    <m/>
    <m/>
    <m/>
    <m/>
    <m/>
    <x v="0"/>
    <x v="1"/>
  </r>
  <r>
    <s v="BAGRUBER"/>
    <n v="1902528503"/>
    <s v="GB/WS-CUSTOM-BLDR"/>
    <s v="TRIMARK BUILDING CONTRACTORS, INC."/>
    <s v="CARTOYZ - EHT"/>
    <s v="BO"/>
    <d v="2020-03-10T00:00:00"/>
    <n v="43948"/>
    <m/>
    <m/>
    <s v="CAN"/>
    <s v="ANN"/>
    <x v="2"/>
    <s v="ANN"/>
    <s v="E1"/>
    <m/>
    <n v="43900"/>
    <n v="43901"/>
    <m/>
    <n v="1"/>
    <n v="0"/>
    <n v="0"/>
    <n v="1.48"/>
    <n v="1.48"/>
    <n v="0"/>
    <m/>
    <n v="0"/>
    <n v="0"/>
    <n v="0"/>
    <m/>
    <m/>
    <n v="0"/>
    <n v="1"/>
    <n v="100"/>
    <n v="0"/>
    <m/>
    <n v="0"/>
    <m/>
    <m/>
    <m/>
    <m/>
    <m/>
    <s v="CBUTTER"/>
    <m/>
    <m/>
    <m/>
    <m/>
    <s v="BHLOCKLEAR"/>
    <m/>
    <m/>
    <m/>
    <m/>
    <m/>
    <m/>
    <m/>
    <m/>
    <m/>
    <s v="JBWILCOXSON"/>
    <n v="43900"/>
    <n v="43900"/>
    <n v="43903"/>
    <n v="43903"/>
    <s v="AAVONSEGGERN"/>
    <n v="43903"/>
    <n v="43903"/>
    <n v="43907"/>
    <n v="43907"/>
    <m/>
    <m/>
    <m/>
    <m/>
    <m/>
    <s v="SVCORDERMAN"/>
    <d v="2020-03-20T00:00:00"/>
    <m/>
    <d v="2020-03-20T00:00:00"/>
    <d v="2020-03-19T00:00:00"/>
    <m/>
    <m/>
    <m/>
    <m/>
    <m/>
    <m/>
    <m/>
    <m/>
    <n v="43913"/>
    <m/>
    <m/>
    <m/>
    <m/>
    <m/>
    <m/>
    <m/>
    <m/>
    <m/>
    <d v="2020-04-27T00:00:00"/>
    <m/>
    <s v="JBWILCOXSON"/>
    <d v="2020-03-19T00:00:00"/>
    <m/>
    <d v="2020-03-19T00:00:00"/>
    <d v="2020-03-19T00:00:00"/>
    <s v="PATEY"/>
    <m/>
    <m/>
    <m/>
    <m/>
    <m/>
    <m/>
    <m/>
    <m/>
    <m/>
    <x v="0"/>
    <x v="0"/>
  </r>
  <r>
    <s v="BAGRUBER"/>
    <n v="1902528505"/>
    <s v="GB/WS-CUSTOM-BLDR"/>
    <s v="TRIMARK BUILDING CONTRACTORS, INC."/>
    <s v="CARTOYZ - EHT"/>
    <s v="BO"/>
    <d v="2020-03-18T00:00:00"/>
    <n v="43948"/>
    <m/>
    <m/>
    <s v="CAN"/>
    <s v="ANN"/>
    <x v="2"/>
    <s v="ANN"/>
    <s v="E1"/>
    <m/>
    <n v="43909"/>
    <n v="43910"/>
    <m/>
    <n v="1"/>
    <n v="0"/>
    <n v="0"/>
    <n v="3.91"/>
    <n v="3.91"/>
    <n v="0"/>
    <m/>
    <n v="0"/>
    <n v="0"/>
    <n v="0"/>
    <m/>
    <m/>
    <n v="0"/>
    <n v="1"/>
    <n v="100"/>
    <n v="0"/>
    <m/>
    <n v="0"/>
    <m/>
    <m/>
    <m/>
    <m/>
    <m/>
    <s v="CBUTTER"/>
    <m/>
    <m/>
    <m/>
    <m/>
    <s v="BHLOCKLEAR"/>
    <m/>
    <m/>
    <m/>
    <m/>
    <m/>
    <m/>
    <m/>
    <m/>
    <m/>
    <s v="SDSENECAL"/>
    <n v="43909"/>
    <n v="43909"/>
    <n v="43910"/>
    <n v="43913"/>
    <s v="TAMCLAUGHLIN"/>
    <n v="43910"/>
    <n v="43910"/>
    <n v="43913"/>
    <n v="43913"/>
    <m/>
    <m/>
    <m/>
    <m/>
    <m/>
    <s v="SVCORDERMAN"/>
    <m/>
    <m/>
    <d v="2020-03-24T00:00:00"/>
    <d v="2020-03-23T00:00:00"/>
    <m/>
    <m/>
    <m/>
    <m/>
    <m/>
    <m/>
    <m/>
    <m/>
    <m/>
    <m/>
    <m/>
    <m/>
    <m/>
    <m/>
    <m/>
    <m/>
    <m/>
    <m/>
    <d v="2020-04-27T00:00:00"/>
    <m/>
    <s v="SDSENECAL"/>
    <d v="2020-03-23T00:00:00"/>
    <m/>
    <d v="2020-03-23T00:00:00"/>
    <d v="2020-03-23T00:00:00"/>
    <s v="PATEY"/>
    <m/>
    <m/>
    <m/>
    <m/>
    <m/>
    <m/>
    <m/>
    <m/>
    <m/>
    <x v="0"/>
    <x v="0"/>
  </r>
  <r>
    <s v="BAGRUBER"/>
    <n v="1902528508"/>
    <s v="GB-ENPARTS-BLDR"/>
    <s v="TRIMARK BUILDING CONTRACTORS, INC."/>
    <s v="CARTOYZ - EHT"/>
    <s v="BO"/>
    <d v="2020-03-23T00:00:00"/>
    <m/>
    <m/>
    <m/>
    <s v="CAN"/>
    <s v="ANN"/>
    <x v="2"/>
    <s v="ANN"/>
    <s v="E1"/>
    <m/>
    <m/>
    <m/>
    <m/>
    <n v="1"/>
    <n v="0"/>
    <n v="0"/>
    <n v="7.0000000000000007E-2"/>
    <n v="7.0000000000000007E-2"/>
    <n v="0"/>
    <m/>
    <n v="0"/>
    <n v="0"/>
    <n v="0"/>
    <m/>
    <m/>
    <n v="0"/>
    <n v="1"/>
    <n v="100"/>
    <n v="0"/>
    <m/>
    <n v="0"/>
    <m/>
    <m/>
    <m/>
    <m/>
    <m/>
    <s v="CBUTTER"/>
    <m/>
    <m/>
    <m/>
    <m/>
    <s v="BHLOCKLEAR"/>
    <m/>
    <m/>
    <m/>
    <m/>
    <m/>
    <m/>
    <m/>
    <m/>
    <m/>
    <s v="SDSENECAL"/>
    <d v="2020-03-23T00:00:00"/>
    <d v="2020-03-23T00:00:00"/>
    <d v="2020-03-23T00:00:00"/>
    <d v="2020-03-23T00:00:00"/>
    <s v="SDSENECAL"/>
    <n v="43913"/>
    <n v="43913"/>
    <n v="43913"/>
    <n v="43913"/>
    <m/>
    <m/>
    <m/>
    <m/>
    <m/>
    <s v="SVCORDERMAN"/>
    <n v="43914"/>
    <m/>
    <d v="2020-03-24T00:00:00"/>
    <d v="2020-03-24T00:00:00"/>
    <m/>
    <m/>
    <m/>
    <m/>
    <m/>
    <m/>
    <m/>
    <m/>
    <d v="2020-03-27T00:00:00"/>
    <m/>
    <m/>
    <m/>
    <m/>
    <m/>
    <m/>
    <m/>
    <m/>
    <m/>
    <d v="2020-04-27T00:00:00"/>
    <m/>
    <s v="SDSENECAL"/>
    <d v="2020-03-23T00:00:00"/>
    <m/>
    <d v="2020-03-23T00:00:00"/>
    <d v="2020-03-23T00:00:00"/>
    <s v="PATEY"/>
    <m/>
    <m/>
    <m/>
    <m/>
    <m/>
    <m/>
    <m/>
    <m/>
    <m/>
    <x v="0"/>
    <x v="1"/>
  </r>
  <r>
    <s v="BAGRUBER"/>
    <n v="1902528509"/>
    <s v="GB-ENPARTS-BLDR"/>
    <s v="TRIMARK BUILDING CONTRACTORS, INC."/>
    <s v="CARTOYZ - EHT"/>
    <s v="BO"/>
    <d v="2020-03-25T00:00:00"/>
    <m/>
    <m/>
    <m/>
    <s v="CAN"/>
    <s v="ANN"/>
    <x v="2"/>
    <s v="ANN"/>
    <s v="E1"/>
    <m/>
    <m/>
    <m/>
    <m/>
    <n v="1"/>
    <n v="0"/>
    <n v="0"/>
    <n v="0.04"/>
    <n v="0.04"/>
    <n v="0"/>
    <m/>
    <n v="0"/>
    <n v="0"/>
    <n v="0"/>
    <m/>
    <m/>
    <n v="0"/>
    <n v="1"/>
    <n v="100"/>
    <n v="0"/>
    <m/>
    <n v="0"/>
    <m/>
    <m/>
    <m/>
    <m/>
    <m/>
    <s v="CBUTTER"/>
    <m/>
    <m/>
    <m/>
    <m/>
    <s v="BHLOCKLEAR"/>
    <m/>
    <m/>
    <m/>
    <m/>
    <m/>
    <m/>
    <m/>
    <m/>
    <m/>
    <s v="SDSENECAL"/>
    <d v="2020-03-25T00:00:00"/>
    <d v="2020-03-25T00:00:00"/>
    <d v="2020-03-25T00:00:00"/>
    <d v="2020-03-25T00:00:00"/>
    <m/>
    <m/>
    <m/>
    <m/>
    <m/>
    <m/>
    <m/>
    <m/>
    <m/>
    <m/>
    <m/>
    <m/>
    <m/>
    <d v="2020-03-25T00:00:00"/>
    <d v="2020-03-25T00:00:00"/>
    <m/>
    <m/>
    <m/>
    <m/>
    <m/>
    <m/>
    <m/>
    <m/>
    <m/>
    <m/>
    <m/>
    <m/>
    <m/>
    <m/>
    <m/>
    <m/>
    <m/>
    <m/>
    <d v="2020-04-27T00:00:00"/>
    <m/>
    <s v="SDSENECAL"/>
    <d v="2020-03-25T00:00:00"/>
    <m/>
    <d v="2020-03-25T00:00:00"/>
    <d v="2020-03-25T00:00:00"/>
    <s v="PATEY"/>
    <m/>
    <m/>
    <m/>
    <m/>
    <m/>
    <m/>
    <m/>
    <m/>
    <m/>
    <x v="0"/>
    <x v="1"/>
  </r>
  <r>
    <s v="LTKANTZ"/>
    <n v="1902104901"/>
    <s v="GB/WS-STD-BLDR"/>
    <s v="C.W.B. CONTRACTORS, INC."/>
    <s v="BOYAJIAN INC."/>
    <s v="BO"/>
    <d v="2019-09-27T00:00:00"/>
    <d v="2020-04-20T00:00:00"/>
    <m/>
    <m/>
    <s v="ANN"/>
    <s v="ANN"/>
    <x v="3"/>
    <s v="ANN"/>
    <s v="C1"/>
    <m/>
    <d v="2019-10-22T00:00:00"/>
    <d v="2019-10-23T00:00:00"/>
    <m/>
    <n v="65806.91"/>
    <n v="0"/>
    <n v="20.440000000000001"/>
    <n v="19.48"/>
    <n v="19.48"/>
    <n v="42"/>
    <n v="93"/>
    <n v="101"/>
    <n v="2"/>
    <n v="103"/>
    <n v="4425.9799999999996"/>
    <n v="2801"/>
    <n v="0"/>
    <n v="21641.91"/>
    <n v="32.887"/>
    <n v="0"/>
    <m/>
    <n v="0"/>
    <m/>
    <m/>
    <m/>
    <m/>
    <m/>
    <s v="COURB"/>
    <d v="2020-02-26T00:00:00"/>
    <d v="2020-02-20T00:00:00"/>
    <d v="2020-02-28T00:00:00"/>
    <d v="2020-02-21T00:00:00"/>
    <s v="SLSEYFERT"/>
    <n v="43896"/>
    <m/>
    <d v="2020-03-06T00:00:00"/>
    <d v="2020-02-21T00:00:00"/>
    <s v="COURB"/>
    <n v="43889"/>
    <n v="43882"/>
    <n v="43889"/>
    <n v="43882"/>
    <s v="MLARSON"/>
    <d v="2020-03-11T00:00:00"/>
    <d v="2020-03-11T00:00:00"/>
    <d v="2020-03-18T00:00:00"/>
    <d v="2020-03-26T00:00:00"/>
    <s v="KELLT"/>
    <d v="2020-03-19T00:00:00"/>
    <d v="2020-03-18T00:00:00"/>
    <d v="2020-03-19T00:00:00"/>
    <d v="2020-03-19T00:00:00"/>
    <m/>
    <m/>
    <m/>
    <m/>
    <m/>
    <s v="SVCORDERMAN"/>
    <d v="2020-03-27T00:00:00"/>
    <m/>
    <d v="2020-03-27T00:00:00"/>
    <d v="2020-03-26T00:00:00"/>
    <s v="MLARSON"/>
    <d v="2020-03-24T00:00:00"/>
    <d v="2020-03-23T00:00:00"/>
    <d v="2020-03-24T00:00:00"/>
    <d v="2020-03-26T00:00:00"/>
    <m/>
    <m/>
    <m/>
    <m/>
    <m/>
    <s v="SLSEYFERT"/>
    <m/>
    <m/>
    <m/>
    <m/>
    <m/>
    <m/>
    <m/>
    <d v="2020-05-01T00:00:00"/>
    <m/>
    <s v="MLARSON"/>
    <d v="2020-03-27T00:00:00"/>
    <m/>
    <d v="2020-03-27T00:00:00"/>
    <d v="2020-03-26T00:00:00"/>
    <s v="KEENS"/>
    <n v="43747"/>
    <n v="43747"/>
    <n v="43756"/>
    <n v="43760"/>
    <m/>
    <m/>
    <m/>
    <m/>
    <m/>
    <x v="0"/>
    <x v="0"/>
  </r>
  <r>
    <s v="PERTC"/>
    <n v="1902661802"/>
    <s v="GB/WS-CUSTOM-BLDR"/>
    <s v="DESIGN SYSTEMS BUILDERS, LLC"/>
    <s v="MINTH"/>
    <s v="BO"/>
    <d v="2020-01-07T00:00:00"/>
    <d v="2020-03-27T00:00:00"/>
    <m/>
    <s v="19-154C"/>
    <s v="ANN"/>
    <s v="ANN"/>
    <x v="3"/>
    <s v="ANN"/>
    <s v="C1"/>
    <m/>
    <d v="2020-02-12T00:00:00"/>
    <d v="2020-02-12T00:00:00"/>
    <m/>
    <n v="360780"/>
    <n v="0"/>
    <n v="220.13"/>
    <n v="134.44999999999999"/>
    <n v="134.44999999999999"/>
    <n v="0"/>
    <m/>
    <n v="0"/>
    <n v="0"/>
    <n v="0"/>
    <m/>
    <m/>
    <n v="0"/>
    <n v="43478"/>
    <n v="12.051"/>
    <n v="112399.67999999999"/>
    <m/>
    <n v="0"/>
    <m/>
    <m/>
    <m/>
    <m/>
    <m/>
    <s v="GRANL"/>
    <d v="2020-01-24T00:00:00"/>
    <d v="2020-01-24T00:00:00"/>
    <d v="2020-02-06T00:00:00"/>
    <d v="2020-02-06T00:00:00"/>
    <s v="BHLOCKLEAR"/>
    <n v="43864"/>
    <n v="43864"/>
    <d v="2020-02-03T00:00:00"/>
    <d v="2020-02-03T00:00:00"/>
    <s v="GRANL"/>
    <n v="43867"/>
    <n v="43867"/>
    <n v="43867"/>
    <n v="43867"/>
    <s v="MTURK"/>
    <d v="2020-02-03T00:00:00"/>
    <d v="2020-02-03T00:00:00"/>
    <d v="2020-02-19T00:00:00"/>
    <d v="2020-02-19T00:00:00"/>
    <s v="RRFRAZEE"/>
    <d v="2020-02-10T00:00:00"/>
    <d v="2020-02-10T00:00:00"/>
    <d v="2020-03-05T00:00:00"/>
    <d v="2020-03-06T00:00:00"/>
    <m/>
    <m/>
    <m/>
    <m/>
    <m/>
    <s v="SVCORDERMAN"/>
    <d v="2020-03-05T00:00:00"/>
    <m/>
    <d v="2020-03-06T00:00:00"/>
    <d v="2020-03-06T00:00:00"/>
    <m/>
    <m/>
    <m/>
    <m/>
    <m/>
    <m/>
    <m/>
    <m/>
    <d v="2020-03-11T00:00:00"/>
    <m/>
    <s v="AALINAGHIAN"/>
    <m/>
    <m/>
    <m/>
    <m/>
    <m/>
    <m/>
    <m/>
    <d v="2020-03-23T00:00:00"/>
    <n v="43914"/>
    <s v="MTURK"/>
    <d v="2020-03-05T00:00:00"/>
    <m/>
    <d v="2020-03-05T00:00:00"/>
    <d v="2020-03-06T00:00:00"/>
    <s v="TDDERR"/>
    <m/>
    <m/>
    <m/>
    <m/>
    <m/>
    <m/>
    <m/>
    <m/>
    <m/>
    <x v="1"/>
    <x v="0"/>
  </r>
  <r>
    <s v="PERTC"/>
    <n v="1902554307"/>
    <s v="GB/LM-CUSTOM-BLDR"/>
    <s v="DESIGN SYSTEMS BUILDERS, LLC"/>
    <s v="AIRTECH INTERNATIONAL, INC. EX"/>
    <s v="BO"/>
    <d v="2020-02-11T00:00:00"/>
    <d v="2020-04-13T00:00:00"/>
    <m/>
    <s v="19-159C"/>
    <s v="ANN"/>
    <s v="ANN"/>
    <x v="3"/>
    <s v="ANN"/>
    <s v="C1"/>
    <m/>
    <n v="43872"/>
    <n v="43873"/>
    <m/>
    <n v="192349"/>
    <n v="0"/>
    <n v="67.59"/>
    <n v="72.39"/>
    <n v="72.39"/>
    <n v="0"/>
    <m/>
    <n v="0"/>
    <n v="0"/>
    <n v="0"/>
    <m/>
    <m/>
    <n v="0"/>
    <n v="41635"/>
    <n v="21.646000000000001"/>
    <n v="0"/>
    <m/>
    <n v="0"/>
    <m/>
    <m/>
    <m/>
    <m/>
    <m/>
    <s v="MHUDGINS"/>
    <m/>
    <m/>
    <m/>
    <m/>
    <s v="SLSEYFERT"/>
    <m/>
    <m/>
    <m/>
    <m/>
    <m/>
    <m/>
    <m/>
    <m/>
    <m/>
    <s v="LWILLIAMS1"/>
    <d v="2020-03-02T00:00:00"/>
    <d v="2020-02-13T00:00:00"/>
    <d v="2020-03-10T00:00:00"/>
    <d v="2020-03-13T00:00:00"/>
    <s v="KELLT"/>
    <n v="43887"/>
    <n v="43887"/>
    <n v="43889"/>
    <n v="43892"/>
    <m/>
    <m/>
    <m/>
    <m/>
    <m/>
    <s v="SVCORDERMAN"/>
    <m/>
    <m/>
    <d v="2020-03-13T00:00:00"/>
    <d v="2020-03-13T00:00:00"/>
    <m/>
    <m/>
    <m/>
    <m/>
    <m/>
    <m/>
    <m/>
    <m/>
    <n v="43908"/>
    <m/>
    <s v="AALINAGHIAN"/>
    <m/>
    <m/>
    <m/>
    <m/>
    <m/>
    <m/>
    <m/>
    <d v="2020-04-13T00:00:00"/>
    <m/>
    <s v="LWILLIAMS1"/>
    <d v="2020-03-12T00:00:00"/>
    <m/>
    <d v="2020-03-12T00:00:00"/>
    <d v="2020-03-13T00:00:00"/>
    <s v="AECRIMBLY"/>
    <m/>
    <m/>
    <m/>
    <m/>
    <m/>
    <m/>
    <m/>
    <m/>
    <m/>
    <x v="1"/>
    <x v="0"/>
  </r>
  <r>
    <s v="PERTC"/>
    <n v="1902661804"/>
    <s v="GB/WS-CUSTOM-BLDR"/>
    <s v="DESIGN SYSTEMS BUILDERS, LLC"/>
    <s v="MINTH"/>
    <s v="BO"/>
    <d v="2020-02-12T00:00:00"/>
    <d v="2020-03-30T00:00:00"/>
    <m/>
    <s v="19-154C"/>
    <s v="ANN"/>
    <s v="KC1"/>
    <x v="3"/>
    <s v="ANN"/>
    <s v="C1"/>
    <m/>
    <d v="2020-02-12T00:00:00"/>
    <d v="2020-02-12T00:00:00"/>
    <m/>
    <n v="267769"/>
    <n v="0"/>
    <n v="144.33000000000001"/>
    <n v="17.059999999999999"/>
    <n v="17.059999999999999"/>
    <n v="0"/>
    <m/>
    <n v="0"/>
    <n v="0"/>
    <n v="0"/>
    <m/>
    <m/>
    <n v="0"/>
    <n v="29542"/>
    <n v="11.032999999999999"/>
    <n v="0"/>
    <m/>
    <n v="0"/>
    <m/>
    <m/>
    <m/>
    <m/>
    <m/>
    <s v="JHWOEHRER"/>
    <m/>
    <m/>
    <m/>
    <m/>
    <s v="HAMIS"/>
    <m/>
    <m/>
    <m/>
    <m/>
    <m/>
    <m/>
    <m/>
    <m/>
    <m/>
    <s v="MLARSON"/>
    <d v="2020-02-17T00:00:00"/>
    <d v="2020-02-06T00:00:00"/>
    <d v="2020-02-25T00:00:00"/>
    <d v="2020-03-05T00:00:00"/>
    <s v="SBNISSEN"/>
    <d v="2020-02-27T00:00:00"/>
    <d v="2020-03-01T00:00:00"/>
    <d v="2020-03-02T00:00:00"/>
    <d v="2020-03-05T00:00:00"/>
    <m/>
    <m/>
    <m/>
    <m/>
    <m/>
    <s v="SVCORDERMAN"/>
    <m/>
    <m/>
    <d v="2020-03-10T00:00:00"/>
    <d v="2020-03-10T00:00:00"/>
    <m/>
    <m/>
    <m/>
    <m/>
    <m/>
    <m/>
    <m/>
    <m/>
    <d v="2020-03-13T00:00:00"/>
    <m/>
    <s v="HAMIS"/>
    <m/>
    <m/>
    <m/>
    <m/>
    <m/>
    <m/>
    <m/>
    <d v="2020-04-07T00:00:00"/>
    <m/>
    <s v="MLARSON"/>
    <d v="2020-03-05T00:00:00"/>
    <m/>
    <d v="2020-03-05T00:00:00"/>
    <d v="2020-03-05T00:00:00"/>
    <s v="TDDERR"/>
    <m/>
    <m/>
    <m/>
    <m/>
    <m/>
    <m/>
    <m/>
    <m/>
    <m/>
    <x v="0"/>
    <x v="0"/>
  </r>
  <r>
    <s v="PERTC"/>
    <n v="1902661806"/>
    <s v="GB/WS-CUSTOM-BLDR"/>
    <s v="DESIGN SYSTEMS BUILDERS, LLC"/>
    <s v="MINTH"/>
    <s v="BO"/>
    <d v="2020-02-12T00:00:00"/>
    <d v="2020-04-02T00:00:00"/>
    <m/>
    <s v="19-154C"/>
    <s v="ANN"/>
    <s v="KC1"/>
    <x v="3"/>
    <s v="ANN"/>
    <s v="C1"/>
    <m/>
    <d v="2020-02-12T00:00:00"/>
    <d v="2020-02-12T00:00:00"/>
    <m/>
    <n v="174755"/>
    <n v="0"/>
    <n v="68.52"/>
    <n v="91.06"/>
    <n v="91.06"/>
    <n v="0"/>
    <m/>
    <n v="0"/>
    <n v="0"/>
    <n v="0"/>
    <m/>
    <m/>
    <n v="0"/>
    <n v="15600"/>
    <n v="8.9269999999999996"/>
    <n v="0"/>
    <m/>
    <n v="0"/>
    <m/>
    <m/>
    <m/>
    <m/>
    <m/>
    <s v="JHWOEHRER"/>
    <m/>
    <m/>
    <m/>
    <m/>
    <s v="HAMIS"/>
    <m/>
    <m/>
    <m/>
    <m/>
    <m/>
    <m/>
    <m/>
    <m/>
    <m/>
    <s v="JHUFFSTUTTER"/>
    <d v="2020-02-03T00:00:00"/>
    <d v="2020-02-17T00:00:00"/>
    <d v="2020-03-05T00:00:00"/>
    <d v="2020-03-11T00:00:00"/>
    <s v="SBNISSEN"/>
    <d v="2020-03-05T00:00:00"/>
    <d v="2020-03-05T00:00:00"/>
    <d v="2020-03-10T00:00:00"/>
    <d v="2020-03-11T00:00:00"/>
    <m/>
    <m/>
    <m/>
    <m/>
    <m/>
    <s v="SVCORDERMAN"/>
    <m/>
    <m/>
    <d v="2020-03-11T00:00:00"/>
    <d v="2020-03-11T00:00:00"/>
    <m/>
    <m/>
    <m/>
    <m/>
    <m/>
    <m/>
    <m/>
    <m/>
    <d v="2020-03-16T00:00:00"/>
    <m/>
    <s v="HAMIS"/>
    <m/>
    <m/>
    <m/>
    <m/>
    <m/>
    <m/>
    <m/>
    <d v="2020-04-02T00:00:00"/>
    <m/>
    <s v="JHUFFSTUTTER"/>
    <d v="2020-03-10T00:00:00"/>
    <m/>
    <d v="2020-03-10T00:00:00"/>
    <d v="2020-03-11T00:00:00"/>
    <s v="TDDERR"/>
    <m/>
    <m/>
    <m/>
    <m/>
    <m/>
    <m/>
    <m/>
    <m/>
    <m/>
    <x v="1"/>
    <x v="0"/>
  </r>
  <r>
    <s v="PERTC"/>
    <n v="1902554301"/>
    <s v="GB/LM-CUSTOM-BLDR"/>
    <s v="DESIGN SYSTEMS BUILDERS, LLC"/>
    <s v="AIRTECH INTERNATIONAL, INC. EX"/>
    <s v="BO"/>
    <d v="2019-11-27T00:00:00"/>
    <d v="2020-03-30T00:00:00"/>
    <m/>
    <s v="19-159C"/>
    <s v="ANN"/>
    <s v="ANN"/>
    <x v="3"/>
    <s v="ANN"/>
    <s v="F1"/>
    <m/>
    <d v="2020-02-11T00:00:00"/>
    <d v="2020-02-11T00:00:00"/>
    <m/>
    <n v="242603"/>
    <n v="0"/>
    <n v="92"/>
    <n v="89.42"/>
    <n v="89.42"/>
    <n v="387"/>
    <m/>
    <n v="891.5"/>
    <n v="0"/>
    <n v="891.5"/>
    <n v="61850"/>
    <n v="42075"/>
    <n v="0"/>
    <n v="39003"/>
    <n v="16.077000000000002"/>
    <n v="0"/>
    <m/>
    <n v="17.2"/>
    <m/>
    <m/>
    <m/>
    <m/>
    <m/>
    <s v="MHUDGINS"/>
    <n v="43850"/>
    <n v="43850"/>
    <n v="43864"/>
    <n v="43866"/>
    <s v="SLSEYFERT"/>
    <n v="43861"/>
    <m/>
    <n v="43861"/>
    <n v="43867"/>
    <s v="MHUDGINS"/>
    <n v="43864"/>
    <n v="43864"/>
    <n v="43864"/>
    <n v="43867"/>
    <s v="AGLOYA"/>
    <d v="2020-02-03T00:00:00"/>
    <d v="2020-02-03T00:00:00"/>
    <d v="2020-02-04T00:00:00"/>
    <d v="2020-03-05T00:00:00"/>
    <s v="KELLT"/>
    <d v="2020-02-24T00:00:00"/>
    <d v="2020-02-24T00:00:00"/>
    <d v="2020-03-04T00:00:00"/>
    <d v="2020-03-04T00:00:00"/>
    <m/>
    <m/>
    <m/>
    <m/>
    <m/>
    <s v="SVCORDERMAN"/>
    <d v="2020-03-06T00:00:00"/>
    <m/>
    <d v="2020-03-06T00:00:00"/>
    <d v="2020-03-06T00:00:00"/>
    <s v="REKHA"/>
    <n v="43878"/>
    <n v="43878"/>
    <n v="43878"/>
    <m/>
    <m/>
    <m/>
    <m/>
    <d v="2020-03-11T00:00:00"/>
    <m/>
    <s v="AALINAGHIAN"/>
    <m/>
    <m/>
    <m/>
    <m/>
    <m/>
    <m/>
    <m/>
    <d v="2020-03-26T00:00:00"/>
    <m/>
    <s v="AGLOYA"/>
    <d v="2020-03-05T00:00:00"/>
    <m/>
    <d v="2020-03-05T00:00:00"/>
    <d v="2020-03-06T00:00:00"/>
    <s v="AECRIMBLY"/>
    <n v="43801"/>
    <m/>
    <n v="43838"/>
    <n v="43840"/>
    <m/>
    <m/>
    <m/>
    <m/>
    <m/>
    <x v="1"/>
    <x v="0"/>
  </r>
  <r>
    <s v="PERTC"/>
    <n v="1902554302"/>
    <s v="GB/LM-CUSTOM-BLDR"/>
    <s v="DESIGN SYSTEMS BUILDERS, LLC"/>
    <s v="AIRTECH INTERNATIONAL, INC. EX"/>
    <s v="BO"/>
    <d v="2019-12-05T00:00:00"/>
    <d v="2020-04-03T00:00:00"/>
    <m/>
    <s v="19-159C"/>
    <s v="ANN"/>
    <s v="KC3"/>
    <x v="3"/>
    <s v="ANN"/>
    <s v="F1"/>
    <m/>
    <d v="2020-02-11T00:00:00"/>
    <d v="2020-02-11T00:00:00"/>
    <m/>
    <n v="34041"/>
    <n v="0"/>
    <n v="23"/>
    <n v="19.11"/>
    <n v="19.11"/>
    <n v="0"/>
    <m/>
    <n v="0"/>
    <n v="0"/>
    <n v="0"/>
    <m/>
    <m/>
    <n v="0"/>
    <n v="222"/>
    <n v="0.65200000000000002"/>
    <n v="0"/>
    <m/>
    <n v="0"/>
    <m/>
    <m/>
    <m/>
    <m/>
    <m/>
    <s v="MORRJ1"/>
    <m/>
    <m/>
    <m/>
    <m/>
    <s v="HAMIS"/>
    <m/>
    <m/>
    <m/>
    <m/>
    <m/>
    <m/>
    <m/>
    <m/>
    <m/>
    <s v="KELLT"/>
    <d v="2020-02-18T00:00:00"/>
    <d v="2020-02-18T00:00:00"/>
    <d v="2020-03-12T00:00:00"/>
    <d v="2020-03-12T00:00:00"/>
    <s v="AGLOYA"/>
    <n v="43895"/>
    <m/>
    <n v="43902"/>
    <m/>
    <m/>
    <m/>
    <m/>
    <m/>
    <m/>
    <s v="SVCORDERMAN"/>
    <d v="2020-03-09T00:00:00"/>
    <m/>
    <d v="2020-03-13T00:00:00"/>
    <d v="2020-03-13T00:00:00"/>
    <m/>
    <m/>
    <m/>
    <m/>
    <m/>
    <m/>
    <m/>
    <m/>
    <d v="2020-03-18T00:00:00"/>
    <m/>
    <s v="AALINAGHIAN"/>
    <m/>
    <m/>
    <m/>
    <m/>
    <m/>
    <m/>
    <m/>
    <d v="2020-04-03T00:00:00"/>
    <m/>
    <s v="KELLT"/>
    <d v="2020-03-12T00:00:00"/>
    <m/>
    <d v="2020-03-12T00:00:00"/>
    <d v="2020-03-12T00:00:00"/>
    <s v="AECRIMBLY"/>
    <m/>
    <m/>
    <m/>
    <m/>
    <m/>
    <m/>
    <m/>
    <m/>
    <m/>
    <x v="0"/>
    <x v="0"/>
  </r>
  <r>
    <s v="BAGRUBER"/>
    <n v="1902686401"/>
    <s v="GB/WS-CUSTOM-BLDR"/>
    <s v="FENTON CONSTRUCTION CO., INC."/>
    <s v="ALDEN LEEDS 3B MAIN"/>
    <s v="BO"/>
    <d v="2019-12-18T00:00:00"/>
    <d v="2020-04-22T00:00:00"/>
    <m/>
    <n v="11146"/>
    <s v="ANN"/>
    <s v="KC1"/>
    <x v="3"/>
    <s v="ANN"/>
    <s v="F1"/>
    <m/>
    <d v="2020-02-05T00:00:00"/>
    <d v="2020-02-05T00:00:00"/>
    <m/>
    <n v="331716.11"/>
    <n v="0"/>
    <n v="64.27"/>
    <n v="29.37"/>
    <n v="29.37"/>
    <n v="452"/>
    <m/>
    <n v="689.25"/>
    <n v="191"/>
    <n v="880.25"/>
    <n v="81685.8"/>
    <n v="51699"/>
    <n v="0"/>
    <n v="92440.11"/>
    <n v="27.867000000000001"/>
    <n v="0"/>
    <m/>
    <n v="27.3"/>
    <m/>
    <m/>
    <m/>
    <m/>
    <m/>
    <s v="JHWOEHRER"/>
    <n v="43864"/>
    <n v="43866"/>
    <n v="43881"/>
    <n v="43881"/>
    <s v="SCHLK"/>
    <n v="43873"/>
    <m/>
    <n v="43874"/>
    <m/>
    <s v="SOMMJ"/>
    <n v="43878"/>
    <n v="43878"/>
    <n v="43878"/>
    <m/>
    <s v="MEMONTALBO"/>
    <d v="2020-02-18T00:00:00"/>
    <d v="2020-02-17T00:00:00"/>
    <d v="2020-03-12T00:00:00"/>
    <d v="2020-03-23T00:00:00"/>
    <s v="BAHOLT"/>
    <d v="2020-03-04T00:00:00"/>
    <d v="2020-03-04T00:00:00"/>
    <d v="2020-03-18T00:00:00"/>
    <d v="2020-03-26T00:00:00"/>
    <m/>
    <m/>
    <m/>
    <m/>
    <m/>
    <s v="SVCORDERMAN"/>
    <d v="2020-03-20T00:00:00"/>
    <m/>
    <d v="2020-03-27T00:00:00"/>
    <d v="2020-03-27T00:00:00"/>
    <m/>
    <m/>
    <m/>
    <m/>
    <m/>
    <m/>
    <m/>
    <m/>
    <d v="2020-04-01T00:00:00"/>
    <m/>
    <s v="SCHLK"/>
    <m/>
    <m/>
    <m/>
    <m/>
    <m/>
    <m/>
    <m/>
    <d v="2020-04-22T00:00:00"/>
    <m/>
    <s v="MEMONTALBO"/>
    <d v="2020-03-26T00:00:00"/>
    <m/>
    <d v="2020-03-26T00:00:00"/>
    <d v="2020-03-27T00:00:00"/>
    <s v="AECRIMBLY"/>
    <n v="43833"/>
    <m/>
    <n v="43857"/>
    <n v="43854"/>
    <m/>
    <m/>
    <m/>
    <m/>
    <m/>
    <x v="1"/>
    <x v="0"/>
  </r>
  <r>
    <s v="PERTC"/>
    <n v="1902554306"/>
    <s v="GB/LM-CUSTOM-BLDR"/>
    <s v="DESIGN SYSTEMS BUILDERS, LLC"/>
    <s v="AIRTECH INTERNATIONAL, INC. EX"/>
    <s v="BO"/>
    <d v="2020-02-11T00:00:00"/>
    <d v="2020-03-30T00:00:00"/>
    <m/>
    <s v="19-159C"/>
    <s v="ANN"/>
    <s v="ANN"/>
    <x v="3"/>
    <s v="ANN"/>
    <s v="F1"/>
    <m/>
    <d v="2020-02-11T00:00:00"/>
    <d v="2020-02-12T00:00:00"/>
    <m/>
    <n v="48420"/>
    <n v="0"/>
    <n v="20.09"/>
    <n v="18.239999999999998"/>
    <n v="18.239999999999998"/>
    <n v="0"/>
    <m/>
    <n v="0"/>
    <n v="0"/>
    <n v="0"/>
    <m/>
    <m/>
    <n v="0"/>
    <n v="15481"/>
    <n v="31.972000000000001"/>
    <n v="0"/>
    <m/>
    <n v="0"/>
    <m/>
    <m/>
    <m/>
    <m/>
    <m/>
    <s v="MHUDGINS"/>
    <m/>
    <m/>
    <m/>
    <m/>
    <s v="SLSEYFERT"/>
    <m/>
    <m/>
    <m/>
    <m/>
    <m/>
    <m/>
    <m/>
    <m/>
    <m/>
    <s v="JDEASTERWOOD"/>
    <d v="2020-02-17T00:00:00"/>
    <d v="2020-02-17T00:00:00"/>
    <d v="2020-03-05T00:00:00"/>
    <d v="2020-03-06T00:00:00"/>
    <s v="KELLT"/>
    <n v="43888"/>
    <n v="43888"/>
    <n v="43895"/>
    <n v="43896"/>
    <m/>
    <m/>
    <m/>
    <m/>
    <m/>
    <s v="SVCORDERMAN"/>
    <d v="2020-03-06T00:00:00"/>
    <m/>
    <d v="2020-03-06T00:00:00"/>
    <d v="2020-03-06T00:00:00"/>
    <m/>
    <m/>
    <m/>
    <m/>
    <m/>
    <m/>
    <m/>
    <m/>
    <d v="2020-03-11T00:00:00"/>
    <m/>
    <s v="AALINAGHIAN"/>
    <m/>
    <m/>
    <m/>
    <m/>
    <m/>
    <m/>
    <m/>
    <d v="2020-03-26T00:00:00"/>
    <m/>
    <s v="JDEASTERWOOD"/>
    <d v="2020-03-05T00:00:00"/>
    <m/>
    <d v="2020-03-05T00:00:00"/>
    <d v="2020-03-06T00:00:00"/>
    <s v="AECRIMBLY"/>
    <m/>
    <m/>
    <m/>
    <m/>
    <m/>
    <m/>
    <m/>
    <m/>
    <m/>
    <x v="1"/>
    <x v="0"/>
  </r>
  <r>
    <s v="PERTC"/>
    <n v="1902554305"/>
    <s v="GB/LM-CUSTOM-BLDR"/>
    <s v="DESIGN SYSTEMS BUILDERS, LLC"/>
    <s v="AIRTECH INTERNATIONAL, INC. EX"/>
    <s v="BO"/>
    <d v="2020-02-11T00:00:00"/>
    <d v="2020-04-03T00:00:00"/>
    <m/>
    <s v="19-159C"/>
    <s v="ANN"/>
    <s v="ANN"/>
    <x v="3"/>
    <s v="ANN"/>
    <s v="F1"/>
    <m/>
    <d v="2020-02-11T00:00:00"/>
    <d v="2020-02-12T00:00:00"/>
    <m/>
    <n v="23800"/>
    <n v="0"/>
    <n v="9.57"/>
    <n v="5.8"/>
    <n v="5.8"/>
    <n v="0"/>
    <m/>
    <n v="0"/>
    <n v="0"/>
    <n v="0"/>
    <m/>
    <m/>
    <n v="0"/>
    <n v="7609"/>
    <n v="31.971"/>
    <n v="0"/>
    <m/>
    <n v="0"/>
    <m/>
    <m/>
    <m/>
    <m/>
    <m/>
    <s v="MHUDGINS"/>
    <m/>
    <m/>
    <m/>
    <m/>
    <s v="SLSEYFERT"/>
    <m/>
    <m/>
    <m/>
    <m/>
    <m/>
    <m/>
    <m/>
    <m/>
    <m/>
    <s v="KELLT"/>
    <d v="2020-02-13T00:00:00"/>
    <d v="2020-02-13T00:00:00"/>
    <d v="2020-03-12T00:00:00"/>
    <d v="2020-03-13T00:00:00"/>
    <s v="AGLOYA"/>
    <d v="2020-03-02T00:00:00"/>
    <m/>
    <d v="2020-03-12T00:00:00"/>
    <m/>
    <m/>
    <m/>
    <m/>
    <m/>
    <m/>
    <s v="SVCORDERMAN"/>
    <d v="2020-03-13T00:00:00"/>
    <m/>
    <d v="2020-03-13T00:00:00"/>
    <d v="2020-03-13T00:00:00"/>
    <m/>
    <m/>
    <m/>
    <m/>
    <m/>
    <m/>
    <m/>
    <m/>
    <m/>
    <m/>
    <s v="AALINAGHIAN"/>
    <m/>
    <m/>
    <m/>
    <m/>
    <m/>
    <m/>
    <m/>
    <d v="2020-04-01T00:00:00"/>
    <m/>
    <s v="KELLT"/>
    <d v="2020-03-12T00:00:00"/>
    <m/>
    <d v="2020-03-12T00:00:00"/>
    <d v="2020-03-13T00:00:00"/>
    <s v="AECRIMBLY"/>
    <m/>
    <m/>
    <m/>
    <m/>
    <m/>
    <m/>
    <m/>
    <m/>
    <m/>
    <x v="1"/>
    <x v="0"/>
  </r>
  <r>
    <s v="PERTC"/>
    <n v="1902554304"/>
    <s v="GB/LM-CUSTOM-BLDR"/>
    <s v="DESIGN SYSTEMS BUILDERS, LLC"/>
    <s v="AIRTECH INTERNATIONAL, INC. EX"/>
    <s v="BO"/>
    <d v="2020-02-11T00:00:00"/>
    <d v="2020-03-30T00:00:00"/>
    <m/>
    <s v="19-159C"/>
    <s v="ANN"/>
    <s v="ANN"/>
    <x v="3"/>
    <s v="ANN"/>
    <s v="F1"/>
    <m/>
    <d v="2020-02-11T00:00:00"/>
    <d v="2020-02-12T00:00:00"/>
    <m/>
    <n v="79332"/>
    <n v="0"/>
    <n v="38.29"/>
    <n v="40.76"/>
    <n v="40.76"/>
    <n v="0"/>
    <m/>
    <n v="0"/>
    <n v="0"/>
    <n v="0"/>
    <m/>
    <m/>
    <n v="0"/>
    <n v="14568"/>
    <n v="18.363"/>
    <n v="4976.24"/>
    <m/>
    <n v="0"/>
    <m/>
    <m/>
    <m/>
    <m/>
    <m/>
    <s v="MHUDGINS"/>
    <m/>
    <m/>
    <m/>
    <m/>
    <s v="SLSEYFERT"/>
    <m/>
    <m/>
    <m/>
    <m/>
    <m/>
    <m/>
    <m/>
    <m/>
    <m/>
    <s v="KELLT"/>
    <d v="2020-02-03T00:00:00"/>
    <d v="2020-02-03T00:00:00"/>
    <d v="2020-03-05T00:00:00"/>
    <d v="2020-03-05T00:00:00"/>
    <s v="SBNISSEN"/>
    <d v="2020-02-25T00:00:00"/>
    <m/>
    <d v="2020-02-28T00:00:00"/>
    <m/>
    <m/>
    <m/>
    <m/>
    <m/>
    <m/>
    <s v="SVCORDERMAN"/>
    <d v="2020-03-06T00:00:00"/>
    <m/>
    <d v="2020-03-06T00:00:00"/>
    <d v="2020-03-06T00:00:00"/>
    <m/>
    <m/>
    <m/>
    <m/>
    <m/>
    <m/>
    <m/>
    <m/>
    <d v="2020-03-11T00:00:00"/>
    <m/>
    <s v="AALINAGHIAN"/>
    <m/>
    <m/>
    <m/>
    <m/>
    <m/>
    <m/>
    <m/>
    <d v="2020-03-26T00:00:00"/>
    <n v="43916"/>
    <s v="KELLT"/>
    <d v="2020-03-05T00:00:00"/>
    <m/>
    <d v="2020-03-05T00:00:00"/>
    <d v="2020-03-05T00:00:00"/>
    <s v="AECRIMBLY"/>
    <m/>
    <m/>
    <m/>
    <m/>
    <m/>
    <m/>
    <m/>
    <m/>
    <m/>
    <x v="0"/>
    <x v="0"/>
  </r>
  <r>
    <s v="BAGRUBER"/>
    <n v="1902686402"/>
    <s v="GB/WS-CUSTOM-BLDR"/>
    <s v="FENTON CONSTRUCTION CO., INC."/>
    <s v="ALDEN LEEDS 3B MAIN"/>
    <s v="BO"/>
    <d v="2020-02-27T00:00:00"/>
    <n v="43943"/>
    <m/>
    <n v="11146"/>
    <s v="ANN"/>
    <s v="KC1"/>
    <x v="3"/>
    <s v="ANN"/>
    <s v="F1"/>
    <m/>
    <n v="43888"/>
    <n v="43889"/>
    <m/>
    <n v="2"/>
    <n v="0"/>
    <n v="0"/>
    <n v="17.48"/>
    <n v="17.48"/>
    <n v="0"/>
    <m/>
    <n v="0"/>
    <n v="0"/>
    <n v="0"/>
    <m/>
    <m/>
    <n v="0"/>
    <n v="2"/>
    <n v="200"/>
    <n v="0"/>
    <m/>
    <n v="0"/>
    <m/>
    <m/>
    <m/>
    <m/>
    <m/>
    <s v="JHWOEHRER"/>
    <m/>
    <m/>
    <m/>
    <m/>
    <s v="SCHLK"/>
    <m/>
    <m/>
    <m/>
    <m/>
    <m/>
    <m/>
    <m/>
    <m/>
    <m/>
    <s v="MEMONTALBO"/>
    <n v="43879"/>
    <n v="43878"/>
    <n v="43902"/>
    <n v="43913"/>
    <s v="BAHOLT"/>
    <n v="43894"/>
    <n v="43894"/>
    <n v="43908"/>
    <n v="43918"/>
    <m/>
    <m/>
    <m/>
    <m/>
    <m/>
    <s v="SVCORDERMAN"/>
    <d v="2020-03-20T00:00:00"/>
    <m/>
    <d v="2020-03-27T00:00:00"/>
    <d v="2020-03-28T00:00:00"/>
    <m/>
    <m/>
    <m/>
    <m/>
    <m/>
    <m/>
    <m/>
    <m/>
    <d v="2020-04-01T00:00:00"/>
    <m/>
    <s v="SCHLK"/>
    <m/>
    <m/>
    <m/>
    <m/>
    <m/>
    <m/>
    <m/>
    <d v="2020-04-22T00:00:00"/>
    <m/>
    <s v="MEMONTALBO"/>
    <d v="2020-03-26T00:00:00"/>
    <m/>
    <d v="2020-03-26T00:00:00"/>
    <d v="2020-03-28T00:00:00"/>
    <s v="AECRIMBLY"/>
    <m/>
    <m/>
    <m/>
    <m/>
    <m/>
    <m/>
    <m/>
    <m/>
    <m/>
    <x v="1"/>
    <x v="0"/>
  </r>
  <r>
    <s v="BAGRUBER"/>
    <n v="1901399314"/>
    <s v="GB-ENPARTS-BLDR"/>
    <s v="FREEMAN CORPORATION"/>
    <s v="ARIEL KD-1"/>
    <s v="CL"/>
    <d v="2020-02-27T00:00:00"/>
    <m/>
    <m/>
    <s v="1950-01-13120"/>
    <s v="ANN"/>
    <s v="KC1"/>
    <x v="3"/>
    <s v="ANN"/>
    <s v="F1"/>
    <m/>
    <m/>
    <m/>
    <n v="43899"/>
    <n v="1611.71"/>
    <n v="1611.71"/>
    <n v="0.18"/>
    <n v="0.17"/>
    <n v="0.17"/>
    <n v="0"/>
    <m/>
    <n v="0"/>
    <n v="0"/>
    <n v="0"/>
    <m/>
    <m/>
    <n v="0"/>
    <n v="51.77"/>
    <n v="3.2120000000000002"/>
    <n v="128.53"/>
    <n v="7.9749999999999996"/>
    <n v="0"/>
    <m/>
    <m/>
    <m/>
    <m/>
    <m/>
    <s v="BKRIDDLE"/>
    <m/>
    <m/>
    <m/>
    <m/>
    <s v="JHWOEHRER"/>
    <m/>
    <m/>
    <m/>
    <m/>
    <m/>
    <m/>
    <m/>
    <m/>
    <m/>
    <s v="KELLT"/>
    <m/>
    <m/>
    <d v="2020-02-28T00:00:00"/>
    <m/>
    <s v="AGLOYA"/>
    <m/>
    <m/>
    <d v="2020-02-28T00:00:00"/>
    <m/>
    <m/>
    <m/>
    <m/>
    <m/>
    <m/>
    <s v="SVCORDERMAN"/>
    <n v="43888"/>
    <m/>
    <n v="43888"/>
    <n v="43889"/>
    <m/>
    <m/>
    <m/>
    <m/>
    <m/>
    <m/>
    <m/>
    <m/>
    <m/>
    <m/>
    <s v="KMBUCK"/>
    <m/>
    <m/>
    <m/>
    <m/>
    <m/>
    <m/>
    <m/>
    <n v="43895"/>
    <n v="43894"/>
    <s v="KELLT"/>
    <d v="2020-02-27T00:00:00"/>
    <m/>
    <d v="2020-02-27T00:00:00"/>
    <d v="2020-02-28T00:00:00"/>
    <s v="LEOTA"/>
    <m/>
    <m/>
    <m/>
    <m/>
    <m/>
    <m/>
    <m/>
    <m/>
    <m/>
    <x v="1"/>
    <x v="1"/>
  </r>
  <r>
    <s v="PERTC"/>
    <n v="1902554310"/>
    <s v="GB/WS-ENPARTS-BLDR"/>
    <s v="DESIGN SYSTEMS BUILDERS, LLC"/>
    <s v="AIRTECH INTERNATIONAL, INC. EX"/>
    <s v="BO"/>
    <d v="2020-03-09T00:00:00"/>
    <m/>
    <m/>
    <s v="19-159C"/>
    <s v="ANN"/>
    <s v="ANN"/>
    <x v="3"/>
    <s v="ANN"/>
    <s v="F1"/>
    <m/>
    <m/>
    <m/>
    <m/>
    <n v="1"/>
    <n v="0"/>
    <n v="0"/>
    <n v="4.49"/>
    <n v="4.49"/>
    <n v="0"/>
    <m/>
    <n v="0"/>
    <n v="0"/>
    <n v="0"/>
    <m/>
    <m/>
    <n v="0"/>
    <n v="1"/>
    <n v="100"/>
    <n v="0"/>
    <m/>
    <n v="0"/>
    <m/>
    <m/>
    <m/>
    <m/>
    <m/>
    <s v="MHUDGINS"/>
    <m/>
    <m/>
    <m/>
    <m/>
    <s v="SLSEYFERT"/>
    <m/>
    <m/>
    <m/>
    <m/>
    <m/>
    <m/>
    <m/>
    <m/>
    <m/>
    <s v="AGLOYA"/>
    <n v="43899"/>
    <n v="43899"/>
    <n v="43899"/>
    <n v="43899"/>
    <s v="KELLT"/>
    <n v="43899"/>
    <n v="43899"/>
    <n v="43899"/>
    <n v="43899"/>
    <m/>
    <m/>
    <m/>
    <m/>
    <m/>
    <s v="SVCORDERMAN"/>
    <n v="43906"/>
    <m/>
    <d v="2020-03-16T00:00:00"/>
    <d v="2020-03-16T00:00:00"/>
    <m/>
    <m/>
    <m/>
    <m/>
    <m/>
    <m/>
    <m/>
    <m/>
    <d v="2020-03-19T00:00:00"/>
    <m/>
    <s v="AALINAGHIAN"/>
    <m/>
    <m/>
    <m/>
    <m/>
    <m/>
    <m/>
    <m/>
    <d v="2020-03-30T00:00:00"/>
    <m/>
    <s v="AGLOYA"/>
    <d v="2020-03-09T00:00:00"/>
    <m/>
    <d v="2020-03-09T00:00:00"/>
    <d v="2020-03-16T00:00:00"/>
    <s v="AECRIMBLY"/>
    <m/>
    <m/>
    <m/>
    <m/>
    <m/>
    <m/>
    <m/>
    <m/>
    <m/>
    <x v="1"/>
    <x v="1"/>
  </r>
  <r>
    <s v="PERTC"/>
    <n v="1902554311"/>
    <s v="GB/WS-ENPARTS-BLDR"/>
    <s v="DESIGN SYSTEMS BUILDERS, LLC"/>
    <s v="AIRTECH INTERNATIONAL, INC. EX"/>
    <s v="BO"/>
    <d v="2020-03-10T00:00:00"/>
    <d v="2020-03-27T00:00:00"/>
    <m/>
    <s v="19-159C"/>
    <s v="ANN"/>
    <s v="ANN"/>
    <x v="3"/>
    <s v="ANN"/>
    <s v="F1"/>
    <m/>
    <m/>
    <m/>
    <m/>
    <n v="1"/>
    <n v="0"/>
    <n v="0"/>
    <n v="0.26"/>
    <n v="0.26"/>
    <n v="0"/>
    <m/>
    <n v="0"/>
    <n v="0"/>
    <n v="0"/>
    <m/>
    <m/>
    <n v="0"/>
    <n v="1"/>
    <n v="100"/>
    <n v="0"/>
    <m/>
    <n v="0"/>
    <m/>
    <m/>
    <m/>
    <m/>
    <m/>
    <s v="MHUDGINS"/>
    <m/>
    <m/>
    <m/>
    <m/>
    <s v="SLSEYFERT"/>
    <m/>
    <m/>
    <m/>
    <m/>
    <m/>
    <m/>
    <m/>
    <m/>
    <m/>
    <s v="JDEASTERWOOD"/>
    <d v="2020-03-10T00:00:00"/>
    <d v="2020-03-10T00:00:00"/>
    <d v="2020-03-10T00:00:00"/>
    <m/>
    <s v="AGLOYA"/>
    <d v="2020-03-10T00:00:00"/>
    <d v="2020-03-10T00:00:00"/>
    <d v="2020-03-10T00:00:00"/>
    <m/>
    <m/>
    <m/>
    <m/>
    <m/>
    <m/>
    <s v="SVCORDERMAN"/>
    <d v="2020-03-11T00:00:00"/>
    <m/>
    <d v="2020-03-11T00:00:00"/>
    <d v="2020-03-11T00:00:00"/>
    <m/>
    <m/>
    <m/>
    <m/>
    <m/>
    <m/>
    <m/>
    <m/>
    <d v="2020-03-16T00:00:00"/>
    <m/>
    <s v="AALINAGHIAN"/>
    <m/>
    <m/>
    <m/>
    <m/>
    <m/>
    <m/>
    <m/>
    <d v="2020-03-30T00:00:00"/>
    <m/>
    <s v="JDEASTERWOOD"/>
    <d v="2020-03-10T00:00:00"/>
    <m/>
    <d v="2020-03-10T00:00:00"/>
    <d v="2020-03-10T00:00:00"/>
    <s v="AECRIMBLY"/>
    <m/>
    <m/>
    <m/>
    <m/>
    <m/>
    <m/>
    <m/>
    <m/>
    <m/>
    <x v="0"/>
    <x v="1"/>
  </r>
  <r>
    <s v="PERTC"/>
    <n v="1902661812"/>
    <s v="GB/WS-STD-BLDR"/>
    <s v="DESIGN SYSTEMS BUILDERS, LLC"/>
    <s v="MINTH"/>
    <s v="BO"/>
    <d v="2020-03-10T00:00:00"/>
    <d v="2020-04-02T00:00:00"/>
    <m/>
    <s v="19-154C"/>
    <s v="ANN"/>
    <s v="KC1"/>
    <x v="3"/>
    <s v="ANN"/>
    <s v="F1"/>
    <m/>
    <d v="2020-03-10T00:00:00"/>
    <d v="2020-03-10T00:00:00"/>
    <m/>
    <n v="1"/>
    <n v="0"/>
    <n v="0"/>
    <n v="8.44"/>
    <n v="8.44"/>
    <n v="0"/>
    <m/>
    <n v="0"/>
    <n v="0"/>
    <n v="0"/>
    <m/>
    <m/>
    <n v="0"/>
    <n v="1"/>
    <n v="100"/>
    <n v="-0.01"/>
    <m/>
    <n v="0"/>
    <m/>
    <m/>
    <m/>
    <m/>
    <m/>
    <s v="JHWOEHRER"/>
    <m/>
    <m/>
    <m/>
    <m/>
    <s v="HAMIS"/>
    <m/>
    <m/>
    <m/>
    <m/>
    <m/>
    <m/>
    <m/>
    <m/>
    <m/>
    <s v="MTURK"/>
    <n v="43899"/>
    <n v="43899"/>
    <n v="43901"/>
    <n v="43901"/>
    <s v="RRFRAZEE"/>
    <n v="43899"/>
    <n v="43899"/>
    <n v="43901"/>
    <n v="43901"/>
    <m/>
    <m/>
    <m/>
    <m/>
    <m/>
    <s v="SVCORDERMAN"/>
    <d v="2020-03-13T00:00:00"/>
    <m/>
    <d v="2020-03-13T00:00:00"/>
    <d v="2020-03-13T00:00:00"/>
    <m/>
    <m/>
    <m/>
    <m/>
    <m/>
    <m/>
    <m/>
    <m/>
    <n v="43908"/>
    <m/>
    <s v="HAMIS"/>
    <m/>
    <m/>
    <m/>
    <m/>
    <m/>
    <m/>
    <m/>
    <d v="2020-03-30T00:00:00"/>
    <m/>
    <s v="MTURK"/>
    <d v="2020-03-12T00:00:00"/>
    <m/>
    <d v="2020-03-12T00:00:00"/>
    <d v="2020-03-13T00:00:00"/>
    <s v="TDDERR"/>
    <m/>
    <m/>
    <m/>
    <m/>
    <m/>
    <m/>
    <m/>
    <m/>
    <m/>
    <x v="1"/>
    <x v="0"/>
  </r>
  <r>
    <s v="PERTC"/>
    <n v="1902554312"/>
    <s v="GB/WS-ENPARTS-BLDR"/>
    <s v="DESIGN SYSTEMS BUILDERS, LLC"/>
    <s v="AIRTECH INTERNATIONAL, INC. EX"/>
    <s v="BO"/>
    <d v="2020-03-12T00:00:00"/>
    <d v="2020-03-30T00:00:00"/>
    <m/>
    <s v="19-159C"/>
    <s v="ANN"/>
    <s v="ANN"/>
    <x v="3"/>
    <s v="ANN"/>
    <s v="F1"/>
    <m/>
    <m/>
    <m/>
    <m/>
    <n v="3096"/>
    <n v="0"/>
    <n v="1"/>
    <n v="0.56000000000000005"/>
    <n v="0.56000000000000005"/>
    <n v="0"/>
    <m/>
    <n v="0"/>
    <n v="0"/>
    <n v="0"/>
    <m/>
    <m/>
    <n v="0"/>
    <n v="596"/>
    <n v="19.251000000000001"/>
    <n v="0"/>
    <m/>
    <n v="0"/>
    <m/>
    <m/>
    <m/>
    <m/>
    <m/>
    <s v="MHUDGINS"/>
    <m/>
    <m/>
    <m/>
    <m/>
    <s v="SLSEYFERT"/>
    <m/>
    <m/>
    <m/>
    <m/>
    <m/>
    <m/>
    <m/>
    <m/>
    <m/>
    <s v="JDREYER2"/>
    <n v="43900"/>
    <n v="43900"/>
    <n v="43900"/>
    <n v="43900"/>
    <s v="JDEASTERWOOD"/>
    <n v="43901"/>
    <n v="43901"/>
    <n v="43901"/>
    <n v="43901"/>
    <m/>
    <m/>
    <m/>
    <m/>
    <m/>
    <s v="SVCORDERMAN"/>
    <d v="2020-03-13T00:00:00"/>
    <m/>
    <d v="2020-03-13T00:00:00"/>
    <d v="2020-03-13T00:00:00"/>
    <s v="JDREYER2"/>
    <n v="43902"/>
    <n v="43902"/>
    <n v="43902"/>
    <n v="43902"/>
    <m/>
    <m/>
    <m/>
    <d v="2020-03-18T00:00:00"/>
    <m/>
    <s v="AALINAGHIAN"/>
    <m/>
    <m/>
    <m/>
    <m/>
    <m/>
    <m/>
    <m/>
    <d v="2020-03-26T00:00:00"/>
    <m/>
    <s v="JDREYER2"/>
    <d v="2020-03-13T00:00:00"/>
    <m/>
    <d v="2020-03-13T00:00:00"/>
    <d v="2020-03-12T00:00:00"/>
    <s v="AECRIMBLY"/>
    <m/>
    <m/>
    <m/>
    <m/>
    <m/>
    <m/>
    <m/>
    <m/>
    <m/>
    <x v="0"/>
    <x v="1"/>
  </r>
  <r>
    <s v="PERTC"/>
    <n v="1902554314"/>
    <s v="GB/WS-ENPARTS-BLDR"/>
    <s v="DESIGN SYSTEMS BUILDERS, LLC"/>
    <s v="AIRTECH INTERNATIONAL, INC. EX"/>
    <s v="BO"/>
    <d v="2020-03-13T00:00:00"/>
    <m/>
    <m/>
    <s v="19-159C"/>
    <s v="ANN"/>
    <s v="ANN"/>
    <x v="3"/>
    <s v="ANN"/>
    <s v="F1"/>
    <m/>
    <m/>
    <m/>
    <m/>
    <n v="1"/>
    <n v="0"/>
    <n v="0"/>
    <n v="0.37"/>
    <n v="0.37"/>
    <n v="0"/>
    <m/>
    <n v="0"/>
    <n v="0"/>
    <n v="0"/>
    <m/>
    <m/>
    <n v="0"/>
    <n v="1"/>
    <n v="100"/>
    <n v="0"/>
    <m/>
    <n v="0"/>
    <m/>
    <m/>
    <m/>
    <m/>
    <m/>
    <s v="MHUDGINS"/>
    <m/>
    <m/>
    <m/>
    <m/>
    <s v="SLSEYFERT"/>
    <m/>
    <m/>
    <m/>
    <m/>
    <m/>
    <m/>
    <m/>
    <m/>
    <m/>
    <s v="AGLOYA"/>
    <n v="43903"/>
    <n v="43903"/>
    <n v="43903"/>
    <n v="43903"/>
    <s v="KELLT"/>
    <n v="43903"/>
    <n v="43903"/>
    <n v="43903"/>
    <n v="43903"/>
    <m/>
    <m/>
    <m/>
    <m/>
    <m/>
    <s v="SVCORDERMAN"/>
    <d v="2020-03-16T00:00:00"/>
    <m/>
    <d v="2020-03-16T00:00:00"/>
    <d v="2020-03-16T00:00:00"/>
    <m/>
    <m/>
    <m/>
    <m/>
    <m/>
    <m/>
    <m/>
    <m/>
    <d v="2020-03-19T00:00:00"/>
    <m/>
    <s v="AALINAGHIAN"/>
    <m/>
    <m/>
    <m/>
    <m/>
    <m/>
    <m/>
    <m/>
    <d v="2020-03-30T00:00:00"/>
    <m/>
    <s v="AGLOYA"/>
    <d v="2020-03-13T00:00:00"/>
    <m/>
    <d v="2020-03-13T00:00:00"/>
    <d v="2020-03-13T00:00:00"/>
    <s v="AECRIMBLY"/>
    <m/>
    <m/>
    <m/>
    <m/>
    <m/>
    <m/>
    <m/>
    <m/>
    <m/>
    <x v="0"/>
    <x v="1"/>
  </r>
  <r>
    <s v="PERTC"/>
    <n v="1902661813"/>
    <s v="GB/WS-ENPARTS-BLDR"/>
    <s v="DESIGN SYSTEMS BUILDERS, LLC"/>
    <s v="MINTH"/>
    <s v="BO"/>
    <d v="2020-03-17T00:00:00"/>
    <m/>
    <m/>
    <s v="19-154C"/>
    <s v="ANN"/>
    <s v="KC1"/>
    <x v="3"/>
    <s v="ANN"/>
    <s v="F1"/>
    <m/>
    <m/>
    <m/>
    <m/>
    <n v="1"/>
    <n v="0"/>
    <n v="0"/>
    <n v="0.27"/>
    <n v="0.27"/>
    <n v="0"/>
    <m/>
    <n v="0"/>
    <n v="0"/>
    <n v="0"/>
    <m/>
    <m/>
    <n v="0"/>
    <n v="1"/>
    <n v="100"/>
    <n v="0"/>
    <m/>
    <n v="0"/>
    <m/>
    <m/>
    <m/>
    <m/>
    <m/>
    <s v="JHWOEHRER"/>
    <m/>
    <m/>
    <m/>
    <m/>
    <s v="HAMIS"/>
    <m/>
    <m/>
    <m/>
    <m/>
    <m/>
    <m/>
    <m/>
    <m/>
    <m/>
    <s v="MTURK"/>
    <n v="43906"/>
    <n v="43906"/>
    <n v="43906"/>
    <n v="43906"/>
    <s v="RRFRAZEE"/>
    <n v="43906"/>
    <n v="43906"/>
    <n v="43906"/>
    <n v="43906"/>
    <m/>
    <m/>
    <m/>
    <m/>
    <m/>
    <s v="SVCORDERMAN"/>
    <d v="2020-03-17T00:00:00"/>
    <m/>
    <d v="2020-03-17T00:00:00"/>
    <d v="2020-03-17T00:00:00"/>
    <m/>
    <m/>
    <m/>
    <m/>
    <m/>
    <m/>
    <m/>
    <m/>
    <d v="2020-03-20T00:00:00"/>
    <m/>
    <s v="HAMIS"/>
    <m/>
    <m/>
    <m/>
    <m/>
    <m/>
    <m/>
    <m/>
    <d v="2020-03-30T00:00:00"/>
    <m/>
    <s v="RRFRAZEE"/>
    <d v="2020-03-17T00:00:00"/>
    <m/>
    <d v="2020-03-17T00:00:00"/>
    <d v="2020-03-17T00:00:00"/>
    <s v="TDDERR"/>
    <m/>
    <m/>
    <m/>
    <m/>
    <m/>
    <m/>
    <m/>
    <m/>
    <m/>
    <x v="0"/>
    <x v="1"/>
  </r>
  <r>
    <s v="PERTC"/>
    <n v="1902554315"/>
    <s v="GB/WS-ENPARTS-BLDR"/>
    <s v="DESIGN SYSTEMS BUILDERS, LLC"/>
    <s v="AIRTECH INTERNATIONAL, INC. EX"/>
    <s v="BO"/>
    <d v="2020-03-18T00:00:00"/>
    <n v="43924"/>
    <m/>
    <s v="19-159C"/>
    <s v="ANN"/>
    <s v="ANN"/>
    <x v="3"/>
    <s v="ANN"/>
    <s v="F1"/>
    <m/>
    <m/>
    <m/>
    <m/>
    <n v="1"/>
    <n v="0"/>
    <n v="0"/>
    <n v="0.03"/>
    <n v="0.03"/>
    <n v="0"/>
    <m/>
    <n v="0"/>
    <n v="0"/>
    <n v="0"/>
    <m/>
    <m/>
    <n v="0"/>
    <n v="1"/>
    <n v="100"/>
    <n v="0"/>
    <m/>
    <n v="0"/>
    <m/>
    <m/>
    <m/>
    <m/>
    <m/>
    <s v="MHUDGINS"/>
    <m/>
    <m/>
    <m/>
    <m/>
    <s v="SLSEYFERT"/>
    <m/>
    <m/>
    <m/>
    <m/>
    <m/>
    <m/>
    <m/>
    <m/>
    <m/>
    <m/>
    <m/>
    <m/>
    <m/>
    <m/>
    <m/>
    <m/>
    <m/>
    <m/>
    <m/>
    <m/>
    <m/>
    <m/>
    <m/>
    <m/>
    <s v="SVCORDERMAN"/>
    <d v="2020-03-19T00:00:00"/>
    <m/>
    <d v="2020-03-19T00:00:00"/>
    <d v="2020-03-19T00:00:00"/>
    <m/>
    <m/>
    <m/>
    <m/>
    <m/>
    <m/>
    <m/>
    <m/>
    <n v="43913"/>
    <m/>
    <s v="AALINAGHIAN"/>
    <m/>
    <m/>
    <m/>
    <m/>
    <m/>
    <m/>
    <m/>
    <d v="2020-03-30T00:00:00"/>
    <m/>
    <s v="SBNISSEN"/>
    <d v="2020-03-18T00:00:00"/>
    <m/>
    <d v="2020-03-18T00:00:00"/>
    <d v="2020-03-18T00:00:00"/>
    <s v="AECRIMBLY"/>
    <m/>
    <m/>
    <m/>
    <m/>
    <m/>
    <m/>
    <m/>
    <m/>
    <m/>
    <x v="0"/>
    <x v="1"/>
  </r>
  <r>
    <s v="PERTC"/>
    <n v="1902554316"/>
    <s v="GB/WS-ENPARTS-BLDR"/>
    <s v="DESIGN SYSTEMS BUILDERS, LLC"/>
    <s v="AIRTECH INTERNATIONAL, INC. EX"/>
    <s v="BO"/>
    <d v="2020-03-19T00:00:00"/>
    <d v="2020-03-27T00:00:00"/>
    <m/>
    <s v="19-159C"/>
    <s v="ANN"/>
    <s v="ANN"/>
    <x v="3"/>
    <s v="ANN"/>
    <s v="F1"/>
    <m/>
    <m/>
    <m/>
    <m/>
    <n v="1"/>
    <n v="0"/>
    <n v="0"/>
    <n v="0.01"/>
    <n v="0.01"/>
    <n v="0"/>
    <m/>
    <n v="0"/>
    <n v="0"/>
    <n v="0"/>
    <m/>
    <m/>
    <n v="0"/>
    <n v="1"/>
    <n v="100"/>
    <n v="0"/>
    <m/>
    <n v="0"/>
    <m/>
    <m/>
    <m/>
    <m/>
    <m/>
    <s v="MHUDGINS"/>
    <m/>
    <m/>
    <m/>
    <m/>
    <s v="SLSEYFERT"/>
    <m/>
    <m/>
    <m/>
    <m/>
    <m/>
    <m/>
    <m/>
    <m/>
    <m/>
    <s v="KELLT"/>
    <m/>
    <m/>
    <d v="2020-03-19T00:00:00"/>
    <m/>
    <m/>
    <m/>
    <m/>
    <m/>
    <m/>
    <m/>
    <m/>
    <m/>
    <m/>
    <m/>
    <s v="SVCORDERMAN"/>
    <d v="2020-03-20T00:00:00"/>
    <m/>
    <d v="2020-03-20T00:00:00"/>
    <n v="43910"/>
    <m/>
    <m/>
    <m/>
    <m/>
    <m/>
    <m/>
    <m/>
    <m/>
    <m/>
    <m/>
    <s v="AALINAGHIAN"/>
    <m/>
    <m/>
    <m/>
    <m/>
    <m/>
    <m/>
    <m/>
    <d v="2020-03-26T00:00:00"/>
    <m/>
    <s v="KELLT"/>
    <d v="2020-03-19T00:00:00"/>
    <m/>
    <d v="2020-03-19T00:00:00"/>
    <d v="2020-03-19T00:00:00"/>
    <s v="AECRIMBLY"/>
    <m/>
    <m/>
    <m/>
    <m/>
    <m/>
    <m/>
    <m/>
    <m/>
    <m/>
    <x v="0"/>
    <x v="1"/>
  </r>
  <r>
    <s v="PERTC"/>
    <n v="1902661814"/>
    <s v="GB/WS-ENPARTS-BLDR"/>
    <s v="DESIGN SYSTEMS BUILDERS, LLC"/>
    <s v="MINTH"/>
    <s v="BO"/>
    <d v="2020-03-24T00:00:00"/>
    <d v="2020-04-02T00:00:00"/>
    <m/>
    <s v="19-154C"/>
    <s v="ANN"/>
    <s v="KC1"/>
    <x v="3"/>
    <s v="ANN"/>
    <s v="F1"/>
    <m/>
    <m/>
    <m/>
    <m/>
    <n v="1"/>
    <n v="0"/>
    <n v="0"/>
    <n v="0.23"/>
    <n v="0.23"/>
    <n v="0"/>
    <m/>
    <n v="0"/>
    <n v="0"/>
    <n v="0"/>
    <m/>
    <m/>
    <n v="0"/>
    <n v="1"/>
    <n v="100"/>
    <n v="0"/>
    <m/>
    <n v="0"/>
    <m/>
    <m/>
    <m/>
    <m/>
    <m/>
    <s v="JHWOEHRER"/>
    <m/>
    <m/>
    <m/>
    <m/>
    <s v="SOMMJ"/>
    <m/>
    <m/>
    <m/>
    <m/>
    <m/>
    <m/>
    <m/>
    <m/>
    <m/>
    <s v="RRFRAZEE"/>
    <d v="2020-03-24T00:00:00"/>
    <d v="2020-03-24T00:00:00"/>
    <d v="2020-03-24T00:00:00"/>
    <d v="2020-03-24T00:00:00"/>
    <s v="MTURK"/>
    <d v="2020-03-24T00:00:00"/>
    <d v="2020-03-24T00:00:00"/>
    <d v="2020-03-24T00:00:00"/>
    <d v="2020-03-24T00:00:00"/>
    <m/>
    <m/>
    <m/>
    <m/>
    <m/>
    <s v="SVCORDERMAN"/>
    <d v="2020-03-25T00:00:00"/>
    <m/>
    <d v="2020-03-25T00:00:00"/>
    <d v="2020-03-25T00:00:00"/>
    <m/>
    <m/>
    <m/>
    <m/>
    <m/>
    <m/>
    <m/>
    <m/>
    <d v="2020-03-30T00:00:00"/>
    <m/>
    <s v="HAMIS"/>
    <m/>
    <m/>
    <m/>
    <m/>
    <m/>
    <m/>
    <m/>
    <d v="2020-04-02T00:00:00"/>
    <m/>
    <s v="RRFRAZEE"/>
    <d v="2020-03-24T00:00:00"/>
    <m/>
    <d v="2020-03-24T00:00:00"/>
    <d v="2020-03-24T00:00:00"/>
    <s v="TDDERR"/>
    <m/>
    <m/>
    <m/>
    <m/>
    <m/>
    <m/>
    <m/>
    <m/>
    <m/>
    <x v="0"/>
    <x v="1"/>
  </r>
  <r>
    <s v="PERTC"/>
    <n v="1900967817"/>
    <s v="GB/WS-ENPARTS-BLDR"/>
    <s v="LONG CONSTRUCTION MANAGEMENT, LLC"/>
    <s v="INDEPENDENT STAVES"/>
    <s v="BO"/>
    <d v="2020-03-06T00:00:00"/>
    <d v="2020-03-18T00:00:00"/>
    <m/>
    <m/>
    <s v="ANN"/>
    <s v="KC3"/>
    <x v="4"/>
    <s v="ANN"/>
    <s v="H1"/>
    <m/>
    <m/>
    <m/>
    <m/>
    <n v="1965.1"/>
    <n v="1965.1"/>
    <n v="0.67"/>
    <n v="0.9"/>
    <n v="0.9"/>
    <n v="0"/>
    <m/>
    <n v="0"/>
    <n v="0"/>
    <n v="0"/>
    <n v="500"/>
    <m/>
    <n v="0"/>
    <n v="833.1"/>
    <n v="42.395000000000003"/>
    <n v="131.37"/>
    <n v="6.6849999999999996"/>
    <n v="0"/>
    <m/>
    <m/>
    <m/>
    <m/>
    <m/>
    <s v="PAULT"/>
    <m/>
    <m/>
    <m/>
    <m/>
    <s v="GREEA1"/>
    <m/>
    <m/>
    <m/>
    <m/>
    <m/>
    <m/>
    <m/>
    <m/>
    <m/>
    <s v="LINDS"/>
    <d v="2020-03-12T00:00:00"/>
    <d v="2020-03-12T00:00:00"/>
    <d v="2020-03-12T00:00:00"/>
    <d v="2020-03-12T00:00:00"/>
    <s v="KBSAYTHONGPHET"/>
    <d v="2020-03-12T00:00:00"/>
    <d v="2020-03-12T00:00:00"/>
    <d v="2020-03-12T00:00:00"/>
    <d v="2020-03-12T00:00:00"/>
    <m/>
    <m/>
    <m/>
    <m/>
    <m/>
    <s v="SVCORDERMAN"/>
    <d v="2020-03-12T00:00:00"/>
    <m/>
    <d v="2020-03-12T00:00:00"/>
    <d v="2020-03-12T00:00:00"/>
    <m/>
    <m/>
    <m/>
    <m/>
    <m/>
    <m/>
    <m/>
    <m/>
    <d v="2020-03-16T00:00:00"/>
    <m/>
    <s v="PAULT"/>
    <m/>
    <m/>
    <m/>
    <m/>
    <m/>
    <m/>
    <m/>
    <d v="2020-03-19T00:00:00"/>
    <n v="43908"/>
    <s v="KBSAYTHONGPHET"/>
    <d v="2020-03-12T00:00:00"/>
    <m/>
    <d v="2020-03-12T00:00:00"/>
    <d v="2020-03-12T00:00:00"/>
    <s v="AECRIMBLY"/>
    <m/>
    <m/>
    <m/>
    <m/>
    <m/>
    <m/>
    <m/>
    <m/>
    <m/>
    <x v="0"/>
    <x v="1"/>
  </r>
  <r>
    <s v="MCHUBB"/>
    <n v="1902248802"/>
    <s v="CSS/CONV-CUSTOM-BLDR"/>
    <s v="GRACE CONSTRUCTION MANAGEMENT CO., LLC"/>
    <s v="SWEMCO BUILDING ADDITION"/>
    <s v="BO"/>
    <d v="2019-12-17T00:00:00"/>
    <d v="2020-04-07T00:00:00"/>
    <m/>
    <m/>
    <m/>
    <m/>
    <x v="5"/>
    <s v="ANN"/>
    <s v="Z12"/>
    <m/>
    <d v="2020-02-04T00:00:00"/>
    <d v="2020-02-04T00:00:00"/>
    <m/>
    <n v="85570"/>
    <n v="0"/>
    <n v="50"/>
    <n v="46.99"/>
    <n v="46.99"/>
    <n v="0"/>
    <m/>
    <n v="0"/>
    <n v="0"/>
    <n v="0"/>
    <m/>
    <m/>
    <n v="0"/>
    <n v="17920"/>
    <n v="20.942"/>
    <n v="5310.45"/>
    <m/>
    <n v="0"/>
    <m/>
    <m/>
    <m/>
    <m/>
    <m/>
    <m/>
    <m/>
    <m/>
    <m/>
    <m/>
    <m/>
    <m/>
    <m/>
    <m/>
    <m/>
    <m/>
    <m/>
    <m/>
    <m/>
    <m/>
    <s v="SDILLINGER"/>
    <m/>
    <m/>
    <m/>
    <m/>
    <s v="COLLA"/>
    <m/>
    <m/>
    <m/>
    <m/>
    <s v="WAGNB"/>
    <m/>
    <m/>
    <m/>
    <m/>
    <s v="SVCORDERMAN"/>
    <d v="2030-01-01T00:00:00"/>
    <m/>
    <d v="2020-03-13T00:00:00"/>
    <d v="2020-03-16T00:00:00"/>
    <m/>
    <m/>
    <m/>
    <m/>
    <m/>
    <m/>
    <m/>
    <m/>
    <d v="2020-03-19T00:00:00"/>
    <m/>
    <m/>
    <m/>
    <m/>
    <m/>
    <m/>
    <m/>
    <m/>
    <m/>
    <d v="2020-04-07T00:00:00"/>
    <m/>
    <s v="SDILLINGER"/>
    <d v="2020-03-13T00:00:00"/>
    <m/>
    <d v="2020-03-13T00:00:00"/>
    <d v="2020-03-16T00:00:00"/>
    <m/>
    <m/>
    <m/>
    <m/>
    <m/>
    <m/>
    <m/>
    <m/>
    <m/>
    <m/>
    <x v="1"/>
    <x v="0"/>
  </r>
  <r>
    <s v="MCHUBB"/>
    <n v="1902248814"/>
    <s v="CSS/CONV-ENPARTS-BLDR"/>
    <s v="GRACE CONSTRUCTION MANAGEMENT CO., LLC"/>
    <s v="SWEMCO BUILDING ADDITION"/>
    <s v="BO"/>
    <d v="2019-12-17T00:00:00"/>
    <d v="2020-03-09T00:00:00"/>
    <m/>
    <m/>
    <m/>
    <m/>
    <x v="5"/>
    <s v="ANN"/>
    <s v="Z12"/>
    <m/>
    <m/>
    <m/>
    <m/>
    <n v="1"/>
    <n v="0"/>
    <n v="0"/>
    <n v="0.39"/>
    <n v="0.39"/>
    <n v="0"/>
    <m/>
    <n v="0"/>
    <n v="0"/>
    <n v="0"/>
    <m/>
    <m/>
    <n v="0"/>
    <n v="1"/>
    <n v="100"/>
    <n v="-722.26"/>
    <m/>
    <n v="0"/>
    <m/>
    <m/>
    <m/>
    <m/>
    <m/>
    <m/>
    <m/>
    <m/>
    <m/>
    <m/>
    <m/>
    <m/>
    <m/>
    <m/>
    <m/>
    <m/>
    <m/>
    <m/>
    <m/>
    <m/>
    <s v="SDILLINGER"/>
    <m/>
    <m/>
    <m/>
    <m/>
    <s v="SDILLINGER"/>
    <m/>
    <m/>
    <m/>
    <m/>
    <s v="WAGNB"/>
    <m/>
    <m/>
    <m/>
    <m/>
    <s v="SVCORDERMAN"/>
    <d v="2020-03-05T00:00:00"/>
    <m/>
    <d v="2020-03-05T00:00:00"/>
    <d v="2020-03-05T00:00:00"/>
    <m/>
    <m/>
    <m/>
    <m/>
    <m/>
    <m/>
    <m/>
    <m/>
    <d v="2020-03-09T00:00:00"/>
    <m/>
    <m/>
    <m/>
    <m/>
    <m/>
    <m/>
    <m/>
    <m/>
    <m/>
    <d v="2020-03-09T00:00:00"/>
    <n v="43900"/>
    <s v="SDILLINGER"/>
    <d v="2020-02-26T00:00:00"/>
    <m/>
    <d v="2020-02-26T00:00:00"/>
    <d v="2020-03-05T00:00:00"/>
    <m/>
    <m/>
    <m/>
    <m/>
    <m/>
    <m/>
    <m/>
    <m/>
    <m/>
    <m/>
    <x v="1"/>
    <x v="1"/>
  </r>
  <r>
    <s v="MCHUBB"/>
    <n v="1902248815"/>
    <s v="CSS/CONV-CUSTOM-BLDR"/>
    <s v="GRACE CONSTRUCTION MANAGEMENT CO., LLC"/>
    <s v="SWEMCO BUILDING ADDITION"/>
    <s v="BO"/>
    <d v="2019-12-17T00:00:00"/>
    <n v="43921"/>
    <m/>
    <m/>
    <m/>
    <m/>
    <x v="5"/>
    <s v="ANN"/>
    <s v="Z12"/>
    <m/>
    <n v="43888"/>
    <n v="43888"/>
    <m/>
    <n v="0"/>
    <n v="0"/>
    <n v="0"/>
    <n v="7.07"/>
    <n v="7.07"/>
    <n v="0"/>
    <m/>
    <n v="0"/>
    <n v="0"/>
    <n v="0"/>
    <m/>
    <m/>
    <n v="0"/>
    <n v="0"/>
    <m/>
    <n v="0"/>
    <m/>
    <n v="0"/>
    <m/>
    <m/>
    <m/>
    <m/>
    <m/>
    <m/>
    <m/>
    <m/>
    <m/>
    <m/>
    <m/>
    <m/>
    <m/>
    <m/>
    <m/>
    <m/>
    <m/>
    <m/>
    <m/>
    <m/>
    <s v="SDILLINGER"/>
    <m/>
    <m/>
    <m/>
    <m/>
    <s v="SDILLINGER"/>
    <m/>
    <m/>
    <m/>
    <m/>
    <s v="WAGNB"/>
    <m/>
    <m/>
    <m/>
    <m/>
    <s v="SVCORDERMAN"/>
    <d v="2020-03-03T00:00:00"/>
    <m/>
    <d v="2020-03-03T00:00:00"/>
    <d v="2020-03-02T00:00:00"/>
    <m/>
    <m/>
    <m/>
    <m/>
    <m/>
    <m/>
    <m/>
    <m/>
    <d v="2020-03-05T00:00:00"/>
    <m/>
    <m/>
    <m/>
    <m/>
    <m/>
    <m/>
    <m/>
    <m/>
    <m/>
    <d v="2020-03-31T00:00:00"/>
    <m/>
    <s v="SDILLINGER"/>
    <d v="2020-02-26T00:00:00"/>
    <m/>
    <d v="2020-02-26T00:00:00"/>
    <d v="2020-02-26T00:00:00"/>
    <m/>
    <m/>
    <m/>
    <m/>
    <m/>
    <m/>
    <m/>
    <m/>
    <m/>
    <m/>
    <x v="0"/>
    <x v="0"/>
  </r>
  <r>
    <s v="MCHUBB"/>
    <n v="1902248803"/>
    <s v="CSS/CONV-CUSTOM-BLDR"/>
    <s v="GRACE CONSTRUCTION MANAGEMENT CO., LLC"/>
    <s v="SWEMCO BUILDING ADDITION"/>
    <s v="BO"/>
    <d v="2019-12-17T00:00:00"/>
    <d v="2020-04-21T00:00:00"/>
    <m/>
    <m/>
    <m/>
    <m/>
    <x v="5"/>
    <s v="ANN"/>
    <s v="Z12"/>
    <m/>
    <d v="2020-03-17T00:00:00"/>
    <d v="2020-03-18T00:00:00"/>
    <m/>
    <n v="87218"/>
    <n v="0"/>
    <n v="50.96"/>
    <n v="53.84"/>
    <n v="53.84"/>
    <n v="0"/>
    <m/>
    <n v="0"/>
    <n v="0"/>
    <n v="0"/>
    <m/>
    <m/>
    <n v="0"/>
    <n v="18265"/>
    <n v="20.942"/>
    <n v="1997.35"/>
    <m/>
    <n v="0"/>
    <m/>
    <m/>
    <m/>
    <m/>
    <m/>
    <m/>
    <m/>
    <m/>
    <m/>
    <m/>
    <m/>
    <m/>
    <m/>
    <m/>
    <m/>
    <m/>
    <m/>
    <m/>
    <m/>
    <m/>
    <s v="SDILLINGER"/>
    <m/>
    <m/>
    <m/>
    <m/>
    <s v="SDILLINGER"/>
    <m/>
    <m/>
    <m/>
    <m/>
    <s v="WAGNB"/>
    <m/>
    <m/>
    <m/>
    <m/>
    <s v="SVCORDERMAN"/>
    <d v="2020-03-26T00:00:00"/>
    <m/>
    <d v="2020-03-26T00:00:00"/>
    <d v="2020-03-26T00:00:00"/>
    <m/>
    <m/>
    <m/>
    <m/>
    <m/>
    <m/>
    <m/>
    <m/>
    <d v="2020-03-30T00:00:00"/>
    <m/>
    <m/>
    <m/>
    <m/>
    <m/>
    <m/>
    <m/>
    <m/>
    <m/>
    <d v="2020-04-21T00:00:00"/>
    <m/>
    <s v="SDILLINGER"/>
    <d v="2020-03-25T00:00:00"/>
    <m/>
    <d v="2020-03-25T00:00:00"/>
    <d v="2020-03-25T00:00:00"/>
    <m/>
    <m/>
    <m/>
    <m/>
    <m/>
    <m/>
    <m/>
    <m/>
    <m/>
    <m/>
    <x v="0"/>
    <x v="0"/>
  </r>
  <r>
    <s v="AVALDEZ"/>
    <n v="1902523008"/>
    <s v="CSS/CONV-ENPARTS-BLDR"/>
    <s v="RUSSELL P. LEFROIS BUILDER, INC."/>
    <s v="PARKER HILL DRIVE - BUILDING A"/>
    <s v="BO"/>
    <d v="2020-03-20T00:00:00"/>
    <d v="2020-03-26T00:00:00"/>
    <m/>
    <m/>
    <m/>
    <m/>
    <x v="5"/>
    <s v="ANN"/>
    <s v="Z12"/>
    <m/>
    <m/>
    <m/>
    <m/>
    <n v="1"/>
    <n v="0"/>
    <n v="0"/>
    <n v="0.08"/>
    <n v="0.08"/>
    <n v="0"/>
    <m/>
    <n v="0"/>
    <n v="0"/>
    <n v="0"/>
    <m/>
    <m/>
    <n v="0"/>
    <n v="1"/>
    <n v="100"/>
    <n v="-215.8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0T00:00:00"/>
    <m/>
    <d v="2020-03-20T00:00:00"/>
    <d v="2020-03-20T00:00:00"/>
    <m/>
    <m/>
    <m/>
    <m/>
    <m/>
    <m/>
    <m/>
    <m/>
    <m/>
    <m/>
    <m/>
    <m/>
    <m/>
    <m/>
    <m/>
    <m/>
    <m/>
    <m/>
    <d v="2020-03-27T00:00:00"/>
    <n v="43914"/>
    <s v="AVALDEZ"/>
    <d v="2020-03-20T00:00:00"/>
    <m/>
    <d v="2020-03-20T00:00:00"/>
    <d v="2020-03-20T00:00:00"/>
    <m/>
    <m/>
    <m/>
    <m/>
    <m/>
    <m/>
    <m/>
    <m/>
    <m/>
    <m/>
    <x v="0"/>
    <x v="1"/>
  </r>
  <r>
    <s v="AVALDEZ"/>
    <n v="1902523007"/>
    <s v="CSS/CONV-ENPARTS-BLDR"/>
    <s v="RUSSELL P. LEFROIS BUILDER, INC."/>
    <s v="PARKER HILL DRIVE - BUILDING A"/>
    <s v="BO"/>
    <d v="2020-03-20T00:00:00"/>
    <d v="2020-03-26T00:00:00"/>
    <m/>
    <m/>
    <m/>
    <m/>
    <x v="5"/>
    <s v="ANN"/>
    <s v="Z12"/>
    <m/>
    <m/>
    <m/>
    <m/>
    <n v="1"/>
    <n v="0"/>
    <n v="0"/>
    <n v="0.43"/>
    <n v="0.43"/>
    <n v="0"/>
    <m/>
    <n v="0"/>
    <n v="0"/>
    <n v="0"/>
    <m/>
    <m/>
    <n v="0"/>
    <n v="1"/>
    <n v="100"/>
    <n v="-971.88"/>
    <m/>
    <n v="0"/>
    <m/>
    <m/>
    <m/>
    <m/>
    <m/>
    <m/>
    <m/>
    <m/>
    <m/>
    <m/>
    <m/>
    <m/>
    <m/>
    <m/>
    <m/>
    <m/>
    <m/>
    <m/>
    <m/>
    <m/>
    <s v="WAGNB"/>
    <m/>
    <m/>
    <m/>
    <m/>
    <m/>
    <m/>
    <m/>
    <m/>
    <m/>
    <m/>
    <m/>
    <m/>
    <m/>
    <m/>
    <s v="SVCORDERMAN"/>
    <d v="2020-03-20T00:00:00"/>
    <m/>
    <d v="2020-03-20T00:00:00"/>
    <d v="2020-03-20T00:00:00"/>
    <m/>
    <m/>
    <m/>
    <m/>
    <m/>
    <m/>
    <m/>
    <m/>
    <d v="2020-03-25T00:00:00"/>
    <m/>
    <m/>
    <m/>
    <m/>
    <m/>
    <m/>
    <m/>
    <m/>
    <m/>
    <d v="2020-03-27T00:00:00"/>
    <n v="43916"/>
    <s v="WAGNB"/>
    <d v="2020-03-20T00:00:00"/>
    <m/>
    <d v="2020-03-20T00:00:00"/>
    <d v="2020-03-20T00:00:00"/>
    <m/>
    <m/>
    <m/>
    <m/>
    <m/>
    <m/>
    <m/>
    <m/>
    <m/>
    <m/>
    <x v="0"/>
    <x v="1"/>
  </r>
  <r>
    <s v="JLSASSER"/>
    <n v="1902439301"/>
    <s v="MINI-STD-BLDR"/>
    <s v="HARMAN CONSTRUCTION, INC."/>
    <s v="ROUTE 15 SELF STORAGE"/>
    <s v="BO"/>
    <d v="2019-11-11T00:00:00"/>
    <d v="2020-04-01T00:00:00"/>
    <m/>
    <m/>
    <m/>
    <m/>
    <x v="5"/>
    <s v="ANN"/>
    <m/>
    <m/>
    <d v="2020-03-19T00:00:00"/>
    <d v="2020-03-19T00:00:00"/>
    <m/>
    <n v="117342"/>
    <n v="0"/>
    <n v="34.44"/>
    <n v="129.09"/>
    <n v="129.09"/>
    <n v="100"/>
    <m/>
    <n v="62.5"/>
    <n v="0"/>
    <n v="62.5"/>
    <n v="11875"/>
    <n v="9500"/>
    <n v="0"/>
    <n v="22205"/>
    <n v="18.922999999999998"/>
    <n v="0"/>
    <m/>
    <n v="0"/>
    <m/>
    <m/>
    <m/>
    <m/>
    <m/>
    <m/>
    <m/>
    <m/>
    <m/>
    <m/>
    <m/>
    <m/>
    <m/>
    <m/>
    <m/>
    <m/>
    <m/>
    <m/>
    <m/>
    <m/>
    <s v="KIMMT"/>
    <d v="2020-02-03T00:00:00"/>
    <d v="2020-02-03T00:00:00"/>
    <d v="2020-03-18T00:00:00"/>
    <d v="2020-03-18T00:00:00"/>
    <s v="JDACREE"/>
    <d v="2020-02-03T00:00:00"/>
    <d v="2020-02-03T00:00:00"/>
    <d v="2020-03-18T00:00:00"/>
    <d v="2020-03-18T00:00:00"/>
    <m/>
    <m/>
    <m/>
    <m/>
    <m/>
    <m/>
    <m/>
    <m/>
    <d v="2020-03-20T00:00:00"/>
    <n v="43910"/>
    <m/>
    <m/>
    <m/>
    <m/>
    <m/>
    <m/>
    <m/>
    <m/>
    <m/>
    <m/>
    <m/>
    <m/>
    <m/>
    <m/>
    <m/>
    <m/>
    <m/>
    <m/>
    <d v="2020-04-02T00:00:00"/>
    <m/>
    <s v="KIMMT"/>
    <d v="2020-03-18T00:00:00"/>
    <m/>
    <d v="2020-03-18T00:00:00"/>
    <d v="2020-03-18T00:00:00"/>
    <m/>
    <m/>
    <m/>
    <m/>
    <m/>
    <m/>
    <m/>
    <m/>
    <m/>
    <m/>
    <x v="0"/>
    <x v="0"/>
  </r>
  <r>
    <s v="BKMILLER"/>
    <n v="2000441402"/>
    <s v="GB/WS-ENPARTS-BLDR"/>
    <s v="MERICLE CONSTRUCTION, INC."/>
    <s v="SHADOWRIB"/>
    <s v="BO"/>
    <d v="2020-03-02T00:00:00"/>
    <m/>
    <m/>
    <s v="95704-3058"/>
    <m/>
    <m/>
    <x v="5"/>
    <s v="ANN"/>
    <m/>
    <m/>
    <m/>
    <m/>
    <m/>
    <n v="517.49"/>
    <n v="517.49"/>
    <n v="0"/>
    <n v="0.08"/>
    <n v="0.08"/>
    <n v="0"/>
    <m/>
    <n v="0"/>
    <n v="0"/>
    <n v="0"/>
    <m/>
    <m/>
    <n v="0"/>
    <n v="173.49"/>
    <n v="33.524999999999999"/>
    <n v="202.95"/>
    <n v="39.218000000000004"/>
    <n v="0"/>
    <m/>
    <m/>
    <m/>
    <m/>
    <m/>
    <m/>
    <m/>
    <m/>
    <m/>
    <m/>
    <m/>
    <m/>
    <m/>
    <m/>
    <m/>
    <m/>
    <m/>
    <m/>
    <m/>
    <m/>
    <s v="DJRAPPITT"/>
    <d v="2020-03-03T00:00:00"/>
    <d v="2020-03-03T00:00:00"/>
    <d v="2020-03-03T00:00:00"/>
    <d v="2020-03-03T00:00:00"/>
    <m/>
    <m/>
    <m/>
    <m/>
    <m/>
    <m/>
    <m/>
    <m/>
    <m/>
    <m/>
    <s v="SVCORDERMAN"/>
    <d v="2020-03-03T00:00:00"/>
    <m/>
    <d v="2020-03-03T00:00:00"/>
    <d v="2020-03-03T00:00:00"/>
    <m/>
    <m/>
    <m/>
    <m/>
    <m/>
    <m/>
    <m/>
    <m/>
    <n v="43896"/>
    <m/>
    <m/>
    <m/>
    <m/>
    <m/>
    <m/>
    <m/>
    <m/>
    <m/>
    <d v="2020-03-10T00:00:00"/>
    <n v="43901"/>
    <s v="DJRAPPITT"/>
    <d v="2020-03-03T00:00:00"/>
    <m/>
    <d v="2020-03-03T00:00:00"/>
    <d v="2020-03-03T00:00:00"/>
    <m/>
    <m/>
    <m/>
    <m/>
    <m/>
    <m/>
    <m/>
    <m/>
    <m/>
    <m/>
    <x v="0"/>
    <x v="1"/>
  </r>
  <r>
    <s v="BJBETTLEYON"/>
    <n v="1902599801"/>
    <s v="GB/CL-STD-BLDR"/>
    <s v="CAROLINA METAL BUILDINGS, INC."/>
    <s v="MT VERNON CANOPY 12-5-19"/>
    <s v="BO"/>
    <d v="2019-12-05T00:00:00"/>
    <n v="43910"/>
    <m/>
    <m/>
    <s v="MXC"/>
    <s v="MXC"/>
    <x v="6"/>
    <s v="ANN"/>
    <s v="B1"/>
    <m/>
    <n v="43871"/>
    <n v="43871"/>
    <m/>
    <n v="12849"/>
    <n v="12849"/>
    <n v="3.72"/>
    <n v="3.65"/>
    <n v="3.65"/>
    <n v="20"/>
    <n v="20"/>
    <n v="28"/>
    <n v="0"/>
    <n v="28"/>
    <n v="1430"/>
    <n v="1100"/>
    <n v="0"/>
    <n v="2639"/>
    <n v="20.539000000000001"/>
    <n v="3743.25"/>
    <n v="29.132999999999999"/>
    <n v="21.4"/>
    <m/>
    <m/>
    <m/>
    <m/>
    <m/>
    <s v="LRAMIREZ"/>
    <n v="43873"/>
    <n v="43873"/>
    <n v="43875"/>
    <n v="43875"/>
    <s v="ICHAS"/>
    <n v="43875"/>
    <n v="43875"/>
    <n v="43875"/>
    <n v="43875"/>
    <s v="LRAMIREZ"/>
    <n v="43875"/>
    <n v="43875"/>
    <n v="43875"/>
    <n v="43875"/>
    <s v="LPARRA"/>
    <d v="2020-02-20T00:00:00"/>
    <d v="2020-02-20T00:00:00"/>
    <d v="2020-02-20T00:00:00"/>
    <d v="2020-02-20T00:00:00"/>
    <s v="OCAMA"/>
    <n v="43882"/>
    <n v="43882"/>
    <n v="43882"/>
    <n v="43882"/>
    <m/>
    <m/>
    <m/>
    <m/>
    <m/>
    <s v="SVCORDERMAN"/>
    <d v="2020-02-28T00:00:00"/>
    <m/>
    <d v="2020-02-28T00:00:00"/>
    <d v="2020-02-28T00:00:00"/>
    <s v="LPARRA"/>
    <n v="43888"/>
    <n v="43888"/>
    <n v="43888"/>
    <n v="43888"/>
    <m/>
    <m/>
    <m/>
    <n v="43894"/>
    <m/>
    <s v="AALINAGHIAN"/>
    <m/>
    <m/>
    <m/>
    <m/>
    <m/>
    <m/>
    <m/>
    <d v="2020-03-20T00:00:00"/>
    <d v="2020-03-25T00:00:00"/>
    <s v="LPARRA"/>
    <d v="2020-02-27T00:00:00"/>
    <m/>
    <d v="2020-02-27T00:00:00"/>
    <d v="2020-02-27T00:00:00"/>
    <s v="ESCOA"/>
    <n v="43818"/>
    <n v="43818"/>
    <n v="43868"/>
    <n v="43868"/>
    <m/>
    <m/>
    <m/>
    <m/>
    <m/>
    <x v="0"/>
    <x v="0"/>
  </r>
  <r>
    <s v="BJBETTLEYON"/>
    <n v="1902599701"/>
    <s v="GB/CL-CUSTOM-BLDR"/>
    <s v="CAROLINA METAL BUILDINGS, INC."/>
    <s v="MT VERNON CH. 90X100"/>
    <s v="BO"/>
    <d v="2019-12-05T00:00:00"/>
    <d v="2020-03-27T00:00:00"/>
    <m/>
    <m/>
    <s v="MXC"/>
    <s v="MXC"/>
    <x v="6"/>
    <s v="ANN"/>
    <s v="B1"/>
    <m/>
    <d v="2020-02-07T00:00:00"/>
    <d v="2020-02-07T00:00:00"/>
    <m/>
    <n v="84163"/>
    <n v="0"/>
    <n v="32.78"/>
    <n v="31.23"/>
    <n v="31.23"/>
    <n v="48"/>
    <n v="20"/>
    <n v="39.25"/>
    <n v="0"/>
    <n v="39.25"/>
    <n v="2612"/>
    <n v="1848"/>
    <n v="0"/>
    <n v="16921"/>
    <n v="20.105"/>
    <n v="18263.490000000002"/>
    <m/>
    <n v="20.8"/>
    <m/>
    <m/>
    <m/>
    <m/>
    <m/>
    <s v="ALTAPIA"/>
    <d v="2020-02-10T00:00:00"/>
    <d v="2020-02-10T00:00:00"/>
    <d v="2020-02-13T00:00:00"/>
    <d v="2020-02-13T00:00:00"/>
    <s v="GONZR"/>
    <d v="2020-02-12T00:00:00"/>
    <d v="2020-02-12T00:00:00"/>
    <d v="2020-02-12T00:00:00"/>
    <n v="43873"/>
    <s v="ALTAPIA"/>
    <d v="2020-02-13T00:00:00"/>
    <d v="2020-02-13T00:00:00"/>
    <d v="2020-02-13T00:00:00"/>
    <d v="2020-02-13T00:00:00"/>
    <s v="LPARRA"/>
    <d v="2020-02-17T00:00:00"/>
    <d v="2020-02-17T00:00:00"/>
    <d v="2020-02-17T00:00:00"/>
    <d v="2020-03-05T00:00:00"/>
    <s v="SOROZCO"/>
    <d v="2020-02-18T00:00:00"/>
    <d v="2020-02-18T00:00:00"/>
    <d v="2020-02-18T00:00:00"/>
    <d v="2020-02-18T00:00:00"/>
    <m/>
    <m/>
    <m/>
    <m/>
    <m/>
    <s v="SVCORDERMAN"/>
    <d v="2020-03-06T00:00:00"/>
    <m/>
    <d v="2020-03-06T00:00:00"/>
    <d v="2020-03-06T00:00:00"/>
    <m/>
    <m/>
    <m/>
    <m/>
    <m/>
    <s v="BJBETTLEYON"/>
    <m/>
    <m/>
    <d v="2020-03-11T00:00:00"/>
    <m/>
    <s v="AALINAGHIAN"/>
    <m/>
    <m/>
    <m/>
    <m/>
    <m/>
    <m/>
    <m/>
    <d v="2020-03-26T00:00:00"/>
    <n v="43917"/>
    <s v="LPARRA"/>
    <d v="2020-03-05T00:00:00"/>
    <m/>
    <d v="2020-03-05T00:00:00"/>
    <d v="2020-03-05T00:00:00"/>
    <s v="JLLOREDO"/>
    <d v="2019-12-18T00:00:00"/>
    <d v="2019-12-18T00:00:00"/>
    <d v="2019-12-19T00:00:00"/>
    <d v="2020-02-05T00:00:00"/>
    <m/>
    <m/>
    <m/>
    <m/>
    <m/>
    <x v="0"/>
    <x v="0"/>
  </r>
  <r>
    <s v="BJBETTLEYON"/>
    <n v="2000097401"/>
    <s v="GB/WS-STD-BLDR"/>
    <s v="CLEAR SPAN STRUCTURES, LLC"/>
    <s v="HABITAT FOR HUMANITY"/>
    <s v="EN"/>
    <d v="2020-01-16T00:00:00"/>
    <d v="2030-01-01T00:00:00"/>
    <m/>
    <m/>
    <s v="ANN"/>
    <s v="ANN"/>
    <x v="6"/>
    <s v="ANN"/>
    <s v="B1"/>
    <s v="CCF, CR, FAB"/>
    <d v="2020-01-24T00:00:00"/>
    <d v="2020-01-27T00:00:00"/>
    <m/>
    <n v="43234"/>
    <n v="0"/>
    <n v="14.39"/>
    <n v="0"/>
    <n v="0"/>
    <n v="41"/>
    <m/>
    <n v="71.25"/>
    <n v="0"/>
    <n v="71.25"/>
    <n v="6946"/>
    <n v="5519"/>
    <n v="0"/>
    <n v="10240"/>
    <n v="23.684999999999999"/>
    <n v="0"/>
    <m/>
    <n v="26.7"/>
    <m/>
    <m/>
    <m/>
    <m/>
    <m/>
    <s v="SJURADO"/>
    <d v="2020-03-02T00:00:00"/>
    <d v="2020-03-02T00:00:00"/>
    <d v="2020-03-09T00:00:00"/>
    <d v="2020-03-06T00:00:00"/>
    <s v="SLSEYFERT"/>
    <d v="2020-03-06T00:00:00"/>
    <d v="2020-03-06T00:00:00"/>
    <d v="2020-03-06T00:00:00"/>
    <n v="43896"/>
    <s v="SJURADO"/>
    <n v="43899"/>
    <n v="43892"/>
    <n v="43899"/>
    <n v="43896"/>
    <s v="FHUIZAR"/>
    <d v="2020-03-10T00:00:00"/>
    <d v="2020-03-10T00:00:00"/>
    <d v="2020-03-12T00:00:00"/>
    <d v="2020-03-10T00:00:00"/>
    <s v="LOPEA"/>
    <d v="2020-03-17T00:00:00"/>
    <d v="2020-03-17T00:00:00"/>
    <d v="2020-03-17T00:00:00"/>
    <d v="2020-03-17T00:00:00"/>
    <m/>
    <m/>
    <m/>
    <m/>
    <m/>
    <s v="SVCORDERMAN"/>
    <d v="2030-01-01T00:00:00"/>
    <m/>
    <d v="2030-01-01T00:00:00"/>
    <m/>
    <s v="FHUIZAR"/>
    <d v="2020-03-24T00:00:00"/>
    <d v="2020-03-23T00:00:00"/>
    <d v="2020-03-24T00:00:00"/>
    <d v="2020-03-23T00:00:00"/>
    <m/>
    <m/>
    <m/>
    <m/>
    <m/>
    <s v="SLSEYFERT"/>
    <m/>
    <m/>
    <m/>
    <m/>
    <m/>
    <m/>
    <m/>
    <d v="2030-01-01T00:00:00"/>
    <m/>
    <s v="FHUIZAR"/>
    <d v="2030-01-01T00:00:00"/>
    <m/>
    <d v="2030-01-01T00:00:00"/>
    <d v="2020-03-23T00:00:00"/>
    <s v="LEOTA"/>
    <d v="2020-01-17T00:00:00"/>
    <d v="2020-01-17T00:00:00"/>
    <d v="2020-02-18T00:00:00"/>
    <d v="2020-02-18T00:00:00"/>
    <m/>
    <m/>
    <m/>
    <m/>
    <m/>
    <x v="0"/>
    <x v="0"/>
  </r>
  <r>
    <s v="LSCOAKLEY"/>
    <n v="2000163401"/>
    <s v="GB/WS-CUSTOM-BLDR"/>
    <s v="RESOURCE CONSTRUCTION COMPANY, INC."/>
    <s v="ARNOLDSVILLE CITY HALL"/>
    <s v="BO"/>
    <d v="2020-01-27T00:00:00"/>
    <d v="2020-04-09T00:00:00"/>
    <m/>
    <m/>
    <s v="ANN"/>
    <s v="NC"/>
    <x v="6"/>
    <s v="ANN"/>
    <s v="B1"/>
    <m/>
    <d v="2020-02-18T00:00:00"/>
    <d v="2020-02-19T00:00:00"/>
    <m/>
    <n v="51641.08"/>
    <n v="0"/>
    <n v="13.24"/>
    <n v="13.54"/>
    <n v="13.54"/>
    <n v="69"/>
    <m/>
    <n v="98.5"/>
    <n v="0"/>
    <n v="98.5"/>
    <n v="6322.26"/>
    <n v="4300"/>
    <n v="0"/>
    <n v="12717.08"/>
    <n v="24.626000000000001"/>
    <n v="0"/>
    <m/>
    <n v="22.99"/>
    <m/>
    <m/>
    <m/>
    <m/>
    <m/>
    <s v="IMKULI"/>
    <d v="2020-02-17T00:00:00"/>
    <d v="2020-02-17T00:00:00"/>
    <d v="2020-02-20T00:00:00"/>
    <n v="43881"/>
    <s v="CEQUERRY"/>
    <d v="2020-02-19T00:00:00"/>
    <n v="43880"/>
    <d v="2020-02-19T00:00:00"/>
    <n v="43880"/>
    <s v="WJCLYMER"/>
    <d v="2020-02-27T00:00:00"/>
    <d v="2020-02-28T00:00:00"/>
    <d v="2020-02-27T00:00:00"/>
    <n v="43889"/>
    <s v="PLINALUNA"/>
    <d v="2020-02-28T00:00:00"/>
    <d v="2020-02-28T00:00:00"/>
    <d v="2020-03-06T00:00:00"/>
    <d v="2020-03-06T00:00:00"/>
    <s v="MENDP"/>
    <d v="2020-03-09T00:00:00"/>
    <d v="2020-03-09T00:00:00"/>
    <d v="2020-03-10T00:00:00"/>
    <d v="2020-03-10T00:00:00"/>
    <m/>
    <m/>
    <m/>
    <m/>
    <m/>
    <s v="SVCORDERMAN"/>
    <d v="2020-03-19T00:00:00"/>
    <m/>
    <d v="2020-03-19T00:00:00"/>
    <n v="43909"/>
    <s v="PLINALUNA"/>
    <d v="2020-03-18T00:00:00"/>
    <d v="2020-03-18T00:00:00"/>
    <d v="2020-03-18T00:00:00"/>
    <d v="2020-03-18T00:00:00"/>
    <m/>
    <m/>
    <m/>
    <n v="43913"/>
    <m/>
    <s v="CEQUERRY"/>
    <m/>
    <m/>
    <n v="43907"/>
    <n v="43907"/>
    <m/>
    <m/>
    <m/>
    <d v="2020-04-09T00:00:00"/>
    <m/>
    <s v="PLINALUNA"/>
    <d v="2020-03-18T00:00:00"/>
    <m/>
    <d v="2020-03-18T00:00:00"/>
    <d v="2020-03-18T00:00:00"/>
    <s v="AECRIMBLY"/>
    <d v="2020-02-03T00:00:00"/>
    <m/>
    <d v="2020-02-13T00:00:00"/>
    <d v="2020-02-13T00:00:00"/>
    <m/>
    <m/>
    <m/>
    <m/>
    <m/>
    <x v="0"/>
    <x v="0"/>
  </r>
  <r>
    <s v="BJBETTLEYON"/>
    <n v="2000197401"/>
    <s v="GB/WS-STD-BLDR"/>
    <s v="LUNCO CORPORATION"/>
    <s v="CAZENOVITA"/>
    <s v="BO"/>
    <d v="2020-01-29T00:00:00"/>
    <d v="2020-04-13T00:00:00"/>
    <m/>
    <s v="CAZ1002"/>
    <s v="ANN"/>
    <s v="KC3"/>
    <x v="6"/>
    <s v="ANN"/>
    <s v="B1"/>
    <m/>
    <d v="2020-02-03T00:00:00"/>
    <d v="2020-02-03T00:00:00"/>
    <m/>
    <n v="138395"/>
    <n v="0"/>
    <n v="46.09"/>
    <n v="44.13"/>
    <n v="44.13"/>
    <n v="87"/>
    <m/>
    <n v="86.25"/>
    <n v="0"/>
    <n v="86.25"/>
    <n v="9077"/>
    <n v="5773"/>
    <n v="0"/>
    <n v="47350"/>
    <n v="34.213999999999999"/>
    <n v="0"/>
    <m/>
    <n v="30.82"/>
    <m/>
    <m/>
    <m/>
    <m/>
    <m/>
    <s v="LDERICO"/>
    <d v="2020-02-24T00:00:00"/>
    <m/>
    <d v="2020-02-27T00:00:00"/>
    <n v="43888"/>
    <s v="SCHLK"/>
    <d v="2020-02-26T00:00:00"/>
    <m/>
    <d v="2020-02-26T00:00:00"/>
    <m/>
    <s v="LDERICO"/>
    <d v="2020-02-27T00:00:00"/>
    <d v="2020-02-27T00:00:00"/>
    <d v="2020-02-27T00:00:00"/>
    <m/>
    <s v="FHUIZAR"/>
    <d v="2020-03-03T00:00:00"/>
    <d v="2020-03-03T00:00:00"/>
    <d v="2020-03-09T00:00:00"/>
    <d v="2020-03-09T00:00:00"/>
    <s v="MENDP"/>
    <n v="43901"/>
    <n v="43901"/>
    <n v="43902"/>
    <n v="43902"/>
    <m/>
    <m/>
    <m/>
    <m/>
    <m/>
    <s v="SVCORDERMAN"/>
    <d v="2020-03-23T00:00:00"/>
    <m/>
    <d v="2020-03-23T00:00:00"/>
    <d v="2020-03-20T00:00:00"/>
    <s v="FHUIZAR"/>
    <d v="2020-03-20T00:00:00"/>
    <d v="2020-03-20T00:00:00"/>
    <d v="2020-03-20T00:00:00"/>
    <d v="2020-03-20T00:00:00"/>
    <m/>
    <m/>
    <m/>
    <d v="2020-03-25T00:00:00"/>
    <m/>
    <s v="SCHLK"/>
    <m/>
    <m/>
    <m/>
    <m/>
    <m/>
    <m/>
    <m/>
    <d v="2020-04-13T00:00:00"/>
    <m/>
    <s v="FHUIZAR"/>
    <d v="2020-03-20T00:00:00"/>
    <m/>
    <d v="2020-03-20T00:00:00"/>
    <d v="2020-03-20T00:00:00"/>
    <s v="KEENS"/>
    <d v="2020-02-11T00:00:00"/>
    <d v="2020-02-11T00:00:00"/>
    <d v="2020-02-17T00:00:00"/>
    <d v="2020-02-14T00:00:00"/>
    <m/>
    <m/>
    <m/>
    <m/>
    <m/>
    <x v="0"/>
    <x v="0"/>
  </r>
  <r>
    <s v="PERTC"/>
    <n v="2000214601"/>
    <s v="GB/CL-CUSTOM-BLDR"/>
    <s v="VOLUNTEER BUILDING SYSTEMS"/>
    <s v="THREE BULLS FARM 110X240"/>
    <s v="BO"/>
    <d v="2020-01-31T00:00:00"/>
    <d v="2020-04-15T00:00:00"/>
    <m/>
    <m/>
    <s v="ANN"/>
    <s v="MXC"/>
    <x v="6"/>
    <s v="ANN"/>
    <s v="B1"/>
    <m/>
    <d v="2020-02-21T00:00:00"/>
    <d v="2020-02-21T00:00:00"/>
    <m/>
    <n v="189170"/>
    <n v="0"/>
    <n v="74.7"/>
    <n v="75.53"/>
    <n v="75.53"/>
    <n v="50"/>
    <n v="50"/>
    <n v="54"/>
    <n v="0"/>
    <n v="54"/>
    <n v="3325"/>
    <n v="2500"/>
    <n v="0"/>
    <n v="28731"/>
    <n v="15.188000000000001"/>
    <n v="2577.96"/>
    <m/>
    <n v="11"/>
    <m/>
    <m/>
    <m/>
    <m/>
    <m/>
    <s v="BAUTA"/>
    <d v="2020-02-18T00:00:00"/>
    <d v="2020-02-18T00:00:00"/>
    <d v="2020-02-20T00:00:00"/>
    <d v="2020-02-20T00:00:00"/>
    <s v="GONZR"/>
    <d v="2020-02-20T00:00:00"/>
    <m/>
    <d v="2020-02-20T00:00:00"/>
    <m/>
    <s v="BAUTA"/>
    <d v="2020-02-20T00:00:00"/>
    <d v="2020-02-20T00:00:00"/>
    <d v="2020-02-20T00:00:00"/>
    <d v="2020-02-20T00:00:00"/>
    <s v="PLINALUNA"/>
    <d v="2020-02-24T00:00:00"/>
    <d v="2020-02-24T00:00:00"/>
    <d v="2020-02-27T00:00:00"/>
    <d v="2020-02-27T00:00:00"/>
    <s v="AARIZMENDI"/>
    <d v="2020-02-28T00:00:00"/>
    <d v="2020-03-02T00:00:00"/>
    <d v="2020-03-02T00:00:00"/>
    <d v="2020-03-02T00:00:00"/>
    <m/>
    <m/>
    <m/>
    <m/>
    <m/>
    <s v="SVCORDERMAN"/>
    <d v="2020-03-17T00:00:00"/>
    <m/>
    <d v="2020-03-17T00:00:00"/>
    <d v="2020-03-18T00:00:00"/>
    <s v="PLINALUNA"/>
    <d v="2020-03-06T00:00:00"/>
    <d v="2020-03-06T00:00:00"/>
    <d v="2020-03-06T00:00:00"/>
    <d v="2020-03-06T00:00:00"/>
    <m/>
    <m/>
    <m/>
    <d v="2020-03-23T00:00:00"/>
    <m/>
    <s v="HAMIS"/>
    <m/>
    <m/>
    <m/>
    <m/>
    <m/>
    <m/>
    <m/>
    <d v="2020-04-15T00:00:00"/>
    <n v="43909"/>
    <s v="PLINALUNA"/>
    <d v="2020-03-06T00:00:00"/>
    <m/>
    <d v="2020-03-06T00:00:00"/>
    <d v="2020-03-17T00:00:00"/>
    <s v="KEENS"/>
    <d v="2020-01-31T00:00:00"/>
    <d v="2020-01-31T00:00:00"/>
    <d v="2020-02-17T00:00:00"/>
    <d v="2020-02-05T00:00:00"/>
    <m/>
    <m/>
    <m/>
    <m/>
    <m/>
    <x v="1"/>
    <x v="0"/>
  </r>
  <r>
    <s v="BKMILLER"/>
    <n v="2000228301"/>
    <s v="GB/WS-STD-BLDR"/>
    <s v="WILD BUILDING CONTRACTORS, INC."/>
    <s v="HOMELAND_VINYL"/>
    <s v="BO"/>
    <d v="2020-02-03T00:00:00"/>
    <d v="2020-04-13T00:00:00"/>
    <m/>
    <m/>
    <s v="ANN"/>
    <s v="KC1"/>
    <x v="6"/>
    <s v="ANN"/>
    <s v="B1"/>
    <m/>
    <d v="2020-02-21T00:00:00"/>
    <d v="2020-02-24T00:00:00"/>
    <m/>
    <n v="222878.98"/>
    <n v="0"/>
    <n v="93.86"/>
    <n v="97.54"/>
    <n v="97.54"/>
    <n v="80"/>
    <m/>
    <n v="83.75"/>
    <n v="0"/>
    <n v="83.75"/>
    <n v="12370.05"/>
    <n v="8415"/>
    <n v="0"/>
    <n v="37389.980000000003"/>
    <n v="16.776"/>
    <n v="0"/>
    <m/>
    <n v="0"/>
    <m/>
    <m/>
    <m/>
    <m/>
    <m/>
    <s v="HEFLA"/>
    <n v="43885"/>
    <m/>
    <n v="43892"/>
    <n v="43893"/>
    <s v="HAMIS"/>
    <n v="43887"/>
    <m/>
    <n v="43887"/>
    <m/>
    <m/>
    <m/>
    <m/>
    <m/>
    <m/>
    <s v="LPARRA"/>
    <n v="43892"/>
    <n v="43893"/>
    <n v="43896"/>
    <n v="43899"/>
    <s v="KLSEGUNDO"/>
    <n v="43900"/>
    <n v="43900"/>
    <n v="43901"/>
    <n v="43901"/>
    <m/>
    <m/>
    <m/>
    <m/>
    <m/>
    <s v="SVCORDERMAN"/>
    <n v="43910"/>
    <m/>
    <d v="2020-03-20T00:00:00"/>
    <n v="43909"/>
    <s v="LPARRA"/>
    <n v="43909"/>
    <n v="43909"/>
    <n v="43909"/>
    <n v="43909"/>
    <m/>
    <m/>
    <m/>
    <n v="43913"/>
    <m/>
    <s v="HAMIS"/>
    <m/>
    <m/>
    <m/>
    <m/>
    <m/>
    <m/>
    <m/>
    <d v="2020-04-13T00:00:00"/>
    <m/>
    <s v="LPARRA"/>
    <d v="2020-03-19T00:00:00"/>
    <m/>
    <d v="2020-03-19T00:00:00"/>
    <d v="2020-03-19T00:00:00"/>
    <s v="KEENS"/>
    <n v="43871"/>
    <n v="43868"/>
    <n v="43879"/>
    <n v="43880"/>
    <m/>
    <m/>
    <m/>
    <m/>
    <m/>
    <x v="0"/>
    <x v="0"/>
  </r>
  <r>
    <s v="GREEJ1"/>
    <n v="2000276401"/>
    <s v="GB/CL-STD-BLDR"/>
    <s v="BOBBITT DESIGN BUILD, INC."/>
    <s v="MERCK ROTO SHELL BUILDING"/>
    <s v="BO"/>
    <d v="2020-02-07T00:00:00"/>
    <d v="2020-04-07T00:00:00"/>
    <m/>
    <s v="20-0226"/>
    <s v="MXC"/>
    <s v="MXC"/>
    <x v="6"/>
    <s v="ANN"/>
    <s v="B1"/>
    <m/>
    <d v="2020-02-24T00:00:00"/>
    <d v="2020-02-25T00:00:00"/>
    <m/>
    <n v="232740.35"/>
    <n v="0"/>
    <n v="89.05"/>
    <n v="85.22"/>
    <n v="85.22"/>
    <n v="35"/>
    <n v="35"/>
    <n v="42"/>
    <n v="7"/>
    <n v="49"/>
    <n v="2327.5"/>
    <n v="1750"/>
    <n v="0"/>
    <n v="49920.7"/>
    <n v="21.449000000000002"/>
    <n v="0"/>
    <m/>
    <n v="21"/>
    <m/>
    <m/>
    <m/>
    <m/>
    <m/>
    <s v="GONZJ3"/>
    <n v="43887"/>
    <m/>
    <n v="43889"/>
    <n v="43889"/>
    <s v="BAUTA"/>
    <n v="43889"/>
    <n v="43889"/>
    <n v="43889"/>
    <n v="43889"/>
    <s v="GONZJ3"/>
    <n v="43889"/>
    <m/>
    <n v="43889"/>
    <m/>
    <s v="GLUGO"/>
    <d v="2020-03-03T00:00:00"/>
    <d v="2020-03-03T00:00:00"/>
    <d v="2020-03-04T00:00:00"/>
    <d v="2020-03-05T00:00:00"/>
    <s v="MORTL"/>
    <n v="43895"/>
    <n v="43896"/>
    <n v="43896"/>
    <n v="43900"/>
    <m/>
    <m/>
    <m/>
    <m/>
    <m/>
    <s v="SVCORDERMAN"/>
    <d v="2020-03-16T00:00:00"/>
    <m/>
    <d v="2020-03-16T00:00:00"/>
    <d v="2020-03-16T00:00:00"/>
    <m/>
    <m/>
    <m/>
    <m/>
    <m/>
    <s v="GREEJ1"/>
    <m/>
    <m/>
    <d v="2020-03-19T00:00:00"/>
    <m/>
    <s v="AALINAGHIAN"/>
    <m/>
    <m/>
    <m/>
    <m/>
    <m/>
    <m/>
    <m/>
    <d v="2020-04-07T00:00:00"/>
    <m/>
    <s v="MORTL"/>
    <d v="2020-03-13T00:00:00"/>
    <m/>
    <d v="2020-03-13T00:00:00"/>
    <d v="2020-03-13T00:00:00"/>
    <s v="JLLOREDO"/>
    <n v="43873"/>
    <m/>
    <n v="43874"/>
    <n v="43885"/>
    <m/>
    <m/>
    <m/>
    <m/>
    <m/>
    <x v="0"/>
    <x v="0"/>
  </r>
  <r>
    <s v="LTKANTZ"/>
    <n v="2000301001"/>
    <s v="GB/WS-STD-BLDR"/>
    <s v="EDIS BUILDING SYSTEMS, INC."/>
    <s v="DE STORAGE AND PIPELINE"/>
    <s v="EN"/>
    <d v="2020-02-12T00:00:00"/>
    <d v="2020-04-27T00:00:00"/>
    <m/>
    <s v="5209900-1012"/>
    <s v="ANN"/>
    <s v="ANN"/>
    <x v="6"/>
    <s v="ANN"/>
    <s v="B1"/>
    <m/>
    <d v="2020-02-27T00:00:00"/>
    <d v="2020-02-27T00:00:00"/>
    <m/>
    <n v="17030.919999999998"/>
    <n v="0"/>
    <n v="2.5499999999999998"/>
    <n v="0"/>
    <n v="0"/>
    <n v="48"/>
    <m/>
    <n v="49.25"/>
    <n v="0"/>
    <n v="49.25"/>
    <n v="5065.88"/>
    <n v="3206"/>
    <n v="0"/>
    <n v="5586.92"/>
    <n v="32.805"/>
    <n v="0"/>
    <m/>
    <n v="0"/>
    <m/>
    <m/>
    <m/>
    <m/>
    <m/>
    <s v="SREFAAT"/>
    <n v="43893"/>
    <n v="43893"/>
    <n v="43900"/>
    <n v="43899"/>
    <s v="SLSEYFERT"/>
    <n v="43899"/>
    <m/>
    <n v="43899"/>
    <n v="43899"/>
    <s v="SREFAAT"/>
    <n v="43900"/>
    <n v="43895"/>
    <n v="43900"/>
    <n v="43899"/>
    <s v="DRESENDIZ"/>
    <d v="2020-03-11T00:00:00"/>
    <d v="2020-03-11T00:00:00"/>
    <d v="2020-03-13T00:00:00"/>
    <d v="2020-03-13T00:00:00"/>
    <s v="AARIZMENDI"/>
    <n v="43907"/>
    <n v="43907"/>
    <n v="43908"/>
    <n v="43908"/>
    <m/>
    <m/>
    <m/>
    <m/>
    <m/>
    <s v="SVCORDERMAN"/>
    <d v="2020-04-03T00:00:00"/>
    <m/>
    <d v="2020-04-03T00:00:00"/>
    <m/>
    <s v="DRESENDIZ"/>
    <d v="2020-03-27T00:00:00"/>
    <d v="2020-03-20T00:00:00"/>
    <d v="2020-03-27T00:00:00"/>
    <d v="2020-03-20T00:00:00"/>
    <m/>
    <m/>
    <m/>
    <m/>
    <m/>
    <s v="SLSEYFERT"/>
    <m/>
    <m/>
    <m/>
    <m/>
    <m/>
    <m/>
    <m/>
    <d v="2020-04-28T00:00:00"/>
    <m/>
    <s v="DRESENDIZ"/>
    <d v="2020-03-27T00:00:00"/>
    <m/>
    <d v="2020-03-27T00:00:00"/>
    <d v="2020-03-20T00:00:00"/>
    <s v="KEENS"/>
    <n v="43880"/>
    <n v="43879"/>
    <n v="43892"/>
    <n v="43887"/>
    <m/>
    <m/>
    <m/>
    <m/>
    <m/>
    <x v="0"/>
    <x v="0"/>
  </r>
  <r>
    <s v="GREEJ1"/>
    <n v="2000383401"/>
    <s v="GB/CL-CUSTOM-BLDR"/>
    <s v="KEYSTRUCT CONSTRUCTION, LLC"/>
    <s v="19-BCL-026 - GOHN &amp; STAMBAUGH"/>
    <s v="EN"/>
    <d v="2020-02-24T00:00:00"/>
    <d v="2030-01-01T00:00:00"/>
    <m/>
    <s v="19-BCL-026 - Gohn &amp; Stambaugh"/>
    <s v="MXC"/>
    <s v="MXC"/>
    <x v="6"/>
    <s v="ANN"/>
    <s v="B1"/>
    <s v="FAB"/>
    <d v="2020-03-03T00:00:00"/>
    <d v="2020-03-04T00:00:00"/>
    <m/>
    <n v="325485.24"/>
    <n v="0"/>
    <n v="116.31"/>
    <n v="0"/>
    <n v="0"/>
    <n v="78"/>
    <n v="78"/>
    <n v="62.75"/>
    <n v="11"/>
    <n v="73.75"/>
    <n v="3857"/>
    <n v="2900"/>
    <n v="0"/>
    <n v="78076.83"/>
    <n v="23.988"/>
    <n v="0"/>
    <m/>
    <n v="25"/>
    <m/>
    <m/>
    <m/>
    <m/>
    <m/>
    <s v="ANMARTINEZ"/>
    <d v="2020-03-06T00:00:00"/>
    <d v="2020-03-06T00:00:00"/>
    <d v="2020-03-12T00:00:00"/>
    <d v="2020-03-12T00:00:00"/>
    <s v="GONZR"/>
    <d v="2020-03-11T00:00:00"/>
    <d v="2020-03-11T00:00:00"/>
    <d v="2020-03-11T00:00:00"/>
    <n v="43901"/>
    <s v="ANMARTINEZ"/>
    <d v="2020-03-12T00:00:00"/>
    <m/>
    <d v="2020-03-12T00:00:00"/>
    <d v="2020-03-12T00:00:00"/>
    <s v="FHUIZAR"/>
    <d v="2020-03-13T00:00:00"/>
    <d v="2020-03-13T00:00:00"/>
    <d v="2020-03-19T00:00:00"/>
    <d v="2020-03-19T00:00:00"/>
    <s v="MORTL"/>
    <d v="2020-03-20T00:00:00"/>
    <d v="2020-03-20T00:00:00"/>
    <d v="2020-03-23T00:00:00"/>
    <d v="2020-03-23T00:00:00"/>
    <m/>
    <m/>
    <m/>
    <m/>
    <m/>
    <s v="SVCORDERMAN"/>
    <d v="2020-03-30T00:00:00"/>
    <m/>
    <d v="2030-01-01T00:00:00"/>
    <m/>
    <s v="FHUIZAR"/>
    <d v="2020-03-25T00:00:00"/>
    <d v="2020-03-25T00:00:00"/>
    <d v="2020-03-25T00:00:00"/>
    <d v="2020-03-25T00:00:00"/>
    <s v="GREEJ1"/>
    <m/>
    <m/>
    <m/>
    <m/>
    <s v="AALINAGHIAN"/>
    <m/>
    <m/>
    <m/>
    <m/>
    <m/>
    <m/>
    <m/>
    <d v="2030-01-01T00:00:00"/>
    <m/>
    <s v="FHUIZAR"/>
    <d v="2030-01-01T00:00:00"/>
    <m/>
    <d v="2030-01-01T00:00:00"/>
    <d v="2020-03-26T00:00:00"/>
    <s v="JLLOREDO"/>
    <d v="2020-02-25T00:00:00"/>
    <m/>
    <d v="2020-02-26T00:00:00"/>
    <d v="2020-02-26T00:00:00"/>
    <s v="PJKERN"/>
    <m/>
    <m/>
    <m/>
    <m/>
    <x v="0"/>
    <x v="0"/>
  </r>
  <r>
    <s v="GREEJ1"/>
    <n v="2000427801"/>
    <s v="GB/CL-STD-BLDR"/>
    <s v="L.A. BRETT &amp; SONS"/>
    <s v="DICK WOLFE"/>
    <s v="BO"/>
    <d v="2020-02-28T00:00:00"/>
    <d v="2020-04-13T00:00:00"/>
    <m/>
    <m/>
    <s v="MXC"/>
    <s v="KC3"/>
    <x v="6"/>
    <s v="ANN"/>
    <s v="B1"/>
    <m/>
    <d v="2020-03-06T00:00:00"/>
    <d v="2020-03-06T00:00:00"/>
    <m/>
    <n v="19336.22"/>
    <n v="0"/>
    <n v="6.73"/>
    <n v="6.86"/>
    <n v="6.86"/>
    <n v="20"/>
    <n v="20"/>
    <n v="17"/>
    <n v="4"/>
    <n v="21"/>
    <n v="1330"/>
    <n v="1000"/>
    <n v="0"/>
    <n v="3817.39"/>
    <n v="19.742000000000001"/>
    <n v="0"/>
    <m/>
    <n v="20"/>
    <m/>
    <m/>
    <m/>
    <m/>
    <m/>
    <s v="SKSETTER"/>
    <d v="2020-03-05T00:00:00"/>
    <d v="2020-03-05T00:00:00"/>
    <d v="2020-03-06T00:00:00"/>
    <d v="2020-03-06T00:00:00"/>
    <s v="MORRJ1"/>
    <d v="2020-03-06T00:00:00"/>
    <m/>
    <d v="2020-03-06T00:00:00"/>
    <d v="2020-03-05T00:00:00"/>
    <s v="SKSETTER"/>
    <d v="2020-03-06T00:00:00"/>
    <d v="2020-03-06T00:00:00"/>
    <d v="2020-03-06T00:00:00"/>
    <d v="2020-03-06T00:00:00"/>
    <s v="AARIZMENDI"/>
    <d v="2020-03-10T00:00:00"/>
    <d v="2020-03-10T00:00:00"/>
    <d v="2020-03-10T00:00:00"/>
    <d v="2020-03-10T00:00:00"/>
    <s v="MORTL"/>
    <n v="43902"/>
    <m/>
    <n v="43903"/>
    <m/>
    <m/>
    <m/>
    <m/>
    <m/>
    <m/>
    <s v="SVCORDERMAN"/>
    <d v="2020-03-23T00:00:00"/>
    <m/>
    <d v="2020-03-23T00:00:00"/>
    <n v="43910"/>
    <s v="AARIZMENDI"/>
    <d v="2020-03-20T00:00:00"/>
    <d v="2020-03-20T00:00:00"/>
    <d v="2020-03-20T00:00:00"/>
    <d v="2020-03-20T00:00:00"/>
    <s v="GREEJ1"/>
    <m/>
    <m/>
    <n v="43915"/>
    <m/>
    <s v="DINWOSU"/>
    <m/>
    <m/>
    <m/>
    <m/>
    <m/>
    <m/>
    <m/>
    <d v="2020-03-30T00:00:00"/>
    <m/>
    <s v="AARIZMENDI"/>
    <d v="2020-03-20T00:00:00"/>
    <m/>
    <d v="2020-03-20T00:00:00"/>
    <d v="2020-03-20T00:00:00"/>
    <s v="JLLOREDO"/>
    <d v="2020-03-02T00:00:00"/>
    <d v="2020-03-02T00:00:00"/>
    <d v="2020-03-03T00:00:00"/>
    <d v="2020-03-03T00:00:00"/>
    <m/>
    <m/>
    <m/>
    <m/>
    <m/>
    <x v="0"/>
    <x v="0"/>
  </r>
  <r>
    <s v="FARRM"/>
    <n v="2000453101"/>
    <s v="GB/CL-STD-BLDR"/>
    <s v="RADON CONSTRUCTION CORP."/>
    <s v="WITKO PROPERTIES"/>
    <s v="EN"/>
    <d v="2020-03-03T00:00:00"/>
    <d v="2020-05-11T00:00:00"/>
    <m/>
    <s v="20-6"/>
    <s v="MXC"/>
    <s v="MXC"/>
    <x v="6"/>
    <s v="ANN"/>
    <s v="B1"/>
    <s v="OTHER"/>
    <d v="2020-03-06T00:00:00"/>
    <d v="2020-03-09T00:00:00"/>
    <m/>
    <n v="52033.35"/>
    <n v="0"/>
    <n v="13.68"/>
    <n v="0.1"/>
    <n v="0"/>
    <n v="20"/>
    <n v="20"/>
    <n v="27"/>
    <n v="0"/>
    <n v="27"/>
    <n v="1330"/>
    <n v="1000"/>
    <n v="0"/>
    <n v="12026.13"/>
    <n v="23.111999999999998"/>
    <n v="0"/>
    <m/>
    <n v="21"/>
    <m/>
    <m/>
    <m/>
    <m/>
    <m/>
    <s v="ALTAPIA"/>
    <n v="43901"/>
    <n v="43901"/>
    <n v="43903"/>
    <n v="43903"/>
    <s v="ICHAS"/>
    <n v="43902"/>
    <n v="43902"/>
    <n v="43902"/>
    <n v="43902"/>
    <s v="ALTAPIA"/>
    <n v="43903"/>
    <n v="43903"/>
    <n v="43903"/>
    <n v="43903"/>
    <s v="DRESENDIZ"/>
    <d v="2020-03-17T00:00:00"/>
    <d v="2020-03-17T00:00:00"/>
    <d v="2020-03-18T00:00:00"/>
    <d v="2020-03-18T00:00:00"/>
    <s v="AARIZMENDI"/>
    <d v="2020-03-19T00:00:00"/>
    <d v="2020-03-19T00:00:00"/>
    <d v="2020-03-19T00:00:00"/>
    <d v="2020-03-19T00:00:00"/>
    <m/>
    <m/>
    <m/>
    <m/>
    <m/>
    <s v="SVCORDERMAN"/>
    <d v="2020-04-07T00:00:00"/>
    <m/>
    <d v="2020-04-07T00:00:00"/>
    <m/>
    <s v="DRESENDIZ"/>
    <d v="2020-03-25T00:00:00"/>
    <d v="2020-03-24T00:00:00"/>
    <d v="2020-03-25T00:00:00"/>
    <d v="2020-03-24T00:00:00"/>
    <s v="FARRM"/>
    <m/>
    <m/>
    <m/>
    <m/>
    <s v="SLSEYFERT"/>
    <m/>
    <m/>
    <m/>
    <m/>
    <m/>
    <m/>
    <m/>
    <d v="2020-05-11T00:00:00"/>
    <m/>
    <s v="DRESENDIZ"/>
    <d v="2020-03-25T00:00:00"/>
    <m/>
    <d v="2020-03-25T00:00:00"/>
    <d v="2020-03-24T00:00:00"/>
    <s v="JLLOREDO"/>
    <n v="43894"/>
    <n v="43894"/>
    <n v="43895"/>
    <n v="43896"/>
    <m/>
    <m/>
    <m/>
    <m/>
    <m/>
    <x v="0"/>
    <x v="0"/>
  </r>
  <r>
    <s v="BKMILLER"/>
    <n v="1902009803"/>
    <s v="GB/WS-ENPARTS-BLDR"/>
    <s v="HARMAN CONSTRUCTION, INC."/>
    <s v="PMI"/>
    <s v="BO"/>
    <d v="2020-03-11T00:00:00"/>
    <m/>
    <m/>
    <n v="12919"/>
    <s v="ANN"/>
    <s v="KC3"/>
    <x v="6"/>
    <s v="ANN"/>
    <s v="B1"/>
    <m/>
    <m/>
    <m/>
    <m/>
    <n v="1"/>
    <n v="0"/>
    <n v="0"/>
    <n v="0.05"/>
    <n v="0.05"/>
    <n v="0"/>
    <m/>
    <n v="0"/>
    <n v="0"/>
    <n v="0"/>
    <m/>
    <m/>
    <n v="0"/>
    <n v="1"/>
    <n v="100"/>
    <n v="-120.16"/>
    <m/>
    <n v="0"/>
    <m/>
    <m/>
    <m/>
    <m/>
    <m/>
    <s v="KMBUCK"/>
    <m/>
    <m/>
    <m/>
    <m/>
    <s v="HAMIS"/>
    <m/>
    <m/>
    <m/>
    <m/>
    <m/>
    <m/>
    <m/>
    <m/>
    <m/>
    <s v="PLINALUNA"/>
    <d v="2020-03-11T00:00:00"/>
    <d v="2020-03-11T00:00:00"/>
    <d v="2020-03-11T00:00:00"/>
    <d v="2020-03-11T00:00:00"/>
    <m/>
    <m/>
    <m/>
    <m/>
    <m/>
    <m/>
    <m/>
    <m/>
    <m/>
    <m/>
    <s v="SVCORDERMAN"/>
    <d v="2020-03-12T00:00:00"/>
    <m/>
    <d v="2020-03-12T00:00:00"/>
    <d v="2020-03-12T00:00:00"/>
    <m/>
    <m/>
    <m/>
    <m/>
    <m/>
    <m/>
    <m/>
    <m/>
    <m/>
    <m/>
    <s v="KMBUCK"/>
    <m/>
    <m/>
    <m/>
    <m/>
    <m/>
    <m/>
    <m/>
    <d v="2020-03-19T00:00:00"/>
    <n v="43906"/>
    <s v="PLINALUNA"/>
    <d v="2020-03-11T00:00:00"/>
    <m/>
    <d v="2020-03-11T00:00:00"/>
    <d v="2020-03-11T00:00:00"/>
    <s v="KEENS"/>
    <m/>
    <m/>
    <m/>
    <m/>
    <m/>
    <m/>
    <m/>
    <m/>
    <m/>
    <x v="0"/>
    <x v="1"/>
  </r>
  <r>
    <s v="LSCOAKLEY"/>
    <n v="1902401502"/>
    <s v="CLAIM-ENPARTS-BLDR"/>
    <s v="FENTON CONSTRUCTION CO., INC."/>
    <s v="UNIVERSAL TOOL"/>
    <s v="BO"/>
    <d v="2020-03-20T00:00:00"/>
    <m/>
    <m/>
    <n v="11103"/>
    <s v="ANN"/>
    <s v="KC1"/>
    <x v="6"/>
    <s v="ANN"/>
    <s v="B1"/>
    <s v="OTHER"/>
    <m/>
    <m/>
    <m/>
    <n v="1"/>
    <n v="0"/>
    <n v="0"/>
    <n v="0.01"/>
    <n v="0.01"/>
    <n v="0"/>
    <m/>
    <n v="0"/>
    <n v="0"/>
    <n v="0"/>
    <m/>
    <m/>
    <n v="0"/>
    <n v="1"/>
    <n v="100"/>
    <n v="-22.74"/>
    <m/>
    <n v="0"/>
    <m/>
    <m/>
    <m/>
    <m/>
    <m/>
    <s v="MBUTLER"/>
    <m/>
    <m/>
    <m/>
    <m/>
    <s v="SCHLK"/>
    <m/>
    <m/>
    <m/>
    <m/>
    <m/>
    <m/>
    <m/>
    <m/>
    <m/>
    <s v="AARIZMENDI"/>
    <m/>
    <m/>
    <m/>
    <m/>
    <m/>
    <m/>
    <m/>
    <m/>
    <m/>
    <m/>
    <m/>
    <m/>
    <m/>
    <m/>
    <s v="SVCORDERMAN"/>
    <m/>
    <m/>
    <d v="2020-03-20T00:00:00"/>
    <n v="43910"/>
    <m/>
    <m/>
    <m/>
    <m/>
    <m/>
    <m/>
    <m/>
    <m/>
    <m/>
    <m/>
    <s v="SCHLK"/>
    <m/>
    <m/>
    <m/>
    <m/>
    <m/>
    <m/>
    <m/>
    <d v="2020-03-23T00:00:00"/>
    <n v="43914"/>
    <s v="AARIZMENDI"/>
    <d v="2020-03-20T00:00:00"/>
    <m/>
    <d v="2020-03-20T00:00:00"/>
    <d v="2020-03-20T00:00:00"/>
    <s v="KEENS"/>
    <m/>
    <m/>
    <m/>
    <m/>
    <m/>
    <m/>
    <m/>
    <m/>
    <m/>
    <x v="0"/>
    <x v="2"/>
  </r>
  <r>
    <s v="BJBETTLEYON"/>
    <n v="1901483201"/>
    <s v="GB/CL-STD-BLDR"/>
    <s v="FUOG INTERBUILD INC."/>
    <s v="PROPOSED STORAGE BIN"/>
    <s v="CL"/>
    <d v="2019-07-08T00:00:00"/>
    <d v="2020-03-18T00:00:00"/>
    <m/>
    <m/>
    <s v="MXC"/>
    <s v="MXC"/>
    <x v="6"/>
    <s v="ANN"/>
    <s v="B2"/>
    <m/>
    <d v="2019-09-13T00:00:00"/>
    <d v="2019-09-16T00:00:00"/>
    <n v="43917"/>
    <n v="47361.51"/>
    <n v="47361.51"/>
    <n v="17.09"/>
    <n v="18.670000000000002"/>
    <n v="18.670000000000002"/>
    <n v="51.5"/>
    <n v="36"/>
    <n v="53.25"/>
    <n v="0"/>
    <n v="53.25"/>
    <n v="2394"/>
    <n v="1800"/>
    <n v="0"/>
    <n v="7973.51"/>
    <n v="16.835000000000001"/>
    <n v="11783.75"/>
    <n v="24.88"/>
    <n v="17"/>
    <m/>
    <m/>
    <m/>
    <m/>
    <m/>
    <s v="BAUTA"/>
    <d v="2019-09-17T00:00:00"/>
    <d v="2019-09-17T00:00:00"/>
    <d v="2019-09-26T00:00:00"/>
    <d v="2019-09-26T00:00:00"/>
    <s v="BAUTA"/>
    <d v="2019-11-14T00:00:00"/>
    <d v="2019-11-14T00:00:00"/>
    <d v="2019-11-14T00:00:00"/>
    <n v="43783"/>
    <s v="BAUTA"/>
    <d v="2019-09-26T00:00:00"/>
    <d v="2019-09-26T00:00:00"/>
    <d v="2019-09-26T00:00:00"/>
    <d v="2019-09-26T00:00:00"/>
    <s v="JMENDOZA1"/>
    <d v="2020-02-17T00:00:00"/>
    <d v="2020-02-17T00:00:00"/>
    <d v="2020-02-17T00:00:00"/>
    <d v="2020-02-17T00:00:00"/>
    <s v="SOROZCO"/>
    <n v="43880"/>
    <n v="43880"/>
    <n v="43880"/>
    <n v="43880"/>
    <m/>
    <m/>
    <m/>
    <m/>
    <m/>
    <s v="SVCORDERMAN"/>
    <d v="2030-01-01T00:00:00"/>
    <m/>
    <d v="2020-02-26T00:00:00"/>
    <n v="43886"/>
    <s v="JMENDOZA1"/>
    <d v="2020-02-25T00:00:00"/>
    <d v="2020-02-25T00:00:00"/>
    <d v="2020-02-25T00:00:00"/>
    <d v="2020-02-25T00:00:00"/>
    <m/>
    <m/>
    <m/>
    <n v="43889"/>
    <m/>
    <s v="BHLOCKLEAR"/>
    <m/>
    <m/>
    <m/>
    <m/>
    <m/>
    <m/>
    <m/>
    <d v="2020-03-18T00:00:00"/>
    <n v="43908"/>
    <s v="JMENDOZA1"/>
    <d v="2020-02-25T00:00:00"/>
    <m/>
    <d v="2020-02-25T00:00:00"/>
    <d v="2020-02-25T00:00:00"/>
    <s v="ESCOA"/>
    <d v="2019-08-12T00:00:00"/>
    <n v="43689"/>
    <d v="2019-09-09T00:00:00"/>
    <d v="2019-09-09T00:00:00"/>
    <m/>
    <m/>
    <m/>
    <m/>
    <m/>
    <x v="0"/>
    <x v="0"/>
  </r>
  <r>
    <s v="LSCOAKLEY"/>
    <n v="1902424801"/>
    <s v="GB/WS-CUSTOM-BLDR"/>
    <s v="A.O. CONSTRUCTION COMPANY, INC."/>
    <s v="HAINES CITY FMS SHOP #6"/>
    <s v="BO"/>
    <d v="2019-11-08T00:00:00"/>
    <d v="2020-03-30T00:00:00"/>
    <m/>
    <s v="19-148"/>
    <s v="CAN"/>
    <s v="ANN"/>
    <x v="6"/>
    <s v="ANN"/>
    <s v="B2"/>
    <m/>
    <d v="2019-11-18T00:00:00"/>
    <d v="2019-11-19T00:00:00"/>
    <m/>
    <n v="57122.6"/>
    <n v="0"/>
    <n v="12.74"/>
    <n v="13.43"/>
    <n v="13.43"/>
    <n v="161"/>
    <m/>
    <n v="198"/>
    <n v="0"/>
    <n v="198"/>
    <n v="15422.86"/>
    <n v="10492"/>
    <n v="0"/>
    <n v="14317.6"/>
    <n v="25.065000000000001"/>
    <n v="0"/>
    <m/>
    <n v="25.71"/>
    <m/>
    <m/>
    <m/>
    <m/>
    <m/>
    <s v="SJURADO"/>
    <d v="2020-02-03T00:00:00"/>
    <d v="2020-02-03T00:00:00"/>
    <d v="2020-02-11T00:00:00"/>
    <d v="2020-02-11T00:00:00"/>
    <s v="KPTRAN"/>
    <d v="2019-12-18T00:00:00"/>
    <m/>
    <d v="2019-12-18T00:00:00"/>
    <d v="2019-12-18T00:00:00"/>
    <s v="SJURADO"/>
    <d v="2020-02-12T00:00:00"/>
    <d v="2020-02-12T00:00:00"/>
    <d v="2020-02-12T00:00:00"/>
    <d v="2020-02-11T00:00:00"/>
    <s v="ELANDA"/>
    <d v="2020-02-18T00:00:00"/>
    <d v="2020-02-18T00:00:00"/>
    <d v="2020-02-26T00:00:00"/>
    <d v="2020-02-27T00:00:00"/>
    <s v="MENDP"/>
    <d v="2020-02-27T00:00:00"/>
    <m/>
    <d v="2020-02-28T00:00:00"/>
    <d v="2020-01-28T00:00:00"/>
    <m/>
    <m/>
    <m/>
    <m/>
    <m/>
    <s v="SVCORDERMAN"/>
    <n v="43896"/>
    <m/>
    <d v="2020-03-06T00:00:00"/>
    <d v="2020-03-12T00:00:00"/>
    <s v="ELANDA"/>
    <d v="2020-03-06T00:00:00"/>
    <d v="2020-03-06T00:00:00"/>
    <d v="2020-03-06T00:00:00"/>
    <d v="2020-03-06T00:00:00"/>
    <m/>
    <m/>
    <m/>
    <d v="2020-03-16T00:00:00"/>
    <m/>
    <s v="SLSEYFERT"/>
    <m/>
    <m/>
    <m/>
    <m/>
    <m/>
    <m/>
    <m/>
    <d v="2020-03-30T00:00:00"/>
    <m/>
    <s v="ELANDA"/>
    <d v="2020-03-06T00:00:00"/>
    <m/>
    <d v="2020-03-06T00:00:00"/>
    <d v="2020-03-06T00:00:00"/>
    <s v="PATEY"/>
    <d v="2020-01-24T00:00:00"/>
    <m/>
    <d v="2020-01-31T00:00:00"/>
    <d v="2019-11-18T00:00:00"/>
    <m/>
    <m/>
    <m/>
    <m/>
    <m/>
    <x v="0"/>
    <x v="0"/>
  </r>
  <r>
    <s v="BJBETTLEYON"/>
    <n v="2000034901"/>
    <s v="GB/CL-CUSTOM-BLDR"/>
    <s v="J &amp; F CONSTRUCTION, INC."/>
    <s v="VILLAGE OF BUTLER"/>
    <s v="BO"/>
    <d v="2020-01-08T00:00:00"/>
    <d v="2020-04-20T00:00:00"/>
    <m/>
    <s v="2020-036"/>
    <s v="MXC"/>
    <s v="MXC"/>
    <x v="6"/>
    <s v="ANN"/>
    <s v="B2"/>
    <m/>
    <d v="2020-03-12T00:00:00"/>
    <d v="2020-03-13T00:00:00"/>
    <m/>
    <n v="47385"/>
    <n v="0"/>
    <n v="15.05"/>
    <n v="15.07"/>
    <n v="15.07"/>
    <n v="20"/>
    <n v="20"/>
    <n v="16"/>
    <n v="12"/>
    <n v="28"/>
    <n v="1430"/>
    <n v="1100"/>
    <n v="0"/>
    <n v="10125"/>
    <n v="21.367999999999999"/>
    <n v="0"/>
    <m/>
    <n v="20"/>
    <m/>
    <m/>
    <m/>
    <m/>
    <m/>
    <s v="ANMARTINEZ"/>
    <d v="2020-03-13T00:00:00"/>
    <d v="2020-03-13T00:00:00"/>
    <d v="2020-03-18T00:00:00"/>
    <d v="2020-03-17T00:00:00"/>
    <s v="CJFALIN"/>
    <d v="2020-03-17T00:00:00"/>
    <d v="2020-03-17T00:00:00"/>
    <d v="2020-03-17T00:00:00"/>
    <n v="43907"/>
    <s v="ANMARTINEZ"/>
    <n v="43908"/>
    <n v="43907"/>
    <n v="43908"/>
    <n v="43907"/>
    <s v="NNAVA"/>
    <d v="2020-03-19T00:00:00"/>
    <d v="2020-03-19T00:00:00"/>
    <d v="2020-03-20T00:00:00"/>
    <d v="2020-03-20T00:00:00"/>
    <s v="EFGALVAN"/>
    <d v="2020-03-23T00:00:00"/>
    <d v="2020-03-23T00:00:00"/>
    <d v="2020-03-23T00:00:00"/>
    <d v="2020-03-23T00:00:00"/>
    <m/>
    <m/>
    <m/>
    <m/>
    <m/>
    <s v="SVCORDERMAN"/>
    <d v="2020-03-30T00:00:00"/>
    <m/>
    <d v="2020-03-30T00:00:00"/>
    <d v="2020-03-26T00:00:00"/>
    <s v="NNAVA"/>
    <d v="2020-03-26T00:00:00"/>
    <d v="2020-03-26T00:00:00"/>
    <d v="2020-03-26T00:00:00"/>
    <d v="2020-03-26T00:00:00"/>
    <s v="BJBETTLEYON"/>
    <m/>
    <m/>
    <m/>
    <m/>
    <s v="CJFALIN"/>
    <m/>
    <m/>
    <m/>
    <m/>
    <m/>
    <m/>
    <m/>
    <d v="2020-04-20T00:00:00"/>
    <m/>
    <s v="NNAVA"/>
    <d v="2020-03-27T00:00:00"/>
    <m/>
    <d v="2020-03-27T00:00:00"/>
    <d v="2020-03-26T00:00:00"/>
    <s v="JLLOREDO"/>
    <d v="2020-02-27T00:00:00"/>
    <d v="2020-02-27T00:00:00"/>
    <d v="2020-02-28T00:00:00"/>
    <d v="2020-03-11T00:00:00"/>
    <s v="PJKERN"/>
    <m/>
    <m/>
    <m/>
    <m/>
    <x v="0"/>
    <x v="0"/>
  </r>
  <r>
    <s v="GREEJ1"/>
    <n v="2000162801"/>
    <s v="GB/CL-STD-BLDR"/>
    <s v="WALKER DESIGN &amp; CONSTRUCTION CO."/>
    <s v="TEMP FIRE STATION"/>
    <s v="CL"/>
    <d v="2020-01-24T00:00:00"/>
    <d v="2020-03-05T00:00:00"/>
    <m/>
    <s v="20-03"/>
    <s v="MXC"/>
    <s v="MXC"/>
    <x v="6"/>
    <s v="ANN"/>
    <s v="B2"/>
    <m/>
    <d v="2020-01-29T00:00:00"/>
    <d v="2020-01-30T00:00:00"/>
    <n v="43913"/>
    <n v="67000.55"/>
    <n v="67000.55"/>
    <n v="27.03"/>
    <n v="28.01"/>
    <n v="28.01"/>
    <n v="24"/>
    <n v="24"/>
    <n v="32.5"/>
    <n v="0"/>
    <n v="32.5"/>
    <n v="1330"/>
    <n v="1000"/>
    <n v="0"/>
    <n v="9719.8700000000008"/>
    <n v="14.507"/>
    <n v="15498.71"/>
    <n v="23.132000000000001"/>
    <n v="16"/>
    <m/>
    <m/>
    <m/>
    <m/>
    <m/>
    <s v="GONZR"/>
    <d v="2020-02-10T00:00:00"/>
    <d v="2020-02-10T00:00:00"/>
    <d v="2020-02-11T00:00:00"/>
    <d v="2020-02-11T00:00:00"/>
    <s v="GONZJ3"/>
    <d v="2020-02-11T00:00:00"/>
    <n v="43872"/>
    <d v="2020-02-11T00:00:00"/>
    <n v="43872"/>
    <s v="GONZR"/>
    <d v="2020-02-11T00:00:00"/>
    <d v="2020-02-11T00:00:00"/>
    <d v="2020-02-11T00:00:00"/>
    <d v="2020-02-11T00:00:00"/>
    <s v="JMENDOZA1"/>
    <d v="2020-02-13T00:00:00"/>
    <d v="2020-02-13T00:00:00"/>
    <d v="2020-02-13T00:00:00"/>
    <d v="2020-02-13T00:00:00"/>
    <s v="FGMONDRAGON"/>
    <d v="2020-02-14T00:00:00"/>
    <d v="2020-02-14T00:00:00"/>
    <d v="2020-02-15T00:00:00"/>
    <d v="2020-02-15T00:00:00"/>
    <m/>
    <m/>
    <m/>
    <m/>
    <m/>
    <s v="SVCORDERMAN"/>
    <d v="2020-02-25T00:00:00"/>
    <m/>
    <d v="2020-02-25T00:00:00"/>
    <n v="43885"/>
    <s v="JMENDOZA1"/>
    <d v="2020-02-24T00:00:00"/>
    <d v="2020-02-24T00:00:00"/>
    <d v="2020-02-24T00:00:00"/>
    <d v="2020-02-24T00:00:00"/>
    <s v="GREEJ1"/>
    <m/>
    <m/>
    <n v="43888"/>
    <m/>
    <s v="BHLOCKLEAR"/>
    <m/>
    <m/>
    <m/>
    <m/>
    <m/>
    <m/>
    <m/>
    <d v="2020-03-18T00:00:00"/>
    <n v="43908"/>
    <s v="JMENDOZA1"/>
    <d v="2020-02-24T00:00:00"/>
    <m/>
    <d v="2020-02-24T00:00:00"/>
    <d v="2020-02-24T00:00:00"/>
    <s v="JLLOREDO"/>
    <d v="2020-01-27T00:00:00"/>
    <d v="2020-01-27T00:00:00"/>
    <d v="2020-01-28T00:00:00"/>
    <d v="2020-01-29T00:00:00"/>
    <m/>
    <m/>
    <m/>
    <m/>
    <m/>
    <x v="0"/>
    <x v="0"/>
  </r>
  <r>
    <s v="GREEJ1"/>
    <n v="2000295001"/>
    <s v="GB/CL-STD-BLDR"/>
    <s v="C.W.B. CONTRACTORS, INC."/>
    <s v="ADVANCED LAWN CARE"/>
    <s v="BO"/>
    <d v="2020-02-11T00:00:00"/>
    <d v="2020-04-21T00:00:00"/>
    <m/>
    <m/>
    <s v="MXC"/>
    <s v="KC3"/>
    <x v="6"/>
    <s v="ANN"/>
    <s v="B2"/>
    <m/>
    <d v="2020-02-17T00:00:00"/>
    <d v="2020-02-19T00:00:00"/>
    <m/>
    <n v="96018.6"/>
    <n v="0"/>
    <n v="30.11"/>
    <n v="28.61"/>
    <n v="28.61"/>
    <n v="20"/>
    <n v="20"/>
    <n v="30"/>
    <n v="7"/>
    <n v="37"/>
    <n v="1330"/>
    <n v="1000"/>
    <n v="0"/>
    <n v="19697.990000000002"/>
    <n v="20.515000000000001"/>
    <n v="6204.01"/>
    <m/>
    <n v="22"/>
    <m/>
    <m/>
    <m/>
    <m/>
    <m/>
    <s v="JUNGA"/>
    <d v="2020-02-17T00:00:00"/>
    <m/>
    <d v="2020-02-19T00:00:00"/>
    <m/>
    <s v="MORRJ1"/>
    <d v="2020-02-18T00:00:00"/>
    <d v="2020-02-18T00:00:00"/>
    <d v="2020-02-18T00:00:00"/>
    <m/>
    <s v="JUNGA"/>
    <d v="2020-02-19T00:00:00"/>
    <m/>
    <d v="2020-02-19T00:00:00"/>
    <m/>
    <s v="JMENDOZA1"/>
    <d v="2020-02-21T00:00:00"/>
    <d v="2020-02-21T00:00:00"/>
    <d v="2020-02-21T00:00:00"/>
    <d v="2020-02-21T00:00:00"/>
    <s v="AARIZMENDI"/>
    <d v="2020-02-26T00:00:00"/>
    <d v="2020-02-26T00:00:00"/>
    <d v="2020-02-27T00:00:00"/>
    <d v="2020-02-27T00:00:00"/>
    <m/>
    <m/>
    <m/>
    <m/>
    <m/>
    <s v="SVCORDERMAN"/>
    <d v="2020-03-10T00:00:00"/>
    <m/>
    <d v="2020-03-10T00:00:00"/>
    <d v="2020-03-10T00:00:00"/>
    <s v="JMENDOZA1"/>
    <d v="2020-03-04T00:00:00"/>
    <d v="2020-03-04T00:00:00"/>
    <d v="2020-03-04T00:00:00"/>
    <d v="2020-03-04T00:00:00"/>
    <s v="GREEJ1"/>
    <m/>
    <m/>
    <d v="2020-03-13T00:00:00"/>
    <m/>
    <s v="SCHLK"/>
    <m/>
    <m/>
    <m/>
    <m/>
    <m/>
    <m/>
    <m/>
    <d v="2020-04-21T00:00:00"/>
    <m/>
    <s v="JMENDOZA1"/>
    <d v="2020-03-04T00:00:00"/>
    <m/>
    <d v="2020-03-04T00:00:00"/>
    <d v="2020-03-04T00:00:00"/>
    <s v="DSEGURA"/>
    <d v="2020-02-12T00:00:00"/>
    <d v="2020-02-12T00:00:00"/>
    <d v="2020-02-13T00:00:00"/>
    <d v="2020-02-13T00:00:00"/>
    <m/>
    <m/>
    <m/>
    <m/>
    <m/>
    <x v="0"/>
    <x v="0"/>
  </r>
  <r>
    <s v="BJBETTLEYON"/>
    <n v="1902687002"/>
    <s v="GB/CL-ENPARTS-BLDR"/>
    <s v="LUNCO CORPORATION"/>
    <s v="CAZENOVIA EQUIPMENT"/>
    <s v="BO"/>
    <d v="2020-02-25T00:00:00"/>
    <m/>
    <m/>
    <s v="CAZ-1001"/>
    <s v="MXC"/>
    <s v="MXC"/>
    <x v="6"/>
    <s v="ANN"/>
    <s v="B2"/>
    <m/>
    <m/>
    <m/>
    <m/>
    <n v="8919"/>
    <n v="8919"/>
    <n v="2.25"/>
    <n v="2.71"/>
    <n v="2.71"/>
    <n v="0"/>
    <m/>
    <n v="0"/>
    <n v="0"/>
    <n v="0"/>
    <n v="645"/>
    <n v="516"/>
    <n v="0"/>
    <n v="1740"/>
    <n v="19.509"/>
    <n v="2095.8000000000002"/>
    <n v="23.498000000000001"/>
    <n v="0"/>
    <m/>
    <m/>
    <m/>
    <m/>
    <m/>
    <s v="ICHAS"/>
    <m/>
    <m/>
    <m/>
    <m/>
    <s v="BAUTA"/>
    <m/>
    <m/>
    <m/>
    <m/>
    <m/>
    <m/>
    <m/>
    <m/>
    <m/>
    <s v="ELANDA"/>
    <d v="2020-02-27T00:00:00"/>
    <d v="2020-02-27T00:00:00"/>
    <d v="2020-02-28T00:00:00"/>
    <d v="2020-02-28T00:00:00"/>
    <s v="CARBA"/>
    <m/>
    <m/>
    <m/>
    <m/>
    <m/>
    <m/>
    <m/>
    <m/>
    <m/>
    <m/>
    <m/>
    <m/>
    <m/>
    <d v="2020-03-03T00:00:00"/>
    <m/>
    <m/>
    <m/>
    <m/>
    <m/>
    <m/>
    <m/>
    <m/>
    <m/>
    <m/>
    <s v="SLSEYFERT"/>
    <m/>
    <m/>
    <m/>
    <m/>
    <m/>
    <m/>
    <m/>
    <d v="2020-03-17T00:00:00"/>
    <n v="43907"/>
    <s v="ELANDA"/>
    <d v="2020-03-02T00:00:00"/>
    <m/>
    <d v="2020-03-02T00:00:00"/>
    <d v="2020-03-02T00:00:00"/>
    <s v="JLLOREDO"/>
    <m/>
    <m/>
    <m/>
    <m/>
    <m/>
    <m/>
    <m/>
    <m/>
    <m/>
    <x v="0"/>
    <x v="1"/>
  </r>
  <r>
    <s v="JPERIC"/>
    <n v="1901862203"/>
    <s v="CLAIM-ENPARTS-BLDR"/>
    <s v="BEL-CON DESIGN-BUILDERS LTD."/>
    <s v="MINIMAX NEW BUILDING - OFFICE"/>
    <s v="BO"/>
    <d v="2020-03-04T00:00:00"/>
    <m/>
    <m/>
    <n v="16217"/>
    <s v="CAN"/>
    <s v="OS"/>
    <x v="6"/>
    <s v="ANN"/>
    <s v="B2"/>
    <m/>
    <m/>
    <m/>
    <m/>
    <n v="0"/>
    <n v="0"/>
    <n v="0"/>
    <n v="0.01"/>
    <n v="0.01"/>
    <n v="0"/>
    <m/>
    <n v="0"/>
    <n v="0"/>
    <n v="0"/>
    <m/>
    <m/>
    <n v="0"/>
    <n v="0"/>
    <m/>
    <n v="-32"/>
    <m/>
    <n v="0"/>
    <m/>
    <m/>
    <m/>
    <m/>
    <m/>
    <s v="CAESCALANE"/>
    <m/>
    <m/>
    <m/>
    <m/>
    <s v="DINWOSU"/>
    <m/>
    <m/>
    <m/>
    <m/>
    <m/>
    <m/>
    <m/>
    <m/>
    <m/>
    <s v="KLSEGUNDO"/>
    <d v="2020-03-04T00:00:00"/>
    <m/>
    <d v="2020-03-04T00:00:00"/>
    <m/>
    <m/>
    <m/>
    <m/>
    <m/>
    <m/>
    <m/>
    <m/>
    <m/>
    <m/>
    <m/>
    <s v="SVCORDERMAN"/>
    <d v="2020-03-04T00:00:00"/>
    <m/>
    <d v="2020-03-04T00:00:00"/>
    <d v="2020-03-04T00:00:00"/>
    <m/>
    <m/>
    <m/>
    <m/>
    <m/>
    <m/>
    <m/>
    <m/>
    <d v="2020-03-09T00:00:00"/>
    <m/>
    <m/>
    <m/>
    <m/>
    <m/>
    <m/>
    <m/>
    <m/>
    <m/>
    <d v="2020-03-09T00:00:00"/>
    <n v="43900"/>
    <s v="KLSEGUNDO"/>
    <d v="2020-03-04T00:00:00"/>
    <m/>
    <d v="2020-03-04T00:00:00"/>
    <d v="2020-03-04T00:00:00"/>
    <s v="JLSY"/>
    <m/>
    <m/>
    <m/>
    <m/>
    <m/>
    <m/>
    <m/>
    <m/>
    <m/>
    <x v="0"/>
    <x v="2"/>
  </r>
  <r>
    <s v="LTKANTZ"/>
    <n v="1901940804"/>
    <s v="GB/WS-ENPARTS-BLDR"/>
    <s v="BORGHESI BUILDING &amp; ENGINEERING COMPANY, INC."/>
    <s v="MOUNTAIN HIGH ORGANICS"/>
    <s v="BO"/>
    <d v="2020-03-20T00:00:00"/>
    <m/>
    <m/>
    <m/>
    <s v="ANN"/>
    <s v="STJ"/>
    <x v="6"/>
    <s v="ANN"/>
    <s v="B2"/>
    <m/>
    <m/>
    <m/>
    <m/>
    <n v="1"/>
    <n v="0"/>
    <n v="0"/>
    <n v="0.02"/>
    <n v="0.02"/>
    <n v="0"/>
    <m/>
    <n v="0"/>
    <n v="0"/>
    <n v="0"/>
    <m/>
    <m/>
    <n v="0"/>
    <n v="1"/>
    <n v="100"/>
    <n v="-51.53"/>
    <m/>
    <n v="0"/>
    <m/>
    <m/>
    <m/>
    <m/>
    <m/>
    <s v="DBRYAN"/>
    <m/>
    <m/>
    <m/>
    <m/>
    <s v="BHLOCKLEAR"/>
    <m/>
    <m/>
    <m/>
    <m/>
    <m/>
    <m/>
    <m/>
    <m/>
    <m/>
    <s v="NNAVA"/>
    <d v="2020-03-20T00:00:00"/>
    <d v="2020-03-20T00:00:00"/>
    <d v="2020-03-20T00:00:00"/>
    <d v="2020-03-20T00:00:00"/>
    <m/>
    <m/>
    <m/>
    <m/>
    <m/>
    <m/>
    <m/>
    <m/>
    <m/>
    <m/>
    <s v="SVCORDERMAN"/>
    <d v="2020-03-20T00:00:00"/>
    <m/>
    <d v="2020-03-20T00:00:00"/>
    <d v="2020-03-20T00:00:00"/>
    <m/>
    <m/>
    <m/>
    <m/>
    <m/>
    <m/>
    <m/>
    <m/>
    <d v="2020-03-25T00:00:00"/>
    <m/>
    <s v="BHLOCKLEAR"/>
    <m/>
    <m/>
    <m/>
    <m/>
    <m/>
    <m/>
    <m/>
    <d v="2020-03-27T00:00:00"/>
    <d v="2020-03-26T00:00:00"/>
    <s v="NNAVA"/>
    <d v="2020-03-20T00:00:00"/>
    <m/>
    <d v="2020-03-20T00:00:00"/>
    <d v="2020-03-20T00:00:00"/>
    <s v="KEENS"/>
    <m/>
    <m/>
    <m/>
    <m/>
    <m/>
    <m/>
    <m/>
    <m/>
    <m/>
    <x v="0"/>
    <x v="1"/>
  </r>
  <r>
    <s v="PERTC"/>
    <n v="1900761401"/>
    <s v="GB/WS-CUSTOM-BLDR"/>
    <s v="PTL FABRICATORS, LLC"/>
    <s v="DRIPPING SPRINGS CHURCH - 2017"/>
    <s v="BO"/>
    <d v="2019-04-04T00:00:00"/>
    <n v="43927"/>
    <m/>
    <m/>
    <s v="ANN"/>
    <s v="ANN"/>
    <x v="6"/>
    <s v="ANN"/>
    <s v="C1"/>
    <m/>
    <n v="43879"/>
    <n v="43880"/>
    <m/>
    <n v="215303"/>
    <n v="0"/>
    <n v="71.2"/>
    <n v="74.66"/>
    <n v="74.66"/>
    <n v="210"/>
    <m/>
    <n v="215"/>
    <n v="0"/>
    <n v="215"/>
    <n v="21154"/>
    <n v="14391"/>
    <n v="0"/>
    <n v="45572"/>
    <n v="21.166"/>
    <n v="26687.19"/>
    <m/>
    <n v="20"/>
    <m/>
    <m/>
    <m/>
    <m/>
    <m/>
    <s v="SLSEYFERT"/>
    <n v="43845"/>
    <m/>
    <n v="43860"/>
    <n v="43860"/>
    <s v="AALINAGHIAN"/>
    <n v="43853"/>
    <n v="43853"/>
    <n v="43853"/>
    <n v="43852"/>
    <s v="SLSEYFERT"/>
    <n v="43857"/>
    <n v="43857"/>
    <n v="43857"/>
    <n v="43851"/>
    <s v="MENDP"/>
    <d v="2020-02-17T00:00:00"/>
    <d v="2020-02-17T00:00:00"/>
    <d v="2020-02-26T00:00:00"/>
    <d v="2020-02-27T00:00:00"/>
    <s v="HMORALES"/>
    <d v="2020-03-02T00:00:00"/>
    <d v="2020-03-02T00:00:00"/>
    <d v="2020-03-06T00:00:00"/>
    <d v="2020-03-06T00:00:00"/>
    <m/>
    <m/>
    <m/>
    <m/>
    <m/>
    <s v="SVCORDERMAN"/>
    <d v="2020-03-16T00:00:00"/>
    <m/>
    <d v="2020-03-16T00:00:00"/>
    <d v="2020-03-17T00:00:00"/>
    <s v="MENDP"/>
    <n v="43903"/>
    <n v="43903"/>
    <n v="43903"/>
    <n v="43903"/>
    <m/>
    <m/>
    <m/>
    <d v="2020-03-20T00:00:00"/>
    <m/>
    <s v="AALINAGHIAN"/>
    <m/>
    <m/>
    <m/>
    <m/>
    <m/>
    <m/>
    <m/>
    <d v="2020-04-06T00:00:00"/>
    <d v="2020-03-19T00:00:00"/>
    <s v="CORTL"/>
    <d v="2020-03-13T00:00:00"/>
    <m/>
    <d v="2020-03-13T00:00:00"/>
    <d v="2020-03-17T00:00:00"/>
    <s v="TDDERR"/>
    <n v="43839"/>
    <n v="43839"/>
    <n v="43840"/>
    <n v="43844"/>
    <m/>
    <m/>
    <m/>
    <m/>
    <m/>
    <x v="1"/>
    <x v="0"/>
  </r>
  <r>
    <s v="BAGRUBER"/>
    <n v="1902660501"/>
    <s v="GB/WS-STD-BLDR"/>
    <s v="ZITONE CONSTRUCTION &amp; SUPPLY CO., INC."/>
    <s v="FIREHOUSE."/>
    <s v="BO"/>
    <d v="2019-12-16T00:00:00"/>
    <d v="2020-04-01T00:00:00"/>
    <m/>
    <m/>
    <s v="ANN"/>
    <s v="KC1"/>
    <x v="6"/>
    <s v="ANN"/>
    <s v="C1"/>
    <m/>
    <d v="2020-02-05T00:00:00"/>
    <d v="2020-02-05T00:00:00"/>
    <m/>
    <n v="166180.22"/>
    <n v="0"/>
    <n v="47"/>
    <n v="46.2"/>
    <n v="46.2"/>
    <n v="180"/>
    <m/>
    <n v="256.25"/>
    <n v="0"/>
    <n v="256.25"/>
    <n v="19197.02"/>
    <n v="12150"/>
    <n v="0"/>
    <n v="48617.22"/>
    <n v="29.256"/>
    <n v="0"/>
    <m/>
    <n v="26.4"/>
    <m/>
    <m/>
    <m/>
    <m/>
    <m/>
    <s v="SCJACKSON1"/>
    <n v="43853"/>
    <n v="43853"/>
    <n v="43868"/>
    <n v="43871"/>
    <s v="SCHLK"/>
    <n v="43865"/>
    <m/>
    <n v="43865"/>
    <n v="43867"/>
    <s v="SCJACKSON1"/>
    <m/>
    <m/>
    <n v="43872"/>
    <n v="43872"/>
    <s v="FGMONDRAGON"/>
    <d v="2020-02-14T00:00:00"/>
    <d v="2020-02-14T00:00:00"/>
    <d v="2020-02-25T00:00:00"/>
    <d v="2020-02-25T00:00:00"/>
    <s v="SIERA"/>
    <d v="2020-02-26T00:00:00"/>
    <d v="2020-02-26T00:00:00"/>
    <d v="2020-03-02T00:00:00"/>
    <d v="2020-03-02T00:00:00"/>
    <m/>
    <m/>
    <m/>
    <m/>
    <m/>
    <s v="SVCORDERMAN"/>
    <m/>
    <m/>
    <d v="2020-03-12T00:00:00"/>
    <d v="2020-03-12T00:00:00"/>
    <s v="FGMONDRAGON"/>
    <n v="43901"/>
    <n v="43901"/>
    <n v="43901"/>
    <n v="43901"/>
    <s v="COMPASS"/>
    <m/>
    <m/>
    <d v="2020-03-16T00:00:00"/>
    <d v="2020-03-13T00:00:00"/>
    <s v="SCHLK"/>
    <m/>
    <m/>
    <n v="43873"/>
    <n v="43873"/>
    <m/>
    <m/>
    <m/>
    <d v="2020-03-30T00:00:00"/>
    <m/>
    <s v="FGMONDRAGON"/>
    <d v="2020-03-11T00:00:00"/>
    <m/>
    <d v="2020-03-11T00:00:00"/>
    <d v="2020-03-11T00:00:00"/>
    <s v="KEENS"/>
    <n v="43838"/>
    <n v="43838"/>
    <n v="43847"/>
    <n v="43847"/>
    <m/>
    <m/>
    <m/>
    <m/>
    <m/>
    <x v="0"/>
    <x v="0"/>
  </r>
  <r>
    <s v="GREEJ1"/>
    <n v="2000372601"/>
    <s v="GB/CL-STD-BLDR"/>
    <s v="DESIGN SYSTEMS BUILDERS, LLC"/>
    <s v="CEDAR CREEK MARINA"/>
    <s v="BO"/>
    <d v="2020-02-21T00:00:00"/>
    <d v="2020-04-20T00:00:00"/>
    <m/>
    <s v="20-054C"/>
    <s v="MXC"/>
    <s v="MXC"/>
    <x v="6"/>
    <s v="ANN"/>
    <s v="C1"/>
    <m/>
    <d v="2020-03-02T00:00:00"/>
    <d v="2020-03-02T00:00:00"/>
    <m/>
    <n v="37207.480000000003"/>
    <n v="0"/>
    <n v="12.65"/>
    <n v="12.62"/>
    <n v="12.62"/>
    <n v="20"/>
    <n v="20"/>
    <n v="38"/>
    <n v="0"/>
    <n v="38"/>
    <n v="1330"/>
    <n v="1000"/>
    <n v="0"/>
    <n v="4865.78"/>
    <n v="13.077"/>
    <n v="0"/>
    <m/>
    <n v="0"/>
    <m/>
    <m/>
    <m/>
    <m/>
    <m/>
    <s v="GONZJ3"/>
    <n v="43895"/>
    <n v="43900"/>
    <n v="43903"/>
    <n v="43903"/>
    <s v="CJFALIN"/>
    <n v="43901"/>
    <n v="43902"/>
    <n v="43901"/>
    <n v="43902"/>
    <s v="GONZJ3"/>
    <n v="43902"/>
    <n v="43903"/>
    <n v="43903"/>
    <n v="43903"/>
    <s v="SOROZCO"/>
    <d v="2020-03-18T00:00:00"/>
    <d v="2020-03-18T00:00:00"/>
    <d v="2020-03-18T00:00:00"/>
    <d v="2020-03-18T00:00:00"/>
    <s v="AARIZMENDI"/>
    <d v="2020-03-20T00:00:00"/>
    <m/>
    <d v="2020-03-20T00:00:00"/>
    <d v="2020-03-20T00:00:00"/>
    <m/>
    <m/>
    <m/>
    <m/>
    <m/>
    <s v="SVCORDERMAN"/>
    <n v="43917"/>
    <m/>
    <d v="2020-03-27T00:00:00"/>
    <d v="2020-03-27T00:00:00"/>
    <m/>
    <m/>
    <m/>
    <m/>
    <m/>
    <m/>
    <m/>
    <m/>
    <d v="2020-04-01T00:00:00"/>
    <m/>
    <s v="HAMIS"/>
    <m/>
    <m/>
    <m/>
    <m/>
    <m/>
    <m/>
    <m/>
    <d v="2020-04-20T00:00:00"/>
    <m/>
    <s v="SOROZCO"/>
    <d v="2020-03-26T00:00:00"/>
    <m/>
    <d v="2020-03-26T00:00:00"/>
    <d v="2020-03-26T00:00:00"/>
    <s v="JLLOREDO"/>
    <n v="43885"/>
    <m/>
    <n v="43886"/>
    <n v="43887"/>
    <m/>
    <m/>
    <m/>
    <m/>
    <m/>
    <x v="0"/>
    <x v="0"/>
  </r>
  <r>
    <s v="GREEJ1"/>
    <n v="2000376101"/>
    <s v="GB/CL-STD-BLDR"/>
    <s v="BENNETT BUILDING CORPORATION"/>
    <s v="LEOM TV"/>
    <s v="BO"/>
    <d v="2020-02-24T00:00:00"/>
    <d v="2020-04-15T00:00:00"/>
    <m/>
    <m/>
    <s v="MXC"/>
    <s v="KC3"/>
    <x v="6"/>
    <s v="ANN"/>
    <s v="C1"/>
    <m/>
    <d v="2020-03-04T00:00:00"/>
    <d v="2020-03-05T00:00:00"/>
    <m/>
    <n v="71325.440000000002"/>
    <n v="0"/>
    <n v="18.77"/>
    <n v="19.28"/>
    <n v="19.28"/>
    <n v="30"/>
    <n v="30"/>
    <n v="32.5"/>
    <n v="0"/>
    <n v="32.5"/>
    <n v="1330"/>
    <n v="1000"/>
    <n v="0"/>
    <n v="18245.419999999998"/>
    <n v="25.581"/>
    <n v="0"/>
    <m/>
    <n v="0"/>
    <m/>
    <m/>
    <m/>
    <m/>
    <m/>
    <s v="NBRADLEY"/>
    <n v="43893"/>
    <m/>
    <n v="43894"/>
    <n v="43894"/>
    <s v="HAMIS"/>
    <n v="43893"/>
    <m/>
    <n v="43893"/>
    <m/>
    <s v="NBRADLEY"/>
    <n v="43894"/>
    <m/>
    <n v="43894"/>
    <n v="43894"/>
    <s v="HMORALES"/>
    <d v="2020-03-06T00:00:00"/>
    <d v="2020-03-08T00:00:00"/>
    <d v="2020-03-08T00:00:00"/>
    <d v="2020-03-08T00:00:00"/>
    <m/>
    <m/>
    <m/>
    <m/>
    <m/>
    <m/>
    <m/>
    <m/>
    <m/>
    <m/>
    <s v="SVCORDERMAN"/>
    <d v="2020-03-17T00:00:00"/>
    <m/>
    <d v="2020-03-17T00:00:00"/>
    <d v="2020-03-16T00:00:00"/>
    <s v="HMORALES"/>
    <n v="43903"/>
    <n v="43902"/>
    <n v="43903"/>
    <n v="43902"/>
    <m/>
    <m/>
    <m/>
    <n v="43909"/>
    <m/>
    <s v="SCHLK"/>
    <m/>
    <m/>
    <m/>
    <m/>
    <m/>
    <m/>
    <m/>
    <d v="2020-04-15T00:00:00"/>
    <m/>
    <s v="HMORALES"/>
    <d v="2020-03-13T00:00:00"/>
    <m/>
    <d v="2020-03-13T00:00:00"/>
    <d v="2020-03-12T00:00:00"/>
    <s v="ESCOA"/>
    <n v="43885"/>
    <m/>
    <n v="43886"/>
    <n v="43892"/>
    <m/>
    <m/>
    <m/>
    <m/>
    <m/>
    <x v="0"/>
    <x v="0"/>
  </r>
  <r>
    <s v="GREEJ1"/>
    <n v="2000484201"/>
    <s v="GB/CL-STD-BLDR"/>
    <s v="CAROLINA METAL BUILDINGS, INC."/>
    <s v="70 X66X 14 FRED"/>
    <s v="EN"/>
    <d v="2020-03-09T00:00:00"/>
    <d v="2020-05-04T00:00:00"/>
    <m/>
    <m/>
    <s v="MXC"/>
    <s v="MXC"/>
    <x v="6"/>
    <s v="ANN"/>
    <s v="C1"/>
    <m/>
    <d v="2020-03-13T00:00:00"/>
    <d v="2020-03-16T00:00:00"/>
    <m/>
    <n v="49889.120000000003"/>
    <n v="0"/>
    <n v="15.82"/>
    <n v="0"/>
    <n v="0"/>
    <n v="20"/>
    <n v="20"/>
    <n v="14.5"/>
    <n v="4"/>
    <n v="18.5"/>
    <n v="1330"/>
    <n v="1000"/>
    <n v="0"/>
    <n v="9707.34"/>
    <n v="19.457999999999998"/>
    <n v="0"/>
    <m/>
    <n v="20"/>
    <m/>
    <m/>
    <m/>
    <m/>
    <m/>
    <s v="BAUTA"/>
    <n v="43907"/>
    <n v="43907"/>
    <n v="43908"/>
    <n v="43908"/>
    <s v="CJFALIN"/>
    <n v="43908"/>
    <m/>
    <n v="43908"/>
    <m/>
    <s v="BAUTA"/>
    <n v="43908"/>
    <n v="43908"/>
    <n v="43908"/>
    <n v="43908"/>
    <s v="CORTL"/>
    <d v="2020-03-19T00:00:00"/>
    <d v="2020-03-19T00:00:00"/>
    <d v="2020-03-20T00:00:00"/>
    <d v="2020-03-20T00:00:00"/>
    <m/>
    <m/>
    <m/>
    <m/>
    <m/>
    <m/>
    <m/>
    <m/>
    <m/>
    <m/>
    <s v="SVCORDERMAN"/>
    <d v="2020-04-01T00:00:00"/>
    <m/>
    <d v="2020-04-01T00:00:00"/>
    <m/>
    <s v="CORTL"/>
    <n v="43916"/>
    <n v="43916"/>
    <n v="43916"/>
    <n v="43916"/>
    <s v="GREEJ1"/>
    <m/>
    <m/>
    <m/>
    <m/>
    <s v="CJFALIN"/>
    <m/>
    <m/>
    <m/>
    <m/>
    <m/>
    <m/>
    <m/>
    <d v="2020-05-22T00:00:00"/>
    <m/>
    <s v="CORTL"/>
    <d v="2020-03-27T00:00:00"/>
    <m/>
    <d v="2020-03-27T00:00:00"/>
    <d v="2020-03-26T00:00:00"/>
    <s v="JLLOREDO"/>
    <n v="43900"/>
    <m/>
    <n v="43901"/>
    <n v="43901"/>
    <m/>
    <m/>
    <m/>
    <m/>
    <m/>
    <x v="0"/>
    <x v="0"/>
  </r>
  <r>
    <s v="PERTC"/>
    <n v="1900761402"/>
    <s v="GB/WS-ENPARTS-BLDR"/>
    <s v="PTL FABRICATORS, LLC"/>
    <s v="DRIPPING SPRINGS CHURCH - 2017"/>
    <s v="BO"/>
    <d v="2020-03-18T00:00:00"/>
    <d v="2020-04-06T00:00:00"/>
    <m/>
    <m/>
    <s v="ANN"/>
    <s v="ANN"/>
    <x v="6"/>
    <s v="ANN"/>
    <s v="C1"/>
    <m/>
    <m/>
    <m/>
    <m/>
    <n v="1"/>
    <n v="0"/>
    <n v="0"/>
    <n v="0.1"/>
    <n v="0.1"/>
    <n v="0"/>
    <m/>
    <n v="0"/>
    <n v="0"/>
    <n v="0"/>
    <m/>
    <m/>
    <n v="0"/>
    <n v="1"/>
    <n v="100"/>
    <n v="0"/>
    <m/>
    <n v="0"/>
    <m/>
    <m/>
    <m/>
    <m/>
    <m/>
    <s v="SLSEYFERT"/>
    <m/>
    <m/>
    <m/>
    <m/>
    <s v="AALINAGHIAN"/>
    <m/>
    <m/>
    <m/>
    <m/>
    <m/>
    <m/>
    <m/>
    <m/>
    <m/>
    <m/>
    <m/>
    <m/>
    <m/>
    <m/>
    <m/>
    <m/>
    <m/>
    <m/>
    <m/>
    <m/>
    <m/>
    <m/>
    <m/>
    <m/>
    <s v="SVCORDERMAN"/>
    <n v="43909"/>
    <m/>
    <d v="2020-03-19T00:00:00"/>
    <d v="2020-03-19T00:00:00"/>
    <m/>
    <m/>
    <m/>
    <m/>
    <m/>
    <m/>
    <m/>
    <m/>
    <d v="2020-03-23T00:00:00"/>
    <m/>
    <s v="AALINAGHIAN"/>
    <m/>
    <m/>
    <m/>
    <m/>
    <m/>
    <m/>
    <m/>
    <d v="2020-04-20T00:00:00"/>
    <m/>
    <s v="MENDP"/>
    <d v="2020-03-18T00:00:00"/>
    <m/>
    <d v="2020-03-18T00:00:00"/>
    <d v="2020-03-18T00:00:00"/>
    <s v="TDDERR"/>
    <m/>
    <m/>
    <m/>
    <m/>
    <m/>
    <m/>
    <m/>
    <m/>
    <m/>
    <x v="0"/>
    <x v="1"/>
  </r>
  <r>
    <s v="BAGRUBER"/>
    <n v="1902660503"/>
    <s v="GB-ENPARTS-BLDR"/>
    <s v="ZITONE CONSTRUCTION &amp; SUPPLY CO., INC."/>
    <s v="FIREHOUSE."/>
    <s v="BO"/>
    <d v="2020-03-27T00:00:00"/>
    <m/>
    <m/>
    <m/>
    <s v="ANN"/>
    <s v="KC1"/>
    <x v="6"/>
    <s v="ANN"/>
    <s v="C1"/>
    <m/>
    <m/>
    <m/>
    <m/>
    <n v="1"/>
    <n v="0"/>
    <n v="0"/>
    <n v="0.11"/>
    <n v="0.11"/>
    <n v="0"/>
    <m/>
    <n v="0"/>
    <n v="0"/>
    <n v="0"/>
    <m/>
    <m/>
    <n v="0"/>
    <n v="1"/>
    <n v="100"/>
    <n v="0"/>
    <m/>
    <n v="0"/>
    <m/>
    <m/>
    <m/>
    <m/>
    <m/>
    <s v="SCJACKSON1"/>
    <m/>
    <m/>
    <m/>
    <m/>
    <s v="SCHLK"/>
    <m/>
    <m/>
    <m/>
    <m/>
    <m/>
    <m/>
    <m/>
    <m/>
    <m/>
    <s v="SIERA"/>
    <d v="2020-03-27T00:00:00"/>
    <d v="2020-03-27T00:00:00"/>
    <d v="2020-03-27T00:00:00"/>
    <d v="2020-03-27T00:00:00"/>
    <m/>
    <m/>
    <m/>
    <m/>
    <m/>
    <m/>
    <m/>
    <m/>
    <m/>
    <m/>
    <s v="SVCORDERMAN"/>
    <d v="2020-03-27T00:00:00"/>
    <m/>
    <d v="2020-03-27T00:00:00"/>
    <d v="2020-03-27T00:00:00"/>
    <m/>
    <m/>
    <m/>
    <m/>
    <m/>
    <m/>
    <m/>
    <m/>
    <n v="43922"/>
    <m/>
    <s v="SCHLK"/>
    <m/>
    <m/>
    <m/>
    <m/>
    <m/>
    <m/>
    <m/>
    <d v="2020-04-01T00:00:00"/>
    <m/>
    <s v="SIERA"/>
    <d v="2020-03-27T00:00:00"/>
    <m/>
    <d v="2020-03-27T00:00:00"/>
    <d v="2020-03-27T00:00:00"/>
    <s v="KEENS"/>
    <m/>
    <m/>
    <m/>
    <m/>
    <m/>
    <m/>
    <m/>
    <m/>
    <m/>
    <x v="0"/>
    <x v="1"/>
  </r>
  <r>
    <s v="BAGRUBER"/>
    <n v="1902217401"/>
    <s v="GB/WS-CUSTOM-BLDR"/>
    <s v="ELTER BUILDING SYSTEMS, INC."/>
    <s v="EMMANUAL CHIN BAPTIST CHURCH A"/>
    <s v="BO"/>
    <d v="2019-10-14T00:00:00"/>
    <d v="2020-03-27T00:00:00"/>
    <m/>
    <n v="19275"/>
    <s v="KAN"/>
    <s v="KC3"/>
    <x v="6"/>
    <s v="ANN"/>
    <s v="D1"/>
    <m/>
    <n v="43838"/>
    <n v="43839"/>
    <m/>
    <n v="210944.84"/>
    <n v="0"/>
    <n v="57.5"/>
    <n v="56.96"/>
    <n v="56.96"/>
    <n v="287"/>
    <m/>
    <n v="224.75"/>
    <n v="0"/>
    <n v="224.75"/>
    <n v="32757.599999999999"/>
    <n v="20733"/>
    <n v="0"/>
    <n v="64757.84"/>
    <n v="30.699000000000002"/>
    <n v="31996.73"/>
    <m/>
    <n v="26.52"/>
    <m/>
    <m/>
    <m/>
    <m/>
    <m/>
    <s v="MORRJ1"/>
    <n v="43817"/>
    <n v="43817"/>
    <n v="43847"/>
    <n v="43853"/>
    <s v="KMBUCK"/>
    <n v="43846"/>
    <n v="43846"/>
    <n v="43846"/>
    <m/>
    <s v="MORRJ1"/>
    <n v="43847"/>
    <n v="43847"/>
    <n v="43847"/>
    <n v="43853"/>
    <s v="EFGALVAN"/>
    <n v="43857"/>
    <n v="43857"/>
    <n v="43866"/>
    <n v="43866"/>
    <s v="JUARA1"/>
    <n v="43868"/>
    <n v="43868"/>
    <n v="43874"/>
    <n v="43874"/>
    <m/>
    <m/>
    <m/>
    <m/>
    <m/>
    <s v="SVCORDERMAN"/>
    <d v="2020-03-06T00:00:00"/>
    <m/>
    <d v="2020-03-06T00:00:00"/>
    <d v="2020-03-04T00:00:00"/>
    <s v="EFGALVAN"/>
    <n v="43881"/>
    <n v="43881"/>
    <n v="43881"/>
    <n v="43881"/>
    <s v="COMPASS"/>
    <m/>
    <m/>
    <d v="2020-03-09T00:00:00"/>
    <n v="43900"/>
    <s v="JUNGA"/>
    <m/>
    <m/>
    <m/>
    <m/>
    <m/>
    <m/>
    <m/>
    <d v="2020-03-27T00:00:00"/>
    <m/>
    <s v="EFGALVAN"/>
    <d v="2020-03-05T00:00:00"/>
    <m/>
    <d v="2020-03-05T00:00:00"/>
    <d v="2020-03-03T00:00:00"/>
    <s v="JDHUDSON"/>
    <n v="43755"/>
    <n v="43755"/>
    <n v="43769"/>
    <n v="43766"/>
    <m/>
    <m/>
    <m/>
    <m/>
    <m/>
    <x v="0"/>
    <x v="0"/>
  </r>
  <r>
    <s v="GREEJ1"/>
    <n v="2000236801"/>
    <s v="GB/CL-STD-BLDR"/>
    <s v="C2C CONSTRUCTION SOLUTIONS, LLC"/>
    <s v="ROARING BROOK WIND FARM"/>
    <s v="BO"/>
    <d v="2020-02-04T00:00:00"/>
    <d v="2020-04-13T00:00:00"/>
    <m/>
    <n v="20201"/>
    <s v="MXC"/>
    <s v="MXC"/>
    <x v="6"/>
    <s v="ANN"/>
    <s v="D1"/>
    <s v="CO"/>
    <n v="43873"/>
    <n v="43874"/>
    <m/>
    <n v="81700.02"/>
    <n v="0"/>
    <n v="22.21"/>
    <n v="23.26"/>
    <n v="23.26"/>
    <n v="24"/>
    <n v="24"/>
    <n v="17.75"/>
    <n v="0"/>
    <n v="17.75"/>
    <n v="1596"/>
    <n v="1200"/>
    <n v="0"/>
    <n v="20371.97"/>
    <n v="24.934999999999999"/>
    <n v="0"/>
    <m/>
    <n v="26"/>
    <m/>
    <m/>
    <m/>
    <m/>
    <m/>
    <s v="GONZR"/>
    <n v="43874"/>
    <n v="43874"/>
    <n v="43879"/>
    <n v="43879"/>
    <s v="ICHAS"/>
    <n v="43875"/>
    <n v="43875"/>
    <n v="43875"/>
    <n v="43877"/>
    <s v="GONZR"/>
    <n v="43879"/>
    <n v="43879"/>
    <n v="43879"/>
    <n v="43879"/>
    <s v="HERNG"/>
    <n v="43880"/>
    <n v="43880"/>
    <n v="43880"/>
    <n v="43880"/>
    <s v="HERNG"/>
    <n v="43880"/>
    <n v="43880"/>
    <n v="43880"/>
    <n v="43880"/>
    <m/>
    <m/>
    <m/>
    <m/>
    <m/>
    <s v="SVCORDERMAN"/>
    <d v="2020-03-10T00:00:00"/>
    <m/>
    <d v="2020-03-10T00:00:00"/>
    <d v="2020-03-02T00:00:00"/>
    <s v="HERNG"/>
    <n v="43885"/>
    <n v="43885"/>
    <n v="43885"/>
    <n v="43885"/>
    <s v="GREEJ1"/>
    <m/>
    <m/>
    <d v="2020-03-05T00:00:00"/>
    <m/>
    <s v="SLSEYFERT"/>
    <m/>
    <m/>
    <m/>
    <m/>
    <m/>
    <m/>
    <m/>
    <d v="2020-04-13T00:00:00"/>
    <m/>
    <s v="HERNG"/>
    <d v="2020-02-24T00:00:00"/>
    <m/>
    <d v="2020-02-24T00:00:00"/>
    <d v="2020-02-24T00:00:00"/>
    <s v="JLLOREDO"/>
    <n v="43868"/>
    <m/>
    <n v="43871"/>
    <n v="43873"/>
    <m/>
    <m/>
    <m/>
    <m/>
    <m/>
    <x v="0"/>
    <x v="0"/>
  </r>
  <r>
    <s v="BAGRUBER"/>
    <n v="1902217404"/>
    <s v="GB-ENPARTS-BLDR"/>
    <s v="ELTER BUILDING SYSTEMS, INC."/>
    <s v="EMMANUAL CHIN BAPTIST CHURCH A"/>
    <s v="BO"/>
    <d v="2020-03-06T00:00:00"/>
    <m/>
    <m/>
    <n v="19275"/>
    <s v="KAN"/>
    <s v="KC3"/>
    <x v="6"/>
    <s v="ANN"/>
    <s v="D1"/>
    <m/>
    <m/>
    <m/>
    <m/>
    <n v="1"/>
    <n v="0"/>
    <n v="0"/>
    <n v="0.37"/>
    <n v="0.37"/>
    <n v="0"/>
    <m/>
    <n v="0"/>
    <n v="0"/>
    <n v="0"/>
    <m/>
    <m/>
    <n v="0"/>
    <n v="1"/>
    <n v="100"/>
    <n v="0"/>
    <m/>
    <n v="0"/>
    <m/>
    <m/>
    <m/>
    <m/>
    <m/>
    <s v="MORRJ1"/>
    <m/>
    <m/>
    <m/>
    <m/>
    <s v="KMBUCK"/>
    <m/>
    <m/>
    <m/>
    <m/>
    <m/>
    <m/>
    <m/>
    <m/>
    <m/>
    <m/>
    <m/>
    <m/>
    <m/>
    <m/>
    <m/>
    <m/>
    <m/>
    <m/>
    <m/>
    <m/>
    <m/>
    <m/>
    <m/>
    <m/>
    <s v="SVCORDERMAN"/>
    <d v="2020-03-06T00:00:00"/>
    <m/>
    <d v="2020-03-06T00:00:00"/>
    <d v="2020-03-06T00:00:00"/>
    <m/>
    <m/>
    <m/>
    <m/>
    <m/>
    <m/>
    <m/>
    <m/>
    <m/>
    <m/>
    <s v="JUNGA"/>
    <m/>
    <m/>
    <m/>
    <m/>
    <m/>
    <m/>
    <m/>
    <d v="2020-03-27T00:00:00"/>
    <m/>
    <s v="LIZUNIGA"/>
    <d v="2020-03-06T00:00:00"/>
    <m/>
    <d v="2020-03-06T00:00:00"/>
    <d v="2020-03-06T00:00:00"/>
    <s v="JDHUDSON"/>
    <m/>
    <m/>
    <m/>
    <m/>
    <m/>
    <m/>
    <m/>
    <m/>
    <m/>
    <x v="0"/>
    <x v="1"/>
  </r>
  <r>
    <s v="PERTC"/>
    <n v="1802624115"/>
    <s v="GB-ENPARTS-BLDR"/>
    <s v="FAIRCHANCE CONSTRUCTION COMPANY"/>
    <s v="COMMUNITY PLAYTHINGS ADDITION"/>
    <s v="BO"/>
    <d v="2020-03-03T00:00:00"/>
    <m/>
    <m/>
    <s v="18-005"/>
    <s v="KAN"/>
    <s v="MXC"/>
    <x v="6"/>
    <s v="ANN"/>
    <m/>
    <m/>
    <m/>
    <m/>
    <m/>
    <n v="723"/>
    <n v="723"/>
    <n v="0"/>
    <n v="0.24"/>
    <n v="0.24"/>
    <n v="2"/>
    <m/>
    <n v="0"/>
    <n v="0"/>
    <n v="0"/>
    <m/>
    <m/>
    <n v="0"/>
    <n v="264"/>
    <n v="36.515000000000001"/>
    <n v="209.61"/>
    <n v="28.992000000000001"/>
    <n v="0"/>
    <m/>
    <m/>
    <m/>
    <m/>
    <m/>
    <s v="GONZJ3"/>
    <m/>
    <m/>
    <m/>
    <m/>
    <s v="CORRL"/>
    <m/>
    <m/>
    <m/>
    <m/>
    <m/>
    <m/>
    <m/>
    <m/>
    <m/>
    <m/>
    <m/>
    <m/>
    <m/>
    <m/>
    <m/>
    <m/>
    <m/>
    <m/>
    <m/>
    <m/>
    <m/>
    <m/>
    <m/>
    <m/>
    <s v="SVCORDERMAN"/>
    <m/>
    <m/>
    <d v="2020-03-03T00:00:00"/>
    <d v="2020-03-03T00:00:00"/>
    <m/>
    <m/>
    <m/>
    <m/>
    <m/>
    <m/>
    <m/>
    <m/>
    <m/>
    <m/>
    <s v="DINWOSU"/>
    <m/>
    <m/>
    <m/>
    <m/>
    <m/>
    <m/>
    <m/>
    <d v="2020-03-17T00:00:00"/>
    <d v="2020-03-17T00:00:00"/>
    <s v="LIZUNIGA"/>
    <d v="2020-03-03T00:00:00"/>
    <m/>
    <d v="2020-03-03T00:00:00"/>
    <d v="2020-03-03T00:00:00"/>
    <s v="JDHUDSON"/>
    <m/>
    <m/>
    <m/>
    <m/>
    <m/>
    <m/>
    <m/>
    <m/>
    <m/>
    <x v="0"/>
    <x v="1"/>
  </r>
  <r>
    <s v="SELUNDIN"/>
    <n v="1900231751"/>
    <s v="CLAIM-ENPARTS-BLDR"/>
    <s v="DUBLIN CONSTRUCTION CO., INC."/>
    <s v="NICHIHA PH-2 PRODUCTION 1-31"/>
    <s v="BO"/>
    <d v="2020-03-05T00:00:00"/>
    <m/>
    <m/>
    <n v="43895"/>
    <s v="ANN"/>
    <s v="OS"/>
    <x v="7"/>
    <s v="ANN"/>
    <s v="F1"/>
    <m/>
    <m/>
    <m/>
    <m/>
    <n v="0"/>
    <n v="0"/>
    <n v="0"/>
    <n v="0"/>
    <n v="0"/>
    <n v="0"/>
    <m/>
    <n v="0"/>
    <n v="0"/>
    <n v="0"/>
    <m/>
    <m/>
    <n v="0"/>
    <n v="0"/>
    <m/>
    <n v="-42.55"/>
    <m/>
    <n v="0"/>
    <m/>
    <m/>
    <m/>
    <m/>
    <m/>
    <s v="SAYOUSEF"/>
    <m/>
    <m/>
    <m/>
    <m/>
    <s v="MHUDGINS"/>
    <m/>
    <m/>
    <m/>
    <m/>
    <m/>
    <m/>
    <m/>
    <m/>
    <m/>
    <s v="JKTURNER"/>
    <n v="43895"/>
    <n v="43895"/>
    <n v="43895"/>
    <n v="43895"/>
    <m/>
    <m/>
    <m/>
    <m/>
    <m/>
    <m/>
    <m/>
    <m/>
    <m/>
    <m/>
    <s v="SVCORDERMAN"/>
    <d v="2020-03-06T00:00:00"/>
    <m/>
    <d v="2020-03-06T00:00:00"/>
    <d v="2020-03-06T00:00:00"/>
    <m/>
    <m/>
    <m/>
    <m/>
    <m/>
    <m/>
    <m/>
    <m/>
    <d v="2020-03-11T00:00:00"/>
    <m/>
    <s v="DEPALMER"/>
    <m/>
    <m/>
    <m/>
    <m/>
    <m/>
    <m/>
    <m/>
    <d v="2020-03-11T00:00:00"/>
    <d v="2020-03-09T00:00:00"/>
    <s v="JKTURNER"/>
    <d v="2020-03-05T00:00:00"/>
    <m/>
    <d v="2020-03-05T00:00:00"/>
    <d v="2020-03-05T00:00:00"/>
    <s v="TDDERR"/>
    <m/>
    <m/>
    <m/>
    <m/>
    <m/>
    <m/>
    <m/>
    <m/>
    <m/>
    <x v="0"/>
    <x v="2"/>
  </r>
  <r>
    <s v="PERTC"/>
    <n v="1902271201"/>
    <s v="GB/WS-CUSTOM-BLDR"/>
    <s v="DUBLIN CONSTRUCTION CO., INC."/>
    <s v="MRO HANGAR 767"/>
    <s v="BO"/>
    <d v="2019-10-21T00:00:00"/>
    <d v="2020-04-02T00:00:00"/>
    <m/>
    <m/>
    <s v="CAN"/>
    <s v="ANN"/>
    <x v="8"/>
    <s v="ANN"/>
    <s v="E1"/>
    <m/>
    <d v="2020-02-07T00:00:00"/>
    <d v="2020-02-07T00:00:00"/>
    <m/>
    <n v="530014"/>
    <n v="0"/>
    <n v="135.26"/>
    <n v="180.52"/>
    <n v="180.52"/>
    <n v="828"/>
    <m/>
    <n v="1017.5"/>
    <n v="0"/>
    <n v="1017.5"/>
    <n v="124496"/>
    <n v="84681"/>
    <n v="0"/>
    <n v="134798"/>
    <n v="25.433"/>
    <n v="152093.4"/>
    <m/>
    <n v="29"/>
    <m/>
    <m/>
    <m/>
    <m/>
    <m/>
    <s v="BHLOCKLEAR"/>
    <d v="2019-12-09T00:00:00"/>
    <d v="2019-12-09T00:00:00"/>
    <d v="2020-01-31T00:00:00"/>
    <d v="2020-01-31T00:00:00"/>
    <s v="CBUTTER"/>
    <d v="2020-01-28T00:00:00"/>
    <d v="2020-01-28T00:00:00"/>
    <d v="2020-01-29T00:00:00"/>
    <n v="43859"/>
    <s v="BHLOCKLEAR"/>
    <n v="43861"/>
    <n v="43861"/>
    <n v="43861"/>
    <n v="43861"/>
    <s v="JAMCATEE"/>
    <d v="2020-02-03T00:00:00"/>
    <d v="2020-02-03T00:00:00"/>
    <d v="2020-03-13T00:00:00"/>
    <d v="2020-03-13T00:00:00"/>
    <s v="JAMCATEE"/>
    <d v="2020-03-11T00:00:00"/>
    <d v="2020-03-11T00:00:00"/>
    <d v="2020-03-11T00:00:00"/>
    <d v="2020-03-11T00:00:00"/>
    <s v="SJMACEK"/>
    <d v="2020-03-12T00:00:00"/>
    <d v="2020-03-12T00:00:00"/>
    <d v="2020-03-12T00:00:00"/>
    <d v="2020-03-12T00:00:00"/>
    <s v="SVCORDERMAN"/>
    <d v="2020-03-13T00:00:00"/>
    <m/>
    <d v="2020-03-13T00:00:00"/>
    <n v="43903"/>
    <s v="JAMCATEE"/>
    <d v="2020-03-09T00:00:00"/>
    <d v="2020-03-09T00:00:00"/>
    <d v="2020-03-13T00:00:00"/>
    <d v="2020-03-13T00:00:00"/>
    <m/>
    <m/>
    <m/>
    <n v="43908"/>
    <m/>
    <s v="CBUTTER"/>
    <m/>
    <m/>
    <m/>
    <m/>
    <m/>
    <m/>
    <m/>
    <d v="2020-04-02T00:00:00"/>
    <m/>
    <s v="JAMCATEE"/>
    <d v="2020-03-13T00:00:00"/>
    <m/>
    <d v="2020-03-13T00:00:00"/>
    <d v="2020-03-13T00:00:00"/>
    <s v="JLSY"/>
    <d v="2019-10-28T00:00:00"/>
    <d v="2019-10-28T00:00:00"/>
    <d v="2019-12-06T00:00:00"/>
    <d v="2019-12-09T00:00:00"/>
    <m/>
    <m/>
    <m/>
    <m/>
    <m/>
    <x v="0"/>
    <x v="0"/>
  </r>
  <r>
    <s v="PERTC"/>
    <n v="1902271203"/>
    <s v="GB/WS-CUSTOM-BLDR"/>
    <s v="DUBLIN CONSTRUCTION CO., INC."/>
    <s v="MRO HANGAR 767"/>
    <s v="BO"/>
    <d v="2019-10-30T00:00:00"/>
    <n v="43937"/>
    <m/>
    <m/>
    <s v="CAN"/>
    <s v="ANN"/>
    <x v="8"/>
    <s v="ANN"/>
    <s v="E1"/>
    <m/>
    <n v="43868"/>
    <n v="43868"/>
    <m/>
    <n v="275215"/>
    <n v="0"/>
    <n v="102.41"/>
    <n v="94.31"/>
    <n v="94.31"/>
    <n v="0"/>
    <m/>
    <n v="0"/>
    <n v="0"/>
    <n v="0"/>
    <m/>
    <m/>
    <n v="0"/>
    <n v="95209"/>
    <n v="34.594000000000001"/>
    <n v="0"/>
    <m/>
    <n v="0"/>
    <m/>
    <m/>
    <m/>
    <m/>
    <m/>
    <s v="SLSEYFERT"/>
    <m/>
    <m/>
    <m/>
    <m/>
    <s v="BHLOCKLEAR"/>
    <m/>
    <m/>
    <m/>
    <m/>
    <m/>
    <m/>
    <m/>
    <m/>
    <m/>
    <s v="JAMCATEE"/>
    <d v="2020-02-04T00:00:00"/>
    <d v="2020-02-04T00:00:00"/>
    <d v="2020-03-10T00:00:00"/>
    <d v="2020-03-10T00:00:00"/>
    <s v="SJMACEK"/>
    <d v="2020-03-11T00:00:00"/>
    <d v="2020-03-11T00:00:00"/>
    <d v="2020-03-11T00:00:00"/>
    <d v="2020-03-11T00:00:00"/>
    <s v="JAMCATEE"/>
    <d v="2020-03-12T00:00:00"/>
    <d v="2020-03-12T00:00:00"/>
    <d v="2020-03-12T00:00:00"/>
    <d v="2020-03-12T00:00:00"/>
    <s v="SVCORDERMAN"/>
    <n v="43907"/>
    <m/>
    <n v="43907"/>
    <d v="2020-03-17T00:00:00"/>
    <s v="JAMCATEE"/>
    <d v="2020-03-09T00:00:00"/>
    <d v="2020-03-09T00:00:00"/>
    <d v="2020-03-11T00:00:00"/>
    <d v="2020-03-11T00:00:00"/>
    <m/>
    <m/>
    <m/>
    <d v="2020-03-20T00:00:00"/>
    <m/>
    <s v="CBUTTER"/>
    <m/>
    <m/>
    <m/>
    <m/>
    <m/>
    <m/>
    <m/>
    <d v="2020-04-16T00:00:00"/>
    <m/>
    <s v="JAMCATEE"/>
    <d v="2020-03-16T00:00:00"/>
    <m/>
    <d v="2020-03-16T00:00:00"/>
    <d v="2020-03-16T00:00:00"/>
    <s v="JLSY"/>
    <m/>
    <m/>
    <m/>
    <m/>
    <m/>
    <m/>
    <m/>
    <m/>
    <m/>
    <x v="0"/>
    <x v="0"/>
  </r>
  <r>
    <s v="PERTC"/>
    <n v="1902271202"/>
    <s v="GB/WS-CUSTOM-BLDR"/>
    <s v="DUBLIN CONSTRUCTION CO., INC."/>
    <s v="MRO HANGAR 767"/>
    <s v="BO"/>
    <d v="2019-10-30T00:00:00"/>
    <d v="2020-04-09T00:00:00"/>
    <m/>
    <m/>
    <s v="CAN"/>
    <s v="ANN"/>
    <x v="8"/>
    <s v="ANN"/>
    <s v="E1"/>
    <m/>
    <d v="2020-02-07T00:00:00"/>
    <d v="2020-02-07T00:00:00"/>
    <m/>
    <n v="275216"/>
    <n v="0"/>
    <n v="102.41"/>
    <n v="114.13"/>
    <n v="114.13"/>
    <n v="0"/>
    <m/>
    <n v="0"/>
    <n v="0"/>
    <n v="0"/>
    <m/>
    <m/>
    <n v="0"/>
    <n v="95210"/>
    <n v="34.594999999999999"/>
    <n v="0"/>
    <m/>
    <n v="0"/>
    <m/>
    <m/>
    <m/>
    <m/>
    <m/>
    <s v="BHLOCKLEAR"/>
    <m/>
    <m/>
    <m/>
    <m/>
    <s v="CBUTTER"/>
    <m/>
    <m/>
    <m/>
    <m/>
    <m/>
    <m/>
    <m/>
    <m/>
    <m/>
    <s v="JAMCATEE"/>
    <n v="43865"/>
    <n v="43865"/>
    <n v="43900"/>
    <n v="43900"/>
    <s v="SJMACEK"/>
    <n v="43901"/>
    <n v="43901"/>
    <n v="43901"/>
    <n v="43901"/>
    <s v="JAMCATEE"/>
    <n v="43902"/>
    <n v="43902"/>
    <n v="43902"/>
    <n v="43902"/>
    <s v="SVCORDERMAN"/>
    <d v="2020-03-17T00:00:00"/>
    <m/>
    <d v="2020-03-17T00:00:00"/>
    <d v="2020-03-17T00:00:00"/>
    <s v="JAMCATEE"/>
    <n v="43899"/>
    <n v="43899"/>
    <n v="43901"/>
    <n v="43901"/>
    <m/>
    <m/>
    <m/>
    <d v="2020-03-20T00:00:00"/>
    <m/>
    <s v="CBUTTER"/>
    <m/>
    <m/>
    <m/>
    <m/>
    <m/>
    <m/>
    <m/>
    <d v="2020-04-08T00:00:00"/>
    <m/>
    <s v="JAMCATEE"/>
    <d v="2020-03-16T00:00:00"/>
    <m/>
    <d v="2020-03-16T00:00:00"/>
    <d v="2020-03-16T00:00:00"/>
    <s v="JLSY"/>
    <m/>
    <m/>
    <m/>
    <m/>
    <m/>
    <m/>
    <m/>
    <m/>
    <m/>
    <x v="0"/>
    <x v="0"/>
  </r>
  <r>
    <s v="LSCOAKLEY"/>
    <n v="2000162201"/>
    <s v="GB/WS-CUSTOM-BLDR"/>
    <s v="W.K. THOMAS &amp; ASSOCIATES"/>
    <s v="HARDINGER WAREHOUSE"/>
    <s v="EN"/>
    <d v="2020-01-24T00:00:00"/>
    <d v="2020-06-01T00:00:00"/>
    <m/>
    <m/>
    <s v="ANN"/>
    <s v="ANN"/>
    <x v="8"/>
    <s v="ANN"/>
    <s v="E1"/>
    <s v="CR"/>
    <n v="43879"/>
    <n v="43880"/>
    <m/>
    <n v="550814.02"/>
    <n v="0"/>
    <n v="196.77"/>
    <n v="0"/>
    <n v="0"/>
    <n v="275"/>
    <m/>
    <n v="99.75"/>
    <n v="0"/>
    <n v="99.75"/>
    <n v="46926"/>
    <n v="29700"/>
    <n v="0"/>
    <n v="129816.02"/>
    <n v="23.568000000000001"/>
    <n v="0"/>
    <m/>
    <n v="23.87"/>
    <m/>
    <m/>
    <m/>
    <m/>
    <m/>
    <s v="SREFAAT"/>
    <n v="43878"/>
    <n v="43878"/>
    <n v="43892"/>
    <n v="43892"/>
    <s v="SLSEYFERT"/>
    <n v="43888"/>
    <m/>
    <n v="43888"/>
    <n v="43892"/>
    <s v="SREFAAT"/>
    <n v="43892"/>
    <n v="43892"/>
    <n v="43892"/>
    <n v="43892"/>
    <s v="SJMACEK"/>
    <n v="43892"/>
    <n v="43892"/>
    <n v="43921"/>
    <n v="43909"/>
    <m/>
    <m/>
    <m/>
    <m/>
    <m/>
    <m/>
    <m/>
    <m/>
    <m/>
    <m/>
    <s v="SVCORDERMAN"/>
    <d v="2020-04-28T00:00:00"/>
    <m/>
    <d v="2020-04-28T00:00:00"/>
    <m/>
    <s v="SJMACEK"/>
    <n v="43917"/>
    <n v="43903"/>
    <n v="43921"/>
    <n v="43907"/>
    <m/>
    <m/>
    <m/>
    <m/>
    <m/>
    <s v="SLSEYFERT"/>
    <m/>
    <m/>
    <m/>
    <m/>
    <m/>
    <m/>
    <m/>
    <d v="2020-06-01T00:00:00"/>
    <m/>
    <s v="SJMACEK"/>
    <d v="2020-03-31T00:00:00"/>
    <m/>
    <d v="2020-03-31T00:00:00"/>
    <d v="2020-03-24T00:00:00"/>
    <s v="KEENS"/>
    <n v="43859"/>
    <n v="43859"/>
    <n v="43867"/>
    <n v="43874"/>
    <m/>
    <m/>
    <m/>
    <m/>
    <m/>
    <x v="0"/>
    <x v="0"/>
  </r>
  <r>
    <s v="JPERIC"/>
    <n v="1901370707"/>
    <s v="CLAIM-ENPARTS-BLDR"/>
    <s v="FITZGERALD &amp; SNOW LTD."/>
    <s v="CHARLOTTETOWN METAL PRODUCTS"/>
    <s v="CL"/>
    <d v="2020-02-27T00:00:00"/>
    <m/>
    <m/>
    <n v="8338"/>
    <s v="MXC"/>
    <s v="ANN"/>
    <x v="8"/>
    <s v="ANN"/>
    <s v="E1"/>
    <m/>
    <m/>
    <m/>
    <d v="2020-03-26T00:00:00"/>
    <n v="0"/>
    <n v="0"/>
    <n v="0"/>
    <n v="1.41"/>
    <n v="1.41"/>
    <n v="0"/>
    <m/>
    <n v="0"/>
    <n v="0"/>
    <n v="0"/>
    <m/>
    <m/>
    <n v="0"/>
    <n v="0"/>
    <m/>
    <n v="-17694.11"/>
    <m/>
    <n v="0"/>
    <m/>
    <m/>
    <m/>
    <m/>
    <m/>
    <s v="BHLOCKLEAR"/>
    <m/>
    <m/>
    <m/>
    <m/>
    <s v="WTCASTONGUAY"/>
    <m/>
    <m/>
    <m/>
    <m/>
    <m/>
    <m/>
    <m/>
    <m/>
    <m/>
    <m/>
    <m/>
    <m/>
    <m/>
    <m/>
    <m/>
    <m/>
    <m/>
    <m/>
    <m/>
    <m/>
    <m/>
    <m/>
    <m/>
    <m/>
    <s v="SVCORDERMAN"/>
    <d v="2020-02-27T00:00:00"/>
    <m/>
    <d v="2020-02-27T00:00:00"/>
    <d v="2020-02-27T00:00:00"/>
    <s v="JAMCATEE"/>
    <n v="43888"/>
    <n v="43888"/>
    <n v="43888"/>
    <n v="43888"/>
    <m/>
    <m/>
    <m/>
    <d v="2020-03-02T00:00:00"/>
    <m/>
    <s v="WTCASTONGUAY"/>
    <m/>
    <m/>
    <m/>
    <m/>
    <m/>
    <m/>
    <m/>
    <d v="2020-03-03T00:00:00"/>
    <d v="2020-03-04T00:00:00"/>
    <s v="SJMACEK"/>
    <d v="2020-02-28T00:00:00"/>
    <m/>
    <d v="2020-02-28T00:00:00"/>
    <d v="2020-02-27T00:00:00"/>
    <s v="ESCOA"/>
    <m/>
    <m/>
    <m/>
    <m/>
    <m/>
    <m/>
    <m/>
    <m/>
    <m/>
    <x v="0"/>
    <x v="2"/>
  </r>
  <r>
    <s v="PERTC"/>
    <n v="1902271205"/>
    <s v="GB/WS-STD-BLDR"/>
    <s v="DUBLIN CONSTRUCTION CO., INC."/>
    <s v="MRO HANGAR 767"/>
    <s v="BO"/>
    <d v="2020-03-20T00:00:00"/>
    <d v="2020-04-16T00:00:00"/>
    <m/>
    <m/>
    <s v="CAN"/>
    <s v="ANN"/>
    <x v="8"/>
    <s v="ANN"/>
    <s v="E1"/>
    <m/>
    <n v="43910"/>
    <n v="43910"/>
    <m/>
    <n v="1"/>
    <n v="0"/>
    <n v="0"/>
    <n v="10.31"/>
    <n v="10.31"/>
    <n v="0"/>
    <m/>
    <n v="0"/>
    <n v="0"/>
    <n v="0"/>
    <m/>
    <m/>
    <n v="0"/>
    <n v="1"/>
    <n v="100"/>
    <n v="0"/>
    <m/>
    <n v="0"/>
    <m/>
    <m/>
    <m/>
    <m/>
    <m/>
    <s v="BHLOCKLEAR"/>
    <m/>
    <m/>
    <m/>
    <m/>
    <s v="CBUTTER"/>
    <m/>
    <m/>
    <m/>
    <m/>
    <m/>
    <m/>
    <m/>
    <m/>
    <m/>
    <s v="JAMCATEE"/>
    <n v="43910"/>
    <n v="43910"/>
    <n v="43910"/>
    <n v="43910"/>
    <s v="JAMCATEE"/>
    <n v="43910"/>
    <n v="43910"/>
    <n v="43910"/>
    <n v="43910"/>
    <s v="JAMCATEE"/>
    <n v="43910"/>
    <n v="43910"/>
    <n v="43910"/>
    <n v="43910"/>
    <s v="SVCORDERMAN"/>
    <m/>
    <m/>
    <m/>
    <d v="2020-03-20T00:00:00"/>
    <s v="JAMCATEE"/>
    <n v="43907"/>
    <n v="43907"/>
    <n v="43907"/>
    <n v="43910"/>
    <m/>
    <m/>
    <m/>
    <d v="2020-03-25T00:00:00"/>
    <m/>
    <s v="CBUTTER"/>
    <m/>
    <m/>
    <m/>
    <m/>
    <m/>
    <m/>
    <m/>
    <d v="2020-04-16T00:00:00"/>
    <m/>
    <s v="JAMCATEE"/>
    <d v="2020-03-20T00:00:00"/>
    <m/>
    <d v="2020-03-20T00:00:00"/>
    <d v="2020-03-20T00:00:00"/>
    <s v="JLSY"/>
    <m/>
    <m/>
    <m/>
    <m/>
    <m/>
    <m/>
    <m/>
    <m/>
    <m/>
    <x v="0"/>
    <x v="0"/>
  </r>
  <r>
    <s v="AVALDEZ"/>
    <n v="1902284714"/>
    <s v="CSS/CONV-CUSTOM-BLDR"/>
    <s v="STANKER &amp; GALETTO, INC."/>
    <s v="MISFITS MARKET"/>
    <s v="BO"/>
    <d v="2020-01-21T00:00:00"/>
    <d v="2020-05-05T00:00:00"/>
    <m/>
    <m/>
    <m/>
    <m/>
    <x v="9"/>
    <s v="ANN"/>
    <s v="Z12"/>
    <m/>
    <d v="2020-02-18T00:00:00"/>
    <d v="2020-02-19T00:00:00"/>
    <m/>
    <n v="81541"/>
    <n v="0"/>
    <n v="44.63"/>
    <n v="36.450000000000003"/>
    <n v="36.450000000000003"/>
    <n v="0"/>
    <m/>
    <n v="0"/>
    <n v="0"/>
    <n v="0"/>
    <m/>
    <m/>
    <n v="0"/>
    <n v="12242"/>
    <n v="15.013"/>
    <n v="5097.04"/>
    <m/>
    <n v="0"/>
    <m/>
    <m/>
    <m/>
    <m/>
    <m/>
    <m/>
    <m/>
    <m/>
    <m/>
    <m/>
    <m/>
    <m/>
    <m/>
    <m/>
    <m/>
    <m/>
    <m/>
    <m/>
    <m/>
    <m/>
    <s v="LINDM"/>
    <m/>
    <m/>
    <m/>
    <m/>
    <s v="ZDHADDEN"/>
    <m/>
    <m/>
    <m/>
    <m/>
    <s v="ZDHADDEN"/>
    <m/>
    <m/>
    <m/>
    <m/>
    <m/>
    <m/>
    <m/>
    <d v="2020-03-20T00:00:00"/>
    <d v="2020-03-20T00:00:00"/>
    <m/>
    <m/>
    <m/>
    <m/>
    <m/>
    <m/>
    <m/>
    <m/>
    <m/>
    <m/>
    <m/>
    <m/>
    <m/>
    <m/>
    <m/>
    <m/>
    <m/>
    <m/>
    <d v="2020-05-05T00:00:00"/>
    <m/>
    <s v="LINDM"/>
    <d v="2020-03-19T00:00:00"/>
    <m/>
    <d v="2020-03-19T00:00:00"/>
    <d v="2020-03-19T00:00:00"/>
    <m/>
    <m/>
    <m/>
    <m/>
    <m/>
    <m/>
    <m/>
    <m/>
    <m/>
    <m/>
    <x v="0"/>
    <x v="0"/>
  </r>
  <r>
    <s v="AVALDEZ"/>
    <n v="1902284715"/>
    <s v="CSS/CONV-CUSTOM-BLDR"/>
    <s v="STANKER &amp; GALETTO, INC."/>
    <s v="MISFITS MARKET"/>
    <s v="BO"/>
    <d v="2020-01-21T00:00:00"/>
    <n v="43956"/>
    <m/>
    <m/>
    <m/>
    <m/>
    <x v="9"/>
    <s v="ANN"/>
    <s v="Z12"/>
    <m/>
    <n v="43900"/>
    <n v="43901"/>
    <m/>
    <n v="67500"/>
    <n v="0"/>
    <n v="43.16"/>
    <n v="17.03"/>
    <n v="17.03"/>
    <n v="0"/>
    <m/>
    <n v="0"/>
    <n v="0"/>
    <n v="0"/>
    <m/>
    <m/>
    <n v="0"/>
    <n v="11031"/>
    <n v="16.341999999999999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3T00:00:00"/>
    <m/>
    <d v="2020-03-13T00:00:00"/>
    <d v="2020-03-13T00:00:00"/>
    <m/>
    <m/>
    <m/>
    <m/>
    <m/>
    <m/>
    <m/>
    <m/>
    <m/>
    <m/>
    <m/>
    <m/>
    <m/>
    <m/>
    <m/>
    <m/>
    <m/>
    <m/>
    <d v="2020-05-05T00:00:00"/>
    <m/>
    <s v="JPHALEY"/>
    <d v="2020-03-12T00:00:00"/>
    <m/>
    <d v="2020-03-12T00:00:00"/>
    <d v="2020-03-12T00:00:00"/>
    <m/>
    <m/>
    <m/>
    <m/>
    <m/>
    <m/>
    <m/>
    <m/>
    <m/>
    <m/>
    <x v="0"/>
    <x v="0"/>
  </r>
  <r>
    <s v="AVALDEZ"/>
    <n v="1902284713"/>
    <s v="CSS/CONV-CUSTOM-BLDR"/>
    <s v="STANKER &amp; GALETTO, INC."/>
    <s v="MISFITS MARKET"/>
    <s v="BO"/>
    <d v="2020-01-21T00:00:00"/>
    <d v="2020-05-04T00:00:00"/>
    <m/>
    <m/>
    <m/>
    <m/>
    <x v="9"/>
    <s v="ANN"/>
    <s v="Z12"/>
    <m/>
    <d v="2020-02-18T00:00:00"/>
    <d v="2020-02-19T00:00:00"/>
    <m/>
    <n v="74305"/>
    <n v="0"/>
    <n v="40.380000000000003"/>
    <n v="30.65"/>
    <n v="30.65"/>
    <n v="0"/>
    <m/>
    <n v="0"/>
    <n v="0"/>
    <n v="0"/>
    <m/>
    <m/>
    <n v="0"/>
    <n v="12033"/>
    <n v="16.193999999999999"/>
    <n v="7508.87"/>
    <m/>
    <n v="0"/>
    <m/>
    <m/>
    <m/>
    <m/>
    <m/>
    <m/>
    <m/>
    <m/>
    <m/>
    <m/>
    <m/>
    <m/>
    <m/>
    <m/>
    <m/>
    <m/>
    <m/>
    <m/>
    <m/>
    <m/>
    <m/>
    <m/>
    <m/>
    <m/>
    <m/>
    <s v="LINDM"/>
    <m/>
    <m/>
    <m/>
    <m/>
    <s v="ZDHADDEN"/>
    <m/>
    <m/>
    <m/>
    <m/>
    <s v="SVCORDERMAN"/>
    <d v="2020-03-13T00:00:00"/>
    <m/>
    <d v="2020-03-13T00:00:00"/>
    <d v="2020-03-13T00:00:00"/>
    <m/>
    <m/>
    <m/>
    <m/>
    <m/>
    <m/>
    <m/>
    <m/>
    <n v="43908"/>
    <m/>
    <m/>
    <m/>
    <m/>
    <m/>
    <m/>
    <m/>
    <m/>
    <m/>
    <d v="2020-05-04T00:00:00"/>
    <m/>
    <s v="AVALDEZ"/>
    <d v="2020-03-12T00:00:00"/>
    <m/>
    <d v="2020-03-12T00:00:00"/>
    <d v="2020-03-12T00:00:00"/>
    <m/>
    <m/>
    <m/>
    <m/>
    <m/>
    <m/>
    <m/>
    <m/>
    <m/>
    <m/>
    <x v="0"/>
    <x v="0"/>
  </r>
  <r>
    <s v="AVALDEZ"/>
    <n v="1902284711"/>
    <s v="CSS/CONV-CUSTOM-BLDR"/>
    <s v="STANKER &amp; GALETTO, INC."/>
    <s v="MISFITS MARKET"/>
    <s v="BO"/>
    <d v="2020-01-21T00:00:00"/>
    <n v="43955"/>
    <m/>
    <m/>
    <m/>
    <m/>
    <x v="9"/>
    <s v="ANN"/>
    <s v="Z12"/>
    <m/>
    <n v="43879"/>
    <n v="43880"/>
    <m/>
    <n v="92508"/>
    <n v="0"/>
    <n v="50.28"/>
    <n v="38.380000000000003"/>
    <n v="38.380000000000003"/>
    <n v="0"/>
    <m/>
    <n v="0"/>
    <n v="0"/>
    <n v="0"/>
    <m/>
    <m/>
    <n v="0"/>
    <n v="14982"/>
    <n v="16.195"/>
    <n v="10289.780000000001"/>
    <m/>
    <n v="0"/>
    <m/>
    <m/>
    <m/>
    <m/>
    <m/>
    <m/>
    <m/>
    <m/>
    <m/>
    <m/>
    <m/>
    <m/>
    <m/>
    <m/>
    <m/>
    <m/>
    <m/>
    <m/>
    <m/>
    <m/>
    <s v="LINDM"/>
    <m/>
    <m/>
    <m/>
    <m/>
    <s v="ZDHADDEN"/>
    <m/>
    <m/>
    <m/>
    <m/>
    <s v="ZDHADDEN"/>
    <m/>
    <m/>
    <m/>
    <m/>
    <m/>
    <m/>
    <m/>
    <d v="2020-02-28T00:00:00"/>
    <d v="2020-02-27T00:00:00"/>
    <m/>
    <m/>
    <m/>
    <m/>
    <m/>
    <m/>
    <m/>
    <m/>
    <d v="2020-03-02T00:00:00"/>
    <m/>
    <m/>
    <m/>
    <m/>
    <m/>
    <m/>
    <m/>
    <m/>
    <m/>
    <d v="2020-05-04T00:00:00"/>
    <m/>
    <s v="LINDM"/>
    <d v="2020-02-27T00:00:00"/>
    <m/>
    <d v="2020-02-27T00:00:00"/>
    <d v="2020-02-27T00:00:00"/>
    <m/>
    <m/>
    <m/>
    <m/>
    <m/>
    <m/>
    <m/>
    <m/>
    <m/>
    <m/>
    <x v="0"/>
    <x v="0"/>
  </r>
  <r>
    <s v="AVALDEZ"/>
    <n v="1902284712"/>
    <s v="CSS/CONV-CUSTOM-BLDR"/>
    <s v="STANKER &amp; GALETTO, INC."/>
    <s v="MISFITS MARKET"/>
    <s v="BO"/>
    <d v="2020-01-21T00:00:00"/>
    <n v="43955"/>
    <m/>
    <m/>
    <m/>
    <m/>
    <x v="9"/>
    <s v="ANN"/>
    <s v="Z12"/>
    <m/>
    <n v="43879"/>
    <n v="43880"/>
    <m/>
    <n v="99910"/>
    <n v="0"/>
    <n v="54.3"/>
    <n v="45.62"/>
    <n v="45.62"/>
    <n v="0"/>
    <m/>
    <n v="0"/>
    <n v="0"/>
    <n v="0"/>
    <m/>
    <m/>
    <n v="0"/>
    <n v="16181"/>
    <n v="16.196000000000002"/>
    <n v="10240.780000000001"/>
    <m/>
    <n v="0"/>
    <m/>
    <m/>
    <m/>
    <m/>
    <m/>
    <m/>
    <m/>
    <m/>
    <m/>
    <m/>
    <m/>
    <m/>
    <m/>
    <m/>
    <m/>
    <m/>
    <m/>
    <m/>
    <m/>
    <m/>
    <s v="LINDM"/>
    <m/>
    <m/>
    <m/>
    <m/>
    <s v="ZDHADDEN"/>
    <m/>
    <m/>
    <m/>
    <m/>
    <s v="ZDHADDEN"/>
    <m/>
    <m/>
    <m/>
    <m/>
    <m/>
    <m/>
    <m/>
    <d v="2020-03-06T00:00:00"/>
    <d v="2020-03-06T00:00:00"/>
    <m/>
    <m/>
    <m/>
    <m/>
    <m/>
    <m/>
    <m/>
    <m/>
    <m/>
    <m/>
    <m/>
    <m/>
    <m/>
    <m/>
    <m/>
    <m/>
    <m/>
    <m/>
    <d v="2020-05-04T00:00:00"/>
    <m/>
    <s v="LINDM"/>
    <d v="2020-03-05T00:00:00"/>
    <m/>
    <d v="2020-03-05T00:00:00"/>
    <d v="2020-03-05T00:00:00"/>
    <m/>
    <m/>
    <m/>
    <m/>
    <m/>
    <m/>
    <m/>
    <m/>
    <m/>
    <m/>
    <x v="0"/>
    <x v="0"/>
  </r>
  <r>
    <s v="AVALDEZ"/>
    <n v="1901252415"/>
    <s v="CSS/CONV-ENPARTS-BLDR"/>
    <s v="ORADELL CONSTRUCTION CO., INC."/>
    <s v="HASBROUCK HEIGHTS GIS &amp; CONTRO"/>
    <s v="BO"/>
    <d v="2020-03-02T00:00:00"/>
    <d v="2020-03-09T00:00:00"/>
    <m/>
    <m/>
    <m/>
    <m/>
    <x v="9"/>
    <s v="ANN"/>
    <s v="Z12"/>
    <m/>
    <m/>
    <m/>
    <m/>
    <n v="1"/>
    <n v="0"/>
    <n v="0"/>
    <n v="0.05"/>
    <n v="0.05"/>
    <n v="0"/>
    <m/>
    <n v="0"/>
    <n v="0"/>
    <n v="0"/>
    <m/>
    <m/>
    <n v="0"/>
    <n v="1"/>
    <n v="100"/>
    <n v="-101.41"/>
    <m/>
    <n v="0"/>
    <m/>
    <m/>
    <m/>
    <m/>
    <m/>
    <m/>
    <m/>
    <m/>
    <m/>
    <m/>
    <m/>
    <m/>
    <m/>
    <m/>
    <m/>
    <m/>
    <m/>
    <m/>
    <m/>
    <m/>
    <s v="SDILLINGER"/>
    <m/>
    <m/>
    <m/>
    <m/>
    <s v="SDILLINGER"/>
    <m/>
    <m/>
    <m/>
    <m/>
    <s v="ZDHADDEN"/>
    <m/>
    <m/>
    <m/>
    <m/>
    <s v="SVCORDERMAN"/>
    <d v="2020-03-03T00:00:00"/>
    <m/>
    <d v="2020-03-03T00:00:00"/>
    <d v="2020-03-03T00:00:00"/>
    <m/>
    <m/>
    <m/>
    <m/>
    <m/>
    <m/>
    <m/>
    <m/>
    <m/>
    <m/>
    <m/>
    <m/>
    <m/>
    <m/>
    <m/>
    <m/>
    <m/>
    <m/>
    <d v="2020-03-10T00:00:00"/>
    <d v="2020-03-12T00:00:00"/>
    <s v="SDILLINGER"/>
    <d v="2020-03-03T00:00:00"/>
    <m/>
    <d v="2020-03-03T00:00:00"/>
    <d v="2020-03-02T00:00:00"/>
    <m/>
    <m/>
    <m/>
    <m/>
    <m/>
    <m/>
    <m/>
    <m/>
    <m/>
    <m/>
    <x v="0"/>
    <x v="1"/>
  </r>
  <r>
    <s v="AVALDEZ"/>
    <n v="1900190122"/>
    <s v="CSS/CONV-ENPARTS-BLDR"/>
    <s v="RACANELLI CONSTRUCTION COMPANY, INC."/>
    <s v="CLIMBING GYM"/>
    <s v="BO"/>
    <d v="2020-03-11T00:00:00"/>
    <n v="43907"/>
    <m/>
    <m/>
    <m/>
    <m/>
    <x v="9"/>
    <s v="ANN"/>
    <s v="Z12"/>
    <m/>
    <m/>
    <m/>
    <m/>
    <n v="1"/>
    <n v="0"/>
    <n v="0"/>
    <n v="0.11"/>
    <n v="0.11"/>
    <n v="0"/>
    <m/>
    <n v="0"/>
    <n v="0"/>
    <n v="0"/>
    <m/>
    <m/>
    <n v="0"/>
    <n v="1"/>
    <n v="100"/>
    <n v="-202.83"/>
    <m/>
    <n v="0"/>
    <m/>
    <m/>
    <m/>
    <m/>
    <m/>
    <m/>
    <m/>
    <m/>
    <m/>
    <m/>
    <m/>
    <m/>
    <m/>
    <m/>
    <m/>
    <m/>
    <m/>
    <m/>
    <m/>
    <m/>
    <s v="LINDM"/>
    <m/>
    <m/>
    <m/>
    <m/>
    <s v="ZDHADDEN"/>
    <m/>
    <m/>
    <m/>
    <m/>
    <s v="ZDHADDEN"/>
    <m/>
    <m/>
    <m/>
    <m/>
    <m/>
    <m/>
    <m/>
    <m/>
    <d v="2020-03-11T00:00:00"/>
    <m/>
    <m/>
    <m/>
    <m/>
    <m/>
    <m/>
    <m/>
    <m/>
    <d v="2020-03-16T00:00:00"/>
    <m/>
    <m/>
    <m/>
    <m/>
    <m/>
    <m/>
    <m/>
    <m/>
    <m/>
    <d v="2020-03-20T00:00:00"/>
    <d v="2020-03-18T00:00:00"/>
    <s v="LINDM"/>
    <d v="2020-03-11T00:00:00"/>
    <m/>
    <d v="2020-03-11T00:00:00"/>
    <d v="2020-03-11T00:00:00"/>
    <m/>
    <m/>
    <m/>
    <m/>
    <m/>
    <m/>
    <m/>
    <m/>
    <m/>
    <m/>
    <x v="0"/>
    <x v="1"/>
  </r>
  <r>
    <s v="AVALDEZ"/>
    <n v="1901252416"/>
    <s v="CSS/CONV-ENPARTS-BLDR"/>
    <s v="ORADELL CONSTRUCTION CO., INC."/>
    <s v="HASBROUCK HEIGHTS GIS &amp; CONTRO"/>
    <s v="BO"/>
    <d v="2020-03-12T00:00:00"/>
    <m/>
    <m/>
    <m/>
    <m/>
    <s v="CSS"/>
    <x v="9"/>
    <s v="ANN"/>
    <s v="Z12"/>
    <m/>
    <m/>
    <m/>
    <m/>
    <n v="1"/>
    <n v="0"/>
    <n v="0"/>
    <n v="0.28999999999999998"/>
    <n v="0.28999999999999998"/>
    <n v="0"/>
    <m/>
    <n v="0"/>
    <n v="0"/>
    <n v="0"/>
    <m/>
    <m/>
    <n v="0"/>
    <n v="1"/>
    <n v="100"/>
    <n v="-374.2"/>
    <m/>
    <n v="0"/>
    <m/>
    <m/>
    <m/>
    <m/>
    <m/>
    <s v="JRSTARK"/>
    <d v="2020-03-12T00:00:00"/>
    <d v="2020-03-12T00:00:00"/>
    <d v="2020-03-12T00:00:00"/>
    <n v="43902"/>
    <s v="JRSTARK"/>
    <m/>
    <m/>
    <d v="2020-03-12T00:00:00"/>
    <n v="43902"/>
    <m/>
    <m/>
    <m/>
    <m/>
    <m/>
    <s v="BLFULLHART"/>
    <d v="2020-03-12T00:00:00"/>
    <d v="2020-03-12T00:00:00"/>
    <d v="2020-03-12T00:00:00"/>
    <d v="2020-03-12T00:00:00"/>
    <s v="BLFULLHART"/>
    <d v="2020-03-12T00:00:00"/>
    <d v="2020-03-12T00:00:00"/>
    <d v="2020-03-12T00:00:00"/>
    <d v="2020-03-12T00:00:00"/>
    <m/>
    <m/>
    <m/>
    <m/>
    <m/>
    <s v="SVCORDERMAN"/>
    <d v="2020-03-12T00:00:00"/>
    <m/>
    <d v="2020-03-12T00:00:00"/>
    <d v="2020-03-12T00:00:00"/>
    <m/>
    <m/>
    <m/>
    <m/>
    <m/>
    <m/>
    <m/>
    <m/>
    <m/>
    <m/>
    <m/>
    <m/>
    <m/>
    <m/>
    <m/>
    <m/>
    <m/>
    <m/>
    <d v="2020-03-19T00:00:00"/>
    <n v="43908"/>
    <s v="BLFULLHART"/>
    <d v="2020-03-12T00:00:00"/>
    <m/>
    <d v="2020-03-12T00:00:00"/>
    <d v="2020-03-12T00:00:00"/>
    <m/>
    <m/>
    <m/>
    <m/>
    <m/>
    <m/>
    <m/>
    <m/>
    <m/>
    <m/>
    <x v="0"/>
    <x v="1"/>
  </r>
  <r>
    <s v="AVALDEZ"/>
    <n v="1901252417"/>
    <s v="CSS/CONV-ENPARTS-BLDR"/>
    <s v="ORADELL CONSTRUCTION CO., INC."/>
    <s v="HASBROUCK HEIGHTS GIS &amp; CONTRO"/>
    <s v="BO"/>
    <d v="2020-03-19T00:00:00"/>
    <d v="2020-03-26T00:00:00"/>
    <m/>
    <m/>
    <m/>
    <s v="CSS"/>
    <x v="9"/>
    <s v="ANN"/>
    <s v="Z12"/>
    <m/>
    <m/>
    <m/>
    <m/>
    <n v="1"/>
    <n v="0"/>
    <n v="0"/>
    <n v="0.04"/>
    <n v="0.04"/>
    <n v="0"/>
    <m/>
    <n v="0"/>
    <n v="0"/>
    <n v="0"/>
    <m/>
    <m/>
    <n v="0"/>
    <n v="1"/>
    <n v="100"/>
    <n v="0"/>
    <m/>
    <n v="0"/>
    <m/>
    <m/>
    <m/>
    <m/>
    <m/>
    <s v="JRSTARK"/>
    <n v="43909"/>
    <n v="43909"/>
    <n v="43909"/>
    <n v="43909"/>
    <s v="JRSTARK"/>
    <m/>
    <m/>
    <n v="43909"/>
    <n v="43909"/>
    <m/>
    <m/>
    <m/>
    <m/>
    <m/>
    <s v="BLFULLHART"/>
    <n v="43909"/>
    <n v="43909"/>
    <n v="43909"/>
    <n v="43909"/>
    <s v="BLFULLHART"/>
    <n v="43909"/>
    <n v="43909"/>
    <n v="43909"/>
    <n v="43909"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m/>
    <m/>
    <m/>
    <m/>
    <m/>
    <m/>
    <m/>
    <m/>
    <d v="2020-03-31T00:00:00"/>
    <m/>
    <s v="BLFULLHART"/>
    <d v="2020-03-19T00:00:00"/>
    <m/>
    <d v="2020-03-19T00:00:00"/>
    <d v="2020-03-19T00:00:00"/>
    <m/>
    <m/>
    <m/>
    <m/>
    <m/>
    <m/>
    <m/>
    <m/>
    <m/>
    <m/>
    <x v="0"/>
    <x v="1"/>
  </r>
  <r>
    <s v="JPERIC"/>
    <n v="1902584401"/>
    <s v="GB/WS-CUSTOM-BLDR CAN"/>
    <s v="VERTEC CONTRACTORS LTD."/>
    <s v="FIVE STAR TOOL"/>
    <s v="BO"/>
    <d v="2019-12-04T00:00:00"/>
    <d v="2020-04-02T00:00:00"/>
    <m/>
    <m/>
    <s v="KAN"/>
    <s v="KC3"/>
    <x v="10"/>
    <s v="ANN"/>
    <s v="D1"/>
    <m/>
    <d v="2019-12-12T00:00:00"/>
    <d v="2019-12-12T00:00:00"/>
    <m/>
    <n v="181841"/>
    <n v="0"/>
    <n v="40.89"/>
    <n v="38.409999999999997"/>
    <n v="38.409999999999997"/>
    <n v="256"/>
    <n v="256"/>
    <n v="232.5"/>
    <n v="0"/>
    <n v="232.5"/>
    <n v="36000"/>
    <n v="27600"/>
    <n v="0"/>
    <n v="40240.92"/>
    <n v="22.13"/>
    <n v="0"/>
    <m/>
    <n v="22.1"/>
    <m/>
    <m/>
    <m/>
    <m/>
    <m/>
    <s v="MORRJ1"/>
    <n v="43845"/>
    <n v="43845"/>
    <n v="43874"/>
    <n v="43871"/>
    <s v="HAMIS"/>
    <n v="43854"/>
    <m/>
    <n v="43857"/>
    <n v="43857"/>
    <s v="MORRJ1"/>
    <n v="43874"/>
    <n v="43874"/>
    <n v="43874"/>
    <n v="43865"/>
    <s v="JSILVA"/>
    <n v="43878"/>
    <n v="43878"/>
    <d v="2020-02-26T00:00:00"/>
    <n v="43887"/>
    <s v="DMALONE"/>
    <n v="43892"/>
    <n v="43892"/>
    <d v="2020-03-05T00:00:00"/>
    <n v="43895"/>
    <m/>
    <m/>
    <m/>
    <m/>
    <m/>
    <s v="SVCORDERMAN"/>
    <d v="2020-03-11T00:00:00"/>
    <m/>
    <d v="2020-03-11T00:00:00"/>
    <d v="2020-03-11T00:00:00"/>
    <s v="JSILVA"/>
    <n v="43899"/>
    <n v="43899"/>
    <n v="43899"/>
    <n v="43899"/>
    <s v="JPERIC"/>
    <n v="43905"/>
    <n v="43905"/>
    <d v="2020-03-16T00:00:00"/>
    <n v="43905"/>
    <s v="AKHATIB"/>
    <m/>
    <m/>
    <m/>
    <m/>
    <m/>
    <m/>
    <m/>
    <d v="2020-04-02T00:00:00"/>
    <m/>
    <s v="JSILVA"/>
    <d v="2020-03-10T00:00:00"/>
    <m/>
    <d v="2020-03-10T00:00:00"/>
    <d v="2020-03-10T00:00:00"/>
    <s v="DLDUFFEY"/>
    <n v="43811"/>
    <n v="43811"/>
    <n v="43839"/>
    <n v="43845"/>
    <m/>
    <m/>
    <m/>
    <m/>
    <m/>
    <x v="0"/>
    <x v="0"/>
  </r>
  <r>
    <s v="LSCOAKLEY"/>
    <n v="1901615609"/>
    <s v="CLAIM-ENPARTS-BLDR"/>
    <s v="HURST CONSTRUCTION, LLC"/>
    <s v="WELLBORN CABINET 2019"/>
    <s v="CL"/>
    <d v="2020-02-26T00:00:00"/>
    <m/>
    <m/>
    <n v="1183"/>
    <s v="ANN"/>
    <s v="KC3"/>
    <x v="10"/>
    <s v="ANN"/>
    <s v="D1"/>
    <m/>
    <m/>
    <m/>
    <n v="43899"/>
    <n v="0"/>
    <n v="0"/>
    <n v="0"/>
    <n v="0.52"/>
    <n v="0.52"/>
    <n v="0"/>
    <m/>
    <n v="0"/>
    <n v="0"/>
    <n v="0"/>
    <m/>
    <m/>
    <n v="0"/>
    <n v="0"/>
    <m/>
    <n v="-901.28"/>
    <m/>
    <n v="0"/>
    <m/>
    <m/>
    <m/>
    <m/>
    <m/>
    <s v="JUNGA"/>
    <m/>
    <m/>
    <m/>
    <m/>
    <s v="SCHLK"/>
    <m/>
    <m/>
    <m/>
    <m/>
    <m/>
    <m/>
    <m/>
    <m/>
    <m/>
    <s v="SVERA1"/>
    <n v="43887"/>
    <n v="43887"/>
    <n v="43887"/>
    <n v="43887"/>
    <m/>
    <m/>
    <m/>
    <m/>
    <m/>
    <m/>
    <m/>
    <m/>
    <m/>
    <m/>
    <s v="SVCORDERMAN"/>
    <d v="2020-02-27T00:00:00"/>
    <m/>
    <d v="2020-02-27T00:00:00"/>
    <d v="2020-02-27T00:00:00"/>
    <m/>
    <m/>
    <m/>
    <m/>
    <m/>
    <m/>
    <m/>
    <m/>
    <d v="2020-03-02T00:00:00"/>
    <m/>
    <s v="SCHLK"/>
    <m/>
    <m/>
    <m/>
    <m/>
    <m/>
    <m/>
    <m/>
    <d v="2020-03-03T00:00:00"/>
    <n v="43892"/>
    <s v="SVERA1"/>
    <d v="2020-02-27T00:00:00"/>
    <m/>
    <d v="2020-02-27T00:00:00"/>
    <d v="2020-02-27T00:00:00"/>
    <s v="TDDERR"/>
    <m/>
    <m/>
    <m/>
    <m/>
    <m/>
    <m/>
    <m/>
    <m/>
    <m/>
    <x v="0"/>
    <x v="2"/>
  </r>
  <r>
    <s v="JMWAGONER"/>
    <n v="1803299007"/>
    <s v="CSS/CONV-ENPARTS-BLDR"/>
    <s v="ORADELL CONSTRUCTION CO., INC."/>
    <s v="PORT STREET GIS/CONTROL BUILDI"/>
    <s v="BO"/>
    <d v="2020-03-23T00:00:00"/>
    <d v="2020-03-25T00:00:00"/>
    <m/>
    <m/>
    <s v="CSS"/>
    <s v="TRITECH"/>
    <x v="11"/>
    <s v="ANN"/>
    <s v="Z12"/>
    <m/>
    <m/>
    <m/>
    <m/>
    <n v="1"/>
    <n v="0"/>
    <n v="0.04"/>
    <n v="0.05"/>
    <n v="0.05"/>
    <n v="0"/>
    <m/>
    <n v="0"/>
    <n v="0"/>
    <n v="0"/>
    <m/>
    <m/>
    <n v="0"/>
    <n v="-139"/>
    <m/>
    <n v="-129.62"/>
    <m/>
    <n v="0"/>
    <m/>
    <m/>
    <m/>
    <m/>
    <m/>
    <s v="TRI-TECH ASSOCIATES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4T00:00:00"/>
    <m/>
    <d v="2020-03-23T00:00:00"/>
    <d v="2020-03-23T00:00:00"/>
    <m/>
    <m/>
    <m/>
    <m/>
    <m/>
    <m/>
    <m/>
    <m/>
    <m/>
    <m/>
    <m/>
    <m/>
    <m/>
    <m/>
    <m/>
    <m/>
    <m/>
    <m/>
    <d v="2020-03-26T00:00:00"/>
    <n v="43917"/>
    <s v="JPHALEY"/>
    <d v="2020-03-23T00:00:00"/>
    <m/>
    <d v="2020-03-23T00:00:00"/>
    <d v="2020-03-23T00:00:00"/>
    <s v="CASTUART"/>
    <m/>
    <m/>
    <m/>
    <m/>
    <m/>
    <m/>
    <m/>
    <m/>
    <m/>
    <x v="0"/>
    <x v="1"/>
  </r>
  <r>
    <s v="TLCLARK"/>
    <n v="1902258803"/>
    <s v="VP/Z-CUSTOM-BLDR"/>
    <s v="N.C. STURGEON, LP"/>
    <s v="ENDEAVOR ENERGY RESUORCES ORDE"/>
    <s v="BO"/>
    <d v="2020-01-31T00:00:00"/>
    <d v="2020-03-30T00:00:00"/>
    <m/>
    <m/>
    <s v="AR"/>
    <s v="NC"/>
    <x v="12"/>
    <s v="AR"/>
    <s v="B1"/>
    <m/>
    <d v="2020-02-20T00:00:00"/>
    <d v="2020-02-20T00:00:00"/>
    <m/>
    <n v="66669"/>
    <n v="0"/>
    <n v="16.600000000000001"/>
    <n v="16.72"/>
    <n v="16.72"/>
    <n v="16"/>
    <m/>
    <n v="19"/>
    <n v="0"/>
    <n v="19"/>
    <n v="2400"/>
    <n v="2000"/>
    <n v="0"/>
    <n v="15835.04"/>
    <n v="23.751999999999999"/>
    <n v="-0.02"/>
    <m/>
    <n v="0"/>
    <m/>
    <m/>
    <m/>
    <m/>
    <m/>
    <s v="MKWONG"/>
    <m/>
    <m/>
    <m/>
    <m/>
    <s v="WJCLYMER"/>
    <m/>
    <m/>
    <m/>
    <m/>
    <m/>
    <m/>
    <m/>
    <m/>
    <m/>
    <s v="SVANG"/>
    <d v="2020-02-11T00:00:00"/>
    <d v="2020-02-11T00:00:00"/>
    <d v="2020-02-14T00:00:00"/>
    <d v="2020-03-05T00:00:00"/>
    <s v="SRFORD"/>
    <d v="2020-02-17T00:00:00"/>
    <m/>
    <d v="2020-02-17T00:00:00"/>
    <d v="2020-03-05T00:00:00"/>
    <m/>
    <m/>
    <m/>
    <m/>
    <m/>
    <s v="SVCORDERMAN"/>
    <d v="2020-03-06T00:00:00"/>
    <m/>
    <d v="2020-03-06T00:00:00"/>
    <d v="2020-03-05T00:00:00"/>
    <s v="SVANG"/>
    <n v="43895"/>
    <m/>
    <n v="43895"/>
    <n v="43895"/>
    <m/>
    <m/>
    <m/>
    <d v="2020-03-09T00:00:00"/>
    <m/>
    <s v="BWBOREN"/>
    <m/>
    <m/>
    <m/>
    <m/>
    <m/>
    <m/>
    <m/>
    <d v="2020-03-30T00:00:00"/>
    <m/>
    <s v="SVANG"/>
    <d v="2020-03-05T00:00:00"/>
    <m/>
    <d v="2020-03-05T00:00:00"/>
    <d v="2020-03-05T00:00:00"/>
    <s v="TLCLARK"/>
    <m/>
    <m/>
    <m/>
    <m/>
    <m/>
    <m/>
    <m/>
    <m/>
    <m/>
    <x v="0"/>
    <x v="0"/>
  </r>
  <r>
    <s v="AWCRUTCHFIELD"/>
    <n v="2000104501"/>
    <s v="VP/Z-CUSTOM-BLDR"/>
    <s v="TRIPLE J EQUIPMENT LLC"/>
    <s v="BOGUE CHITTO - MODULE BUILDING"/>
    <s v="BO"/>
    <d v="2020-01-17T00:00:00"/>
    <d v="2020-04-10T00:00:00"/>
    <m/>
    <m/>
    <s v="AR"/>
    <s v="STJ"/>
    <x v="12"/>
    <s v="AR"/>
    <s v="D1"/>
    <m/>
    <d v="2020-01-24T00:00:00"/>
    <d v="2020-01-24T00:00:00"/>
    <m/>
    <n v="56321"/>
    <n v="0"/>
    <n v="16.98"/>
    <n v="14.82"/>
    <n v="14.82"/>
    <n v="122.77"/>
    <m/>
    <n v="97.25"/>
    <n v="7"/>
    <n v="104.25"/>
    <n v="28362.58"/>
    <n v="13505.99"/>
    <n v="0"/>
    <n v="9799.92"/>
    <n v="17.399999999999999"/>
    <n v="0"/>
    <m/>
    <n v="24.4"/>
    <m/>
    <m/>
    <m/>
    <m/>
    <m/>
    <s v="RDPALMER"/>
    <n v="43868"/>
    <n v="43868"/>
    <n v="43875"/>
    <n v="43875"/>
    <s v="BWBOREN"/>
    <n v="43874"/>
    <n v="43878"/>
    <n v="43874"/>
    <n v="43878"/>
    <s v="RSBILLINGS"/>
    <m/>
    <m/>
    <n v="43882"/>
    <n v="43874"/>
    <s v="JOMILLS"/>
    <d v="2020-02-28T00:00:00"/>
    <d v="2020-02-29T00:00:00"/>
    <d v="2020-03-10T00:00:00"/>
    <d v="2020-03-09T00:00:00"/>
    <s v="REANDREWS"/>
    <d v="2020-03-09T00:00:00"/>
    <m/>
    <d v="2020-03-17T00:00:00"/>
    <m/>
    <m/>
    <m/>
    <m/>
    <m/>
    <m/>
    <s v="SVCORDERMAN"/>
    <d v="2020-03-20T00:00:00"/>
    <m/>
    <d v="2020-03-20T00:00:00"/>
    <d v="2020-03-20T00:00:00"/>
    <s v="JOMILLS"/>
    <n v="43906"/>
    <m/>
    <n v="43907"/>
    <m/>
    <m/>
    <m/>
    <m/>
    <d v="2020-03-25T00:00:00"/>
    <m/>
    <s v="BWBOREN"/>
    <m/>
    <m/>
    <m/>
    <m/>
    <m/>
    <m/>
    <m/>
    <d v="2020-04-07T00:00:00"/>
    <m/>
    <s v="JOMILLS"/>
    <d v="2020-03-19T00:00:00"/>
    <m/>
    <d v="2020-03-19T00:00:00"/>
    <d v="2020-03-19T00:00:00"/>
    <s v="RSBILLINGS"/>
    <n v="43852"/>
    <n v="43852"/>
    <n v="43859"/>
    <m/>
    <m/>
    <m/>
    <m/>
    <m/>
    <m/>
    <x v="0"/>
    <x v="0"/>
  </r>
  <r>
    <s v="AWCRUTCHFIELD"/>
    <n v="2000103101"/>
    <s v="VP/Z-CUSTOM-BLDR"/>
    <s v="TRIPLE J EQUIPMENT LLC"/>
    <s v="BOGUE CHITTO - GIN ADDITION 20"/>
    <s v="BO"/>
    <d v="2020-01-17T00:00:00"/>
    <d v="2020-04-03T00:00:00"/>
    <m/>
    <m/>
    <s v="AR"/>
    <s v="STJ"/>
    <x v="12"/>
    <s v="AR"/>
    <s v="D1"/>
    <m/>
    <d v="2020-01-24T00:00:00"/>
    <d v="2020-01-24T00:00:00"/>
    <m/>
    <n v="127483.36"/>
    <n v="0"/>
    <n v="51.44"/>
    <n v="53.08"/>
    <n v="52.85"/>
    <n v="100.23"/>
    <m/>
    <n v="271.14999999999998"/>
    <n v="0"/>
    <n v="271.14999999999998"/>
    <n v="23153.13"/>
    <n v="11025"/>
    <n v="0"/>
    <n v="28770.880000000001"/>
    <n v="22.568000000000001"/>
    <n v="36118.71"/>
    <m/>
    <n v="23.7"/>
    <m/>
    <m/>
    <m/>
    <m/>
    <m/>
    <s v="RDPALMER"/>
    <n v="43860"/>
    <n v="43860"/>
    <n v="43867"/>
    <n v="43874"/>
    <s v="BWBOREN"/>
    <n v="43866"/>
    <m/>
    <n v="43866"/>
    <n v="43871"/>
    <s v="RSBILLINGS"/>
    <m/>
    <m/>
    <n v="43878"/>
    <n v="43879"/>
    <s v="REANDREWS"/>
    <d v="2020-02-10T00:00:00"/>
    <d v="2020-02-10T00:00:00"/>
    <d v="2020-03-12T00:00:00"/>
    <d v="2020-03-12T00:00:00"/>
    <s v="REANDREWS"/>
    <d v="2020-02-24T00:00:00"/>
    <d v="2020-02-24T00:00:00"/>
    <d v="2020-03-12T00:00:00"/>
    <d v="2020-03-12T00:00:00"/>
    <m/>
    <m/>
    <m/>
    <m/>
    <m/>
    <s v="SVCORDERMAN"/>
    <d v="2020-03-13T00:00:00"/>
    <m/>
    <d v="2020-03-13T00:00:00"/>
    <d v="2020-03-16T00:00:00"/>
    <s v="REANDREWS"/>
    <n v="43912"/>
    <n v="43912"/>
    <n v="43912"/>
    <n v="43912"/>
    <m/>
    <m/>
    <m/>
    <d v="2020-03-19T00:00:00"/>
    <m/>
    <s v="BWBOREN"/>
    <m/>
    <m/>
    <m/>
    <m/>
    <m/>
    <m/>
    <m/>
    <d v="2020-03-25T00:00:00"/>
    <n v="43917"/>
    <s v="REANDREWS"/>
    <d v="2020-03-12T00:00:00"/>
    <m/>
    <d v="2020-03-12T00:00:00"/>
    <d v="2020-03-13T00:00:00"/>
    <s v="ASHMC"/>
    <n v="43850"/>
    <n v="43850"/>
    <n v="43854"/>
    <m/>
    <m/>
    <m/>
    <m/>
    <m/>
    <m/>
    <x v="1"/>
    <x v="0"/>
  </r>
  <r>
    <s v="AWCRUTCHFIELD"/>
    <n v="1900773823"/>
    <s v="VP/CLAIM-ENPARTS-BLDR"/>
    <s v="BALDWIN &amp; SHELL CONSTRUCTION CO."/>
    <s v="SYLVAN HILLS INDOOR PRACTICE F"/>
    <s v="BO"/>
    <d v="2020-03-05T00:00:00"/>
    <m/>
    <m/>
    <m/>
    <s v="AR"/>
    <s v="AR"/>
    <x v="12"/>
    <s v="AR"/>
    <s v="F1"/>
    <m/>
    <m/>
    <m/>
    <m/>
    <n v="618"/>
    <n v="0"/>
    <n v="0"/>
    <n v="0.16"/>
    <n v="0.16"/>
    <n v="0"/>
    <m/>
    <n v="0"/>
    <n v="0"/>
    <n v="0"/>
    <m/>
    <m/>
    <n v="0"/>
    <n v="0"/>
    <m/>
    <n v="-457.72"/>
    <m/>
    <n v="0"/>
    <m/>
    <m/>
    <m/>
    <m/>
    <m/>
    <s v="BWBOREN"/>
    <m/>
    <m/>
    <m/>
    <m/>
    <s v="RDENNIS1"/>
    <m/>
    <m/>
    <m/>
    <m/>
    <m/>
    <m/>
    <m/>
    <m/>
    <m/>
    <s v="CBHOLLEMAN"/>
    <d v="2020-03-05T00:00:00"/>
    <d v="2020-03-05T00:00:00"/>
    <d v="2020-03-05T00:00:00"/>
    <d v="2020-03-05T00:00:00"/>
    <s v="CBHOLLEMAN"/>
    <d v="2020-03-05T00:00:00"/>
    <d v="2020-03-05T00:00:00"/>
    <d v="2020-03-05T00:00:00"/>
    <d v="2020-03-05T00:00:00"/>
    <m/>
    <m/>
    <m/>
    <m/>
    <m/>
    <s v="SVCORDERMAN"/>
    <d v="2020-03-05T00:00:00"/>
    <m/>
    <d v="2020-03-05T00:00:00"/>
    <d v="2020-03-05T00:00:00"/>
    <m/>
    <m/>
    <m/>
    <m/>
    <m/>
    <m/>
    <m/>
    <m/>
    <d v="2020-03-09T00:00:00"/>
    <m/>
    <m/>
    <m/>
    <m/>
    <m/>
    <m/>
    <m/>
    <m/>
    <m/>
    <d v="2020-03-10T00:00:00"/>
    <n v="43900"/>
    <s v="CARUSHING"/>
    <d v="2020-03-05T00:00:00"/>
    <m/>
    <d v="2020-03-05T00:00:00"/>
    <d v="2020-03-05T00:00:00"/>
    <s v="ASHMC"/>
    <m/>
    <m/>
    <m/>
    <m/>
    <m/>
    <m/>
    <m/>
    <m/>
    <m/>
    <x v="0"/>
    <x v="2"/>
  </r>
  <r>
    <s v="AWCRUTCHFIELD"/>
    <n v="1900773825"/>
    <s v="VP-ENPARTS-BLDR"/>
    <s v="BALDWIN &amp; SHELL CONSTRUCTION CO."/>
    <s v="SYLVAN HILLS INDOOR PRACTICE F"/>
    <s v="BO"/>
    <d v="2020-03-25T00:00:00"/>
    <m/>
    <m/>
    <m/>
    <s v="AR"/>
    <s v="AR"/>
    <x v="12"/>
    <s v="AR"/>
    <s v="F1"/>
    <m/>
    <m/>
    <m/>
    <m/>
    <n v="484.02"/>
    <n v="0"/>
    <n v="0.04"/>
    <n v="0.03"/>
    <n v="0.03"/>
    <n v="0"/>
    <m/>
    <n v="0"/>
    <n v="0"/>
    <n v="0"/>
    <m/>
    <m/>
    <n v="0"/>
    <n v="143.54"/>
    <n v="29.655999999999999"/>
    <n v="0"/>
    <m/>
    <n v="0"/>
    <m/>
    <m/>
    <m/>
    <m/>
    <m/>
    <s v="BWBOREN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26T00:00:00"/>
    <m/>
    <d v="2020-03-26T00:00:00"/>
    <d v="2020-03-26T00:00:00"/>
    <m/>
    <m/>
    <m/>
    <m/>
    <m/>
    <m/>
    <m/>
    <m/>
    <d v="2020-03-30T00:00:00"/>
    <m/>
    <m/>
    <m/>
    <m/>
    <m/>
    <m/>
    <m/>
    <m/>
    <m/>
    <d v="2020-04-02T00:00:00"/>
    <m/>
    <s v="CARUSHING"/>
    <d v="2020-03-25T00:00:00"/>
    <m/>
    <d v="2020-03-25T00:00:00"/>
    <d v="2020-03-25T00:00:00"/>
    <s v="ASHMC"/>
    <m/>
    <m/>
    <m/>
    <m/>
    <m/>
    <m/>
    <m/>
    <m/>
    <m/>
    <x v="0"/>
    <x v="1"/>
  </r>
  <r>
    <s v="JDEARNEST"/>
    <n v="2000452901"/>
    <s v="VP/Z-CUSTOM-BLDR"/>
    <s v="VP - CENTRAL CASH/DIRECT SALES"/>
    <s v="HBC CANOPY"/>
    <s v="BO"/>
    <d v="2020-03-05T00:00:00"/>
    <d v="2020-04-20T00:00:00"/>
    <m/>
    <m/>
    <m/>
    <m/>
    <x v="12"/>
    <s v="AR"/>
    <m/>
    <m/>
    <d v="2020-03-19T00:00:00"/>
    <d v="2020-03-20T00:00:00"/>
    <m/>
    <n v="18969.939999999999"/>
    <n v="0"/>
    <n v="4.51"/>
    <n v="4.42"/>
    <n v="4.42"/>
    <n v="0"/>
    <m/>
    <n v="0"/>
    <n v="0"/>
    <n v="0"/>
    <m/>
    <m/>
    <n v="0"/>
    <n v="7699.39"/>
    <n v="40.587000000000003"/>
    <n v="0"/>
    <m/>
    <n v="0"/>
    <m/>
    <m/>
    <m/>
    <m/>
    <m/>
    <m/>
    <m/>
    <m/>
    <m/>
    <m/>
    <m/>
    <m/>
    <m/>
    <m/>
    <m/>
    <m/>
    <m/>
    <m/>
    <m/>
    <m/>
    <m/>
    <m/>
    <m/>
    <m/>
    <m/>
    <s v="JDEARNEST"/>
    <d v="2020-03-19T00:00:00"/>
    <d v="2020-03-19T00:00:00"/>
    <d v="2020-03-19T00:00:00"/>
    <d v="2020-03-19T00:00:00"/>
    <s v="JDEARNEST"/>
    <n v="43909"/>
    <n v="43909"/>
    <n v="43909"/>
    <n v="43909"/>
    <s v="SVCORDERMAN"/>
    <d v="2020-03-23T00:00:00"/>
    <m/>
    <d v="2020-03-23T00:00:00"/>
    <d v="2020-03-20T00:00:00"/>
    <m/>
    <m/>
    <m/>
    <m/>
    <m/>
    <m/>
    <m/>
    <m/>
    <d v="2020-03-25T00:00:00"/>
    <m/>
    <m/>
    <m/>
    <m/>
    <m/>
    <m/>
    <m/>
    <m/>
    <m/>
    <d v="2020-04-20T00:00:00"/>
    <m/>
    <s v="CARUSHING"/>
    <d v="2020-03-19T00:00:00"/>
    <m/>
    <d v="2020-03-19T00:00:00"/>
    <d v="2020-03-19T00:00:00"/>
    <m/>
    <m/>
    <m/>
    <m/>
    <m/>
    <m/>
    <m/>
    <m/>
    <m/>
    <m/>
    <x v="0"/>
    <x v="0"/>
  </r>
  <r>
    <s v="JDEARNEST"/>
    <n v="2000586301"/>
    <s v="VP-ENPARTS-BLDR"/>
    <s v="VP - CENTRAL CASH/DIRECT SALES"/>
    <s v="CYCLE CONSTRUCTION -PORT OF SO"/>
    <s v="BO"/>
    <d v="2020-03-23T00:00:00"/>
    <m/>
    <m/>
    <m/>
    <m/>
    <m/>
    <x v="12"/>
    <s v="AR"/>
    <m/>
    <m/>
    <m/>
    <m/>
    <m/>
    <n v="1470.11"/>
    <n v="0"/>
    <n v="0.18"/>
    <n v="0.18"/>
    <n v="0.18"/>
    <n v="0"/>
    <m/>
    <n v="0"/>
    <n v="0"/>
    <n v="0"/>
    <m/>
    <m/>
    <n v="0"/>
    <n v="389.35"/>
    <n v="26.484000000000002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5T00:00:00"/>
    <m/>
    <d v="2020-03-25T00:00:00"/>
    <d v="2020-03-25T00:00:00"/>
    <m/>
    <m/>
    <m/>
    <m/>
    <m/>
    <m/>
    <m/>
    <m/>
    <d v="2020-03-30T00:00:00"/>
    <m/>
    <m/>
    <m/>
    <m/>
    <m/>
    <m/>
    <m/>
    <m/>
    <m/>
    <d v="2020-04-01T00:00:00"/>
    <m/>
    <s v="CARUSHING"/>
    <d v="2020-03-25T00:00:00"/>
    <m/>
    <d v="2020-03-25T00:00:00"/>
    <d v="2020-03-25T00:00:00"/>
    <m/>
    <m/>
    <m/>
    <m/>
    <m/>
    <m/>
    <m/>
    <m/>
    <m/>
    <m/>
    <x v="0"/>
    <x v="1"/>
  </r>
  <r>
    <s v="RKBEELMAN"/>
    <n v="1803931916"/>
    <s v="VP-ENPARTS-BLDR"/>
    <s v="NABHOLZ CONSTRUCTION CORPORATION"/>
    <s v="CARROLL ELECTRIC - BERRYVILLE"/>
    <s v="BO"/>
    <d v="2020-03-04T00:00:00"/>
    <m/>
    <m/>
    <m/>
    <s v="STJ"/>
    <s v="STJ"/>
    <x v="13"/>
    <s v="AR"/>
    <s v="E1"/>
    <m/>
    <m/>
    <m/>
    <m/>
    <n v="1666.73"/>
    <n v="1666.73"/>
    <n v="0.17"/>
    <n v="0.17"/>
    <n v="0.17"/>
    <n v="0"/>
    <m/>
    <n v="0"/>
    <n v="0"/>
    <n v="0"/>
    <m/>
    <m/>
    <n v="0"/>
    <n v="500.73"/>
    <n v="30.042999999999999"/>
    <n v="471.04"/>
    <n v="28.260999999999999"/>
    <n v="0"/>
    <m/>
    <m/>
    <m/>
    <m/>
    <m/>
    <s v="DBRYAN"/>
    <m/>
    <m/>
    <m/>
    <m/>
    <s v="CLCONRAD"/>
    <m/>
    <m/>
    <m/>
    <m/>
    <m/>
    <m/>
    <m/>
    <m/>
    <m/>
    <m/>
    <m/>
    <m/>
    <m/>
    <m/>
    <m/>
    <m/>
    <m/>
    <m/>
    <m/>
    <m/>
    <m/>
    <m/>
    <m/>
    <m/>
    <s v="SVCORDERMAN"/>
    <d v="2020-03-04T00:00:00"/>
    <m/>
    <d v="2020-03-04T00:00:00"/>
    <d v="2020-03-04T00:00:00"/>
    <m/>
    <m/>
    <m/>
    <m/>
    <m/>
    <m/>
    <m/>
    <m/>
    <d v="2020-03-09T00:00:00"/>
    <m/>
    <s v="MLJOB"/>
    <m/>
    <m/>
    <m/>
    <m/>
    <m/>
    <m/>
    <m/>
    <d v="2020-03-11T00:00:00"/>
    <n v="43901"/>
    <s v="JSSNIDER"/>
    <d v="2020-03-04T00:00:00"/>
    <m/>
    <d v="2020-03-04T00:00:00"/>
    <d v="2020-03-04T00:00:00"/>
    <s v="CRSALEM"/>
    <m/>
    <m/>
    <m/>
    <m/>
    <m/>
    <m/>
    <m/>
    <m/>
    <m/>
    <x v="0"/>
    <x v="1"/>
  </r>
  <r>
    <s v="RKBEELMAN"/>
    <n v="1803931917"/>
    <s v="VP-ENPARTS-BLDR"/>
    <s v="NABHOLZ CONSTRUCTION CORPORATION"/>
    <s v="CARROLL ELECTRIC - BERRYVILLE"/>
    <s v="BO"/>
    <d v="2020-03-11T00:00:00"/>
    <m/>
    <m/>
    <m/>
    <s v="STJ"/>
    <s v="STJ"/>
    <x v="13"/>
    <s v="AR"/>
    <s v="E1"/>
    <m/>
    <m/>
    <m/>
    <m/>
    <n v="609.02"/>
    <n v="609.02"/>
    <n v="0.02"/>
    <n v="0.02"/>
    <n v="0.02"/>
    <n v="0"/>
    <m/>
    <n v="0"/>
    <n v="0"/>
    <n v="0"/>
    <m/>
    <m/>
    <n v="0"/>
    <n v="62.35"/>
    <n v="10.238"/>
    <n v="39.299999999999997"/>
    <n v="6.4530000000000003"/>
    <n v="0"/>
    <m/>
    <m/>
    <m/>
    <m/>
    <m/>
    <s v="DBRYAN"/>
    <m/>
    <m/>
    <m/>
    <m/>
    <s v="CLCONRAD"/>
    <m/>
    <m/>
    <m/>
    <m/>
    <m/>
    <m/>
    <m/>
    <m/>
    <m/>
    <m/>
    <m/>
    <m/>
    <m/>
    <m/>
    <m/>
    <m/>
    <m/>
    <m/>
    <m/>
    <m/>
    <m/>
    <m/>
    <m/>
    <m/>
    <s v="SVCORDERMAN"/>
    <d v="2020-03-11T00:00:00"/>
    <m/>
    <d v="2020-03-11T00:00:00"/>
    <d v="2020-03-11T00:00:00"/>
    <m/>
    <m/>
    <m/>
    <m/>
    <m/>
    <m/>
    <m/>
    <m/>
    <d v="2020-03-16T00:00:00"/>
    <m/>
    <s v="MLJOB"/>
    <m/>
    <m/>
    <m/>
    <m/>
    <m/>
    <m/>
    <m/>
    <d v="2020-03-16T00:00:00"/>
    <n v="43906"/>
    <s v="LRSNODGRASS"/>
    <d v="2020-03-11T00:00:00"/>
    <m/>
    <d v="2020-03-11T00:00:00"/>
    <d v="2020-03-11T00:00:00"/>
    <s v="CRSALEM"/>
    <m/>
    <m/>
    <m/>
    <m/>
    <m/>
    <m/>
    <m/>
    <m/>
    <m/>
    <x v="0"/>
    <x v="1"/>
  </r>
  <r>
    <s v="RKBEELMAN"/>
    <n v="1803931918"/>
    <s v="VP/CLAIM-ENPARTS-BLDR"/>
    <s v="NABHOLZ CONSTRUCTION CORPORATION"/>
    <s v="CARROLL ELECTRIC - BERRYVILLE"/>
    <s v="BO"/>
    <d v="2020-03-11T00:00:00"/>
    <m/>
    <m/>
    <m/>
    <s v="STJ"/>
    <s v="STJ"/>
    <x v="13"/>
    <s v="AR"/>
    <s v="E1"/>
    <s v="OTHER"/>
    <m/>
    <m/>
    <m/>
    <n v="37.71"/>
    <n v="0"/>
    <n v="0.01"/>
    <n v="0.01"/>
    <n v="0.01"/>
    <n v="0"/>
    <m/>
    <n v="0"/>
    <n v="0"/>
    <n v="0"/>
    <m/>
    <m/>
    <n v="0"/>
    <n v="19.71"/>
    <n v="52.267000000000003"/>
    <n v="-95.15"/>
    <m/>
    <n v="0"/>
    <m/>
    <m/>
    <m/>
    <m/>
    <m/>
    <s v="DBRYAN"/>
    <m/>
    <m/>
    <m/>
    <m/>
    <s v="CLCONRAD"/>
    <m/>
    <m/>
    <m/>
    <m/>
    <m/>
    <m/>
    <m/>
    <m/>
    <m/>
    <m/>
    <m/>
    <m/>
    <m/>
    <m/>
    <m/>
    <m/>
    <m/>
    <m/>
    <m/>
    <m/>
    <m/>
    <m/>
    <m/>
    <m/>
    <s v="SVCORDERMAN"/>
    <m/>
    <m/>
    <d v="2020-03-11T00:00:00"/>
    <d v="2020-03-11T00:00:00"/>
    <m/>
    <m/>
    <m/>
    <m/>
    <m/>
    <m/>
    <m/>
    <m/>
    <m/>
    <m/>
    <s v="MLJOB"/>
    <m/>
    <m/>
    <m/>
    <m/>
    <m/>
    <m/>
    <m/>
    <d v="2020-03-18T00:00:00"/>
    <n v="43908"/>
    <s v="LRSNODGRASS"/>
    <d v="2020-03-11T00:00:00"/>
    <m/>
    <d v="2020-03-11T00:00:00"/>
    <d v="2020-03-11T00:00:00"/>
    <s v="CRSALEM"/>
    <m/>
    <m/>
    <m/>
    <m/>
    <m/>
    <m/>
    <m/>
    <m/>
    <m/>
    <x v="0"/>
    <x v="2"/>
  </r>
  <r>
    <s v="TLCLARK"/>
    <n v="1901451711"/>
    <s v="VP/Z-CUSTOM-BLDR"/>
    <s v="THE LEMOINE COMPANY, LLC"/>
    <s v="LEMOINE SHELL MCO GEISMAR"/>
    <s v="BO"/>
    <d v="2020-03-12T00:00:00"/>
    <d v="2020-03-20T00:00:00"/>
    <m/>
    <m/>
    <s v="AR"/>
    <s v="AR"/>
    <x v="13"/>
    <s v="AR"/>
    <s v="E1"/>
    <m/>
    <d v="2020-03-12T00:00:00"/>
    <d v="2020-03-13T00:00:00"/>
    <m/>
    <n v="0"/>
    <n v="0"/>
    <n v="0"/>
    <n v="0.27"/>
    <n v="0.27"/>
    <n v="0"/>
    <m/>
    <n v="0"/>
    <n v="0"/>
    <n v="0"/>
    <m/>
    <m/>
    <n v="0"/>
    <n v="0"/>
    <m/>
    <n v="-931.16"/>
    <m/>
    <n v="0"/>
    <m/>
    <m/>
    <m/>
    <m/>
    <m/>
    <s v="BWBOREN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13T00:00:00"/>
    <m/>
    <d v="2020-03-13T00:00:00"/>
    <d v="2020-03-13T00:00:00"/>
    <m/>
    <m/>
    <m/>
    <m/>
    <m/>
    <m/>
    <m/>
    <m/>
    <m/>
    <m/>
    <s v="CDBRIDGES"/>
    <m/>
    <m/>
    <m/>
    <m/>
    <m/>
    <m/>
    <m/>
    <d v="2020-03-20T00:00:00"/>
    <d v="2020-03-20T00:00:00"/>
    <s v="CARUSHING"/>
    <d v="2020-03-12T00:00:00"/>
    <m/>
    <d v="2020-03-12T00:00:00"/>
    <d v="2020-03-12T00:00:00"/>
    <s v="RSBILLINGS"/>
    <m/>
    <m/>
    <m/>
    <m/>
    <m/>
    <m/>
    <m/>
    <m/>
    <m/>
    <x v="0"/>
    <x v="0"/>
  </r>
  <r>
    <s v="TLCLARK"/>
    <n v="1901451712"/>
    <s v="VP/CLAIM-ENPARTS-BLDR"/>
    <s v="THE LEMOINE COMPANY, LLC"/>
    <s v="LEMOINE SHELL MCO GEISMAR"/>
    <s v="BO"/>
    <d v="2020-03-12T00:00:00"/>
    <m/>
    <m/>
    <m/>
    <s v="AR"/>
    <s v="AR"/>
    <x v="13"/>
    <s v="AR"/>
    <s v="E1"/>
    <s v="OTHER"/>
    <m/>
    <m/>
    <m/>
    <n v="5112.75"/>
    <n v="0"/>
    <n v="1.86"/>
    <n v="1.87"/>
    <n v="1.87"/>
    <n v="0"/>
    <m/>
    <n v="0"/>
    <n v="0"/>
    <n v="0"/>
    <m/>
    <m/>
    <n v="0"/>
    <n v="2678.11"/>
    <n v="52.381"/>
    <n v="-2469"/>
    <m/>
    <n v="0"/>
    <m/>
    <m/>
    <m/>
    <m/>
    <m/>
    <s v="BWBOREN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13T00:00:00"/>
    <m/>
    <d v="2020-03-13T00:00:00"/>
    <d v="2020-03-13T00:00:00"/>
    <m/>
    <m/>
    <m/>
    <m/>
    <m/>
    <m/>
    <m/>
    <m/>
    <d v="2020-03-18T00:00:00"/>
    <m/>
    <s v="CDBRIDGES"/>
    <m/>
    <m/>
    <m/>
    <m/>
    <m/>
    <m/>
    <m/>
    <d v="2020-03-20T00:00:00"/>
    <n v="43909"/>
    <s v="CARUSHING"/>
    <d v="2020-03-12T00:00:00"/>
    <m/>
    <d v="2020-03-12T00:00:00"/>
    <d v="2020-03-12T00:00:00"/>
    <s v="RSBILLINGS"/>
    <m/>
    <m/>
    <m/>
    <m/>
    <m/>
    <m/>
    <m/>
    <m/>
    <m/>
    <x v="0"/>
    <x v="2"/>
  </r>
  <r>
    <s v="RKBEELMAN"/>
    <n v="1803931919"/>
    <s v="VP/CLAIM-ENPARTS-BLDR"/>
    <s v="NABHOLZ CONSTRUCTION CORPORATION"/>
    <s v="CARROLL ELECTRIC - BERRYVILLE"/>
    <s v="BO"/>
    <d v="2020-03-18T00:00:00"/>
    <m/>
    <m/>
    <m/>
    <s v="STJ"/>
    <s v="STJ"/>
    <x v="13"/>
    <s v="AR"/>
    <s v="E1"/>
    <s v="OTHER"/>
    <m/>
    <m/>
    <m/>
    <n v="178.52"/>
    <n v="0"/>
    <n v="0.03"/>
    <n v="0.03"/>
    <n v="0.03"/>
    <n v="0"/>
    <m/>
    <n v="0"/>
    <n v="0"/>
    <n v="0"/>
    <m/>
    <m/>
    <n v="0"/>
    <n v="93.52"/>
    <n v="52.386000000000003"/>
    <n v="-107.83"/>
    <m/>
    <n v="0"/>
    <m/>
    <m/>
    <m/>
    <m/>
    <m/>
    <s v="DBRYAN"/>
    <m/>
    <m/>
    <m/>
    <m/>
    <s v="CLCONRAD"/>
    <m/>
    <m/>
    <m/>
    <m/>
    <m/>
    <m/>
    <m/>
    <m/>
    <m/>
    <m/>
    <m/>
    <m/>
    <m/>
    <m/>
    <m/>
    <m/>
    <m/>
    <m/>
    <m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s v="MLJOB"/>
    <m/>
    <m/>
    <m/>
    <m/>
    <m/>
    <m/>
    <m/>
    <d v="2020-03-24T00:00:00"/>
    <n v="43915"/>
    <s v="JSSNIDER"/>
    <d v="2020-03-18T00:00:00"/>
    <m/>
    <d v="2020-03-18T00:00:00"/>
    <d v="2020-03-18T00:00:00"/>
    <s v="CRSALEM"/>
    <m/>
    <m/>
    <m/>
    <m/>
    <m/>
    <m/>
    <m/>
    <m/>
    <m/>
    <x v="0"/>
    <x v="2"/>
  </r>
  <r>
    <s v="RKBEELMAN"/>
    <n v="1803931920"/>
    <s v="VP/CLAIM-ENPARTS-BLDR"/>
    <s v="NABHOLZ CONSTRUCTION CORPORATION"/>
    <s v="CARROLL ELECTRIC - BERRYVILLE"/>
    <s v="BO"/>
    <d v="2020-03-23T00:00:00"/>
    <m/>
    <m/>
    <m/>
    <s v="STJ"/>
    <s v="STJ"/>
    <x v="13"/>
    <s v="AR"/>
    <s v="E1"/>
    <s v="OTHER"/>
    <m/>
    <m/>
    <m/>
    <n v="48.12"/>
    <n v="0"/>
    <n v="0.01"/>
    <n v="0.01"/>
    <n v="0.01"/>
    <n v="0"/>
    <m/>
    <n v="0"/>
    <n v="0"/>
    <n v="0"/>
    <m/>
    <m/>
    <n v="0"/>
    <n v="25.12"/>
    <n v="52.203000000000003"/>
    <n v="-182.49"/>
    <m/>
    <n v="0"/>
    <m/>
    <m/>
    <m/>
    <m/>
    <m/>
    <s v="DBRYAN"/>
    <m/>
    <m/>
    <m/>
    <m/>
    <s v="CLCONRAD"/>
    <m/>
    <m/>
    <m/>
    <m/>
    <m/>
    <m/>
    <m/>
    <m/>
    <m/>
    <m/>
    <m/>
    <m/>
    <m/>
    <m/>
    <m/>
    <m/>
    <m/>
    <m/>
    <m/>
    <m/>
    <m/>
    <m/>
    <m/>
    <m/>
    <s v="SVCORDERMAN"/>
    <d v="2020-03-23T00:00:00"/>
    <m/>
    <d v="2020-03-23T00:00:00"/>
    <d v="2020-03-23T00:00:00"/>
    <m/>
    <m/>
    <m/>
    <m/>
    <m/>
    <m/>
    <m/>
    <m/>
    <d v="2020-03-26T00:00:00"/>
    <m/>
    <s v="MLJOB"/>
    <m/>
    <m/>
    <m/>
    <m/>
    <m/>
    <m/>
    <m/>
    <d v="2020-03-26T00:00:00"/>
    <d v="2020-03-27T00:00:00"/>
    <s v="LRSNODGRASS"/>
    <d v="2020-03-23T00:00:00"/>
    <m/>
    <d v="2020-03-23T00:00:00"/>
    <d v="2020-03-23T00:00:00"/>
    <s v="CRSALEM"/>
    <m/>
    <m/>
    <m/>
    <m/>
    <m/>
    <m/>
    <m/>
    <m/>
    <m/>
    <x v="0"/>
    <x v="2"/>
  </r>
  <r>
    <s v="JARRJ"/>
    <n v="1902728103"/>
    <s v="VP/ROOF-CUSTOM-BLDR"/>
    <s v="M &amp; F LITTEKEN COMPANY"/>
    <s v="CITY VIEW ISD FIELDHOUSE"/>
    <s v="CL"/>
    <d v="2020-01-22T00:00:00"/>
    <d v="2020-03-16T00:00:00"/>
    <m/>
    <n v="19109"/>
    <s v="MEM"/>
    <s v="MEM"/>
    <x v="14"/>
    <s v="AR"/>
    <s v="B2"/>
    <m/>
    <d v="2020-02-05T00:00:00"/>
    <d v="2020-02-06T00:00:00"/>
    <n v="43913"/>
    <n v="58668.53"/>
    <n v="58668.53"/>
    <n v="10.130000000000001"/>
    <n v="10.17"/>
    <n v="10.17"/>
    <n v="100"/>
    <m/>
    <n v="40"/>
    <n v="0"/>
    <n v="40"/>
    <n v="8219.36"/>
    <n v="3913.98"/>
    <n v="0"/>
    <n v="27332.55"/>
    <n v="46.588000000000001"/>
    <n v="32414.560000000001"/>
    <n v="55.25"/>
    <n v="0"/>
    <m/>
    <m/>
    <m/>
    <m/>
    <m/>
    <s v="SMARONDE"/>
    <m/>
    <m/>
    <m/>
    <m/>
    <s v="RDENNIS1"/>
    <m/>
    <m/>
    <m/>
    <m/>
    <m/>
    <m/>
    <m/>
    <m/>
    <m/>
    <s v="JARRJ"/>
    <d v="2020-02-14T00:00:00"/>
    <d v="2020-02-14T00:00:00"/>
    <d v="2020-02-21T00:00:00"/>
    <d v="2020-02-21T00:00:00"/>
    <m/>
    <m/>
    <m/>
    <m/>
    <m/>
    <m/>
    <m/>
    <m/>
    <m/>
    <m/>
    <s v="SVCORDERMAN"/>
    <d v="2020-02-25T00:00:00"/>
    <m/>
    <d v="2020-02-25T00:00:00"/>
    <d v="2020-02-25T00:00:00"/>
    <m/>
    <m/>
    <m/>
    <m/>
    <m/>
    <m/>
    <m/>
    <m/>
    <d v="2020-02-28T00:00:00"/>
    <m/>
    <s v="BMARSHALL"/>
    <m/>
    <m/>
    <m/>
    <m/>
    <m/>
    <m/>
    <m/>
    <d v="2020-03-16T00:00:00"/>
    <n v="43909"/>
    <s v="JARRJ"/>
    <d v="2020-02-24T00:00:00"/>
    <m/>
    <d v="2020-02-24T00:00:00"/>
    <d v="2020-02-24T00:00:00"/>
    <s v="JARRJ"/>
    <n v="43852"/>
    <n v="43852"/>
    <m/>
    <m/>
    <m/>
    <m/>
    <m/>
    <m/>
    <m/>
    <x v="0"/>
    <x v="0"/>
  </r>
  <r>
    <s v="KLGOETZ"/>
    <n v="2000105601"/>
    <s v="VP/FSTRK-STD-BLDR"/>
    <s v="FLOWERS CONSTRUCTION, LLC"/>
    <s v="PAT METAL BUILDING"/>
    <s v="CL"/>
    <d v="2020-02-06T00:00:00"/>
    <d v="2020-03-19T00:00:00"/>
    <m/>
    <m/>
    <s v="CST"/>
    <s v="MXC"/>
    <x v="6"/>
    <s v="AR"/>
    <s v="B1"/>
    <m/>
    <d v="2020-02-07T00:00:00"/>
    <d v="2020-02-10T00:00:00"/>
    <n v="43912"/>
    <n v="15056.06"/>
    <n v="15056.06"/>
    <n v="5.4"/>
    <n v="5.16"/>
    <n v="5.16"/>
    <n v="30"/>
    <m/>
    <n v="29"/>
    <n v="0"/>
    <n v="29"/>
    <n v="3465"/>
    <n v="1650"/>
    <n v="0"/>
    <n v="862.27"/>
    <n v="5.7270000000000003"/>
    <n v="3148.28"/>
    <n v="20.91"/>
    <n v="-1.75"/>
    <m/>
    <m/>
    <m/>
    <m/>
    <m/>
    <s v="BAUTA"/>
    <n v="43874"/>
    <n v="43874"/>
    <n v="43878"/>
    <n v="43878"/>
    <s v="KFIX"/>
    <n v="43878"/>
    <n v="43878"/>
    <n v="43878"/>
    <n v="43878"/>
    <m/>
    <m/>
    <m/>
    <m/>
    <m/>
    <s v="FHUIZAR"/>
    <d v="2020-02-19T00:00:00"/>
    <d v="2020-02-19T00:00:00"/>
    <d v="2020-02-21T00:00:00"/>
    <d v="2020-02-21T00:00:00"/>
    <s v="LPARRA"/>
    <d v="2020-02-24T00:00:00"/>
    <d v="2020-02-24T00:00:00"/>
    <d v="2020-02-24T00:00:00"/>
    <d v="2020-02-24T00:00:00"/>
    <m/>
    <m/>
    <m/>
    <m/>
    <m/>
    <s v="SVCORDERMAN"/>
    <d v="2020-02-28T00:00:00"/>
    <m/>
    <d v="2020-02-28T00:00:00"/>
    <d v="2020-02-27T00:00:00"/>
    <s v="FHUIZAR"/>
    <n v="43888"/>
    <n v="43888"/>
    <n v="43888"/>
    <n v="43888"/>
    <m/>
    <m/>
    <m/>
    <d v="2020-03-02T00:00:00"/>
    <m/>
    <s v="KFIX"/>
    <m/>
    <m/>
    <m/>
    <m/>
    <m/>
    <m/>
    <m/>
    <d v="2020-03-19T00:00:00"/>
    <n v="43908"/>
    <s v="FHUIZAR"/>
    <d v="2020-02-27T00:00:00"/>
    <m/>
    <d v="2020-02-27T00:00:00"/>
    <d v="2020-02-27T00:00:00"/>
    <m/>
    <m/>
    <m/>
    <m/>
    <m/>
    <m/>
    <m/>
    <m/>
    <m/>
    <m/>
    <x v="0"/>
    <x v="0"/>
  </r>
  <r>
    <s v="KLGOETZ"/>
    <n v="2000056701"/>
    <s v="VP/FSTRK-STD-BLDR"/>
    <s v="FLOWERS CONSTRUCTION, LLC"/>
    <s v="ADAMS"/>
    <s v="BO"/>
    <d v="2020-02-06T00:00:00"/>
    <d v="2020-04-02T00:00:00"/>
    <m/>
    <m/>
    <s v="CST"/>
    <s v="MEM"/>
    <x v="6"/>
    <s v="AR"/>
    <s v="B1"/>
    <m/>
    <n v="43878"/>
    <n v="43880"/>
    <m/>
    <n v="21914.77"/>
    <n v="0"/>
    <n v="6.27"/>
    <n v="6.31"/>
    <n v="6.31"/>
    <n v="20.5"/>
    <m/>
    <n v="24"/>
    <n v="0"/>
    <n v="24"/>
    <n v="3465"/>
    <n v="1650"/>
    <n v="0"/>
    <n v="4800.68"/>
    <n v="21.905999999999999"/>
    <n v="-0.01"/>
    <m/>
    <n v="17.18"/>
    <m/>
    <m/>
    <m/>
    <m/>
    <m/>
    <s v="ANMILLS"/>
    <n v="43886"/>
    <m/>
    <n v="43887"/>
    <n v="43887"/>
    <s v="KFIX"/>
    <n v="43887"/>
    <n v="43887"/>
    <n v="43887"/>
    <n v="43887"/>
    <m/>
    <m/>
    <m/>
    <m/>
    <m/>
    <s v="AARIZMENDI"/>
    <d v="2020-03-03T00:00:00"/>
    <m/>
    <d v="2020-03-03T00:00:00"/>
    <d v="2020-03-03T00:00:00"/>
    <s v="SIERA"/>
    <d v="2020-03-05T00:00:00"/>
    <d v="2020-03-05T00:00:00"/>
    <d v="2020-03-05T00:00:00"/>
    <d v="2020-03-05T00:00:00"/>
    <m/>
    <m/>
    <m/>
    <m/>
    <m/>
    <s v="SVCORDERMAN"/>
    <n v="43901"/>
    <m/>
    <d v="2020-03-11T00:00:00"/>
    <d v="2020-03-10T00:00:00"/>
    <s v="AARIZMENDI"/>
    <n v="43900"/>
    <n v="43900"/>
    <n v="43900"/>
    <n v="43900"/>
    <m/>
    <m/>
    <m/>
    <d v="2020-03-13T00:00:00"/>
    <m/>
    <s v="KFIX"/>
    <m/>
    <m/>
    <m/>
    <m/>
    <m/>
    <m/>
    <m/>
    <d v="2020-04-02T00:00:00"/>
    <m/>
    <s v="AARIZMENDI"/>
    <d v="2020-03-10T00:00:00"/>
    <m/>
    <d v="2020-03-10T00:00:00"/>
    <d v="2020-03-10T00:00:00"/>
    <m/>
    <m/>
    <m/>
    <m/>
    <m/>
    <m/>
    <m/>
    <m/>
    <m/>
    <m/>
    <x v="0"/>
    <x v="0"/>
  </r>
  <r>
    <s v="TLCLARK"/>
    <n v="1902728101"/>
    <s v="VP/Z-CUSTOM-BLDR"/>
    <s v="M &amp; F LITTEKEN COMPANY"/>
    <s v="CITY VIEW ISD FIELDHOUSE"/>
    <s v="CL"/>
    <d v="2020-01-06T00:00:00"/>
    <d v="2020-03-18T00:00:00"/>
    <m/>
    <n v="19109"/>
    <s v="AR"/>
    <s v="MEM"/>
    <x v="6"/>
    <s v="AR"/>
    <s v="B2"/>
    <m/>
    <d v="2020-01-10T00:00:00"/>
    <d v="2020-01-13T00:00:00"/>
    <n v="43913"/>
    <n v="72050.899999999994"/>
    <n v="72050.899999999994"/>
    <n v="20.86"/>
    <n v="21.46"/>
    <n v="21.46"/>
    <n v="55.13"/>
    <m/>
    <n v="60.5"/>
    <n v="0"/>
    <n v="60.5"/>
    <n v="12734.22"/>
    <n v="6063.92"/>
    <n v="0"/>
    <n v="18070.96"/>
    <n v="25.081"/>
    <n v="22786.240000000002"/>
    <n v="31.625"/>
    <n v="25.6"/>
    <m/>
    <m/>
    <m/>
    <m/>
    <m/>
    <s v="SMARONDE"/>
    <n v="43854"/>
    <n v="43854"/>
    <n v="43859"/>
    <n v="43859"/>
    <s v="RDENNIS1"/>
    <n v="43860"/>
    <n v="43860"/>
    <n v="43860"/>
    <n v="43858"/>
    <m/>
    <m/>
    <m/>
    <m/>
    <m/>
    <s v="JMENDOZA1"/>
    <d v="2020-02-07T00:00:00"/>
    <d v="2020-02-07T00:00:00"/>
    <d v="2020-02-11T00:00:00"/>
    <d v="2020-02-12T00:00:00"/>
    <s v="EZAVALA"/>
    <d v="2020-02-13T00:00:00"/>
    <d v="2020-02-13T00:00:00"/>
    <d v="2020-02-17T00:00:00"/>
    <d v="2020-02-18T00:00:00"/>
    <m/>
    <m/>
    <m/>
    <m/>
    <m/>
    <s v="SVCORDERMAN"/>
    <d v="2020-02-25T00:00:00"/>
    <m/>
    <d v="2020-02-25T00:00:00"/>
    <d v="2020-02-24T00:00:00"/>
    <s v="JMENDOZA1"/>
    <d v="2020-02-24T00:00:00"/>
    <m/>
    <d v="2020-02-24T00:00:00"/>
    <d v="2020-02-24T00:00:00"/>
    <m/>
    <m/>
    <m/>
    <d v="2020-02-27T00:00:00"/>
    <m/>
    <s v="BMARSHALL"/>
    <m/>
    <m/>
    <m/>
    <m/>
    <m/>
    <m/>
    <m/>
    <d v="2020-03-13T00:00:00"/>
    <n v="43909"/>
    <s v="JMENDOZA1"/>
    <d v="2020-02-24T00:00:00"/>
    <m/>
    <d v="2020-02-24T00:00:00"/>
    <d v="2020-02-24T00:00:00"/>
    <s v="TLCLARK"/>
    <n v="43847"/>
    <n v="43847"/>
    <n v="43852"/>
    <n v="43851"/>
    <m/>
    <m/>
    <m/>
    <m/>
    <m/>
    <x v="0"/>
    <x v="0"/>
  </r>
  <r>
    <s v="JDEARNEST"/>
    <n v="2000099801"/>
    <s v="VP/Z-CUSTOM-BLDR"/>
    <s v="MOSS CONSTRUCTION CO."/>
    <s v="DORNBUSCH FARMS OFFICE"/>
    <s v="BO"/>
    <d v="2020-01-20T00:00:00"/>
    <d v="2020-04-06T00:00:00"/>
    <m/>
    <n v="11322"/>
    <s v="CST"/>
    <s v="MXC"/>
    <x v="6"/>
    <s v="AR"/>
    <s v="B2"/>
    <m/>
    <n v="43874"/>
    <n v="43874"/>
    <m/>
    <n v="53736.19"/>
    <n v="0"/>
    <n v="17.96"/>
    <n v="18.16"/>
    <n v="18.16"/>
    <n v="70.16"/>
    <m/>
    <n v="80.5"/>
    <n v="0"/>
    <n v="80.5"/>
    <n v="16207.19"/>
    <n v="7717.71"/>
    <n v="0"/>
    <n v="11885.68"/>
    <n v="22.119"/>
    <n v="0"/>
    <m/>
    <n v="21.3"/>
    <m/>
    <m/>
    <m/>
    <m/>
    <m/>
    <s v="ICHAS"/>
    <n v="43867"/>
    <n v="43867"/>
    <n v="43873"/>
    <m/>
    <s v="MLJOB"/>
    <n v="43872"/>
    <n v="43872"/>
    <n v="43872"/>
    <m/>
    <s v="ICHAS"/>
    <n v="43873"/>
    <n v="43873"/>
    <n v="43873"/>
    <n v="43873"/>
    <s v="LIZUNIGA"/>
    <n v="43882"/>
    <n v="43886"/>
    <n v="43887"/>
    <n v="43887"/>
    <s v="EZAVALA"/>
    <d v="2020-02-27T00:00:00"/>
    <d v="2020-02-27T00:00:00"/>
    <d v="2020-03-02T00:00:00"/>
    <d v="2020-03-02T00:00:00"/>
    <m/>
    <m/>
    <m/>
    <m/>
    <m/>
    <s v="SVCORDERMAN"/>
    <n v="43901"/>
    <m/>
    <d v="2020-03-11T00:00:00"/>
    <d v="2020-03-12T00:00:00"/>
    <s v="LIZUNIGA"/>
    <n v="43900"/>
    <n v="43900"/>
    <n v="43900"/>
    <n v="43900"/>
    <m/>
    <m/>
    <m/>
    <n v="43906"/>
    <m/>
    <s v="MLJOB"/>
    <m/>
    <m/>
    <m/>
    <m/>
    <m/>
    <m/>
    <m/>
    <d v="2020-04-06T00:00:00"/>
    <m/>
    <s v="LIZUNIGA"/>
    <d v="2020-03-10T00:00:00"/>
    <m/>
    <d v="2020-03-10T00:00:00"/>
    <d v="2020-03-10T00:00:00"/>
    <s v="ABALLARD"/>
    <n v="43859"/>
    <n v="43859"/>
    <n v="43861"/>
    <n v="43861"/>
    <m/>
    <m/>
    <m/>
    <m/>
    <m/>
    <x v="0"/>
    <x v="0"/>
  </r>
  <r>
    <s v="KLGOETZ"/>
    <n v="2000184301"/>
    <s v="VP/FSTRK-STD-BLDR"/>
    <s v="ZIWA CORPORATION"/>
    <s v="GREYHOUND BUS WASH"/>
    <s v="BO"/>
    <d v="2020-03-02T00:00:00"/>
    <d v="2020-04-10T00:00:00"/>
    <m/>
    <n v="33786"/>
    <s v="CST"/>
    <s v="MXC"/>
    <x v="6"/>
    <s v="AR"/>
    <s v="B2"/>
    <s v="FAB"/>
    <n v="43893"/>
    <n v="43894"/>
    <m/>
    <n v="20800.349999999999"/>
    <n v="0"/>
    <n v="6.96"/>
    <n v="7.2"/>
    <n v="0.6"/>
    <n v="15"/>
    <m/>
    <n v="19.75"/>
    <n v="0"/>
    <n v="19.75"/>
    <n v="3465"/>
    <n v="1650"/>
    <n v="0"/>
    <n v="3298.2"/>
    <n v="15.856"/>
    <n v="0"/>
    <m/>
    <n v="14.84"/>
    <m/>
    <m/>
    <m/>
    <m/>
    <m/>
    <s v="NSHERNANDEZ"/>
    <n v="43896"/>
    <n v="43896"/>
    <n v="43900"/>
    <n v="43900"/>
    <s v="JOWOOD"/>
    <n v="43900"/>
    <m/>
    <n v="43900"/>
    <n v="43900"/>
    <m/>
    <m/>
    <m/>
    <m/>
    <m/>
    <s v="JMENDOZA1"/>
    <n v="43902"/>
    <n v="43902"/>
    <n v="43902"/>
    <n v="43902"/>
    <s v="SALOW"/>
    <n v="43903"/>
    <n v="43903"/>
    <n v="43903"/>
    <n v="43903"/>
    <m/>
    <m/>
    <m/>
    <m/>
    <m/>
    <s v="SVCORDERMAN"/>
    <d v="2020-03-20T00:00:00"/>
    <m/>
    <d v="2020-03-20T00:00:00"/>
    <d v="2020-03-20T00:00:00"/>
    <s v="JMENDOZA1"/>
    <n v="43909"/>
    <n v="43909"/>
    <n v="43909"/>
    <n v="43909"/>
    <m/>
    <m/>
    <m/>
    <d v="2020-03-25T00:00:00"/>
    <m/>
    <s v="JOWOOD"/>
    <m/>
    <m/>
    <m/>
    <m/>
    <m/>
    <m/>
    <m/>
    <d v="2030-01-01T00:00:00"/>
    <m/>
    <s v="JMENDOZA1"/>
    <d v="2020-03-19T00:00:00"/>
    <m/>
    <d v="2020-03-19T00:00:00"/>
    <d v="2020-03-19T00:00:00"/>
    <m/>
    <m/>
    <m/>
    <m/>
    <m/>
    <m/>
    <m/>
    <m/>
    <m/>
    <m/>
    <x v="0"/>
    <x v="0"/>
  </r>
  <r>
    <s v="SLMCNABB"/>
    <n v="1900166202"/>
    <s v="VP-ENPARTS-BLDR"/>
    <s v="T BAR T CONSTRUCTION, INC."/>
    <s v="SOUTHSIDE BLDGS A &amp; B"/>
    <s v="BO"/>
    <d v="2020-03-24T00:00:00"/>
    <m/>
    <m/>
    <s v="SS BLDG A"/>
    <s v="CST"/>
    <s v="MEM"/>
    <x v="6"/>
    <s v="AR"/>
    <s v="B2"/>
    <m/>
    <m/>
    <m/>
    <m/>
    <n v="4276.8599999999997"/>
    <n v="0"/>
    <n v="0.28999999999999998"/>
    <n v="0.28999999999999998"/>
    <n v="0.28999999999999998"/>
    <n v="0"/>
    <m/>
    <n v="0"/>
    <n v="0"/>
    <n v="0"/>
    <m/>
    <m/>
    <n v="0"/>
    <n v="629.54999999999995"/>
    <n v="14.72"/>
    <n v="0"/>
    <m/>
    <n v="0"/>
    <m/>
    <m/>
    <m/>
    <m/>
    <m/>
    <s v="RDENNIS1"/>
    <m/>
    <m/>
    <m/>
    <m/>
    <s v="WILLA1"/>
    <m/>
    <m/>
    <m/>
    <m/>
    <m/>
    <m/>
    <m/>
    <m/>
    <m/>
    <s v="CBHOLLEMAN"/>
    <n v="43914"/>
    <n v="43914"/>
    <d v="2020-03-24T00:00:00"/>
    <n v="43914"/>
    <s v="CBHOLLEMAN"/>
    <n v="43914"/>
    <n v="43914"/>
    <d v="2020-03-24T00:00:00"/>
    <n v="43914"/>
    <m/>
    <m/>
    <m/>
    <m/>
    <m/>
    <s v="SVCORDERMAN"/>
    <d v="2020-03-24T00:00:00"/>
    <m/>
    <d v="2020-03-24T00:00:00"/>
    <d v="2020-03-24T00:00:00"/>
    <m/>
    <m/>
    <m/>
    <m/>
    <m/>
    <m/>
    <m/>
    <m/>
    <m/>
    <m/>
    <s v="CDBRIDGES"/>
    <m/>
    <m/>
    <m/>
    <m/>
    <m/>
    <m/>
    <m/>
    <d v="2020-04-02T00:00:00"/>
    <m/>
    <s v="CARUSHING"/>
    <d v="2020-03-24T00:00:00"/>
    <m/>
    <d v="2020-03-24T00:00:00"/>
    <d v="2020-03-24T00:00:00"/>
    <m/>
    <m/>
    <m/>
    <m/>
    <m/>
    <m/>
    <m/>
    <m/>
    <m/>
    <m/>
    <x v="0"/>
    <x v="1"/>
  </r>
  <r>
    <s v="KLGOETZ"/>
    <n v="1804187902"/>
    <s v="VP-ENPARTS-BLDR"/>
    <s v="PLAINS BUILDERS INC."/>
    <s v="AZTECA MILLING CORN UNLOADING"/>
    <s v="BO"/>
    <d v="2020-03-16T00:00:00"/>
    <m/>
    <m/>
    <m/>
    <s v="CST"/>
    <s v="MEM"/>
    <x v="8"/>
    <s v="AR"/>
    <s v="Z14"/>
    <m/>
    <m/>
    <m/>
    <m/>
    <n v="4783.34"/>
    <n v="4783.34"/>
    <n v="0.43"/>
    <n v="0.41"/>
    <n v="0.41"/>
    <n v="0"/>
    <m/>
    <n v="0"/>
    <n v="0"/>
    <n v="0"/>
    <m/>
    <m/>
    <n v="0"/>
    <n v="1005.36"/>
    <n v="21.018000000000001"/>
    <n v="790.97"/>
    <n v="16.536000000000001"/>
    <n v="0"/>
    <m/>
    <m/>
    <m/>
    <m/>
    <m/>
    <s v="JDPETRICH"/>
    <m/>
    <m/>
    <m/>
    <m/>
    <s v="WILLA1"/>
    <m/>
    <m/>
    <m/>
    <m/>
    <m/>
    <m/>
    <m/>
    <m/>
    <m/>
    <s v="CBHOLLEMAN"/>
    <n v="43906"/>
    <n v="43906"/>
    <n v="43906"/>
    <n v="43906"/>
    <s v="CBHOLLEMAN"/>
    <n v="43906"/>
    <n v="43906"/>
    <n v="43906"/>
    <n v="43906"/>
    <m/>
    <m/>
    <m/>
    <m/>
    <m/>
    <s v="SVCORDERMAN"/>
    <d v="2020-03-16T00:00:00"/>
    <m/>
    <d v="2020-03-16T00:00:00"/>
    <d v="2020-03-16T00:00:00"/>
    <m/>
    <m/>
    <m/>
    <m/>
    <m/>
    <m/>
    <m/>
    <m/>
    <n v="43909"/>
    <m/>
    <s v="CDBRIDGES"/>
    <m/>
    <m/>
    <m/>
    <m/>
    <m/>
    <m/>
    <m/>
    <d v="2020-03-23T00:00:00"/>
    <d v="2020-03-24T00:00:00"/>
    <s v="CARUSHING"/>
    <d v="2020-03-16T00:00:00"/>
    <m/>
    <d v="2020-03-16T00:00:00"/>
    <d v="2020-03-16T00:00:00"/>
    <m/>
    <m/>
    <m/>
    <m/>
    <m/>
    <m/>
    <m/>
    <m/>
    <m/>
    <m/>
    <x v="0"/>
    <x v="1"/>
  </r>
  <r>
    <s v="JDEARNEST"/>
    <n v="1902137101"/>
    <s v="VP/Z-CUSTOM-BLDR"/>
    <s v="PEOPLES CONSTRUCTION CORP."/>
    <s v="EMPIRE TRUCK SALES - MONROE LA"/>
    <s v="BO"/>
    <d v="2019-10-07T00:00:00"/>
    <d v="2020-03-25T00:00:00"/>
    <m/>
    <s v="Empire Monroe LA"/>
    <s v="AR"/>
    <s v="AR"/>
    <x v="15"/>
    <s v="AR"/>
    <s v="F1"/>
    <m/>
    <d v="2020-01-22T00:00:00"/>
    <d v="2020-01-22T00:00:00"/>
    <m/>
    <n v="261903.69"/>
    <n v="0"/>
    <n v="96.77"/>
    <n v="101.48"/>
    <n v="101.48"/>
    <n v="322.24"/>
    <m/>
    <n v="462.5"/>
    <n v="0"/>
    <n v="462.5"/>
    <n v="74437.31"/>
    <n v="35446"/>
    <n v="0"/>
    <n v="52310.69"/>
    <n v="19.972999999999999"/>
    <n v="67674.33"/>
    <m/>
    <n v="20.6"/>
    <m/>
    <m/>
    <m/>
    <m/>
    <m/>
    <s v="BWBOREN"/>
    <n v="43805"/>
    <n v="43805"/>
    <n v="43833"/>
    <n v="43833"/>
    <s v="RDENNIS1"/>
    <n v="43834"/>
    <n v="43834"/>
    <n v="43835"/>
    <n v="43835"/>
    <s v="RSBILLINGS"/>
    <n v="43816"/>
    <n v="43816"/>
    <n v="43816"/>
    <n v="43816"/>
    <s v="WALANDIS"/>
    <n v="43839"/>
    <n v="43839"/>
    <n v="43853"/>
    <m/>
    <s v="WALANDIS"/>
    <n v="43854"/>
    <n v="43854"/>
    <n v="43861"/>
    <n v="43861"/>
    <m/>
    <m/>
    <m/>
    <m/>
    <m/>
    <s v="SVCORDERMAN"/>
    <d v="2020-03-02T00:00:00"/>
    <m/>
    <d v="2020-02-28T00:00:00"/>
    <d v="2020-02-25T00:00:00"/>
    <s v="WALANDIS"/>
    <n v="43812"/>
    <n v="43812"/>
    <n v="43868"/>
    <n v="43868"/>
    <m/>
    <m/>
    <m/>
    <d v="2020-02-28T00:00:00"/>
    <m/>
    <s v="CDBRIDGES"/>
    <m/>
    <m/>
    <n v="43867"/>
    <n v="43867"/>
    <m/>
    <m/>
    <m/>
    <d v="2020-03-20T00:00:00"/>
    <d v="2020-03-20T00:00:00"/>
    <s v="WALANDIS"/>
    <d v="2020-02-28T00:00:00"/>
    <m/>
    <d v="2020-02-28T00:00:00"/>
    <d v="2020-02-24T00:00:00"/>
    <s v="RSBILLINGS"/>
    <n v="43741"/>
    <n v="43741"/>
    <n v="43754"/>
    <n v="43754"/>
    <m/>
    <m/>
    <m/>
    <m/>
    <m/>
    <x v="0"/>
    <x v="0"/>
  </r>
  <r>
    <s v="JDEARNEST"/>
    <n v="1902137103"/>
    <s v="CSS/CONV-CUSTOM-BLDR"/>
    <s v="PEOPLES CONSTRUCTION CORP."/>
    <s v="EMPIRE TRUCK SALES - MONROE LA"/>
    <s v="BO"/>
    <d v="2020-01-22T00:00:00"/>
    <d v="2020-03-25T00:00:00"/>
    <m/>
    <s v="Empire Monroe LA"/>
    <s v="AR"/>
    <s v="AR"/>
    <x v="15"/>
    <s v="AR"/>
    <s v="F1"/>
    <m/>
    <n v="43852"/>
    <n v="43852"/>
    <m/>
    <n v="44887.15"/>
    <n v="0"/>
    <n v="29.25"/>
    <n v="22.77"/>
    <n v="22.77"/>
    <n v="0"/>
    <m/>
    <n v="0"/>
    <n v="0"/>
    <n v="0"/>
    <m/>
    <m/>
    <n v="0"/>
    <n v="9760.15"/>
    <n v="21.744"/>
    <n v="2716.61"/>
    <m/>
    <n v="0"/>
    <m/>
    <m/>
    <m/>
    <m/>
    <m/>
    <s v="BWBOREN"/>
    <n v="43805"/>
    <n v="43836"/>
    <n v="43833"/>
    <n v="43833"/>
    <s v="RDENNIS1"/>
    <m/>
    <m/>
    <n v="43835"/>
    <n v="43835"/>
    <s v="RSBILLINGS"/>
    <m/>
    <m/>
    <n v="43816"/>
    <n v="43816"/>
    <s v="WALANDIS"/>
    <n v="43839"/>
    <n v="43839"/>
    <n v="43853"/>
    <m/>
    <s v="WALANDIS"/>
    <n v="43854"/>
    <n v="43854"/>
    <n v="43861"/>
    <n v="43861"/>
    <m/>
    <m/>
    <m/>
    <m/>
    <m/>
    <s v="SVCORDERMAN"/>
    <d v="2020-03-02T00:00:00"/>
    <m/>
    <d v="2020-03-02T00:00:00"/>
    <d v="2020-02-26T00:00:00"/>
    <s v="WALANDIS"/>
    <n v="43868"/>
    <n v="43868"/>
    <n v="43868"/>
    <n v="43868"/>
    <m/>
    <m/>
    <m/>
    <d v="2020-03-02T00:00:00"/>
    <m/>
    <s v="CDBRIDGES"/>
    <m/>
    <m/>
    <n v="43867"/>
    <n v="43867"/>
    <m/>
    <m/>
    <m/>
    <d v="2020-04-20T00:00:00"/>
    <m/>
    <s v="WALANDIS"/>
    <d v="2020-02-28T00:00:00"/>
    <m/>
    <d v="2020-02-28T00:00:00"/>
    <d v="2020-02-24T00:00:00"/>
    <s v="RSBILLINGS"/>
    <n v="43741"/>
    <n v="43741"/>
    <n v="43754"/>
    <n v="43754"/>
    <m/>
    <m/>
    <m/>
    <m/>
    <m/>
    <x v="0"/>
    <x v="0"/>
  </r>
  <r>
    <s v="JDEARNEST"/>
    <n v="1902137102"/>
    <s v="VP/Z-CUSTOM-BLDR"/>
    <s v="PEOPLES CONSTRUCTION CORP."/>
    <s v="EMPIRE TRUCK SALES - MONROE LA"/>
    <s v="BO"/>
    <d v="2020-01-22T00:00:00"/>
    <d v="2020-03-25T00:00:00"/>
    <m/>
    <s v="Empire Monroe LA"/>
    <s v="AR"/>
    <s v="AR"/>
    <x v="15"/>
    <s v="AR"/>
    <s v="F1"/>
    <m/>
    <n v="43852"/>
    <n v="43852"/>
    <m/>
    <n v="12239.39"/>
    <n v="0"/>
    <n v="2.58"/>
    <n v="3.78"/>
    <n v="3.78"/>
    <n v="0"/>
    <m/>
    <n v="0"/>
    <n v="0"/>
    <n v="0"/>
    <m/>
    <m/>
    <n v="0"/>
    <n v="3355.39"/>
    <n v="27.414999999999999"/>
    <n v="132.71"/>
    <m/>
    <n v="0"/>
    <m/>
    <m/>
    <m/>
    <m/>
    <m/>
    <s v="BWBOREN"/>
    <n v="43805"/>
    <n v="43805"/>
    <n v="43833"/>
    <n v="43833"/>
    <s v="RDENNIS1"/>
    <m/>
    <m/>
    <n v="43835"/>
    <n v="43835"/>
    <s v="RSBILLINGS"/>
    <m/>
    <m/>
    <n v="43816"/>
    <n v="43816"/>
    <s v="WALANDIS"/>
    <n v="43839"/>
    <n v="43839"/>
    <n v="43853"/>
    <m/>
    <s v="WALANDIS"/>
    <n v="43854"/>
    <n v="43854"/>
    <n v="43861"/>
    <n v="43861"/>
    <m/>
    <m/>
    <m/>
    <m/>
    <m/>
    <s v="SVCORDERMAN"/>
    <n v="43892"/>
    <m/>
    <n v="43892"/>
    <d v="2020-02-25T00:00:00"/>
    <s v="WALANDIS"/>
    <n v="43812"/>
    <n v="43818"/>
    <n v="43868"/>
    <n v="43868"/>
    <m/>
    <m/>
    <m/>
    <n v="43889"/>
    <m/>
    <s v="CDBRIDGES"/>
    <m/>
    <m/>
    <n v="43867"/>
    <n v="43867"/>
    <m/>
    <m/>
    <m/>
    <d v="2020-03-25T00:00:00"/>
    <d v="2020-03-24T00:00:00"/>
    <s v="WALANDIS"/>
    <d v="2020-02-28T00:00:00"/>
    <m/>
    <d v="2020-02-28T00:00:00"/>
    <d v="2020-02-24T00:00:00"/>
    <s v="RSBILLINGS"/>
    <n v="43741"/>
    <n v="43741"/>
    <n v="43846"/>
    <n v="43754"/>
    <m/>
    <m/>
    <m/>
    <m/>
    <m/>
    <x v="0"/>
    <x v="0"/>
  </r>
  <r>
    <s v="TLCLARK"/>
    <n v="2000484103"/>
    <s v="VP-ENPARTS-BLDR"/>
    <s v="M &amp; F LITTEKEN COMPANY"/>
    <s v="2020 LAKESIDE CITY"/>
    <s v="EN"/>
    <d v="2020-03-23T00:00:00"/>
    <m/>
    <m/>
    <n v="19108"/>
    <s v="AR"/>
    <s v="MEM"/>
    <x v="10"/>
    <s v="AR"/>
    <s v="B1"/>
    <m/>
    <m/>
    <m/>
    <m/>
    <n v="2745.08"/>
    <n v="0"/>
    <n v="0.67"/>
    <n v="0"/>
    <n v="0"/>
    <n v="0"/>
    <m/>
    <n v="0"/>
    <n v="0"/>
    <n v="0"/>
    <m/>
    <m/>
    <n v="0"/>
    <n v="1437.91"/>
    <n v="52.381"/>
    <n v="0"/>
    <m/>
    <n v="0"/>
    <m/>
    <m/>
    <m/>
    <m/>
    <m/>
    <s v="YABUKUPPEH"/>
    <m/>
    <m/>
    <m/>
    <m/>
    <s v="JOWOOD"/>
    <m/>
    <m/>
    <m/>
    <m/>
    <m/>
    <m/>
    <m/>
    <m/>
    <m/>
    <m/>
    <m/>
    <m/>
    <m/>
    <m/>
    <m/>
    <m/>
    <m/>
    <m/>
    <m/>
    <m/>
    <m/>
    <m/>
    <m/>
    <m/>
    <s v="SVCORDERMAN"/>
    <d v="2020-05-23T00:00:00"/>
    <m/>
    <d v="2020-05-23T00:00:00"/>
    <m/>
    <m/>
    <m/>
    <m/>
    <m/>
    <m/>
    <m/>
    <m/>
    <m/>
    <m/>
    <m/>
    <m/>
    <m/>
    <m/>
    <m/>
    <m/>
    <m/>
    <m/>
    <m/>
    <m/>
    <m/>
    <s v="CARUSHING"/>
    <d v="2020-05-23T00:00:00"/>
    <m/>
    <d v="2020-05-23T00:00:00"/>
    <d v="2020-03-23T00:00:00"/>
    <s v="TLCLARK"/>
    <m/>
    <m/>
    <m/>
    <m/>
    <m/>
    <m/>
    <m/>
    <m/>
    <m/>
    <x v="0"/>
    <x v="1"/>
  </r>
  <r>
    <s v="MDLAFORTE"/>
    <n v="1804647128"/>
    <s v="GB/LM-CUSTOM-BLDR"/>
    <s v="SPAN CONSTRUCTION &amp; ENGINEERING, INC."/>
    <s v="FALCON"/>
    <s v="BO"/>
    <d v="2020-03-10T00:00:00"/>
    <d v="2020-03-23T00:00:00"/>
    <m/>
    <m/>
    <s v="MEX"/>
    <s v="KC1"/>
    <x v="0"/>
    <s v="BH"/>
    <s v="C1"/>
    <m/>
    <d v="2020-03-10T00:00:00"/>
    <d v="2020-03-10T00:00:00"/>
    <m/>
    <n v="1"/>
    <n v="0"/>
    <n v="0"/>
    <n v="22.81"/>
    <n v="22.81"/>
    <n v="0"/>
    <m/>
    <n v="0"/>
    <n v="0"/>
    <n v="0"/>
    <m/>
    <m/>
    <n v="0"/>
    <n v="1"/>
    <n v="100"/>
    <n v="0"/>
    <m/>
    <n v="0"/>
    <m/>
    <m/>
    <m/>
    <m/>
    <m/>
    <s v="SCJACKSON1"/>
    <m/>
    <m/>
    <m/>
    <m/>
    <s v="DMSNYDER1"/>
    <m/>
    <m/>
    <m/>
    <m/>
    <m/>
    <m/>
    <m/>
    <m/>
    <m/>
    <s v="DJRAPPITT"/>
    <n v="43900"/>
    <n v="43900"/>
    <n v="43900"/>
    <n v="43900"/>
    <m/>
    <m/>
    <m/>
    <m/>
    <m/>
    <m/>
    <m/>
    <m/>
    <m/>
    <m/>
    <s v="SVCORDERMAN"/>
    <d v="2020-03-10T00:00:00"/>
    <m/>
    <d v="2020-03-10T00:00:00"/>
    <d v="2020-03-10T00:00:00"/>
    <m/>
    <m/>
    <m/>
    <m/>
    <m/>
    <m/>
    <m/>
    <m/>
    <d v="2020-03-13T00:00:00"/>
    <m/>
    <s v="JUNGA"/>
    <m/>
    <m/>
    <m/>
    <m/>
    <m/>
    <m/>
    <m/>
    <d v="2020-04-08T00:00:00"/>
    <m/>
    <s v="DJRAPPITT"/>
    <d v="2020-03-10T00:00:00"/>
    <m/>
    <d v="2020-03-10T00:00:00"/>
    <d v="2020-03-10T00:00:00"/>
    <s v="CLMARTINEZ"/>
    <m/>
    <m/>
    <m/>
    <m/>
    <m/>
    <m/>
    <m/>
    <m/>
    <m/>
    <x v="0"/>
    <x v="0"/>
  </r>
  <r>
    <s v="MDLAFORTE"/>
    <n v="1804647103"/>
    <s v="GB/LM-CUSTOM-BLDR"/>
    <s v="SPAN CONSTRUCTION &amp; ENGINEERING, INC."/>
    <s v="FALCON"/>
    <s v="BO"/>
    <d v="2018-12-19T00:00:00"/>
    <d v="2020-03-16T00:00:00"/>
    <m/>
    <m/>
    <s v="LAT"/>
    <s v="KC1"/>
    <x v="0"/>
    <s v="BH"/>
    <s v="D1"/>
    <m/>
    <d v="2019-11-20T00:00:00"/>
    <d v="2019-11-21T00:00:00"/>
    <m/>
    <n v="190253"/>
    <n v="0"/>
    <n v="56.99"/>
    <n v="41.63"/>
    <n v="41.63"/>
    <n v="187"/>
    <n v="150"/>
    <n v="374.25"/>
    <n v="0"/>
    <n v="374.25"/>
    <m/>
    <m/>
    <n v="0"/>
    <n v="31256"/>
    <n v="16.428999999999998"/>
    <n v="0"/>
    <m/>
    <n v="0"/>
    <m/>
    <m/>
    <m/>
    <m/>
    <m/>
    <s v="SOMMJ"/>
    <n v="43840"/>
    <n v="43840"/>
    <n v="43851"/>
    <m/>
    <s v="JHWOEHRER"/>
    <n v="43847"/>
    <n v="43847"/>
    <n v="43847"/>
    <n v="43850"/>
    <s v="MPJESKY"/>
    <n v="43508"/>
    <n v="43508"/>
    <n v="43508"/>
    <n v="43508"/>
    <s v="DJRAPPITT"/>
    <n v="43867"/>
    <n v="43867"/>
    <n v="43875"/>
    <n v="43875"/>
    <s v="RGFIDLER"/>
    <n v="43881"/>
    <n v="43881"/>
    <n v="43885"/>
    <m/>
    <m/>
    <m/>
    <m/>
    <m/>
    <m/>
    <s v="SVCORDERMAN"/>
    <d v="2020-02-25T00:00:00"/>
    <m/>
    <d v="2020-03-03T00:00:00"/>
    <d v="2020-03-02T00:00:00"/>
    <s v="DJRAPPITT"/>
    <n v="43889"/>
    <n v="43889"/>
    <n v="43889"/>
    <n v="43892"/>
    <m/>
    <m/>
    <m/>
    <d v="2020-03-05T00:00:00"/>
    <m/>
    <s v="LEASAAD"/>
    <m/>
    <m/>
    <m/>
    <m/>
    <m/>
    <m/>
    <m/>
    <d v="2020-04-08T00:00:00"/>
    <m/>
    <s v="DJRAPPITT"/>
    <d v="2020-03-02T00:00:00"/>
    <m/>
    <d v="2020-03-02T00:00:00"/>
    <d v="2020-03-02T00:00:00"/>
    <s v="CLMARTINEZ"/>
    <n v="43489"/>
    <n v="43489"/>
    <n v="43501"/>
    <n v="43501"/>
    <m/>
    <m/>
    <m/>
    <m/>
    <m/>
    <x v="0"/>
    <x v="0"/>
  </r>
  <r>
    <s v="DWZINK"/>
    <n v="1900791302"/>
    <s v="GB/LM-CUSTOM-BLDR"/>
    <s v="KOHYEI TRADING CO., LTD."/>
    <s v="OSAKA, JAPAN"/>
    <s v="BO"/>
    <d v="2020-03-17T00:00:00"/>
    <d v="2020-04-20T00:00:00"/>
    <m/>
    <m/>
    <m/>
    <m/>
    <x v="16"/>
    <s v="BH"/>
    <m/>
    <m/>
    <n v="43915"/>
    <n v="43915"/>
    <m/>
    <n v="21708.33"/>
    <n v="0"/>
    <n v="3.44"/>
    <n v="3.44"/>
    <n v="3.44"/>
    <n v="0"/>
    <m/>
    <n v="0"/>
    <n v="0"/>
    <n v="0"/>
    <m/>
    <m/>
    <n v="0"/>
    <n v="18438.330000000002"/>
    <n v="84.936999999999998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5T00:00:00"/>
    <m/>
    <d v="2020-03-26T00:00:00"/>
    <d v="2020-03-25T00:00:00"/>
    <m/>
    <m/>
    <m/>
    <m/>
    <m/>
    <m/>
    <m/>
    <m/>
    <n v="43920"/>
    <m/>
    <m/>
    <m/>
    <m/>
    <m/>
    <m/>
    <m/>
    <m/>
    <m/>
    <d v="2020-04-20T00:00:00"/>
    <m/>
    <s v="DWZINK"/>
    <d v="2020-03-25T00:00:00"/>
    <m/>
    <d v="2020-03-25T00:00:00"/>
    <d v="2020-03-25T00:00:00"/>
    <m/>
    <m/>
    <m/>
    <m/>
    <m/>
    <m/>
    <m/>
    <m/>
    <m/>
    <m/>
    <x v="0"/>
    <x v="0"/>
  </r>
  <r>
    <s v="SRHUSKAMP"/>
    <n v="1900592219"/>
    <s v="GB/LM-CUSTOM-BLDR"/>
    <s v="SPAN CONSTRUCTION &amp; ENGINEERING, INC."/>
    <s v="COSTCO-GLOUCESTER,_ON"/>
    <s v="BO"/>
    <d v="2019-06-19T00:00:00"/>
    <d v="2020-04-24T00:00:00"/>
    <m/>
    <s v="CANOPY FRAMES"/>
    <m/>
    <s v="KC3"/>
    <x v="17"/>
    <s v="BH"/>
    <s v="F1"/>
    <m/>
    <d v="2020-03-10T00:00:00"/>
    <d v="2020-03-11T00:00:00"/>
    <m/>
    <n v="77379"/>
    <n v="0"/>
    <n v="13.89"/>
    <n v="20.71"/>
    <n v="20.71"/>
    <n v="389"/>
    <m/>
    <n v="351.5"/>
    <n v="48"/>
    <n v="399.5"/>
    <n v="45518"/>
    <n v="36955"/>
    <n v="0"/>
    <n v="14189"/>
    <n v="18.337"/>
    <n v="0"/>
    <m/>
    <n v="0"/>
    <m/>
    <m/>
    <m/>
    <m/>
    <m/>
    <s v="SCHLK"/>
    <m/>
    <m/>
    <m/>
    <m/>
    <s v="HAMIS"/>
    <m/>
    <m/>
    <m/>
    <m/>
    <m/>
    <m/>
    <m/>
    <m/>
    <m/>
    <s v="PREN"/>
    <m/>
    <m/>
    <n v="43915"/>
    <m/>
    <s v="KBSAYTHONGPHET"/>
    <m/>
    <m/>
    <n v="43915"/>
    <m/>
    <m/>
    <m/>
    <m/>
    <m/>
    <m/>
    <s v="SVCORDERMAN"/>
    <d v="2020-03-26T00:00:00"/>
    <m/>
    <d v="2020-03-26T00:00:00"/>
    <n v="43915"/>
    <s v="PREN"/>
    <m/>
    <m/>
    <n v="43915"/>
    <m/>
    <m/>
    <m/>
    <m/>
    <n v="43920"/>
    <m/>
    <m/>
    <m/>
    <m/>
    <m/>
    <m/>
    <m/>
    <m/>
    <m/>
    <d v="2020-04-24T00:00:00"/>
    <m/>
    <s v="PREN"/>
    <d v="2020-03-25T00:00:00"/>
    <m/>
    <d v="2020-03-25T00:00:00"/>
    <d v="2020-03-25T00:00:00"/>
    <m/>
    <m/>
    <m/>
    <m/>
    <m/>
    <m/>
    <m/>
    <m/>
    <m/>
    <m/>
    <x v="0"/>
    <x v="0"/>
  </r>
  <r>
    <s v="SRHUSKAMP"/>
    <n v="1900592221"/>
    <s v="GB/LM-CUSTOM-BLDR"/>
    <s v="SPAN CONSTRUCTION &amp; ENGINEERING, INC."/>
    <s v="COSTCO-GLOUCESTER,_ON"/>
    <s v="BO"/>
    <d v="2019-06-19T00:00:00"/>
    <d v="2020-04-24T00:00:00"/>
    <m/>
    <s v="CANOPY TPXT"/>
    <m/>
    <s v="KC3"/>
    <x v="17"/>
    <s v="BH"/>
    <s v="F1"/>
    <m/>
    <d v="2020-03-10T00:00:00"/>
    <d v="2020-03-11T00:00:00"/>
    <m/>
    <n v="14666"/>
    <n v="0"/>
    <n v="6.88"/>
    <n v="6.04"/>
    <n v="6.04"/>
    <n v="0"/>
    <m/>
    <n v="0"/>
    <n v="0"/>
    <n v="0"/>
    <m/>
    <m/>
    <n v="0"/>
    <n v="2550"/>
    <n v="17.387"/>
    <n v="0"/>
    <m/>
    <n v="0"/>
    <m/>
    <m/>
    <m/>
    <m/>
    <m/>
    <s v="SCHLK"/>
    <m/>
    <m/>
    <m/>
    <m/>
    <s v="HAMIS"/>
    <m/>
    <m/>
    <m/>
    <m/>
    <m/>
    <m/>
    <m/>
    <m/>
    <m/>
    <s v="PREN"/>
    <m/>
    <m/>
    <n v="43915"/>
    <m/>
    <s v="KBSAYTHONGPHET"/>
    <m/>
    <m/>
    <n v="43915"/>
    <m/>
    <m/>
    <m/>
    <m/>
    <m/>
    <m/>
    <s v="SVCORDERMAN"/>
    <d v="2020-03-26T00:00:00"/>
    <m/>
    <d v="2020-03-26T00:00:00"/>
    <n v="43915"/>
    <m/>
    <m/>
    <m/>
    <m/>
    <m/>
    <m/>
    <m/>
    <m/>
    <m/>
    <m/>
    <m/>
    <m/>
    <m/>
    <m/>
    <m/>
    <m/>
    <m/>
    <m/>
    <d v="2020-04-24T00:00:00"/>
    <m/>
    <s v="PREN"/>
    <d v="2020-03-25T00:00:00"/>
    <m/>
    <d v="2020-03-25T00:00:00"/>
    <d v="2020-03-25T00:00:00"/>
    <m/>
    <m/>
    <m/>
    <m/>
    <m/>
    <m/>
    <m/>
    <m/>
    <m/>
    <m/>
    <x v="0"/>
    <x v="0"/>
  </r>
  <r>
    <s v="SRHUSKAMP"/>
    <n v="1900592222"/>
    <s v="GB/LM-CUSTOM-BLDR"/>
    <s v="SPAN CONSTRUCTION &amp; ENGINEERING, INC."/>
    <s v="COSTCO-GLOUCESTER,_ON"/>
    <s v="BO"/>
    <d v="2019-06-19T00:00:00"/>
    <d v="2020-04-22T00:00:00"/>
    <m/>
    <s v="CANOPY PNL"/>
    <m/>
    <s v="KC3"/>
    <x v="17"/>
    <s v="BH"/>
    <s v="F1"/>
    <m/>
    <d v="2020-03-10T00:00:00"/>
    <d v="2020-03-11T00:00:00"/>
    <m/>
    <n v="27433"/>
    <n v="0"/>
    <n v="10.84"/>
    <n v="14.79"/>
    <n v="14.79"/>
    <n v="0"/>
    <m/>
    <n v="0"/>
    <n v="0"/>
    <n v="0"/>
    <m/>
    <m/>
    <n v="0"/>
    <n v="5024"/>
    <n v="18.314"/>
    <n v="0"/>
    <m/>
    <n v="0"/>
    <m/>
    <m/>
    <m/>
    <m/>
    <m/>
    <s v="SCHLK"/>
    <m/>
    <m/>
    <m/>
    <m/>
    <s v="HAMIS"/>
    <m/>
    <m/>
    <m/>
    <m/>
    <m/>
    <m/>
    <m/>
    <m/>
    <m/>
    <s v="PREN"/>
    <m/>
    <m/>
    <n v="43915"/>
    <m/>
    <s v="KBSAYTHONGPHET"/>
    <m/>
    <m/>
    <n v="43915"/>
    <m/>
    <m/>
    <m/>
    <m/>
    <m/>
    <m/>
    <s v="SVCORDERMAN"/>
    <d v="2020-03-26T00:00:00"/>
    <m/>
    <d v="2020-03-26T00:00:00"/>
    <n v="43916"/>
    <m/>
    <m/>
    <m/>
    <m/>
    <m/>
    <m/>
    <m/>
    <m/>
    <n v="43920"/>
    <m/>
    <m/>
    <m/>
    <m/>
    <m/>
    <m/>
    <m/>
    <m/>
    <m/>
    <d v="2020-04-22T00:00:00"/>
    <m/>
    <s v="PREN"/>
    <d v="2020-03-25T00:00:00"/>
    <m/>
    <d v="2020-03-25T00:00:00"/>
    <d v="2020-03-25T00:00:00"/>
    <m/>
    <m/>
    <m/>
    <m/>
    <m/>
    <m/>
    <m/>
    <m/>
    <m/>
    <m/>
    <x v="0"/>
    <x v="0"/>
  </r>
  <r>
    <s v="SRHUSKAMP"/>
    <n v="1900592220"/>
    <s v="GB/LM-CUSTOM-BLDR"/>
    <s v="SPAN CONSTRUCTION &amp; ENGINEERING, INC."/>
    <s v="COSTCO-GLOUCESTER,_ON"/>
    <s v="BO"/>
    <d v="2019-06-19T00:00:00"/>
    <d v="2020-04-24T00:00:00"/>
    <m/>
    <s v="CANOPY MISC"/>
    <m/>
    <s v="KC3"/>
    <x v="17"/>
    <s v="BH"/>
    <s v="F1"/>
    <m/>
    <d v="2020-03-10T00:00:00"/>
    <d v="2020-03-11T00:00:00"/>
    <m/>
    <n v="30329"/>
    <n v="0"/>
    <n v="15.17"/>
    <n v="8.6999999999999993"/>
    <n v="8.6999999999999993"/>
    <n v="0"/>
    <m/>
    <n v="0"/>
    <n v="0"/>
    <n v="0"/>
    <m/>
    <m/>
    <n v="0"/>
    <n v="5330"/>
    <n v="17.574000000000002"/>
    <n v="0"/>
    <m/>
    <n v="0"/>
    <m/>
    <m/>
    <m/>
    <m/>
    <m/>
    <s v="SCHLK"/>
    <m/>
    <m/>
    <m/>
    <m/>
    <s v="HAMIS"/>
    <m/>
    <m/>
    <m/>
    <m/>
    <m/>
    <m/>
    <m/>
    <m/>
    <m/>
    <s v="PREN"/>
    <m/>
    <m/>
    <d v="2020-03-25T00:00:00"/>
    <m/>
    <s v="KBSAYTHONGPHET"/>
    <m/>
    <m/>
    <d v="2020-03-25T00:00:00"/>
    <m/>
    <m/>
    <m/>
    <m/>
    <m/>
    <m/>
    <s v="SVCORDERMAN"/>
    <d v="2020-03-26T00:00:00"/>
    <m/>
    <d v="2020-03-26T00:00:00"/>
    <d v="2020-03-25T00:00:00"/>
    <m/>
    <m/>
    <m/>
    <m/>
    <m/>
    <m/>
    <m/>
    <m/>
    <d v="2020-03-30T00:00:00"/>
    <m/>
    <m/>
    <m/>
    <m/>
    <m/>
    <m/>
    <m/>
    <m/>
    <m/>
    <d v="2020-04-22T00:00:00"/>
    <m/>
    <s v="PREN"/>
    <d v="2020-03-25T00:00:00"/>
    <m/>
    <d v="2020-03-25T00:00:00"/>
    <d v="2020-03-25T00:00:00"/>
    <m/>
    <m/>
    <m/>
    <m/>
    <m/>
    <m/>
    <m/>
    <m/>
    <m/>
    <m/>
    <x v="0"/>
    <x v="0"/>
  </r>
  <r>
    <s v="MVBLAND"/>
    <n v="1900787908"/>
    <s v="GB/LM-CUSTOM-BLDR"/>
    <s v="SPAN CONSTRUCTION &amp; ENGINEERING, INC."/>
    <s v="COSTCO-IDAHO FALLS, ID"/>
    <s v="BO"/>
    <d v="2020-01-14T00:00:00"/>
    <d v="2020-04-24T00:00:00"/>
    <m/>
    <s v="TPXT D-C"/>
    <m/>
    <s v="CX"/>
    <x v="17"/>
    <s v="BH"/>
    <s v="F2"/>
    <m/>
    <d v="2020-02-20T00:00:00"/>
    <d v="2020-02-21T00:00:00"/>
    <m/>
    <n v="76563"/>
    <n v="0"/>
    <n v="32.299999999999997"/>
    <n v="45.58"/>
    <n v="45.58"/>
    <n v="0"/>
    <m/>
    <n v="0"/>
    <n v="0"/>
    <n v="0"/>
    <m/>
    <m/>
    <n v="0"/>
    <n v="14214"/>
    <n v="18.565000000000001"/>
    <n v="0"/>
    <m/>
    <n v="0"/>
    <m/>
    <m/>
    <m/>
    <m/>
    <m/>
    <s v="FREDYIN"/>
    <m/>
    <m/>
    <m/>
    <m/>
    <s v="HLIU"/>
    <m/>
    <m/>
    <m/>
    <m/>
    <m/>
    <m/>
    <m/>
    <m/>
    <m/>
    <s v="WAPER"/>
    <d v="2020-02-13T00:00:00"/>
    <d v="2020-02-13T00:00:00"/>
    <d v="2020-03-30T00:00:00"/>
    <d v="2020-03-20T00:00:00"/>
    <s v="DLLUEBBERT"/>
    <d v="2020-03-09T00:00:00"/>
    <d v="2020-03-09T00:00:00"/>
    <d v="2020-03-25T00:00:00"/>
    <d v="2020-03-19T00:00:00"/>
    <m/>
    <m/>
    <m/>
    <m/>
    <m/>
    <s v="SVCORDERMAN"/>
    <d v="2020-03-31T00:00:00"/>
    <m/>
    <d v="2020-03-31T00:00:00"/>
    <d v="2020-03-24T00:00:00"/>
    <m/>
    <m/>
    <m/>
    <m/>
    <m/>
    <m/>
    <m/>
    <m/>
    <d v="2020-03-27T00:00:00"/>
    <m/>
    <m/>
    <m/>
    <m/>
    <m/>
    <m/>
    <m/>
    <m/>
    <m/>
    <d v="2020-04-24T00:00:00"/>
    <m/>
    <s v="WAPER"/>
    <d v="2020-03-30T00:00:00"/>
    <m/>
    <d v="2020-03-30T00:00:00"/>
    <d v="2020-03-20T00:00:00"/>
    <m/>
    <m/>
    <m/>
    <m/>
    <m/>
    <m/>
    <m/>
    <m/>
    <m/>
    <m/>
    <x v="0"/>
    <x v="0"/>
  </r>
  <r>
    <s v="MVBLAND"/>
    <n v="1900787906"/>
    <s v="GB/LM-CUSTOM-BLDR"/>
    <s v="SPAN CONSTRUCTION &amp; ENGINEERING, INC."/>
    <s v="COSTCO-IDAHO FALLS, ID"/>
    <s v="BO"/>
    <d v="2020-01-14T00:00:00"/>
    <d v="2020-04-28T00:00:00"/>
    <m/>
    <s v="TPXT B-A"/>
    <m/>
    <s v="CX"/>
    <x v="17"/>
    <s v="BH"/>
    <s v="F2"/>
    <m/>
    <d v="2020-02-20T00:00:00"/>
    <d v="2020-02-21T00:00:00"/>
    <m/>
    <n v="95347"/>
    <n v="0"/>
    <n v="40.11"/>
    <n v="43.16"/>
    <n v="43.16"/>
    <n v="0"/>
    <m/>
    <n v="0"/>
    <n v="0"/>
    <n v="0"/>
    <m/>
    <m/>
    <n v="0"/>
    <n v="17709"/>
    <n v="18.573"/>
    <n v="0"/>
    <m/>
    <n v="0"/>
    <m/>
    <m/>
    <m/>
    <m/>
    <m/>
    <s v="FREDYIN"/>
    <m/>
    <m/>
    <m/>
    <m/>
    <s v="HLIU"/>
    <m/>
    <m/>
    <m/>
    <m/>
    <m/>
    <m/>
    <m/>
    <m/>
    <m/>
    <s v="WAPER"/>
    <d v="2020-02-13T00:00:00"/>
    <d v="2020-02-13T00:00:00"/>
    <d v="2020-03-30T00:00:00"/>
    <d v="2020-03-20T00:00:00"/>
    <s v="DLLUEBBERT"/>
    <d v="2020-03-09T00:00:00"/>
    <d v="2020-03-09T00:00:00"/>
    <d v="2020-03-25T00:00:00"/>
    <d v="2020-03-19T00:00:00"/>
    <m/>
    <m/>
    <m/>
    <m/>
    <m/>
    <s v="SVCORDERMAN"/>
    <d v="2020-03-31T00:00:00"/>
    <m/>
    <d v="2020-03-31T00:00:00"/>
    <d v="2020-03-24T00:00:00"/>
    <m/>
    <m/>
    <m/>
    <m/>
    <m/>
    <m/>
    <m/>
    <m/>
    <d v="2020-03-27T00:00:00"/>
    <m/>
    <m/>
    <m/>
    <m/>
    <m/>
    <m/>
    <m/>
    <m/>
    <m/>
    <d v="2020-04-28T00:00:00"/>
    <m/>
    <s v="WAPER"/>
    <d v="2020-03-30T00:00:00"/>
    <m/>
    <d v="2020-03-30T00:00:00"/>
    <d v="2020-03-20T00:00:00"/>
    <m/>
    <m/>
    <m/>
    <m/>
    <m/>
    <m/>
    <m/>
    <m/>
    <m/>
    <m/>
    <x v="0"/>
    <x v="0"/>
  </r>
  <r>
    <s v="MVBLAND"/>
    <n v="1900787925"/>
    <s v="GB/LM-CUSTOM-BLDR"/>
    <s v="SPAN CONSTRUCTION &amp; ENGINEERING, INC."/>
    <s v="COSTCO-IDAHO FALLS, ID"/>
    <s v="BO"/>
    <d v="2020-01-14T00:00:00"/>
    <d v="2020-04-22T00:00:00"/>
    <m/>
    <s v="TPXT G-F"/>
    <m/>
    <s v="CX"/>
    <x v="17"/>
    <s v="BH"/>
    <s v="F2"/>
    <m/>
    <d v="2020-02-20T00:00:00"/>
    <d v="2020-02-21T00:00:00"/>
    <m/>
    <n v="89119"/>
    <n v="0"/>
    <n v="37.590000000000003"/>
    <n v="45.91"/>
    <n v="45.91"/>
    <n v="0"/>
    <m/>
    <n v="0"/>
    <n v="0"/>
    <n v="0"/>
    <m/>
    <m/>
    <n v="0"/>
    <n v="16545"/>
    <n v="18.565000000000001"/>
    <n v="0"/>
    <m/>
    <n v="0"/>
    <m/>
    <m/>
    <m/>
    <m/>
    <m/>
    <s v="FREDYIN"/>
    <m/>
    <m/>
    <m/>
    <m/>
    <s v="HLIU"/>
    <m/>
    <m/>
    <m/>
    <m/>
    <m/>
    <m/>
    <m/>
    <m/>
    <m/>
    <s v="WAPER"/>
    <d v="2020-02-13T00:00:00"/>
    <d v="2020-02-13T00:00:00"/>
    <d v="2020-03-30T00:00:00"/>
    <d v="2020-03-20T00:00:00"/>
    <s v="DLLUEBBERT"/>
    <d v="2020-03-09T00:00:00"/>
    <d v="2020-03-09T00:00:00"/>
    <d v="2020-03-25T00:00:00"/>
    <d v="2020-03-19T00:00:00"/>
    <m/>
    <m/>
    <m/>
    <m/>
    <m/>
    <s v="SVCORDERMAN"/>
    <d v="2020-03-31T00:00:00"/>
    <m/>
    <d v="2020-03-31T00:00:00"/>
    <d v="2020-03-24T00:00:00"/>
    <m/>
    <m/>
    <m/>
    <m/>
    <m/>
    <m/>
    <m/>
    <m/>
    <d v="2020-03-27T00:00:00"/>
    <m/>
    <m/>
    <m/>
    <m/>
    <m/>
    <m/>
    <m/>
    <m/>
    <m/>
    <d v="2020-04-22T00:00:00"/>
    <m/>
    <s v="WAPER"/>
    <d v="2020-03-30T00:00:00"/>
    <m/>
    <d v="2020-03-30T00:00:00"/>
    <d v="2020-03-20T00:00:00"/>
    <m/>
    <m/>
    <m/>
    <m/>
    <m/>
    <m/>
    <m/>
    <m/>
    <m/>
    <m/>
    <x v="0"/>
    <x v="0"/>
  </r>
  <r>
    <s v="MVBLAND"/>
    <n v="1900787924"/>
    <s v="GB/LM-CUSTOM-BLDR"/>
    <s v="SPAN CONSTRUCTION &amp; ENGINEERING, INC."/>
    <s v="COSTCO-IDAHO FALLS, ID"/>
    <s v="BO"/>
    <d v="2020-01-14T00:00:00"/>
    <d v="2020-04-22T00:00:00"/>
    <m/>
    <s v="TPXT F-E"/>
    <m/>
    <s v="CX"/>
    <x v="17"/>
    <s v="BH"/>
    <s v="F2"/>
    <m/>
    <d v="2020-02-20T00:00:00"/>
    <d v="2020-02-21T00:00:00"/>
    <m/>
    <n v="89121"/>
    <n v="0"/>
    <n v="37.590000000000003"/>
    <n v="45.07"/>
    <n v="45.07"/>
    <n v="0"/>
    <m/>
    <n v="0"/>
    <n v="0"/>
    <n v="0"/>
    <m/>
    <m/>
    <n v="0"/>
    <n v="16545"/>
    <n v="18.565000000000001"/>
    <n v="0"/>
    <m/>
    <n v="0"/>
    <m/>
    <m/>
    <m/>
    <m/>
    <m/>
    <s v="FREDYIN"/>
    <m/>
    <m/>
    <m/>
    <m/>
    <s v="HLIU"/>
    <m/>
    <m/>
    <m/>
    <m/>
    <m/>
    <m/>
    <m/>
    <m/>
    <m/>
    <s v="WAPER"/>
    <d v="2020-02-13T00:00:00"/>
    <d v="2020-02-13T00:00:00"/>
    <d v="2020-03-30T00:00:00"/>
    <d v="2020-03-20T00:00:00"/>
    <s v="DLLUEBBERT"/>
    <d v="2020-03-09T00:00:00"/>
    <d v="2020-03-09T00:00:00"/>
    <d v="2020-03-25T00:00:00"/>
    <d v="2020-03-19T00:00:00"/>
    <m/>
    <m/>
    <m/>
    <m/>
    <m/>
    <s v="SVCORDERMAN"/>
    <d v="2020-03-31T00:00:00"/>
    <m/>
    <d v="2020-03-31T00:00:00"/>
    <d v="2020-03-24T00:00:00"/>
    <m/>
    <m/>
    <m/>
    <m/>
    <m/>
    <m/>
    <m/>
    <m/>
    <d v="2020-03-27T00:00:00"/>
    <m/>
    <m/>
    <m/>
    <m/>
    <m/>
    <m/>
    <m/>
    <m/>
    <m/>
    <d v="2020-04-22T00:00:00"/>
    <m/>
    <s v="WAPER"/>
    <d v="2020-03-30T00:00:00"/>
    <m/>
    <d v="2020-03-30T00:00:00"/>
    <d v="2020-03-20T00:00:00"/>
    <m/>
    <m/>
    <m/>
    <m/>
    <m/>
    <m/>
    <m/>
    <m/>
    <m/>
    <m/>
    <x v="0"/>
    <x v="0"/>
  </r>
  <r>
    <s v="MVBLAND"/>
    <n v="1900787909"/>
    <s v="GB/LM-CUSTOM-BLDR"/>
    <s v="SPAN CONSTRUCTION &amp; ENGINEERING, INC."/>
    <s v="COSTCO-IDAHO FALLS, ID"/>
    <s v="BO"/>
    <d v="2020-01-14T00:00:00"/>
    <d v="2020-04-24T00:00:00"/>
    <m/>
    <s v="TPXT E-D"/>
    <m/>
    <s v="CX"/>
    <x v="17"/>
    <s v="BH"/>
    <s v="F2"/>
    <m/>
    <d v="2020-02-20T00:00:00"/>
    <d v="2020-02-21T00:00:00"/>
    <m/>
    <n v="76562"/>
    <n v="0"/>
    <n v="32.299999999999997"/>
    <n v="36.92"/>
    <n v="36.92"/>
    <n v="0"/>
    <m/>
    <n v="0"/>
    <n v="0"/>
    <n v="0"/>
    <m/>
    <m/>
    <n v="0"/>
    <n v="14214"/>
    <n v="18.565000000000001"/>
    <n v="0"/>
    <m/>
    <n v="0"/>
    <m/>
    <m/>
    <m/>
    <m/>
    <m/>
    <s v="FREDYIN"/>
    <m/>
    <m/>
    <m/>
    <m/>
    <s v="HLIU"/>
    <m/>
    <m/>
    <m/>
    <m/>
    <m/>
    <m/>
    <m/>
    <m/>
    <m/>
    <s v="WAPER"/>
    <d v="2020-02-13T00:00:00"/>
    <d v="2020-02-13T00:00:00"/>
    <d v="2020-03-30T00:00:00"/>
    <d v="2020-03-20T00:00:00"/>
    <s v="DLLUEBBERT"/>
    <d v="2020-03-09T00:00:00"/>
    <d v="2020-03-09T00:00:00"/>
    <d v="2020-03-25T00:00:00"/>
    <d v="2020-03-19T00:00:00"/>
    <m/>
    <m/>
    <m/>
    <m/>
    <m/>
    <s v="SVCORDERMAN"/>
    <d v="2020-03-31T00:00:00"/>
    <m/>
    <d v="2020-03-31T00:00:00"/>
    <d v="2020-03-24T00:00:00"/>
    <m/>
    <m/>
    <m/>
    <m/>
    <m/>
    <m/>
    <m/>
    <m/>
    <d v="2020-03-27T00:00:00"/>
    <m/>
    <m/>
    <m/>
    <m/>
    <m/>
    <m/>
    <m/>
    <m/>
    <m/>
    <d v="2020-04-24T00:00:00"/>
    <m/>
    <s v="WAPER"/>
    <d v="2020-03-30T00:00:00"/>
    <m/>
    <d v="2020-03-30T00:00:00"/>
    <d v="2020-03-20T00:00:00"/>
    <m/>
    <m/>
    <m/>
    <m/>
    <m/>
    <m/>
    <m/>
    <m/>
    <m/>
    <m/>
    <x v="0"/>
    <x v="0"/>
  </r>
  <r>
    <s v="MVBLAND"/>
    <n v="1900787910"/>
    <s v="GB/LM-CUSTOM-BLDR"/>
    <s v="SPAN CONSTRUCTION &amp; ENGINEERING, INC."/>
    <s v="COSTCO-IDAHO FALLS, ID"/>
    <s v="BO"/>
    <d v="2020-01-14T00:00:00"/>
    <d v="2020-04-22T00:00:00"/>
    <m/>
    <s v="TPXT BRACING"/>
    <m/>
    <s v="CX"/>
    <x v="17"/>
    <s v="BH"/>
    <s v="F2"/>
    <m/>
    <d v="2020-02-20T00:00:00"/>
    <d v="2020-02-21T00:00:00"/>
    <m/>
    <n v="24250"/>
    <n v="0"/>
    <n v="7"/>
    <n v="15.07"/>
    <n v="15.07"/>
    <n v="0"/>
    <m/>
    <n v="0"/>
    <n v="0"/>
    <n v="0"/>
    <m/>
    <m/>
    <n v="0"/>
    <n v="5173"/>
    <n v="21.332000000000001"/>
    <n v="0"/>
    <m/>
    <n v="0"/>
    <m/>
    <m/>
    <m/>
    <m/>
    <m/>
    <s v="FREDYIN"/>
    <m/>
    <m/>
    <m/>
    <m/>
    <s v="HLIU"/>
    <m/>
    <m/>
    <m/>
    <m/>
    <m/>
    <m/>
    <m/>
    <m/>
    <m/>
    <s v="WAPER"/>
    <d v="2020-02-13T00:00:00"/>
    <d v="2020-02-13T00:00:00"/>
    <d v="2020-03-26T00:00:00"/>
    <d v="2020-03-20T00:00:00"/>
    <s v="DLLUEBBERT"/>
    <d v="2020-03-09T00:00:00"/>
    <d v="2020-03-09T00:00:00"/>
    <d v="2020-03-25T00:00:00"/>
    <d v="2020-03-19T00:00:00"/>
    <m/>
    <m/>
    <m/>
    <m/>
    <m/>
    <s v="SVCORDERMAN"/>
    <d v="2020-03-27T00:00:00"/>
    <m/>
    <d v="2020-03-27T00:00:00"/>
    <d v="2020-03-23T00:00:00"/>
    <m/>
    <m/>
    <m/>
    <m/>
    <m/>
    <m/>
    <m/>
    <m/>
    <m/>
    <m/>
    <m/>
    <m/>
    <m/>
    <m/>
    <m/>
    <m/>
    <m/>
    <m/>
    <d v="2020-04-21T00:00:00"/>
    <m/>
    <s v="WAPER"/>
    <d v="2020-03-26T00:00:00"/>
    <m/>
    <d v="2020-03-26T00:00:00"/>
    <d v="2020-03-20T00:00:00"/>
    <m/>
    <m/>
    <m/>
    <m/>
    <m/>
    <m/>
    <m/>
    <m/>
    <m/>
    <m/>
    <x v="0"/>
    <x v="0"/>
  </r>
  <r>
    <s v="MVBLAND"/>
    <n v="1900787907"/>
    <s v="GB/LM-CUSTOM-BLDR"/>
    <s v="SPAN CONSTRUCTION &amp; ENGINEERING, INC."/>
    <s v="COSTCO-IDAHO FALLS, ID"/>
    <s v="BO"/>
    <d v="2020-01-14T00:00:00"/>
    <d v="2020-04-28T00:00:00"/>
    <m/>
    <s v="TPXT C-B"/>
    <m/>
    <s v="CX"/>
    <x v="17"/>
    <s v="BH"/>
    <s v="F2"/>
    <m/>
    <d v="2020-02-20T00:00:00"/>
    <d v="2020-02-21T00:00:00"/>
    <m/>
    <n v="95346"/>
    <n v="0"/>
    <n v="40.11"/>
    <n v="39.5"/>
    <n v="39.5"/>
    <n v="0"/>
    <m/>
    <n v="0"/>
    <n v="0"/>
    <n v="0"/>
    <m/>
    <m/>
    <n v="0"/>
    <n v="17708"/>
    <n v="18.571999999999999"/>
    <n v="0"/>
    <m/>
    <n v="0"/>
    <m/>
    <m/>
    <m/>
    <m/>
    <m/>
    <s v="FREDYIN"/>
    <m/>
    <m/>
    <m/>
    <m/>
    <s v="HLIU"/>
    <m/>
    <m/>
    <m/>
    <m/>
    <m/>
    <m/>
    <m/>
    <m/>
    <m/>
    <s v="WAPER"/>
    <d v="2020-02-13T00:00:00"/>
    <d v="2020-02-13T00:00:00"/>
    <d v="2020-03-30T00:00:00"/>
    <d v="2020-03-20T00:00:00"/>
    <s v="DLLUEBBERT"/>
    <d v="2020-03-09T00:00:00"/>
    <d v="2020-03-09T00:00:00"/>
    <d v="2020-03-25T00:00:00"/>
    <d v="2020-03-19T00:00:00"/>
    <m/>
    <m/>
    <m/>
    <m/>
    <m/>
    <s v="SVCORDERMAN"/>
    <d v="2020-03-31T00:00:00"/>
    <m/>
    <d v="2020-03-31T00:00:00"/>
    <d v="2020-03-24T00:00:00"/>
    <m/>
    <m/>
    <m/>
    <m/>
    <m/>
    <m/>
    <m/>
    <m/>
    <d v="2020-03-27T00:00:00"/>
    <m/>
    <m/>
    <m/>
    <m/>
    <m/>
    <m/>
    <m/>
    <m/>
    <m/>
    <d v="2020-04-28T00:00:00"/>
    <m/>
    <s v="WAPER"/>
    <d v="2020-03-30T00:00:00"/>
    <m/>
    <d v="2020-03-30T00:00:00"/>
    <d v="2020-03-20T00:00:00"/>
    <m/>
    <m/>
    <m/>
    <m/>
    <m/>
    <m/>
    <m/>
    <m/>
    <m/>
    <m/>
    <x v="0"/>
    <x v="0"/>
  </r>
  <r>
    <s v="KJWOOLSEY"/>
    <n v="2000081201"/>
    <s v="GB/LM-CUSTOM-BLDR"/>
    <s v="SPAN CONSTRUCTION &amp; ENGINEERING, INC."/>
    <s v="DANVERS, MA CONDENSER PLATFORM"/>
    <s v="BO"/>
    <d v="2020-01-15T00:00:00"/>
    <d v="2020-03-11T00:00:00"/>
    <m/>
    <s v="HDG PLATFORM"/>
    <m/>
    <m/>
    <x v="17"/>
    <s v="BH"/>
    <s v="H1"/>
    <m/>
    <d v="2020-02-28T00:00:00"/>
    <d v="2020-03-02T00:00:00"/>
    <m/>
    <n v="17111"/>
    <n v="17111"/>
    <n v="1.62"/>
    <n v="1.8"/>
    <n v="1.8"/>
    <n v="79"/>
    <m/>
    <n v="16.5"/>
    <n v="0"/>
    <n v="16.5"/>
    <n v="10020"/>
    <n v="6399"/>
    <n v="0"/>
    <n v="7871"/>
    <n v="46"/>
    <n v="10476.43"/>
    <n v="61.225999999999999"/>
    <n v="0"/>
    <m/>
    <m/>
    <m/>
    <m/>
    <m/>
    <m/>
    <m/>
    <m/>
    <m/>
    <m/>
    <m/>
    <m/>
    <m/>
    <m/>
    <m/>
    <m/>
    <m/>
    <m/>
    <m/>
    <m/>
    <s v="ALANG2"/>
    <d v="2020-02-28T00:00:00"/>
    <d v="2020-02-28T00:00:00"/>
    <d v="2020-02-28T00:00:00"/>
    <d v="2020-02-28T00:00:00"/>
    <s v="KBSAYTHONGPHET"/>
    <d v="2020-02-28T00:00:00"/>
    <d v="2020-02-28T00:00:00"/>
    <d v="2020-02-28T00:00:00"/>
    <d v="2020-02-28T00:00:00"/>
    <m/>
    <m/>
    <m/>
    <m/>
    <m/>
    <s v="SVCORDERMAN"/>
    <d v="2020-03-02T00:00:00"/>
    <m/>
    <d v="2020-03-02T00:00:00"/>
    <d v="2020-03-02T00:00:00"/>
    <m/>
    <m/>
    <m/>
    <m/>
    <m/>
    <m/>
    <m/>
    <m/>
    <d v="2020-03-05T00:00:00"/>
    <m/>
    <m/>
    <m/>
    <m/>
    <m/>
    <m/>
    <m/>
    <m/>
    <m/>
    <d v="2020-03-11T00:00:00"/>
    <n v="43906"/>
    <s v="ALANG2"/>
    <d v="2020-02-28T00:00:00"/>
    <m/>
    <d v="2020-02-28T00:00:00"/>
    <d v="2020-02-28T00:00:00"/>
    <m/>
    <m/>
    <m/>
    <m/>
    <m/>
    <m/>
    <m/>
    <m/>
    <m/>
    <m/>
    <x v="0"/>
    <x v="0"/>
  </r>
  <r>
    <s v="KJWOOLSEY"/>
    <n v="2000183001"/>
    <s v="GB/LM-CUSTOM-BLDR"/>
    <s v="SPAN CONSTRUCTION &amp; ENGINEERING, INC."/>
    <s v="WYOMING, MI PLATFORM BEAMS"/>
    <s v="BO"/>
    <d v="2020-02-10T00:00:00"/>
    <d v="2030-01-01T00:00:00"/>
    <m/>
    <s v="PLATFORM ONLY"/>
    <m/>
    <m/>
    <x v="17"/>
    <s v="BH"/>
    <s v="H1"/>
    <m/>
    <d v="2020-03-04T00:00:00"/>
    <d v="2020-03-04T00:00:00"/>
    <m/>
    <n v="10829"/>
    <n v="0"/>
    <n v="0.32"/>
    <n v="0.39"/>
    <n v="0.39"/>
    <n v="56"/>
    <m/>
    <n v="3.5"/>
    <n v="0"/>
    <n v="3.5"/>
    <n v="6664"/>
    <n v="5320"/>
    <n v="0"/>
    <n v="1703"/>
    <n v="15.726000000000001"/>
    <n v="1929.91"/>
    <m/>
    <n v="0"/>
    <m/>
    <m/>
    <m/>
    <m/>
    <m/>
    <m/>
    <m/>
    <m/>
    <m/>
    <m/>
    <m/>
    <m/>
    <m/>
    <m/>
    <m/>
    <m/>
    <m/>
    <m/>
    <m/>
    <m/>
    <s v="KBSAYTHONGPHET"/>
    <d v="2020-03-04T00:00:00"/>
    <d v="2020-03-04T00:00:00"/>
    <d v="2020-03-04T00:00:00"/>
    <d v="2020-03-04T00:00:00"/>
    <s v="ALANG2"/>
    <d v="2020-03-04T00:00:00"/>
    <d v="2020-03-04T00:00:00"/>
    <d v="2020-03-04T00:00:00"/>
    <d v="2020-03-04T00:00:00"/>
    <m/>
    <m/>
    <m/>
    <m/>
    <m/>
    <s v="SVCORDERMAN"/>
    <d v="2020-03-05T00:00:00"/>
    <m/>
    <d v="2020-03-05T00:00:00"/>
    <d v="2020-03-04T00:00:00"/>
    <m/>
    <m/>
    <m/>
    <m/>
    <m/>
    <m/>
    <m/>
    <m/>
    <d v="2020-03-09T00:00:00"/>
    <m/>
    <m/>
    <m/>
    <m/>
    <m/>
    <m/>
    <m/>
    <m/>
    <m/>
    <d v="2030-01-01T00:00:00"/>
    <m/>
    <s v="KBSAYTHONGPHET"/>
    <d v="2020-03-04T00:00:00"/>
    <m/>
    <d v="2020-03-04T00:00:00"/>
    <d v="2020-03-04T00:00:00"/>
    <m/>
    <m/>
    <m/>
    <m/>
    <m/>
    <m/>
    <m/>
    <m/>
    <m/>
    <m/>
    <x v="0"/>
    <x v="0"/>
  </r>
  <r>
    <s v="MVBLAND"/>
    <n v="1804345344"/>
    <s v="GB/CLAIM-ENPARTS-BLDR"/>
    <s v="SPAN CONSTRUCTION &amp; ENGINEERING, INC."/>
    <s v="COSTCO-SAN_JOSE_(BUSINESS_CENT"/>
    <s v="BO"/>
    <d v="2020-02-25T00:00:00"/>
    <d v="2020-03-24T00:00:00"/>
    <m/>
    <s v="PARTS ORDER"/>
    <m/>
    <m/>
    <x v="17"/>
    <s v="BH"/>
    <s v="H1"/>
    <s v="OTHER"/>
    <m/>
    <m/>
    <m/>
    <n v="500"/>
    <n v="0"/>
    <n v="0.2"/>
    <n v="0.01"/>
    <n v="0.01"/>
    <n v="0"/>
    <m/>
    <n v="0"/>
    <n v="0"/>
    <n v="0"/>
    <m/>
    <m/>
    <n v="0"/>
    <n v="100"/>
    <n v="20"/>
    <n v="0"/>
    <m/>
    <n v="0"/>
    <m/>
    <m/>
    <m/>
    <m/>
    <m/>
    <m/>
    <m/>
    <m/>
    <m/>
    <m/>
    <m/>
    <m/>
    <m/>
    <m/>
    <m/>
    <m/>
    <m/>
    <m/>
    <m/>
    <m/>
    <s v="ALANG2"/>
    <d v="2020-03-02T00:00:00"/>
    <d v="2020-03-02T00:00:00"/>
    <d v="2020-03-02T00:00:00"/>
    <d v="2020-03-02T00:00:00"/>
    <s v="KBSAYTHONGPHET"/>
    <d v="2020-03-02T00:00:00"/>
    <d v="2020-03-02T00:00:00"/>
    <d v="2020-03-02T00:00:00"/>
    <d v="2020-03-02T00:00:00"/>
    <m/>
    <m/>
    <m/>
    <m/>
    <m/>
    <s v="SVCORDERMAN"/>
    <d v="2020-03-02T00:00:00"/>
    <m/>
    <d v="2020-03-02T00:00:00"/>
    <d v="2020-03-02T00:00:00"/>
    <m/>
    <m/>
    <m/>
    <m/>
    <m/>
    <m/>
    <m/>
    <m/>
    <m/>
    <m/>
    <m/>
    <m/>
    <m/>
    <m/>
    <m/>
    <m/>
    <m/>
    <m/>
    <d v="2020-04-28T00:00:00"/>
    <m/>
    <s v="ALANG2"/>
    <d v="2020-03-02T00:00:00"/>
    <m/>
    <d v="2020-03-02T00:00:00"/>
    <d v="2020-03-02T00:00:00"/>
    <m/>
    <m/>
    <m/>
    <m/>
    <m/>
    <m/>
    <m/>
    <m/>
    <m/>
    <m/>
    <x v="0"/>
    <x v="2"/>
  </r>
  <r>
    <s v="MDLAFORTE"/>
    <n v="1804643369"/>
    <s v="GB/LM-ENPARTS-BLDR"/>
    <s v="SPAN CONSTRUCTION &amp; ENGINEERING, INC."/>
    <s v="MERCK - PROJECT FLEX"/>
    <s v="CL"/>
    <d v="2020-02-27T00:00:00"/>
    <m/>
    <m/>
    <s v="18-034974"/>
    <s v="KC3"/>
    <s v="KC3"/>
    <x v="17"/>
    <s v="BH"/>
    <s v="H1"/>
    <m/>
    <m/>
    <m/>
    <n v="43919"/>
    <n v="1"/>
    <n v="0"/>
    <n v="0"/>
    <n v="0"/>
    <n v="0"/>
    <n v="0"/>
    <m/>
    <n v="0"/>
    <n v="0"/>
    <n v="0"/>
    <m/>
    <m/>
    <n v="0"/>
    <n v="0"/>
    <m/>
    <n v="-8.8800000000000008"/>
    <m/>
    <n v="0"/>
    <m/>
    <m/>
    <m/>
    <m/>
    <m/>
    <s v="GREEA1"/>
    <m/>
    <m/>
    <m/>
    <m/>
    <s v="SCHLK"/>
    <m/>
    <m/>
    <m/>
    <m/>
    <m/>
    <m/>
    <m/>
    <m/>
    <m/>
    <s v="ALANG2"/>
    <d v="2020-02-27T00:00:00"/>
    <d v="2020-02-27T00:00:00"/>
    <d v="2020-02-27T00:00:00"/>
    <d v="2020-02-27T00:00:00"/>
    <s v="ALANG2"/>
    <d v="2020-02-27T00:00:00"/>
    <d v="2020-02-27T00:00:00"/>
    <d v="2020-02-27T00:00:00"/>
    <d v="2020-02-27T00:00:00"/>
    <m/>
    <m/>
    <m/>
    <m/>
    <m/>
    <s v="SVCORDERMAN"/>
    <d v="2020-02-27T00:00:00"/>
    <m/>
    <d v="2020-02-27T00:00:00"/>
    <d v="2020-02-27T00:00:00"/>
    <m/>
    <m/>
    <m/>
    <m/>
    <m/>
    <m/>
    <m/>
    <m/>
    <d v="2020-03-02T00:00:00"/>
    <m/>
    <s v="SCHLK"/>
    <m/>
    <m/>
    <m/>
    <m/>
    <m/>
    <m/>
    <m/>
    <d v="2020-03-05T00:00:00"/>
    <n v="43895"/>
    <s v="ALANG2"/>
    <d v="2020-02-27T00:00:00"/>
    <m/>
    <d v="2020-02-27T00:00:00"/>
    <d v="2020-02-27T00:00:00"/>
    <s v="GREEA1"/>
    <m/>
    <m/>
    <m/>
    <m/>
    <m/>
    <m/>
    <m/>
    <m/>
    <m/>
    <x v="0"/>
    <x v="1"/>
  </r>
  <r>
    <s v="MVBLAND"/>
    <n v="1804345345"/>
    <s v="GB/CLAIM-ENPARTS-BLDR"/>
    <s v="SPAN CONSTRUCTION &amp; ENGINEERING, INC."/>
    <s v="COSTCO-SAN_JOSE_(BUSINESS_CENT"/>
    <s v="BO"/>
    <d v="2020-03-02T00:00:00"/>
    <d v="2020-04-10T00:00:00"/>
    <m/>
    <s v="DOUBLE ANGLE FOR CANOPY"/>
    <m/>
    <m/>
    <x v="17"/>
    <s v="BH"/>
    <s v="H1"/>
    <s v="OTHER"/>
    <m/>
    <m/>
    <m/>
    <n v="529.45000000000005"/>
    <n v="0"/>
    <n v="0.18"/>
    <n v="11.81"/>
    <n v="11.81"/>
    <n v="0"/>
    <m/>
    <n v="0"/>
    <n v="0"/>
    <n v="0"/>
    <m/>
    <m/>
    <n v="0"/>
    <n v="200.45"/>
    <n v="37.86"/>
    <n v="0"/>
    <m/>
    <n v="0"/>
    <m/>
    <m/>
    <m/>
    <m/>
    <m/>
    <m/>
    <m/>
    <m/>
    <m/>
    <m/>
    <m/>
    <m/>
    <m/>
    <m/>
    <m/>
    <m/>
    <m/>
    <m/>
    <m/>
    <m/>
    <s v="DYEYDE2"/>
    <d v="2020-03-02T00:00:00"/>
    <d v="2020-03-02T00:00:00"/>
    <d v="2020-03-02T00:00:00"/>
    <d v="2020-03-02T00:00:00"/>
    <s v="KBSAYTHONGPHET"/>
    <d v="2020-03-02T00:00:00"/>
    <d v="2020-03-02T00:00:00"/>
    <d v="2020-03-02T00:00:00"/>
    <d v="2020-03-02T00:00:00"/>
    <m/>
    <m/>
    <m/>
    <m/>
    <m/>
    <s v="SVCORDERMAN"/>
    <d v="2020-03-02T00:00:00"/>
    <m/>
    <d v="2020-03-02T00:00:00"/>
    <d v="2020-03-02T00:00:00"/>
    <m/>
    <m/>
    <m/>
    <m/>
    <m/>
    <m/>
    <m/>
    <m/>
    <d v="2020-03-05T00:00:00"/>
    <m/>
    <m/>
    <m/>
    <m/>
    <m/>
    <m/>
    <m/>
    <m/>
    <m/>
    <d v="2020-05-11T00:00:00"/>
    <m/>
    <s v="DYEYDE2"/>
    <d v="2020-03-02T00:00:00"/>
    <m/>
    <d v="2020-03-02T00:00:00"/>
    <d v="2020-03-02T00:00:00"/>
    <m/>
    <m/>
    <m/>
    <m/>
    <m/>
    <m/>
    <m/>
    <m/>
    <m/>
    <m/>
    <x v="0"/>
    <x v="2"/>
  </r>
  <r>
    <s v="SRHUSKAMP"/>
    <n v="1600947744"/>
    <s v="GB/LM-ENPARTS-BLDR"/>
    <s v="SPAN CONSTRUCTION &amp; ENGINEERING, INC."/>
    <s v="COSTCO REPAIR-SPANISH FORK, UT"/>
    <s v="BO"/>
    <d v="2020-03-10T00:00:00"/>
    <d v="2020-03-19T00:00:00"/>
    <m/>
    <s v="PO 32244"/>
    <m/>
    <m/>
    <x v="17"/>
    <s v="BH"/>
    <s v="H1"/>
    <m/>
    <m/>
    <m/>
    <m/>
    <n v="1285.3399999999999"/>
    <n v="0"/>
    <n v="0.11"/>
    <n v="0.1"/>
    <n v="0.1"/>
    <n v="0"/>
    <m/>
    <n v="0"/>
    <n v="0"/>
    <n v="0"/>
    <m/>
    <m/>
    <n v="0"/>
    <n v="238.34"/>
    <n v="18.542999999999999"/>
    <n v="320.25"/>
    <m/>
    <n v="0"/>
    <m/>
    <m/>
    <m/>
    <m/>
    <m/>
    <m/>
    <m/>
    <m/>
    <m/>
    <m/>
    <m/>
    <m/>
    <m/>
    <m/>
    <m/>
    <m/>
    <m/>
    <m/>
    <m/>
    <m/>
    <s v="AENEVINS"/>
    <m/>
    <m/>
    <m/>
    <m/>
    <m/>
    <m/>
    <m/>
    <m/>
    <m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m/>
    <m/>
    <m/>
    <m/>
    <m/>
    <m/>
    <m/>
    <m/>
    <d v="2020-03-26T00:00:00"/>
    <n v="43917"/>
    <s v="AENEVINS"/>
    <d v="2020-03-11T00:00:00"/>
    <m/>
    <d v="2020-03-11T00:00:00"/>
    <d v="2020-03-11T00:00:00"/>
    <m/>
    <m/>
    <m/>
    <m/>
    <m/>
    <m/>
    <m/>
    <m/>
    <m/>
    <m/>
    <x v="0"/>
    <x v="1"/>
  </r>
  <r>
    <s v="KJWOOLSEY"/>
    <n v="2000499301"/>
    <s v="GB/LM-CUSTOM-BLDR"/>
    <s v="SPAN CONSTRUCTION &amp; ENGINEERING, INC."/>
    <s v="COSTCO-WEST_PLANO_(PLATFORM),_"/>
    <s v="BO"/>
    <d v="2020-03-10T00:00:00"/>
    <d v="2020-03-27T00:00:00"/>
    <m/>
    <s v="PLATFORM ONLY"/>
    <m/>
    <m/>
    <x v="17"/>
    <s v="BH"/>
    <s v="H1"/>
    <m/>
    <n v="43901"/>
    <n v="43902"/>
    <m/>
    <n v="16090"/>
    <n v="0"/>
    <n v="2.77"/>
    <n v="2.2799999999999998"/>
    <n v="2.2799999999999998"/>
    <n v="40"/>
    <m/>
    <n v="4.5"/>
    <n v="0"/>
    <n v="4.5"/>
    <n v="4760"/>
    <n v="3800"/>
    <n v="0"/>
    <n v="2675"/>
    <n v="16.625"/>
    <n v="1344.11"/>
    <m/>
    <n v="0"/>
    <m/>
    <m/>
    <m/>
    <m/>
    <m/>
    <m/>
    <m/>
    <m/>
    <m/>
    <m/>
    <m/>
    <m/>
    <m/>
    <m/>
    <m/>
    <m/>
    <m/>
    <m/>
    <m/>
    <m/>
    <s v="KBSAYTHONGPHET"/>
    <d v="2020-03-12T00:00:00"/>
    <d v="2020-03-12T00:00:00"/>
    <d v="2020-03-12T00:00:00"/>
    <d v="2020-03-12T00:00:00"/>
    <s v="ALANG2"/>
    <n v="43902"/>
    <n v="43902"/>
    <n v="43902"/>
    <n v="43902"/>
    <m/>
    <m/>
    <m/>
    <m/>
    <m/>
    <s v="SVCORDERMAN"/>
    <d v="2020-03-13T00:00:00"/>
    <m/>
    <d v="2020-03-13T00:00:00"/>
    <d v="2020-03-16T00:00:00"/>
    <m/>
    <m/>
    <m/>
    <m/>
    <m/>
    <m/>
    <m/>
    <m/>
    <d v="2020-03-19T00:00:00"/>
    <m/>
    <m/>
    <m/>
    <m/>
    <m/>
    <m/>
    <m/>
    <m/>
    <m/>
    <d v="2020-04-10T00:00:00"/>
    <m/>
    <s v="KBSAYTHONGPHET"/>
    <d v="2020-03-12T00:00:00"/>
    <m/>
    <d v="2020-03-12T00:00:00"/>
    <d v="2020-03-12T00:00:00"/>
    <m/>
    <m/>
    <m/>
    <m/>
    <m/>
    <m/>
    <m/>
    <m/>
    <m/>
    <m/>
    <x v="0"/>
    <x v="0"/>
  </r>
  <r>
    <s v="KJWOOLSEY"/>
    <n v="1902301801"/>
    <s v="GB/LM-CUSTOM-BLDR"/>
    <s v="SPAN CONSTRUCTION &amp; ENGINEERING, INC."/>
    <s v="EAST PLANO REFRIGERATION ADDIT"/>
    <s v="BO"/>
    <d v="2020-03-10T00:00:00"/>
    <d v="2020-03-27T00:00:00"/>
    <m/>
    <s v="PLATFORM ONLY"/>
    <m/>
    <m/>
    <x v="17"/>
    <s v="BH"/>
    <s v="H1"/>
    <m/>
    <d v="2020-03-11T00:00:00"/>
    <d v="2020-03-12T00:00:00"/>
    <m/>
    <n v="16083"/>
    <n v="0"/>
    <n v="2.77"/>
    <n v="2.34"/>
    <n v="2.34"/>
    <n v="40"/>
    <m/>
    <n v="6"/>
    <n v="0"/>
    <n v="6"/>
    <n v="4760"/>
    <n v="3800"/>
    <n v="0"/>
    <n v="2674"/>
    <n v="16.626000000000001"/>
    <n v="1661.87"/>
    <m/>
    <n v="0"/>
    <m/>
    <m/>
    <m/>
    <m/>
    <m/>
    <m/>
    <m/>
    <m/>
    <m/>
    <m/>
    <m/>
    <m/>
    <m/>
    <m/>
    <m/>
    <m/>
    <m/>
    <m/>
    <m/>
    <m/>
    <s v="KBSAYTHONGPHET"/>
    <d v="2020-03-12T00:00:00"/>
    <d v="2020-03-12T00:00:00"/>
    <d v="2020-03-12T00:00:00"/>
    <d v="2020-03-12T00:00:00"/>
    <s v="ALANG2"/>
    <d v="2020-03-12T00:00:00"/>
    <d v="2020-03-12T00:00:00"/>
    <d v="2020-03-12T00:00:00"/>
    <d v="2020-03-12T00:00:00"/>
    <m/>
    <m/>
    <m/>
    <m/>
    <m/>
    <s v="SVCORDERMAN"/>
    <d v="2020-03-13T00:00:00"/>
    <m/>
    <d v="2020-03-13T00:00:00"/>
    <d v="2020-03-13T00:00:00"/>
    <m/>
    <m/>
    <m/>
    <m/>
    <m/>
    <m/>
    <m/>
    <m/>
    <d v="2020-03-18T00:00:00"/>
    <m/>
    <m/>
    <m/>
    <m/>
    <m/>
    <m/>
    <m/>
    <m/>
    <m/>
    <d v="2020-04-10T00:00:00"/>
    <m/>
    <s v="KBSAYTHONGPHET"/>
    <d v="2020-03-12T00:00:00"/>
    <m/>
    <d v="2020-03-12T00:00:00"/>
    <d v="2020-03-12T00:00:00"/>
    <m/>
    <m/>
    <m/>
    <m/>
    <m/>
    <m/>
    <m/>
    <m/>
    <m/>
    <m/>
    <x v="0"/>
    <x v="0"/>
  </r>
  <r>
    <s v="KJWOOLSEY"/>
    <n v="2000183002"/>
    <s v="GB/LM-ENPARTS-BLDR"/>
    <s v="SPAN CONSTRUCTION &amp; ENGINEERING, INC."/>
    <s v="WYOMING, MI PLATFORM BEAMS"/>
    <s v="BO"/>
    <d v="2020-03-20T00:00:00"/>
    <d v="2020-03-30T00:00:00"/>
    <m/>
    <s v="PLATFORM ONLY"/>
    <m/>
    <m/>
    <x v="17"/>
    <s v="BH"/>
    <s v="H1"/>
    <m/>
    <m/>
    <m/>
    <m/>
    <n v="250"/>
    <n v="0"/>
    <n v="0.13"/>
    <n v="1.17"/>
    <n v="1.17"/>
    <n v="0"/>
    <m/>
    <n v="0"/>
    <n v="0"/>
    <n v="0"/>
    <m/>
    <m/>
    <n v="0"/>
    <n v="0"/>
    <m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5T00:00:00"/>
    <m/>
    <d v="2020-03-25T00:00:00"/>
    <d v="2020-03-25T00:00:00"/>
    <m/>
    <m/>
    <m/>
    <m/>
    <m/>
    <m/>
    <m/>
    <m/>
    <m/>
    <m/>
    <m/>
    <m/>
    <m/>
    <m/>
    <m/>
    <m/>
    <m/>
    <m/>
    <d v="2030-01-01T00:00:00"/>
    <m/>
    <s v="AENEVINS"/>
    <d v="2020-03-20T00:00:00"/>
    <m/>
    <d v="2020-03-20T00:00:00"/>
    <d v="2020-03-20T00:00:00"/>
    <m/>
    <m/>
    <m/>
    <m/>
    <m/>
    <m/>
    <m/>
    <m/>
    <m/>
    <m/>
    <x v="0"/>
    <x v="1"/>
  </r>
  <r>
    <s v="MDCOFFEY"/>
    <n v="1700115023"/>
    <s v="CLAIM-BLDGMATL-BLDR"/>
    <s v="U-HAUL INTERNATIONAL, INC."/>
    <s v="U-HAUL MESA, AZ"/>
    <s v="BO"/>
    <d v="2020-02-26T00:00:00"/>
    <n v="43917"/>
    <m/>
    <n v="882066"/>
    <m/>
    <s v="CE1"/>
    <x v="17"/>
    <s v="BH"/>
    <s v="H3"/>
    <s v="OTHER"/>
    <n v="43906"/>
    <n v="43907"/>
    <m/>
    <n v="3945.93"/>
    <n v="0"/>
    <n v="0.44"/>
    <n v="0.63"/>
    <n v="0.63"/>
    <n v="0"/>
    <m/>
    <n v="0"/>
    <n v="0"/>
    <n v="0"/>
    <m/>
    <m/>
    <n v="0"/>
    <n v="-1.07"/>
    <m/>
    <n v="0"/>
    <m/>
    <n v="0"/>
    <m/>
    <m/>
    <m/>
    <m/>
    <m/>
    <s v="RJDORAN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n v="43913"/>
    <m/>
    <n v="43913"/>
    <n v="43913"/>
    <m/>
    <m/>
    <m/>
    <m/>
    <m/>
    <m/>
    <m/>
    <m/>
    <n v="43916"/>
    <m/>
    <m/>
    <m/>
    <m/>
    <m/>
    <m/>
    <m/>
    <m/>
    <m/>
    <n v="43917"/>
    <m/>
    <s v="VALDM"/>
    <d v="2020-03-20T00:00:00"/>
    <m/>
    <d v="2020-03-20T00:00:00"/>
    <d v="2020-03-20T00:00:00"/>
    <m/>
    <m/>
    <m/>
    <m/>
    <m/>
    <m/>
    <m/>
    <m/>
    <m/>
    <m/>
    <x v="0"/>
    <x v="2"/>
  </r>
  <r>
    <s v="KECRUMB"/>
    <n v="1900945828"/>
    <s v="CSS/CONV-ENPARTS-BLDR"/>
    <s v="SPAN CONSTRUCTION &amp; ENGINEERING, INC."/>
    <s v="PUMZI"/>
    <s v="BO"/>
    <d v="2020-02-14T00:00:00"/>
    <d v="2020-04-03T00:00:00"/>
    <m/>
    <m/>
    <m/>
    <m/>
    <x v="17"/>
    <s v="BH"/>
    <s v="Z12"/>
    <m/>
    <m/>
    <m/>
    <m/>
    <n v="12436"/>
    <n v="0"/>
    <n v="2.58"/>
    <n v="0.23"/>
    <n v="0.23"/>
    <n v="0"/>
    <m/>
    <n v="0"/>
    <n v="0"/>
    <n v="0"/>
    <n v="6696"/>
    <n v="5720"/>
    <n v="0"/>
    <n v="2002"/>
    <n v="16.097999999999999"/>
    <n v="-3.5"/>
    <m/>
    <n v="0"/>
    <m/>
    <m/>
    <m/>
    <m/>
    <m/>
    <m/>
    <m/>
    <m/>
    <m/>
    <m/>
    <m/>
    <m/>
    <m/>
    <m/>
    <m/>
    <m/>
    <m/>
    <m/>
    <m/>
    <m/>
    <s v="WAGNB"/>
    <m/>
    <m/>
    <m/>
    <m/>
    <m/>
    <m/>
    <m/>
    <m/>
    <m/>
    <m/>
    <m/>
    <m/>
    <m/>
    <m/>
    <s v="SVCORDERMAN"/>
    <n v="43913"/>
    <m/>
    <n v="43913"/>
    <d v="2020-03-23T00:00:00"/>
    <m/>
    <m/>
    <m/>
    <m/>
    <m/>
    <m/>
    <m/>
    <m/>
    <d v="2020-03-26T00:00:00"/>
    <m/>
    <m/>
    <m/>
    <m/>
    <m/>
    <m/>
    <m/>
    <m/>
    <m/>
    <d v="2020-03-30T00:00:00"/>
    <m/>
    <s v="WAGNB"/>
    <d v="2020-03-23T00:00:00"/>
    <m/>
    <d v="2020-03-23T00:00:00"/>
    <d v="2020-03-23T00:00:00"/>
    <m/>
    <m/>
    <m/>
    <m/>
    <m/>
    <m/>
    <m/>
    <m/>
    <m/>
    <m/>
    <x v="0"/>
    <x v="1"/>
  </r>
  <r>
    <s v="KECRUMB"/>
    <n v="1900945830"/>
    <s v="CSS/CONV-CUSTOM-BLDR"/>
    <s v="SPAN CONSTRUCTION &amp; ENGINEERING, INC."/>
    <s v="PUMZI"/>
    <s v="BO"/>
    <d v="2020-03-04T00:00:00"/>
    <d v="2020-03-19T00:00:00"/>
    <m/>
    <m/>
    <m/>
    <m/>
    <x v="17"/>
    <s v="BH"/>
    <s v="Z12"/>
    <m/>
    <d v="2020-03-10T00:00:00"/>
    <d v="2020-03-10T00:00:00"/>
    <m/>
    <n v="1"/>
    <n v="0"/>
    <n v="0"/>
    <n v="1.99"/>
    <n v="1.99"/>
    <n v="0"/>
    <m/>
    <n v="0"/>
    <n v="0"/>
    <n v="0"/>
    <m/>
    <m/>
    <n v="0"/>
    <n v="1"/>
    <n v="100"/>
    <n v="-6073.54"/>
    <m/>
    <n v="0"/>
    <m/>
    <m/>
    <m/>
    <m/>
    <m/>
    <m/>
    <m/>
    <m/>
    <m/>
    <m/>
    <m/>
    <m/>
    <m/>
    <m/>
    <m/>
    <m/>
    <m/>
    <m/>
    <m/>
    <m/>
    <s v="WAGNB"/>
    <m/>
    <m/>
    <m/>
    <m/>
    <m/>
    <m/>
    <m/>
    <m/>
    <m/>
    <m/>
    <m/>
    <m/>
    <m/>
    <m/>
    <s v="SVCORDERMAN"/>
    <n v="43900"/>
    <m/>
    <d v="2020-03-10T00:00:00"/>
    <d v="2020-03-10T00:00:00"/>
    <m/>
    <m/>
    <m/>
    <m/>
    <m/>
    <m/>
    <m/>
    <m/>
    <m/>
    <m/>
    <m/>
    <m/>
    <m/>
    <m/>
    <m/>
    <m/>
    <m/>
    <m/>
    <d v="2020-03-19T00:00:00"/>
    <n v="43909"/>
    <s v="WAGNB"/>
    <d v="2020-03-10T00:00:00"/>
    <m/>
    <d v="2020-03-10T00:00:00"/>
    <d v="2020-03-10T00:00:00"/>
    <m/>
    <m/>
    <m/>
    <m/>
    <m/>
    <m/>
    <m/>
    <m/>
    <m/>
    <m/>
    <x v="0"/>
    <x v="0"/>
  </r>
  <r>
    <s v="KECRUMB"/>
    <n v="1900945829"/>
    <s v="CSS/CONV-CUSTOM-BLDR"/>
    <s v="SPAN CONSTRUCTION &amp; ENGINEERING, INC."/>
    <s v="PUMZI"/>
    <s v="BO"/>
    <d v="2020-03-04T00:00:00"/>
    <d v="2020-04-03T00:00:00"/>
    <m/>
    <m/>
    <m/>
    <m/>
    <x v="17"/>
    <s v="BH"/>
    <s v="Z12"/>
    <m/>
    <d v="2020-03-11T00:00:00"/>
    <d v="2020-03-12T00:00:00"/>
    <m/>
    <n v="1"/>
    <n v="0"/>
    <n v="0"/>
    <n v="0.76"/>
    <n v="0.76"/>
    <n v="0"/>
    <m/>
    <n v="0"/>
    <n v="0"/>
    <n v="0"/>
    <m/>
    <m/>
    <n v="0"/>
    <n v="1"/>
    <n v="100"/>
    <n v="3.04"/>
    <m/>
    <n v="0"/>
    <m/>
    <m/>
    <m/>
    <m/>
    <m/>
    <m/>
    <m/>
    <m/>
    <m/>
    <m/>
    <m/>
    <m/>
    <m/>
    <m/>
    <m/>
    <m/>
    <m/>
    <m/>
    <m/>
    <m/>
    <s v="WAGNB"/>
    <m/>
    <m/>
    <m/>
    <m/>
    <m/>
    <m/>
    <m/>
    <m/>
    <m/>
    <m/>
    <m/>
    <m/>
    <m/>
    <m/>
    <s v="SVCORDERMAN"/>
    <d v="2020-03-12T00:00:00"/>
    <m/>
    <d v="2020-03-12T00:00:00"/>
    <d v="2020-03-12T00:00:00"/>
    <m/>
    <m/>
    <m/>
    <m/>
    <m/>
    <m/>
    <m/>
    <m/>
    <d v="2020-03-16T00:00:00"/>
    <m/>
    <m/>
    <m/>
    <m/>
    <m/>
    <m/>
    <m/>
    <m/>
    <m/>
    <d v="2020-04-03T00:00:00"/>
    <m/>
    <s v="WAGNB"/>
    <d v="2020-03-11T00:00:00"/>
    <m/>
    <d v="2020-03-11T00:00:00"/>
    <d v="2020-03-11T00:00:00"/>
    <m/>
    <m/>
    <m/>
    <m/>
    <m/>
    <m/>
    <m/>
    <m/>
    <m/>
    <m/>
    <x v="0"/>
    <x v="0"/>
  </r>
  <r>
    <s v="SPALD"/>
    <n v="1804816657"/>
    <s v="CSS/CONV-CUSTOM-BLDR"/>
    <s v="SPAN CONSTRUCTION &amp; ENGINEERING, INC."/>
    <s v="MERCK HPV 89C"/>
    <s v="BO"/>
    <d v="2020-03-09T00:00:00"/>
    <d v="2020-04-07T00:00:00"/>
    <m/>
    <m/>
    <m/>
    <m/>
    <x v="17"/>
    <s v="BH"/>
    <s v="Z12"/>
    <m/>
    <d v="2020-03-09T00:00:00"/>
    <d v="2020-03-10T00:00:00"/>
    <m/>
    <n v="1"/>
    <n v="0"/>
    <n v="0"/>
    <n v="7.76"/>
    <n v="7.76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s v="MKNIFE"/>
    <m/>
    <m/>
    <m/>
    <m/>
    <s v="MKNIFE"/>
    <m/>
    <m/>
    <m/>
    <m/>
    <m/>
    <m/>
    <m/>
    <m/>
    <m/>
    <s v="SVCORDERMAN"/>
    <d v="2020-03-10T00:00:00"/>
    <m/>
    <d v="2020-03-10T00:00:00"/>
    <d v="2020-03-10T00:00:00"/>
    <m/>
    <m/>
    <m/>
    <m/>
    <m/>
    <m/>
    <m/>
    <m/>
    <d v="2020-03-13T00:00:00"/>
    <m/>
    <m/>
    <m/>
    <m/>
    <m/>
    <m/>
    <m/>
    <m/>
    <m/>
    <d v="2020-04-07T00:00:00"/>
    <m/>
    <s v="MKNIFE"/>
    <d v="2020-03-09T00:00:00"/>
    <m/>
    <d v="2020-03-09T00:00:00"/>
    <d v="2020-03-09T00:00:00"/>
    <m/>
    <m/>
    <m/>
    <m/>
    <m/>
    <m/>
    <m/>
    <m/>
    <m/>
    <m/>
    <x v="0"/>
    <x v="0"/>
  </r>
  <r>
    <s v="SPALD"/>
    <n v="1804816660"/>
    <s v="CSS/HS-ENPARTS-BLD"/>
    <s v="SPAN CONSTRUCTION &amp; ENGINEERING, INC."/>
    <s v="MERCK HPV 89C"/>
    <s v="BO"/>
    <d v="2020-03-10T00:00:00"/>
    <d v="2020-03-17T00:00:00"/>
    <m/>
    <m/>
    <m/>
    <m/>
    <x v="17"/>
    <s v="BH"/>
    <s v="Z12"/>
    <m/>
    <m/>
    <m/>
    <m/>
    <n v="1"/>
    <n v="0"/>
    <n v="0"/>
    <n v="0"/>
    <n v="0"/>
    <n v="0"/>
    <m/>
    <n v="0"/>
    <n v="0"/>
    <n v="0"/>
    <m/>
    <m/>
    <n v="0"/>
    <n v="1"/>
    <n v="100"/>
    <n v="-34.200000000000003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2T00:00:00"/>
    <m/>
    <d v="2020-03-12T00:00:00"/>
    <d v="2020-03-12T00:00:00"/>
    <m/>
    <m/>
    <m/>
    <m/>
    <m/>
    <m/>
    <m/>
    <m/>
    <m/>
    <m/>
    <m/>
    <m/>
    <m/>
    <m/>
    <m/>
    <m/>
    <m/>
    <m/>
    <d v="2020-03-13T00:00:00"/>
    <d v="2020-03-13T00:00:00"/>
    <s v="MAWITTMAIER"/>
    <d v="2020-03-10T00:00:00"/>
    <m/>
    <d v="2020-03-10T00:00:00"/>
    <d v="2020-03-10T00:00:00"/>
    <m/>
    <m/>
    <m/>
    <m/>
    <m/>
    <m/>
    <m/>
    <m/>
    <m/>
    <m/>
    <x v="0"/>
    <x v="1"/>
  </r>
  <r>
    <s v="SPALD"/>
    <n v="1804816659"/>
    <s v="CSS/CONV-ENPARTS-BLDR"/>
    <s v="SPAN CONSTRUCTION &amp; ENGINEERING, INC."/>
    <s v="MERCK HPV 89C"/>
    <s v="BO"/>
    <d v="2020-03-10T00:00:00"/>
    <d v="2020-03-18T00:00:00"/>
    <m/>
    <m/>
    <m/>
    <m/>
    <x v="17"/>
    <s v="BH"/>
    <s v="Z12"/>
    <m/>
    <m/>
    <m/>
    <m/>
    <n v="0"/>
    <n v="0"/>
    <n v="0"/>
    <n v="0.9"/>
    <n v="0.9"/>
    <n v="0"/>
    <m/>
    <n v="0"/>
    <n v="0"/>
    <n v="0"/>
    <m/>
    <m/>
    <n v="0"/>
    <n v="0"/>
    <m/>
    <n v="-2874.28"/>
    <m/>
    <n v="0"/>
    <m/>
    <m/>
    <m/>
    <m/>
    <m/>
    <m/>
    <m/>
    <m/>
    <m/>
    <m/>
    <m/>
    <m/>
    <m/>
    <m/>
    <m/>
    <m/>
    <m/>
    <m/>
    <m/>
    <m/>
    <s v="SHOSKINS2"/>
    <d v="2020-03-10T00:00:00"/>
    <d v="2020-03-10T00:00:00"/>
    <d v="2020-03-10T00:00:00"/>
    <d v="2020-03-10T00:00:00"/>
    <m/>
    <m/>
    <m/>
    <m/>
    <m/>
    <m/>
    <m/>
    <m/>
    <m/>
    <m/>
    <s v="SVCORDERMAN"/>
    <d v="2020-03-13T00:00:00"/>
    <m/>
    <d v="2020-03-13T00:00:00"/>
    <d v="2020-03-13T00:00:00"/>
    <m/>
    <m/>
    <m/>
    <m/>
    <m/>
    <m/>
    <m/>
    <m/>
    <d v="2020-03-18T00:00:00"/>
    <m/>
    <m/>
    <m/>
    <m/>
    <m/>
    <m/>
    <m/>
    <m/>
    <m/>
    <d v="2020-03-20T00:00:00"/>
    <n v="43913"/>
    <s v="SHOSKINS2"/>
    <d v="2020-03-10T00:00:00"/>
    <m/>
    <d v="2020-03-10T00:00:00"/>
    <d v="2020-03-10T00:00:00"/>
    <m/>
    <m/>
    <m/>
    <m/>
    <m/>
    <m/>
    <m/>
    <m/>
    <m/>
    <m/>
    <x v="0"/>
    <x v="1"/>
  </r>
  <r>
    <s v="SPALD"/>
    <n v="1804816661"/>
    <s v="CSS/CONV-ENPARTS-BLDR"/>
    <s v="SPAN CONSTRUCTION &amp; ENGINEERING, INC."/>
    <s v="MERCK HPV 89C"/>
    <s v="BO"/>
    <d v="2020-03-17T00:00:00"/>
    <d v="2020-03-26T00:00:00"/>
    <m/>
    <m/>
    <m/>
    <m/>
    <x v="17"/>
    <s v="BH"/>
    <s v="Z12"/>
    <m/>
    <m/>
    <m/>
    <m/>
    <n v="1"/>
    <n v="0"/>
    <n v="0"/>
    <n v="0.02"/>
    <n v="0.02"/>
    <n v="0"/>
    <m/>
    <n v="0"/>
    <n v="0"/>
    <n v="0"/>
    <m/>
    <m/>
    <n v="0"/>
    <n v="1"/>
    <n v="100"/>
    <n v="-60.38"/>
    <m/>
    <n v="0"/>
    <m/>
    <m/>
    <m/>
    <m/>
    <m/>
    <m/>
    <m/>
    <m/>
    <m/>
    <m/>
    <m/>
    <m/>
    <m/>
    <m/>
    <m/>
    <m/>
    <m/>
    <m/>
    <m/>
    <m/>
    <s v="MKNIFE"/>
    <m/>
    <m/>
    <m/>
    <m/>
    <s v="MKNIFE"/>
    <m/>
    <m/>
    <m/>
    <m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m/>
    <m/>
    <m/>
    <m/>
    <m/>
    <m/>
    <m/>
    <m/>
    <d v="2020-03-26T00:00:00"/>
    <d v="2020-03-26T00:00:00"/>
    <s v="MKNIFE"/>
    <d v="2020-03-17T00:00:00"/>
    <m/>
    <d v="2020-03-17T00:00:00"/>
    <d v="2020-03-19T00:00:00"/>
    <m/>
    <m/>
    <m/>
    <m/>
    <m/>
    <m/>
    <m/>
    <m/>
    <m/>
    <m/>
    <x v="1"/>
    <x v="1"/>
  </r>
  <r>
    <s v="KECRUMB"/>
    <n v="1900945831"/>
    <s v="CSS/CONV-CUSTOM-BLDR"/>
    <s v="SPAN CONSTRUCTION &amp; ENGINEERING, INC."/>
    <s v="PUMZI"/>
    <s v="BO"/>
    <d v="2020-03-18T00:00:00"/>
    <d v="2020-03-27T00:00:00"/>
    <m/>
    <m/>
    <m/>
    <m/>
    <x v="17"/>
    <s v="BH"/>
    <s v="Z12"/>
    <m/>
    <d v="2020-03-20T00:00:00"/>
    <d v="2020-03-20T00:00:00"/>
    <m/>
    <n v="1"/>
    <n v="0"/>
    <n v="0"/>
    <n v="1.1599999999999999"/>
    <n v="1.1599999999999999"/>
    <n v="0"/>
    <m/>
    <n v="0"/>
    <n v="0"/>
    <n v="0"/>
    <m/>
    <m/>
    <n v="0"/>
    <n v="1"/>
    <n v="100"/>
    <n v="71.540000000000006"/>
    <m/>
    <n v="0"/>
    <m/>
    <m/>
    <m/>
    <m/>
    <m/>
    <m/>
    <m/>
    <m/>
    <m/>
    <m/>
    <m/>
    <m/>
    <m/>
    <m/>
    <m/>
    <m/>
    <m/>
    <m/>
    <m/>
    <m/>
    <s v="WAGNB"/>
    <m/>
    <m/>
    <m/>
    <m/>
    <m/>
    <m/>
    <m/>
    <m/>
    <m/>
    <m/>
    <m/>
    <m/>
    <m/>
    <m/>
    <s v="SVCORDERMAN"/>
    <d v="2020-03-23T00:00:00"/>
    <m/>
    <d v="2020-03-23T00:00:00"/>
    <d v="2020-03-20T00:00:00"/>
    <m/>
    <m/>
    <m/>
    <m/>
    <m/>
    <m/>
    <m/>
    <m/>
    <d v="2020-03-25T00:00:00"/>
    <m/>
    <m/>
    <m/>
    <m/>
    <m/>
    <m/>
    <m/>
    <m/>
    <m/>
    <d v="2020-04-03T00:00:00"/>
    <m/>
    <s v="WAGNB"/>
    <d v="2020-03-19T00:00:00"/>
    <m/>
    <d v="2020-03-19T00:00:00"/>
    <d v="2020-03-19T00:00:00"/>
    <m/>
    <m/>
    <m/>
    <m/>
    <m/>
    <m/>
    <m/>
    <m/>
    <m/>
    <m/>
    <x v="0"/>
    <x v="0"/>
  </r>
  <r>
    <s v="SPALD"/>
    <n v="2000579805"/>
    <s v="CSS/CONV-CUSTOM-BLDR"/>
    <s v="SPAN CONSTRUCTION &amp; ENGINEERING, INC."/>
    <s v="DS4 SPINE"/>
    <s v="BO"/>
    <d v="2020-03-20T00:00:00"/>
    <d v="2020-04-16T00:00:00"/>
    <m/>
    <m/>
    <m/>
    <m/>
    <x v="17"/>
    <s v="BH"/>
    <s v="Z15"/>
    <m/>
    <d v="2020-03-23T00:00:00"/>
    <d v="2020-03-24T00:00:00"/>
    <m/>
    <n v="8055"/>
    <n v="0"/>
    <n v="4.4800000000000004"/>
    <n v="3.55"/>
    <n v="3.55"/>
    <n v="0"/>
    <m/>
    <n v="0"/>
    <n v="0"/>
    <n v="0"/>
    <m/>
    <m/>
    <n v="0"/>
    <n v="2146"/>
    <n v="26.641999999999999"/>
    <n v="0"/>
    <m/>
    <n v="0"/>
    <m/>
    <m/>
    <m/>
    <m/>
    <m/>
    <m/>
    <m/>
    <m/>
    <m/>
    <m/>
    <m/>
    <m/>
    <m/>
    <m/>
    <m/>
    <m/>
    <m/>
    <m/>
    <m/>
    <m/>
    <s v="CCONG"/>
    <m/>
    <m/>
    <n v="43913"/>
    <m/>
    <m/>
    <m/>
    <m/>
    <m/>
    <m/>
    <m/>
    <m/>
    <m/>
    <m/>
    <m/>
    <m/>
    <m/>
    <m/>
    <d v="2020-03-25T00:00:00"/>
    <d v="2020-03-25T00:00:00"/>
    <s v="CCONG"/>
    <m/>
    <m/>
    <n v="43913"/>
    <m/>
    <m/>
    <m/>
    <m/>
    <d v="2020-03-30T00:00:00"/>
    <m/>
    <m/>
    <m/>
    <m/>
    <m/>
    <m/>
    <m/>
    <m/>
    <m/>
    <d v="2020-04-16T00:00:00"/>
    <m/>
    <s v="CCONG"/>
    <d v="2020-03-23T00:00:00"/>
    <m/>
    <d v="2020-03-23T00:00:00"/>
    <d v="2020-03-23T00:00:00"/>
    <m/>
    <m/>
    <m/>
    <m/>
    <m/>
    <m/>
    <m/>
    <m/>
    <m/>
    <m/>
    <x v="0"/>
    <x v="0"/>
  </r>
  <r>
    <s v="SPALD"/>
    <n v="1804816658"/>
    <s v="CSS/CONV-ENPARTS-BLDR"/>
    <s v="SPAN CONSTRUCTION &amp; ENGINEERING, INC."/>
    <s v="MERCK HPV 89C"/>
    <s v="BO"/>
    <d v="2020-03-09T00:00:00"/>
    <d v="2020-03-16T00:00:00"/>
    <m/>
    <m/>
    <m/>
    <m/>
    <x v="18"/>
    <s v="BH"/>
    <s v="P"/>
    <m/>
    <m/>
    <m/>
    <m/>
    <n v="1"/>
    <n v="0"/>
    <n v="0.08"/>
    <n v="0.1"/>
    <n v="0.1"/>
    <n v="0"/>
    <m/>
    <n v="0"/>
    <n v="0"/>
    <n v="0"/>
    <n v="0.25"/>
    <n v="0"/>
    <n v="0"/>
    <n v="-203"/>
    <m/>
    <n v="-205.11"/>
    <m/>
    <n v="0"/>
    <m/>
    <m/>
    <m/>
    <m/>
    <m/>
    <m/>
    <m/>
    <m/>
    <m/>
    <m/>
    <m/>
    <m/>
    <m/>
    <m/>
    <m/>
    <m/>
    <m/>
    <m/>
    <m/>
    <m/>
    <s v="MAWITTMAIER"/>
    <m/>
    <m/>
    <m/>
    <m/>
    <m/>
    <m/>
    <m/>
    <m/>
    <m/>
    <m/>
    <m/>
    <m/>
    <m/>
    <m/>
    <s v="SVCORDERMAN"/>
    <d v="2020-03-10T00:00:00"/>
    <m/>
    <d v="2020-03-10T00:00:00"/>
    <d v="2020-03-10T00:00:00"/>
    <m/>
    <m/>
    <m/>
    <m/>
    <m/>
    <m/>
    <m/>
    <m/>
    <d v="2020-03-13T00:00:00"/>
    <m/>
    <m/>
    <m/>
    <m/>
    <m/>
    <m/>
    <m/>
    <m/>
    <m/>
    <d v="2020-03-18T00:00:00"/>
    <n v="43906"/>
    <s v="MAWITTMAIER"/>
    <d v="2020-03-09T00:00:00"/>
    <m/>
    <d v="2020-03-09T00:00:00"/>
    <d v="2020-03-09T00:00:00"/>
    <m/>
    <m/>
    <m/>
    <m/>
    <m/>
    <m/>
    <m/>
    <m/>
    <m/>
    <m/>
    <x v="0"/>
    <x v="1"/>
  </r>
  <r>
    <s v="SPALD"/>
    <n v="1901007678"/>
    <s v="CSS/CONV-ENPARTS-BLDR"/>
    <s v="SPAN CONSTRUCTION &amp; ENGINEERING, INC."/>
    <s v="MERCK FACTORY 4"/>
    <s v="BO"/>
    <d v="2020-03-12T00:00:00"/>
    <d v="2020-03-20T00:00:00"/>
    <m/>
    <m/>
    <s v="CAT"/>
    <m/>
    <x v="18"/>
    <s v="BH"/>
    <s v="P"/>
    <m/>
    <m/>
    <m/>
    <m/>
    <n v="0"/>
    <n v="0"/>
    <n v="0"/>
    <n v="2.21"/>
    <n v="2.21"/>
    <n v="0"/>
    <m/>
    <n v="0"/>
    <n v="0"/>
    <n v="0"/>
    <m/>
    <m/>
    <n v="0"/>
    <n v="0"/>
    <m/>
    <n v="-5003.01"/>
    <m/>
    <n v="0"/>
    <m/>
    <m/>
    <m/>
    <m/>
    <m/>
    <m/>
    <m/>
    <m/>
    <m/>
    <m/>
    <m/>
    <m/>
    <m/>
    <m/>
    <m/>
    <m/>
    <m/>
    <m/>
    <m/>
    <m/>
    <s v="MAWITTMAIER"/>
    <m/>
    <m/>
    <m/>
    <m/>
    <m/>
    <m/>
    <m/>
    <m/>
    <m/>
    <m/>
    <m/>
    <m/>
    <m/>
    <m/>
    <s v="SVCORDERMAN"/>
    <d v="2020-03-16T00:00:00"/>
    <m/>
    <d v="2020-03-16T00:00:00"/>
    <d v="2020-03-16T00:00:00"/>
    <m/>
    <m/>
    <m/>
    <m/>
    <m/>
    <m/>
    <m/>
    <m/>
    <d v="2020-03-19T00:00:00"/>
    <m/>
    <m/>
    <m/>
    <m/>
    <m/>
    <m/>
    <m/>
    <m/>
    <m/>
    <d v="2020-03-30T00:00:00"/>
    <n v="43915"/>
    <s v="MAWITTMAIER"/>
    <d v="2020-03-13T00:00:00"/>
    <m/>
    <d v="2020-03-13T00:00:00"/>
    <d v="2020-03-13T00:00:00"/>
    <s v="AMSHEPHERD"/>
    <m/>
    <m/>
    <m/>
    <m/>
    <m/>
    <m/>
    <m/>
    <m/>
    <m/>
    <x v="0"/>
    <x v="1"/>
  </r>
  <r>
    <s v="SPALD"/>
    <n v="1901007696"/>
    <s v="CSS/CONV-ENPARTS-BLDR"/>
    <s v="SPAN CONSTRUCTION &amp; ENGINEERING, INC."/>
    <s v="MERCK FACTORY 4"/>
    <s v="BO"/>
    <d v="2020-03-24T00:00:00"/>
    <d v="2020-03-31T00:00:00"/>
    <m/>
    <m/>
    <s v="CAT"/>
    <m/>
    <x v="18"/>
    <s v="BH"/>
    <s v="P"/>
    <m/>
    <m/>
    <m/>
    <m/>
    <n v="0.91"/>
    <n v="0"/>
    <n v="8.17"/>
    <n v="8"/>
    <n v="8"/>
    <n v="0"/>
    <m/>
    <n v="0"/>
    <n v="0"/>
    <n v="0"/>
    <m/>
    <m/>
    <n v="0"/>
    <n v="-13938.09"/>
    <m/>
    <n v="0"/>
    <m/>
    <n v="0"/>
    <m/>
    <m/>
    <m/>
    <m/>
    <m/>
    <m/>
    <m/>
    <m/>
    <m/>
    <m/>
    <m/>
    <m/>
    <m/>
    <m/>
    <m/>
    <m/>
    <m/>
    <m/>
    <m/>
    <m/>
    <s v="MAWITTMAIER"/>
    <m/>
    <m/>
    <m/>
    <m/>
    <m/>
    <m/>
    <m/>
    <m/>
    <m/>
    <m/>
    <m/>
    <m/>
    <m/>
    <m/>
    <s v="SVCORDERMAN"/>
    <d v="2020-03-24T00:00:00"/>
    <m/>
    <d v="2020-03-24T00:00:00"/>
    <d v="2020-03-24T00:00:00"/>
    <m/>
    <m/>
    <m/>
    <m/>
    <m/>
    <m/>
    <m/>
    <m/>
    <d v="2020-03-27T00:00:00"/>
    <m/>
    <m/>
    <m/>
    <m/>
    <m/>
    <m/>
    <m/>
    <m/>
    <m/>
    <d v="2020-03-31T00:00:00"/>
    <m/>
    <s v="MAWITTMAIER"/>
    <d v="2020-03-24T00:00:00"/>
    <m/>
    <d v="2020-03-24T00:00:00"/>
    <d v="2020-03-24T00:00:00"/>
    <s v="AMSHEPHERD"/>
    <m/>
    <m/>
    <m/>
    <m/>
    <m/>
    <m/>
    <m/>
    <m/>
    <m/>
    <x v="0"/>
    <x v="1"/>
  </r>
  <r>
    <s v="SPALD"/>
    <n v="1804816662"/>
    <s v="CSS/CONV-ENPARTS-BLDR"/>
    <s v="SPAN CONSTRUCTION &amp; ENGINEERING, INC."/>
    <s v="MERCK HPV 89C"/>
    <s v="BO"/>
    <d v="2020-03-25T00:00:00"/>
    <d v="2020-04-01T00:00:00"/>
    <m/>
    <m/>
    <m/>
    <m/>
    <x v="18"/>
    <s v="BH"/>
    <s v="P"/>
    <m/>
    <m/>
    <m/>
    <m/>
    <n v="1"/>
    <n v="0"/>
    <n v="0"/>
    <n v="0.11"/>
    <n v="0.11"/>
    <n v="0"/>
    <m/>
    <n v="0"/>
    <n v="0"/>
    <n v="0"/>
    <m/>
    <m/>
    <n v="0"/>
    <n v="1"/>
    <n v="100"/>
    <n v="-180.29"/>
    <m/>
    <n v="0"/>
    <m/>
    <m/>
    <m/>
    <m/>
    <m/>
    <m/>
    <m/>
    <m/>
    <m/>
    <m/>
    <m/>
    <m/>
    <m/>
    <m/>
    <m/>
    <m/>
    <m/>
    <m/>
    <m/>
    <m/>
    <s v="MAWITTMAIER"/>
    <m/>
    <m/>
    <m/>
    <m/>
    <m/>
    <m/>
    <m/>
    <m/>
    <m/>
    <m/>
    <m/>
    <m/>
    <m/>
    <m/>
    <s v="SVCORDERMAN"/>
    <d v="2020-03-25T00:00:00"/>
    <m/>
    <d v="2020-03-25T00:00:00"/>
    <d v="2020-03-25T00:00:00"/>
    <m/>
    <m/>
    <m/>
    <m/>
    <m/>
    <m/>
    <m/>
    <m/>
    <d v="2020-03-30T00:00:00"/>
    <m/>
    <m/>
    <m/>
    <m/>
    <m/>
    <m/>
    <m/>
    <m/>
    <m/>
    <d v="2020-03-26T00:00:00"/>
    <n v="43917"/>
    <s v="MAWITTMAIER"/>
    <d v="2020-03-25T00:00:00"/>
    <m/>
    <d v="2020-03-25T00:00:00"/>
    <d v="2020-03-25T00:00:00"/>
    <m/>
    <m/>
    <m/>
    <m/>
    <m/>
    <m/>
    <m/>
    <m/>
    <m/>
    <m/>
    <x v="0"/>
    <x v="1"/>
  </r>
  <r>
    <s v="MASTALLINGS"/>
    <n v="1803831658"/>
    <s v="CSS/CONV-ENPARTS-BLDR"/>
    <s v="SPAN CONSTRUCTION &amp; ENGINEERING, INC."/>
    <s v="PROJECT PIERCE"/>
    <s v="CL"/>
    <d v="2020-02-18T00:00:00"/>
    <m/>
    <m/>
    <s v="NA"/>
    <m/>
    <m/>
    <x v="18"/>
    <s v="BH"/>
    <s v="Z1"/>
    <m/>
    <m/>
    <m/>
    <n v="43892"/>
    <n v="0"/>
    <n v="0"/>
    <n v="0"/>
    <n v="0.05"/>
    <n v="0.05"/>
    <n v="0"/>
    <m/>
    <n v="0"/>
    <n v="0"/>
    <n v="0"/>
    <m/>
    <m/>
    <n v="0"/>
    <n v="0"/>
    <m/>
    <n v="-328.7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2-24T00:00:00"/>
    <m/>
    <m/>
    <m/>
    <m/>
    <m/>
    <m/>
    <m/>
    <m/>
    <m/>
    <m/>
    <m/>
    <m/>
    <m/>
    <m/>
    <m/>
    <m/>
    <m/>
    <m/>
    <d v="2020-02-25T00:00:00"/>
    <n v="43887"/>
    <s v="BTOTTEN"/>
    <d v="2020-02-24T00:00:00"/>
    <m/>
    <d v="2020-02-24T00:00:00"/>
    <d v="2020-02-24T00:00:00"/>
    <m/>
    <m/>
    <m/>
    <m/>
    <m/>
    <m/>
    <m/>
    <m/>
    <m/>
    <m/>
    <x v="0"/>
    <x v="1"/>
  </r>
  <r>
    <s v="MASTALLINGS"/>
    <n v="1803831663"/>
    <s v="CSS/CONV-ENPARTS-BLDR"/>
    <s v="SPAN CONSTRUCTION &amp; ENGINEERING, INC."/>
    <s v="PROJECT PIERCE"/>
    <s v="BO"/>
    <d v="2020-03-12T00:00:00"/>
    <d v="2020-03-20T00:00:00"/>
    <m/>
    <s v="NA"/>
    <m/>
    <m/>
    <x v="18"/>
    <s v="BH"/>
    <s v="Z1"/>
    <m/>
    <m/>
    <m/>
    <m/>
    <n v="2"/>
    <n v="0"/>
    <n v="0"/>
    <n v="0.56999999999999995"/>
    <n v="0.56999999999999995"/>
    <n v="0"/>
    <m/>
    <n v="0"/>
    <n v="0"/>
    <n v="0"/>
    <m/>
    <m/>
    <n v="0"/>
    <n v="2"/>
    <n v="100"/>
    <n v="-1847.5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6T00:00:00"/>
    <m/>
    <d v="2020-03-16T00:00:00"/>
    <d v="2020-03-16T00:00:00"/>
    <m/>
    <m/>
    <m/>
    <m/>
    <m/>
    <m/>
    <m/>
    <m/>
    <d v="2020-03-19T00:00:00"/>
    <m/>
    <m/>
    <m/>
    <m/>
    <m/>
    <m/>
    <m/>
    <m/>
    <m/>
    <d v="2020-03-24T00:00:00"/>
    <n v="43908"/>
    <s v="BTOTTEN"/>
    <d v="2020-03-13T00:00:00"/>
    <m/>
    <d v="2020-03-13T00:00:00"/>
    <d v="2020-03-13T00:00:00"/>
    <m/>
    <m/>
    <m/>
    <m/>
    <m/>
    <m/>
    <m/>
    <m/>
    <m/>
    <m/>
    <x v="0"/>
    <x v="1"/>
  </r>
  <r>
    <s v="MASTALLINGS"/>
    <n v="1803831662"/>
    <s v="CSS/CONV-ENPARTS-BLDR"/>
    <s v="SPAN CONSTRUCTION &amp; ENGINEERING, INC."/>
    <s v="PROJECT PIERCE"/>
    <s v="BO"/>
    <d v="2020-03-12T00:00:00"/>
    <d v="2020-03-20T00:00:00"/>
    <m/>
    <s v="NA"/>
    <m/>
    <m/>
    <x v="18"/>
    <s v="BH"/>
    <s v="Z1"/>
    <m/>
    <m/>
    <m/>
    <m/>
    <n v="2"/>
    <n v="0"/>
    <n v="0"/>
    <n v="1.45"/>
    <n v="1.45"/>
    <n v="0"/>
    <m/>
    <n v="0"/>
    <n v="0"/>
    <n v="0"/>
    <m/>
    <m/>
    <n v="0"/>
    <n v="2"/>
    <n v="100"/>
    <n v="-1863.1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3T00:00:00"/>
    <m/>
    <d v="2020-03-13T00:00:00"/>
    <d v="2020-03-13T00:00:00"/>
    <m/>
    <m/>
    <m/>
    <m/>
    <m/>
    <m/>
    <m/>
    <m/>
    <m/>
    <m/>
    <m/>
    <m/>
    <m/>
    <m/>
    <m/>
    <m/>
    <m/>
    <m/>
    <d v="2020-03-20T00:00:00"/>
    <n v="43914"/>
    <s v="BTOTTEN"/>
    <d v="2020-03-13T00:00:00"/>
    <m/>
    <d v="2020-03-13T00:00:00"/>
    <d v="2020-03-13T00:00:00"/>
    <m/>
    <m/>
    <m/>
    <m/>
    <m/>
    <m/>
    <m/>
    <m/>
    <m/>
    <m/>
    <x v="0"/>
    <x v="1"/>
  </r>
  <r>
    <s v="SRHUSKAMP"/>
    <n v="1901449707"/>
    <s v="GB/LM-CUSTOM-BLDR"/>
    <s v="SPAN CONSTRUCTION &amp; ENGINEERING, INC."/>
    <s v="COSTCO-SARATOGA SPRINGS, UT"/>
    <s v="BO"/>
    <d v="2019-12-10T00:00:00"/>
    <n v="43943"/>
    <m/>
    <s v="TPXT II"/>
    <m/>
    <s v="CX"/>
    <x v="19"/>
    <s v="BH"/>
    <s v="B1"/>
    <m/>
    <n v="43901"/>
    <n v="43902"/>
    <m/>
    <n v="60357"/>
    <n v="0"/>
    <n v="27.15"/>
    <n v="27.94"/>
    <n v="27.94"/>
    <n v="0"/>
    <m/>
    <n v="0"/>
    <n v="0"/>
    <n v="0"/>
    <m/>
    <m/>
    <n v="0"/>
    <n v="10619"/>
    <n v="17.594000000000001"/>
    <n v="0"/>
    <m/>
    <n v="0"/>
    <m/>
    <m/>
    <m/>
    <m/>
    <m/>
    <s v="CSZHAW"/>
    <n v="43858"/>
    <n v="43858"/>
    <n v="43872"/>
    <n v="43872"/>
    <s v="VDONG"/>
    <m/>
    <m/>
    <m/>
    <m/>
    <m/>
    <m/>
    <m/>
    <m/>
    <m/>
    <s v="CSWANGL2"/>
    <n v="43880"/>
    <n v="43880"/>
    <n v="43889"/>
    <n v="43889"/>
    <s v="CSWUM1"/>
    <n v="43892"/>
    <n v="43892"/>
    <n v="43895"/>
    <n v="43895"/>
    <s v="CSWUM1"/>
    <n v="43896"/>
    <n v="43896"/>
    <n v="43900"/>
    <n v="43900"/>
    <s v="SVCORDERMAN"/>
    <d v="2020-03-24T00:00:00"/>
    <m/>
    <d v="2020-03-24T00:00:00"/>
    <d v="2020-03-23T00:00:00"/>
    <m/>
    <m/>
    <m/>
    <m/>
    <m/>
    <m/>
    <m/>
    <m/>
    <d v="2020-03-26T00:00:00"/>
    <m/>
    <m/>
    <m/>
    <m/>
    <m/>
    <m/>
    <m/>
    <m/>
    <m/>
    <d v="2020-04-22T00:00:00"/>
    <m/>
    <s v="CSWANGL2"/>
    <d v="2020-03-23T00:00:00"/>
    <m/>
    <d v="2020-03-23T00:00:00"/>
    <d v="2020-03-23T00:00:00"/>
    <m/>
    <m/>
    <m/>
    <m/>
    <m/>
    <m/>
    <m/>
    <m/>
    <m/>
    <m/>
    <x v="0"/>
    <x v="0"/>
  </r>
  <r>
    <s v="SRHUSKAMP"/>
    <n v="1901449706"/>
    <s v="GB/LM-CUSTOM-BLDR"/>
    <s v="SPAN CONSTRUCTION &amp; ENGINEERING, INC."/>
    <s v="COSTCO-SARATOGA SPRINGS, UT"/>
    <s v="BO"/>
    <d v="2019-12-10T00:00:00"/>
    <d v="2020-04-22T00:00:00"/>
    <m/>
    <s v="TPXT I"/>
    <m/>
    <s v="CX"/>
    <x v="19"/>
    <s v="BH"/>
    <s v="B1"/>
    <m/>
    <n v="43901"/>
    <n v="43902"/>
    <m/>
    <n v="60357"/>
    <n v="0"/>
    <n v="27.15"/>
    <n v="24.36"/>
    <n v="24.36"/>
    <n v="0"/>
    <m/>
    <n v="0"/>
    <n v="0"/>
    <n v="0"/>
    <m/>
    <m/>
    <n v="0"/>
    <n v="10619"/>
    <n v="17.594000000000001"/>
    <n v="0"/>
    <m/>
    <n v="0"/>
    <m/>
    <m/>
    <m/>
    <m/>
    <m/>
    <s v="CSZHAW"/>
    <n v="43859"/>
    <n v="43859"/>
    <n v="43872"/>
    <n v="43872"/>
    <s v="VDONG"/>
    <m/>
    <m/>
    <n v="43872"/>
    <m/>
    <m/>
    <m/>
    <m/>
    <m/>
    <m/>
    <s v="CSWANGL2"/>
    <n v="43880"/>
    <n v="43880"/>
    <n v="43889"/>
    <n v="43889"/>
    <s v="CSWUM1"/>
    <n v="43892"/>
    <n v="43892"/>
    <n v="43895"/>
    <n v="43895"/>
    <s v="CSWUM1"/>
    <n v="43896"/>
    <n v="43896"/>
    <n v="43900"/>
    <n v="43900"/>
    <s v="SVCORDERMAN"/>
    <n v="43914"/>
    <m/>
    <d v="2020-03-24T00:00:00"/>
    <d v="2020-03-23T00:00:00"/>
    <m/>
    <m/>
    <m/>
    <m/>
    <m/>
    <m/>
    <m/>
    <m/>
    <d v="2020-03-26T00:00:00"/>
    <m/>
    <m/>
    <m/>
    <m/>
    <m/>
    <m/>
    <m/>
    <m/>
    <m/>
    <d v="2020-04-22T00:00:00"/>
    <m/>
    <s v="CSWANGL2"/>
    <d v="2020-03-23T00:00:00"/>
    <m/>
    <d v="2020-03-23T00:00:00"/>
    <d v="2020-03-23T00:00:00"/>
    <m/>
    <m/>
    <m/>
    <m/>
    <m/>
    <m/>
    <m/>
    <m/>
    <m/>
    <m/>
    <x v="0"/>
    <x v="0"/>
  </r>
  <r>
    <s v="SRHUSKAMP"/>
    <n v="1901449723"/>
    <s v="GB/LM-CUSTOM-BLDR"/>
    <s v="SPAN CONSTRUCTION &amp; ENGINEERING, INC."/>
    <s v="COSTCO-SARATOGA SPRINGS, UT"/>
    <s v="BO"/>
    <d v="2019-12-10T00:00:00"/>
    <d v="2020-04-28T00:00:00"/>
    <m/>
    <s v="TPXT VI"/>
    <m/>
    <s v="CX"/>
    <x v="19"/>
    <s v="BH"/>
    <s v="B1"/>
    <m/>
    <n v="43901"/>
    <n v="43902"/>
    <m/>
    <n v="60357"/>
    <n v="0"/>
    <n v="27.15"/>
    <n v="27.24"/>
    <n v="27.24"/>
    <n v="0"/>
    <m/>
    <n v="0"/>
    <n v="0"/>
    <n v="0"/>
    <m/>
    <m/>
    <n v="0"/>
    <n v="10619"/>
    <n v="17.594000000000001"/>
    <n v="0"/>
    <m/>
    <n v="0"/>
    <m/>
    <m/>
    <m/>
    <m/>
    <m/>
    <s v="CSZHAW"/>
    <n v="43858"/>
    <n v="43858"/>
    <n v="43872"/>
    <n v="43872"/>
    <s v="VDONG"/>
    <m/>
    <m/>
    <m/>
    <m/>
    <m/>
    <m/>
    <m/>
    <m/>
    <m/>
    <s v="CSWANGL2"/>
    <n v="43880"/>
    <n v="43880"/>
    <n v="43889"/>
    <n v="43889"/>
    <s v="CSWUM1"/>
    <n v="43892"/>
    <n v="43892"/>
    <n v="43895"/>
    <n v="43895"/>
    <s v="CSWUM1"/>
    <n v="43896"/>
    <n v="43896"/>
    <n v="43900"/>
    <n v="43900"/>
    <s v="SVCORDERMAN"/>
    <n v="43914"/>
    <m/>
    <d v="2020-03-24T00:00:00"/>
    <d v="2020-03-23T00:00:00"/>
    <m/>
    <m/>
    <m/>
    <m/>
    <m/>
    <m/>
    <m/>
    <m/>
    <d v="2020-03-26T00:00:00"/>
    <m/>
    <m/>
    <m/>
    <m/>
    <m/>
    <m/>
    <m/>
    <m/>
    <m/>
    <d v="2020-04-28T00:00:00"/>
    <m/>
    <s v="CSWANGL2"/>
    <d v="2020-03-23T00:00:00"/>
    <m/>
    <d v="2020-03-23T00:00:00"/>
    <d v="2020-03-23T00:00:00"/>
    <m/>
    <m/>
    <m/>
    <m/>
    <m/>
    <m/>
    <m/>
    <m/>
    <m/>
    <m/>
    <x v="0"/>
    <x v="0"/>
  </r>
  <r>
    <s v="SRHUSKAMP"/>
    <n v="1901449722"/>
    <s v="GB/LM-CUSTOM-BLDR"/>
    <s v="SPAN CONSTRUCTION &amp; ENGINEERING, INC."/>
    <s v="COSTCO-SARATOGA SPRINGS, UT"/>
    <s v="BO"/>
    <d v="2019-12-10T00:00:00"/>
    <d v="2020-04-28T00:00:00"/>
    <m/>
    <s v="TPXT V"/>
    <m/>
    <s v="CX"/>
    <x v="19"/>
    <s v="BH"/>
    <s v="B1"/>
    <m/>
    <n v="43901"/>
    <n v="43902"/>
    <m/>
    <n v="60357"/>
    <n v="0"/>
    <n v="27.15"/>
    <n v="27.44"/>
    <n v="27.44"/>
    <n v="0"/>
    <m/>
    <n v="0"/>
    <n v="0"/>
    <n v="0"/>
    <m/>
    <m/>
    <n v="0"/>
    <n v="10619"/>
    <n v="17.594000000000001"/>
    <n v="0"/>
    <m/>
    <n v="0"/>
    <m/>
    <m/>
    <m/>
    <m/>
    <m/>
    <s v="CSZHAW"/>
    <n v="43858"/>
    <n v="43858"/>
    <n v="43872"/>
    <n v="43872"/>
    <s v="VDONG"/>
    <m/>
    <m/>
    <m/>
    <m/>
    <m/>
    <m/>
    <m/>
    <m/>
    <m/>
    <s v="CSWANGL2"/>
    <d v="2020-02-19T00:00:00"/>
    <d v="2020-02-19T00:00:00"/>
    <d v="2020-02-28T00:00:00"/>
    <d v="2020-02-28T00:00:00"/>
    <s v="CSWUM1"/>
    <n v="43892"/>
    <n v="43892"/>
    <n v="43895"/>
    <n v="43895"/>
    <s v="CSWUM1"/>
    <n v="43896"/>
    <n v="43896"/>
    <n v="43900"/>
    <n v="43900"/>
    <s v="SVCORDERMAN"/>
    <d v="2020-03-24T00:00:00"/>
    <m/>
    <d v="2020-03-24T00:00:00"/>
    <d v="2020-03-23T00:00:00"/>
    <m/>
    <m/>
    <m/>
    <m/>
    <m/>
    <m/>
    <m/>
    <m/>
    <d v="2020-03-26T00:00:00"/>
    <m/>
    <m/>
    <m/>
    <m/>
    <m/>
    <m/>
    <m/>
    <m/>
    <m/>
    <d v="2020-04-28T00:00:00"/>
    <m/>
    <s v="CSWANGL2"/>
    <d v="2020-03-23T00:00:00"/>
    <m/>
    <d v="2020-03-23T00:00:00"/>
    <d v="2020-03-23T00:00:00"/>
    <m/>
    <m/>
    <m/>
    <m/>
    <m/>
    <m/>
    <m/>
    <m/>
    <m/>
    <m/>
    <x v="0"/>
    <x v="0"/>
  </r>
  <r>
    <s v="SRHUSKAMP"/>
    <n v="1901449709"/>
    <s v="GB/LM-CUSTOM-BLDR"/>
    <s v="SPAN CONSTRUCTION &amp; ENGINEERING, INC."/>
    <s v="COSTCO-SARATOGA SPRINGS, UT"/>
    <s v="BO"/>
    <d v="2019-12-10T00:00:00"/>
    <d v="2020-04-24T00:00:00"/>
    <m/>
    <s v="TPXT IV"/>
    <m/>
    <s v="CX"/>
    <x v="19"/>
    <s v="BH"/>
    <s v="B1"/>
    <m/>
    <d v="2020-03-11T00:00:00"/>
    <d v="2020-03-12T00:00:00"/>
    <m/>
    <n v="60360"/>
    <n v="0"/>
    <n v="27.15"/>
    <n v="31.08"/>
    <n v="31.08"/>
    <n v="0"/>
    <m/>
    <n v="0"/>
    <n v="0"/>
    <n v="0"/>
    <m/>
    <m/>
    <n v="0"/>
    <n v="10622"/>
    <n v="17.597999999999999"/>
    <n v="0"/>
    <m/>
    <n v="0"/>
    <m/>
    <m/>
    <m/>
    <m/>
    <m/>
    <s v="CSZHAW"/>
    <d v="2020-01-28T00:00:00"/>
    <d v="2020-01-28T00:00:00"/>
    <d v="2020-02-11T00:00:00"/>
    <d v="2020-02-11T00:00:00"/>
    <s v="VDONG"/>
    <m/>
    <m/>
    <m/>
    <m/>
    <m/>
    <m/>
    <m/>
    <m/>
    <m/>
    <s v="CSWANGL2"/>
    <d v="2020-02-19T00:00:00"/>
    <d v="2020-02-19T00:00:00"/>
    <d v="2020-02-28T00:00:00"/>
    <d v="2020-02-28T00:00:00"/>
    <s v="CSWUM1"/>
    <d v="2020-03-02T00:00:00"/>
    <d v="2020-03-02T00:00:00"/>
    <d v="2020-03-05T00:00:00"/>
    <d v="2020-03-05T00:00:00"/>
    <s v="CSWUM1"/>
    <n v="43896"/>
    <n v="43896"/>
    <n v="43900"/>
    <n v="43900"/>
    <s v="SVCORDERMAN"/>
    <d v="2020-03-24T00:00:00"/>
    <m/>
    <d v="2020-03-24T00:00:00"/>
    <d v="2020-03-23T00:00:00"/>
    <m/>
    <m/>
    <m/>
    <m/>
    <m/>
    <m/>
    <m/>
    <m/>
    <d v="2020-03-26T00:00:00"/>
    <m/>
    <m/>
    <m/>
    <m/>
    <m/>
    <m/>
    <m/>
    <m/>
    <m/>
    <d v="2020-04-24T00:00:00"/>
    <m/>
    <s v="CSWANGL2"/>
    <d v="2020-03-23T00:00:00"/>
    <m/>
    <d v="2020-03-23T00:00:00"/>
    <d v="2020-03-23T00:00:00"/>
    <m/>
    <m/>
    <m/>
    <m/>
    <m/>
    <m/>
    <m/>
    <m/>
    <m/>
    <m/>
    <x v="0"/>
    <x v="0"/>
  </r>
  <r>
    <s v="SRHUSKAMP"/>
    <n v="1901449708"/>
    <s v="GB/LM-CUSTOM-BLDR"/>
    <s v="SPAN CONSTRUCTION &amp; ENGINEERING, INC."/>
    <s v="COSTCO-SARATOGA SPRINGS, UT"/>
    <s v="BO"/>
    <d v="2019-12-10T00:00:00"/>
    <d v="2020-04-24T00:00:00"/>
    <m/>
    <s v="TPXT III"/>
    <m/>
    <s v="CX"/>
    <x v="19"/>
    <s v="BH"/>
    <s v="B1"/>
    <m/>
    <n v="43901"/>
    <n v="43902"/>
    <m/>
    <n v="60955"/>
    <n v="0"/>
    <n v="27.15"/>
    <n v="24.12"/>
    <n v="24.12"/>
    <n v="0"/>
    <m/>
    <n v="0"/>
    <n v="0"/>
    <n v="0"/>
    <m/>
    <m/>
    <n v="0"/>
    <n v="11212"/>
    <n v="18.393999999999998"/>
    <n v="0"/>
    <m/>
    <n v="0"/>
    <m/>
    <m/>
    <m/>
    <m/>
    <m/>
    <s v="CSZHAW"/>
    <n v="43858"/>
    <n v="43858"/>
    <n v="43872"/>
    <n v="43872"/>
    <s v="VDONG"/>
    <m/>
    <m/>
    <m/>
    <m/>
    <m/>
    <m/>
    <m/>
    <m/>
    <m/>
    <s v="CSWANGL2"/>
    <d v="2020-02-19T00:00:00"/>
    <d v="2020-02-19T00:00:00"/>
    <d v="2020-02-28T00:00:00"/>
    <d v="2020-02-28T00:00:00"/>
    <s v="CSWUM1"/>
    <d v="2020-03-02T00:00:00"/>
    <d v="2020-03-02T00:00:00"/>
    <d v="2020-03-05T00:00:00"/>
    <d v="2020-03-05T00:00:00"/>
    <s v="CSWUM1"/>
    <n v="43896"/>
    <n v="43896"/>
    <n v="43900"/>
    <n v="43900"/>
    <s v="SVCORDERMAN"/>
    <d v="2020-03-24T00:00:00"/>
    <m/>
    <d v="2020-03-24T00:00:00"/>
    <d v="2020-03-23T00:00:00"/>
    <m/>
    <m/>
    <m/>
    <m/>
    <m/>
    <m/>
    <m/>
    <m/>
    <d v="2020-03-26T00:00:00"/>
    <m/>
    <m/>
    <m/>
    <m/>
    <m/>
    <m/>
    <m/>
    <m/>
    <m/>
    <n v="43945"/>
    <m/>
    <s v="CSWANGL2"/>
    <d v="2020-03-23T00:00:00"/>
    <m/>
    <d v="2020-03-23T00:00:00"/>
    <d v="2020-03-23T00:00:00"/>
    <m/>
    <m/>
    <m/>
    <m/>
    <m/>
    <m/>
    <m/>
    <m/>
    <m/>
    <m/>
    <x v="0"/>
    <x v="0"/>
  </r>
  <r>
    <s v="MDLAFORTE"/>
    <n v="1804647126"/>
    <s v="GB/WS-CUSTOM-BLDR"/>
    <s v="SPAN CONSTRUCTION &amp; ENGINEERING, INC."/>
    <s v="FALCON"/>
    <s v="BO"/>
    <d v="2020-03-06T00:00:00"/>
    <d v="2020-03-24T00:00:00"/>
    <m/>
    <m/>
    <s v="MEX"/>
    <s v="KC1"/>
    <x v="19"/>
    <s v="BH"/>
    <s v="C1"/>
    <m/>
    <d v="2020-03-06T00:00:00"/>
    <d v="2020-03-06T00:00:00"/>
    <m/>
    <n v="1"/>
    <n v="0"/>
    <n v="0"/>
    <n v="0.08"/>
    <n v="0.08"/>
    <n v="0"/>
    <m/>
    <n v="0"/>
    <n v="0"/>
    <n v="0"/>
    <m/>
    <m/>
    <n v="0"/>
    <n v="1"/>
    <n v="100"/>
    <n v="-183.91"/>
    <m/>
    <n v="0"/>
    <m/>
    <m/>
    <m/>
    <m/>
    <m/>
    <s v="SCJACKSON1"/>
    <m/>
    <m/>
    <m/>
    <m/>
    <s v="DMSNYDER1"/>
    <m/>
    <m/>
    <m/>
    <m/>
    <m/>
    <m/>
    <m/>
    <m/>
    <m/>
    <s v="CSLIP"/>
    <d v="2020-03-05T00:00:00"/>
    <d v="2020-03-06T00:00:00"/>
    <d v="2020-03-06T00:00:00"/>
    <d v="2020-03-06T00:00:00"/>
    <m/>
    <m/>
    <m/>
    <m/>
    <m/>
    <m/>
    <m/>
    <m/>
    <m/>
    <m/>
    <s v="SVCORDERMAN"/>
    <m/>
    <m/>
    <d v="2020-03-06T00:00:00"/>
    <d v="2020-03-06T00:00:00"/>
    <m/>
    <m/>
    <m/>
    <m/>
    <m/>
    <m/>
    <m/>
    <m/>
    <m/>
    <m/>
    <s v="JUNGA"/>
    <m/>
    <m/>
    <m/>
    <m/>
    <m/>
    <m/>
    <m/>
    <d v="2020-03-24T00:00:00"/>
    <d v="2020-03-25T00:00:00"/>
    <s v="WWANG"/>
    <d v="2020-03-06T00:00:00"/>
    <m/>
    <d v="2020-03-06T00:00:00"/>
    <d v="2020-03-06T00:00:00"/>
    <s v="CLMARTINEZ"/>
    <m/>
    <m/>
    <m/>
    <m/>
    <m/>
    <m/>
    <m/>
    <m/>
    <m/>
    <x v="0"/>
    <x v="0"/>
  </r>
  <r>
    <s v="MDLAFORTE"/>
    <n v="1804647127"/>
    <s v="GB/WS-CUSTOM-BLDR"/>
    <s v="SPAN CONSTRUCTION &amp; ENGINEERING, INC."/>
    <s v="FALCON"/>
    <s v="BO"/>
    <d v="2020-03-06T00:00:00"/>
    <d v="2020-03-24T00:00:00"/>
    <m/>
    <m/>
    <s v="MEX"/>
    <s v="KC1"/>
    <x v="19"/>
    <s v="BH"/>
    <s v="C1"/>
    <m/>
    <n v="43896"/>
    <n v="43896"/>
    <m/>
    <n v="1"/>
    <n v="0"/>
    <n v="0"/>
    <n v="1.93"/>
    <n v="1.93"/>
    <n v="0"/>
    <m/>
    <n v="0"/>
    <n v="0"/>
    <n v="0"/>
    <m/>
    <m/>
    <n v="0"/>
    <n v="1"/>
    <n v="100"/>
    <n v="-2917.31"/>
    <m/>
    <n v="0"/>
    <m/>
    <m/>
    <m/>
    <m/>
    <m/>
    <s v="SCJACKSON1"/>
    <m/>
    <m/>
    <m/>
    <m/>
    <s v="DMSNYDER1"/>
    <m/>
    <m/>
    <m/>
    <m/>
    <m/>
    <m/>
    <m/>
    <m/>
    <m/>
    <s v="CSLUE1"/>
    <d v="2020-03-06T00:00:00"/>
    <d v="2020-03-06T00:00:00"/>
    <d v="2020-03-06T00:00:00"/>
    <d v="2020-03-06T00:00:00"/>
    <m/>
    <m/>
    <m/>
    <m/>
    <m/>
    <m/>
    <m/>
    <m/>
    <m/>
    <m/>
    <s v="SVCORDERMAN"/>
    <d v="2020-03-06T00:00:00"/>
    <m/>
    <d v="2020-03-06T00:00:00"/>
    <d v="2020-03-06T00:00:00"/>
    <m/>
    <m/>
    <m/>
    <m/>
    <m/>
    <m/>
    <m/>
    <m/>
    <n v="43901"/>
    <m/>
    <s v="JUNGA"/>
    <m/>
    <m/>
    <m/>
    <m/>
    <m/>
    <m/>
    <m/>
    <d v="2020-03-24T00:00:00"/>
    <d v="2020-03-24T00:00:00"/>
    <s v="WWANG"/>
    <d v="2020-03-06T00:00:00"/>
    <m/>
    <d v="2020-03-06T00:00:00"/>
    <d v="2020-03-06T00:00:00"/>
    <s v="CLMARTINEZ"/>
    <m/>
    <m/>
    <m/>
    <m/>
    <m/>
    <m/>
    <m/>
    <m/>
    <m/>
    <x v="0"/>
    <x v="0"/>
  </r>
  <r>
    <s v="MVBLAND"/>
    <n v="1900874019"/>
    <s v="GB/LM-CUSTOM-BLDR"/>
    <s v="SPAN CONSTRUCTION &amp; ENGINEERING, INC."/>
    <s v="COSTCO-PLAINFIELD, IL"/>
    <s v="BO"/>
    <d v="2019-11-19T00:00:00"/>
    <d v="2020-03-31T00:00:00"/>
    <m/>
    <s v="CANOPY FRAMES"/>
    <m/>
    <s v="KC3"/>
    <x v="19"/>
    <s v="BH"/>
    <s v="F1"/>
    <m/>
    <n v="43888"/>
    <n v="43888"/>
    <m/>
    <n v="67759"/>
    <n v="67759"/>
    <n v="9.42"/>
    <n v="12.89"/>
    <n v="12.89"/>
    <n v="385"/>
    <m/>
    <n v="328.75"/>
    <n v="19"/>
    <n v="347.75"/>
    <n v="46151"/>
    <n v="36575"/>
    <n v="0"/>
    <n v="13720"/>
    <n v="20.248000000000001"/>
    <n v="40364.57"/>
    <n v="59.570999999999998"/>
    <n v="0"/>
    <m/>
    <m/>
    <m/>
    <m/>
    <m/>
    <s v="HLIU"/>
    <m/>
    <m/>
    <m/>
    <m/>
    <m/>
    <m/>
    <m/>
    <m/>
    <m/>
    <m/>
    <m/>
    <m/>
    <m/>
    <m/>
    <s v="PREN"/>
    <m/>
    <m/>
    <n v="43887"/>
    <m/>
    <s v="KBSAYTHONGPHET"/>
    <m/>
    <m/>
    <n v="43887"/>
    <m/>
    <m/>
    <m/>
    <m/>
    <m/>
    <m/>
    <s v="SVCORDERMAN"/>
    <d v="2020-02-27T00:00:00"/>
    <m/>
    <d v="2020-02-27T00:00:00"/>
    <d v="2020-02-28T00:00:00"/>
    <s v="PREN"/>
    <m/>
    <m/>
    <m/>
    <m/>
    <m/>
    <m/>
    <m/>
    <d v="2020-03-04T00:00:00"/>
    <m/>
    <m/>
    <m/>
    <m/>
    <m/>
    <m/>
    <m/>
    <m/>
    <m/>
    <d v="2020-03-31T00:00:00"/>
    <m/>
    <s v="PREN"/>
    <d v="2020-02-26T00:00:00"/>
    <m/>
    <d v="2020-02-26T00:00:00"/>
    <d v="2020-02-26T00:00:00"/>
    <m/>
    <m/>
    <m/>
    <m/>
    <m/>
    <m/>
    <m/>
    <m/>
    <m/>
    <m/>
    <x v="0"/>
    <x v="0"/>
  </r>
  <r>
    <s v="MVBLAND"/>
    <n v="1900874020"/>
    <s v="GB/LM-CUSTOM-BLDR"/>
    <s v="SPAN CONSTRUCTION &amp; ENGINEERING, INC."/>
    <s v="COSTCO-PLAINFIELD, IL"/>
    <s v="BO"/>
    <d v="2019-11-19T00:00:00"/>
    <n v="43921"/>
    <m/>
    <s v="CANOPY MISC"/>
    <m/>
    <s v="KC3"/>
    <x v="19"/>
    <s v="BH"/>
    <s v="F2"/>
    <m/>
    <n v="43888"/>
    <n v="43888"/>
    <m/>
    <n v="56754"/>
    <n v="56754"/>
    <n v="24.53"/>
    <n v="16.63"/>
    <n v="16.63"/>
    <n v="0"/>
    <m/>
    <n v="0"/>
    <n v="0"/>
    <n v="0"/>
    <m/>
    <m/>
    <n v="0"/>
    <n v="13253"/>
    <n v="23.352"/>
    <n v="0"/>
    <m/>
    <n v="0"/>
    <m/>
    <m/>
    <m/>
    <m/>
    <m/>
    <s v="SCHLK"/>
    <m/>
    <m/>
    <m/>
    <m/>
    <m/>
    <m/>
    <m/>
    <m/>
    <m/>
    <m/>
    <m/>
    <m/>
    <m/>
    <m/>
    <s v="PREN"/>
    <m/>
    <m/>
    <d v="2020-02-26T00:00:00"/>
    <m/>
    <s v="KBSAYTHONGPHET"/>
    <m/>
    <m/>
    <d v="2020-02-26T00:00:00"/>
    <m/>
    <m/>
    <m/>
    <m/>
    <m/>
    <m/>
    <s v="SVCORDERMAN"/>
    <d v="2020-02-27T00:00:00"/>
    <m/>
    <d v="2020-02-27T00:00:00"/>
    <d v="2020-02-27T00:00:00"/>
    <m/>
    <m/>
    <m/>
    <m/>
    <m/>
    <m/>
    <m/>
    <m/>
    <d v="2020-03-02T00:00:00"/>
    <m/>
    <m/>
    <m/>
    <m/>
    <m/>
    <m/>
    <m/>
    <m/>
    <m/>
    <d v="2020-03-30T00:00:00"/>
    <m/>
    <s v="PREN"/>
    <d v="2020-02-26T00:00:00"/>
    <m/>
    <d v="2020-02-26T00:00:00"/>
    <d v="2020-02-26T00:00:00"/>
    <m/>
    <m/>
    <m/>
    <m/>
    <m/>
    <m/>
    <m/>
    <m/>
    <m/>
    <m/>
    <x v="0"/>
    <x v="0"/>
  </r>
  <r>
    <s v="MVBLAND"/>
    <n v="1900874021"/>
    <s v="GB/LM-CUSTOM-BLDR"/>
    <s v="SPAN CONSTRUCTION &amp; ENGINEERING, INC."/>
    <s v="COSTCO-PLAINFIELD, IL"/>
    <s v="BO"/>
    <d v="2019-11-19T00:00:00"/>
    <d v="2020-03-31T00:00:00"/>
    <m/>
    <s v="CANOPY TPXT"/>
    <m/>
    <s v="KC3"/>
    <x v="19"/>
    <s v="BH"/>
    <s v="F2"/>
    <m/>
    <n v="43888"/>
    <n v="43888"/>
    <m/>
    <n v="13813"/>
    <n v="13813"/>
    <n v="6.26"/>
    <n v="2.95"/>
    <n v="2.95"/>
    <n v="0"/>
    <m/>
    <n v="0"/>
    <n v="0"/>
    <n v="0"/>
    <m/>
    <m/>
    <n v="0"/>
    <n v="2549"/>
    <n v="18.454000000000001"/>
    <n v="0"/>
    <m/>
    <n v="0"/>
    <m/>
    <m/>
    <m/>
    <m/>
    <m/>
    <s v="SCHLK"/>
    <m/>
    <m/>
    <m/>
    <m/>
    <m/>
    <m/>
    <m/>
    <m/>
    <m/>
    <m/>
    <m/>
    <m/>
    <m/>
    <m/>
    <s v="PREN"/>
    <m/>
    <m/>
    <n v="43887"/>
    <m/>
    <s v="ALANG2"/>
    <m/>
    <m/>
    <n v="43887"/>
    <m/>
    <m/>
    <m/>
    <m/>
    <m/>
    <m/>
    <s v="SVCORDERMAN"/>
    <d v="2020-02-27T00:00:00"/>
    <m/>
    <d v="2020-02-27T00:00:00"/>
    <d v="2020-02-27T00:00:00"/>
    <m/>
    <m/>
    <m/>
    <m/>
    <m/>
    <m/>
    <m/>
    <m/>
    <n v="43892"/>
    <m/>
    <m/>
    <m/>
    <m/>
    <m/>
    <m/>
    <m/>
    <m/>
    <m/>
    <d v="2020-03-31T00:00:00"/>
    <m/>
    <s v="PREN"/>
    <d v="2020-02-26T00:00:00"/>
    <m/>
    <d v="2020-02-26T00:00:00"/>
    <d v="2020-02-26T00:00:00"/>
    <m/>
    <m/>
    <m/>
    <m/>
    <m/>
    <m/>
    <m/>
    <m/>
    <m/>
    <m/>
    <x v="0"/>
    <x v="0"/>
  </r>
  <r>
    <s v="SRHUSKAMP"/>
    <n v="1900592201"/>
    <s v="GB/LM-CUSTOM-BLDR"/>
    <s v="SPAN CONSTRUCTION &amp; ENGINEERING, INC."/>
    <s v="COSTCO-GLOUCESTER,_ON"/>
    <s v="BO"/>
    <d v="2019-03-15T00:00:00"/>
    <d v="2020-04-02T00:00:00"/>
    <m/>
    <s v="FRAME I"/>
    <m/>
    <s v="KC3"/>
    <x v="19"/>
    <s v="BH"/>
    <s v="Z10"/>
    <m/>
    <n v="43698"/>
    <n v="43699"/>
    <m/>
    <n v="309512"/>
    <n v="0"/>
    <n v="62.36"/>
    <n v="65.36"/>
    <n v="65.36"/>
    <n v="1603"/>
    <n v="1495"/>
    <n v="2113.25"/>
    <n v="71"/>
    <n v="2184.25"/>
    <n v="176690"/>
    <n v="143450"/>
    <n v="0"/>
    <n v="52556"/>
    <n v="16.98"/>
    <n v="0"/>
    <m/>
    <n v="0"/>
    <m/>
    <m/>
    <m/>
    <m/>
    <m/>
    <s v="SCHLK"/>
    <n v="43668"/>
    <n v="43668"/>
    <n v="43689"/>
    <n v="43689"/>
    <s v="HAMIS"/>
    <n v="43685"/>
    <n v="43685"/>
    <n v="43686"/>
    <n v="43689"/>
    <m/>
    <m/>
    <m/>
    <m/>
    <m/>
    <s v="JJIAN"/>
    <d v="2019-08-16T00:00:00"/>
    <d v="2019-08-16T00:00:00"/>
    <d v="2019-09-11T00:00:00"/>
    <d v="2020-03-01T00:00:00"/>
    <s v="CSYUAF"/>
    <d v="2019-10-21T00:00:00"/>
    <d v="2019-10-21T00:00:00"/>
    <d v="2019-11-15T00:00:00"/>
    <d v="2020-03-08T00:00:00"/>
    <s v="CSWUM1"/>
    <n v="43818"/>
    <n v="43818"/>
    <n v="43829"/>
    <n v="43829"/>
    <s v="SVCORDERMAN"/>
    <n v="43894"/>
    <m/>
    <n v="43902"/>
    <d v="2020-03-11T00:00:00"/>
    <s v="CSYUAF"/>
    <n v="43881"/>
    <n v="43881"/>
    <n v="43886"/>
    <n v="43898"/>
    <m/>
    <m/>
    <m/>
    <m/>
    <m/>
    <m/>
    <m/>
    <m/>
    <m/>
    <m/>
    <m/>
    <m/>
    <m/>
    <d v="2020-04-02T00:00:00"/>
    <m/>
    <s v="JJIAN"/>
    <d v="2020-03-11T00:00:00"/>
    <m/>
    <d v="2020-03-11T00:00:00"/>
    <d v="2020-03-09T00:00:00"/>
    <m/>
    <m/>
    <m/>
    <m/>
    <m/>
    <m/>
    <m/>
    <m/>
    <m/>
    <m/>
    <x v="0"/>
    <x v="0"/>
  </r>
  <r>
    <s v="MDLAFORTE"/>
    <n v="1804647105"/>
    <s v="GB/LM-CUSTOM-BLDR"/>
    <s v="SPAN CONSTRUCTION &amp; ENGINEERING, INC."/>
    <s v="FALCON"/>
    <s v="BO"/>
    <d v="2019-05-14T00:00:00"/>
    <d v="2020-03-10T00:00:00"/>
    <m/>
    <m/>
    <s v="CAT"/>
    <s v="ANN"/>
    <x v="19"/>
    <s v="BH"/>
    <s v="Z10"/>
    <m/>
    <n v="43781"/>
    <n v="43782"/>
    <m/>
    <n v="199064"/>
    <n v="199064"/>
    <n v="95.6"/>
    <n v="120.6"/>
    <n v="120.6"/>
    <n v="842"/>
    <n v="800"/>
    <n v="987.25"/>
    <n v="46"/>
    <n v="1033.25"/>
    <m/>
    <m/>
    <n v="0"/>
    <n v="37379"/>
    <n v="18.777000000000001"/>
    <n v="4436.55"/>
    <n v="2.2290000000000001"/>
    <n v="0"/>
    <m/>
    <m/>
    <m/>
    <m/>
    <m/>
    <s v="MHUDGINS"/>
    <n v="43790"/>
    <n v="43790"/>
    <n v="43822"/>
    <n v="43822"/>
    <s v="JUNGA"/>
    <n v="43818"/>
    <m/>
    <n v="43819"/>
    <m/>
    <s v="MHUDGINS"/>
    <n v="43822"/>
    <n v="43822"/>
    <n v="43822"/>
    <n v="43822"/>
    <s v="CSLUE1"/>
    <d v="2019-12-24T00:00:00"/>
    <d v="2019-12-24T00:00:00"/>
    <d v="2020-02-12T00:00:00"/>
    <d v="2020-02-12T00:00:00"/>
    <s v="CSLIP"/>
    <d v="2020-02-13T00:00:00"/>
    <d v="2020-02-13T00:00:00"/>
    <d v="2020-02-23T00:00:00"/>
    <d v="2020-02-23T00:00:00"/>
    <s v="CSLUE1"/>
    <n v="43885"/>
    <n v="43885"/>
    <n v="43889"/>
    <n v="43889"/>
    <s v="SVCORDERMAN"/>
    <n v="43882"/>
    <m/>
    <n v="43894"/>
    <d v="2020-03-04T00:00:00"/>
    <s v="CSLUE1"/>
    <n v="43892"/>
    <n v="43892"/>
    <n v="43893"/>
    <n v="43893"/>
    <m/>
    <m/>
    <m/>
    <d v="2020-03-09T00:00:00"/>
    <m/>
    <s v="JUNGA"/>
    <m/>
    <m/>
    <m/>
    <m/>
    <m/>
    <m/>
    <m/>
    <d v="2020-03-24T00:00:00"/>
    <d v="2020-03-25T00:00:00"/>
    <s v="CSLUE1"/>
    <d v="2020-03-03T00:00:00"/>
    <m/>
    <d v="2020-03-03T00:00:00"/>
    <d v="2020-03-03T00:00:00"/>
    <s v="PAHOSKINS"/>
    <n v="43762"/>
    <n v="43762"/>
    <n v="43780"/>
    <n v="43787"/>
    <m/>
    <m/>
    <m/>
    <m/>
    <m/>
    <x v="0"/>
    <x v="0"/>
  </r>
  <r>
    <s v="SRHUSKAMP"/>
    <n v="1900592215"/>
    <s v="GB/LM-CUSTOM-BLDR"/>
    <s v="SPAN CONSTRUCTION &amp; ENGINEERING, INC."/>
    <s v="COSTCO-GLOUCESTER,_ON"/>
    <s v="BO"/>
    <d v="2019-06-19T00:00:00"/>
    <d v="2020-04-17T00:00:00"/>
    <m/>
    <s v="BACKER PANEL"/>
    <m/>
    <s v="KC3"/>
    <x v="19"/>
    <s v="BH"/>
    <s v="Z10"/>
    <m/>
    <n v="43698"/>
    <n v="43699"/>
    <m/>
    <n v="9350"/>
    <n v="0"/>
    <n v="3.38"/>
    <n v="1.31"/>
    <n v="1.31"/>
    <n v="0"/>
    <m/>
    <n v="0"/>
    <n v="0"/>
    <n v="0"/>
    <m/>
    <m/>
    <n v="0"/>
    <n v="1125"/>
    <n v="12.032"/>
    <n v="0"/>
    <m/>
    <n v="0"/>
    <m/>
    <m/>
    <m/>
    <m/>
    <m/>
    <s v="SCHLK"/>
    <n v="43678"/>
    <n v="43678"/>
    <n v="43691"/>
    <n v="43691"/>
    <s v="HAMIS"/>
    <m/>
    <m/>
    <n v="43693"/>
    <n v="43693"/>
    <m/>
    <m/>
    <m/>
    <m/>
    <m/>
    <s v="CSZHAX2"/>
    <n v="43808"/>
    <n v="43808"/>
    <n v="43812"/>
    <n v="43812"/>
    <s v="JJIAN"/>
    <n v="43815"/>
    <n v="43815"/>
    <n v="43819"/>
    <n v="43819"/>
    <s v="JJIAN"/>
    <n v="43822"/>
    <n v="43822"/>
    <n v="43824"/>
    <n v="43824"/>
    <s v="SVCORDERMAN"/>
    <d v="2020-03-12T00:00:00"/>
    <m/>
    <d v="2020-03-12T00:00:00"/>
    <d v="2020-03-12T00:00:00"/>
    <s v="CSYUAF"/>
    <n v="43885"/>
    <n v="43885"/>
    <n v="43894"/>
    <n v="43894"/>
    <m/>
    <m/>
    <m/>
    <m/>
    <m/>
    <m/>
    <m/>
    <m/>
    <m/>
    <m/>
    <m/>
    <m/>
    <m/>
    <d v="2020-04-17T00:00:00"/>
    <m/>
    <s v="CSZHAX2"/>
    <d v="2020-03-11T00:00:00"/>
    <m/>
    <d v="2020-03-11T00:00:00"/>
    <d v="2020-03-05T00:00:00"/>
    <m/>
    <m/>
    <m/>
    <m/>
    <m/>
    <m/>
    <m/>
    <m/>
    <m/>
    <m/>
    <x v="0"/>
    <x v="0"/>
  </r>
  <r>
    <s v="SRHUSKAMP"/>
    <n v="1900592230"/>
    <s v="GB/LM-CUSTOM-BLDR"/>
    <s v="SPAN CONSTRUCTION &amp; ENGINEERING, INC."/>
    <s v="COSTCO-GLOUCESTER,_ON"/>
    <s v="BO"/>
    <d v="2019-06-19T00:00:00"/>
    <d v="2020-04-16T00:00:00"/>
    <m/>
    <s v="TPXT IX"/>
    <m/>
    <s v="KC3"/>
    <x v="19"/>
    <s v="BH"/>
    <s v="Z10"/>
    <m/>
    <d v="2019-08-21T00:00:00"/>
    <d v="2019-08-22T00:00:00"/>
    <m/>
    <n v="41054"/>
    <n v="0"/>
    <n v="19.21"/>
    <n v="20.98"/>
    <n v="20.98"/>
    <n v="0"/>
    <m/>
    <n v="0"/>
    <n v="0"/>
    <n v="0"/>
    <m/>
    <m/>
    <n v="0"/>
    <n v="7658"/>
    <n v="18.652999999999999"/>
    <n v="0"/>
    <m/>
    <n v="0"/>
    <m/>
    <m/>
    <m/>
    <m/>
    <m/>
    <s v="SCHLK"/>
    <n v="43668"/>
    <n v="43668"/>
    <n v="43689"/>
    <n v="43689"/>
    <s v="HAMIS"/>
    <m/>
    <m/>
    <n v="43686"/>
    <n v="43689"/>
    <m/>
    <m/>
    <m/>
    <m/>
    <m/>
    <s v="CSWUM1"/>
    <n v="43871"/>
    <n v="43871"/>
    <n v="43882"/>
    <n v="43882"/>
    <s v="CSYUAF"/>
    <n v="43885"/>
    <n v="43885"/>
    <n v="43893"/>
    <n v="43893"/>
    <s v="CSYUAF"/>
    <n v="43894"/>
    <n v="43894"/>
    <n v="43894"/>
    <n v="43894"/>
    <s v="SVCORDERMAN"/>
    <n v="43901"/>
    <m/>
    <d v="2020-03-11T00:00:00"/>
    <d v="2020-03-10T00:00:00"/>
    <s v="CSWUM1"/>
    <n v="43896"/>
    <n v="43896"/>
    <n v="43896"/>
    <n v="43896"/>
    <m/>
    <m/>
    <m/>
    <m/>
    <m/>
    <m/>
    <m/>
    <m/>
    <m/>
    <m/>
    <m/>
    <m/>
    <m/>
    <d v="2020-04-16T00:00:00"/>
    <m/>
    <s v="CSWUM1"/>
    <d v="2020-03-10T00:00:00"/>
    <m/>
    <d v="2020-03-10T00:00:00"/>
    <d v="2020-03-09T00:00:00"/>
    <m/>
    <m/>
    <m/>
    <m/>
    <m/>
    <m/>
    <m/>
    <m/>
    <m/>
    <m/>
    <x v="0"/>
    <x v="0"/>
  </r>
  <r>
    <s v="SRHUSKAMP"/>
    <n v="1900592210"/>
    <s v="GB/LM-CUSTOM-BLDR"/>
    <s v="SPAN CONSTRUCTION &amp; ENGINEERING, INC."/>
    <s v="COSTCO-GLOUCESTER,_ON"/>
    <s v="BO"/>
    <d v="2019-06-19T00:00:00"/>
    <d v="2020-04-06T00:00:00"/>
    <m/>
    <s v="TPXT BRACING"/>
    <m/>
    <s v="KC3"/>
    <x v="19"/>
    <s v="BH"/>
    <s v="Z10"/>
    <m/>
    <n v="43698"/>
    <n v="43699"/>
    <m/>
    <n v="17500"/>
    <n v="0"/>
    <n v="6"/>
    <n v="15.82"/>
    <n v="15.82"/>
    <n v="0"/>
    <m/>
    <n v="0"/>
    <n v="0"/>
    <n v="0"/>
    <m/>
    <m/>
    <n v="0"/>
    <n v="3000"/>
    <n v="17.143000000000001"/>
    <n v="0"/>
    <m/>
    <n v="0"/>
    <m/>
    <m/>
    <m/>
    <m/>
    <m/>
    <s v="SCHLK"/>
    <n v="43668"/>
    <n v="43668"/>
    <n v="43689"/>
    <n v="43689"/>
    <s v="HAMIS"/>
    <m/>
    <m/>
    <n v="43686"/>
    <n v="43689"/>
    <m/>
    <m/>
    <m/>
    <m/>
    <m/>
    <s v="CSWUM1"/>
    <n v="43871"/>
    <n v="43871"/>
    <n v="43882"/>
    <n v="43882"/>
    <s v="CSYUAF"/>
    <n v="43885"/>
    <n v="43885"/>
    <n v="43893"/>
    <n v="43893"/>
    <s v="CSYUAF"/>
    <n v="43894"/>
    <n v="43894"/>
    <n v="43894"/>
    <n v="43894"/>
    <s v="SVCORDERMAN"/>
    <d v="2020-03-05T00:00:00"/>
    <m/>
    <d v="2020-03-10T00:00:00"/>
    <d v="2020-03-09T00:00:00"/>
    <s v="CSWUM1"/>
    <n v="43896"/>
    <n v="43896"/>
    <n v="43896"/>
    <n v="43896"/>
    <m/>
    <m/>
    <m/>
    <d v="2020-03-12T00:00:00"/>
    <m/>
    <m/>
    <m/>
    <m/>
    <m/>
    <m/>
    <m/>
    <m/>
    <m/>
    <d v="2020-04-02T00:00:00"/>
    <m/>
    <s v="CSWUM1"/>
    <d v="2020-03-09T00:00:00"/>
    <m/>
    <d v="2020-03-09T00:00:00"/>
    <d v="2020-03-06T00:00:00"/>
    <m/>
    <m/>
    <m/>
    <m/>
    <m/>
    <m/>
    <m/>
    <m/>
    <m/>
    <m/>
    <x v="0"/>
    <x v="0"/>
  </r>
  <r>
    <s v="SRHUSKAMP"/>
    <n v="1900592231"/>
    <s v="GB/LM-CUSTOM-BLDR"/>
    <s v="SPAN CONSTRUCTION &amp; ENGINEERING, INC."/>
    <s v="COSTCO-GLOUCESTER,_ON"/>
    <s v="BO"/>
    <d v="2019-06-19T00:00:00"/>
    <d v="2020-04-08T00:00:00"/>
    <m/>
    <s v="WRB COL"/>
    <m/>
    <s v="KC3"/>
    <x v="19"/>
    <s v="BH"/>
    <s v="Z10"/>
    <m/>
    <n v="43699"/>
    <n v="43699"/>
    <m/>
    <n v="8000"/>
    <n v="0"/>
    <n v="2.5"/>
    <n v="13.32"/>
    <n v="13.32"/>
    <n v="0"/>
    <m/>
    <n v="0"/>
    <n v="0"/>
    <n v="0"/>
    <m/>
    <m/>
    <n v="0"/>
    <n v="0"/>
    <m/>
    <n v="0"/>
    <m/>
    <n v="0"/>
    <m/>
    <m/>
    <m/>
    <m/>
    <m/>
    <s v="SCHLK"/>
    <n v="43668"/>
    <n v="43668"/>
    <n v="43689"/>
    <n v="43689"/>
    <s v="HAMIS"/>
    <m/>
    <m/>
    <n v="43686"/>
    <n v="43689"/>
    <m/>
    <m/>
    <m/>
    <m/>
    <m/>
    <s v="TONYFU"/>
    <n v="43693"/>
    <n v="43699"/>
    <n v="43706"/>
    <n v="43713"/>
    <s v="JJIAN"/>
    <n v="43707"/>
    <n v="43714"/>
    <n v="43718"/>
    <n v="43723"/>
    <s v="JJIAN"/>
    <n v="43724"/>
    <n v="43724"/>
    <n v="43724"/>
    <n v="43724"/>
    <s v="SVCORDERMAN"/>
    <d v="2020-03-12T00:00:00"/>
    <m/>
    <d v="2020-03-12T00:00:00"/>
    <d v="2020-03-12T00:00:00"/>
    <s v="TONYFU"/>
    <n v="43728"/>
    <n v="43728"/>
    <n v="43728"/>
    <n v="43777"/>
    <m/>
    <m/>
    <m/>
    <n v="43906"/>
    <m/>
    <m/>
    <m/>
    <m/>
    <m/>
    <m/>
    <m/>
    <m/>
    <m/>
    <d v="2020-04-08T00:00:00"/>
    <m/>
    <s v="TONYFU"/>
    <d v="2020-03-11T00:00:00"/>
    <m/>
    <d v="2020-03-11T00:00:00"/>
    <d v="2020-03-09T00:00:00"/>
    <m/>
    <m/>
    <m/>
    <m/>
    <m/>
    <m/>
    <m/>
    <m/>
    <m/>
    <m/>
    <x v="0"/>
    <x v="0"/>
  </r>
  <r>
    <s v="SRHUSKAMP"/>
    <n v="1900592218"/>
    <s v="GB/LM-CUSTOM-BLDR"/>
    <s v="SPAN CONSTRUCTION &amp; ENGINEERING, INC."/>
    <s v="COSTCO-GLOUCESTER,_ON"/>
    <s v="BO"/>
    <d v="2019-06-19T00:00:00"/>
    <d v="2020-04-17T00:00:00"/>
    <m/>
    <s v="LINER PANEL"/>
    <m/>
    <s v="KC3"/>
    <x v="19"/>
    <s v="BH"/>
    <s v="Z10"/>
    <m/>
    <n v="43698"/>
    <n v="43699"/>
    <m/>
    <n v="8958"/>
    <n v="0"/>
    <n v="3.6"/>
    <n v="1.72"/>
    <n v="1.72"/>
    <n v="0"/>
    <m/>
    <n v="0"/>
    <n v="0"/>
    <n v="0"/>
    <m/>
    <m/>
    <n v="0"/>
    <n v="1728"/>
    <n v="19.29"/>
    <n v="0"/>
    <m/>
    <n v="0"/>
    <m/>
    <m/>
    <m/>
    <m/>
    <m/>
    <s v="SCHLK"/>
    <n v="43678"/>
    <n v="43678"/>
    <n v="43691"/>
    <n v="43691"/>
    <s v="HAMIS"/>
    <m/>
    <m/>
    <n v="43693"/>
    <n v="43693"/>
    <m/>
    <m/>
    <m/>
    <m/>
    <m/>
    <s v="CSZHAX2"/>
    <n v="43843"/>
    <n v="43843"/>
    <n v="43845"/>
    <n v="43845"/>
    <s v="JJIAN"/>
    <n v="43845"/>
    <n v="43845"/>
    <n v="43847"/>
    <n v="43847"/>
    <s v="JJIAN"/>
    <n v="43850"/>
    <n v="43910"/>
    <n v="43852"/>
    <n v="43852"/>
    <s v="SVCORDERMAN"/>
    <d v="2020-03-12T00:00:00"/>
    <m/>
    <d v="2020-03-12T00:00:00"/>
    <d v="2020-03-12T00:00:00"/>
    <s v="CSYUAF"/>
    <n v="43885"/>
    <n v="43885"/>
    <n v="43894"/>
    <n v="43894"/>
    <m/>
    <m/>
    <m/>
    <d v="2020-03-16T00:00:00"/>
    <m/>
    <m/>
    <m/>
    <m/>
    <m/>
    <m/>
    <m/>
    <m/>
    <m/>
    <d v="2020-04-17T00:00:00"/>
    <m/>
    <s v="CSZHAX2"/>
    <d v="2020-03-11T00:00:00"/>
    <m/>
    <d v="2020-03-11T00:00:00"/>
    <d v="2020-03-05T00:00:00"/>
    <m/>
    <m/>
    <m/>
    <m/>
    <m/>
    <m/>
    <m/>
    <m/>
    <m/>
    <m/>
    <x v="0"/>
    <x v="0"/>
  </r>
  <r>
    <s v="SRHUSKAMP"/>
    <n v="1900592226"/>
    <s v="GB/LM-CUSTOM-BLDR"/>
    <s v="SPAN CONSTRUCTION &amp; ENGINEERING, INC."/>
    <s v="COSTCO-GLOUCESTER,_ON"/>
    <s v="BO"/>
    <d v="2019-06-19T00:00:00"/>
    <d v="2020-04-13T00:00:00"/>
    <m/>
    <s v="TPXT V"/>
    <m/>
    <s v="KC3"/>
    <x v="19"/>
    <s v="BH"/>
    <s v="Z10"/>
    <m/>
    <d v="2019-08-21T00:00:00"/>
    <d v="2019-08-22T00:00:00"/>
    <m/>
    <n v="41056"/>
    <n v="0"/>
    <n v="19.21"/>
    <n v="20.63"/>
    <n v="20.63"/>
    <n v="0"/>
    <m/>
    <n v="0"/>
    <n v="0"/>
    <n v="0"/>
    <m/>
    <m/>
    <n v="0"/>
    <n v="7283"/>
    <n v="17.739000000000001"/>
    <n v="0"/>
    <m/>
    <n v="0"/>
    <m/>
    <m/>
    <m/>
    <m/>
    <m/>
    <s v="SCHLK"/>
    <n v="43668"/>
    <n v="43668"/>
    <n v="43689"/>
    <n v="43689"/>
    <s v="HAMIS"/>
    <m/>
    <m/>
    <n v="43686"/>
    <n v="43689"/>
    <m/>
    <m/>
    <m/>
    <m/>
    <m/>
    <s v="CSWUM1"/>
    <n v="43871"/>
    <n v="43871"/>
    <n v="43882"/>
    <n v="43882"/>
    <s v="CSYUAF"/>
    <n v="43885"/>
    <n v="43885"/>
    <n v="43893"/>
    <n v="43893"/>
    <s v="CSYUAF"/>
    <n v="43894"/>
    <n v="43894"/>
    <n v="43894"/>
    <n v="43894"/>
    <s v="SVCORDERMAN"/>
    <d v="2020-03-11T00:00:00"/>
    <m/>
    <d v="2020-03-11T00:00:00"/>
    <d v="2020-03-10T00:00:00"/>
    <s v="CSWUM1"/>
    <n v="43896"/>
    <n v="43896"/>
    <n v="43896"/>
    <n v="43896"/>
    <m/>
    <m/>
    <m/>
    <n v="43903"/>
    <m/>
    <m/>
    <m/>
    <m/>
    <m/>
    <m/>
    <m/>
    <m/>
    <m/>
    <d v="2020-04-13T00:00:00"/>
    <m/>
    <s v="CSWUM1"/>
    <d v="2020-03-10T00:00:00"/>
    <m/>
    <d v="2020-03-10T00:00:00"/>
    <d v="2020-03-09T00:00:00"/>
    <m/>
    <m/>
    <m/>
    <m/>
    <m/>
    <m/>
    <m/>
    <m/>
    <m/>
    <m/>
    <x v="0"/>
    <x v="0"/>
  </r>
  <r>
    <s v="SRHUSKAMP"/>
    <n v="1900592216"/>
    <s v="GB/LM-CUSTOM-BLDR"/>
    <s v="SPAN CONSTRUCTION &amp; ENGINEERING, INC."/>
    <s v="COSTCO-GLOUCESTER,_ON"/>
    <s v="BO"/>
    <d v="2019-06-19T00:00:00"/>
    <d v="2020-04-17T00:00:00"/>
    <m/>
    <s v="BACKER PANEL"/>
    <m/>
    <s v="KC3"/>
    <x v="19"/>
    <s v="BH"/>
    <s v="Z10"/>
    <m/>
    <n v="43698"/>
    <n v="43699"/>
    <m/>
    <n v="9350"/>
    <n v="0"/>
    <n v="3.38"/>
    <n v="1.81"/>
    <n v="1.81"/>
    <n v="0"/>
    <m/>
    <n v="0"/>
    <n v="0"/>
    <n v="0"/>
    <m/>
    <m/>
    <n v="0"/>
    <n v="1125"/>
    <n v="12.032"/>
    <n v="0"/>
    <m/>
    <n v="0"/>
    <m/>
    <m/>
    <m/>
    <m/>
    <m/>
    <s v="SCHLK"/>
    <d v="2019-08-01T00:00:00"/>
    <d v="2019-08-01T00:00:00"/>
    <d v="2019-08-14T00:00:00"/>
    <d v="2019-08-14T00:00:00"/>
    <s v="HAMIS"/>
    <m/>
    <m/>
    <d v="2019-08-16T00:00:00"/>
    <d v="2019-08-16T00:00:00"/>
    <m/>
    <m/>
    <m/>
    <m/>
    <m/>
    <s v="CSZHAX2"/>
    <d v="2019-12-09T00:00:00"/>
    <d v="2019-12-09T00:00:00"/>
    <d v="2019-12-13T00:00:00"/>
    <d v="2019-12-13T00:00:00"/>
    <s v="JJIAN"/>
    <d v="2019-12-16T00:00:00"/>
    <d v="2019-12-16T00:00:00"/>
    <d v="2019-12-20T00:00:00"/>
    <d v="2019-12-20T00:00:00"/>
    <s v="JJIAN"/>
    <d v="2019-12-23T00:00:00"/>
    <d v="2019-12-23T00:00:00"/>
    <d v="2019-12-25T00:00:00"/>
    <d v="2019-12-25T00:00:00"/>
    <s v="SVCORDERMAN"/>
    <n v="43902"/>
    <m/>
    <n v="43902"/>
    <n v="43902"/>
    <s v="CSYUAF"/>
    <d v="2020-02-24T00:00:00"/>
    <d v="2020-02-24T00:00:00"/>
    <d v="2020-03-04T00:00:00"/>
    <d v="2020-03-04T00:00:00"/>
    <m/>
    <m/>
    <m/>
    <m/>
    <m/>
    <m/>
    <m/>
    <m/>
    <m/>
    <m/>
    <m/>
    <m/>
    <m/>
    <n v="43938"/>
    <m/>
    <s v="CSZHAX2"/>
    <d v="2020-03-11T00:00:00"/>
    <m/>
    <d v="2020-03-11T00:00:00"/>
    <d v="2020-03-05T00:00:00"/>
    <m/>
    <m/>
    <m/>
    <m/>
    <m/>
    <m/>
    <m/>
    <m/>
    <m/>
    <m/>
    <x v="0"/>
    <x v="0"/>
  </r>
  <r>
    <s v="SRHUSKAMP"/>
    <n v="1900592229"/>
    <s v="GB/LM-CUSTOM-BLDR"/>
    <s v="SPAN CONSTRUCTION &amp; ENGINEERING, INC."/>
    <s v="COSTCO-GLOUCESTER,_ON"/>
    <s v="BO"/>
    <d v="2019-06-19T00:00:00"/>
    <d v="2020-04-16T00:00:00"/>
    <m/>
    <s v="TPXT VIII"/>
    <m/>
    <s v="KC3"/>
    <x v="19"/>
    <s v="BH"/>
    <s v="Z10"/>
    <m/>
    <n v="43698"/>
    <n v="43699"/>
    <m/>
    <n v="41054"/>
    <n v="0"/>
    <n v="19.21"/>
    <n v="16.87"/>
    <n v="16.87"/>
    <n v="0"/>
    <m/>
    <n v="0"/>
    <n v="0"/>
    <n v="0"/>
    <m/>
    <m/>
    <n v="0"/>
    <n v="7281"/>
    <n v="17.734999999999999"/>
    <n v="0"/>
    <m/>
    <n v="0"/>
    <m/>
    <m/>
    <m/>
    <m/>
    <m/>
    <s v="SCHLK"/>
    <d v="2019-07-22T00:00:00"/>
    <d v="2019-07-22T00:00:00"/>
    <d v="2019-08-12T00:00:00"/>
    <d v="2019-08-12T00:00:00"/>
    <s v="HAMIS"/>
    <m/>
    <m/>
    <d v="2019-08-09T00:00:00"/>
    <d v="2019-08-12T00:00:00"/>
    <m/>
    <m/>
    <m/>
    <m/>
    <m/>
    <s v="CSWUM1"/>
    <d v="2020-02-10T00:00:00"/>
    <d v="2020-02-10T00:00:00"/>
    <d v="2020-02-21T00:00:00"/>
    <d v="2020-02-21T00:00:00"/>
    <s v="CSYUAF"/>
    <d v="2020-02-24T00:00:00"/>
    <d v="2020-02-24T00:00:00"/>
    <d v="2020-03-03T00:00:00"/>
    <d v="2020-03-03T00:00:00"/>
    <s v="CSYUAF"/>
    <d v="2020-03-04T00:00:00"/>
    <d v="2020-03-04T00:00:00"/>
    <d v="2020-03-04T00:00:00"/>
    <d v="2020-03-04T00:00:00"/>
    <s v="SVCORDERMAN"/>
    <n v="43901"/>
    <m/>
    <n v="43901"/>
    <n v="43900"/>
    <s v="CSWUM1"/>
    <d v="2020-03-06T00:00:00"/>
    <d v="2020-03-06T00:00:00"/>
    <d v="2020-03-06T00:00:00"/>
    <d v="2020-03-06T00:00:00"/>
    <m/>
    <m/>
    <m/>
    <m/>
    <m/>
    <m/>
    <m/>
    <m/>
    <m/>
    <m/>
    <m/>
    <m/>
    <m/>
    <n v="43937"/>
    <m/>
    <s v="CSWUM1"/>
    <d v="2020-03-10T00:00:00"/>
    <m/>
    <d v="2020-03-10T00:00:00"/>
    <d v="2020-03-09T00:00:00"/>
    <m/>
    <m/>
    <m/>
    <m/>
    <m/>
    <m/>
    <m/>
    <m/>
    <m/>
    <m/>
    <x v="0"/>
    <x v="0"/>
  </r>
  <r>
    <s v="SRHUSKAMP"/>
    <n v="1900592225"/>
    <s v="GB/LM-CUSTOM-BLDR"/>
    <s v="SPAN CONSTRUCTION &amp; ENGINEERING, INC."/>
    <s v="COSTCO-GLOUCESTER,_ON"/>
    <s v="BO"/>
    <d v="2019-06-19T00:00:00"/>
    <d v="2020-04-13T00:00:00"/>
    <m/>
    <s v="TPXT IV"/>
    <m/>
    <s v="KC3"/>
    <x v="19"/>
    <s v="BH"/>
    <s v="Z10"/>
    <m/>
    <n v="43698"/>
    <n v="43699"/>
    <m/>
    <n v="41056"/>
    <n v="0"/>
    <n v="19.21"/>
    <n v="14.47"/>
    <n v="14.47"/>
    <n v="0"/>
    <m/>
    <n v="0"/>
    <n v="0"/>
    <n v="0"/>
    <m/>
    <m/>
    <n v="0"/>
    <n v="7283"/>
    <n v="17.739000000000001"/>
    <n v="0"/>
    <m/>
    <n v="0"/>
    <m/>
    <m/>
    <m/>
    <m/>
    <m/>
    <s v="SCHLK"/>
    <d v="2019-07-22T00:00:00"/>
    <d v="2019-07-22T00:00:00"/>
    <d v="2019-08-12T00:00:00"/>
    <d v="2019-08-12T00:00:00"/>
    <s v="HAMIS"/>
    <m/>
    <m/>
    <d v="2019-08-09T00:00:00"/>
    <d v="2019-08-12T00:00:00"/>
    <m/>
    <m/>
    <m/>
    <m/>
    <m/>
    <s v="CSWUM1"/>
    <d v="2020-02-10T00:00:00"/>
    <d v="2020-02-10T00:00:00"/>
    <d v="2020-02-21T00:00:00"/>
    <d v="2020-02-21T00:00:00"/>
    <s v="CSYUAF"/>
    <d v="2020-02-24T00:00:00"/>
    <d v="2020-02-24T00:00:00"/>
    <d v="2020-03-03T00:00:00"/>
    <d v="2020-03-03T00:00:00"/>
    <s v="CSYUAF"/>
    <d v="2020-03-04T00:00:00"/>
    <d v="2020-03-04T00:00:00"/>
    <d v="2020-03-04T00:00:00"/>
    <d v="2020-03-04T00:00:00"/>
    <s v="SVCORDERMAN"/>
    <n v="43901"/>
    <m/>
    <n v="43901"/>
    <n v="43900"/>
    <s v="CSWUM1"/>
    <d v="2020-03-06T00:00:00"/>
    <d v="2020-03-06T00:00:00"/>
    <d v="2020-03-06T00:00:00"/>
    <d v="2020-03-06T00:00:00"/>
    <m/>
    <m/>
    <m/>
    <m/>
    <m/>
    <m/>
    <m/>
    <m/>
    <m/>
    <m/>
    <m/>
    <m/>
    <m/>
    <n v="43934"/>
    <m/>
    <s v="CSWUM1"/>
    <d v="2020-03-10T00:00:00"/>
    <m/>
    <d v="2020-03-10T00:00:00"/>
    <d v="2020-03-09T00:00:00"/>
    <m/>
    <m/>
    <m/>
    <m/>
    <m/>
    <m/>
    <m/>
    <m/>
    <m/>
    <m/>
    <x v="0"/>
    <x v="0"/>
  </r>
  <r>
    <s v="SRHUSKAMP"/>
    <n v="1900592224"/>
    <s v="GB/LM-CUSTOM-BLDR"/>
    <s v="SPAN CONSTRUCTION &amp; ENGINEERING, INC."/>
    <s v="COSTCO-GLOUCESTER,_ON"/>
    <s v="BO"/>
    <d v="2019-06-19T00:00:00"/>
    <d v="2020-04-22T00:00:00"/>
    <m/>
    <s v="MECH RM PNL"/>
    <m/>
    <s v="KC3"/>
    <x v="19"/>
    <s v="BH"/>
    <s v="Z10"/>
    <m/>
    <n v="43698"/>
    <n v="43699"/>
    <m/>
    <n v="10464"/>
    <n v="0"/>
    <n v="4.82"/>
    <n v="3.87"/>
    <n v="3.87"/>
    <n v="0"/>
    <m/>
    <n v="0"/>
    <n v="0"/>
    <n v="0"/>
    <m/>
    <m/>
    <n v="0"/>
    <n v="1894"/>
    <n v="18.100000000000001"/>
    <n v="0"/>
    <m/>
    <n v="0"/>
    <m/>
    <m/>
    <m/>
    <m/>
    <m/>
    <s v="SCHLK"/>
    <d v="2019-08-01T00:00:00"/>
    <d v="2019-08-01T00:00:00"/>
    <d v="2019-08-14T00:00:00"/>
    <d v="2019-08-14T00:00:00"/>
    <s v="HAMIS"/>
    <m/>
    <m/>
    <d v="2019-08-16T00:00:00"/>
    <d v="2019-08-16T00:00:00"/>
    <m/>
    <m/>
    <m/>
    <m/>
    <m/>
    <s v="CSZHAX2"/>
    <d v="2019-12-16T00:00:00"/>
    <d v="2019-12-16T00:00:00"/>
    <d v="2019-12-19T00:00:00"/>
    <d v="2019-12-19T00:00:00"/>
    <s v="JJIAN"/>
    <d v="2019-12-23T00:00:00"/>
    <d v="2019-12-23T00:00:00"/>
    <d v="2019-12-26T00:00:00"/>
    <d v="2019-12-26T00:00:00"/>
    <s v="JJIAN"/>
    <d v="2019-12-26T00:00:00"/>
    <d v="2019-12-26T00:00:00"/>
    <d v="2019-12-31T00:00:00"/>
    <d v="2019-12-31T00:00:00"/>
    <s v="SVCORDERMAN"/>
    <n v="43915"/>
    <m/>
    <n v="43915"/>
    <n v="43913"/>
    <s v="CSYUAF"/>
    <d v="2020-03-09T00:00:00"/>
    <d v="2020-03-09T00:00:00"/>
    <d v="2020-03-13T00:00:00"/>
    <d v="2020-03-13T00:00:00"/>
    <m/>
    <m/>
    <m/>
    <n v="43916"/>
    <m/>
    <m/>
    <m/>
    <m/>
    <m/>
    <m/>
    <m/>
    <m/>
    <m/>
    <n v="43943"/>
    <m/>
    <s v="CSZHAX2"/>
    <d v="2020-03-24T00:00:00"/>
    <m/>
    <d v="2020-03-24T00:00:00"/>
    <d v="2020-03-18T00:00:00"/>
    <m/>
    <m/>
    <m/>
    <m/>
    <m/>
    <m/>
    <m/>
    <m/>
    <m/>
    <m/>
    <x v="0"/>
    <x v="0"/>
  </r>
  <r>
    <s v="SRHUSKAMP"/>
    <n v="1900592223"/>
    <s v="GB/LM-CUSTOM-BLDR"/>
    <s v="SPAN CONSTRUCTION &amp; ENGINEERING, INC."/>
    <s v="COSTCO-GLOUCESTER,_ON"/>
    <s v="BO"/>
    <d v="2019-06-19T00:00:00"/>
    <d v="2020-04-24T00:00:00"/>
    <m/>
    <s v="MECH RM STEEL"/>
    <m/>
    <s v="KC3"/>
    <x v="19"/>
    <s v="BH"/>
    <s v="Z10"/>
    <m/>
    <n v="43698"/>
    <n v="43699"/>
    <m/>
    <n v="26557"/>
    <n v="0"/>
    <n v="7.62"/>
    <n v="8.67"/>
    <n v="8.67"/>
    <n v="70"/>
    <m/>
    <n v="24"/>
    <n v="0"/>
    <n v="24"/>
    <n v="8190"/>
    <n v="6650"/>
    <n v="0"/>
    <n v="4811"/>
    <n v="18.116"/>
    <n v="0"/>
    <m/>
    <n v="0"/>
    <m/>
    <m/>
    <m/>
    <m/>
    <m/>
    <s v="SCHLK"/>
    <d v="2019-08-01T00:00:00"/>
    <d v="2019-08-01T00:00:00"/>
    <d v="2019-08-14T00:00:00"/>
    <d v="2019-08-14T00:00:00"/>
    <s v="HAMIS"/>
    <m/>
    <m/>
    <d v="2019-08-16T00:00:00"/>
    <d v="2019-08-16T00:00:00"/>
    <m/>
    <m/>
    <m/>
    <m/>
    <m/>
    <s v="CSYINA1"/>
    <d v="2019-08-15T00:00:00"/>
    <d v="2019-08-15T00:00:00"/>
    <d v="2019-08-23T00:00:00"/>
    <d v="2019-08-23T00:00:00"/>
    <s v="CSZHAX2"/>
    <d v="2019-08-24T00:00:00"/>
    <d v="2019-08-24T00:00:00"/>
    <d v="2019-08-26T00:00:00"/>
    <d v="2019-08-26T00:00:00"/>
    <s v="CSYINA1"/>
    <d v="2019-08-26T00:00:00"/>
    <d v="2019-08-26T00:00:00"/>
    <d v="2019-08-26T00:00:00"/>
    <d v="2019-08-26T00:00:00"/>
    <s v="SVCORDERMAN"/>
    <n v="43915"/>
    <m/>
    <n v="43915"/>
    <n v="43913"/>
    <s v="CSYINA1"/>
    <d v="2019-08-26T00:00:00"/>
    <d v="2019-08-26T00:00:00"/>
    <d v="2019-08-26T00:00:00"/>
    <d v="2019-08-26T00:00:00"/>
    <m/>
    <m/>
    <m/>
    <n v="43916"/>
    <m/>
    <m/>
    <m/>
    <m/>
    <m/>
    <m/>
    <m/>
    <m/>
    <m/>
    <n v="43943"/>
    <m/>
    <s v="CSYUAF"/>
    <d v="2020-03-24T00:00:00"/>
    <m/>
    <d v="2020-03-24T00:00:00"/>
    <d v="2020-03-20T00:00:00"/>
    <m/>
    <m/>
    <m/>
    <m/>
    <m/>
    <m/>
    <m/>
    <m/>
    <m/>
    <m/>
    <x v="0"/>
    <x v="0"/>
  </r>
  <r>
    <s v="SRHUSKAMP"/>
    <n v="1900592213"/>
    <s v="GB/LM-CUSTOM-BLDR"/>
    <s v="SPAN CONSTRUCTION &amp; ENGINEERING, INC."/>
    <s v="COSTCO-GLOUCESTER,_ON"/>
    <s v="BO"/>
    <d v="2019-06-19T00:00:00"/>
    <d v="2020-04-22T00:00:00"/>
    <m/>
    <s v="ROOF PANEL"/>
    <m/>
    <s v="KC3"/>
    <x v="19"/>
    <s v="BH"/>
    <s v="Z10"/>
    <m/>
    <n v="43698"/>
    <n v="43699"/>
    <m/>
    <n v="217604"/>
    <n v="0"/>
    <n v="108.93"/>
    <n v="106.58"/>
    <n v="106.58"/>
    <n v="0"/>
    <m/>
    <n v="0"/>
    <n v="0"/>
    <n v="0"/>
    <m/>
    <m/>
    <n v="0"/>
    <n v="39810"/>
    <n v="18.295000000000002"/>
    <n v="0"/>
    <m/>
    <n v="0"/>
    <m/>
    <m/>
    <m/>
    <m/>
    <m/>
    <s v="SCHLK"/>
    <n v="43678"/>
    <n v="43678"/>
    <n v="43691"/>
    <n v="43691"/>
    <s v="HAMIS"/>
    <m/>
    <m/>
    <n v="43693"/>
    <n v="43693"/>
    <m/>
    <m/>
    <m/>
    <m/>
    <m/>
    <s v="CSZHAX2"/>
    <n v="43801"/>
    <n v="43801"/>
    <n v="43805"/>
    <n v="43805"/>
    <s v="JJIAN"/>
    <n v="43808"/>
    <n v="43808"/>
    <n v="43812"/>
    <n v="43812"/>
    <s v="JJIAN"/>
    <n v="43815"/>
    <n v="43815"/>
    <n v="43817"/>
    <n v="43817"/>
    <s v="SVCORDERMAN"/>
    <d v="2020-03-19T00:00:00"/>
    <m/>
    <d v="2020-03-19T00:00:00"/>
    <d v="2020-03-17T00:00:00"/>
    <s v="CSYUAF"/>
    <n v="43885"/>
    <n v="43885"/>
    <n v="43894"/>
    <n v="43894"/>
    <m/>
    <m/>
    <m/>
    <d v="2020-03-20T00:00:00"/>
    <m/>
    <m/>
    <m/>
    <m/>
    <m/>
    <m/>
    <m/>
    <m/>
    <m/>
    <d v="2020-04-22T00:00:00"/>
    <m/>
    <s v="CSZHAX2"/>
    <d v="2020-03-10T00:00:00"/>
    <m/>
    <d v="2020-03-10T00:00:00"/>
    <d v="2020-03-05T00:00:00"/>
    <m/>
    <m/>
    <m/>
    <m/>
    <m/>
    <m/>
    <m/>
    <m/>
    <m/>
    <m/>
    <x v="0"/>
    <x v="0"/>
  </r>
  <r>
    <s v="SRHUSKAMP"/>
    <n v="1900592232"/>
    <s v="GB/LM-CUSTOM-BLDR"/>
    <s v="SPAN CONSTRUCTION &amp; ENGINEERING, INC."/>
    <s v="COSTCO-GLOUCESTER,_ON"/>
    <s v="BO"/>
    <d v="2019-06-19T00:00:00"/>
    <d v="2020-04-02T00:00:00"/>
    <m/>
    <s v="WRB System"/>
    <m/>
    <s v="KC3"/>
    <x v="19"/>
    <s v="BH"/>
    <s v="Z10"/>
    <m/>
    <d v="2019-08-21T00:00:00"/>
    <d v="2019-08-22T00:00:00"/>
    <m/>
    <n v="22500"/>
    <n v="0"/>
    <n v="8"/>
    <n v="4.88"/>
    <n v="4.88"/>
    <n v="0"/>
    <m/>
    <n v="0"/>
    <n v="0"/>
    <n v="0"/>
    <m/>
    <m/>
    <n v="0"/>
    <n v="4000"/>
    <n v="17.777999999999999"/>
    <n v="0"/>
    <m/>
    <n v="0"/>
    <m/>
    <m/>
    <m/>
    <m/>
    <m/>
    <s v="MPJESKY"/>
    <d v="2019-07-22T00:00:00"/>
    <d v="2019-08-22T00:00:00"/>
    <d v="2019-08-12T00:00:00"/>
    <d v="2019-08-12T00:00:00"/>
    <s v="HAMIS"/>
    <m/>
    <m/>
    <n v="43686"/>
    <n v="43689"/>
    <m/>
    <m/>
    <m/>
    <m/>
    <m/>
    <s v="TONYFU"/>
    <d v="2019-08-16T00:00:00"/>
    <d v="2019-08-22T00:00:00"/>
    <d v="2019-08-29T00:00:00"/>
    <n v="43713"/>
    <s v="JJIAN"/>
    <d v="2019-08-30T00:00:00"/>
    <d v="2019-09-06T00:00:00"/>
    <d v="2019-09-10T00:00:00"/>
    <n v="43723"/>
    <s v="JJIAN"/>
    <n v="43724"/>
    <n v="43724"/>
    <n v="43724"/>
    <n v="43724"/>
    <s v="SVCORDERMAN"/>
    <d v="2020-02-27T00:00:00"/>
    <m/>
    <d v="2020-02-27T00:00:00"/>
    <d v="2020-02-26T00:00:00"/>
    <s v="TONYFU"/>
    <d v="2019-09-20T00:00:00"/>
    <n v="43728"/>
    <d v="2019-09-20T00:00:00"/>
    <n v="43777"/>
    <m/>
    <m/>
    <m/>
    <d v="2020-03-02T00:00:00"/>
    <m/>
    <m/>
    <m/>
    <m/>
    <m/>
    <m/>
    <m/>
    <m/>
    <m/>
    <d v="2020-04-02T00:00:00"/>
    <m/>
    <s v="TONYFU"/>
    <d v="2020-02-26T00:00:00"/>
    <m/>
    <d v="2020-02-26T00:00:00"/>
    <d v="2020-02-25T00:00:00"/>
    <m/>
    <m/>
    <m/>
    <m/>
    <m/>
    <m/>
    <m/>
    <m/>
    <m/>
    <m/>
    <x v="0"/>
    <x v="0"/>
  </r>
  <r>
    <s v="SRHUSKAMP"/>
    <n v="1900592228"/>
    <s v="GB/LM-CUSTOM-BLDR"/>
    <s v="SPAN CONSTRUCTION &amp; ENGINEERING, INC."/>
    <s v="COSTCO-GLOUCESTER,_ON"/>
    <s v="BO"/>
    <d v="2019-06-19T00:00:00"/>
    <d v="2020-04-15T00:00:00"/>
    <m/>
    <s v="TPXT VII"/>
    <m/>
    <s v="KC3"/>
    <x v="19"/>
    <s v="BH"/>
    <s v="Z10"/>
    <m/>
    <d v="2019-08-21T00:00:00"/>
    <d v="2019-08-22T00:00:00"/>
    <m/>
    <n v="41056"/>
    <n v="0"/>
    <n v="19.21"/>
    <n v="23.51"/>
    <n v="23.51"/>
    <n v="0"/>
    <m/>
    <n v="0"/>
    <n v="0"/>
    <n v="0"/>
    <m/>
    <m/>
    <n v="0"/>
    <n v="7283"/>
    <n v="17.739000000000001"/>
    <n v="0"/>
    <m/>
    <n v="0"/>
    <m/>
    <m/>
    <m/>
    <m/>
    <m/>
    <s v="SCHLK"/>
    <d v="2019-07-22T00:00:00"/>
    <d v="2019-07-22T00:00:00"/>
    <d v="2019-08-12T00:00:00"/>
    <d v="2019-08-12T00:00:00"/>
    <s v="HAMIS"/>
    <m/>
    <m/>
    <n v="43686"/>
    <n v="43689"/>
    <m/>
    <m/>
    <m/>
    <m/>
    <m/>
    <s v="CSWUM1"/>
    <d v="2020-02-10T00:00:00"/>
    <d v="2020-02-20T00:00:00"/>
    <d v="2020-02-21T00:00:00"/>
    <d v="2020-02-21T00:00:00"/>
    <s v="CSYUAF"/>
    <d v="2020-02-24T00:00:00"/>
    <d v="2020-02-24T00:00:00"/>
    <d v="2020-03-03T00:00:00"/>
    <d v="2020-03-03T00:00:00"/>
    <s v="CSYUAF"/>
    <n v="43894"/>
    <n v="43894"/>
    <n v="43894"/>
    <n v="43894"/>
    <s v="SVCORDERMAN"/>
    <d v="2020-03-11T00:00:00"/>
    <m/>
    <d v="2020-03-11T00:00:00"/>
    <d v="2020-03-10T00:00:00"/>
    <s v="CSWUM1"/>
    <n v="43896"/>
    <n v="43896"/>
    <n v="43896"/>
    <n v="43896"/>
    <m/>
    <m/>
    <m/>
    <m/>
    <m/>
    <m/>
    <m/>
    <m/>
    <m/>
    <m/>
    <m/>
    <m/>
    <m/>
    <d v="2020-04-15T00:00:00"/>
    <m/>
    <s v="CSWUM1"/>
    <d v="2020-03-10T00:00:00"/>
    <m/>
    <d v="2020-03-10T00:00:00"/>
    <d v="2020-03-09T00:00:00"/>
    <m/>
    <m/>
    <m/>
    <m/>
    <m/>
    <m/>
    <m/>
    <m/>
    <m/>
    <m/>
    <x v="0"/>
    <x v="0"/>
  </r>
  <r>
    <s v="SRHUSKAMP"/>
    <n v="1900592217"/>
    <s v="GB/LM-CUSTOM-BLDR"/>
    <s v="SPAN CONSTRUCTION &amp; ENGINEERING, INC."/>
    <s v="COSTCO-GLOUCESTER,_ON"/>
    <s v="BO"/>
    <d v="2019-06-19T00:00:00"/>
    <d v="2020-04-17T00:00:00"/>
    <m/>
    <s v="DOCK CANOPY"/>
    <m/>
    <s v="KC3"/>
    <x v="19"/>
    <s v="BH"/>
    <s v="Z10"/>
    <m/>
    <n v="43698"/>
    <n v="43699"/>
    <m/>
    <n v="2000"/>
    <n v="0"/>
    <n v="0.54"/>
    <n v="0.33"/>
    <n v="0.33"/>
    <n v="0"/>
    <m/>
    <n v="0"/>
    <n v="0"/>
    <n v="0"/>
    <m/>
    <m/>
    <n v="0"/>
    <n v="100"/>
    <n v="5"/>
    <n v="0"/>
    <m/>
    <n v="0"/>
    <m/>
    <m/>
    <m/>
    <m/>
    <m/>
    <s v="SCHLK"/>
    <n v="43678"/>
    <n v="43678"/>
    <n v="43691"/>
    <n v="43691"/>
    <s v="HAMIS"/>
    <m/>
    <m/>
    <n v="43693"/>
    <n v="43693"/>
    <m/>
    <m/>
    <m/>
    <m/>
    <m/>
    <s v="CSZHAX2"/>
    <n v="43836"/>
    <n v="43836"/>
    <n v="43840"/>
    <n v="43840"/>
    <s v="JJIAN"/>
    <n v="43843"/>
    <n v="43843"/>
    <n v="43845"/>
    <n v="43845"/>
    <s v="JJIAN"/>
    <n v="43845"/>
    <n v="43845"/>
    <n v="43847"/>
    <n v="43847"/>
    <s v="SVCORDERMAN"/>
    <d v="2020-03-12T00:00:00"/>
    <m/>
    <d v="2020-03-12T00:00:00"/>
    <d v="2020-03-12T00:00:00"/>
    <s v="CSYUAF"/>
    <n v="43885"/>
    <n v="43885"/>
    <n v="43894"/>
    <n v="43894"/>
    <m/>
    <m/>
    <m/>
    <m/>
    <m/>
    <m/>
    <m/>
    <m/>
    <m/>
    <m/>
    <m/>
    <m/>
    <m/>
    <d v="2020-04-17T00:00:00"/>
    <m/>
    <s v="CSZHAX2"/>
    <d v="2020-03-11T00:00:00"/>
    <m/>
    <d v="2020-03-11T00:00:00"/>
    <d v="2020-03-05T00:00:00"/>
    <m/>
    <m/>
    <m/>
    <m/>
    <m/>
    <m/>
    <m/>
    <m/>
    <m/>
    <m/>
    <x v="0"/>
    <x v="0"/>
  </r>
  <r>
    <s v="SRHUSKAMP"/>
    <n v="1900592212"/>
    <s v="GB/LM-CUSTOM-BLDR"/>
    <s v="SPAN CONSTRUCTION &amp; ENGINEERING, INC."/>
    <s v="COSTCO-GLOUCESTER,_ON"/>
    <s v="BO"/>
    <d v="2019-06-19T00:00:00"/>
    <d v="2020-04-29T00:00:00"/>
    <m/>
    <s v="PLATFORM"/>
    <m/>
    <s v="KC3"/>
    <x v="19"/>
    <s v="BH"/>
    <s v="Z10"/>
    <m/>
    <n v="43698"/>
    <n v="43699"/>
    <m/>
    <n v="33864"/>
    <n v="0"/>
    <n v="12.78"/>
    <n v="2.63"/>
    <n v="2.63"/>
    <n v="0"/>
    <m/>
    <n v="0"/>
    <n v="0"/>
    <n v="0"/>
    <m/>
    <m/>
    <n v="0"/>
    <n v="6329"/>
    <n v="18.689"/>
    <n v="0"/>
    <m/>
    <n v="0"/>
    <m/>
    <m/>
    <m/>
    <m/>
    <m/>
    <s v="MPJESKY"/>
    <n v="43678"/>
    <n v="43678"/>
    <n v="43691"/>
    <n v="43691"/>
    <s v="HAMIS"/>
    <m/>
    <m/>
    <n v="43693"/>
    <n v="43693"/>
    <m/>
    <m/>
    <m/>
    <m/>
    <m/>
    <s v="CSZHAX2"/>
    <n v="43822"/>
    <n v="43822"/>
    <n v="43824"/>
    <n v="43824"/>
    <s v="JJIAN"/>
    <n v="43825"/>
    <n v="43825"/>
    <n v="43826"/>
    <n v="43826"/>
    <s v="JJIAN"/>
    <n v="43829"/>
    <n v="43829"/>
    <n v="43830"/>
    <n v="43830"/>
    <s v="SVCORDERMAN"/>
    <d v="2020-03-20T00:00:00"/>
    <m/>
    <d v="2020-03-20T00:00:00"/>
    <d v="2020-03-20T00:00:00"/>
    <s v="CSYUAF"/>
    <n v="43899"/>
    <n v="43899"/>
    <n v="43903"/>
    <n v="43903"/>
    <m/>
    <m/>
    <m/>
    <d v="2020-03-25T00:00:00"/>
    <m/>
    <m/>
    <m/>
    <m/>
    <m/>
    <m/>
    <m/>
    <m/>
    <m/>
    <d v="2020-04-29T00:00:00"/>
    <m/>
    <s v="CSZHAX2"/>
    <d v="2020-03-19T00:00:00"/>
    <m/>
    <d v="2020-03-19T00:00:00"/>
    <d v="2020-03-18T00:00:00"/>
    <m/>
    <m/>
    <m/>
    <m/>
    <m/>
    <m/>
    <m/>
    <m/>
    <m/>
    <m/>
    <x v="0"/>
    <x v="0"/>
  </r>
  <r>
    <s v="SRHUSKAMP"/>
    <n v="1900592211"/>
    <s v="GB/LM-CUSTOM-BLDR"/>
    <s v="SPAN CONSTRUCTION &amp; ENGINEERING, INC."/>
    <s v="COSTCO-GLOUCESTER,_ON"/>
    <s v="BO"/>
    <d v="2019-06-19T00:00:00"/>
    <d v="2020-04-06T00:00:00"/>
    <m/>
    <s v="Misc"/>
    <m/>
    <s v="KC3"/>
    <x v="19"/>
    <s v="BH"/>
    <s v="Z10"/>
    <m/>
    <d v="2019-08-21T00:00:00"/>
    <d v="2019-08-22T00:00:00"/>
    <m/>
    <n v="113513"/>
    <n v="0"/>
    <n v="50.75"/>
    <n v="52.26"/>
    <n v="52.26"/>
    <n v="0"/>
    <m/>
    <n v="0"/>
    <n v="0"/>
    <n v="0"/>
    <m/>
    <m/>
    <n v="0"/>
    <n v="21149"/>
    <n v="18.631"/>
    <n v="0"/>
    <m/>
    <n v="0"/>
    <m/>
    <m/>
    <m/>
    <m/>
    <m/>
    <s v="MPJESKY"/>
    <d v="2019-08-15T00:00:00"/>
    <d v="2019-08-15T00:00:00"/>
    <d v="2019-08-15T00:00:00"/>
    <d v="2019-08-15T00:00:00"/>
    <s v="HAMIS"/>
    <m/>
    <m/>
    <n v="43692"/>
    <n v="43692"/>
    <m/>
    <m/>
    <m/>
    <m/>
    <m/>
    <s v="CSLUE1"/>
    <n v="43871"/>
    <n v="43871"/>
    <n v="43878"/>
    <n v="43878"/>
    <s v="CSWUM1"/>
    <n v="43879"/>
    <n v="43879"/>
    <n v="43888"/>
    <n v="43888"/>
    <s v="CSLUE1"/>
    <n v="43889"/>
    <n v="43889"/>
    <n v="43890"/>
    <n v="43890"/>
    <s v="SVCORDERMAN"/>
    <d v="2020-03-05T00:00:00"/>
    <m/>
    <d v="2020-03-10T00:00:00"/>
    <d v="2020-03-09T00:00:00"/>
    <s v="CSLUE1"/>
    <n v="43893"/>
    <n v="43893"/>
    <n v="43895"/>
    <n v="43895"/>
    <m/>
    <m/>
    <m/>
    <d v="2020-03-12T00:00:00"/>
    <m/>
    <m/>
    <m/>
    <m/>
    <m/>
    <m/>
    <m/>
    <m/>
    <m/>
    <d v="2020-04-02T00:00:00"/>
    <m/>
    <s v="CSLUE1"/>
    <d v="2020-03-09T00:00:00"/>
    <m/>
    <d v="2020-03-09T00:00:00"/>
    <d v="2020-03-06T00:00:00"/>
    <m/>
    <m/>
    <m/>
    <m/>
    <m/>
    <m/>
    <m/>
    <m/>
    <m/>
    <m/>
    <x v="0"/>
    <x v="0"/>
  </r>
  <r>
    <s v="SRHUSKAMP"/>
    <n v="1900592214"/>
    <s v="GB/LM-CUSTOM-BLDR"/>
    <s v="SPAN CONSTRUCTION &amp; ENGINEERING, INC."/>
    <s v="COSTCO-GLOUCESTER,_ON"/>
    <s v="BO"/>
    <d v="2019-06-19T00:00:00"/>
    <d v="2020-04-17T00:00:00"/>
    <m/>
    <s v="BACKER PANEL"/>
    <m/>
    <s v="KC3"/>
    <x v="19"/>
    <s v="BH"/>
    <s v="Z10"/>
    <m/>
    <d v="2019-08-21T00:00:00"/>
    <d v="2019-08-22T00:00:00"/>
    <m/>
    <n v="40124"/>
    <n v="0"/>
    <n v="10.33"/>
    <n v="7.13"/>
    <n v="7.13"/>
    <n v="0"/>
    <m/>
    <n v="0"/>
    <n v="0"/>
    <n v="0"/>
    <m/>
    <m/>
    <n v="0"/>
    <n v="7588"/>
    <n v="18.911000000000001"/>
    <n v="0"/>
    <m/>
    <n v="0"/>
    <m/>
    <m/>
    <m/>
    <m/>
    <m/>
    <s v="SCHLK"/>
    <d v="2019-08-01T00:00:00"/>
    <d v="2019-08-01T00:00:00"/>
    <d v="2019-08-14T00:00:00"/>
    <d v="2019-08-14T00:00:00"/>
    <s v="HAMIS"/>
    <m/>
    <m/>
    <n v="43693"/>
    <n v="43693"/>
    <m/>
    <m/>
    <m/>
    <m/>
    <m/>
    <s v="CSZHAX2"/>
    <n v="43808"/>
    <n v="43808"/>
    <n v="43812"/>
    <n v="43812"/>
    <s v="JJIAN"/>
    <n v="43815"/>
    <n v="43815"/>
    <n v="43819"/>
    <n v="43819"/>
    <s v="JJIAN"/>
    <n v="43822"/>
    <n v="43822"/>
    <n v="43824"/>
    <n v="43824"/>
    <s v="SVCORDERMAN"/>
    <d v="2020-03-12T00:00:00"/>
    <m/>
    <d v="2020-03-12T00:00:00"/>
    <d v="2020-03-12T00:00:00"/>
    <s v="CSYUAF"/>
    <n v="43885"/>
    <n v="43885"/>
    <n v="43894"/>
    <n v="43894"/>
    <m/>
    <m/>
    <m/>
    <d v="2020-03-16T00:00:00"/>
    <m/>
    <m/>
    <m/>
    <m/>
    <m/>
    <m/>
    <m/>
    <m/>
    <m/>
    <d v="2020-04-17T00:00:00"/>
    <m/>
    <s v="CSZHAX2"/>
    <d v="2020-03-11T00:00:00"/>
    <m/>
    <d v="2020-03-11T00:00:00"/>
    <d v="2020-03-05T00:00:00"/>
    <m/>
    <m/>
    <m/>
    <m/>
    <m/>
    <m/>
    <m/>
    <m/>
    <m/>
    <m/>
    <x v="0"/>
    <x v="0"/>
  </r>
  <r>
    <s v="SRHUSKAMP"/>
    <n v="1900592227"/>
    <s v="GB/LM-CUSTOM-BLDR"/>
    <s v="SPAN CONSTRUCTION &amp; ENGINEERING, INC."/>
    <s v="COSTCO-GLOUCESTER,_ON"/>
    <s v="BO"/>
    <d v="2019-06-21T00:00:00"/>
    <d v="2020-04-15T00:00:00"/>
    <m/>
    <s v="TPXT VI"/>
    <m/>
    <s v="KC3"/>
    <x v="19"/>
    <s v="BH"/>
    <s v="Z10"/>
    <m/>
    <d v="2019-08-21T00:00:00"/>
    <d v="2019-08-22T00:00:00"/>
    <m/>
    <n v="42627"/>
    <n v="0"/>
    <n v="19.96"/>
    <n v="15.79"/>
    <n v="15.79"/>
    <n v="0"/>
    <m/>
    <n v="0"/>
    <n v="0"/>
    <n v="0"/>
    <m/>
    <m/>
    <n v="0"/>
    <n v="7598"/>
    <n v="17.824000000000002"/>
    <n v="0"/>
    <m/>
    <n v="0"/>
    <m/>
    <m/>
    <m/>
    <m/>
    <m/>
    <s v="SCHLK"/>
    <d v="2019-07-22T00:00:00"/>
    <d v="2019-07-22T00:00:00"/>
    <d v="2019-08-12T00:00:00"/>
    <d v="2019-08-12T00:00:00"/>
    <s v="HAMIS"/>
    <m/>
    <m/>
    <n v="43686"/>
    <n v="43689"/>
    <m/>
    <m/>
    <m/>
    <m/>
    <m/>
    <s v="CSWUM1"/>
    <n v="43871"/>
    <n v="43871"/>
    <n v="43882"/>
    <n v="43882"/>
    <s v="CSYUAF"/>
    <n v="43885"/>
    <n v="43885"/>
    <n v="43893"/>
    <n v="43893"/>
    <s v="CSYUAF"/>
    <n v="43894"/>
    <n v="43894"/>
    <n v="43894"/>
    <n v="43894"/>
    <s v="SVCORDERMAN"/>
    <d v="2020-03-11T00:00:00"/>
    <m/>
    <d v="2020-03-11T00:00:00"/>
    <d v="2020-03-10T00:00:00"/>
    <s v="CSWUM1"/>
    <n v="43896"/>
    <n v="43896"/>
    <n v="43896"/>
    <n v="43896"/>
    <m/>
    <m/>
    <m/>
    <d v="2020-03-13T00:00:00"/>
    <m/>
    <m/>
    <m/>
    <m/>
    <m/>
    <m/>
    <m/>
    <m/>
    <m/>
    <d v="2020-04-15T00:00:00"/>
    <m/>
    <s v="CSWUM1"/>
    <d v="2020-03-10T00:00:00"/>
    <m/>
    <d v="2020-03-10T00:00:00"/>
    <d v="2020-03-09T00:00:00"/>
    <m/>
    <m/>
    <m/>
    <m/>
    <m/>
    <m/>
    <m/>
    <m/>
    <m/>
    <m/>
    <x v="0"/>
    <x v="0"/>
  </r>
  <r>
    <s v="SRHUSKAMP"/>
    <n v="1900592237"/>
    <s v="GB/LM-CUSTOM-BLDR"/>
    <s v="SPAN CONSTRUCTION &amp; ENGINEERING, INC."/>
    <s v="COSTCO-GLOUCESTER,_ON"/>
    <s v="BO"/>
    <d v="2019-09-06T00:00:00"/>
    <d v="2020-04-08T00:00:00"/>
    <m/>
    <s v="TPXT 1"/>
    <m/>
    <s v="KC3"/>
    <x v="19"/>
    <s v="BH"/>
    <s v="Z10"/>
    <m/>
    <d v="2019-09-12T00:00:00"/>
    <d v="2019-09-13T00:00:00"/>
    <m/>
    <n v="49840"/>
    <n v="0"/>
    <n v="19.52"/>
    <n v="24.55"/>
    <n v="24.55"/>
    <n v="0"/>
    <m/>
    <n v="0"/>
    <n v="0"/>
    <n v="0"/>
    <n v="6902"/>
    <n v="5510"/>
    <n v="0"/>
    <n v="9146"/>
    <n v="18.350999999999999"/>
    <n v="0"/>
    <m/>
    <n v="0"/>
    <m/>
    <m/>
    <m/>
    <m/>
    <m/>
    <s v="SCHLK"/>
    <d v="2019-07-22T00:00:00"/>
    <d v="2019-07-22T00:00:00"/>
    <d v="2019-08-12T00:00:00"/>
    <d v="2019-08-12T00:00:00"/>
    <s v="HAMIS"/>
    <m/>
    <m/>
    <n v="43686"/>
    <n v="43689"/>
    <m/>
    <m/>
    <m/>
    <m/>
    <m/>
    <s v="CSWUM1"/>
    <n v="43871"/>
    <n v="43871"/>
    <n v="43882"/>
    <n v="43882"/>
    <s v="CSYUAF"/>
    <n v="43885"/>
    <n v="43885"/>
    <n v="43893"/>
    <n v="43893"/>
    <s v="CSYUAF"/>
    <n v="43894"/>
    <n v="43894"/>
    <n v="43894"/>
    <n v="43894"/>
    <s v="SVCORDERMAN"/>
    <d v="2020-03-11T00:00:00"/>
    <m/>
    <d v="2020-03-11T00:00:00"/>
    <d v="2020-03-10T00:00:00"/>
    <s v="CSWUM1"/>
    <n v="43896"/>
    <n v="43896"/>
    <n v="43896"/>
    <n v="43896"/>
    <m/>
    <m/>
    <m/>
    <d v="2020-03-13T00:00:00"/>
    <m/>
    <m/>
    <m/>
    <m/>
    <m/>
    <m/>
    <m/>
    <m/>
    <m/>
    <d v="2020-04-08T00:00:00"/>
    <m/>
    <s v="CSWUM1"/>
    <d v="2020-03-10T00:00:00"/>
    <m/>
    <d v="2020-03-10T00:00:00"/>
    <d v="2020-03-09T00:00:00"/>
    <m/>
    <m/>
    <m/>
    <m/>
    <m/>
    <m/>
    <m/>
    <m/>
    <m/>
    <m/>
    <x v="0"/>
    <x v="0"/>
  </r>
  <r>
    <s v="SRHUSKAMP"/>
    <n v="1900592233"/>
    <s v="GB/LM-CUSTOM-BLDR"/>
    <s v="SPAN CONSTRUCTION &amp; ENGINEERING, INC."/>
    <s v="COSTCO-GLOUCESTER,_ON"/>
    <s v="BO"/>
    <d v="2019-09-06T00:00:00"/>
    <d v="2020-04-13T00:00:00"/>
    <m/>
    <s v="FRAME II"/>
    <m/>
    <s v="KC3"/>
    <x v="19"/>
    <s v="BH"/>
    <s v="Z10"/>
    <m/>
    <d v="2019-09-12T00:00:00"/>
    <d v="2019-09-13T00:00:00"/>
    <m/>
    <n v="102636"/>
    <n v="0"/>
    <n v="49.54"/>
    <n v="47.91"/>
    <n v="47.91"/>
    <n v="0"/>
    <m/>
    <n v="0"/>
    <n v="0"/>
    <n v="0"/>
    <m/>
    <m/>
    <n v="0"/>
    <n v="18280"/>
    <n v="17.811"/>
    <n v="0"/>
    <m/>
    <n v="0"/>
    <m/>
    <m/>
    <m/>
    <m/>
    <m/>
    <s v="SCHLK"/>
    <n v="43668"/>
    <n v="43668"/>
    <n v="43720"/>
    <n v="43689"/>
    <s v="HAMIS"/>
    <m/>
    <m/>
    <n v="43686"/>
    <n v="43689"/>
    <m/>
    <m/>
    <m/>
    <m/>
    <m/>
    <s v="JJIAN"/>
    <d v="2019-08-16T00:00:00"/>
    <d v="2019-08-16T00:00:00"/>
    <d v="2019-08-30T00:00:00"/>
    <d v="2019-08-30T00:00:00"/>
    <s v="CSYUAF"/>
    <d v="2019-09-20T00:00:00"/>
    <d v="2019-09-20T00:00:00"/>
    <d v="2019-09-30T00:00:00"/>
    <d v="2019-09-30T00:00:00"/>
    <s v="CSWUM1"/>
    <n v="43833"/>
    <n v="43833"/>
    <n v="43848"/>
    <n v="43848"/>
    <s v="SVCORDERMAN"/>
    <d v="2020-03-12T00:00:00"/>
    <m/>
    <d v="2020-03-12T00:00:00"/>
    <d v="2020-03-12T00:00:00"/>
    <s v="CSYUAF"/>
    <n v="43892"/>
    <n v="43892"/>
    <n v="43898"/>
    <n v="43898"/>
    <m/>
    <m/>
    <m/>
    <m/>
    <m/>
    <m/>
    <m/>
    <m/>
    <m/>
    <m/>
    <m/>
    <m/>
    <m/>
    <d v="2020-04-02T00:00:00"/>
    <m/>
    <s v="JJIAN"/>
    <d v="2020-03-11T00:00:00"/>
    <m/>
    <d v="2020-03-11T00:00:00"/>
    <d v="2020-03-09T00:00:00"/>
    <m/>
    <m/>
    <m/>
    <m/>
    <m/>
    <m/>
    <m/>
    <m/>
    <m/>
    <m/>
    <x v="0"/>
    <x v="0"/>
  </r>
  <r>
    <s v="SRHUSKAMP"/>
    <n v="1900592236"/>
    <s v="GB/LM-CUSTOM-BLDR"/>
    <s v="SPAN CONSTRUCTION &amp; ENGINEERING, INC."/>
    <s v="COSTCO-GLOUCESTER,_ON"/>
    <s v="BO"/>
    <d v="2019-09-06T00:00:00"/>
    <d v="2020-04-16T00:00:00"/>
    <m/>
    <s v="FRAME IV"/>
    <m/>
    <s v="KC3"/>
    <x v="19"/>
    <s v="BH"/>
    <s v="Z10"/>
    <m/>
    <d v="2020-03-04T00:00:00"/>
    <d v="2020-03-05T00:00:00"/>
    <m/>
    <n v="172621"/>
    <n v="0"/>
    <n v="71.25"/>
    <n v="67.33"/>
    <n v="67.33"/>
    <n v="0"/>
    <m/>
    <n v="0"/>
    <n v="0"/>
    <n v="0"/>
    <m/>
    <m/>
    <n v="0"/>
    <n v="32256"/>
    <n v="18.686"/>
    <n v="0"/>
    <m/>
    <n v="0"/>
    <m/>
    <m/>
    <m/>
    <m/>
    <m/>
    <s v="SCHLK"/>
    <n v="43668"/>
    <n v="43668"/>
    <n v="43689"/>
    <n v="43689"/>
    <s v="HAMIS"/>
    <m/>
    <m/>
    <n v="43688"/>
    <n v="43689"/>
    <m/>
    <m/>
    <m/>
    <m/>
    <m/>
    <s v="JJIAN"/>
    <d v="2019-09-18T00:00:00"/>
    <d v="2019-09-18T00:00:00"/>
    <d v="2019-12-12T00:00:00"/>
    <d v="2019-12-12T00:00:00"/>
    <s v="CSYUAF"/>
    <d v="2019-12-18T00:00:00"/>
    <d v="2019-12-18T00:00:00"/>
    <d v="2020-01-09T00:00:00"/>
    <d v="2020-01-09T00:00:00"/>
    <s v="CSWUM1"/>
    <n v="43891"/>
    <n v="43891"/>
    <n v="43896"/>
    <n v="43896"/>
    <s v="SVCORDERMAN"/>
    <d v="2020-03-12T00:00:00"/>
    <m/>
    <d v="2020-03-12T00:00:00"/>
    <d v="2020-03-12T00:00:00"/>
    <s v="CSYUAF"/>
    <n v="43896"/>
    <n v="43896"/>
    <n v="43898"/>
    <n v="43898"/>
    <m/>
    <m/>
    <m/>
    <d v="2020-03-16T00:00:00"/>
    <m/>
    <m/>
    <m/>
    <m/>
    <m/>
    <m/>
    <m/>
    <m/>
    <m/>
    <d v="2020-04-02T00:00:00"/>
    <m/>
    <s v="JJIAN"/>
    <d v="2020-03-11T00:00:00"/>
    <m/>
    <d v="2020-03-11T00:00:00"/>
    <d v="2020-03-09T00:00:00"/>
    <m/>
    <m/>
    <m/>
    <m/>
    <m/>
    <m/>
    <m/>
    <m/>
    <m/>
    <m/>
    <x v="0"/>
    <x v="0"/>
  </r>
  <r>
    <s v="SRHUSKAMP"/>
    <n v="1900592235"/>
    <s v="GB/LM-CUSTOM-BLDR"/>
    <s v="SPAN CONSTRUCTION &amp; ENGINEERING, INC."/>
    <s v="COSTCO-GLOUCESTER,_ON"/>
    <s v="BO"/>
    <d v="2019-09-06T00:00:00"/>
    <d v="2020-04-06T00:00:00"/>
    <m/>
    <s v="Main Bracing"/>
    <m/>
    <s v="KC3"/>
    <x v="19"/>
    <s v="BH"/>
    <s v="Z10"/>
    <m/>
    <d v="2019-09-12T00:00:00"/>
    <d v="2019-09-13T00:00:00"/>
    <m/>
    <n v="35295"/>
    <n v="0"/>
    <n v="13.3"/>
    <n v="23.38"/>
    <n v="23.38"/>
    <n v="0"/>
    <m/>
    <n v="0"/>
    <n v="0"/>
    <n v="0"/>
    <m/>
    <m/>
    <n v="0"/>
    <n v="5745"/>
    <n v="16.277000000000001"/>
    <n v="0"/>
    <m/>
    <n v="0"/>
    <m/>
    <m/>
    <m/>
    <m/>
    <m/>
    <s v="SCHLK"/>
    <d v="2019-08-15T00:00:00"/>
    <d v="2019-08-15T00:00:00"/>
    <d v="2019-08-15T00:00:00"/>
    <d v="2019-08-15T00:00:00"/>
    <s v="HAMIS"/>
    <m/>
    <m/>
    <d v="2019-08-15T00:00:00"/>
    <d v="2019-08-15T00:00:00"/>
    <m/>
    <m/>
    <m/>
    <m/>
    <m/>
    <s v="CSYINA1"/>
    <d v="2019-08-15T00:00:00"/>
    <d v="2019-08-15T00:00:00"/>
    <d v="2019-08-23T00:00:00"/>
    <d v="2019-08-23T00:00:00"/>
    <s v="CSZHAR1"/>
    <d v="2019-08-24T00:00:00"/>
    <d v="2019-08-24T00:00:00"/>
    <d v="2019-08-30T00:00:00"/>
    <d v="2019-08-30T00:00:00"/>
    <s v="CSYINA1"/>
    <n v="43708"/>
    <n v="43708"/>
    <n v="43708"/>
    <n v="43708"/>
    <s v="SVCORDERMAN"/>
    <d v="2020-03-10T00:00:00"/>
    <m/>
    <d v="2020-03-10T00:00:00"/>
    <d v="2020-03-09T00:00:00"/>
    <s v="CSYINA1"/>
    <d v="2019-08-31T00:00:00"/>
    <d v="2019-08-31T00:00:00"/>
    <d v="2019-08-31T00:00:00"/>
    <d v="2019-08-31T00:00:00"/>
    <m/>
    <m/>
    <m/>
    <d v="2020-03-12T00:00:00"/>
    <m/>
    <m/>
    <m/>
    <m/>
    <m/>
    <m/>
    <m/>
    <m/>
    <m/>
    <d v="2020-04-02T00:00:00"/>
    <m/>
    <s v="CSYUAF"/>
    <d v="2020-03-09T00:00:00"/>
    <m/>
    <d v="2020-03-09T00:00:00"/>
    <d v="2020-03-09T00:00:00"/>
    <m/>
    <m/>
    <m/>
    <m/>
    <m/>
    <m/>
    <m/>
    <m/>
    <m/>
    <m/>
    <x v="0"/>
    <x v="0"/>
  </r>
  <r>
    <s v="SRHUSKAMP"/>
    <n v="1900592239"/>
    <s v="GB/LM-CUSTOM-BLDR"/>
    <s v="SPAN CONSTRUCTION &amp; ENGINEERING, INC."/>
    <s v="COSTCO-GLOUCESTER,_ON"/>
    <s v="BO"/>
    <d v="2019-09-06T00:00:00"/>
    <d v="2020-04-13T00:00:00"/>
    <m/>
    <s v="TPXT III"/>
    <m/>
    <s v="KC3"/>
    <x v="19"/>
    <s v="BH"/>
    <s v="Z10"/>
    <m/>
    <d v="2019-09-12T00:00:00"/>
    <d v="2019-09-13T00:00:00"/>
    <m/>
    <n v="44063"/>
    <n v="0"/>
    <n v="19.350000000000001"/>
    <n v="16.47"/>
    <n v="16.47"/>
    <n v="0"/>
    <m/>
    <n v="0"/>
    <n v="0"/>
    <n v="0"/>
    <n v="2380"/>
    <n v="1900"/>
    <n v="0"/>
    <n v="7942"/>
    <n v="18.024000000000001"/>
    <n v="0"/>
    <m/>
    <n v="0"/>
    <m/>
    <m/>
    <m/>
    <m/>
    <m/>
    <s v="SCHLK"/>
    <n v="43668"/>
    <n v="43668"/>
    <n v="43689"/>
    <n v="43689"/>
    <s v="HAMIS"/>
    <m/>
    <m/>
    <n v="43686"/>
    <n v="43689"/>
    <m/>
    <m/>
    <m/>
    <m/>
    <m/>
    <s v="CSWUM1"/>
    <n v="43871"/>
    <n v="43871"/>
    <n v="43882"/>
    <n v="43882"/>
    <s v="CSYUAF"/>
    <n v="43885"/>
    <n v="43885"/>
    <n v="43893"/>
    <n v="43893"/>
    <s v="CSYUAF"/>
    <n v="43894"/>
    <n v="43894"/>
    <n v="43894"/>
    <n v="43894"/>
    <s v="SVCORDERMAN"/>
    <d v="2020-03-11T00:00:00"/>
    <m/>
    <d v="2020-03-11T00:00:00"/>
    <d v="2020-03-10T00:00:00"/>
    <s v="CSWUM1"/>
    <n v="43896"/>
    <n v="43896"/>
    <n v="43896"/>
    <n v="43896"/>
    <m/>
    <m/>
    <m/>
    <d v="2020-03-13T00:00:00"/>
    <m/>
    <m/>
    <m/>
    <m/>
    <m/>
    <m/>
    <m/>
    <m/>
    <m/>
    <d v="2020-04-13T00:00:00"/>
    <m/>
    <s v="CSWUM1"/>
    <d v="2020-03-10T00:00:00"/>
    <m/>
    <d v="2020-03-10T00:00:00"/>
    <d v="2020-03-09T00:00:00"/>
    <m/>
    <m/>
    <m/>
    <m/>
    <m/>
    <m/>
    <m/>
    <m/>
    <m/>
    <m/>
    <x v="0"/>
    <x v="0"/>
  </r>
  <r>
    <s v="SRHUSKAMP"/>
    <n v="1900592234"/>
    <s v="GB/LM-CUSTOM-BLDR"/>
    <s v="SPAN CONSTRUCTION &amp; ENGINEERING, INC."/>
    <s v="COSTCO-GLOUCESTER,_ON"/>
    <s v="BO"/>
    <d v="2019-09-06T00:00:00"/>
    <d v="2020-04-15T00:00:00"/>
    <m/>
    <s v="FRAME III"/>
    <m/>
    <s v="KC3"/>
    <x v="19"/>
    <s v="BH"/>
    <s v="Z10"/>
    <m/>
    <d v="2019-09-12T00:00:00"/>
    <d v="2019-09-13T00:00:00"/>
    <m/>
    <n v="110570"/>
    <n v="0"/>
    <n v="53.37"/>
    <n v="51.97"/>
    <n v="51.97"/>
    <n v="0"/>
    <m/>
    <n v="0"/>
    <n v="0"/>
    <n v="0"/>
    <m/>
    <m/>
    <n v="0"/>
    <n v="19692"/>
    <n v="17.809999999999999"/>
    <n v="0"/>
    <m/>
    <n v="0"/>
    <m/>
    <m/>
    <m/>
    <m/>
    <m/>
    <s v="SCHLK"/>
    <n v="43668"/>
    <n v="43668"/>
    <n v="43689"/>
    <n v="43689"/>
    <s v="HAMIS"/>
    <m/>
    <m/>
    <n v="43686"/>
    <n v="43689"/>
    <m/>
    <m/>
    <m/>
    <m/>
    <m/>
    <s v="JJIAN"/>
    <n v="43727"/>
    <n v="43727"/>
    <n v="43880"/>
    <n v="43880"/>
    <s v="CSWUM1"/>
    <n v="43881"/>
    <n v="43881"/>
    <n v="43889"/>
    <n v="43889"/>
    <s v="CSYUAF"/>
    <n v="43892"/>
    <n v="43892"/>
    <n v="43896"/>
    <n v="43896"/>
    <s v="SVCORDERMAN"/>
    <d v="2020-03-12T00:00:00"/>
    <m/>
    <d v="2020-03-12T00:00:00"/>
    <d v="2020-03-12T00:00:00"/>
    <s v="CSYUAF"/>
    <n v="43898"/>
    <n v="43898"/>
    <n v="43898"/>
    <n v="43898"/>
    <m/>
    <m/>
    <m/>
    <m/>
    <m/>
    <m/>
    <m/>
    <m/>
    <m/>
    <m/>
    <m/>
    <m/>
    <m/>
    <d v="2020-04-02T00:00:00"/>
    <m/>
    <s v="JJIAN"/>
    <d v="2020-03-11T00:00:00"/>
    <m/>
    <d v="2020-03-11T00:00:00"/>
    <d v="2020-03-09T00:00:00"/>
    <m/>
    <m/>
    <m/>
    <m/>
    <m/>
    <m/>
    <m/>
    <m/>
    <m/>
    <m/>
    <x v="0"/>
    <x v="0"/>
  </r>
  <r>
    <s v="SRHUSKAMP"/>
    <n v="1900592238"/>
    <s v="GB/LM-CUSTOM-BLDR"/>
    <s v="SPAN CONSTRUCTION &amp; ENGINEERING, INC."/>
    <s v="COSTCO-GLOUCESTER,_ON"/>
    <s v="BO"/>
    <d v="2019-09-06T00:00:00"/>
    <d v="2020-04-08T00:00:00"/>
    <m/>
    <s v="TPXT II"/>
    <m/>
    <s v="KC3"/>
    <x v="19"/>
    <s v="BH"/>
    <s v="Z10"/>
    <m/>
    <n v="43720"/>
    <n v="43721"/>
    <m/>
    <n v="41057"/>
    <n v="0"/>
    <n v="19.21"/>
    <n v="15.67"/>
    <n v="15.67"/>
    <n v="0"/>
    <m/>
    <n v="0"/>
    <n v="0"/>
    <n v="0"/>
    <m/>
    <m/>
    <n v="0"/>
    <n v="7283"/>
    <n v="17.739000000000001"/>
    <n v="0"/>
    <m/>
    <n v="0"/>
    <m/>
    <m/>
    <m/>
    <m/>
    <m/>
    <s v="SCHLK"/>
    <n v="43668"/>
    <n v="43668"/>
    <n v="43689"/>
    <n v="43689"/>
    <s v="HAMIS"/>
    <m/>
    <m/>
    <n v="43686"/>
    <n v="43689"/>
    <m/>
    <m/>
    <m/>
    <m/>
    <m/>
    <s v="CSWUM1"/>
    <n v="43871"/>
    <n v="43871"/>
    <n v="43882"/>
    <n v="43882"/>
    <s v="CSYUAF"/>
    <n v="43885"/>
    <n v="43885"/>
    <n v="43893"/>
    <n v="43893"/>
    <s v="CSYUAF"/>
    <n v="43894"/>
    <n v="43894"/>
    <n v="43894"/>
    <n v="43894"/>
    <s v="SVCORDERMAN"/>
    <d v="2020-03-11T00:00:00"/>
    <m/>
    <d v="2020-03-11T00:00:00"/>
    <d v="2020-03-10T00:00:00"/>
    <s v="CSWUM1"/>
    <n v="43896"/>
    <n v="43896"/>
    <n v="43896"/>
    <n v="43896"/>
    <m/>
    <m/>
    <m/>
    <d v="2020-03-13T00:00:00"/>
    <m/>
    <m/>
    <m/>
    <m/>
    <m/>
    <m/>
    <m/>
    <m/>
    <m/>
    <d v="2020-04-08T00:00:00"/>
    <m/>
    <s v="CSWUM1"/>
    <d v="2020-03-10T00:00:00"/>
    <m/>
    <d v="2020-03-10T00:00:00"/>
    <d v="2020-03-09T00:00:00"/>
    <m/>
    <m/>
    <m/>
    <m/>
    <m/>
    <m/>
    <m/>
    <m/>
    <m/>
    <m/>
    <x v="0"/>
    <x v="0"/>
  </r>
  <r>
    <s v="MDLAFORTE"/>
    <n v="1804647106"/>
    <s v="GB/LM-CUSTOM-BLDR"/>
    <s v="SPAN CONSTRUCTION &amp; ENGINEERING, INC."/>
    <s v="FALCON"/>
    <s v="BO"/>
    <d v="2019-11-07T00:00:00"/>
    <d v="2020-03-16T00:00:00"/>
    <m/>
    <m/>
    <s v="MEX"/>
    <s v="ANN"/>
    <x v="19"/>
    <s v="BH"/>
    <s v="Z10"/>
    <m/>
    <d v="2020-01-03T00:00:00"/>
    <d v="2020-01-06T00:00:00"/>
    <m/>
    <n v="455312"/>
    <n v="455312"/>
    <n v="138.62"/>
    <n v="54.83"/>
    <n v="54.83"/>
    <n v="0"/>
    <m/>
    <n v="0"/>
    <n v="0"/>
    <n v="0"/>
    <n v="79680"/>
    <n v="79680"/>
    <n v="0"/>
    <n v="90910"/>
    <n v="19.966999999999999"/>
    <n v="342073.27"/>
    <n v="75.129000000000005"/>
    <n v="0"/>
    <m/>
    <m/>
    <m/>
    <m/>
    <m/>
    <s v="BLAUC1"/>
    <d v="2019-11-21T00:00:00"/>
    <d v="2019-11-21T00:00:00"/>
    <d v="2019-12-23T00:00:00"/>
    <n v="43822"/>
    <s v="KMBUCK"/>
    <m/>
    <m/>
    <d v="2019-12-20T00:00:00"/>
    <n v="43819"/>
    <s v="MHUDGINS"/>
    <m/>
    <m/>
    <d v="2019-12-21T00:00:00"/>
    <m/>
    <s v="CSLUE1"/>
    <d v="2020-01-02T00:00:00"/>
    <d v="2020-01-02T00:00:00"/>
    <d v="2020-01-22T00:00:00"/>
    <d v="2020-01-22T00:00:00"/>
    <s v="CSLIP"/>
    <d v="2020-01-23T00:00:00"/>
    <d v="2020-01-23T00:00:00"/>
    <d v="2020-02-26T00:00:00"/>
    <d v="2020-02-26T00:00:00"/>
    <s v="CSLUE1"/>
    <n v="43888"/>
    <n v="43888"/>
    <n v="43890"/>
    <n v="43890"/>
    <s v="SVCORDERMAN"/>
    <d v="2020-03-04T00:00:00"/>
    <m/>
    <d v="2020-03-04T00:00:00"/>
    <d v="2020-03-04T00:00:00"/>
    <s v="CSLUE1"/>
    <d v="2020-03-03T00:00:00"/>
    <d v="2020-03-03T00:00:00"/>
    <d v="2020-03-03T00:00:00"/>
    <d v="2020-03-03T00:00:00"/>
    <m/>
    <m/>
    <m/>
    <d v="2020-03-09T00:00:00"/>
    <m/>
    <s v="JUNGA"/>
    <m/>
    <m/>
    <m/>
    <m/>
    <m/>
    <m/>
    <m/>
    <d v="2020-03-24T00:00:00"/>
    <n v="43914"/>
    <s v="CSLUE1"/>
    <d v="2020-03-03T00:00:00"/>
    <m/>
    <d v="2020-03-03T00:00:00"/>
    <d v="2020-03-03T00:00:00"/>
    <s v="CLMARTINEZ"/>
    <m/>
    <m/>
    <m/>
    <m/>
    <m/>
    <m/>
    <m/>
    <m/>
    <m/>
    <x v="0"/>
    <x v="0"/>
  </r>
  <r>
    <s v="MVBLAND"/>
    <n v="1900874017"/>
    <s v="GB/LM-CUSTOM-BLDR"/>
    <s v="SPAN CONSTRUCTION &amp; ENGINEERING, INC."/>
    <s v="COSTCO-PLAINFIELD, IL"/>
    <s v="BO"/>
    <d v="2019-11-19T00:00:00"/>
    <d v="2020-03-30T00:00:00"/>
    <m/>
    <s v="TRUCK DOCK"/>
    <m/>
    <s v="CX"/>
    <x v="19"/>
    <s v="BH"/>
    <s v="Z10"/>
    <m/>
    <d v="2020-01-22T00:00:00"/>
    <d v="2020-01-23T00:00:00"/>
    <m/>
    <n v="1250"/>
    <n v="1250"/>
    <n v="0.35"/>
    <n v="0.39"/>
    <n v="0.39"/>
    <n v="0"/>
    <m/>
    <n v="0"/>
    <n v="0"/>
    <n v="0"/>
    <m/>
    <m/>
    <n v="0"/>
    <n v="275"/>
    <n v="22"/>
    <n v="0"/>
    <m/>
    <n v="0"/>
    <m/>
    <m/>
    <m/>
    <m/>
    <m/>
    <s v="CSZHAW"/>
    <n v="43836"/>
    <n v="43836"/>
    <n v="43840"/>
    <n v="43840"/>
    <m/>
    <m/>
    <m/>
    <m/>
    <m/>
    <m/>
    <m/>
    <m/>
    <m/>
    <m/>
    <s v="CSZHAX2"/>
    <d v="2020-01-06T00:00:00"/>
    <d v="2020-01-06T00:00:00"/>
    <d v="2020-01-08T00:00:00"/>
    <d v="2020-01-08T00:00:00"/>
    <s v="JJIAN"/>
    <n v="43838"/>
    <n v="43838"/>
    <n v="43840"/>
    <n v="43840"/>
    <s v="JJIAN"/>
    <n v="43843"/>
    <n v="43843"/>
    <n v="43844"/>
    <n v="43844"/>
    <s v="SVCORDERMAN"/>
    <d v="2020-02-27T00:00:00"/>
    <m/>
    <d v="2020-02-27T00:00:00"/>
    <d v="2020-02-25T00:00:00"/>
    <s v="CSYUAF"/>
    <n v="43878"/>
    <n v="43878"/>
    <n v="43885"/>
    <n v="43885"/>
    <m/>
    <m/>
    <m/>
    <d v="2020-02-28T00:00:00"/>
    <m/>
    <m/>
    <m/>
    <m/>
    <m/>
    <m/>
    <m/>
    <m/>
    <m/>
    <d v="2020-03-30T00:00:00"/>
    <m/>
    <s v="CSZHAX2"/>
    <d v="2020-02-26T00:00:00"/>
    <m/>
    <d v="2020-02-26T00:00:00"/>
    <d v="2020-02-24T00:00:00"/>
    <m/>
    <m/>
    <m/>
    <m/>
    <m/>
    <m/>
    <m/>
    <m/>
    <m/>
    <m/>
    <x v="0"/>
    <x v="0"/>
  </r>
  <r>
    <s v="MVBLAND"/>
    <n v="1900874014"/>
    <s v="GB/LM-CUSTOM-BLDR"/>
    <s v="SPAN CONSTRUCTION &amp; ENGINEERING, INC."/>
    <s v="COSTCO-PLAINFIELD, IL"/>
    <s v="BO"/>
    <d v="2019-11-19T00:00:00"/>
    <d v="2020-03-30T00:00:00"/>
    <m/>
    <s v="BACKER 1"/>
    <m/>
    <s v="CX"/>
    <x v="19"/>
    <s v="BH"/>
    <s v="Z10"/>
    <m/>
    <d v="2020-01-22T00:00:00"/>
    <d v="2020-01-23T00:00:00"/>
    <m/>
    <n v="57028"/>
    <n v="57028"/>
    <n v="13.8"/>
    <n v="6.37"/>
    <n v="6.37"/>
    <n v="0"/>
    <m/>
    <n v="0"/>
    <n v="0"/>
    <n v="0"/>
    <m/>
    <m/>
    <n v="0"/>
    <n v="10839"/>
    <n v="19.006"/>
    <n v="0"/>
    <m/>
    <n v="0"/>
    <m/>
    <m/>
    <m/>
    <m/>
    <m/>
    <s v="CSZHAW"/>
    <n v="43836"/>
    <n v="43836"/>
    <n v="43840"/>
    <n v="43840"/>
    <m/>
    <m/>
    <m/>
    <m/>
    <m/>
    <m/>
    <m/>
    <m/>
    <m/>
    <m/>
    <s v="CSZHAX2"/>
    <d v="2019-12-23T00:00:00"/>
    <d v="2019-12-23T00:00:00"/>
    <d v="2019-12-27T00:00:00"/>
    <d v="2019-12-27T00:00:00"/>
    <s v="JJIAN"/>
    <d v="2020-01-06T00:00:00"/>
    <d v="2020-01-06T00:00:00"/>
    <d v="2020-01-10T00:00:00"/>
    <d v="2020-01-10T00:00:00"/>
    <s v="JJIAN"/>
    <n v="43843"/>
    <n v="43843"/>
    <n v="43844"/>
    <n v="43844"/>
    <s v="SVCORDERMAN"/>
    <d v="2020-02-27T00:00:00"/>
    <m/>
    <d v="2020-02-27T00:00:00"/>
    <n v="43886"/>
    <s v="CSYUAF"/>
    <n v="43878"/>
    <n v="43847"/>
    <n v="43885"/>
    <n v="43885"/>
    <m/>
    <m/>
    <m/>
    <n v="43889"/>
    <m/>
    <m/>
    <m/>
    <m/>
    <m/>
    <m/>
    <m/>
    <m/>
    <m/>
    <d v="2020-03-30T00:00:00"/>
    <m/>
    <s v="CSZHAX2"/>
    <d v="2020-02-26T00:00:00"/>
    <m/>
    <d v="2020-02-26T00:00:00"/>
    <d v="2020-02-24T00:00:00"/>
    <m/>
    <m/>
    <m/>
    <m/>
    <m/>
    <m/>
    <m/>
    <m/>
    <m/>
    <m/>
    <x v="0"/>
    <x v="0"/>
  </r>
  <r>
    <s v="MVBLAND"/>
    <n v="1900874016"/>
    <s v="GB/LM-CUSTOM-BLDR"/>
    <s v="SPAN CONSTRUCTION &amp; ENGINEERING, INC."/>
    <s v="COSTCO-PLAINFIELD, IL"/>
    <s v="BO"/>
    <d v="2019-11-19T00:00:00"/>
    <n v="43920"/>
    <m/>
    <s v="BACKER SW"/>
    <m/>
    <s v="CX"/>
    <x v="19"/>
    <s v="BH"/>
    <s v="Z10"/>
    <m/>
    <n v="43852"/>
    <n v="43853"/>
    <m/>
    <n v="6379"/>
    <n v="6379"/>
    <n v="3.08"/>
    <n v="2.0299999999999998"/>
    <n v="2.0299999999999998"/>
    <n v="0"/>
    <m/>
    <n v="0"/>
    <n v="0"/>
    <n v="0"/>
    <m/>
    <m/>
    <n v="0"/>
    <n v="1231"/>
    <n v="19.297999999999998"/>
    <n v="0"/>
    <m/>
    <n v="0"/>
    <m/>
    <m/>
    <m/>
    <m/>
    <m/>
    <s v="CSZHAW"/>
    <n v="43836"/>
    <n v="43840"/>
    <n v="43840"/>
    <n v="43840"/>
    <m/>
    <m/>
    <m/>
    <m/>
    <m/>
    <m/>
    <m/>
    <m/>
    <m/>
    <m/>
    <s v="CSZHAX2"/>
    <d v="2019-12-23T00:00:00"/>
    <n v="43822"/>
    <d v="2019-12-27T00:00:00"/>
    <n v="43826"/>
    <s v="JJIAN"/>
    <d v="2020-01-06T00:00:00"/>
    <n v="43836"/>
    <d v="2020-01-10T00:00:00"/>
    <n v="43840"/>
    <s v="JJIAN"/>
    <n v="43843"/>
    <n v="43843"/>
    <n v="43844"/>
    <n v="43844"/>
    <s v="SVCORDERMAN"/>
    <d v="2020-02-27T00:00:00"/>
    <m/>
    <d v="2020-02-27T00:00:00"/>
    <d v="2020-02-25T00:00:00"/>
    <s v="CSYUAF"/>
    <n v="43878"/>
    <n v="43878"/>
    <n v="43885"/>
    <n v="43885"/>
    <m/>
    <m/>
    <m/>
    <d v="2020-02-28T00:00:00"/>
    <m/>
    <m/>
    <m/>
    <m/>
    <m/>
    <m/>
    <m/>
    <m/>
    <m/>
    <d v="2020-03-30T00:00:00"/>
    <m/>
    <s v="CSZHAX2"/>
    <d v="2020-02-26T00:00:00"/>
    <m/>
    <d v="2020-02-26T00:00:00"/>
    <d v="2020-02-24T00:00:00"/>
    <m/>
    <m/>
    <m/>
    <m/>
    <m/>
    <m/>
    <m/>
    <m/>
    <m/>
    <m/>
    <x v="0"/>
    <x v="0"/>
  </r>
  <r>
    <s v="MVBLAND"/>
    <n v="1900874015"/>
    <s v="GB/LM-CUSTOM-BLDR"/>
    <s v="SPAN CONSTRUCTION &amp; ENGINEERING, INC."/>
    <s v="COSTCO-PLAINFIELD, IL"/>
    <s v="BO"/>
    <d v="2019-11-19T00:00:00"/>
    <d v="2020-03-30T00:00:00"/>
    <m/>
    <s v="BACKER EW G"/>
    <m/>
    <s v="CX"/>
    <x v="19"/>
    <s v="BH"/>
    <s v="Z10"/>
    <m/>
    <n v="43852"/>
    <n v="43853"/>
    <m/>
    <n v="6379"/>
    <n v="6379"/>
    <n v="3.08"/>
    <n v="1.1000000000000001"/>
    <n v="1.1000000000000001"/>
    <n v="0"/>
    <m/>
    <n v="0"/>
    <n v="0"/>
    <n v="0"/>
    <m/>
    <m/>
    <n v="0"/>
    <n v="1231"/>
    <n v="19.297999999999998"/>
    <n v="0"/>
    <m/>
    <n v="0"/>
    <m/>
    <m/>
    <m/>
    <m/>
    <m/>
    <s v="CSZHAW"/>
    <n v="43836"/>
    <n v="43836"/>
    <n v="43840"/>
    <n v="43840"/>
    <m/>
    <m/>
    <m/>
    <m/>
    <m/>
    <m/>
    <m/>
    <m/>
    <m/>
    <m/>
    <s v="CSZHAX2"/>
    <n v="43822"/>
    <n v="43822"/>
    <n v="43826"/>
    <n v="43826"/>
    <s v="JJIAN"/>
    <n v="43836"/>
    <n v="43836"/>
    <n v="43840"/>
    <n v="43840"/>
    <s v="JJIAN"/>
    <n v="43843"/>
    <n v="43843"/>
    <n v="43844"/>
    <n v="43844"/>
    <s v="SVCORDERMAN"/>
    <d v="2020-02-27T00:00:00"/>
    <m/>
    <d v="2020-02-27T00:00:00"/>
    <d v="2020-02-25T00:00:00"/>
    <s v="CSYUAF"/>
    <n v="43878"/>
    <n v="43878"/>
    <n v="43885"/>
    <n v="43885"/>
    <m/>
    <m/>
    <m/>
    <d v="2020-02-28T00:00:00"/>
    <m/>
    <m/>
    <m/>
    <m/>
    <m/>
    <m/>
    <m/>
    <m/>
    <m/>
    <d v="2020-03-30T00:00:00"/>
    <m/>
    <s v="CSZHAX2"/>
    <d v="2020-02-26T00:00:00"/>
    <m/>
    <d v="2020-02-26T00:00:00"/>
    <d v="2020-02-24T00:00:00"/>
    <m/>
    <m/>
    <m/>
    <m/>
    <m/>
    <m/>
    <m/>
    <m/>
    <m/>
    <m/>
    <x v="0"/>
    <x v="0"/>
  </r>
  <r>
    <s v="MVBLAND"/>
    <n v="1900874018"/>
    <s v="GB/LM-CUSTOM-BLDR"/>
    <s v="SPAN CONSTRUCTION &amp; ENGINEERING, INC."/>
    <s v="COSTCO-PLAINFIELD, IL"/>
    <s v="BO"/>
    <d v="2019-11-19T00:00:00"/>
    <d v="2020-03-27T00:00:00"/>
    <m/>
    <s v="ENTRY LINER"/>
    <m/>
    <s v="CX"/>
    <x v="19"/>
    <s v="BH"/>
    <s v="Z10"/>
    <m/>
    <d v="2020-01-22T00:00:00"/>
    <d v="2020-01-23T00:00:00"/>
    <m/>
    <n v="500"/>
    <n v="500"/>
    <n v="0.25"/>
    <n v="2.17"/>
    <n v="2.17"/>
    <n v="0"/>
    <m/>
    <n v="0"/>
    <n v="0"/>
    <n v="0"/>
    <m/>
    <m/>
    <n v="0"/>
    <n v="0"/>
    <m/>
    <n v="-163.33000000000001"/>
    <m/>
    <n v="0"/>
    <m/>
    <m/>
    <m/>
    <m/>
    <m/>
    <s v="CSZHAW"/>
    <n v="43836"/>
    <n v="43836"/>
    <n v="43840"/>
    <n v="43840"/>
    <m/>
    <m/>
    <m/>
    <m/>
    <m/>
    <m/>
    <m/>
    <m/>
    <m/>
    <m/>
    <s v="CSZHAX2"/>
    <d v="2019-12-02T00:00:00"/>
    <d v="2019-12-02T00:00:00"/>
    <d v="2019-12-06T00:00:00"/>
    <d v="2019-12-06T00:00:00"/>
    <s v="JJIAN"/>
    <d v="2019-12-09T00:00:00"/>
    <d v="2019-12-09T00:00:00"/>
    <d v="2019-12-11T00:00:00"/>
    <d v="2019-12-11T00:00:00"/>
    <s v="JJIAN"/>
    <n v="43811"/>
    <n v="43811"/>
    <n v="43812"/>
    <n v="43812"/>
    <s v="SVCORDERMAN"/>
    <d v="2020-02-27T00:00:00"/>
    <m/>
    <d v="2020-02-27T00:00:00"/>
    <d v="2020-02-26T00:00:00"/>
    <s v="CSYUAF"/>
    <d v="2020-02-17T00:00:00"/>
    <d v="2020-02-17T00:00:00"/>
    <d v="2020-02-24T00:00:00"/>
    <d v="2020-02-24T00:00:00"/>
    <m/>
    <m/>
    <m/>
    <d v="2020-03-02T00:00:00"/>
    <m/>
    <m/>
    <m/>
    <m/>
    <m/>
    <m/>
    <m/>
    <m/>
    <m/>
    <d v="2020-03-27T00:00:00"/>
    <m/>
    <s v="CSZHAX2"/>
    <d v="2020-02-26T00:00:00"/>
    <m/>
    <d v="2020-02-26T00:00:00"/>
    <d v="2020-02-25T00:00:00"/>
    <m/>
    <m/>
    <m/>
    <m/>
    <m/>
    <m/>
    <m/>
    <m/>
    <m/>
    <m/>
    <x v="0"/>
    <x v="0"/>
  </r>
  <r>
    <s v="MVBLAND"/>
    <n v="1900874013"/>
    <s v="GB/LM-CUSTOM-BLDR"/>
    <s v="SPAN CONSTRUCTION &amp; ENGINEERING, INC."/>
    <s v="COSTCO-PLAINFIELD, IL"/>
    <s v="BO"/>
    <d v="2019-11-19T00:00:00"/>
    <n v="43916"/>
    <m/>
    <s v="MAIN MR24"/>
    <m/>
    <s v="CX"/>
    <x v="19"/>
    <s v="BH"/>
    <s v="Z10"/>
    <m/>
    <n v="43852"/>
    <n v="43853"/>
    <m/>
    <n v="175237"/>
    <n v="175237"/>
    <n v="102.14"/>
    <n v="102.62"/>
    <n v="102.62"/>
    <n v="0"/>
    <m/>
    <n v="0"/>
    <n v="0"/>
    <n v="0"/>
    <m/>
    <m/>
    <n v="0"/>
    <n v="34897"/>
    <n v="19.914000000000001"/>
    <n v="6811.42"/>
    <n v="3.887"/>
    <n v="0"/>
    <m/>
    <m/>
    <m/>
    <m/>
    <m/>
    <s v="CSZHAW"/>
    <n v="43836"/>
    <n v="43836"/>
    <n v="43840"/>
    <n v="43840"/>
    <m/>
    <m/>
    <m/>
    <m/>
    <m/>
    <m/>
    <m/>
    <m/>
    <m/>
    <m/>
    <s v="CSZHAX2"/>
    <n v="43815"/>
    <n v="43815"/>
    <n v="43819"/>
    <n v="43819"/>
    <s v="JJIAN"/>
    <n v="43822"/>
    <n v="43822"/>
    <n v="43826"/>
    <n v="43826"/>
    <s v="JJIAN"/>
    <n v="43829"/>
    <n v="43829"/>
    <n v="43830"/>
    <n v="43830"/>
    <s v="SVCORDERMAN"/>
    <d v="2020-02-27T00:00:00"/>
    <m/>
    <d v="2020-02-27T00:00:00"/>
    <d v="2020-02-25T00:00:00"/>
    <s v="CSYUAF"/>
    <n v="43881"/>
    <n v="43881"/>
    <n v="43885"/>
    <n v="43885"/>
    <m/>
    <m/>
    <m/>
    <n v="43889"/>
    <m/>
    <m/>
    <m/>
    <m/>
    <m/>
    <m/>
    <m/>
    <m/>
    <m/>
    <d v="2020-03-26T00:00:00"/>
    <d v="2020-03-27T00:00:00"/>
    <s v="CSZHAX2"/>
    <d v="2020-02-26T00:00:00"/>
    <m/>
    <d v="2020-02-26T00:00:00"/>
    <d v="2020-02-24T00:00:00"/>
    <m/>
    <m/>
    <m/>
    <m/>
    <m/>
    <m/>
    <m/>
    <m/>
    <m/>
    <m/>
    <x v="0"/>
    <x v="0"/>
  </r>
  <r>
    <s v="SRHUSKAMP"/>
    <n v="1702635629"/>
    <s v="GB/CLAIM-ENPARTS-BLDR"/>
    <s v="SPAN CONSTRUCTION &amp; ENGINEERING, INC."/>
    <s v="COSTCO-SURPRISE,_AZ"/>
    <s v="CL"/>
    <d v="2020-02-27T00:00:00"/>
    <n v="43893"/>
    <m/>
    <s v="ABAX301 Replacement"/>
    <m/>
    <s v="CX"/>
    <x v="19"/>
    <s v="BH"/>
    <s v="Z10"/>
    <m/>
    <m/>
    <m/>
    <n v="43910"/>
    <n v="0"/>
    <n v="0"/>
    <n v="0"/>
    <n v="0.12"/>
    <n v="0.12"/>
    <n v="0"/>
    <m/>
    <n v="0"/>
    <n v="0"/>
    <n v="0"/>
    <m/>
    <m/>
    <n v="0"/>
    <n v="0"/>
    <m/>
    <n v="-184.27"/>
    <m/>
    <n v="0"/>
    <m/>
    <m/>
    <m/>
    <m/>
    <m/>
    <s v="CSZHAW"/>
    <m/>
    <m/>
    <m/>
    <m/>
    <s v="SWANG"/>
    <m/>
    <m/>
    <m/>
    <m/>
    <m/>
    <m/>
    <m/>
    <m/>
    <m/>
    <m/>
    <m/>
    <m/>
    <m/>
    <m/>
    <m/>
    <m/>
    <m/>
    <m/>
    <m/>
    <m/>
    <m/>
    <m/>
    <m/>
    <m/>
    <s v="SVCORDERMAN"/>
    <d v="2020-02-28T00:00:00"/>
    <m/>
    <d v="2020-02-28T00:00:00"/>
    <d v="2020-02-28T00:00:00"/>
    <m/>
    <m/>
    <m/>
    <m/>
    <m/>
    <m/>
    <m/>
    <m/>
    <m/>
    <m/>
    <m/>
    <m/>
    <m/>
    <m/>
    <m/>
    <m/>
    <m/>
    <m/>
    <d v="2020-03-04T00:00:00"/>
    <d v="2020-03-04T00:00:00"/>
    <s v="SRHUSKAMP"/>
    <d v="2020-02-27T00:00:00"/>
    <m/>
    <d v="2020-02-27T00:00:00"/>
    <d v="2020-02-27T00:00:00"/>
    <m/>
    <m/>
    <m/>
    <m/>
    <m/>
    <m/>
    <m/>
    <m/>
    <m/>
    <m/>
    <x v="0"/>
    <x v="2"/>
  </r>
  <r>
    <s v="MVBLAND"/>
    <n v="1900874022"/>
    <s v="GB/CLAIM-ENPARTS-BLDR"/>
    <s v="SPAN CONSTRUCTION &amp; ENGINEERING, INC."/>
    <s v="COSTCO-PLAINFIELD, IL"/>
    <s v="BO"/>
    <d v="2020-02-28T00:00:00"/>
    <n v="43921"/>
    <m/>
    <s v="canopy plate"/>
    <m/>
    <s v="KC3"/>
    <x v="19"/>
    <s v="BH"/>
    <s v="Z10"/>
    <s v="OTHER"/>
    <m/>
    <m/>
    <m/>
    <n v="1"/>
    <n v="0"/>
    <n v="0"/>
    <n v="0.3"/>
    <n v="0.3"/>
    <n v="0"/>
    <m/>
    <n v="0"/>
    <n v="0"/>
    <n v="0"/>
    <m/>
    <m/>
    <n v="0"/>
    <n v="1"/>
    <n v="100"/>
    <n v="0"/>
    <m/>
    <n v="0"/>
    <m/>
    <m/>
    <m/>
    <m/>
    <m/>
    <s v="SCHLK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n v="43893"/>
    <m/>
    <d v="2020-03-02T00:00:00"/>
    <d v="2020-03-02T00:00:00"/>
    <m/>
    <m/>
    <m/>
    <m/>
    <m/>
    <m/>
    <m/>
    <m/>
    <d v="2020-03-05T00:00:00"/>
    <m/>
    <m/>
    <m/>
    <m/>
    <m/>
    <m/>
    <m/>
    <m/>
    <m/>
    <d v="2020-03-31T00:00:00"/>
    <m/>
    <s v="PREN"/>
    <d v="2020-03-02T00:00:00"/>
    <m/>
    <d v="2020-03-02T00:00:00"/>
    <d v="2020-03-02T00:00:00"/>
    <m/>
    <m/>
    <m/>
    <m/>
    <m/>
    <m/>
    <m/>
    <m/>
    <m/>
    <m/>
    <x v="0"/>
    <x v="2"/>
  </r>
  <r>
    <s v="SRHUSKAMP"/>
    <n v="1900592241"/>
    <s v="GB/CLAIM-ENPARTS-BLDR"/>
    <s v="SPAN CONSTRUCTION &amp; ENGINEERING, INC."/>
    <s v="COSTCO-GLOUCESTER,_ON"/>
    <s v="BO"/>
    <d v="2020-03-10T00:00:00"/>
    <n v="43925"/>
    <m/>
    <s v="BRACE STRUTS"/>
    <m/>
    <s v="KC3"/>
    <x v="19"/>
    <s v="BH"/>
    <s v="Z10"/>
    <s v="OTHER"/>
    <m/>
    <m/>
    <m/>
    <n v="1"/>
    <n v="0"/>
    <n v="0"/>
    <n v="1.92"/>
    <n v="1.92"/>
    <n v="0"/>
    <m/>
    <n v="0"/>
    <n v="0"/>
    <n v="0"/>
    <m/>
    <m/>
    <n v="0"/>
    <n v="0"/>
    <m/>
    <n v="0"/>
    <m/>
    <n v="0"/>
    <m/>
    <m/>
    <m/>
    <m/>
    <m/>
    <s v="SCHLK"/>
    <m/>
    <m/>
    <m/>
    <m/>
    <s v="HAMIS"/>
    <m/>
    <m/>
    <m/>
    <m/>
    <m/>
    <m/>
    <m/>
    <m/>
    <m/>
    <s v="CSYUAF"/>
    <n v="43900"/>
    <n v="43900"/>
    <n v="43900"/>
    <n v="43900"/>
    <m/>
    <m/>
    <m/>
    <m/>
    <m/>
    <m/>
    <m/>
    <m/>
    <m/>
    <m/>
    <s v="SVCORDERMAN"/>
    <d v="2020-03-11T00:00:00"/>
    <m/>
    <d v="2020-03-11T00:00:00"/>
    <d v="2020-03-11T00:00:00"/>
    <m/>
    <m/>
    <m/>
    <m/>
    <m/>
    <m/>
    <m/>
    <m/>
    <d v="2020-03-16T00:00:00"/>
    <m/>
    <m/>
    <m/>
    <m/>
    <m/>
    <m/>
    <m/>
    <m/>
    <m/>
    <d v="2020-04-06T00:00:00"/>
    <m/>
    <s v="WWANG"/>
    <d v="2020-03-10T00:00:00"/>
    <m/>
    <d v="2020-03-10T00:00:00"/>
    <d v="2020-03-10T00:00:00"/>
    <m/>
    <m/>
    <m/>
    <m/>
    <m/>
    <m/>
    <m/>
    <m/>
    <m/>
    <m/>
    <x v="0"/>
    <x v="2"/>
  </r>
  <r>
    <s v="MVBLAND"/>
    <n v="1900874028"/>
    <s v="GB/CLAIM-ENPARTS-BLDR"/>
    <s v="SPAN CONSTRUCTION &amp; ENGINEERING, INC."/>
    <s v="COSTCO-PLAINFIELD, IL"/>
    <s v="BO"/>
    <d v="2020-03-10T00:00:00"/>
    <d v="2020-03-31T00:00:00"/>
    <m/>
    <s v="CANOPY MISC"/>
    <m/>
    <s v="KC3"/>
    <x v="19"/>
    <s v="BH"/>
    <s v="Z10"/>
    <s v="OTHER"/>
    <m/>
    <m/>
    <m/>
    <n v="1"/>
    <n v="0"/>
    <n v="0"/>
    <n v="0.24"/>
    <n v="0.24"/>
    <n v="0"/>
    <m/>
    <n v="0"/>
    <n v="0"/>
    <n v="0"/>
    <m/>
    <m/>
    <n v="0"/>
    <n v="1"/>
    <n v="100"/>
    <n v="0"/>
    <m/>
    <n v="0"/>
    <m/>
    <m/>
    <m/>
    <m/>
    <m/>
    <s v="SCHLK"/>
    <m/>
    <m/>
    <m/>
    <m/>
    <m/>
    <m/>
    <m/>
    <m/>
    <m/>
    <m/>
    <m/>
    <m/>
    <m/>
    <m/>
    <s v="PREN"/>
    <m/>
    <m/>
    <d v="2020-03-11T00:00:00"/>
    <m/>
    <s v="AENEVINS"/>
    <m/>
    <m/>
    <d v="2020-03-11T00:00:00"/>
    <m/>
    <m/>
    <m/>
    <m/>
    <m/>
    <m/>
    <s v="SVCORDERMAN"/>
    <d v="2020-03-12T00:00:00"/>
    <m/>
    <d v="2020-03-12T00:00:00"/>
    <d v="2020-03-11T00:00:00"/>
    <m/>
    <m/>
    <m/>
    <m/>
    <m/>
    <m/>
    <m/>
    <m/>
    <d v="2020-03-16T00:00:00"/>
    <m/>
    <m/>
    <m/>
    <m/>
    <m/>
    <m/>
    <m/>
    <m/>
    <m/>
    <d v="2020-03-30T00:00:00"/>
    <m/>
    <s v="PREN"/>
    <d v="2020-03-11T00:00:00"/>
    <m/>
    <d v="2020-03-11T00:00:00"/>
    <d v="2020-03-11T00:00:00"/>
    <m/>
    <m/>
    <m/>
    <m/>
    <m/>
    <m/>
    <m/>
    <m/>
    <m/>
    <m/>
    <x v="0"/>
    <x v="2"/>
  </r>
  <r>
    <s v="MVBLAND"/>
    <n v="1900874029"/>
    <s v="GB/CLAIM-ENPARTS-BLDR"/>
    <s v="SPAN CONSTRUCTION &amp; ENGINEERING, INC."/>
    <s v="COSTCO-PLAINFIELD, IL"/>
    <s v="BO"/>
    <d v="2020-03-12T00:00:00"/>
    <d v="2020-03-16T00:00:00"/>
    <m/>
    <s v="NEW TBAs"/>
    <m/>
    <s v="KC3"/>
    <x v="19"/>
    <s v="BH"/>
    <s v="Z10"/>
    <s v="OTHER"/>
    <m/>
    <m/>
    <m/>
    <n v="1"/>
    <n v="0"/>
    <n v="0"/>
    <n v="0.11"/>
    <n v="0.11"/>
    <n v="0"/>
    <m/>
    <n v="0"/>
    <n v="0"/>
    <n v="0"/>
    <m/>
    <m/>
    <n v="0"/>
    <n v="1"/>
    <n v="100"/>
    <n v="-481.21"/>
    <m/>
    <n v="0"/>
    <m/>
    <m/>
    <m/>
    <m/>
    <m/>
    <s v="SCHLK"/>
    <m/>
    <m/>
    <m/>
    <m/>
    <m/>
    <m/>
    <m/>
    <m/>
    <m/>
    <m/>
    <m/>
    <m/>
    <m/>
    <m/>
    <s v="WWANG"/>
    <d v="2020-03-12T00:00:00"/>
    <d v="2020-03-12T00:00:00"/>
    <d v="2020-03-12T00:00:00"/>
    <d v="2020-03-12T00:00:00"/>
    <m/>
    <m/>
    <m/>
    <m/>
    <m/>
    <m/>
    <m/>
    <m/>
    <m/>
    <m/>
    <m/>
    <m/>
    <m/>
    <m/>
    <d v="2020-03-12T00:00:00"/>
    <m/>
    <m/>
    <m/>
    <m/>
    <m/>
    <m/>
    <m/>
    <m/>
    <d v="2020-03-16T00:00:00"/>
    <m/>
    <m/>
    <m/>
    <m/>
    <m/>
    <m/>
    <m/>
    <m/>
    <m/>
    <d v="2020-03-16T00:00:00"/>
    <n v="43907"/>
    <s v="WWANG"/>
    <d v="2020-03-12T00:00:00"/>
    <m/>
    <d v="2020-03-12T00:00:00"/>
    <d v="2020-03-12T00:00:00"/>
    <m/>
    <m/>
    <m/>
    <m/>
    <m/>
    <m/>
    <m/>
    <m/>
    <m/>
    <m/>
    <x v="0"/>
    <x v="2"/>
  </r>
  <r>
    <s v="MVBLAND"/>
    <n v="1900874032"/>
    <s v="GB/CLAIM-ENPARTS-BLDR"/>
    <s v="SPAN CONSTRUCTION &amp; ENGINEERING, INC."/>
    <s v="COSTCO-PLAINFIELD, IL"/>
    <s v="BO"/>
    <d v="2020-03-23T00:00:00"/>
    <d v="2020-03-27T00:00:00"/>
    <m/>
    <s v="HBEC"/>
    <m/>
    <s v="KC3"/>
    <x v="19"/>
    <s v="BH"/>
    <s v="Z10"/>
    <s v="OTHER"/>
    <m/>
    <m/>
    <m/>
    <n v="1"/>
    <n v="0"/>
    <n v="0"/>
    <n v="0.19"/>
    <n v="0.19"/>
    <n v="0"/>
    <m/>
    <n v="0"/>
    <n v="0"/>
    <n v="0"/>
    <m/>
    <m/>
    <n v="0"/>
    <n v="1"/>
    <n v="100"/>
    <n v="0"/>
    <m/>
    <n v="0"/>
    <m/>
    <m/>
    <m/>
    <m/>
    <m/>
    <s v="SCHLK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4T00:00:00"/>
    <m/>
    <d v="2020-03-24T00:00:00"/>
    <d v="2020-03-24T00:00:00"/>
    <m/>
    <m/>
    <m/>
    <m/>
    <m/>
    <m/>
    <m/>
    <m/>
    <d v="2020-03-27T00:00:00"/>
    <m/>
    <m/>
    <m/>
    <m/>
    <m/>
    <m/>
    <m/>
    <m/>
    <m/>
    <d v="2020-03-27T00:00:00"/>
    <m/>
    <s v="MVBLAND"/>
    <d v="2020-03-24T00:00:00"/>
    <m/>
    <d v="2020-03-24T00:00:00"/>
    <d v="2020-03-24T00:00:00"/>
    <m/>
    <m/>
    <m/>
    <m/>
    <m/>
    <m/>
    <m/>
    <m/>
    <m/>
    <m/>
    <x v="0"/>
    <x v="2"/>
  </r>
  <r>
    <s v="MDLAFORTE"/>
    <n v="1804643373"/>
    <s v="CLAIM-ENPARTS-BLDR"/>
    <s v="SPAN CONSTRUCTION &amp; ENGINEERING, INC."/>
    <s v="MERCK - PROJECT FLEX"/>
    <s v="BO"/>
    <d v="2020-03-19T00:00:00"/>
    <m/>
    <m/>
    <s v="18-034974"/>
    <s v="KC3"/>
    <s v="KC3"/>
    <x v="1"/>
    <s v="BH"/>
    <s v="F3"/>
    <s v="OTHER"/>
    <m/>
    <m/>
    <m/>
    <n v="1"/>
    <n v="0"/>
    <n v="0"/>
    <n v="1.05"/>
    <n v="1.05"/>
    <n v="0"/>
    <m/>
    <n v="0"/>
    <n v="0"/>
    <n v="0"/>
    <m/>
    <m/>
    <n v="0"/>
    <n v="0"/>
    <m/>
    <n v="-3036"/>
    <m/>
    <n v="0"/>
    <m/>
    <m/>
    <m/>
    <m/>
    <m/>
    <s v="GREEA1"/>
    <m/>
    <m/>
    <m/>
    <m/>
    <s v="SCHLK"/>
    <m/>
    <m/>
    <m/>
    <m/>
    <m/>
    <m/>
    <m/>
    <m/>
    <m/>
    <m/>
    <m/>
    <m/>
    <m/>
    <m/>
    <m/>
    <m/>
    <m/>
    <m/>
    <m/>
    <m/>
    <m/>
    <m/>
    <m/>
    <m/>
    <s v="SVCORDERMAN"/>
    <d v="2020-03-20T00:00:00"/>
    <m/>
    <d v="2020-03-20T00:00:00"/>
    <d v="2020-03-20T00:00:00"/>
    <m/>
    <m/>
    <m/>
    <m/>
    <m/>
    <m/>
    <m/>
    <m/>
    <d v="2020-03-25T00:00:00"/>
    <m/>
    <s v="SCHLK"/>
    <m/>
    <m/>
    <m/>
    <m/>
    <m/>
    <m/>
    <m/>
    <d v="2020-03-25T00:00:00"/>
    <n v="43916"/>
    <s v="AENEVINS"/>
    <d v="2020-03-23T00:00:00"/>
    <m/>
    <d v="2020-03-23T00:00:00"/>
    <d v="2020-03-20T00:00:00"/>
    <s v="GREEA1"/>
    <m/>
    <m/>
    <m/>
    <m/>
    <m/>
    <m/>
    <m/>
    <m/>
    <m/>
    <x v="0"/>
    <x v="2"/>
  </r>
  <r>
    <s v="TLBENNINGTON"/>
    <n v="1901468301"/>
    <s v="GB/LM-ENPARTS-BLDR"/>
    <s v="SPAN CONSTRUCTION &amp; ENGINEERING, INC."/>
    <s v="BOC - 2855 S. FRESNO, CA COLUM"/>
    <s v="BO"/>
    <d v="2019-07-03T00:00:00"/>
    <d v="2020-03-27T00:00:00"/>
    <m/>
    <n v="19014683"/>
    <m/>
    <m/>
    <x v="3"/>
    <s v="BH"/>
    <s v="F1"/>
    <s v="STP"/>
    <d v="2020-03-23T00:00:00"/>
    <d v="2020-03-24T00:00:00"/>
    <m/>
    <n v="2715"/>
    <n v="0"/>
    <n v="0"/>
    <n v="0.31"/>
    <n v="0.31"/>
    <n v="0"/>
    <m/>
    <n v="0"/>
    <n v="0"/>
    <n v="0"/>
    <n v="675"/>
    <n v="600"/>
    <n v="0"/>
    <n v="450"/>
    <n v="16.574999999999999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m/>
    <m/>
    <m/>
    <m/>
    <m/>
    <m/>
    <m/>
    <m/>
    <d v="2020-03-27T00:00:00"/>
    <m/>
    <s v="SBNISSEN"/>
    <d v="2020-03-19T00:00:00"/>
    <m/>
    <d v="2020-03-19T00:00:00"/>
    <d v="2020-03-19T00:00:00"/>
    <m/>
    <m/>
    <m/>
    <m/>
    <m/>
    <m/>
    <m/>
    <m/>
    <m/>
    <m/>
    <x v="0"/>
    <x v="1"/>
  </r>
  <r>
    <s v="MDLAFORTE"/>
    <n v="1804635829"/>
    <s v="CLAIM-ENPARTS-BLDR"/>
    <s v="SPAN CONSTRUCTION &amp; ENGINEERING, INC."/>
    <s v="FALCON"/>
    <s v="BO"/>
    <d v="2020-02-24T00:00:00"/>
    <m/>
    <m/>
    <m/>
    <s v="KAN"/>
    <s v="KC3"/>
    <x v="3"/>
    <s v="BH"/>
    <s v="F1"/>
    <s v="OTHER"/>
    <m/>
    <m/>
    <m/>
    <n v="1"/>
    <n v="0"/>
    <n v="0"/>
    <n v="1.92"/>
    <n v="1.92"/>
    <n v="0"/>
    <m/>
    <n v="0"/>
    <n v="0"/>
    <n v="0"/>
    <m/>
    <m/>
    <n v="0"/>
    <n v="0"/>
    <m/>
    <n v="-3425.45"/>
    <m/>
    <n v="0"/>
    <m/>
    <m/>
    <m/>
    <m/>
    <m/>
    <s v="JUNGA"/>
    <m/>
    <m/>
    <m/>
    <m/>
    <s v="HAMIS"/>
    <m/>
    <m/>
    <m/>
    <m/>
    <m/>
    <m/>
    <m/>
    <m/>
    <m/>
    <s v="MEMONTALBO"/>
    <n v="43885"/>
    <n v="43885"/>
    <n v="43885"/>
    <n v="43885"/>
    <s v="BAHOLT"/>
    <n v="43885"/>
    <n v="43885"/>
    <n v="43885"/>
    <n v="43885"/>
    <m/>
    <m/>
    <m/>
    <m/>
    <m/>
    <s v="SVCORDERMAN"/>
    <m/>
    <m/>
    <d v="2020-02-25T00:00:00"/>
    <d v="2020-02-25T00:00:00"/>
    <m/>
    <m/>
    <m/>
    <m/>
    <m/>
    <m/>
    <m/>
    <m/>
    <n v="43889"/>
    <m/>
    <s v="JUNGA"/>
    <m/>
    <m/>
    <m/>
    <m/>
    <m/>
    <m/>
    <m/>
    <d v="2020-02-28T00:00:00"/>
    <n v="43888"/>
    <s v="MEMONTALBO"/>
    <d v="2020-02-24T00:00:00"/>
    <m/>
    <d v="2020-02-24T00:00:00"/>
    <d v="2020-02-24T00:00:00"/>
    <s v="JFPUDENZ"/>
    <m/>
    <m/>
    <m/>
    <m/>
    <m/>
    <m/>
    <m/>
    <m/>
    <m/>
    <x v="0"/>
    <x v="2"/>
  </r>
  <r>
    <s v="KJWOOLSEY"/>
    <n v="1804194234"/>
    <s v="GB/CLAIM-ENPARTS-BLDR"/>
    <s v="SPAN CONSTRUCTION &amp; ENGINEERING, INC."/>
    <s v="COSTCO-HOUSTON, TX (DRY)"/>
    <s v="BO"/>
    <d v="2020-03-23T00:00:00"/>
    <d v="2020-03-25T00:00:00"/>
    <m/>
    <s v="JAMB TRIM"/>
    <m/>
    <s v="KC3"/>
    <x v="4"/>
    <s v="BH"/>
    <s v="C1"/>
    <s v="OTHER"/>
    <m/>
    <m/>
    <m/>
    <n v="1"/>
    <n v="0"/>
    <n v="0"/>
    <n v="0.01"/>
    <n v="0.01"/>
    <n v="0"/>
    <m/>
    <n v="0"/>
    <n v="0"/>
    <n v="0"/>
    <m/>
    <m/>
    <n v="0"/>
    <n v="1"/>
    <n v="100"/>
    <n v="0"/>
    <m/>
    <n v="0"/>
    <m/>
    <m/>
    <m/>
    <m/>
    <m/>
    <s v="KMBUCK"/>
    <m/>
    <m/>
    <m/>
    <m/>
    <s v="SLATN"/>
    <m/>
    <m/>
    <m/>
    <m/>
    <m/>
    <m/>
    <m/>
    <m/>
    <m/>
    <m/>
    <m/>
    <m/>
    <m/>
    <m/>
    <m/>
    <m/>
    <m/>
    <m/>
    <m/>
    <m/>
    <m/>
    <m/>
    <m/>
    <m/>
    <s v="SVCORDERMAN"/>
    <d v="2020-03-23T00:00:00"/>
    <m/>
    <d v="2020-03-23T00:00:00"/>
    <d v="2020-03-23T00:00:00"/>
    <m/>
    <m/>
    <m/>
    <m/>
    <m/>
    <m/>
    <m/>
    <m/>
    <d v="2020-03-26T00:00:00"/>
    <m/>
    <s v="JUNGA"/>
    <m/>
    <m/>
    <m/>
    <m/>
    <m/>
    <m/>
    <m/>
    <d v="2020-03-26T00:00:00"/>
    <m/>
    <s v="MVBLAND"/>
    <d v="2020-03-23T00:00:00"/>
    <m/>
    <d v="2020-03-23T00:00:00"/>
    <d v="2020-03-23T00:00:00"/>
    <m/>
    <m/>
    <m/>
    <m/>
    <m/>
    <m/>
    <m/>
    <m/>
    <m/>
    <m/>
    <x v="0"/>
    <x v="2"/>
  </r>
  <r>
    <s v="KJWOOLSEY"/>
    <n v="1600947743"/>
    <s v="GB/LM-ENPARTS-BLDR"/>
    <s v="SPAN CONSTRUCTION &amp; ENGINEERING, INC."/>
    <s v="COSTCO-GREENVILLE, SC REPAIR"/>
    <s v="CL"/>
    <d v="2020-02-24T00:00:00"/>
    <d v="2020-03-02T00:00:00"/>
    <m/>
    <n v="32184"/>
    <m/>
    <m/>
    <x v="4"/>
    <s v="BH"/>
    <s v="H1"/>
    <m/>
    <m/>
    <m/>
    <n v="43897"/>
    <n v="840"/>
    <n v="840"/>
    <n v="0.02"/>
    <n v="0.01"/>
    <n v="0.01"/>
    <n v="0"/>
    <m/>
    <n v="0"/>
    <n v="0"/>
    <n v="0"/>
    <n v="238"/>
    <n v="190"/>
    <n v="0"/>
    <n v="66"/>
    <n v="7.8570000000000002"/>
    <n v="277.60000000000002"/>
    <n v="33.048000000000002"/>
    <n v="0"/>
    <m/>
    <m/>
    <m/>
    <m/>
    <m/>
    <m/>
    <m/>
    <m/>
    <m/>
    <m/>
    <m/>
    <m/>
    <m/>
    <m/>
    <m/>
    <m/>
    <m/>
    <m/>
    <m/>
    <m/>
    <s v="AENEVINS"/>
    <m/>
    <m/>
    <m/>
    <m/>
    <m/>
    <m/>
    <m/>
    <m/>
    <m/>
    <m/>
    <m/>
    <m/>
    <m/>
    <m/>
    <s v="SVCORDERMAN"/>
    <d v="2020-02-24T00:00:00"/>
    <m/>
    <d v="2020-02-24T00:00:00"/>
    <d v="2020-02-24T00:00:00"/>
    <m/>
    <m/>
    <m/>
    <m/>
    <m/>
    <m/>
    <m/>
    <m/>
    <d v="2020-02-27T00:00:00"/>
    <m/>
    <m/>
    <m/>
    <m/>
    <m/>
    <m/>
    <m/>
    <m/>
    <m/>
    <d v="2020-03-02T00:00:00"/>
    <n v="43892"/>
    <s v="AENEVINS"/>
    <d v="2020-02-24T00:00:00"/>
    <m/>
    <d v="2020-02-24T00:00:00"/>
    <d v="2020-02-24T00:00:00"/>
    <m/>
    <m/>
    <m/>
    <m/>
    <m/>
    <m/>
    <m/>
    <m/>
    <m/>
    <m/>
    <x v="0"/>
    <x v="1"/>
  </r>
  <r>
    <s v="LJSHIPP"/>
    <n v="1802941791"/>
    <s v="CLAIM-ENPARTS-BLDR"/>
    <s v="SPAN CONSTRUCTION &amp; ENGINEERING, INC."/>
    <s v="WM SUN VALLEY RECYCLING CENTER"/>
    <s v="BO"/>
    <d v="2020-03-11T00:00:00"/>
    <m/>
    <m/>
    <s v="18-019276 Rev-1"/>
    <m/>
    <s v="KC1"/>
    <x v="4"/>
    <s v="BH"/>
    <s v="H1"/>
    <s v="OTHER"/>
    <m/>
    <m/>
    <m/>
    <n v="1"/>
    <n v="0"/>
    <n v="0"/>
    <n v="1.77"/>
    <n v="1.77"/>
    <n v="0"/>
    <m/>
    <n v="0"/>
    <n v="0"/>
    <n v="0"/>
    <m/>
    <m/>
    <n v="0"/>
    <n v="1"/>
    <n v="100"/>
    <n v="-2898.39"/>
    <m/>
    <n v="0"/>
    <m/>
    <m/>
    <m/>
    <m/>
    <m/>
    <s v="JHWOEHRER"/>
    <m/>
    <m/>
    <m/>
    <m/>
    <s v="GREEA1"/>
    <m/>
    <m/>
    <m/>
    <m/>
    <m/>
    <m/>
    <m/>
    <m/>
    <m/>
    <s v="KBSAYTHONGPHET"/>
    <d v="2020-03-13T00:00:00"/>
    <d v="2020-03-13T00:00:00"/>
    <d v="2020-03-13T00:00:00"/>
    <d v="2020-03-13T00:00:00"/>
    <s v="ALANG2"/>
    <d v="2020-03-13T00:00:00"/>
    <d v="2020-03-13T00:00:00"/>
    <d v="2020-03-13T00:00:00"/>
    <d v="2020-03-13T00:00:00"/>
    <m/>
    <m/>
    <m/>
    <m/>
    <m/>
    <m/>
    <m/>
    <m/>
    <m/>
    <d v="2020-03-13T00:00:00"/>
    <m/>
    <m/>
    <m/>
    <m/>
    <m/>
    <m/>
    <m/>
    <m/>
    <d v="2020-03-18T00:00:00"/>
    <m/>
    <m/>
    <m/>
    <m/>
    <m/>
    <m/>
    <m/>
    <m/>
    <m/>
    <d v="2020-03-18T00:00:00"/>
    <n v="43910"/>
    <s v="KBSAYTHONGPHET"/>
    <d v="2020-03-13T00:00:00"/>
    <m/>
    <d v="2020-03-13T00:00:00"/>
    <d v="2020-03-13T00:00:00"/>
    <m/>
    <m/>
    <m/>
    <m/>
    <m/>
    <m/>
    <m/>
    <m/>
    <m/>
    <m/>
    <x v="0"/>
    <x v="2"/>
  </r>
  <r>
    <s v="KJWOOLSEY"/>
    <n v="1902710401"/>
    <s v="GB/LM-CUSTOM-BLDR"/>
    <s v="SPAN CONSTRUCTION &amp; ENGINEERING, INC."/>
    <s v="SOUTH SACRAMENTO, CA PLATFORM"/>
    <s v="BO"/>
    <d v="2020-03-18T00:00:00"/>
    <d v="2020-04-09T00:00:00"/>
    <m/>
    <s v="PLATFORM ONLY"/>
    <m/>
    <m/>
    <x v="4"/>
    <s v="BH"/>
    <s v="H1"/>
    <m/>
    <d v="2020-03-19T00:00:00"/>
    <d v="2020-03-19T00:00:00"/>
    <m/>
    <n v="16438"/>
    <n v="0"/>
    <n v="3.37"/>
    <n v="2.95"/>
    <n v="2.95"/>
    <n v="40"/>
    <m/>
    <n v="4"/>
    <n v="1"/>
    <n v="5"/>
    <n v="4760"/>
    <n v="3800"/>
    <n v="0"/>
    <n v="2526"/>
    <n v="15.367000000000001"/>
    <n v="0"/>
    <m/>
    <n v="0"/>
    <m/>
    <m/>
    <m/>
    <m/>
    <m/>
    <m/>
    <m/>
    <m/>
    <m/>
    <m/>
    <m/>
    <m/>
    <m/>
    <m/>
    <m/>
    <m/>
    <m/>
    <m/>
    <m/>
    <m/>
    <s v="KBSAYTHONGPHET"/>
    <d v="2020-03-19T00:00:00"/>
    <d v="2020-03-19T00:00:00"/>
    <d v="2020-03-19T00:00:00"/>
    <d v="2020-03-19T00:00:00"/>
    <s v="ALANG2"/>
    <n v="43909"/>
    <n v="43909"/>
    <n v="43909"/>
    <n v="43909"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m/>
    <m/>
    <m/>
    <m/>
    <m/>
    <m/>
    <m/>
    <m/>
    <d v="2020-04-09T00:00:00"/>
    <m/>
    <s v="ALANG2"/>
    <d v="2020-03-19T00:00:00"/>
    <m/>
    <d v="2020-03-19T00:00:00"/>
    <d v="2020-03-19T00:00:00"/>
    <m/>
    <m/>
    <m/>
    <m/>
    <m/>
    <m/>
    <m/>
    <m/>
    <m/>
    <m/>
    <x v="0"/>
    <x v="0"/>
  </r>
  <r>
    <s v="MDLAFORTE"/>
    <n v="1804643374"/>
    <s v="GB/LM-ENPARTS-BLDR"/>
    <s v="SPAN CONSTRUCTION &amp; ENGINEERING, INC."/>
    <s v="MERCK - PROJECT FLEX"/>
    <s v="BO"/>
    <d v="2020-03-23T00:00:00"/>
    <n v="43924"/>
    <m/>
    <s v="18-034974"/>
    <s v="KC3"/>
    <s v="KC3"/>
    <x v="4"/>
    <s v="BH"/>
    <s v="H1"/>
    <m/>
    <m/>
    <m/>
    <m/>
    <n v="10565"/>
    <n v="0"/>
    <n v="1.4"/>
    <n v="1.31"/>
    <n v="1.31"/>
    <n v="0"/>
    <m/>
    <n v="0"/>
    <n v="0"/>
    <n v="0"/>
    <n v="6050"/>
    <n v="4840"/>
    <n v="0"/>
    <n v="1985"/>
    <n v="18.788"/>
    <n v="0"/>
    <m/>
    <n v="0"/>
    <m/>
    <m/>
    <m/>
    <m/>
    <m/>
    <s v="GREEA1"/>
    <m/>
    <m/>
    <m/>
    <m/>
    <s v="SCHLK"/>
    <m/>
    <m/>
    <m/>
    <m/>
    <m/>
    <m/>
    <m/>
    <m/>
    <m/>
    <s v="KBSAYTHONGPHET"/>
    <n v="43915"/>
    <n v="43915"/>
    <n v="43915"/>
    <n v="43915"/>
    <s v="ALANG2"/>
    <n v="43915"/>
    <n v="43915"/>
    <n v="43915"/>
    <n v="43915"/>
    <m/>
    <m/>
    <m/>
    <m/>
    <m/>
    <s v="SVCORDERMAN"/>
    <d v="2020-03-27T00:00:00"/>
    <m/>
    <n v="43917"/>
    <n v="43917"/>
    <m/>
    <m/>
    <m/>
    <m/>
    <m/>
    <m/>
    <m/>
    <m/>
    <n v="43922"/>
    <m/>
    <s v="SCHLK"/>
    <m/>
    <m/>
    <m/>
    <m/>
    <m/>
    <m/>
    <m/>
    <d v="2020-04-07T00:00:00"/>
    <m/>
    <s v="KBSAYTHONGPHET"/>
    <d v="2020-03-26T00:00:00"/>
    <m/>
    <d v="2020-03-26T00:00:00"/>
    <d v="2020-03-27T00:00:00"/>
    <s v="GREEA1"/>
    <m/>
    <m/>
    <m/>
    <m/>
    <m/>
    <m/>
    <m/>
    <m/>
    <m/>
    <x v="1"/>
    <x v="1"/>
  </r>
  <r>
    <s v="BAWISELY"/>
    <n v="1901362628"/>
    <s v="GB/WS-CUSTOM-BLDR"/>
    <s v="SPAN CONSTRUCTION &amp; ENGINEERING, INC."/>
    <s v="TRANPAK"/>
    <s v="CL"/>
    <d v="2020-02-04T00:00:00"/>
    <d v="2020-03-11T00:00:00"/>
    <m/>
    <m/>
    <s v="CAT"/>
    <s v="ANN"/>
    <x v="20"/>
    <s v="BH"/>
    <s v="F1"/>
    <m/>
    <d v="2020-02-26T00:00:00"/>
    <d v="2020-02-26T00:00:00"/>
    <n v="43910"/>
    <n v="2772"/>
    <n v="2772"/>
    <n v="0.6"/>
    <n v="0.99"/>
    <n v="0.99"/>
    <n v="0"/>
    <m/>
    <n v="0"/>
    <n v="0"/>
    <n v="0"/>
    <m/>
    <m/>
    <n v="0"/>
    <n v="1272"/>
    <n v="45.887"/>
    <n v="-409.99"/>
    <m/>
    <n v="0"/>
    <m/>
    <m/>
    <m/>
    <m/>
    <m/>
    <s v="MHUDGINS"/>
    <m/>
    <m/>
    <m/>
    <m/>
    <s v="HUAGUILAR"/>
    <m/>
    <m/>
    <m/>
    <m/>
    <m/>
    <m/>
    <m/>
    <m/>
    <m/>
    <m/>
    <m/>
    <m/>
    <m/>
    <m/>
    <m/>
    <m/>
    <m/>
    <m/>
    <m/>
    <m/>
    <m/>
    <m/>
    <m/>
    <m/>
    <s v="SVCORDERMAN"/>
    <d v="2020-03-26T00:00:00"/>
    <m/>
    <d v="2020-02-26T00:00:00"/>
    <d v="2020-02-27T00:00:00"/>
    <m/>
    <m/>
    <m/>
    <m/>
    <m/>
    <m/>
    <m/>
    <m/>
    <m/>
    <m/>
    <m/>
    <m/>
    <m/>
    <m/>
    <m/>
    <m/>
    <m/>
    <m/>
    <d v="2020-03-11T00:00:00"/>
    <n v="43906"/>
    <s v="BAWISELY"/>
    <d v="2020-02-26T00:00:00"/>
    <m/>
    <d v="2020-02-26T00:00:00"/>
    <d v="2020-02-27T00:00:00"/>
    <s v="PAHOSKINS"/>
    <m/>
    <m/>
    <m/>
    <m/>
    <m/>
    <m/>
    <m/>
    <m/>
    <m/>
    <x v="1"/>
    <x v="0"/>
  </r>
  <r>
    <s v="BAWISELY"/>
    <n v="1901362630"/>
    <s v="GB/WS-CUSTOM-BLDR"/>
    <s v="SPAN CONSTRUCTION &amp; ENGINEERING, INC."/>
    <s v="TRANPAK"/>
    <s v="BO"/>
    <d v="2020-03-02T00:00:00"/>
    <d v="2020-03-11T00:00:00"/>
    <m/>
    <m/>
    <s v="CAT"/>
    <s v="ANN"/>
    <x v="20"/>
    <s v="BH"/>
    <s v="F1"/>
    <m/>
    <n v="43893"/>
    <n v="43893"/>
    <m/>
    <n v="985.63"/>
    <n v="985.63"/>
    <n v="0.15"/>
    <n v="0.33"/>
    <n v="0.33"/>
    <n v="0"/>
    <m/>
    <n v="0"/>
    <n v="0"/>
    <n v="0"/>
    <m/>
    <m/>
    <n v="0"/>
    <n v="344.63"/>
    <n v="34.965000000000003"/>
    <n v="199.23"/>
    <n v="20.213000000000001"/>
    <n v="0"/>
    <m/>
    <m/>
    <m/>
    <m/>
    <m/>
    <s v="MHUDGINS"/>
    <m/>
    <m/>
    <m/>
    <m/>
    <s v="HUAGUILAR"/>
    <m/>
    <m/>
    <m/>
    <m/>
    <m/>
    <m/>
    <m/>
    <m/>
    <m/>
    <m/>
    <m/>
    <m/>
    <m/>
    <m/>
    <m/>
    <m/>
    <m/>
    <m/>
    <m/>
    <m/>
    <m/>
    <m/>
    <m/>
    <m/>
    <s v="SVCORDERMAN"/>
    <n v="43894"/>
    <m/>
    <n v="43894"/>
    <n v="43893"/>
    <m/>
    <m/>
    <m/>
    <m/>
    <m/>
    <m/>
    <m/>
    <m/>
    <m/>
    <m/>
    <m/>
    <m/>
    <m/>
    <m/>
    <m/>
    <m/>
    <m/>
    <m/>
    <n v="43901"/>
    <n v="43906"/>
    <s v="BAWISELY"/>
    <d v="2020-03-02T00:00:00"/>
    <m/>
    <d v="2020-03-02T00:00:00"/>
    <d v="2020-03-02T00:00:00"/>
    <s v="PAHOSKINS"/>
    <m/>
    <m/>
    <m/>
    <m/>
    <m/>
    <m/>
    <m/>
    <m/>
    <m/>
    <x v="0"/>
    <x v="0"/>
  </r>
  <r>
    <s v="BAWISELY"/>
    <n v="1901362632"/>
    <s v="GB/WS-CUSTOM-BLDR"/>
    <s v="SPAN CONSTRUCTION &amp; ENGINEERING, INC."/>
    <s v="TRANPAK"/>
    <s v="BO"/>
    <d v="2020-03-20T00:00:00"/>
    <d v="2020-03-23T00:00:00"/>
    <m/>
    <m/>
    <s v="CAT"/>
    <s v="ANN"/>
    <x v="20"/>
    <s v="BH"/>
    <s v="F1"/>
    <m/>
    <n v="43910"/>
    <n v="43910"/>
    <m/>
    <n v="160.52000000000001"/>
    <n v="0"/>
    <n v="0.02"/>
    <n v="0.02"/>
    <n v="0.02"/>
    <n v="0"/>
    <m/>
    <n v="0"/>
    <n v="0"/>
    <n v="0"/>
    <m/>
    <m/>
    <n v="0"/>
    <n v="25.36"/>
    <n v="15.798999999999999"/>
    <n v="0"/>
    <m/>
    <n v="0"/>
    <m/>
    <m/>
    <m/>
    <m/>
    <m/>
    <s v="MHUDGINS"/>
    <m/>
    <m/>
    <m/>
    <m/>
    <s v="HUAGUILAR"/>
    <m/>
    <m/>
    <m/>
    <m/>
    <m/>
    <m/>
    <m/>
    <m/>
    <m/>
    <m/>
    <m/>
    <m/>
    <m/>
    <m/>
    <m/>
    <m/>
    <m/>
    <m/>
    <m/>
    <m/>
    <m/>
    <m/>
    <m/>
    <m/>
    <s v="SVCORDERMAN"/>
    <m/>
    <m/>
    <d v="2020-03-20T00:00:00"/>
    <d v="2020-03-20T00:00:00"/>
    <m/>
    <m/>
    <m/>
    <m/>
    <m/>
    <m/>
    <m/>
    <m/>
    <m/>
    <m/>
    <m/>
    <m/>
    <m/>
    <m/>
    <m/>
    <m/>
    <m/>
    <m/>
    <d v="2020-03-27T00:00:00"/>
    <m/>
    <s v="BAWISELY"/>
    <d v="2020-03-20T00:00:00"/>
    <m/>
    <d v="2020-03-20T00:00:00"/>
    <d v="2020-03-20T00:00:00"/>
    <s v="PAHOSKINS"/>
    <m/>
    <m/>
    <m/>
    <m/>
    <m/>
    <m/>
    <m/>
    <m/>
    <m/>
    <x v="0"/>
    <x v="0"/>
  </r>
  <r>
    <s v="MVBLAND"/>
    <n v="1900787912"/>
    <s v="GB/LM-CUSTOM-BLDR"/>
    <s v="SPAN CONSTRUCTION &amp; ENGINEERING, INC."/>
    <s v="COSTCO-IDAHO FALLS, ID"/>
    <s v="EN"/>
    <d v="2020-01-14T00:00:00"/>
    <d v="2020-05-07T00:00:00"/>
    <m/>
    <s v="PLATFORM"/>
    <m/>
    <s v="CX"/>
    <x v="20"/>
    <s v="BH"/>
    <s v="F2"/>
    <m/>
    <d v="2020-03-05T00:00:00"/>
    <d v="2020-03-06T00:00:00"/>
    <m/>
    <n v="31961"/>
    <n v="0"/>
    <n v="12.34"/>
    <n v="4.92"/>
    <n v="0"/>
    <n v="0"/>
    <m/>
    <n v="0"/>
    <n v="0"/>
    <n v="0"/>
    <m/>
    <m/>
    <n v="0"/>
    <n v="4439"/>
    <n v="13.888999999999999"/>
    <n v="0"/>
    <m/>
    <n v="0"/>
    <m/>
    <m/>
    <m/>
    <m/>
    <m/>
    <s v="FREDYIN"/>
    <m/>
    <m/>
    <m/>
    <m/>
    <s v="HLIU"/>
    <m/>
    <m/>
    <m/>
    <m/>
    <m/>
    <m/>
    <m/>
    <m/>
    <m/>
    <s v="DJOSEPH2"/>
    <d v="2020-02-13T00:00:00"/>
    <d v="2020-02-13T00:00:00"/>
    <d v="2020-03-19T00:00:00"/>
    <d v="2020-03-05T00:00:00"/>
    <s v="WAPER"/>
    <d v="2020-02-28T00:00:00"/>
    <d v="2020-02-28T00:00:00"/>
    <d v="2020-03-26T00:00:00"/>
    <n v="43896"/>
    <m/>
    <m/>
    <m/>
    <m/>
    <m/>
    <s v="SVCORDERMAN"/>
    <d v="2020-03-31T00:00:00"/>
    <m/>
    <d v="2020-03-31T00:00:00"/>
    <m/>
    <m/>
    <m/>
    <m/>
    <m/>
    <m/>
    <m/>
    <m/>
    <m/>
    <m/>
    <m/>
    <m/>
    <m/>
    <m/>
    <m/>
    <m/>
    <m/>
    <m/>
    <m/>
    <d v="2020-05-05T00:00:00"/>
    <m/>
    <s v="BMMULLENDER"/>
    <d v="2020-03-30T00:00:00"/>
    <m/>
    <d v="2020-03-30T00:00:00"/>
    <d v="2020-03-26T00:00:00"/>
    <m/>
    <m/>
    <m/>
    <m/>
    <m/>
    <m/>
    <m/>
    <m/>
    <m/>
    <m/>
    <x v="0"/>
    <x v="0"/>
  </r>
  <r>
    <s v="MVBLAND"/>
    <n v="1900787901"/>
    <s v="GB/LM-CUSTOM-BLDR"/>
    <s v="SPAN CONSTRUCTION &amp; ENGINEERING, INC."/>
    <s v="COSTCO-IDAHO FALLS, ID"/>
    <s v="BO"/>
    <d v="2019-04-08T00:00:00"/>
    <d v="2020-04-20T00:00:00"/>
    <m/>
    <s v="FRAMES A,B&amp;SKEW"/>
    <m/>
    <s v="CX"/>
    <x v="20"/>
    <s v="BH"/>
    <s v="H5"/>
    <m/>
    <d v="2020-03-05T00:00:00"/>
    <d v="2020-03-05T00:00:00"/>
    <m/>
    <n v="365499"/>
    <n v="0"/>
    <n v="55.51"/>
    <n v="52.18"/>
    <n v="52.18"/>
    <n v="1495"/>
    <m/>
    <n v="1705.5"/>
    <n v="125.25"/>
    <n v="1830.75"/>
    <n v="194723"/>
    <n v="153045"/>
    <n v="0"/>
    <n v="80981"/>
    <n v="22.155999999999999"/>
    <n v="0"/>
    <m/>
    <n v="0"/>
    <m/>
    <m/>
    <m/>
    <m/>
    <m/>
    <s v="FREDYIN"/>
    <d v="2019-12-16T00:00:00"/>
    <d v="2019-12-16T00:00:00"/>
    <d v="2020-01-23T00:00:00"/>
    <m/>
    <s v="HLIU"/>
    <d v="2020-01-14T00:00:00"/>
    <m/>
    <d v="2020-01-14T00:00:00"/>
    <m/>
    <m/>
    <m/>
    <m/>
    <m/>
    <m/>
    <s v="DLLUEBBERT"/>
    <d v="2020-02-10T00:00:00"/>
    <d v="2020-02-10T00:00:00"/>
    <d v="2020-03-26T00:00:00"/>
    <d v="2020-03-26T00:00:00"/>
    <s v="WAPER"/>
    <n v="43871"/>
    <n v="43871"/>
    <n v="43916"/>
    <n v="43916"/>
    <s v="BMMULLENDER"/>
    <n v="43871"/>
    <n v="43871"/>
    <n v="43916"/>
    <n v="43916"/>
    <s v="SVCORDERMAN"/>
    <d v="2020-03-27T00:00:00"/>
    <m/>
    <d v="2020-03-27T00:00:00"/>
    <d v="2020-03-26T00:00:00"/>
    <s v="DLLUEBBERT"/>
    <d v="2020-02-10T00:00:00"/>
    <d v="2020-02-10T00:00:00"/>
    <d v="2020-03-26T00:00:00"/>
    <d v="2020-03-26T00:00:00"/>
    <m/>
    <m/>
    <m/>
    <d v="2020-03-30T00:00:00"/>
    <m/>
    <m/>
    <m/>
    <m/>
    <m/>
    <m/>
    <m/>
    <m/>
    <m/>
    <d v="2020-04-27T00:00:00"/>
    <m/>
    <s v="DLLUEBBERT"/>
    <d v="2020-03-26T00:00:00"/>
    <m/>
    <d v="2020-03-26T00:00:00"/>
    <d v="2020-03-26T00:00:00"/>
    <m/>
    <m/>
    <m/>
    <m/>
    <m/>
    <m/>
    <m/>
    <m/>
    <m/>
    <m/>
    <x v="0"/>
    <x v="0"/>
  </r>
  <r>
    <s v="MVBLAND"/>
    <n v="1900787917"/>
    <s v="GB/LM-CUSTOM-BLDR"/>
    <s v="SPAN CONSTRUCTION &amp; ENGINEERING, INC."/>
    <s v="COSTCO-IDAHO FALLS, ID"/>
    <s v="EN"/>
    <d v="2020-01-14T00:00:00"/>
    <d v="2020-05-05T00:00:00"/>
    <m/>
    <s v="TRUCK DOCK"/>
    <m/>
    <s v="CX"/>
    <x v="20"/>
    <s v="BH"/>
    <s v="H5"/>
    <m/>
    <d v="2020-03-05T00:00:00"/>
    <d v="2020-03-06T00:00:00"/>
    <m/>
    <n v="1291"/>
    <n v="0"/>
    <n v="0.27"/>
    <n v="0"/>
    <n v="0"/>
    <n v="0"/>
    <m/>
    <n v="0"/>
    <n v="0"/>
    <n v="0"/>
    <m/>
    <m/>
    <n v="0"/>
    <n v="355"/>
    <n v="27.498000000000001"/>
    <n v="0"/>
    <m/>
    <n v="0"/>
    <m/>
    <m/>
    <m/>
    <m/>
    <m/>
    <s v="FREDYIN"/>
    <m/>
    <m/>
    <m/>
    <m/>
    <s v="HLIU"/>
    <m/>
    <m/>
    <m/>
    <m/>
    <m/>
    <m/>
    <m/>
    <m/>
    <m/>
    <s v="BGEITHER"/>
    <d v="2020-02-13T00:00:00"/>
    <d v="2020-02-14T00:00:00"/>
    <d v="2020-04-08T00:00:00"/>
    <d v="2020-03-26T00:00:00"/>
    <s v="WAPER"/>
    <n v="43886"/>
    <n v="43885"/>
    <n v="43928"/>
    <n v="43887"/>
    <m/>
    <m/>
    <m/>
    <m/>
    <m/>
    <s v="SVCORDERMAN"/>
    <d v="2020-04-09T00:00:00"/>
    <m/>
    <d v="2020-04-09T00:00:00"/>
    <m/>
    <m/>
    <m/>
    <m/>
    <m/>
    <m/>
    <m/>
    <m/>
    <m/>
    <m/>
    <m/>
    <m/>
    <m/>
    <m/>
    <m/>
    <m/>
    <m/>
    <m/>
    <m/>
    <d v="2020-05-05T00:00:00"/>
    <m/>
    <s v="BGEITHER"/>
    <d v="2020-04-08T00:00:00"/>
    <m/>
    <d v="2020-04-08T00:00:00"/>
    <d v="2020-03-26T00:00:00"/>
    <m/>
    <m/>
    <m/>
    <m/>
    <m/>
    <m/>
    <m/>
    <m/>
    <m/>
    <m/>
    <x v="0"/>
    <x v="0"/>
  </r>
  <r>
    <s v="MVBLAND"/>
    <n v="1900787918"/>
    <s v="GB/LM-CUSTOM-BLDR"/>
    <s v="SPAN CONSTRUCTION &amp; ENGINEERING, INC."/>
    <s v="COSTCO-IDAHO FALLS, ID"/>
    <s v="EN"/>
    <d v="2020-01-14T00:00:00"/>
    <d v="2020-05-05T00:00:00"/>
    <m/>
    <s v="MAIN LINER"/>
    <m/>
    <s v="CX"/>
    <x v="20"/>
    <s v="BH"/>
    <s v="H5"/>
    <m/>
    <d v="2020-03-05T00:00:00"/>
    <d v="2020-03-06T00:00:00"/>
    <m/>
    <n v="2150"/>
    <n v="0"/>
    <n v="0.95"/>
    <n v="0"/>
    <n v="0"/>
    <n v="0"/>
    <m/>
    <n v="0"/>
    <n v="0"/>
    <n v="0"/>
    <m/>
    <m/>
    <n v="0"/>
    <n v="150"/>
    <n v="6.9770000000000003"/>
    <n v="0"/>
    <m/>
    <n v="0"/>
    <m/>
    <m/>
    <m/>
    <m/>
    <m/>
    <s v="FREDYIN"/>
    <m/>
    <m/>
    <m/>
    <m/>
    <s v="HLIU"/>
    <m/>
    <m/>
    <m/>
    <m/>
    <m/>
    <m/>
    <m/>
    <m/>
    <m/>
    <s v="BGEITHER"/>
    <d v="2020-02-20T00:00:00"/>
    <d v="2020-02-21T00:00:00"/>
    <d v="2020-04-08T00:00:00"/>
    <d v="2020-03-26T00:00:00"/>
    <s v="WAPER"/>
    <n v="43915"/>
    <n v="43916"/>
    <n v="43928"/>
    <n v="43893"/>
    <m/>
    <m/>
    <m/>
    <m/>
    <m/>
    <s v="SVCORDERMAN"/>
    <d v="2020-04-09T00:00:00"/>
    <m/>
    <d v="2020-04-09T00:00:00"/>
    <m/>
    <m/>
    <m/>
    <m/>
    <m/>
    <m/>
    <m/>
    <m/>
    <m/>
    <m/>
    <m/>
    <m/>
    <m/>
    <m/>
    <m/>
    <m/>
    <m/>
    <m/>
    <m/>
    <d v="2020-05-05T00:00:00"/>
    <m/>
    <s v="BGEITHER"/>
    <d v="2020-04-08T00:00:00"/>
    <m/>
    <d v="2020-04-08T00:00:00"/>
    <d v="2020-03-26T00:00:00"/>
    <m/>
    <m/>
    <m/>
    <m/>
    <m/>
    <m/>
    <m/>
    <m/>
    <m/>
    <m/>
    <x v="0"/>
    <x v="0"/>
  </r>
  <r>
    <s v="MVBLAND"/>
    <n v="1900787904"/>
    <s v="GB/LM-CUSTOM-BLDR"/>
    <s v="SPAN CONSTRUCTION &amp; ENGINEERING, INC."/>
    <s v="COSTCO-IDAHO FALLS, ID"/>
    <s v="BO"/>
    <d v="2020-01-14T00:00:00"/>
    <n v="43935"/>
    <m/>
    <s v="FRAMES G,F,E"/>
    <m/>
    <s v="CX"/>
    <x v="20"/>
    <s v="BH"/>
    <s v="H5"/>
    <m/>
    <n v="43895"/>
    <n v="43895"/>
    <m/>
    <n v="186532"/>
    <n v="0"/>
    <n v="73.86"/>
    <n v="70.91"/>
    <n v="70.91"/>
    <n v="0"/>
    <m/>
    <n v="0"/>
    <n v="0"/>
    <n v="0"/>
    <m/>
    <m/>
    <n v="0"/>
    <n v="34955"/>
    <n v="18.739000000000001"/>
    <n v="0"/>
    <m/>
    <n v="0"/>
    <m/>
    <m/>
    <m/>
    <m/>
    <m/>
    <s v="FREDYIN"/>
    <m/>
    <m/>
    <m/>
    <m/>
    <s v="HLIU"/>
    <m/>
    <m/>
    <m/>
    <m/>
    <m/>
    <m/>
    <m/>
    <m/>
    <m/>
    <s v="DLLUEBBERT"/>
    <n v="43871"/>
    <n v="43871"/>
    <n v="43916"/>
    <n v="43916"/>
    <s v="WAPER"/>
    <n v="43871"/>
    <n v="43871"/>
    <n v="43916"/>
    <n v="43916"/>
    <s v="WAPER"/>
    <n v="43871"/>
    <n v="43871"/>
    <n v="43916"/>
    <n v="43916"/>
    <s v="SVCORDERMAN"/>
    <d v="2020-03-27T00:00:00"/>
    <m/>
    <d v="2020-03-27T00:00:00"/>
    <d v="2020-03-26T00:00:00"/>
    <s v="DLLUEBBERT"/>
    <n v="43871"/>
    <n v="43871"/>
    <n v="43916"/>
    <n v="43916"/>
    <m/>
    <m/>
    <m/>
    <d v="2020-03-30T00:00:00"/>
    <m/>
    <m/>
    <m/>
    <m/>
    <m/>
    <m/>
    <m/>
    <m/>
    <m/>
    <d v="2020-04-24T00:00:00"/>
    <m/>
    <s v="DLLUEBBERT"/>
    <d v="2020-03-26T00:00:00"/>
    <m/>
    <d v="2020-03-26T00:00:00"/>
    <d v="2020-03-26T00:00:00"/>
    <m/>
    <m/>
    <m/>
    <m/>
    <m/>
    <m/>
    <m/>
    <m/>
    <m/>
    <m/>
    <x v="0"/>
    <x v="0"/>
  </r>
  <r>
    <s v="MVBLAND"/>
    <n v="1900787903"/>
    <s v="GB/LM-CUSTOM-BLDR"/>
    <s v="SPAN CONSTRUCTION &amp; ENGINEERING, INC."/>
    <s v="COSTCO-IDAHO FALLS, ID"/>
    <s v="BO"/>
    <d v="2020-01-14T00:00:00"/>
    <d v="2020-04-16T00:00:00"/>
    <m/>
    <s v="FRAMES D&amp;C"/>
    <m/>
    <s v="CX"/>
    <x v="20"/>
    <s v="BH"/>
    <s v="H5"/>
    <m/>
    <d v="2020-03-05T00:00:00"/>
    <d v="2020-03-05T00:00:00"/>
    <m/>
    <n v="145025"/>
    <n v="0"/>
    <n v="57.42"/>
    <n v="55.24"/>
    <n v="55.24"/>
    <n v="0"/>
    <m/>
    <n v="0"/>
    <n v="0"/>
    <n v="0"/>
    <m/>
    <m/>
    <n v="0"/>
    <n v="27177"/>
    <n v="18.739999999999998"/>
    <n v="0"/>
    <m/>
    <n v="0"/>
    <m/>
    <m/>
    <m/>
    <m/>
    <m/>
    <s v="FREDYIN"/>
    <m/>
    <m/>
    <m/>
    <m/>
    <s v="HLIU"/>
    <m/>
    <m/>
    <m/>
    <m/>
    <m/>
    <m/>
    <m/>
    <m/>
    <m/>
    <s v="DLLUEBBERT"/>
    <d v="2020-02-10T00:00:00"/>
    <d v="2020-02-10T00:00:00"/>
    <d v="2020-03-26T00:00:00"/>
    <d v="2020-03-26T00:00:00"/>
    <s v="WAPER"/>
    <n v="43871"/>
    <n v="43871"/>
    <n v="43916"/>
    <n v="43916"/>
    <s v="WAPER"/>
    <n v="43871"/>
    <n v="43871"/>
    <n v="43916"/>
    <n v="43916"/>
    <s v="SVCORDERMAN"/>
    <d v="2020-03-27T00:00:00"/>
    <m/>
    <d v="2020-03-27T00:00:00"/>
    <d v="2020-03-26T00:00:00"/>
    <s v="DLLUEBBERT"/>
    <n v="43871"/>
    <n v="43871"/>
    <n v="43916"/>
    <n v="43916"/>
    <m/>
    <m/>
    <m/>
    <d v="2020-03-30T00:00:00"/>
    <m/>
    <m/>
    <m/>
    <m/>
    <m/>
    <m/>
    <m/>
    <m/>
    <m/>
    <d v="2020-04-23T00:00:00"/>
    <m/>
    <s v="DLLUEBBERT"/>
    <d v="2020-03-26T00:00:00"/>
    <m/>
    <d v="2020-03-26T00:00:00"/>
    <d v="2020-03-26T00:00:00"/>
    <m/>
    <m/>
    <m/>
    <m/>
    <m/>
    <m/>
    <m/>
    <m/>
    <m/>
    <m/>
    <x v="0"/>
    <x v="0"/>
  </r>
  <r>
    <s v="MVBLAND"/>
    <n v="1900787911"/>
    <s v="GB/LM-CUSTOM-BLDR"/>
    <s v="SPAN CONSTRUCTION &amp; ENGINEERING, INC."/>
    <s v="COSTCO-IDAHO FALLS, ID"/>
    <s v="BO"/>
    <d v="2020-01-14T00:00:00"/>
    <d v="2020-04-14T00:00:00"/>
    <m/>
    <s v="MISC STEEL"/>
    <m/>
    <s v="CX"/>
    <x v="20"/>
    <s v="BH"/>
    <s v="H5"/>
    <m/>
    <d v="2020-03-05T00:00:00"/>
    <d v="2020-03-05T00:00:00"/>
    <m/>
    <n v="144461"/>
    <n v="0"/>
    <n v="41.9"/>
    <n v="63.77"/>
    <n v="63.77"/>
    <n v="0"/>
    <m/>
    <n v="0"/>
    <n v="0"/>
    <n v="0"/>
    <m/>
    <m/>
    <n v="0"/>
    <n v="42795"/>
    <n v="29.623999999999999"/>
    <n v="0"/>
    <m/>
    <n v="0"/>
    <m/>
    <m/>
    <m/>
    <m/>
    <m/>
    <s v="FREDYIN"/>
    <m/>
    <m/>
    <m/>
    <m/>
    <s v="HLIU"/>
    <m/>
    <m/>
    <m/>
    <m/>
    <m/>
    <m/>
    <m/>
    <m/>
    <m/>
    <s v="BMMULLENDER"/>
    <m/>
    <m/>
    <m/>
    <m/>
    <s v="WAPER"/>
    <m/>
    <m/>
    <m/>
    <m/>
    <m/>
    <m/>
    <m/>
    <m/>
    <m/>
    <s v="SVCORDERMAN"/>
    <d v="2020-03-27T00:00:00"/>
    <m/>
    <d v="2020-03-27T00:00:00"/>
    <d v="2020-03-26T00:00:00"/>
    <m/>
    <m/>
    <m/>
    <m/>
    <m/>
    <m/>
    <m/>
    <m/>
    <d v="2020-03-30T00:00:00"/>
    <m/>
    <m/>
    <m/>
    <m/>
    <m/>
    <m/>
    <m/>
    <m/>
    <m/>
    <d v="2020-04-21T00:00:00"/>
    <m/>
    <s v="BMMULLENDER"/>
    <d v="2020-03-26T00:00:00"/>
    <m/>
    <d v="2020-03-26T00:00:00"/>
    <d v="2020-03-26T00:00:00"/>
    <m/>
    <m/>
    <m/>
    <m/>
    <m/>
    <m/>
    <m/>
    <m/>
    <m/>
    <m/>
    <x v="0"/>
    <x v="0"/>
  </r>
  <r>
    <s v="MVBLAND"/>
    <n v="1900787905"/>
    <s v="GB/LM-CUSTOM-BLDR"/>
    <s v="SPAN CONSTRUCTION &amp; ENGINEERING, INC."/>
    <s v="COSTCO-IDAHO FALLS, ID"/>
    <s v="BO"/>
    <d v="2020-01-14T00:00:00"/>
    <d v="2020-04-14T00:00:00"/>
    <m/>
    <s v="MAIN BRACING"/>
    <m/>
    <s v="CX"/>
    <x v="20"/>
    <s v="BH"/>
    <s v="H5"/>
    <m/>
    <d v="2020-03-05T00:00:00"/>
    <d v="2020-03-05T00:00:00"/>
    <m/>
    <n v="129530"/>
    <n v="0"/>
    <n v="33.5"/>
    <n v="36.57"/>
    <n v="36.57"/>
    <n v="0"/>
    <m/>
    <n v="0"/>
    <n v="0"/>
    <n v="0"/>
    <m/>
    <m/>
    <n v="0"/>
    <n v="24960"/>
    <n v="19.27"/>
    <n v="0"/>
    <m/>
    <n v="0"/>
    <m/>
    <m/>
    <m/>
    <m/>
    <m/>
    <s v="FREDYIN"/>
    <m/>
    <m/>
    <m/>
    <m/>
    <s v="HLIU"/>
    <m/>
    <m/>
    <m/>
    <m/>
    <m/>
    <m/>
    <m/>
    <m/>
    <m/>
    <s v="CSHAW2"/>
    <d v="2020-03-23T00:00:00"/>
    <d v="2020-03-11T00:00:00"/>
    <d v="2020-03-26T00:00:00"/>
    <d v="2020-03-26T00:00:00"/>
    <s v="DLLUEBBERT"/>
    <d v="2020-03-25T00:00:00"/>
    <d v="2020-03-24T00:00:00"/>
    <d v="2020-03-26T00:00:00"/>
    <d v="2020-03-26T00:00:00"/>
    <m/>
    <m/>
    <m/>
    <m/>
    <m/>
    <s v="SVCORDERMAN"/>
    <d v="2020-03-27T00:00:00"/>
    <m/>
    <d v="2020-03-27T00:00:00"/>
    <d v="2020-03-27T00:00:00"/>
    <m/>
    <m/>
    <m/>
    <m/>
    <m/>
    <m/>
    <m/>
    <m/>
    <d v="2020-04-01T00:00:00"/>
    <m/>
    <m/>
    <m/>
    <m/>
    <m/>
    <m/>
    <m/>
    <m/>
    <m/>
    <d v="2020-04-21T00:00:00"/>
    <m/>
    <s v="CSHAW2"/>
    <d v="2020-03-26T00:00:00"/>
    <m/>
    <d v="2020-03-26T00:00:00"/>
    <d v="2020-03-26T00:00:00"/>
    <m/>
    <m/>
    <m/>
    <m/>
    <m/>
    <m/>
    <m/>
    <m/>
    <m/>
    <m/>
    <x v="0"/>
    <x v="0"/>
  </r>
  <r>
    <s v="MVBLAND"/>
    <n v="1900787926"/>
    <s v="GB/LM-CUSTOM-BLDR"/>
    <s v="SPAN CONSTRUCTION &amp; ENGINEERING, INC."/>
    <s v="COSTCO-IDAHO FALLS, ID"/>
    <s v="BO"/>
    <d v="2020-02-21T00:00:00"/>
    <d v="2020-04-14T00:00:00"/>
    <m/>
    <s v="PLAT.SUP. BEAMS"/>
    <m/>
    <s v="CX"/>
    <x v="20"/>
    <s v="BH"/>
    <s v="H5"/>
    <m/>
    <d v="2020-03-05T00:00:00"/>
    <d v="2020-03-05T00:00:00"/>
    <m/>
    <n v="2000"/>
    <n v="0"/>
    <n v="0.5"/>
    <n v="10.050000000000001"/>
    <n v="10.050000000000001"/>
    <n v="0"/>
    <m/>
    <n v="0"/>
    <n v="0"/>
    <n v="0"/>
    <m/>
    <m/>
    <n v="0"/>
    <n v="100"/>
    <n v="5"/>
    <n v="0"/>
    <m/>
    <n v="0"/>
    <m/>
    <m/>
    <m/>
    <m/>
    <m/>
    <s v="FREDYIN"/>
    <m/>
    <m/>
    <m/>
    <m/>
    <s v="HLIU"/>
    <m/>
    <m/>
    <m/>
    <m/>
    <m/>
    <m/>
    <m/>
    <m/>
    <m/>
    <s v="DJOSEPH2"/>
    <d v="2020-02-13T00:00:00"/>
    <d v="2020-02-13T00:00:00"/>
    <d v="2020-03-19T00:00:00"/>
    <d v="2020-03-05T00:00:00"/>
    <s v="WAPER"/>
    <d v="2020-02-28T00:00:00"/>
    <d v="2020-02-28T00:00:00"/>
    <d v="2020-03-26T00:00:00"/>
    <d v="2020-03-06T00:00:00"/>
    <m/>
    <m/>
    <m/>
    <m/>
    <m/>
    <s v="SVCORDERMAN"/>
    <d v="2020-03-27T00:00:00"/>
    <m/>
    <d v="2020-03-27T00:00:00"/>
    <d v="2020-03-26T00:00:00"/>
    <m/>
    <m/>
    <m/>
    <m/>
    <m/>
    <m/>
    <m/>
    <m/>
    <d v="2020-03-30T00:00:00"/>
    <m/>
    <m/>
    <m/>
    <m/>
    <m/>
    <m/>
    <m/>
    <m/>
    <m/>
    <d v="2020-04-24T00:00:00"/>
    <m/>
    <s v="BMMULLENDER"/>
    <d v="2020-03-26T00:00:00"/>
    <m/>
    <d v="2020-03-26T00:00:00"/>
    <d v="2020-03-26T00:00:00"/>
    <m/>
    <m/>
    <m/>
    <m/>
    <m/>
    <m/>
    <m/>
    <m/>
    <m/>
    <m/>
    <x v="0"/>
    <x v="0"/>
  </r>
  <r>
    <s v="SRHUSKAMP"/>
    <n v="1900328041"/>
    <s v="GB/CLAIM-ENPARTS-BLDR"/>
    <s v="SPAN CONSTRUCTION &amp; ENGINEERING, INC."/>
    <s v="COSTCO-ONTARIO,CA (BUSINESS CE"/>
    <s v="BO"/>
    <d v="2020-02-25T00:00:00"/>
    <d v="2020-03-20T00:00:00"/>
    <m/>
    <s v="Replacement mill beams"/>
    <m/>
    <s v="KC3"/>
    <x v="20"/>
    <s v="BH"/>
    <s v="H5"/>
    <s v="OTHER"/>
    <m/>
    <m/>
    <m/>
    <n v="1"/>
    <n v="0"/>
    <n v="0"/>
    <n v="1.63"/>
    <n v="1.63"/>
    <n v="0"/>
    <m/>
    <n v="0"/>
    <n v="0"/>
    <n v="0"/>
    <m/>
    <m/>
    <n v="0"/>
    <n v="0"/>
    <m/>
    <n v="-2709.28"/>
    <m/>
    <n v="0"/>
    <m/>
    <m/>
    <m/>
    <m/>
    <m/>
    <s v="HLIU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2-27T00:00:00"/>
    <m/>
    <d v="2020-02-27T00:00:00"/>
    <d v="2020-02-27T00:00:00"/>
    <m/>
    <m/>
    <m/>
    <m/>
    <m/>
    <m/>
    <m/>
    <m/>
    <d v="2020-03-02T00:00:00"/>
    <m/>
    <m/>
    <m/>
    <m/>
    <m/>
    <m/>
    <m/>
    <m/>
    <m/>
    <d v="2020-03-20T00:00:00"/>
    <d v="2020-03-23T00:00:00"/>
    <s v="SJSMITH"/>
    <d v="2020-02-26T00:00:00"/>
    <m/>
    <d v="2020-02-26T00:00:00"/>
    <d v="2020-02-26T00:00:00"/>
    <m/>
    <m/>
    <m/>
    <m/>
    <m/>
    <m/>
    <m/>
    <m/>
    <m/>
    <m/>
    <x v="0"/>
    <x v="2"/>
  </r>
  <r>
    <s v="BAWISELY"/>
    <n v="1901362629"/>
    <s v="GB/WS-CUSTOM-BLDR"/>
    <s v="SPAN CONSTRUCTION &amp; ENGINEERING, INC."/>
    <s v="TRANPAK"/>
    <s v="BO"/>
    <d v="2020-02-27T00:00:00"/>
    <d v="2020-03-11T00:00:00"/>
    <m/>
    <m/>
    <s v="CAT"/>
    <s v="ANN"/>
    <x v="20"/>
    <s v="BH"/>
    <s v="H5"/>
    <m/>
    <d v="2020-03-03T00:00:00"/>
    <d v="2020-03-03T00:00:00"/>
    <m/>
    <n v="1899.56"/>
    <n v="1899.56"/>
    <n v="0.2"/>
    <n v="0.28000000000000003"/>
    <n v="0.28000000000000003"/>
    <n v="0"/>
    <m/>
    <n v="0"/>
    <n v="0"/>
    <n v="0"/>
    <m/>
    <m/>
    <n v="0"/>
    <n v="665.56"/>
    <n v="35.037999999999997"/>
    <n v="828.71"/>
    <n v="43.625999999999998"/>
    <n v="0"/>
    <m/>
    <m/>
    <m/>
    <m/>
    <m/>
    <s v="MHUDGINS"/>
    <m/>
    <m/>
    <m/>
    <m/>
    <s v="HUAGUILAR"/>
    <m/>
    <m/>
    <m/>
    <m/>
    <m/>
    <m/>
    <m/>
    <m/>
    <m/>
    <s v="CHAPM"/>
    <d v="2020-02-27T00:00:00"/>
    <d v="2020-02-27T00:00:00"/>
    <d v="2020-02-27T00:00:00"/>
    <n v="43888"/>
    <m/>
    <m/>
    <m/>
    <m/>
    <m/>
    <m/>
    <m/>
    <m/>
    <m/>
    <m/>
    <s v="SVCORDERMAN"/>
    <d v="2020-03-04T00:00:00"/>
    <m/>
    <d v="2020-03-04T00:00:00"/>
    <d v="2020-03-03T00:00:00"/>
    <m/>
    <m/>
    <m/>
    <m/>
    <m/>
    <m/>
    <m/>
    <m/>
    <m/>
    <m/>
    <m/>
    <m/>
    <m/>
    <m/>
    <m/>
    <m/>
    <m/>
    <m/>
    <d v="2020-03-11T00:00:00"/>
    <n v="43906"/>
    <s v="CHAPM"/>
    <d v="2020-02-27T00:00:00"/>
    <m/>
    <d v="2020-02-27T00:00:00"/>
    <d v="2020-02-27T00:00:00"/>
    <s v="PAHOSKINS"/>
    <m/>
    <m/>
    <m/>
    <m/>
    <m/>
    <m/>
    <m/>
    <m/>
    <m/>
    <x v="0"/>
    <x v="0"/>
  </r>
  <r>
    <s v="MVBLAND"/>
    <n v="1900787927"/>
    <s v="GB/LM-CUSTOM-BLDR"/>
    <s v="SPAN CONSTRUCTION &amp; ENGINEERING, INC."/>
    <s v="COSTCO-IDAHO FALLS, ID"/>
    <s v="BO"/>
    <d v="2020-03-25T00:00:00"/>
    <n v="43945"/>
    <m/>
    <s v="TIRE CTR TPXTS"/>
    <m/>
    <s v="CX"/>
    <x v="20"/>
    <s v="BH"/>
    <s v="H5"/>
    <m/>
    <n v="43916"/>
    <n v="43916"/>
    <m/>
    <n v="2680"/>
    <n v="0"/>
    <n v="0.75"/>
    <n v="1.67"/>
    <n v="1.67"/>
    <n v="0"/>
    <m/>
    <n v="0"/>
    <n v="0"/>
    <n v="0"/>
    <n v="952"/>
    <n v="760"/>
    <n v="0"/>
    <n v="420"/>
    <n v="15.672000000000001"/>
    <n v="0"/>
    <m/>
    <n v="0"/>
    <m/>
    <m/>
    <m/>
    <m/>
    <m/>
    <s v="FREDYIN"/>
    <m/>
    <m/>
    <m/>
    <m/>
    <s v="HLIU"/>
    <m/>
    <m/>
    <m/>
    <m/>
    <m/>
    <m/>
    <m/>
    <m/>
    <m/>
    <s v="WAPER"/>
    <n v="43915"/>
    <n v="43915"/>
    <n v="43916"/>
    <n v="43916"/>
    <s v="DLLUEBBERT"/>
    <n v="43915"/>
    <n v="43915"/>
    <n v="43916"/>
    <n v="43916"/>
    <m/>
    <m/>
    <m/>
    <m/>
    <m/>
    <s v="SVCORDERMAN"/>
    <d v="2020-03-27T00:00:00"/>
    <m/>
    <d v="2020-03-27T00:00:00"/>
    <d v="2020-03-26T00:00:00"/>
    <m/>
    <m/>
    <m/>
    <m/>
    <m/>
    <m/>
    <m/>
    <m/>
    <d v="2020-03-30T00:00:00"/>
    <m/>
    <m/>
    <m/>
    <m/>
    <m/>
    <m/>
    <m/>
    <m/>
    <m/>
    <d v="2020-04-24T00:00:00"/>
    <m/>
    <s v="WAPER"/>
    <d v="2020-03-26T00:00:00"/>
    <m/>
    <d v="2020-03-26T00:00:00"/>
    <d v="2020-03-26T00:00:00"/>
    <m/>
    <m/>
    <m/>
    <m/>
    <m/>
    <m/>
    <m/>
    <m/>
    <m/>
    <m/>
    <x v="0"/>
    <x v="0"/>
  </r>
  <r>
    <s v="MDLAFORTE"/>
    <n v="1804111707"/>
    <s v="GB/CL-ENPARTS-BLDR"/>
    <s v="SPAN CONSTRUCTION &amp; ENGINEERING, INC."/>
    <s v="PROJECT PIERCE"/>
    <s v="BO"/>
    <d v="2020-03-10T00:00:00"/>
    <n v="43907"/>
    <m/>
    <s v="NA"/>
    <s v="LAT"/>
    <s v="KC1"/>
    <x v="6"/>
    <s v="BH"/>
    <s v="D1"/>
    <m/>
    <m/>
    <m/>
    <m/>
    <n v="750"/>
    <n v="0"/>
    <n v="0"/>
    <n v="0.37"/>
    <n v="0.37"/>
    <n v="0"/>
    <m/>
    <n v="0"/>
    <n v="0"/>
    <n v="0"/>
    <m/>
    <m/>
    <n v="0"/>
    <n v="0"/>
    <m/>
    <n v="0"/>
    <m/>
    <n v="0"/>
    <m/>
    <m/>
    <m/>
    <m/>
    <m/>
    <s v="HEFLA"/>
    <m/>
    <m/>
    <m/>
    <m/>
    <m/>
    <m/>
    <m/>
    <m/>
    <m/>
    <m/>
    <m/>
    <m/>
    <m/>
    <m/>
    <s v="GALVA"/>
    <n v="43900"/>
    <n v="43900"/>
    <n v="43900"/>
    <n v="43900"/>
    <m/>
    <m/>
    <m/>
    <m/>
    <m/>
    <m/>
    <m/>
    <m/>
    <m/>
    <m/>
    <s v="SVCORDERMAN"/>
    <d v="2020-03-11T00:00:00"/>
    <m/>
    <d v="2020-03-11T00:00:00"/>
    <d v="2020-03-11T00:00:00"/>
    <m/>
    <m/>
    <m/>
    <m/>
    <m/>
    <m/>
    <m/>
    <m/>
    <d v="2020-03-16T00:00:00"/>
    <m/>
    <m/>
    <m/>
    <m/>
    <m/>
    <m/>
    <m/>
    <m/>
    <m/>
    <d v="2020-04-02T00:00:00"/>
    <m/>
    <s v="GALVA"/>
    <d v="2020-03-10T00:00:00"/>
    <m/>
    <d v="2020-03-10T00:00:00"/>
    <d v="2020-03-10T00:00:00"/>
    <s v="CLMARTINEZ"/>
    <m/>
    <m/>
    <m/>
    <m/>
    <m/>
    <m/>
    <m/>
    <m/>
    <m/>
    <x v="0"/>
    <x v="1"/>
  </r>
  <r>
    <s v="MDLAFORTE"/>
    <n v="1804647125"/>
    <s v="GB/WS-CUSTOM-BLDR"/>
    <s v="SPAN CONSTRUCTION &amp; ENGINEERING, INC."/>
    <s v="FALCON"/>
    <s v="BO"/>
    <d v="2020-03-05T00:00:00"/>
    <n v="43914"/>
    <m/>
    <m/>
    <s v="MEX"/>
    <s v="KC1"/>
    <x v="6"/>
    <s v="BH"/>
    <s v="Z10"/>
    <m/>
    <n v="43895"/>
    <n v="43895"/>
    <m/>
    <n v="1"/>
    <n v="0"/>
    <n v="0"/>
    <n v="16.09"/>
    <n v="16.09"/>
    <n v="0"/>
    <m/>
    <n v="0"/>
    <n v="0"/>
    <n v="0"/>
    <m/>
    <m/>
    <n v="0"/>
    <n v="1"/>
    <n v="100"/>
    <n v="-25615.79"/>
    <m/>
    <n v="0"/>
    <m/>
    <m/>
    <m/>
    <m/>
    <m/>
    <s v="SCJACKSON1"/>
    <m/>
    <m/>
    <m/>
    <m/>
    <s v="DMSNYDER1"/>
    <m/>
    <m/>
    <m/>
    <m/>
    <m/>
    <m/>
    <m/>
    <m/>
    <m/>
    <m/>
    <m/>
    <m/>
    <m/>
    <m/>
    <m/>
    <m/>
    <m/>
    <m/>
    <m/>
    <m/>
    <m/>
    <m/>
    <m/>
    <m/>
    <s v="SVCORDERMAN"/>
    <d v="2020-03-05T00:00:00"/>
    <m/>
    <d v="2020-03-05T00:00:00"/>
    <d v="2020-03-05T00:00:00"/>
    <m/>
    <m/>
    <m/>
    <m/>
    <m/>
    <m/>
    <m/>
    <m/>
    <d v="2020-03-09T00:00:00"/>
    <m/>
    <s v="JUNGA"/>
    <m/>
    <m/>
    <m/>
    <m/>
    <m/>
    <m/>
    <m/>
    <d v="2020-03-24T00:00:00"/>
    <d v="2020-03-24T00:00:00"/>
    <s v="BAWISELY"/>
    <d v="2020-03-05T00:00:00"/>
    <m/>
    <d v="2020-03-05T00:00:00"/>
    <d v="2020-03-05T00:00:00"/>
    <s v="CLMARTINEZ"/>
    <m/>
    <m/>
    <m/>
    <m/>
    <m/>
    <m/>
    <m/>
    <m/>
    <m/>
    <x v="0"/>
    <x v="0"/>
  </r>
  <r>
    <s v="LJSHIPP"/>
    <n v="1802941787"/>
    <s v="CLAIM-ENPARTS-BLDR"/>
    <s v="SPAN CONSTRUCTION &amp; ENGINEERING, INC."/>
    <s v="WM SUN VALLEY RECYCLING CENTER"/>
    <s v="BO"/>
    <d v="2020-02-24T00:00:00"/>
    <m/>
    <m/>
    <s v="18-019276 Rev-1"/>
    <m/>
    <s v="KC1"/>
    <x v="8"/>
    <s v="BH"/>
    <s v="E2"/>
    <s v="OTHER"/>
    <m/>
    <m/>
    <m/>
    <n v="0"/>
    <n v="0"/>
    <n v="0"/>
    <n v="0.38"/>
    <n v="0.38"/>
    <n v="0"/>
    <m/>
    <n v="0"/>
    <n v="0"/>
    <n v="0"/>
    <m/>
    <m/>
    <n v="0"/>
    <n v="0"/>
    <m/>
    <n v="-818.99"/>
    <m/>
    <n v="0"/>
    <m/>
    <m/>
    <m/>
    <m/>
    <m/>
    <s v="JHWOEHRER"/>
    <m/>
    <m/>
    <m/>
    <m/>
    <s v="GREEA1"/>
    <m/>
    <m/>
    <m/>
    <m/>
    <m/>
    <m/>
    <m/>
    <m/>
    <m/>
    <s v="ORTIC"/>
    <n v="43886"/>
    <n v="43886"/>
    <n v="43886"/>
    <n v="43886"/>
    <s v="ORTIC"/>
    <n v="43886"/>
    <n v="43886"/>
    <n v="43886"/>
    <n v="43886"/>
    <m/>
    <m/>
    <m/>
    <m/>
    <m/>
    <s v="SVCORDERMAN"/>
    <d v="2020-02-25T00:00:00"/>
    <m/>
    <d v="2020-02-25T00:00:00"/>
    <d v="2020-02-25T00:00:00"/>
    <m/>
    <m/>
    <m/>
    <m/>
    <m/>
    <m/>
    <m/>
    <m/>
    <d v="2020-02-28T00:00:00"/>
    <m/>
    <m/>
    <m/>
    <m/>
    <m/>
    <m/>
    <m/>
    <m/>
    <m/>
    <d v="2020-02-28T00:00:00"/>
    <n v="43889"/>
    <s v="ORTIC"/>
    <d v="2020-02-25T00:00:00"/>
    <m/>
    <d v="2020-02-25T00:00:00"/>
    <d v="2020-02-25T00:00:00"/>
    <m/>
    <m/>
    <m/>
    <m/>
    <m/>
    <m/>
    <m/>
    <m/>
    <m/>
    <m/>
    <x v="0"/>
    <x v="2"/>
  </r>
  <r>
    <s v="LJSHIPP"/>
    <n v="1802941788"/>
    <s v="CLAIM-ENPARTS-BLDR"/>
    <s v="SPAN CONSTRUCTION &amp; ENGINEERING, INC."/>
    <s v="WM SUN VALLEY RECYCLING CENTER"/>
    <s v="BO"/>
    <d v="2020-03-03T00:00:00"/>
    <m/>
    <m/>
    <s v="18-019276 Rev-1"/>
    <m/>
    <s v="KC1"/>
    <x v="8"/>
    <s v="BH"/>
    <s v="E2"/>
    <s v="OTHER"/>
    <m/>
    <m/>
    <m/>
    <n v="0"/>
    <n v="0"/>
    <n v="0"/>
    <n v="0.72"/>
    <n v="0.72"/>
    <n v="0"/>
    <m/>
    <n v="0"/>
    <n v="0"/>
    <n v="0"/>
    <m/>
    <m/>
    <n v="0"/>
    <n v="0"/>
    <m/>
    <n v="-2054.14"/>
    <m/>
    <n v="0"/>
    <m/>
    <m/>
    <m/>
    <m/>
    <m/>
    <s v="JHWOEHRER"/>
    <m/>
    <m/>
    <m/>
    <m/>
    <s v="GREEA1"/>
    <m/>
    <m/>
    <m/>
    <m/>
    <m/>
    <m/>
    <m/>
    <m/>
    <m/>
    <m/>
    <m/>
    <m/>
    <m/>
    <m/>
    <m/>
    <m/>
    <m/>
    <m/>
    <m/>
    <m/>
    <m/>
    <m/>
    <m/>
    <m/>
    <s v="SVCORDERMAN"/>
    <d v="2020-03-03T00:00:00"/>
    <m/>
    <d v="2020-03-03T00:00:00"/>
    <d v="2020-03-03T00:00:00"/>
    <s v="SJMACEK"/>
    <n v="43893"/>
    <n v="43893"/>
    <n v="43893"/>
    <n v="43893"/>
    <m/>
    <m/>
    <m/>
    <d v="2020-03-06T00:00:00"/>
    <m/>
    <m/>
    <m/>
    <m/>
    <m/>
    <m/>
    <m/>
    <m/>
    <m/>
    <d v="2020-03-06T00:00:00"/>
    <d v="2020-03-05T00:00:00"/>
    <s v="SJMACEK"/>
    <d v="2020-03-03T00:00:00"/>
    <m/>
    <d v="2020-03-03T00:00:00"/>
    <d v="2020-03-03T00:00:00"/>
    <m/>
    <m/>
    <m/>
    <m/>
    <m/>
    <m/>
    <m/>
    <m/>
    <m/>
    <m/>
    <x v="0"/>
    <x v="2"/>
  </r>
  <r>
    <s v="JBTAFOYA"/>
    <n v="1804326431"/>
    <s v="GB/LM-ENPARTS-BLDR"/>
    <s v="SPAN CONSTRUCTION &amp; ENGINEERING, INC."/>
    <s v="BOC METRO AIR PARKWAY BUILDING"/>
    <s v="BO"/>
    <d v="2020-03-17T00:00:00"/>
    <n v="43920"/>
    <m/>
    <s v="18-043264"/>
    <m/>
    <s v="KC3"/>
    <x v="8"/>
    <s v="BH"/>
    <s v="E2"/>
    <m/>
    <m/>
    <m/>
    <m/>
    <n v="1"/>
    <n v="0"/>
    <n v="0"/>
    <n v="1.74"/>
    <n v="1.74"/>
    <n v="0"/>
    <m/>
    <n v="0"/>
    <n v="0"/>
    <n v="0"/>
    <m/>
    <m/>
    <n v="0"/>
    <n v="0"/>
    <m/>
    <n v="0"/>
    <m/>
    <n v="0"/>
    <m/>
    <m/>
    <m/>
    <m/>
    <m/>
    <s v="KMBUCK"/>
    <m/>
    <m/>
    <m/>
    <m/>
    <s v="SCHLK"/>
    <m/>
    <m/>
    <m/>
    <m/>
    <m/>
    <m/>
    <m/>
    <m/>
    <m/>
    <s v="ORTIC"/>
    <d v="2020-03-17T00:00:00"/>
    <d v="2020-03-17T00:00:00"/>
    <d v="2020-03-17T00:00:00"/>
    <d v="2020-03-17T00:00:00"/>
    <s v="JWMUNDEN"/>
    <n v="43907"/>
    <n v="43907"/>
    <d v="2020-03-17T00:00:00"/>
    <n v="43907"/>
    <m/>
    <m/>
    <m/>
    <m/>
    <m/>
    <s v="SVCORDERMAN"/>
    <d v="2020-03-17T00:00:00"/>
    <m/>
    <d v="2020-03-17T00:00:00"/>
    <d v="2020-03-17T00:00:00"/>
    <m/>
    <m/>
    <m/>
    <m/>
    <m/>
    <m/>
    <m/>
    <m/>
    <d v="2020-03-20T00:00:00"/>
    <m/>
    <s v="JLWELSCHMEYER"/>
    <m/>
    <m/>
    <m/>
    <m/>
    <m/>
    <m/>
    <m/>
    <d v="2030-01-01T00:00:00"/>
    <m/>
    <s v="ORTIC"/>
    <d v="2020-03-17T00:00:00"/>
    <m/>
    <d v="2020-03-17T00:00:00"/>
    <d v="2020-03-17T00:00:00"/>
    <m/>
    <m/>
    <m/>
    <m/>
    <m/>
    <m/>
    <m/>
    <m/>
    <m/>
    <m/>
    <x v="0"/>
    <x v="1"/>
  </r>
  <r>
    <s v="BPBURRAGE"/>
    <n v="1901804906"/>
    <s v="GB/CLAIM-ENPARTS-BLDR"/>
    <s v="BUTLER - HOUSE/DIRECT REGION CASH SALES"/>
    <s v="PRODUCT DEVELOPMENT - MODS BUI"/>
    <s v="BO"/>
    <d v="2020-03-10T00:00:00"/>
    <n v="43903"/>
    <m/>
    <m/>
    <s v="PD"/>
    <m/>
    <x v="21"/>
    <s v="BH"/>
    <m/>
    <s v="OTHER"/>
    <m/>
    <m/>
    <m/>
    <n v="172.65"/>
    <n v="0"/>
    <n v="0.04"/>
    <n v="0.04"/>
    <n v="0.04"/>
    <n v="0"/>
    <m/>
    <n v="0"/>
    <n v="0"/>
    <n v="0"/>
    <m/>
    <m/>
    <n v="0"/>
    <n v="62.68"/>
    <n v="36.305"/>
    <n v="-194.3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1T00:00:00"/>
    <m/>
    <d v="2020-03-11T00:00:00"/>
    <d v="2020-03-11T00:00:00"/>
    <m/>
    <m/>
    <m/>
    <m/>
    <m/>
    <m/>
    <m/>
    <m/>
    <m/>
    <m/>
    <m/>
    <m/>
    <m/>
    <m/>
    <m/>
    <m/>
    <m/>
    <m/>
    <d v="2020-03-16T00:00:00"/>
    <n v="43907"/>
    <s v="BPBURRAGE"/>
    <d v="2020-03-10T00:00:00"/>
    <m/>
    <d v="2020-03-10T00:00:00"/>
    <d v="2020-03-10T00:00:00"/>
    <m/>
    <m/>
    <m/>
    <m/>
    <m/>
    <m/>
    <m/>
    <m/>
    <m/>
    <m/>
    <x v="0"/>
    <x v="2"/>
  </r>
  <r>
    <s v="MDCOFFEY"/>
    <n v="1900766806"/>
    <s v="CLAIM-BLDGMATL-BLDR"/>
    <s v="U-HAUL INTERNATIONAL, INC."/>
    <s v="U-HAUL OF LAKELAND, FL"/>
    <s v="BO"/>
    <d v="2020-02-27T00:00:00"/>
    <d v="2020-03-09T00:00:00"/>
    <m/>
    <m/>
    <m/>
    <s v="KC3"/>
    <x v="22"/>
    <s v="BH"/>
    <s v="R"/>
    <m/>
    <d v="2020-03-02T00:00:00"/>
    <d v="2020-03-02T00:00:00"/>
    <m/>
    <n v="0"/>
    <n v="0"/>
    <n v="0"/>
    <n v="0.03"/>
    <n v="0.03"/>
    <n v="0"/>
    <m/>
    <n v="0"/>
    <n v="0"/>
    <n v="0"/>
    <m/>
    <m/>
    <n v="0"/>
    <n v="0"/>
    <m/>
    <n v="-112.58"/>
    <m/>
    <n v="0"/>
    <m/>
    <m/>
    <m/>
    <m/>
    <m/>
    <s v="MPJESKY"/>
    <m/>
    <m/>
    <m/>
    <m/>
    <m/>
    <m/>
    <m/>
    <m/>
    <m/>
    <m/>
    <m/>
    <m/>
    <m/>
    <m/>
    <s v="PMUNDELL2"/>
    <d v="2020-03-02T00:00:00"/>
    <d v="2020-03-02T00:00:00"/>
    <d v="2020-03-02T00:00:00"/>
    <d v="2020-03-02T00:00:00"/>
    <s v="VALDM"/>
    <d v="2020-03-02T00:00:00"/>
    <d v="2020-03-02T00:00:00"/>
    <d v="2020-03-02T00:00:00"/>
    <d v="2020-03-02T00:00:00"/>
    <m/>
    <m/>
    <m/>
    <m/>
    <m/>
    <s v="SVCORDERMAN"/>
    <d v="2020-03-03T00:00:00"/>
    <m/>
    <d v="2020-03-03T00:00:00"/>
    <d v="2020-03-03T00:00:00"/>
    <m/>
    <m/>
    <m/>
    <m/>
    <m/>
    <m/>
    <m/>
    <m/>
    <m/>
    <m/>
    <m/>
    <m/>
    <m/>
    <m/>
    <m/>
    <m/>
    <m/>
    <m/>
    <d v="2020-03-10T00:00:00"/>
    <d v="2020-03-11T00:00:00"/>
    <s v="PMUNDELL2"/>
    <d v="2020-03-02T00:00:00"/>
    <m/>
    <d v="2020-03-02T00:00:00"/>
    <d v="2020-03-02T00:00:00"/>
    <m/>
    <m/>
    <m/>
    <m/>
    <m/>
    <m/>
    <m/>
    <m/>
    <m/>
    <m/>
    <x v="0"/>
    <x v="2"/>
  </r>
  <r>
    <s v="MDCOFFEY"/>
    <n v="1803108406"/>
    <s v="GB/ROOF-CUSTOM-BLDR"/>
    <s v="U-HAUL INTERNATIONAL, INC."/>
    <s v="U-HAUL OF ERIE, PA"/>
    <s v="BO"/>
    <d v="2020-03-02T00:00:00"/>
    <d v="2020-03-13T00:00:00"/>
    <m/>
    <s v="86178T9994"/>
    <m/>
    <m/>
    <x v="22"/>
    <s v="BH"/>
    <s v="R"/>
    <m/>
    <n v="43892"/>
    <n v="43893"/>
    <m/>
    <n v="3333.35"/>
    <n v="3333.35"/>
    <n v="0.23"/>
    <n v="0.21"/>
    <n v="0.21"/>
    <n v="0"/>
    <m/>
    <n v="5"/>
    <n v="1"/>
    <n v="6"/>
    <n v="736"/>
    <n v="552"/>
    <n v="0"/>
    <n v="317.35000000000002"/>
    <n v="9.52"/>
    <n v="970.05"/>
    <n v="29.100999999999999"/>
    <n v="0"/>
    <m/>
    <m/>
    <m/>
    <m/>
    <m/>
    <m/>
    <m/>
    <m/>
    <m/>
    <m/>
    <m/>
    <m/>
    <m/>
    <m/>
    <m/>
    <m/>
    <m/>
    <m/>
    <m/>
    <m/>
    <s v="SESTRONG"/>
    <n v="43893"/>
    <n v="43893"/>
    <n v="43893"/>
    <n v="43893"/>
    <s v="VALDM"/>
    <n v="43893"/>
    <n v="43893"/>
    <n v="43893"/>
    <n v="43893"/>
    <m/>
    <m/>
    <m/>
    <m/>
    <m/>
    <s v="SVCORDERMAN"/>
    <m/>
    <m/>
    <d v="2020-03-04T00:00:00"/>
    <d v="2020-03-04T00:00:00"/>
    <m/>
    <m/>
    <m/>
    <m/>
    <m/>
    <m/>
    <m/>
    <m/>
    <d v="2020-03-09T00:00:00"/>
    <m/>
    <m/>
    <m/>
    <m/>
    <m/>
    <m/>
    <m/>
    <m/>
    <m/>
    <d v="2020-03-13T00:00:00"/>
    <n v="43903"/>
    <s v="SESTRONG"/>
    <d v="2020-03-03T00:00:00"/>
    <m/>
    <d v="2020-03-03T00:00:00"/>
    <d v="2020-03-03T00:00:00"/>
    <m/>
    <m/>
    <m/>
    <m/>
    <m/>
    <m/>
    <m/>
    <m/>
    <m/>
    <m/>
    <x v="0"/>
    <x v="0"/>
  </r>
  <r>
    <s v="SPALD"/>
    <n v="1901007692"/>
    <s v="CSS/CONV-CUSTOM-BLDR"/>
    <s v="SPAN CONSTRUCTION &amp; ENGINEERING, INC."/>
    <s v="MERCK FACTORY 4"/>
    <s v="BO"/>
    <d v="2019-12-18T00:00:00"/>
    <n v="43930"/>
    <m/>
    <m/>
    <s v="CAT"/>
    <m/>
    <x v="23"/>
    <s v="BH"/>
    <s v="P"/>
    <m/>
    <n v="43899"/>
    <n v="43900"/>
    <m/>
    <n v="1"/>
    <n v="0"/>
    <n v="0"/>
    <n v="30.84"/>
    <n v="30.84"/>
    <n v="0"/>
    <m/>
    <n v="0"/>
    <n v="0"/>
    <n v="0"/>
    <m/>
    <m/>
    <n v="0"/>
    <n v="1"/>
    <n v="100"/>
    <n v="-41853.5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6T00:00:00"/>
    <m/>
    <d v="2020-03-16T00:00:00"/>
    <d v="2020-03-14T00:00:00"/>
    <m/>
    <m/>
    <m/>
    <m/>
    <m/>
    <m/>
    <m/>
    <m/>
    <d v="2020-03-18T00:00:00"/>
    <m/>
    <m/>
    <m/>
    <m/>
    <m/>
    <m/>
    <m/>
    <m/>
    <m/>
    <d v="2020-03-18T00:00:00"/>
    <d v="2020-03-20T00:00:00"/>
    <s v="MRSICKEL"/>
    <d v="2020-03-13T00:00:00"/>
    <m/>
    <d v="2020-03-13T00:00:00"/>
    <d v="2020-03-13T00:00:00"/>
    <s v="AMSHEPHERD"/>
    <m/>
    <m/>
    <m/>
    <m/>
    <m/>
    <m/>
    <m/>
    <m/>
    <m/>
    <x v="0"/>
    <x v="0"/>
  </r>
  <r>
    <s v="SPALD"/>
    <n v="1901007691"/>
    <s v="CSS/CONV-ENPARTS-BLDR"/>
    <s v="SPAN CONSTRUCTION &amp; ENGINEERING, INC."/>
    <s v="MERCK FACTORY 4"/>
    <s v="BO"/>
    <d v="2020-03-05T00:00:00"/>
    <m/>
    <m/>
    <m/>
    <s v="CAT"/>
    <m/>
    <x v="23"/>
    <s v="BH"/>
    <s v="P"/>
    <m/>
    <m/>
    <m/>
    <m/>
    <n v="0"/>
    <n v="0"/>
    <n v="0"/>
    <n v="5.18"/>
    <n v="5.18"/>
    <n v="0"/>
    <m/>
    <n v="0"/>
    <n v="0"/>
    <n v="0"/>
    <m/>
    <m/>
    <n v="0"/>
    <n v="0"/>
    <m/>
    <n v="-722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896"/>
    <m/>
    <m/>
    <m/>
    <m/>
    <m/>
    <m/>
    <m/>
    <m/>
    <n v="43901"/>
    <m/>
    <m/>
    <m/>
    <m/>
    <m/>
    <m/>
    <m/>
    <m/>
    <m/>
    <d v="2020-03-10T00:00:00"/>
    <n v="43900"/>
    <s v="MRSICKEL"/>
    <d v="2020-03-05T00:00:00"/>
    <m/>
    <d v="2020-03-05T00:00:00"/>
    <d v="2020-03-05T00:00:00"/>
    <s v="AMSHEPHERD"/>
    <m/>
    <m/>
    <m/>
    <m/>
    <m/>
    <m/>
    <m/>
    <m/>
    <m/>
    <x v="0"/>
    <x v="1"/>
  </r>
  <r>
    <s v="SPALD"/>
    <n v="1901007679"/>
    <s v="CSS/CONV-ENPARTS-BLDR"/>
    <s v="SPAN CONSTRUCTION &amp; ENGINEERING, INC."/>
    <s v="MERCK FACTORY 4"/>
    <s v="BO"/>
    <d v="2020-03-16T00:00:00"/>
    <m/>
    <m/>
    <m/>
    <s v="CAT"/>
    <m/>
    <x v="23"/>
    <s v="BH"/>
    <s v="Z1"/>
    <m/>
    <m/>
    <m/>
    <m/>
    <n v="1"/>
    <n v="0"/>
    <n v="0"/>
    <n v="0.11"/>
    <n v="0.11"/>
    <n v="0"/>
    <m/>
    <n v="0"/>
    <n v="0"/>
    <n v="0"/>
    <m/>
    <m/>
    <n v="0"/>
    <n v="1"/>
    <n v="100"/>
    <n v="-99.57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m/>
    <m/>
    <m/>
    <m/>
    <m/>
    <m/>
    <m/>
    <m/>
    <d v="2020-03-26T00:00:00"/>
    <n v="43916"/>
    <s v="MRSICKEL"/>
    <d v="2020-03-16T00:00:00"/>
    <m/>
    <d v="2020-03-16T00:00:00"/>
    <d v="2020-03-16T00:00:00"/>
    <s v="AMSHEPHERD"/>
    <m/>
    <m/>
    <m/>
    <m/>
    <m/>
    <m/>
    <m/>
    <m/>
    <m/>
    <x v="0"/>
    <x v="1"/>
  </r>
  <r>
    <s v="KECRUMB"/>
    <n v="1900945822"/>
    <s v="CSS/HS-CUSTOM-BLDR"/>
    <s v="SPAN CONSTRUCTION &amp; ENGINEERING, INC."/>
    <s v="PUMZI"/>
    <s v="BO"/>
    <d v="2020-01-15T00:00:00"/>
    <n v="43924"/>
    <m/>
    <m/>
    <m/>
    <m/>
    <x v="23"/>
    <s v="BH"/>
    <s v="Z15"/>
    <m/>
    <n v="43908"/>
    <n v="43908"/>
    <m/>
    <n v="115175"/>
    <n v="0"/>
    <n v="8.5500000000000007"/>
    <n v="13.44"/>
    <n v="13.44"/>
    <n v="0"/>
    <m/>
    <n v="0"/>
    <n v="0"/>
    <n v="0"/>
    <n v="95673"/>
    <n v="75048"/>
    <n v="0"/>
    <n v="26629"/>
    <n v="23.12"/>
    <n v="1472.16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9T00:00:00"/>
    <m/>
    <n v="43909"/>
    <n v="43909"/>
    <m/>
    <m/>
    <m/>
    <m/>
    <m/>
    <m/>
    <m/>
    <m/>
    <n v="43913"/>
    <m/>
    <m/>
    <m/>
    <m/>
    <m/>
    <m/>
    <m/>
    <m/>
    <m/>
    <n v="43924"/>
    <m/>
    <s v="QIUP1"/>
    <d v="2020-03-18T00:00:00"/>
    <m/>
    <d v="2020-03-18T00:00:00"/>
    <d v="2020-03-18T00:00:00"/>
    <m/>
    <m/>
    <m/>
    <m/>
    <m/>
    <m/>
    <m/>
    <m/>
    <m/>
    <m/>
    <x v="0"/>
    <x v="0"/>
  </r>
  <r>
    <s v="SPALD"/>
    <n v="1901007675"/>
    <s v="CSS/CONV-ENPARTS-BLDR"/>
    <s v="SPAN CONSTRUCTION &amp; ENGINEERING, INC."/>
    <s v="MERCK FACTORY 4"/>
    <s v="CL"/>
    <d v="2020-02-20T00:00:00"/>
    <d v="2020-02-28T00:00:00"/>
    <m/>
    <m/>
    <s v="CAT"/>
    <m/>
    <x v="23"/>
    <s v="BH"/>
    <s v="Z15"/>
    <m/>
    <m/>
    <m/>
    <n v="43894"/>
    <n v="1"/>
    <n v="0"/>
    <n v="0"/>
    <n v="0.11"/>
    <n v="0.11"/>
    <n v="0"/>
    <m/>
    <n v="0"/>
    <n v="0"/>
    <n v="0"/>
    <m/>
    <m/>
    <n v="0"/>
    <n v="1"/>
    <n v="100"/>
    <n v="-348.22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2-21T00:00:00"/>
    <m/>
    <d v="2020-02-21T00:00:00"/>
    <d v="2020-02-25T00:00:00"/>
    <m/>
    <m/>
    <m/>
    <m/>
    <m/>
    <m/>
    <m/>
    <m/>
    <d v="2020-02-28T00:00:00"/>
    <m/>
    <m/>
    <m/>
    <m/>
    <m/>
    <m/>
    <m/>
    <m/>
    <m/>
    <d v="2020-02-28T00:00:00"/>
    <n v="43892"/>
    <s v="QIUP1"/>
    <d v="2020-02-21T00:00:00"/>
    <m/>
    <d v="2020-02-21T00:00:00"/>
    <d v="2020-02-25T00:00:00"/>
    <s v="AMSHEPHERD"/>
    <m/>
    <m/>
    <m/>
    <m/>
    <m/>
    <m/>
    <m/>
    <m/>
    <m/>
    <x v="1"/>
    <x v="1"/>
  </r>
  <r>
    <s v="SPALD"/>
    <n v="1901007671"/>
    <s v="CSS/CONV-ENPARTS-BLDR"/>
    <s v="SPAN CONSTRUCTION &amp; ENGINEERING, INC."/>
    <s v="MERCK FACTORY 4"/>
    <s v="BO"/>
    <d v="2020-03-12T00:00:00"/>
    <n v="43910"/>
    <m/>
    <m/>
    <s v="CAT"/>
    <m/>
    <x v="23"/>
    <s v="BH"/>
    <s v="Z15"/>
    <m/>
    <m/>
    <m/>
    <m/>
    <n v="1"/>
    <n v="0"/>
    <n v="0"/>
    <n v="3.48"/>
    <n v="3.48"/>
    <n v="0"/>
    <m/>
    <n v="0"/>
    <n v="0"/>
    <n v="0"/>
    <m/>
    <m/>
    <n v="0"/>
    <n v="1"/>
    <n v="100"/>
    <n v="-3842.2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3T00:00:00"/>
    <m/>
    <d v="2020-03-13T00:00:00"/>
    <d v="2020-03-13T00:00:00"/>
    <m/>
    <m/>
    <m/>
    <m/>
    <m/>
    <m/>
    <m/>
    <m/>
    <d v="2020-03-18T00:00:00"/>
    <m/>
    <m/>
    <m/>
    <m/>
    <m/>
    <m/>
    <m/>
    <m/>
    <m/>
    <d v="2020-03-24T00:00:00"/>
    <d v="2020-03-25T00:00:00"/>
    <s v="QIUP1"/>
    <d v="2020-03-12T00:00:00"/>
    <m/>
    <d v="2020-03-12T00:00:00"/>
    <d v="2020-03-12T00:00:00"/>
    <s v="AMSHEPHERD"/>
    <m/>
    <m/>
    <m/>
    <m/>
    <m/>
    <m/>
    <m/>
    <m/>
    <m/>
    <x v="0"/>
    <x v="1"/>
  </r>
  <r>
    <s v="MASTALLINGS"/>
    <n v="1803831661"/>
    <s v="CSS/CONV-ENPARTS-BLDR"/>
    <s v="SPAN CONSTRUCTION &amp; ENGINEERING, INC."/>
    <s v="PROJECT PIERCE"/>
    <s v="BO"/>
    <d v="2020-03-12T00:00:00"/>
    <n v="43910"/>
    <m/>
    <s v="NA"/>
    <m/>
    <m/>
    <x v="23"/>
    <s v="BH"/>
    <s v="Z15"/>
    <m/>
    <m/>
    <m/>
    <m/>
    <n v="2"/>
    <n v="0"/>
    <n v="0"/>
    <n v="0.64"/>
    <n v="0.64"/>
    <n v="0"/>
    <m/>
    <n v="0"/>
    <n v="0"/>
    <n v="0"/>
    <m/>
    <m/>
    <n v="0"/>
    <n v="2"/>
    <n v="100"/>
    <n v="-730.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6T00:00:00"/>
    <m/>
    <d v="2020-03-16T00:00:00"/>
    <d v="2020-03-16T00:00:00"/>
    <m/>
    <m/>
    <m/>
    <m/>
    <m/>
    <m/>
    <m/>
    <m/>
    <d v="2020-03-19T00:00:00"/>
    <m/>
    <m/>
    <m/>
    <m/>
    <m/>
    <m/>
    <m/>
    <m/>
    <m/>
    <d v="2020-03-23T00:00:00"/>
    <d v="2020-03-23T00:00:00"/>
    <s v="QIUP1"/>
    <d v="2020-03-16T00:00:00"/>
    <m/>
    <d v="2020-03-16T00:00:00"/>
    <d v="2020-03-16T00:00:00"/>
    <m/>
    <m/>
    <m/>
    <m/>
    <m/>
    <m/>
    <m/>
    <m/>
    <m/>
    <m/>
    <x v="0"/>
    <x v="1"/>
  </r>
  <r>
    <s v="SPALD"/>
    <n v="2000579804"/>
    <s v="CSS/CONV-CUSTOM-BLDR"/>
    <s v="SPAN CONSTRUCTION &amp; ENGINEERING, INC."/>
    <s v="DS4 SPINE"/>
    <s v="BO"/>
    <d v="2020-03-20T00:00:00"/>
    <n v="43943"/>
    <m/>
    <m/>
    <m/>
    <m/>
    <x v="23"/>
    <s v="BH"/>
    <s v="Z15"/>
    <m/>
    <n v="43913"/>
    <n v="43914"/>
    <m/>
    <n v="61205"/>
    <n v="0"/>
    <n v="28.63"/>
    <n v="23.43"/>
    <n v="23.43"/>
    <n v="0"/>
    <m/>
    <n v="0"/>
    <n v="0"/>
    <n v="0"/>
    <m/>
    <m/>
    <n v="0"/>
    <n v="12967"/>
    <n v="21.186"/>
    <n v="2981.55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4T00:00:00"/>
    <m/>
    <d v="2020-03-24T00:00:00"/>
    <d v="2020-03-24T00:00:00"/>
    <m/>
    <m/>
    <m/>
    <m/>
    <m/>
    <m/>
    <m/>
    <m/>
    <d v="2020-03-27T00:00:00"/>
    <m/>
    <m/>
    <m/>
    <m/>
    <m/>
    <m/>
    <m/>
    <m/>
    <m/>
    <d v="2020-04-22T00:00:00"/>
    <m/>
    <s v="QIUP1"/>
    <d v="2020-03-23T00:00:00"/>
    <m/>
    <d v="2020-03-23T00:00:00"/>
    <d v="2020-03-23T00:00:00"/>
    <m/>
    <m/>
    <m/>
    <m/>
    <m/>
    <m/>
    <m/>
    <m/>
    <m/>
    <m/>
    <x v="0"/>
    <x v="0"/>
  </r>
  <r>
    <s v="SPALD"/>
    <n v="2000579801"/>
    <s v="CSS/CONV-CUSTOM-BLDR"/>
    <s v="SPAN CONSTRUCTION &amp; ENGINEERING, INC."/>
    <s v="DS4 SPINE"/>
    <s v="CA"/>
    <d v="2020-03-20T00:00:00"/>
    <d v="2020-04-16T00:00:00"/>
    <m/>
    <m/>
    <m/>
    <m/>
    <x v="23"/>
    <s v="BH"/>
    <s v="Z15"/>
    <m/>
    <d v="2020-03-23T00:00:00"/>
    <d v="2020-03-24T00:00:00"/>
    <m/>
    <n v="0"/>
    <n v="0"/>
    <n v="0"/>
    <n v="0"/>
    <n v="0"/>
    <n v="730"/>
    <m/>
    <n v="0"/>
    <n v="0"/>
    <n v="0"/>
    <m/>
    <m/>
    <n v="0"/>
    <n v="0"/>
    <m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4T00:00:00"/>
    <m/>
    <d v="2020-03-24T00:00:00"/>
    <d v="2020-03-24T00:00:00"/>
    <m/>
    <m/>
    <m/>
    <m/>
    <m/>
    <m/>
    <m/>
    <m/>
    <d v="2020-03-27T00:00:00"/>
    <m/>
    <m/>
    <m/>
    <m/>
    <m/>
    <m/>
    <m/>
    <m/>
    <m/>
    <d v="2020-04-16T00:00:00"/>
    <m/>
    <s v="QIUP1"/>
    <d v="2020-03-23T00:00:00"/>
    <m/>
    <d v="2020-03-23T00:00:00"/>
    <d v="2020-03-23T00:00:00"/>
    <m/>
    <m/>
    <m/>
    <m/>
    <m/>
    <m/>
    <m/>
    <m/>
    <m/>
    <m/>
    <x v="0"/>
    <x v="0"/>
  </r>
  <r>
    <s v="SPALD"/>
    <n v="2000579803"/>
    <s v="CSS/CONV-CUSTOM-BLDR"/>
    <s v="SPAN CONSTRUCTION &amp; ENGINEERING, INC."/>
    <s v="DS4 SPINE"/>
    <s v="BO"/>
    <d v="2020-03-20T00:00:00"/>
    <d v="2020-04-22T00:00:00"/>
    <m/>
    <m/>
    <m/>
    <m/>
    <x v="23"/>
    <s v="BH"/>
    <s v="Z15"/>
    <m/>
    <d v="2020-03-23T00:00:00"/>
    <d v="2020-03-24T00:00:00"/>
    <m/>
    <n v="61205"/>
    <n v="0"/>
    <n v="28.63"/>
    <n v="10.07"/>
    <n v="10.07"/>
    <n v="0"/>
    <m/>
    <n v="0"/>
    <n v="0"/>
    <n v="0"/>
    <m/>
    <m/>
    <n v="0"/>
    <n v="12967"/>
    <n v="21.186"/>
    <n v="672.7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4T00:00:00"/>
    <m/>
    <d v="2020-03-24T00:00:00"/>
    <d v="2020-03-24T00:00:00"/>
    <m/>
    <m/>
    <m/>
    <m/>
    <m/>
    <m/>
    <m/>
    <m/>
    <d v="2020-03-27T00:00:00"/>
    <m/>
    <m/>
    <m/>
    <m/>
    <m/>
    <m/>
    <m/>
    <m/>
    <m/>
    <d v="2020-04-22T00:00:00"/>
    <m/>
    <s v="QIUP1"/>
    <d v="2020-03-23T00:00:00"/>
    <m/>
    <d v="2020-03-23T00:00:00"/>
    <d v="2020-03-23T00:00:00"/>
    <m/>
    <m/>
    <m/>
    <m/>
    <m/>
    <m/>
    <m/>
    <m/>
    <m/>
    <m/>
    <x v="0"/>
    <x v="0"/>
  </r>
  <r>
    <s v="SPALD"/>
    <n v="2000579802"/>
    <s v="CSS/CONV-CUSTOM-BLDR"/>
    <s v="SPAN CONSTRUCTION &amp; ENGINEERING, INC."/>
    <s v="DS4 SPINE"/>
    <s v="CA"/>
    <d v="2020-03-20T00:00:00"/>
    <d v="2020-04-16T00:00:00"/>
    <m/>
    <m/>
    <m/>
    <m/>
    <x v="23"/>
    <s v="BH"/>
    <s v="Z15"/>
    <m/>
    <d v="2020-03-23T00:00:00"/>
    <d v="2020-03-24T00:00:00"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4T00:00:00"/>
    <m/>
    <d v="2020-03-24T00:00:00"/>
    <d v="2020-03-24T00:00:00"/>
    <m/>
    <m/>
    <m/>
    <m/>
    <m/>
    <m/>
    <m/>
    <m/>
    <d v="2020-03-27T00:00:00"/>
    <m/>
    <m/>
    <m/>
    <m/>
    <m/>
    <m/>
    <m/>
    <m/>
    <m/>
    <d v="2020-04-16T00:00:00"/>
    <m/>
    <s v="QIUP1"/>
    <d v="2020-03-23T00:00:00"/>
    <m/>
    <d v="2020-03-23T00:00:00"/>
    <d v="2020-03-23T00:00:00"/>
    <m/>
    <m/>
    <m/>
    <m/>
    <m/>
    <m/>
    <m/>
    <m/>
    <m/>
    <m/>
    <x v="0"/>
    <x v="0"/>
  </r>
  <r>
    <s v="SPALD"/>
    <n v="2000579807"/>
    <s v="CSS/CONV-CUSTOM-BLDR"/>
    <s v="SPAN CONSTRUCTION &amp; ENGINEERING, INC."/>
    <s v="DS4 SPINE"/>
    <s v="BO"/>
    <d v="2020-03-26T00:00:00"/>
    <d v="2020-04-16T00:00:00"/>
    <m/>
    <m/>
    <m/>
    <m/>
    <x v="23"/>
    <s v="BH"/>
    <s v="Z15"/>
    <m/>
    <d v="2020-03-27T00:00:00"/>
    <d v="2020-03-27T00:00:00"/>
    <m/>
    <n v="48673"/>
    <n v="0"/>
    <n v="28.63"/>
    <n v="25.87"/>
    <n v="25.87"/>
    <n v="0"/>
    <m/>
    <n v="0"/>
    <n v="0"/>
    <n v="0"/>
    <m/>
    <m/>
    <n v="0"/>
    <n v="12968"/>
    <n v="26.643000000000001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7T00:00:00"/>
    <m/>
    <d v="2020-03-27T00:00:00"/>
    <d v="2020-03-27T00:00:00"/>
    <m/>
    <m/>
    <m/>
    <m/>
    <m/>
    <m/>
    <m/>
    <m/>
    <d v="2020-04-01T00:00:00"/>
    <m/>
    <m/>
    <m/>
    <m/>
    <m/>
    <m/>
    <m/>
    <m/>
    <m/>
    <d v="2020-04-16T00:00:00"/>
    <m/>
    <s v="QIUP1"/>
    <d v="2020-03-26T00:00:00"/>
    <m/>
    <d v="2020-03-26T00:00:00"/>
    <d v="2020-03-26T00:00:00"/>
    <m/>
    <m/>
    <m/>
    <m/>
    <m/>
    <m/>
    <m/>
    <m/>
    <m/>
    <m/>
    <x v="0"/>
    <x v="0"/>
  </r>
  <r>
    <s v="SPALD"/>
    <n v="2000579808"/>
    <s v="CSS/CONV-CUSTOM-BLDR"/>
    <s v="SPAN CONSTRUCTION &amp; ENGINEERING, INC."/>
    <s v="DS4 SPINE"/>
    <s v="BO"/>
    <d v="2020-03-26T00:00:00"/>
    <d v="2020-04-16T00:00:00"/>
    <m/>
    <m/>
    <m/>
    <m/>
    <x v="23"/>
    <s v="BH"/>
    <s v="Z15"/>
    <m/>
    <d v="2020-03-27T00:00:00"/>
    <d v="2020-03-27T00:00:00"/>
    <m/>
    <n v="48673"/>
    <n v="0"/>
    <n v="28.63"/>
    <n v="50.42"/>
    <n v="50.42"/>
    <n v="0"/>
    <m/>
    <n v="0"/>
    <n v="0"/>
    <n v="0"/>
    <m/>
    <m/>
    <n v="0"/>
    <n v="12968"/>
    <n v="26.643000000000001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n v="43917"/>
    <m/>
    <d v="2020-03-27T00:00:00"/>
    <d v="2020-03-27T00:00:00"/>
    <m/>
    <m/>
    <m/>
    <m/>
    <m/>
    <m/>
    <m/>
    <m/>
    <d v="2020-04-01T00:00:00"/>
    <m/>
    <m/>
    <m/>
    <m/>
    <m/>
    <m/>
    <m/>
    <m/>
    <m/>
    <d v="2020-04-16T00:00:00"/>
    <m/>
    <s v="QIUP1"/>
    <d v="2020-03-26T00:00:00"/>
    <m/>
    <d v="2020-03-26T00:00:00"/>
    <d v="2020-03-26T00:00:00"/>
    <m/>
    <m/>
    <m/>
    <m/>
    <m/>
    <m/>
    <m/>
    <m/>
    <m/>
    <m/>
    <x v="0"/>
    <x v="0"/>
  </r>
  <r>
    <s v="FSCARLETON"/>
    <n v="1803544101"/>
    <s v="GB/WS-CUSTOM-BLDR"/>
    <s v="OREILLY AUTOMOTIVE"/>
    <s v="OR ERIE, PA (EE4)"/>
    <s v="EN"/>
    <d v="2018-07-12T00:00:00"/>
    <d v="2029-10-31T00:00:00"/>
    <m/>
    <s v="EE4"/>
    <s v="CX"/>
    <s v="CX"/>
    <x v="24"/>
    <s v="BH"/>
    <s v="Z10"/>
    <s v="APR, CR"/>
    <m/>
    <m/>
    <m/>
    <n v="96989.83"/>
    <n v="0"/>
    <n v="25.88"/>
    <n v="0"/>
    <n v="0"/>
    <n v="120"/>
    <n v="120"/>
    <n v="210"/>
    <n v="0"/>
    <n v="210"/>
    <n v="0.01"/>
    <n v="2723"/>
    <n v="10427"/>
    <n v="19992.509999999998"/>
    <n v="20.613"/>
    <n v="-10427"/>
    <m/>
    <n v="0"/>
    <m/>
    <m/>
    <m/>
    <m/>
    <m/>
    <s v="CSLIJ1"/>
    <d v="2020-02-15T00:00:00"/>
    <d v="2020-02-15T00:00:00"/>
    <d v="2020-02-17T00:00:00"/>
    <d v="2020-02-17T00:00:00"/>
    <s v="VDONG"/>
    <d v="2020-02-17T00:00:00"/>
    <d v="2020-02-17T00:00:00"/>
    <d v="2020-02-17T00:00:00"/>
    <d v="2020-02-17T00:00:00"/>
    <s v="CSLIJ1"/>
    <m/>
    <m/>
    <n v="43875"/>
    <n v="43875"/>
    <s v="CIMOMO"/>
    <d v="2020-02-19T00:00:00"/>
    <d v="2020-02-19T00:00:00"/>
    <d v="2020-02-24T00:00:00"/>
    <d v="2020-02-24T00:00:00"/>
    <s v="CSWUB2"/>
    <d v="2020-02-25T00:00:00"/>
    <d v="2020-02-25T00:00:00"/>
    <d v="2020-02-28T00:00:00"/>
    <d v="2020-02-28T00:00:00"/>
    <s v="CSWUB2"/>
    <n v="43892"/>
    <n v="43892"/>
    <n v="43892"/>
    <n v="43892"/>
    <s v="SVCORDERMAN"/>
    <m/>
    <m/>
    <m/>
    <m/>
    <s v="CIMOMO"/>
    <d v="2020-03-02T00:00:00"/>
    <d v="2020-03-02T00:00:00"/>
    <d v="2020-03-02T00:00:00"/>
    <d v="2020-03-02T00:00:00"/>
    <s v="FSCARLETON"/>
    <m/>
    <m/>
    <m/>
    <m/>
    <m/>
    <m/>
    <m/>
    <m/>
    <m/>
    <m/>
    <m/>
    <m/>
    <m/>
    <m/>
    <s v="CIMOMO"/>
    <d v="2029-10-31T00:00:00"/>
    <m/>
    <d v="2029-10-31T00:00:00"/>
    <d v="2020-03-02T00:00:00"/>
    <s v="CSZAIE"/>
    <d v="2018-07-16T00:00:00"/>
    <d v="2018-07-16T00:00:00"/>
    <d v="2018-07-16T00:00:00"/>
    <d v="2018-07-16T00:00:00"/>
    <s v="FSCARLETON"/>
    <m/>
    <m/>
    <m/>
    <m/>
    <x v="0"/>
    <x v="0"/>
  </r>
  <r>
    <s v="FSCARLETON"/>
    <n v="1900635501"/>
    <s v="GB/ROOF-CUSTOM-BLDR"/>
    <s v="OREILLY AUTOMOTIVE"/>
    <s v="OR MARENGO, IL (MGO)"/>
    <s v="EN"/>
    <d v="2019-03-21T00:00:00"/>
    <d v="2029-10-31T00:00:00"/>
    <m/>
    <s v="MGO"/>
    <s v="CX"/>
    <s v="CX"/>
    <x v="24"/>
    <s v="BH"/>
    <s v="Z10"/>
    <s v="APR, CR"/>
    <m/>
    <m/>
    <m/>
    <n v="66240.710000000006"/>
    <n v="0"/>
    <n v="20.75"/>
    <n v="0"/>
    <n v="0"/>
    <n v="120"/>
    <n v="120"/>
    <n v="193"/>
    <n v="0"/>
    <n v="193"/>
    <n v="0.01"/>
    <n v="3449"/>
    <n v="0"/>
    <n v="11018.46"/>
    <n v="16.634"/>
    <n v="0"/>
    <m/>
    <n v="0"/>
    <m/>
    <m/>
    <m/>
    <m/>
    <m/>
    <s v="VDONG"/>
    <n v="43864"/>
    <n v="43864"/>
    <n v="43865"/>
    <n v="43801"/>
    <s v="VDONG"/>
    <m/>
    <m/>
    <n v="43801"/>
    <n v="43801"/>
    <s v="CSJIS"/>
    <m/>
    <m/>
    <n v="43798"/>
    <n v="43798"/>
    <s v="XIANFENG.WANG2"/>
    <d v="2019-07-18T00:00:00"/>
    <d v="2019-07-18T00:00:00"/>
    <d v="2019-07-26T00:00:00"/>
    <d v="2019-07-26T00:00:00"/>
    <s v="CSWUB2"/>
    <d v="2019-08-05T00:00:00"/>
    <d v="2019-08-05T00:00:00"/>
    <d v="2019-08-08T00:00:00"/>
    <d v="2019-08-08T00:00:00"/>
    <s v="ZHANS"/>
    <n v="43685"/>
    <n v="43685"/>
    <n v="43686"/>
    <n v="43686"/>
    <s v="SVCORDERMAN"/>
    <m/>
    <m/>
    <m/>
    <m/>
    <s v="XIANFENG.WANG2"/>
    <d v="2019-08-12T00:00:00"/>
    <d v="2019-08-12T00:00:00"/>
    <d v="2019-08-12T00:00:00"/>
    <d v="2019-08-12T00:00:00"/>
    <s v="FSCARLETON"/>
    <m/>
    <m/>
    <m/>
    <m/>
    <m/>
    <m/>
    <m/>
    <m/>
    <m/>
    <m/>
    <m/>
    <m/>
    <m/>
    <m/>
    <s v="CSWUB2"/>
    <d v="2029-10-31T00:00:00"/>
    <m/>
    <d v="2029-10-31T00:00:00"/>
    <d v="2020-02-27T00:00:00"/>
    <s v="CSZAIE"/>
    <n v="43546"/>
    <n v="43546"/>
    <n v="43549"/>
    <n v="43549"/>
    <s v="FSCARLETON"/>
    <m/>
    <m/>
    <m/>
    <m/>
    <x v="0"/>
    <x v="0"/>
  </r>
  <r>
    <s v="FSCARLETON"/>
    <n v="1902609701"/>
    <s v="GB/WS-CUSTOM-BLDR"/>
    <s v="OREILLY AUTOMOTIVE"/>
    <s v="OR DEER PARK, WA (DPW)"/>
    <s v="EN"/>
    <d v="2019-12-09T00:00:00"/>
    <d v="2029-10-31T00:00:00"/>
    <m/>
    <s v="DPW"/>
    <m/>
    <s v="CX"/>
    <x v="24"/>
    <s v="BH"/>
    <s v="Z10"/>
    <s v="APR, CR"/>
    <m/>
    <m/>
    <m/>
    <n v="133063.92000000001"/>
    <n v="0"/>
    <n v="33.299999999999997"/>
    <n v="0"/>
    <n v="0"/>
    <n v="0"/>
    <m/>
    <n v="0"/>
    <n v="0"/>
    <n v="0"/>
    <n v="0.1"/>
    <n v="3510"/>
    <n v="0"/>
    <n v="25274.68"/>
    <n v="18.994"/>
    <n v="0"/>
    <m/>
    <n v="0"/>
    <m/>
    <m/>
    <m/>
    <m/>
    <m/>
    <s v="CSJIS"/>
    <d v="2019-12-30T00:00:00"/>
    <d v="2019-12-30T00:00:00"/>
    <d v="2019-12-31T00:00:00"/>
    <d v="2019-12-31T00:00:00"/>
    <s v="SWANG"/>
    <m/>
    <m/>
    <d v="2020-02-12T00:00:00"/>
    <d v="2020-02-12T00:00:00"/>
    <s v="CSLIJ1"/>
    <m/>
    <m/>
    <d v="2019-12-17T00:00:00"/>
    <n v="43816"/>
    <s v="WANGB"/>
    <d v="2020-02-10T00:00:00"/>
    <d v="2020-02-10T00:00:00"/>
    <d v="2020-02-18T00:00:00"/>
    <d v="2020-02-18T00:00:00"/>
    <s v="CSWUB2"/>
    <d v="2020-02-19T00:00:00"/>
    <d v="2020-02-19T00:00:00"/>
    <d v="2020-02-24T00:00:00"/>
    <d v="2020-02-24T00:00:00"/>
    <s v="JULIA.CHU"/>
    <n v="43886"/>
    <n v="43886"/>
    <n v="43887"/>
    <n v="43887"/>
    <s v="SVCORDERMAN"/>
    <m/>
    <m/>
    <m/>
    <m/>
    <s v="WANGB"/>
    <d v="2020-02-29T00:00:00"/>
    <d v="2020-02-29T00:00:00"/>
    <d v="2020-03-01T00:00:00"/>
    <d v="2020-03-01T00:00:00"/>
    <s v="FSCARLETON"/>
    <m/>
    <m/>
    <m/>
    <m/>
    <m/>
    <m/>
    <m/>
    <m/>
    <m/>
    <m/>
    <m/>
    <m/>
    <m/>
    <m/>
    <s v="WANGB"/>
    <d v="2029-10-31T00:00:00"/>
    <m/>
    <d v="2029-10-31T00:00:00"/>
    <d v="2020-03-02T00:00:00"/>
    <m/>
    <m/>
    <m/>
    <m/>
    <m/>
    <s v="FSCARLETON"/>
    <m/>
    <m/>
    <m/>
    <m/>
    <x v="0"/>
    <x v="0"/>
  </r>
  <r>
    <s v="FSCARLETON"/>
    <n v="1902721001"/>
    <s v="GB/WS-CUSTOM-BLDR"/>
    <s v="OREILLY AUTOMOTIVE"/>
    <s v="OR LODI, OH (LOD)"/>
    <s v="EN"/>
    <d v="2019-12-30T00:00:00"/>
    <d v="2030-12-31T00:00:00"/>
    <m/>
    <s v="LOD"/>
    <s v="CX"/>
    <s v="CX"/>
    <x v="24"/>
    <s v="BH"/>
    <s v="Z10"/>
    <s v="APR, CR"/>
    <m/>
    <m/>
    <m/>
    <n v="100579.7"/>
    <n v="0"/>
    <n v="24.28"/>
    <n v="0"/>
    <n v="0"/>
    <n v="0"/>
    <m/>
    <n v="0"/>
    <n v="0"/>
    <n v="0"/>
    <n v="0.01"/>
    <n v="11962"/>
    <n v="0"/>
    <n v="29659.7"/>
    <n v="29.489000000000001"/>
    <n v="0"/>
    <m/>
    <n v="0"/>
    <m/>
    <m/>
    <m/>
    <m/>
    <m/>
    <s v="CSJIS"/>
    <n v="43879"/>
    <n v="43879"/>
    <n v="43879"/>
    <n v="43879"/>
    <s v="VDONG"/>
    <n v="43881"/>
    <n v="43881"/>
    <n v="43881"/>
    <n v="43881"/>
    <s v="CSLIJ1"/>
    <m/>
    <m/>
    <n v="43840"/>
    <n v="43840"/>
    <s v="CIMOMO"/>
    <d v="2020-02-25T00:00:00"/>
    <d v="2020-02-25T00:00:00"/>
    <d v="2020-03-02T00:00:00"/>
    <d v="2020-03-02T00:00:00"/>
    <s v="CHUJU"/>
    <d v="2020-03-02T00:00:00"/>
    <d v="2020-03-02T00:00:00"/>
    <d v="2020-03-05T00:00:00"/>
    <d v="2020-03-05T00:00:00"/>
    <s v="CHUJU"/>
    <n v="43895"/>
    <n v="43895"/>
    <n v="43895"/>
    <n v="43895"/>
    <s v="SVCORDERMAN"/>
    <m/>
    <m/>
    <m/>
    <m/>
    <s v="CIMOMO"/>
    <n v="43895"/>
    <n v="43895"/>
    <n v="43895"/>
    <n v="43895"/>
    <s v="FSCARLETON"/>
    <m/>
    <m/>
    <m/>
    <m/>
    <m/>
    <m/>
    <m/>
    <m/>
    <m/>
    <m/>
    <m/>
    <m/>
    <m/>
    <m/>
    <s v="CIMOMO"/>
    <d v="2029-10-31T00:00:00"/>
    <m/>
    <d v="2029-10-31T00:00:00"/>
    <d v="2020-03-05T00:00:00"/>
    <s v="CSZAIE"/>
    <n v="43837"/>
    <n v="43837"/>
    <n v="43838"/>
    <n v="43838"/>
    <s v="FSCARLETON"/>
    <m/>
    <m/>
    <m/>
    <m/>
    <x v="0"/>
    <x v="0"/>
  </r>
  <r>
    <s v="FSCARLETON"/>
    <n v="1902720801"/>
    <s v="GB/WS-CUSTOM-BLDR"/>
    <s v="OREILLY AUTOMOTIVE"/>
    <s v="OR SHREVEPORT, LA (SV8)"/>
    <s v="EN"/>
    <d v="2019-12-30T00:00:00"/>
    <d v="2030-12-31T00:00:00"/>
    <m/>
    <s v="SV8"/>
    <s v="CX"/>
    <s v="CX"/>
    <x v="24"/>
    <s v="BH"/>
    <s v="Z10"/>
    <s v="APR, CR"/>
    <m/>
    <m/>
    <m/>
    <n v="94183.33"/>
    <n v="0"/>
    <n v="23.82"/>
    <n v="0"/>
    <n v="0"/>
    <n v="0"/>
    <m/>
    <n v="0"/>
    <n v="0"/>
    <n v="0"/>
    <n v="0.01"/>
    <n v="11962"/>
    <n v="0"/>
    <n v="23801.05"/>
    <n v="25.271000000000001"/>
    <n v="0"/>
    <m/>
    <n v="0"/>
    <m/>
    <m/>
    <m/>
    <m/>
    <m/>
    <s v="CSJIS"/>
    <d v="2020-02-17T00:00:00"/>
    <d v="2020-02-17T00:00:00"/>
    <d v="2020-02-17T00:00:00"/>
    <d v="2020-02-17T00:00:00"/>
    <s v="VDONG"/>
    <d v="2020-02-19T00:00:00"/>
    <d v="2020-02-19T00:00:00"/>
    <d v="2020-02-19T00:00:00"/>
    <d v="2020-02-19T00:00:00"/>
    <s v="CSJIS"/>
    <m/>
    <m/>
    <d v="2020-01-09T00:00:00"/>
    <n v="43839"/>
    <s v="CIMOMO"/>
    <d v="2020-03-03T00:00:00"/>
    <d v="2020-03-03T00:00:00"/>
    <d v="2020-03-10T00:00:00"/>
    <d v="2020-03-10T00:00:00"/>
    <s v="CSWUB2"/>
    <d v="2020-03-11T00:00:00"/>
    <m/>
    <d v="2020-03-16T00:00:00"/>
    <d v="2020-03-16T00:00:00"/>
    <s v="CSWUB2"/>
    <n v="43906"/>
    <n v="43906"/>
    <n v="43906"/>
    <n v="43906"/>
    <s v="SVCORDERMAN"/>
    <m/>
    <m/>
    <m/>
    <m/>
    <s v="CIMOMO"/>
    <d v="2020-03-16T00:00:00"/>
    <d v="2020-03-16T00:00:00"/>
    <d v="2020-03-16T00:00:00"/>
    <d v="2020-03-16T00:00:00"/>
    <s v="FSCARLETON"/>
    <m/>
    <m/>
    <m/>
    <m/>
    <m/>
    <m/>
    <m/>
    <m/>
    <m/>
    <m/>
    <m/>
    <m/>
    <m/>
    <m/>
    <s v="CIMOMO"/>
    <d v="2029-10-31T00:00:00"/>
    <m/>
    <d v="2029-10-31T00:00:00"/>
    <d v="2020-03-17T00:00:00"/>
    <s v="CSZAIE"/>
    <d v="2020-01-06T00:00:00"/>
    <d v="2020-01-06T00:00:00"/>
    <d v="2020-01-07T00:00:00"/>
    <d v="2020-01-07T00:00:00"/>
    <s v="FSCARLETON"/>
    <m/>
    <m/>
    <m/>
    <m/>
    <x v="0"/>
    <x v="0"/>
  </r>
  <r>
    <s v="FSCARLETON"/>
    <n v="1902721101"/>
    <s v="GB/WS-CUSTOM-BLDR"/>
    <s v="OREILLY AUTOMOTIVE"/>
    <s v="OR ASHVILLE, NC (AV5)"/>
    <s v="EN"/>
    <d v="2019-12-30T00:00:00"/>
    <d v="2030-12-31T00:00:00"/>
    <m/>
    <s v="AV5"/>
    <s v="CX"/>
    <s v="CX"/>
    <x v="24"/>
    <s v="BH"/>
    <s v="Z10"/>
    <s v="APR, CR"/>
    <m/>
    <m/>
    <m/>
    <n v="90946.13"/>
    <n v="0"/>
    <n v="22.4"/>
    <n v="0"/>
    <n v="0"/>
    <n v="0"/>
    <m/>
    <n v="0"/>
    <n v="0"/>
    <n v="0"/>
    <n v="0.56999999999999995"/>
    <n v="6009"/>
    <n v="0"/>
    <n v="39690.85"/>
    <n v="43.642000000000003"/>
    <n v="0"/>
    <m/>
    <n v="0"/>
    <m/>
    <m/>
    <m/>
    <m/>
    <m/>
    <s v="VDONG"/>
    <n v="43877"/>
    <n v="43877"/>
    <n v="43877"/>
    <n v="43877"/>
    <s v="CSJIS"/>
    <n v="43878"/>
    <n v="43878"/>
    <n v="43878"/>
    <n v="43878"/>
    <s v="VDONG"/>
    <m/>
    <m/>
    <n v="43841"/>
    <n v="43841"/>
    <s v="WANGB"/>
    <d v="2020-02-18T00:00:00"/>
    <d v="2020-02-18T00:00:00"/>
    <d v="2020-02-20T00:00:00"/>
    <d v="2020-02-20T00:00:00"/>
    <s v="CHUJU"/>
    <n v="43882"/>
    <n v="43882"/>
    <n v="43885"/>
    <n v="43885"/>
    <s v="CSZAIE"/>
    <n v="43886"/>
    <n v="43886"/>
    <n v="43887"/>
    <n v="43887"/>
    <s v="SVCORDERMAN"/>
    <m/>
    <m/>
    <m/>
    <m/>
    <s v="WANGB"/>
    <d v="2020-02-28T00:00:00"/>
    <d v="2020-02-28T00:00:00"/>
    <d v="2020-02-28T00:00:00"/>
    <d v="2020-02-28T00:00:00"/>
    <s v="FSCARLETON"/>
    <m/>
    <m/>
    <m/>
    <m/>
    <m/>
    <m/>
    <m/>
    <m/>
    <m/>
    <m/>
    <m/>
    <m/>
    <m/>
    <m/>
    <s v="WANGB"/>
    <d v="2029-10-31T00:00:00"/>
    <m/>
    <d v="2029-10-31T00:00:00"/>
    <d v="2020-02-28T00:00:00"/>
    <s v="CSZAIE"/>
    <n v="43839"/>
    <n v="43839"/>
    <n v="43840"/>
    <n v="43840"/>
    <s v="FSCARLETON"/>
    <m/>
    <m/>
    <m/>
    <m/>
    <x v="0"/>
    <x v="0"/>
  </r>
  <r>
    <s v="FSCARLETON"/>
    <n v="1902729301"/>
    <s v="GB/WS-CUSTOM-BLDR"/>
    <s v="OREILLY AUTOMOTIVE"/>
    <s v="OR WEST MONROE, LA (WM2)"/>
    <s v="EN"/>
    <d v="2019-12-31T00:00:00"/>
    <d v="2030-12-31T00:00:00"/>
    <m/>
    <s v="WM2"/>
    <s v="CX"/>
    <s v="CX"/>
    <x v="24"/>
    <s v="BH"/>
    <s v="Z10"/>
    <s v="APR, CR"/>
    <m/>
    <m/>
    <m/>
    <n v="91380.88"/>
    <n v="0"/>
    <n v="19.329999999999998"/>
    <n v="0"/>
    <n v="0"/>
    <n v="0"/>
    <m/>
    <n v="0"/>
    <n v="0"/>
    <n v="0"/>
    <n v="0.11"/>
    <n v="5513"/>
    <n v="0"/>
    <n v="40392.879999999997"/>
    <n v="44.203000000000003"/>
    <n v="0"/>
    <m/>
    <n v="0"/>
    <m/>
    <m/>
    <m/>
    <m/>
    <m/>
    <s v="VDONG"/>
    <n v="43888"/>
    <n v="43888"/>
    <n v="43889"/>
    <n v="43889"/>
    <s v="CSLIJ1"/>
    <m/>
    <m/>
    <n v="43889"/>
    <n v="43889"/>
    <s v="VDONG"/>
    <m/>
    <m/>
    <n v="43851"/>
    <n v="43851"/>
    <s v="WANGB"/>
    <d v="2020-03-04T00:00:00"/>
    <d v="2020-03-04T00:00:00"/>
    <d v="2020-03-11T00:00:00"/>
    <d v="2020-03-11T00:00:00"/>
    <s v="CSWUB2"/>
    <n v="43902"/>
    <n v="43902"/>
    <n v="43906"/>
    <n v="43906"/>
    <s v="JULIA.CHU"/>
    <n v="43907"/>
    <n v="43907"/>
    <n v="43908"/>
    <n v="43908"/>
    <s v="SVCORDERMAN"/>
    <m/>
    <m/>
    <m/>
    <m/>
    <s v="BO.WANG"/>
    <d v="2020-03-23T00:00:00"/>
    <d v="2020-03-23T00:00:00"/>
    <d v="2020-03-24T00:00:00"/>
    <d v="2020-03-24T00:00:00"/>
    <s v="FSCARLETON"/>
    <m/>
    <m/>
    <m/>
    <m/>
    <m/>
    <m/>
    <m/>
    <m/>
    <m/>
    <m/>
    <m/>
    <m/>
    <m/>
    <m/>
    <s v="WANGB"/>
    <d v="2029-10-31T00:00:00"/>
    <m/>
    <d v="2029-10-31T00:00:00"/>
    <d v="2020-03-25T00:00:00"/>
    <s v="CSZAIE"/>
    <n v="43846"/>
    <n v="43846"/>
    <n v="43847"/>
    <n v="43846"/>
    <s v="FSCARLETON"/>
    <m/>
    <m/>
    <m/>
    <m/>
    <x v="0"/>
    <x v="0"/>
  </r>
  <r>
    <s v="FSCARLETON"/>
    <n v="1902727301"/>
    <s v="GB/WS-CUSTOM-BLDR"/>
    <s v="OREILLY AUTOMOTIVE"/>
    <s v="OR VIVIAN, LA (VIV)"/>
    <s v="EN"/>
    <d v="2019-12-31T00:00:00"/>
    <d v="2030-12-31T00:00:00"/>
    <m/>
    <s v="VIV"/>
    <s v="CX"/>
    <s v="CX"/>
    <x v="24"/>
    <s v="BH"/>
    <s v="Z10"/>
    <s v="APR, CR"/>
    <m/>
    <m/>
    <m/>
    <n v="87806.94"/>
    <n v="0"/>
    <n v="18.61"/>
    <n v="0"/>
    <n v="0"/>
    <n v="0"/>
    <m/>
    <n v="0"/>
    <n v="0"/>
    <n v="0"/>
    <n v="8103.6"/>
    <n v="5788.28"/>
    <n v="0"/>
    <n v="42151.39"/>
    <n v="48.005000000000003"/>
    <n v="0"/>
    <m/>
    <n v="0"/>
    <m/>
    <m/>
    <m/>
    <m/>
    <m/>
    <s v="CSLINL1"/>
    <n v="43881"/>
    <n v="43881"/>
    <n v="43882"/>
    <n v="43882"/>
    <s v="VDONG"/>
    <n v="43882"/>
    <n v="43882"/>
    <n v="43882"/>
    <n v="43882"/>
    <s v="CSLIJ1"/>
    <m/>
    <m/>
    <n v="43847"/>
    <n v="43847"/>
    <s v="WANGB"/>
    <n v="43886"/>
    <n v="43886"/>
    <d v="2020-02-28T00:00:00"/>
    <n v="43889"/>
    <s v="CSWUB2"/>
    <n v="43892"/>
    <n v="43892"/>
    <d v="2020-03-05T00:00:00"/>
    <n v="43895"/>
    <s v="JULIA.CHU"/>
    <n v="43896"/>
    <n v="43896"/>
    <n v="43897"/>
    <n v="43897"/>
    <s v="SVCORDERMAN"/>
    <m/>
    <m/>
    <m/>
    <m/>
    <s v="WANGB"/>
    <n v="43900"/>
    <n v="43900"/>
    <n v="43900"/>
    <n v="43900"/>
    <s v="FSCARLETON"/>
    <m/>
    <m/>
    <m/>
    <m/>
    <m/>
    <m/>
    <m/>
    <m/>
    <m/>
    <m/>
    <m/>
    <m/>
    <m/>
    <m/>
    <s v="WANGB"/>
    <d v="2029-10-31T00:00:00"/>
    <m/>
    <d v="2029-10-31T00:00:00"/>
    <d v="2020-03-10T00:00:00"/>
    <s v="CSZAIE"/>
    <n v="43840"/>
    <n v="43840"/>
    <n v="43841"/>
    <n v="43841"/>
    <s v="FSCARLETON"/>
    <m/>
    <m/>
    <m/>
    <m/>
    <x v="0"/>
    <x v="0"/>
  </r>
  <r>
    <s v="FSCARLETON"/>
    <n v="2000144101"/>
    <s v="GB/WS-CUSTOM-BLDR"/>
    <s v="OREILLY AUTOMOTIVE"/>
    <s v="OR DEQUINCY, LA (DQY) REVISED"/>
    <s v="EN"/>
    <d v="2020-01-23T00:00:00"/>
    <n v="47848"/>
    <m/>
    <s v="DQY"/>
    <m/>
    <s v="CX"/>
    <x v="24"/>
    <s v="BH"/>
    <s v="Z10"/>
    <s v="APR, CR"/>
    <m/>
    <m/>
    <m/>
    <n v="94905.17"/>
    <n v="0"/>
    <n v="26.44"/>
    <n v="0"/>
    <n v="0"/>
    <n v="0"/>
    <m/>
    <n v="0"/>
    <n v="0"/>
    <n v="0"/>
    <n v="0.4"/>
    <n v="3341"/>
    <n v="0"/>
    <n v="10426.09"/>
    <n v="10.986000000000001"/>
    <n v="0"/>
    <m/>
    <n v="0"/>
    <m/>
    <m/>
    <m/>
    <m/>
    <m/>
    <s v="VDONG"/>
    <n v="43888"/>
    <n v="43888"/>
    <n v="43892"/>
    <n v="43892"/>
    <s v="CSJIS"/>
    <n v="43892"/>
    <m/>
    <n v="43892"/>
    <n v="43892"/>
    <s v="YOGAS"/>
    <m/>
    <m/>
    <n v="43871"/>
    <n v="43871"/>
    <s v="XIANFENG.WANG2"/>
    <n v="43895"/>
    <n v="43895"/>
    <n v="43903"/>
    <n v="43903"/>
    <s v="CHUJU"/>
    <n v="43906"/>
    <n v="43906"/>
    <n v="43909"/>
    <n v="43909"/>
    <s v="CIMOMO"/>
    <n v="43910"/>
    <n v="43910"/>
    <n v="43910"/>
    <n v="43910"/>
    <s v="SVCORDERMAN"/>
    <m/>
    <m/>
    <m/>
    <m/>
    <s v="XIANFENG.WANG2"/>
    <n v="43913"/>
    <n v="43913"/>
    <n v="43913"/>
    <n v="43913"/>
    <s v="FSCARLETON"/>
    <m/>
    <m/>
    <m/>
    <m/>
    <m/>
    <m/>
    <m/>
    <m/>
    <m/>
    <m/>
    <m/>
    <m/>
    <m/>
    <m/>
    <s v="XIANFENG.WANG2"/>
    <d v="2029-10-31T00:00:00"/>
    <m/>
    <d v="2029-10-31T00:00:00"/>
    <d v="2020-03-24T00:00:00"/>
    <m/>
    <m/>
    <m/>
    <m/>
    <m/>
    <s v="FSCARLETON"/>
    <m/>
    <m/>
    <m/>
    <m/>
    <x v="0"/>
    <x v="0"/>
  </r>
  <r>
    <s v="FSCARLETON"/>
    <n v="2000159901"/>
    <s v="GB/WS-CUSTOM-BLDR"/>
    <s v="OREILLY AUTOMOTIVE"/>
    <s v="OR MILLS RIVER, NC (MLR)"/>
    <s v="EN"/>
    <d v="2020-01-24T00:00:00"/>
    <n v="47848"/>
    <m/>
    <s v="MLR"/>
    <m/>
    <s v="CX"/>
    <x v="24"/>
    <s v="BH"/>
    <s v="Z10"/>
    <s v="APR, CR"/>
    <m/>
    <m/>
    <m/>
    <n v="86693.66"/>
    <n v="0"/>
    <n v="25.36"/>
    <n v="0"/>
    <n v="0"/>
    <n v="0"/>
    <m/>
    <n v="0"/>
    <n v="0"/>
    <n v="0"/>
    <n v="0.44"/>
    <n v="3881"/>
    <n v="0"/>
    <n v="12982.03"/>
    <n v="14.975"/>
    <n v="0"/>
    <m/>
    <n v="0"/>
    <m/>
    <m/>
    <m/>
    <m/>
    <m/>
    <s v="VDONG"/>
    <n v="43892"/>
    <n v="43892"/>
    <n v="43895"/>
    <n v="43895"/>
    <s v="CSLINL1"/>
    <n v="43896"/>
    <m/>
    <n v="43896"/>
    <n v="43896"/>
    <s v="YOGAS"/>
    <m/>
    <m/>
    <n v="43889"/>
    <n v="43889"/>
    <s v="WANGB"/>
    <n v="43902"/>
    <n v="43902"/>
    <n v="43909"/>
    <n v="43909"/>
    <s v="CHUJU"/>
    <n v="43910"/>
    <n v="43910"/>
    <n v="43911"/>
    <n v="43911"/>
    <s v="CSWUB2"/>
    <n v="43912"/>
    <n v="43912"/>
    <n v="43913"/>
    <n v="43913"/>
    <s v="SVCORDERMAN"/>
    <m/>
    <m/>
    <m/>
    <m/>
    <s v="WANGB"/>
    <n v="43915"/>
    <n v="43915"/>
    <n v="43915"/>
    <n v="43915"/>
    <s v="FSCARLETON"/>
    <m/>
    <m/>
    <m/>
    <m/>
    <m/>
    <m/>
    <m/>
    <m/>
    <m/>
    <m/>
    <m/>
    <m/>
    <m/>
    <m/>
    <s v="WANGB"/>
    <d v="2029-10-31T00:00:00"/>
    <m/>
    <d v="2029-10-31T00:00:00"/>
    <d v="2020-03-26T00:00:00"/>
    <m/>
    <m/>
    <m/>
    <m/>
    <m/>
    <s v="FSCARLETON"/>
    <m/>
    <m/>
    <m/>
    <m/>
    <x v="0"/>
    <x v="0"/>
  </r>
  <r>
    <s v="TWKIMMEL"/>
    <n v="1802860617"/>
    <s v="GB/WS-ENPARTS-IC BUCON"/>
    <s v="BLUESCOPE CONSTRUCTION, INC."/>
    <s v="18039 SWITCH NAP 01 ATLANTA"/>
    <s v="BO"/>
    <d v="2020-03-19T00:00:00"/>
    <n v="43920"/>
    <m/>
    <n v="18039"/>
    <m/>
    <m/>
    <x v="25"/>
    <s v="BUC"/>
    <m/>
    <m/>
    <m/>
    <m/>
    <m/>
    <n v="1146"/>
    <n v="0"/>
    <n v="0.56000000000000005"/>
    <n v="0.62"/>
    <n v="0.62"/>
    <n v="0"/>
    <m/>
    <n v="0"/>
    <n v="0"/>
    <n v="0"/>
    <m/>
    <m/>
    <n v="0"/>
    <n v="115"/>
    <n v="10.035"/>
    <n v="0"/>
    <m/>
    <n v="0"/>
    <m/>
    <m/>
    <m/>
    <m/>
    <m/>
    <m/>
    <m/>
    <m/>
    <m/>
    <m/>
    <m/>
    <m/>
    <m/>
    <m/>
    <m/>
    <m/>
    <m/>
    <m/>
    <m/>
    <m/>
    <s v="DMKNEIB"/>
    <n v="43909"/>
    <n v="43909"/>
    <n v="43909"/>
    <n v="43909"/>
    <s v="DMKNEIB"/>
    <n v="43909"/>
    <n v="43909"/>
    <n v="43909"/>
    <n v="43909"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m/>
    <m/>
    <m/>
    <m/>
    <m/>
    <m/>
    <m/>
    <m/>
    <d v="2020-03-30T00:00:00"/>
    <m/>
    <s v="DMKNEIB"/>
    <d v="2020-03-19T00:00:00"/>
    <m/>
    <d v="2020-03-19T00:00:00"/>
    <d v="2020-03-19T00:00:00"/>
    <m/>
    <m/>
    <m/>
    <m/>
    <m/>
    <m/>
    <m/>
    <m/>
    <m/>
    <m/>
    <x v="0"/>
    <x v="1"/>
  </r>
  <r>
    <s v="TWKIMMEL"/>
    <n v="1900339605"/>
    <s v="GB/WS-CUSTOM-IC BUCON"/>
    <s v="BLUESCOPE CONSTRUCTION, INC."/>
    <s v="19031-FXG ATLANTA"/>
    <s v="EN"/>
    <d v="2020-01-31T00:00:00"/>
    <n v="43983"/>
    <m/>
    <s v="19031B"/>
    <s v="KC8"/>
    <m/>
    <x v="26"/>
    <s v="BUC"/>
    <s v="E1"/>
    <m/>
    <n v="43892"/>
    <n v="43893"/>
    <m/>
    <n v="55165.7"/>
    <n v="0"/>
    <n v="25.36"/>
    <n v="0"/>
    <n v="0"/>
    <n v="0"/>
    <m/>
    <n v="0"/>
    <n v="0"/>
    <n v="0"/>
    <m/>
    <m/>
    <n v="0"/>
    <n v="5512.7"/>
    <n v="9.9930000000000003"/>
    <n v="0"/>
    <m/>
    <n v="0"/>
    <m/>
    <m/>
    <m/>
    <m/>
    <m/>
    <m/>
    <m/>
    <m/>
    <m/>
    <m/>
    <s v="ASCHMIDT"/>
    <m/>
    <m/>
    <n v="43860"/>
    <n v="43860"/>
    <m/>
    <m/>
    <m/>
    <m/>
    <m/>
    <s v="JMEGGERSS"/>
    <n v="43904"/>
    <m/>
    <n v="43904"/>
    <m/>
    <s v="JMMCFARLAND"/>
    <n v="43899"/>
    <m/>
    <n v="43903"/>
    <m/>
    <m/>
    <m/>
    <m/>
    <m/>
    <m/>
    <s v="SVCORDERMAN"/>
    <d v="2020-05-07T00:00:00"/>
    <m/>
    <d v="2020-05-07T00:00:00"/>
    <m/>
    <m/>
    <m/>
    <m/>
    <m/>
    <m/>
    <m/>
    <m/>
    <m/>
    <m/>
    <m/>
    <m/>
    <m/>
    <m/>
    <m/>
    <m/>
    <m/>
    <m/>
    <m/>
    <d v="2020-06-01T00:00:00"/>
    <m/>
    <s v="JMEGGERSS"/>
    <d v="2020-05-06T00:00:00"/>
    <m/>
    <d v="2020-05-06T00:00:00"/>
    <d v="2020-03-20T00:00:00"/>
    <m/>
    <m/>
    <m/>
    <m/>
    <m/>
    <m/>
    <m/>
    <m/>
    <m/>
    <m/>
    <x v="0"/>
    <x v="0"/>
  </r>
  <r>
    <s v="TWKIMMEL"/>
    <n v="1900339604"/>
    <s v="GB/WS-CUSTOM-IC BUCON"/>
    <s v="BLUESCOPE CONSTRUCTION, INC."/>
    <s v="19031-FXG ATLANTA"/>
    <s v="EN"/>
    <d v="2020-01-31T00:00:00"/>
    <n v="43990"/>
    <m/>
    <s v="19031B"/>
    <s v="KC8"/>
    <m/>
    <x v="26"/>
    <s v="BUC"/>
    <s v="F1"/>
    <m/>
    <n v="43892"/>
    <n v="43893"/>
    <m/>
    <n v="10836.05"/>
    <n v="0"/>
    <n v="5.18"/>
    <n v="0"/>
    <n v="0"/>
    <n v="0"/>
    <m/>
    <n v="0"/>
    <n v="0"/>
    <n v="0"/>
    <m/>
    <m/>
    <n v="0"/>
    <n v="1081.05"/>
    <n v="9.9760000000000009"/>
    <n v="0"/>
    <m/>
    <n v="0"/>
    <m/>
    <m/>
    <m/>
    <m/>
    <m/>
    <m/>
    <m/>
    <m/>
    <m/>
    <m/>
    <s v="ASCHMIDT"/>
    <m/>
    <m/>
    <n v="43860"/>
    <n v="43860"/>
    <m/>
    <m/>
    <m/>
    <m/>
    <m/>
    <s v="JMMCFARLAND"/>
    <n v="43899"/>
    <n v="43889"/>
    <n v="43903"/>
    <n v="43903"/>
    <s v="JMEGGERSS"/>
    <n v="43899"/>
    <n v="43902"/>
    <n v="43903"/>
    <n v="43903"/>
    <m/>
    <m/>
    <m/>
    <m/>
    <m/>
    <s v="SVCORDERMAN"/>
    <d v="2020-05-14T00:00:00"/>
    <m/>
    <d v="2020-05-14T00:00:00"/>
    <m/>
    <m/>
    <m/>
    <m/>
    <m/>
    <m/>
    <m/>
    <m/>
    <m/>
    <m/>
    <m/>
    <m/>
    <m/>
    <m/>
    <m/>
    <m/>
    <m/>
    <m/>
    <m/>
    <d v="2020-06-08T00:00:00"/>
    <m/>
    <s v="JMMCFARLAND"/>
    <d v="2020-05-13T00:00:00"/>
    <m/>
    <d v="2020-05-13T00:00:00"/>
    <d v="2020-03-13T00:00:00"/>
    <s v="PAHOSKINS"/>
    <m/>
    <m/>
    <m/>
    <m/>
    <m/>
    <m/>
    <m/>
    <m/>
    <m/>
    <x v="0"/>
    <x v="0"/>
  </r>
  <r>
    <s v="RSTJOHN"/>
    <n v="1901147014"/>
    <s v="GB/WS-ENPARTS-IC BUCON GSA"/>
    <s v="BLUESCOPE CONST., INC - GOVT SERV."/>
    <s v="19681-SCHOOLCRAFT COLLEGE-AREN"/>
    <s v="BO"/>
    <d v="2020-03-17T00:00:00"/>
    <m/>
    <m/>
    <n v="19681"/>
    <s v="CAT"/>
    <s v="KC7"/>
    <x v="26"/>
    <s v="BUC"/>
    <s v="F1"/>
    <m/>
    <m/>
    <m/>
    <m/>
    <n v="56.11"/>
    <n v="56.11"/>
    <n v="0.01"/>
    <n v="0.01"/>
    <n v="0.01"/>
    <n v="0"/>
    <m/>
    <n v="0"/>
    <n v="0"/>
    <n v="0"/>
    <m/>
    <m/>
    <n v="0"/>
    <n v="15.56"/>
    <n v="27.731000000000002"/>
    <n v="5.38"/>
    <n v="9.5879999999999992"/>
    <n v="0"/>
    <m/>
    <m/>
    <m/>
    <m/>
    <m/>
    <s v="PHLIND"/>
    <m/>
    <m/>
    <m/>
    <m/>
    <s v="MKSMITH"/>
    <m/>
    <m/>
    <m/>
    <m/>
    <m/>
    <m/>
    <m/>
    <m/>
    <m/>
    <s v="JMEGGERSS"/>
    <n v="43907"/>
    <m/>
    <n v="43907"/>
    <m/>
    <m/>
    <m/>
    <m/>
    <m/>
    <m/>
    <m/>
    <m/>
    <m/>
    <m/>
    <m/>
    <s v="SVCORDERMAN"/>
    <d v="2020-03-17T00:00:00"/>
    <m/>
    <d v="2020-03-17T00:00:00"/>
    <d v="2020-03-17T00:00:00"/>
    <m/>
    <m/>
    <m/>
    <m/>
    <m/>
    <m/>
    <m/>
    <m/>
    <d v="2020-03-20T00:00:00"/>
    <m/>
    <m/>
    <m/>
    <m/>
    <m/>
    <m/>
    <m/>
    <m/>
    <m/>
    <d v="2020-03-24T00:00:00"/>
    <d v="2020-03-19T00:00:00"/>
    <s v="JMEGGERSS"/>
    <d v="2020-03-17T00:00:00"/>
    <m/>
    <d v="2020-03-17T00:00:00"/>
    <d v="2020-03-17T00:00:00"/>
    <s v="PAHOSKINS"/>
    <m/>
    <m/>
    <m/>
    <m/>
    <m/>
    <m/>
    <m/>
    <m/>
    <m/>
    <x v="0"/>
    <x v="1"/>
  </r>
  <r>
    <s v="RSTJOHN"/>
    <n v="1902193401"/>
    <s v="GB/WS-CUSTOM-IC BUCON"/>
    <s v="BLUESCOPE CONST., INC - GOVT SERV."/>
    <s v="19634-USN-MAINTENANCE-POHNPEI"/>
    <s v="BO"/>
    <d v="2019-10-10T00:00:00"/>
    <n v="43935"/>
    <m/>
    <n v="19634"/>
    <s v="CAT"/>
    <s v="KC7"/>
    <x v="26"/>
    <s v="BUC"/>
    <s v="H8"/>
    <m/>
    <n v="43878"/>
    <n v="43880"/>
    <m/>
    <n v="135998"/>
    <n v="0"/>
    <n v="52.33"/>
    <n v="55.89"/>
    <n v="55.89"/>
    <n v="0"/>
    <n v="310"/>
    <n v="0"/>
    <n v="0"/>
    <n v="0"/>
    <m/>
    <m/>
    <n v="0"/>
    <n v="10809"/>
    <n v="7.9480000000000004"/>
    <n v="0"/>
    <m/>
    <n v="0"/>
    <m/>
    <m/>
    <m/>
    <m/>
    <m/>
    <s v="ASCHMIDT"/>
    <n v="43783"/>
    <n v="43783"/>
    <n v="43802"/>
    <n v="43819"/>
    <m/>
    <m/>
    <m/>
    <m/>
    <m/>
    <m/>
    <m/>
    <m/>
    <m/>
    <m/>
    <s v="LBWELSCHMEYER"/>
    <n v="43878"/>
    <n v="43878"/>
    <n v="43886"/>
    <n v="43887"/>
    <s v="RDBLACKMAN"/>
    <n v="43892"/>
    <m/>
    <n v="43917"/>
    <n v="43887"/>
    <s v="TKGORBY"/>
    <n v="43878"/>
    <n v="43878"/>
    <n v="43886"/>
    <n v="43887"/>
    <s v="SVCORDERMAN"/>
    <d v="2020-02-26T00:00:00"/>
    <m/>
    <d v="2020-02-26T00:00:00"/>
    <d v="2020-02-27T00:00:00"/>
    <m/>
    <m/>
    <m/>
    <m/>
    <m/>
    <s v="RSTJOHN"/>
    <n v="43889"/>
    <n v="43896"/>
    <n v="43889"/>
    <n v="43896"/>
    <m/>
    <m/>
    <m/>
    <m/>
    <m/>
    <m/>
    <m/>
    <m/>
    <d v="2020-04-07T00:00:00"/>
    <m/>
    <s v="TKGORBY"/>
    <d v="2020-02-25T00:00:00"/>
    <m/>
    <d v="2020-02-25T00:00:00"/>
    <d v="2020-02-27T00:00:00"/>
    <s v="PAHOSKINS"/>
    <n v="43781"/>
    <n v="43781"/>
    <n v="43784"/>
    <n v="43783"/>
    <s v="WRTROXEL"/>
    <m/>
    <m/>
    <m/>
    <m/>
    <x v="1"/>
    <x v="0"/>
  </r>
  <r>
    <s v="RSTJOHN"/>
    <n v="1902193406"/>
    <s v="GB/WS-CUSTOM-IC BUCON"/>
    <s v="BLUESCOPE CONST., INC - GOVT SERV."/>
    <s v="19634-USN-MAINTENANCE-POHNPEI"/>
    <s v="BO"/>
    <d v="2020-03-17T00:00:00"/>
    <n v="43929"/>
    <m/>
    <n v="19634"/>
    <s v="CAT"/>
    <s v="KC7"/>
    <x v="26"/>
    <s v="BUC"/>
    <s v="H8"/>
    <m/>
    <n v="43907"/>
    <n v="43908"/>
    <m/>
    <n v="340"/>
    <n v="0"/>
    <n v="0.02"/>
    <n v="0.06"/>
    <n v="0.06"/>
    <n v="0"/>
    <m/>
    <n v="0"/>
    <n v="0"/>
    <n v="0"/>
    <m/>
    <m/>
    <n v="0"/>
    <n v="33"/>
    <n v="9.7059999999999995"/>
    <n v="0"/>
    <m/>
    <n v="0"/>
    <m/>
    <m/>
    <m/>
    <m/>
    <m/>
    <s v="ASCHMIDT"/>
    <m/>
    <m/>
    <m/>
    <m/>
    <m/>
    <m/>
    <m/>
    <m/>
    <m/>
    <m/>
    <m/>
    <m/>
    <m/>
    <m/>
    <s v="GDDANIELS"/>
    <n v="43906"/>
    <n v="43907"/>
    <n v="43907"/>
    <n v="43907"/>
    <s v="GDDANIELS"/>
    <n v="43906"/>
    <n v="43907"/>
    <n v="43907"/>
    <n v="43907"/>
    <m/>
    <m/>
    <m/>
    <m/>
    <m/>
    <s v="SVCORDERMAN"/>
    <d v="2020-03-18T00:00:00"/>
    <m/>
    <d v="2020-03-18T00:00:00"/>
    <d v="2020-03-19T00:00:00"/>
    <m/>
    <m/>
    <m/>
    <m/>
    <m/>
    <s v="RSTJOHN"/>
    <n v="43913"/>
    <n v="43915"/>
    <d v="2020-03-23T00:00:00"/>
    <n v="43915"/>
    <m/>
    <m/>
    <m/>
    <m/>
    <m/>
    <m/>
    <m/>
    <m/>
    <d v="2020-04-08T00:00:00"/>
    <m/>
    <s v="GDDANIELS"/>
    <d v="2020-03-17T00:00:00"/>
    <m/>
    <d v="2020-03-17T00:00:00"/>
    <d v="2020-03-17T00:00:00"/>
    <s v="PAHOSKINS"/>
    <m/>
    <m/>
    <m/>
    <m/>
    <m/>
    <m/>
    <m/>
    <m/>
    <m/>
    <x v="0"/>
    <x v="0"/>
  </r>
  <r>
    <s v="TWKIMMEL"/>
    <n v="1601195504"/>
    <s v="GB/WS-CUSTOM-IC BUCON"/>
    <s v="BLUESCOPE CONSTRUCTION, INC."/>
    <s v="16010B FXG WOODBRIDGE EXP."/>
    <s v="BO"/>
    <d v="2019-01-30T00:00:00"/>
    <d v="2020-04-08T00:00:00"/>
    <m/>
    <s v="16010B"/>
    <m/>
    <m/>
    <x v="27"/>
    <s v="BUC"/>
    <m/>
    <m/>
    <d v="2019-01-30T00:00:00"/>
    <d v="2019-01-31T00:00:00"/>
    <m/>
    <n v="12673"/>
    <n v="0"/>
    <n v="5.65"/>
    <n v="5.82"/>
    <n v="5.82"/>
    <n v="0"/>
    <m/>
    <n v="0"/>
    <n v="0"/>
    <n v="0"/>
    <m/>
    <m/>
    <n v="0"/>
    <n v="1267"/>
    <n v="9.9979999999999993"/>
    <n v="0"/>
    <m/>
    <n v="0"/>
    <m/>
    <m/>
    <m/>
    <m/>
    <m/>
    <m/>
    <m/>
    <m/>
    <m/>
    <m/>
    <m/>
    <m/>
    <m/>
    <m/>
    <m/>
    <m/>
    <m/>
    <m/>
    <m/>
    <m/>
    <s v="DBIEKER"/>
    <m/>
    <m/>
    <m/>
    <m/>
    <s v="WCLAUBY"/>
    <m/>
    <m/>
    <m/>
    <m/>
    <m/>
    <m/>
    <m/>
    <m/>
    <m/>
    <s v="SVCORDERMAN"/>
    <d v="2020-04-23T00:00:00"/>
    <m/>
    <d v="2020-03-17T00:00:00"/>
    <d v="2020-03-17T00:00:00"/>
    <m/>
    <m/>
    <m/>
    <m/>
    <m/>
    <m/>
    <m/>
    <m/>
    <d v="2020-03-20T00:00:00"/>
    <m/>
    <m/>
    <m/>
    <m/>
    <m/>
    <m/>
    <m/>
    <m/>
    <m/>
    <d v="2020-04-08T00:00:00"/>
    <m/>
    <s v="DBIEKER"/>
    <d v="2020-03-16T00:00:00"/>
    <m/>
    <d v="2020-03-16T00:00:00"/>
    <d v="2020-03-16T00:00:00"/>
    <m/>
    <m/>
    <m/>
    <m/>
    <m/>
    <m/>
    <m/>
    <m/>
    <m/>
    <m/>
    <x v="0"/>
    <x v="0"/>
  </r>
  <r>
    <s v="CDTELFER"/>
    <n v="2000005301"/>
    <s v="VP/Z-CUSTOM-BLDR"/>
    <s v="MODERN BUILDING INC."/>
    <s v="IN-HARVEST WAREHOUSE OPT4"/>
    <s v="BO"/>
    <d v="2020-01-07T00:00:00"/>
    <d v="2020-03-31T00:00:00"/>
    <m/>
    <s v="Modern Job # 19066"/>
    <s v="VIS"/>
    <s v="STJ"/>
    <x v="12"/>
    <s v="CA"/>
    <s v="D1"/>
    <m/>
    <d v="2020-02-12T00:00:00"/>
    <d v="2020-02-13T00:00:00"/>
    <m/>
    <n v="325807.81"/>
    <n v="0"/>
    <n v="137.44999999999999"/>
    <n v="137.78"/>
    <n v="137.78"/>
    <n v="160.61000000000001"/>
    <m/>
    <n v="169.75"/>
    <n v="0"/>
    <n v="169.75"/>
    <n v="37102.32"/>
    <n v="17667.77"/>
    <n v="0"/>
    <n v="71576.759999999995"/>
    <n v="21.969000000000001"/>
    <n v="23037.35"/>
    <m/>
    <n v="20.9"/>
    <m/>
    <m/>
    <m/>
    <m/>
    <m/>
    <s v="MGROVER"/>
    <n v="43858"/>
    <n v="43858"/>
    <n v="43865"/>
    <n v="43867"/>
    <s v="HUAGUILAR"/>
    <n v="43864"/>
    <n v="43864"/>
    <n v="43864"/>
    <n v="43867"/>
    <s v="DETRAUGHBER"/>
    <n v="43872"/>
    <n v="43872"/>
    <n v="43872"/>
    <n v="43871"/>
    <s v="JOMILLS"/>
    <n v="43867"/>
    <n v="43875"/>
    <n v="43888"/>
    <n v="43883"/>
    <s v="PCDUNGER"/>
    <n v="43889"/>
    <n v="43889"/>
    <n v="43894"/>
    <m/>
    <m/>
    <m/>
    <m/>
    <m/>
    <m/>
    <s v="SVCORDERMAN"/>
    <d v="2020-03-06T00:00:00"/>
    <m/>
    <d v="2020-03-09T00:00:00"/>
    <d v="2020-03-06T00:00:00"/>
    <s v="JOMILLS"/>
    <n v="43895"/>
    <n v="43885"/>
    <n v="43895"/>
    <n v="43889"/>
    <m/>
    <m/>
    <m/>
    <d v="2020-03-11T00:00:00"/>
    <m/>
    <s v="HUAGUILAR"/>
    <m/>
    <m/>
    <m/>
    <m/>
    <m/>
    <m/>
    <m/>
    <d v="2020-03-26T00:00:00"/>
    <m/>
    <s v="JOMILLS"/>
    <d v="2020-03-06T00:00:00"/>
    <m/>
    <d v="2020-03-06T00:00:00"/>
    <d v="2020-03-06T00:00:00"/>
    <s v="DETRAUGHBER"/>
    <n v="43850"/>
    <n v="43850"/>
    <n v="43853"/>
    <n v="43852"/>
    <m/>
    <m/>
    <m/>
    <m/>
    <m/>
    <x v="0"/>
    <x v="0"/>
  </r>
  <r>
    <s v="CDTELFER"/>
    <n v="1901860204"/>
    <s v="VP/Z-CUSTOM-BLDR"/>
    <s v="CHG BUILDING SYSTEMS, INC."/>
    <s v="FY18 AETF"/>
    <s v="BO"/>
    <d v="2020-03-27T00:00:00"/>
    <n v="43952"/>
    <m/>
    <n v="29096"/>
    <s v="VIS"/>
    <s v="VIS"/>
    <x v="12"/>
    <s v="CA"/>
    <s v="F1"/>
    <m/>
    <n v="43917"/>
    <n v="43917"/>
    <m/>
    <n v="1"/>
    <n v="0"/>
    <n v="0"/>
    <n v="1.69"/>
    <n v="1.69"/>
    <n v="0"/>
    <m/>
    <n v="0"/>
    <n v="0"/>
    <n v="0"/>
    <m/>
    <m/>
    <n v="0"/>
    <n v="1"/>
    <n v="100"/>
    <n v="0"/>
    <m/>
    <n v="0"/>
    <m/>
    <m/>
    <m/>
    <m/>
    <m/>
    <s v="AWUBNEH"/>
    <m/>
    <m/>
    <m/>
    <m/>
    <s v="KPTRAN"/>
    <m/>
    <m/>
    <m/>
    <m/>
    <m/>
    <m/>
    <m/>
    <m/>
    <m/>
    <m/>
    <m/>
    <m/>
    <m/>
    <m/>
    <m/>
    <m/>
    <m/>
    <m/>
    <m/>
    <m/>
    <m/>
    <m/>
    <m/>
    <m/>
    <s v="SVCORDERMAN"/>
    <n v="43917"/>
    <m/>
    <n v="43917"/>
    <n v="43917"/>
    <m/>
    <m/>
    <m/>
    <m/>
    <m/>
    <m/>
    <m/>
    <m/>
    <n v="43922"/>
    <m/>
    <s v="DWESSEL"/>
    <m/>
    <m/>
    <m/>
    <m/>
    <m/>
    <m/>
    <m/>
    <n v="43952"/>
    <m/>
    <s v="ODNOUZOVSKY"/>
    <d v="2020-03-27T00:00:00"/>
    <m/>
    <d v="2020-03-27T00:00:00"/>
    <d v="2020-03-27T00:00:00"/>
    <s v="MSILLER"/>
    <m/>
    <m/>
    <m/>
    <m/>
    <m/>
    <m/>
    <m/>
    <m/>
    <m/>
    <x v="0"/>
    <x v="0"/>
  </r>
  <r>
    <s v="DEKLASING"/>
    <n v="1902204803"/>
    <s v="CSS/HS-CUSTOM-BLDR"/>
    <s v="PHI CONSTRUCTION, INC."/>
    <s v="OREGON STATE OPERATIONS CAMPUS"/>
    <s v="EN"/>
    <d v="2020-02-19T00:00:00"/>
    <d v="2020-06-11T00:00:00"/>
    <m/>
    <s v="OSOC"/>
    <m/>
    <m/>
    <x v="18"/>
    <s v="CA"/>
    <s v="P"/>
    <s v="CR"/>
    <d v="2020-02-26T00:00:00"/>
    <d v="2020-02-27T00:00:00"/>
    <m/>
    <n v="1"/>
    <n v="0"/>
    <n v="0"/>
    <n v="0"/>
    <n v="0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s v="PBROBBINS"/>
    <d v="2020-02-20T00:00:00"/>
    <d v="2020-02-20T00:00:00"/>
    <d v="2020-03-26T00:00:00"/>
    <d v="2020-03-26T00:00:00"/>
    <m/>
    <m/>
    <m/>
    <m/>
    <m/>
    <m/>
    <m/>
    <m/>
    <m/>
    <m/>
    <s v="SVCORDERMAN"/>
    <n v="43962"/>
    <m/>
    <d v="2020-05-11T00:00:00"/>
    <m/>
    <m/>
    <m/>
    <m/>
    <m/>
    <m/>
    <m/>
    <m/>
    <m/>
    <m/>
    <m/>
    <m/>
    <m/>
    <m/>
    <m/>
    <m/>
    <m/>
    <m/>
    <m/>
    <d v="2020-06-11T00:00:00"/>
    <m/>
    <s v="PBROBBINS"/>
    <d v="2020-04-07T00:00:00"/>
    <m/>
    <d v="2020-04-07T00:00:00"/>
    <d v="2020-03-26T00:00:00"/>
    <m/>
    <m/>
    <m/>
    <m/>
    <m/>
    <m/>
    <m/>
    <m/>
    <m/>
    <m/>
    <x v="0"/>
    <x v="0"/>
  </r>
  <r>
    <s v="DEKLASING"/>
    <n v="1902204805"/>
    <s v="CSS/HS-CUSTOM-BLDR"/>
    <s v="PHI CONSTRUCTION, INC."/>
    <s v="OREGON STATE OPERATIONS CAMPUS"/>
    <s v="EN"/>
    <d v="2020-02-19T00:00:00"/>
    <d v="2020-06-25T00:00:00"/>
    <m/>
    <s v="OSOC"/>
    <m/>
    <m/>
    <x v="18"/>
    <s v="CA"/>
    <s v="P"/>
    <s v="CR"/>
    <d v="2020-02-26T00:00:00"/>
    <d v="2020-02-27T00:00:00"/>
    <m/>
    <n v="1"/>
    <n v="0"/>
    <n v="0"/>
    <n v="0"/>
    <n v="0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s v="PBROBBINS"/>
    <d v="2020-02-20T00:00:00"/>
    <d v="2020-02-20T00:00:00"/>
    <d v="2020-03-26T00:00:00"/>
    <d v="2020-03-26T00:00:00"/>
    <m/>
    <m/>
    <m/>
    <m/>
    <m/>
    <m/>
    <m/>
    <m/>
    <m/>
    <m/>
    <s v="SVCORDERMAN"/>
    <d v="2020-05-26T00:00:00"/>
    <m/>
    <d v="2020-05-26T00:00:00"/>
    <m/>
    <m/>
    <m/>
    <m/>
    <m/>
    <m/>
    <m/>
    <m/>
    <m/>
    <m/>
    <m/>
    <m/>
    <m/>
    <m/>
    <m/>
    <m/>
    <m/>
    <m/>
    <m/>
    <d v="2020-06-25T00:00:00"/>
    <m/>
    <s v="PBROBBINS"/>
    <d v="2020-04-21T00:00:00"/>
    <m/>
    <d v="2020-04-21T00:00:00"/>
    <d v="2020-03-26T00:00:00"/>
    <m/>
    <m/>
    <m/>
    <m/>
    <m/>
    <m/>
    <m/>
    <m/>
    <m/>
    <m/>
    <x v="0"/>
    <x v="0"/>
  </r>
  <r>
    <s v="DEKLASING"/>
    <n v="1902204804"/>
    <s v="CSS/HS-CUSTOM-BLDR"/>
    <s v="PHI CONSTRUCTION, INC."/>
    <s v="OREGON STATE OPERATIONS CAMPUS"/>
    <s v="EN"/>
    <d v="2020-02-19T00:00:00"/>
    <n v="44000"/>
    <m/>
    <s v="OSOC"/>
    <m/>
    <m/>
    <x v="18"/>
    <s v="CA"/>
    <s v="P"/>
    <s v="CR"/>
    <n v="43887"/>
    <n v="43888"/>
    <m/>
    <n v="1"/>
    <n v="0"/>
    <n v="0"/>
    <n v="0"/>
    <n v="0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s v="PBROBBINS"/>
    <n v="43881"/>
    <n v="43881"/>
    <n v="43916"/>
    <n v="43916"/>
    <m/>
    <m/>
    <m/>
    <m/>
    <m/>
    <m/>
    <m/>
    <m/>
    <m/>
    <m/>
    <s v="SVCORDERMAN"/>
    <d v="2020-05-18T00:00:00"/>
    <m/>
    <d v="2020-05-18T00:00:00"/>
    <m/>
    <m/>
    <m/>
    <m/>
    <m/>
    <m/>
    <m/>
    <m/>
    <m/>
    <m/>
    <m/>
    <m/>
    <m/>
    <m/>
    <m/>
    <m/>
    <m/>
    <m/>
    <m/>
    <d v="2020-06-18T00:00:00"/>
    <m/>
    <s v="PBROBBINS"/>
    <d v="2020-04-14T00:00:00"/>
    <m/>
    <d v="2020-04-14T00:00:00"/>
    <d v="2020-03-26T00:00:00"/>
    <m/>
    <m/>
    <m/>
    <m/>
    <m/>
    <m/>
    <m/>
    <m/>
    <m/>
    <m/>
    <x v="0"/>
    <x v="0"/>
  </r>
  <r>
    <s v="DEKLASING"/>
    <n v="1902204807"/>
    <s v="CSS/HS-CUSTOM-BLDR"/>
    <s v="PHI CONSTRUCTION, INC."/>
    <s v="OREGON STATE OPERATIONS CAMPUS"/>
    <s v="EN"/>
    <d v="2020-03-02T00:00:00"/>
    <n v="43993"/>
    <m/>
    <s v="OSOC"/>
    <s v="CSS"/>
    <s v="CSS"/>
    <x v="18"/>
    <s v="CA"/>
    <s v="P"/>
    <s v="CR"/>
    <n v="43892"/>
    <n v="43892"/>
    <m/>
    <n v="1"/>
    <n v="0"/>
    <n v="0.09"/>
    <n v="0"/>
    <n v="0"/>
    <n v="0"/>
    <m/>
    <n v="0"/>
    <n v="0"/>
    <n v="0"/>
    <m/>
    <m/>
    <n v="0"/>
    <n v="-199"/>
    <m/>
    <n v="0"/>
    <m/>
    <n v="0"/>
    <m/>
    <m/>
    <m/>
    <m/>
    <m/>
    <m/>
    <m/>
    <m/>
    <m/>
    <m/>
    <m/>
    <m/>
    <m/>
    <m/>
    <m/>
    <m/>
    <m/>
    <m/>
    <m/>
    <m/>
    <s v="MEDWARDS2"/>
    <n v="43887"/>
    <n v="43887"/>
    <n v="43889"/>
    <n v="43889"/>
    <s v="MAWITTMAIER"/>
    <n v="43889"/>
    <n v="43889"/>
    <n v="43889"/>
    <n v="43889"/>
    <s v="MAWITTMAIER"/>
    <m/>
    <m/>
    <m/>
    <m/>
    <s v="SVCORDERMAN"/>
    <d v="2020-05-11T00:00:00"/>
    <m/>
    <d v="2020-05-11T00:00:00"/>
    <m/>
    <m/>
    <m/>
    <m/>
    <m/>
    <m/>
    <m/>
    <m/>
    <m/>
    <m/>
    <m/>
    <m/>
    <m/>
    <m/>
    <m/>
    <m/>
    <m/>
    <m/>
    <m/>
    <d v="2020-06-11T00:00:00"/>
    <m/>
    <s v="MAWITTMAIER"/>
    <d v="2020-03-06T00:00:00"/>
    <m/>
    <d v="2020-03-06T00:00:00"/>
    <d v="2020-03-02T00:00:00"/>
    <s v="MAWITTMAIER"/>
    <n v="43892"/>
    <n v="43892"/>
    <n v="43892"/>
    <n v="43892"/>
    <m/>
    <m/>
    <m/>
    <m/>
    <m/>
    <x v="0"/>
    <x v="0"/>
  </r>
  <r>
    <s v="DCTALBOTT"/>
    <n v="1900591245"/>
    <s v="CSS/HS-ENPARTS-BLD"/>
    <s v="AMERICAN GENERAL CONSTRUCTION INC"/>
    <s v="SAN DIEGO INT. AIRPORT"/>
    <s v="BO"/>
    <d v="2020-02-24T00:00:00"/>
    <d v="2020-03-02T00:00:00"/>
    <m/>
    <s v="SDIA"/>
    <m/>
    <m/>
    <x v="18"/>
    <s v="CA"/>
    <s v="Z1"/>
    <m/>
    <m/>
    <m/>
    <m/>
    <n v="1"/>
    <n v="0"/>
    <n v="0"/>
    <n v="0.16"/>
    <n v="0.16"/>
    <n v="0"/>
    <m/>
    <n v="0"/>
    <n v="0"/>
    <n v="0"/>
    <m/>
    <m/>
    <n v="0"/>
    <n v="1"/>
    <n v="100"/>
    <n v="-972.6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2-24T00:00:00"/>
    <m/>
    <d v="2020-02-24T00:00:00"/>
    <d v="2020-02-24T00:00:00"/>
    <m/>
    <m/>
    <m/>
    <m/>
    <m/>
    <m/>
    <m/>
    <m/>
    <d v="2020-02-27T00:00:00"/>
    <m/>
    <m/>
    <m/>
    <m/>
    <m/>
    <m/>
    <m/>
    <m/>
    <m/>
    <d v="2020-02-22T00:00:00"/>
    <n v="43892"/>
    <s v="BTOTTEN"/>
    <d v="2020-02-24T00:00:00"/>
    <m/>
    <d v="2020-02-24T00:00:00"/>
    <d v="2020-02-24T00:00:00"/>
    <m/>
    <m/>
    <m/>
    <m/>
    <m/>
    <m/>
    <m/>
    <m/>
    <m/>
    <m/>
    <x v="0"/>
    <x v="1"/>
  </r>
  <r>
    <s v="DCTALBOTT"/>
    <n v="1900591248"/>
    <s v="CSS/HS-ENPARTS-BLD"/>
    <s v="AMERICAN GENERAL CONSTRUCTION INC"/>
    <s v="SAN DIEGO INT. AIRPORT"/>
    <s v="BO"/>
    <d v="2020-03-13T00:00:00"/>
    <n v="43908"/>
    <m/>
    <s v="SDIA"/>
    <m/>
    <m/>
    <x v="18"/>
    <s v="CA"/>
    <s v="Z1"/>
    <m/>
    <m/>
    <m/>
    <m/>
    <n v="1"/>
    <n v="0"/>
    <n v="0"/>
    <n v="0.08"/>
    <n v="0.08"/>
    <n v="0"/>
    <m/>
    <n v="0"/>
    <n v="0"/>
    <n v="0"/>
    <m/>
    <m/>
    <n v="0"/>
    <n v="1"/>
    <n v="100"/>
    <n v="-176.8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0T00:00:00"/>
    <m/>
    <d v="2020-03-20T00:00:00"/>
    <d v="2020-03-20T00:00:00"/>
    <m/>
    <m/>
    <m/>
    <m/>
    <m/>
    <m/>
    <m/>
    <m/>
    <d v="2020-03-25T00:00:00"/>
    <m/>
    <m/>
    <m/>
    <m/>
    <m/>
    <m/>
    <m/>
    <m/>
    <m/>
    <d v="2020-03-27T00:00:00"/>
    <n v="43917"/>
    <s v="BTOTTEN"/>
    <d v="2020-03-13T00:00:00"/>
    <m/>
    <d v="2020-03-13T00:00:00"/>
    <d v="2020-03-13T00:00:00"/>
    <m/>
    <m/>
    <m/>
    <m/>
    <m/>
    <m/>
    <m/>
    <m/>
    <m/>
    <m/>
    <x v="0"/>
    <x v="1"/>
  </r>
  <r>
    <s v="MARQD"/>
    <n v="1804047101"/>
    <s v="VP/Z-CUSTOM-BLDR"/>
    <s v="AMG &amp; ASSOCIATES, INC."/>
    <s v="JARPD - INC 3 ALTERNATES"/>
    <s v="BO"/>
    <d v="2018-09-19T00:00:00"/>
    <n v="43934"/>
    <m/>
    <s v="142-200"/>
    <s v="VIS"/>
    <s v="VIS"/>
    <x v="1"/>
    <s v="CA"/>
    <s v="B1"/>
    <s v="OTHER"/>
    <n v="43845"/>
    <n v="43845"/>
    <m/>
    <n v="473281.85"/>
    <n v="0"/>
    <n v="130.65"/>
    <n v="114.67"/>
    <n v="114.67"/>
    <n v="726.77"/>
    <n v="0"/>
    <n v="497.62"/>
    <n v="16.5"/>
    <n v="514.12"/>
    <n v="231855.44"/>
    <n v="97580.45"/>
    <n v="0"/>
    <n v="46044.31"/>
    <n v="9.7289999999999992"/>
    <n v="0"/>
    <m/>
    <n v="19.899999999999999"/>
    <m/>
    <m/>
    <m/>
    <m/>
    <m/>
    <s v="KPTRAN"/>
    <n v="43514"/>
    <n v="43514"/>
    <n v="43518"/>
    <m/>
    <s v="HUAGUILAR"/>
    <n v="43521"/>
    <n v="43521"/>
    <n v="43523"/>
    <m/>
    <s v="DETRAUGHBER"/>
    <n v="43868"/>
    <n v="43868"/>
    <n v="43871"/>
    <n v="43867"/>
    <s v="MANOM"/>
    <n v="43880"/>
    <n v="43880"/>
    <n v="43895"/>
    <n v="43895"/>
    <s v="AMEES"/>
    <n v="43896"/>
    <n v="43896"/>
    <n v="43903"/>
    <n v="43903"/>
    <m/>
    <m/>
    <m/>
    <m/>
    <m/>
    <s v="SVCORDERMAN"/>
    <d v="2020-03-23T00:00:00"/>
    <m/>
    <d v="2020-03-23T00:00:00"/>
    <d v="2020-03-26T00:00:00"/>
    <s v="MANOM"/>
    <n v="43907"/>
    <n v="43907"/>
    <n v="43907"/>
    <n v="43907"/>
    <m/>
    <m/>
    <m/>
    <n v="43920"/>
    <m/>
    <s v="KPTRAN"/>
    <m/>
    <m/>
    <m/>
    <m/>
    <m/>
    <m/>
    <m/>
    <d v="2020-04-20T00:00:00"/>
    <m/>
    <s v="PVIJAYAKUMAR"/>
    <d v="2020-03-20T00:00:00"/>
    <m/>
    <d v="2020-03-20T00:00:00"/>
    <d v="2020-03-26T00:00:00"/>
    <s v="JADELGADILLO"/>
    <n v="43489"/>
    <n v="43489"/>
    <n v="43493"/>
    <n v="43497"/>
    <m/>
    <m/>
    <m/>
    <m/>
    <m/>
    <x v="1"/>
    <x v="0"/>
  </r>
  <r>
    <s v="JUTSLER"/>
    <n v="1900558916"/>
    <s v="VP/Z-CUSTOM-BLDR"/>
    <s v="HANSEN-RICE, INC."/>
    <s v="ROSEBURG HANGAR 110X24"/>
    <s v="BO"/>
    <d v="2020-03-17T00:00:00"/>
    <m/>
    <m/>
    <m/>
    <s v="VIS"/>
    <s v="NC"/>
    <x v="1"/>
    <s v="CA"/>
    <s v="C1"/>
    <m/>
    <d v="2020-03-20T00:00:00"/>
    <d v="2020-03-20T00:00:00"/>
    <m/>
    <n v="527"/>
    <n v="0"/>
    <n v="0.14000000000000001"/>
    <n v="0.14000000000000001"/>
    <n v="0.14000000000000001"/>
    <n v="0"/>
    <m/>
    <n v="0"/>
    <n v="0"/>
    <n v="0"/>
    <m/>
    <m/>
    <n v="0"/>
    <n v="276.05"/>
    <n v="52.381"/>
    <n v="0"/>
    <m/>
    <n v="0"/>
    <m/>
    <m/>
    <m/>
    <m/>
    <m/>
    <s v="CJFALIN"/>
    <m/>
    <m/>
    <m/>
    <m/>
    <s v="MKWONG"/>
    <m/>
    <m/>
    <m/>
    <m/>
    <m/>
    <m/>
    <m/>
    <m/>
    <m/>
    <m/>
    <m/>
    <m/>
    <m/>
    <m/>
    <m/>
    <m/>
    <m/>
    <m/>
    <m/>
    <m/>
    <m/>
    <m/>
    <m/>
    <m/>
    <s v="SVCORDERMAN"/>
    <d v="2020-03-20T00:00:00"/>
    <m/>
    <d v="2020-03-20T00:00:00"/>
    <d v="2020-03-20T00:00:00"/>
    <m/>
    <m/>
    <m/>
    <m/>
    <m/>
    <m/>
    <m/>
    <m/>
    <d v="2020-03-25T00:00:00"/>
    <m/>
    <s v="HAMIS"/>
    <m/>
    <m/>
    <m/>
    <m/>
    <m/>
    <m/>
    <m/>
    <d v="2020-03-26T00:00:00"/>
    <m/>
    <s v="MDAVIS"/>
    <d v="2020-03-18T00:00:00"/>
    <m/>
    <d v="2020-03-18T00:00:00"/>
    <d v="2020-03-17T00:00:00"/>
    <s v="RRODRIGUEZ"/>
    <m/>
    <m/>
    <m/>
    <m/>
    <m/>
    <m/>
    <m/>
    <m/>
    <m/>
    <x v="0"/>
    <x v="0"/>
  </r>
  <r>
    <s v="CDTELFER"/>
    <n v="1900629234"/>
    <s v="VP/CLAIM-ENPARTS-BLDR"/>
    <s v="CHG BUILDING SYSTEMS, INC."/>
    <s v="SNOKING HOCKEY"/>
    <s v="BO"/>
    <d v="2020-03-09T00:00:00"/>
    <d v="2020-03-12T00:00:00"/>
    <m/>
    <n v="29045"/>
    <s v="VIS"/>
    <s v="EVA"/>
    <x v="1"/>
    <s v="CA"/>
    <s v="F3"/>
    <s v="OTHER"/>
    <m/>
    <m/>
    <m/>
    <n v="21.54"/>
    <n v="0"/>
    <n v="0.01"/>
    <n v="0.01"/>
    <n v="0.01"/>
    <n v="0"/>
    <m/>
    <n v="0"/>
    <n v="0"/>
    <n v="0"/>
    <m/>
    <m/>
    <n v="0"/>
    <n v="11.28"/>
    <n v="52.368000000000002"/>
    <n v="-15.22"/>
    <m/>
    <n v="0"/>
    <m/>
    <m/>
    <m/>
    <m/>
    <m/>
    <s v="HARBD"/>
    <m/>
    <m/>
    <m/>
    <m/>
    <s v="DWESSEL"/>
    <m/>
    <m/>
    <m/>
    <m/>
    <m/>
    <m/>
    <m/>
    <m/>
    <m/>
    <m/>
    <m/>
    <m/>
    <m/>
    <m/>
    <m/>
    <m/>
    <m/>
    <m/>
    <m/>
    <m/>
    <m/>
    <m/>
    <m/>
    <m/>
    <s v="SVCORDERMAN"/>
    <d v="2020-03-10T00:00:00"/>
    <m/>
    <d v="2020-03-10T00:00:00"/>
    <d v="2020-03-10T00:00:00"/>
    <m/>
    <m/>
    <m/>
    <m/>
    <m/>
    <m/>
    <m/>
    <m/>
    <m/>
    <m/>
    <s v="DWESSEL"/>
    <m/>
    <m/>
    <m/>
    <m/>
    <m/>
    <m/>
    <m/>
    <d v="2020-03-13T00:00:00"/>
    <n v="43901"/>
    <s v="KUMAN"/>
    <d v="2020-03-09T00:00:00"/>
    <m/>
    <d v="2020-03-09T00:00:00"/>
    <d v="2020-03-09T00:00:00"/>
    <s v="DETRAUGHBER"/>
    <m/>
    <m/>
    <m/>
    <m/>
    <m/>
    <m/>
    <m/>
    <m/>
    <m/>
    <x v="0"/>
    <x v="2"/>
  </r>
  <r>
    <s v="CDTELFER"/>
    <n v="1900629235"/>
    <s v="VP/CLAIM-ENPARTS-BLDR"/>
    <s v="CHG BUILDING SYSTEMS, INC."/>
    <s v="SNOKING HOCKEY"/>
    <s v="BO"/>
    <d v="2020-03-18T00:00:00"/>
    <d v="2020-03-20T00:00:00"/>
    <m/>
    <n v="29045"/>
    <s v="VIS"/>
    <s v="EVA"/>
    <x v="1"/>
    <s v="CA"/>
    <s v="F3"/>
    <s v="OTHER"/>
    <m/>
    <m/>
    <m/>
    <n v="84.42"/>
    <n v="0"/>
    <n v="0.03"/>
    <n v="0.03"/>
    <n v="0.03"/>
    <n v="0"/>
    <m/>
    <n v="0"/>
    <n v="0"/>
    <n v="0"/>
    <m/>
    <m/>
    <n v="0"/>
    <n v="44.22"/>
    <n v="52.381"/>
    <n v="-72.19"/>
    <m/>
    <n v="0"/>
    <m/>
    <m/>
    <m/>
    <m/>
    <m/>
    <s v="HARBD"/>
    <m/>
    <m/>
    <m/>
    <m/>
    <s v="DWESSEL"/>
    <m/>
    <m/>
    <m/>
    <m/>
    <m/>
    <m/>
    <m/>
    <m/>
    <m/>
    <m/>
    <m/>
    <m/>
    <m/>
    <m/>
    <m/>
    <m/>
    <m/>
    <m/>
    <m/>
    <m/>
    <m/>
    <m/>
    <m/>
    <m/>
    <s v="SVCORDERMAN"/>
    <n v="43908"/>
    <m/>
    <d v="2020-03-18T00:00:00"/>
    <d v="2020-03-18T00:00:00"/>
    <m/>
    <m/>
    <m/>
    <m/>
    <m/>
    <m/>
    <m/>
    <m/>
    <d v="2020-03-23T00:00:00"/>
    <m/>
    <s v="DWESSEL"/>
    <m/>
    <m/>
    <m/>
    <m/>
    <m/>
    <m/>
    <m/>
    <d v="2020-03-23T00:00:00"/>
    <n v="43910"/>
    <s v="KUMAN"/>
    <d v="2020-03-18T00:00:00"/>
    <m/>
    <d v="2020-03-18T00:00:00"/>
    <d v="2020-03-18T00:00:00"/>
    <s v="DETRAUGHBER"/>
    <m/>
    <m/>
    <m/>
    <m/>
    <m/>
    <m/>
    <m/>
    <m/>
    <m/>
    <x v="0"/>
    <x v="2"/>
  </r>
  <r>
    <s v="DCALVO"/>
    <n v="1901625406"/>
    <s v="VP/CLAIM-ENPARTS-BLDR"/>
    <s v="DALKE CONSTRUCTION COMPANY INC."/>
    <s v="POLK COUNTY NEW VEHICLE BUILDI"/>
    <s v="BO"/>
    <d v="2020-03-21T00:00:00"/>
    <m/>
    <m/>
    <m/>
    <s v="VIS"/>
    <s v="MEM"/>
    <x v="1"/>
    <s v="CA"/>
    <s v="F3"/>
    <s v="OTHER"/>
    <m/>
    <m/>
    <m/>
    <n v="1791.66"/>
    <n v="0"/>
    <n v="0.59"/>
    <n v="0.59"/>
    <n v="0.59"/>
    <n v="0"/>
    <m/>
    <n v="0"/>
    <n v="0"/>
    <n v="0"/>
    <m/>
    <m/>
    <n v="0"/>
    <n v="938.49"/>
    <n v="52.381"/>
    <n v="-854.49"/>
    <m/>
    <n v="0"/>
    <m/>
    <m/>
    <m/>
    <m/>
    <m/>
    <s v="JDPETRICH"/>
    <m/>
    <m/>
    <m/>
    <m/>
    <s v="HAMIS"/>
    <m/>
    <m/>
    <m/>
    <m/>
    <m/>
    <m/>
    <m/>
    <m/>
    <m/>
    <m/>
    <m/>
    <m/>
    <m/>
    <m/>
    <m/>
    <m/>
    <m/>
    <m/>
    <m/>
    <m/>
    <m/>
    <m/>
    <m/>
    <m/>
    <s v="SVCORDERMAN"/>
    <d v="2020-03-23T00:00:00"/>
    <m/>
    <d v="2020-03-23T00:00:00"/>
    <d v="2020-03-23T00:00:00"/>
    <m/>
    <m/>
    <m/>
    <m/>
    <m/>
    <m/>
    <m/>
    <m/>
    <m/>
    <m/>
    <s v="HAMIS"/>
    <m/>
    <m/>
    <m/>
    <m/>
    <m/>
    <m/>
    <m/>
    <d v="2020-03-24T00:00:00"/>
    <d v="2020-03-24T00:00:00"/>
    <s v="RAMAS"/>
    <d v="2020-03-23T00:00:00"/>
    <m/>
    <d v="2020-03-23T00:00:00"/>
    <d v="2020-03-23T00:00:00"/>
    <s v="JCASTANEDA"/>
    <m/>
    <m/>
    <m/>
    <m/>
    <m/>
    <m/>
    <m/>
    <m/>
    <m/>
    <x v="0"/>
    <x v="2"/>
  </r>
  <r>
    <s v="MARQD"/>
    <n v="1804743401"/>
    <s v="VP/Z-CUSTOM-BLDR"/>
    <s v="DEL MAR ERECTORS, INC."/>
    <s v="SUMMIT RENTALS"/>
    <s v="BO"/>
    <d v="2018-12-19T00:00:00"/>
    <d v="2020-04-21T00:00:00"/>
    <m/>
    <s v="4474 Summit"/>
    <s v="VIS"/>
    <s v="VIS"/>
    <x v="6"/>
    <s v="CA"/>
    <s v="B1"/>
    <m/>
    <d v="2020-02-19T00:00:00"/>
    <d v="2020-02-20T00:00:00"/>
    <m/>
    <n v="40301.599999999999"/>
    <n v="0"/>
    <n v="10.76"/>
    <n v="11.63"/>
    <n v="11.63"/>
    <n v="56.62"/>
    <n v="56.5"/>
    <n v="65.5"/>
    <n v="8.5"/>
    <n v="74"/>
    <n v="7981.52"/>
    <n v="4708"/>
    <n v="0"/>
    <n v="6182.65"/>
    <n v="15.340999999999999"/>
    <n v="0"/>
    <m/>
    <n v="22.3"/>
    <m/>
    <m/>
    <m/>
    <m/>
    <m/>
    <s v="AYISMMA"/>
    <d v="2020-02-28T00:00:00"/>
    <d v="2020-02-28T00:00:00"/>
    <d v="2020-03-04T00:00:00"/>
    <n v="43893"/>
    <s v="KPTRAN"/>
    <d v="2019-01-17T00:00:00"/>
    <d v="2019-01-17T00:00:00"/>
    <d v="2019-01-17T00:00:00"/>
    <n v="43481"/>
    <s v="RRODRIGUEZ"/>
    <n v="43895"/>
    <m/>
    <n v="43895"/>
    <n v="43899"/>
    <s v="GLUGO"/>
    <d v="2020-03-05T00:00:00"/>
    <d v="2020-03-05T00:00:00"/>
    <d v="2020-03-09T00:00:00"/>
    <d v="2020-03-09T00:00:00"/>
    <s v="AARIZMENDI"/>
    <d v="2020-03-11T00:00:00"/>
    <m/>
    <d v="2020-03-12T00:00:00"/>
    <d v="2020-03-12T00:00:00"/>
    <m/>
    <m/>
    <m/>
    <m/>
    <m/>
    <s v="SVCORDERMAN"/>
    <d v="2020-03-24T00:00:00"/>
    <m/>
    <d v="2020-03-24T00:00:00"/>
    <d v="2020-03-27T00:00:00"/>
    <s v="GLUGO"/>
    <d v="2020-03-20T00:00:00"/>
    <m/>
    <d v="2020-03-20T00:00:00"/>
    <d v="2020-03-20T00:00:00"/>
    <m/>
    <m/>
    <m/>
    <d v="2020-04-01T00:00:00"/>
    <m/>
    <s v="KPTRAN"/>
    <m/>
    <m/>
    <m/>
    <m/>
    <m/>
    <m/>
    <m/>
    <d v="2020-04-22T00:00:00"/>
    <m/>
    <s v="GLUGO"/>
    <d v="2020-03-20T00:00:00"/>
    <m/>
    <d v="2020-03-20T00:00:00"/>
    <d v="2020-03-20T00:00:00"/>
    <s v="RRODRIGUEZ"/>
    <d v="2019-01-10T00:00:00"/>
    <d v="2019-01-10T00:00:00"/>
    <d v="2019-01-10T00:00:00"/>
    <d v="2019-01-10T00:00:00"/>
    <s v="DOGO"/>
    <m/>
    <m/>
    <m/>
    <m/>
    <x v="0"/>
    <x v="0"/>
  </r>
  <r>
    <s v="DCALVO"/>
    <n v="1902553201"/>
    <s v="VP/Z-CUSTOM-BLDR"/>
    <s v="DALKE CONSTRUCTION COMPANY INC."/>
    <s v="POLK COUNTY SAND BUNKER 11-26-"/>
    <s v="BO"/>
    <d v="2020-01-07T00:00:00"/>
    <d v="2020-03-19T00:00:00"/>
    <m/>
    <s v="19-492"/>
    <s v="VIS"/>
    <s v="VIS"/>
    <x v="6"/>
    <s v="CA"/>
    <s v="B1"/>
    <m/>
    <d v="2020-02-24T00:00:00"/>
    <d v="2020-02-25T00:00:00"/>
    <m/>
    <n v="118218.65"/>
    <n v="118218.65"/>
    <n v="29.62"/>
    <n v="27.71"/>
    <n v="27.71"/>
    <n v="99.72"/>
    <m/>
    <n v="132.25"/>
    <n v="13"/>
    <n v="145.25"/>
    <n v="23037.360000000001"/>
    <n v="10970.17"/>
    <n v="0"/>
    <n v="41157.11"/>
    <n v="34.814"/>
    <n v="56437.03"/>
    <n v="47.74"/>
    <n v="36.5"/>
    <m/>
    <m/>
    <m/>
    <m/>
    <m/>
    <s v="HERRG"/>
    <d v="2020-01-30T00:00:00"/>
    <d v="2020-01-30T00:00:00"/>
    <d v="2020-02-07T00:00:00"/>
    <d v="2020-02-11T00:00:00"/>
    <s v="DWESSEL"/>
    <d v="2020-02-06T00:00:00"/>
    <n v="43867"/>
    <d v="2020-02-06T00:00:00"/>
    <d v="2020-02-12T00:00:00"/>
    <s v="WRSMITH"/>
    <n v="43873"/>
    <n v="43873"/>
    <n v="43873"/>
    <n v="43873"/>
    <s v="GLUGO"/>
    <d v="2020-02-10T00:00:00"/>
    <d v="2020-02-10T00:00:00"/>
    <d v="2020-02-17T00:00:00"/>
    <d v="2020-02-17T00:00:00"/>
    <s v="AARIZMENDI"/>
    <d v="2020-02-18T00:00:00"/>
    <d v="2020-02-18T00:00:00"/>
    <d v="2020-02-21T00:00:00"/>
    <d v="2020-02-21T00:00:00"/>
    <m/>
    <m/>
    <m/>
    <m/>
    <m/>
    <s v="SVCORDERMAN"/>
    <d v="2020-02-28T00:00:00"/>
    <m/>
    <d v="2020-02-28T00:00:00"/>
    <d v="2020-02-28T00:00:00"/>
    <s v="GLUGO"/>
    <d v="2020-02-27T00:00:00"/>
    <d v="2020-02-27T00:00:00"/>
    <d v="2020-02-27T00:00:00"/>
    <d v="2020-02-27T00:00:00"/>
    <m/>
    <m/>
    <m/>
    <d v="2020-03-04T00:00:00"/>
    <m/>
    <s v="HUAGUILAR"/>
    <m/>
    <m/>
    <m/>
    <m/>
    <m/>
    <m/>
    <m/>
    <d v="2020-03-24T00:00:00"/>
    <d v="2020-03-25T00:00:00"/>
    <s v="GLUGO"/>
    <d v="2020-02-27T00:00:00"/>
    <m/>
    <d v="2020-02-27T00:00:00"/>
    <d v="2020-02-27T00:00:00"/>
    <s v="JCASTANEDA"/>
    <d v="2020-01-27T00:00:00"/>
    <d v="2020-01-27T00:00:00"/>
    <d v="2020-01-29T00:00:00"/>
    <d v="2020-01-29T00:00:00"/>
    <m/>
    <m/>
    <m/>
    <m/>
    <m/>
    <x v="0"/>
    <x v="0"/>
  </r>
  <r>
    <s v="KLGOETZ"/>
    <n v="1902427101"/>
    <s v="VP/FSTRK-STD-BLDR"/>
    <s v="TETON WEST CONSTRUCTION, INC."/>
    <s v="BRIAN CRANDALL 50X128"/>
    <s v="BO"/>
    <d v="2020-02-06T00:00:00"/>
    <n v="43909"/>
    <m/>
    <n v="176"/>
    <s v="CST"/>
    <s v="MXC"/>
    <x v="6"/>
    <s v="CA"/>
    <s v="B1"/>
    <m/>
    <n v="43871"/>
    <n v="43872"/>
    <m/>
    <n v="43776.32"/>
    <n v="0"/>
    <n v="20.83"/>
    <n v="22.15"/>
    <n v="22.15"/>
    <n v="15"/>
    <m/>
    <n v="26"/>
    <n v="0"/>
    <n v="26"/>
    <n v="3465"/>
    <n v="1650"/>
    <n v="0"/>
    <n v="4454.09"/>
    <n v="10.175000000000001"/>
    <n v="2357.77"/>
    <m/>
    <n v="17.82"/>
    <m/>
    <m/>
    <m/>
    <m/>
    <m/>
    <s v="ANMARTINEZ"/>
    <n v="43874"/>
    <n v="43874"/>
    <n v="43879"/>
    <n v="43879"/>
    <m/>
    <n v="43879"/>
    <n v="43879"/>
    <n v="43879"/>
    <n v="43879"/>
    <s v="ANMARTINEZ"/>
    <m/>
    <m/>
    <n v="43879"/>
    <n v="43879"/>
    <s v="LPARRA"/>
    <n v="43882"/>
    <n v="43882"/>
    <n v="43882"/>
    <n v="43882"/>
    <s v="AJCUEVAS"/>
    <n v="43885"/>
    <n v="43885"/>
    <n v="43885"/>
    <n v="43885"/>
    <m/>
    <m/>
    <m/>
    <m/>
    <m/>
    <s v="SVCORDERMAN"/>
    <d v="2020-02-28T00:00:00"/>
    <m/>
    <d v="2020-02-28T00:00:00"/>
    <d v="2020-02-28T00:00:00"/>
    <s v="LPARRA"/>
    <n v="43888"/>
    <n v="43888"/>
    <n v="43888"/>
    <n v="43888"/>
    <m/>
    <m/>
    <m/>
    <n v="43894"/>
    <m/>
    <s v="CAWANG"/>
    <m/>
    <m/>
    <m/>
    <m/>
    <m/>
    <m/>
    <m/>
    <d v="2020-04-09T00:00:00"/>
    <m/>
    <s v="LPARRA"/>
    <d v="2020-02-27T00:00:00"/>
    <m/>
    <d v="2020-02-27T00:00:00"/>
    <d v="2020-02-27T00:00:00"/>
    <m/>
    <m/>
    <m/>
    <m/>
    <m/>
    <m/>
    <m/>
    <m/>
    <m/>
    <m/>
    <x v="0"/>
    <x v="0"/>
  </r>
  <r>
    <s v="KLGOETZ"/>
    <n v="2000405201"/>
    <s v="VP/FSTRK-STD-BLDR"/>
    <s v="TETON WEST CONSTRUCTION, INC."/>
    <s v="ZOLLINGER 60X100X22"/>
    <s v="EN"/>
    <d v="2020-03-04T00:00:00"/>
    <n v="43949"/>
    <m/>
    <n v="176"/>
    <s v="CST"/>
    <s v="MXC"/>
    <x v="6"/>
    <s v="CA"/>
    <s v="B1"/>
    <m/>
    <n v="43895"/>
    <n v="43896"/>
    <m/>
    <n v="47183.32"/>
    <n v="0"/>
    <n v="20.69"/>
    <n v="20.97"/>
    <n v="0.04"/>
    <n v="15"/>
    <m/>
    <n v="28"/>
    <n v="0"/>
    <n v="28"/>
    <n v="3465"/>
    <n v="1650"/>
    <n v="0"/>
    <n v="8395.32"/>
    <n v="17.792999999999999"/>
    <n v="0"/>
    <m/>
    <n v="17.79"/>
    <m/>
    <m/>
    <m/>
    <m/>
    <m/>
    <s v="LRAMIREZ"/>
    <n v="43901"/>
    <n v="43901"/>
    <n v="43907"/>
    <n v="43907"/>
    <s v="RDENNIS1"/>
    <n v="43907"/>
    <n v="43903"/>
    <n v="43907"/>
    <n v="43907"/>
    <m/>
    <m/>
    <m/>
    <m/>
    <m/>
    <s v="PLINALUNA"/>
    <n v="43908"/>
    <n v="43908"/>
    <n v="43909"/>
    <n v="43909"/>
    <s v="LPARRA"/>
    <n v="43910"/>
    <n v="43910"/>
    <n v="43910"/>
    <n v="43910"/>
    <m/>
    <m/>
    <m/>
    <m/>
    <m/>
    <s v="SVCORDERMAN"/>
    <n v="43921"/>
    <m/>
    <d v="2020-03-31T00:00:00"/>
    <m/>
    <m/>
    <m/>
    <m/>
    <m/>
    <m/>
    <m/>
    <m/>
    <m/>
    <m/>
    <m/>
    <s v="CAWANG"/>
    <m/>
    <m/>
    <m/>
    <m/>
    <m/>
    <m/>
    <m/>
    <d v="2020-04-28T00:00:00"/>
    <m/>
    <s v="PLINALUNA"/>
    <d v="2020-03-25T00:00:00"/>
    <m/>
    <d v="2020-03-25T00:00:00"/>
    <d v="2020-03-25T00:00:00"/>
    <m/>
    <m/>
    <m/>
    <m/>
    <m/>
    <m/>
    <m/>
    <m/>
    <m/>
    <m/>
    <x v="0"/>
    <x v="0"/>
  </r>
  <r>
    <s v="KLGOETZ"/>
    <n v="1902175301"/>
    <s v="VP/FSTRK-STD-BLDR"/>
    <s v="TETON WEST CONSTRUCTION, INC."/>
    <s v="JD MILLWORKS FACILITY 10"/>
    <s v="BO"/>
    <d v="2020-02-03T00:00:00"/>
    <d v="2020-03-27T00:00:00"/>
    <m/>
    <n v="176"/>
    <s v="CST"/>
    <s v="MEM"/>
    <x v="6"/>
    <s v="CA"/>
    <s v="B2"/>
    <m/>
    <d v="2020-02-05T00:00:00"/>
    <d v="2020-02-06T00:00:00"/>
    <m/>
    <n v="114301.22"/>
    <n v="0"/>
    <n v="48.85"/>
    <n v="48.71"/>
    <n v="48.71"/>
    <n v="40"/>
    <m/>
    <n v="36"/>
    <n v="0"/>
    <n v="36"/>
    <n v="3465"/>
    <n v="1650"/>
    <n v="0"/>
    <n v="20291.22"/>
    <n v="17.751999999999999"/>
    <n v="3378.81"/>
    <m/>
    <n v="17.75"/>
    <m/>
    <m/>
    <m/>
    <m/>
    <m/>
    <s v="YABUKUPPEH"/>
    <d v="2020-02-06T00:00:00"/>
    <d v="2020-02-06T00:00:00"/>
    <d v="2020-02-10T00:00:00"/>
    <d v="2020-02-10T00:00:00"/>
    <s v="WILLA1"/>
    <d v="2020-02-07T00:00:00"/>
    <d v="2020-02-07T00:00:00"/>
    <d v="2020-02-07T00:00:00"/>
    <d v="2020-02-10T00:00:00"/>
    <m/>
    <m/>
    <m/>
    <m/>
    <m/>
    <s v="NNAVA"/>
    <d v="2020-02-19T00:00:00"/>
    <d v="2020-02-19T00:00:00"/>
    <d v="2020-02-24T00:00:00"/>
    <d v="2020-02-24T00:00:00"/>
    <s v="LPARRA"/>
    <d v="2020-02-25T00:00:00"/>
    <d v="2020-02-25T00:00:00"/>
    <d v="2020-02-25T00:00:00"/>
    <d v="2020-02-26T00:00:00"/>
    <m/>
    <m/>
    <m/>
    <m/>
    <m/>
    <s v="SVCORDERMAN"/>
    <d v="2020-03-02T00:00:00"/>
    <m/>
    <d v="2020-03-02T00:00:00"/>
    <d v="2020-03-02T00:00:00"/>
    <s v="NNAVA"/>
    <d v="2020-02-28T00:00:00"/>
    <d v="2020-02-28T00:00:00"/>
    <d v="2020-02-28T00:00:00"/>
    <d v="2020-02-28T00:00:00"/>
    <m/>
    <m/>
    <m/>
    <d v="2020-03-05T00:00:00"/>
    <m/>
    <s v="CHYDER"/>
    <m/>
    <m/>
    <m/>
    <m/>
    <m/>
    <m/>
    <m/>
    <d v="2020-05-01T00:00:00"/>
    <m/>
    <s v="NNAVA"/>
    <d v="2020-02-28T00:00:00"/>
    <m/>
    <d v="2020-02-28T00:00:00"/>
    <d v="2020-02-28T00:00:00"/>
    <m/>
    <m/>
    <m/>
    <m/>
    <m/>
    <m/>
    <m/>
    <m/>
    <m/>
    <m/>
    <x v="0"/>
    <x v="0"/>
  </r>
  <r>
    <s v="KLGOETZ"/>
    <n v="2000409401"/>
    <s v="VP/FSTRK-STD-BLDR"/>
    <s v="TETON WEST CONSTRUCTION, INC."/>
    <s v="JEFF BUNDY REVISED"/>
    <s v="BO"/>
    <d v="2020-02-27T00:00:00"/>
    <d v="2020-04-06T00:00:00"/>
    <m/>
    <n v="176"/>
    <s v="CST"/>
    <s v="MEM"/>
    <x v="6"/>
    <s v="CA"/>
    <s v="B2"/>
    <m/>
    <d v="2020-02-27T00:00:00"/>
    <d v="2020-02-28T00:00:00"/>
    <m/>
    <n v="96988.2"/>
    <n v="0"/>
    <n v="44.15"/>
    <n v="43.53"/>
    <n v="43.53"/>
    <n v="15"/>
    <m/>
    <n v="24"/>
    <n v="0"/>
    <n v="24"/>
    <n v="3465"/>
    <n v="1650"/>
    <n v="0"/>
    <n v="17230.650000000001"/>
    <n v="17.765999999999998"/>
    <n v="0"/>
    <m/>
    <n v="17.77"/>
    <m/>
    <m/>
    <m/>
    <m/>
    <m/>
    <s v="YABUKUPPEH"/>
    <d v="2020-03-02T00:00:00"/>
    <m/>
    <d v="2020-03-03T00:00:00"/>
    <d v="2020-03-03T00:00:00"/>
    <s v="WILLA1"/>
    <d v="2020-03-03T00:00:00"/>
    <m/>
    <d v="2020-03-03T00:00:00"/>
    <d v="2020-03-03T00:00:00"/>
    <m/>
    <m/>
    <m/>
    <m/>
    <m/>
    <s v="OCAMA"/>
    <d v="2020-03-04T00:00:00"/>
    <d v="2020-03-04T00:00:00"/>
    <d v="2020-03-05T00:00:00"/>
    <d v="2020-03-05T00:00:00"/>
    <m/>
    <m/>
    <m/>
    <m/>
    <m/>
    <m/>
    <m/>
    <m/>
    <m/>
    <m/>
    <s v="SVCORDERMAN"/>
    <d v="2020-03-17T00:00:00"/>
    <m/>
    <d v="2020-03-17T00:00:00"/>
    <d v="2020-03-16T00:00:00"/>
    <m/>
    <m/>
    <m/>
    <m/>
    <m/>
    <m/>
    <m/>
    <m/>
    <d v="2020-03-19T00:00:00"/>
    <m/>
    <s v="CHYDER"/>
    <m/>
    <m/>
    <m/>
    <m/>
    <m/>
    <m/>
    <m/>
    <d v="2020-04-08T00:00:00"/>
    <m/>
    <s v="OCAMA"/>
    <d v="2020-03-10T00:00:00"/>
    <m/>
    <d v="2020-03-10T00:00:00"/>
    <d v="2020-03-10T00:00:00"/>
    <m/>
    <m/>
    <m/>
    <m/>
    <m/>
    <m/>
    <m/>
    <m/>
    <m/>
    <m/>
    <x v="0"/>
    <x v="0"/>
  </r>
  <r>
    <s v="KLGOETZ"/>
    <n v="2000474601"/>
    <s v="VP/FSTRK-STD-BLDR"/>
    <s v="PRE-FAB BUILDERS, INC."/>
    <s v="SHANE SMITH GARAGE BUILDING"/>
    <s v="BO"/>
    <d v="2020-03-06T00:00:00"/>
    <n v="43945"/>
    <m/>
    <m/>
    <s v="CST"/>
    <s v="MEM"/>
    <x v="6"/>
    <s v="CA"/>
    <s v="B2"/>
    <s v="OTHER"/>
    <d v="2020-03-06T00:00:00"/>
    <d v="2020-03-09T00:00:00"/>
    <m/>
    <n v="31982.46"/>
    <n v="0"/>
    <n v="9.1"/>
    <n v="9.49"/>
    <n v="9.49"/>
    <n v="15"/>
    <m/>
    <n v="22.5"/>
    <n v="0"/>
    <n v="22.5"/>
    <n v="3465"/>
    <n v="1650"/>
    <n v="0"/>
    <n v="5107.22"/>
    <n v="15.968999999999999"/>
    <n v="0"/>
    <m/>
    <n v="15.97"/>
    <m/>
    <m/>
    <m/>
    <m/>
    <m/>
    <s v="SMARONDE"/>
    <n v="43899"/>
    <m/>
    <n v="43901"/>
    <n v="43900"/>
    <s v="WILLA1"/>
    <n v="43900"/>
    <m/>
    <n v="43900"/>
    <n v="43900"/>
    <m/>
    <m/>
    <m/>
    <m/>
    <m/>
    <s v="NNAVA"/>
    <n v="43902"/>
    <n v="43901"/>
    <n v="43903"/>
    <n v="43903"/>
    <s v="LOPEA"/>
    <n v="43908"/>
    <n v="43908"/>
    <n v="43908"/>
    <n v="43908"/>
    <m/>
    <m/>
    <m/>
    <m/>
    <m/>
    <s v="SVCORDERMAN"/>
    <d v="2020-03-24T00:00:00"/>
    <m/>
    <d v="2020-03-24T00:00:00"/>
    <d v="2020-03-23T00:00:00"/>
    <s v="NNAVA"/>
    <d v="2020-03-23T00:00:00"/>
    <d v="2020-03-23T00:00:00"/>
    <d v="2020-03-23T00:00:00"/>
    <d v="2020-03-23T00:00:00"/>
    <m/>
    <m/>
    <m/>
    <d v="2020-03-26T00:00:00"/>
    <m/>
    <s v="WILLA1"/>
    <m/>
    <m/>
    <m/>
    <m/>
    <m/>
    <m/>
    <m/>
    <d v="2020-04-21T00:00:00"/>
    <m/>
    <s v="NNAVA"/>
    <d v="2020-03-23T00:00:00"/>
    <m/>
    <d v="2020-03-23T00:00:00"/>
    <d v="2020-03-23T00:00:00"/>
    <m/>
    <m/>
    <m/>
    <m/>
    <m/>
    <m/>
    <m/>
    <m/>
    <m/>
    <m/>
    <x v="0"/>
    <x v="0"/>
  </r>
  <r>
    <s v="MARQD"/>
    <n v="1803714101"/>
    <s v="VP/Z-CUSTOM-BLDR"/>
    <s v="SOUTHERN CALIFORNIA GAS COMPANY"/>
    <s v="SO-CAL GAS COMPRESSOR BUILDING"/>
    <s v="BO"/>
    <d v="2018-09-14T00:00:00"/>
    <n v="43938"/>
    <m/>
    <n v="4400146044"/>
    <s v="VIS"/>
    <s v="VIS"/>
    <x v="6"/>
    <s v="CA"/>
    <s v="C1"/>
    <s v="OTHER"/>
    <n v="43903"/>
    <n v="43903"/>
    <m/>
    <n v="535975.49"/>
    <n v="0"/>
    <n v="157.51"/>
    <n v="156.53"/>
    <n v="156.53"/>
    <n v="379.18"/>
    <n v="379.18"/>
    <n v="543.66999999999996"/>
    <n v="0"/>
    <n v="543.66999999999996"/>
    <n v="128867.29"/>
    <n v="63586.14"/>
    <n v="0"/>
    <n v="135431.41"/>
    <n v="25.268000000000001"/>
    <n v="0"/>
    <m/>
    <n v="19.5"/>
    <m/>
    <m/>
    <m/>
    <m/>
    <m/>
    <s v="YHUANG"/>
    <n v="43838"/>
    <n v="43838"/>
    <n v="43854"/>
    <n v="43852"/>
    <s v="HUAGUILAR"/>
    <n v="43613"/>
    <n v="43613"/>
    <n v="43614"/>
    <m/>
    <s v="JCASTANEDA"/>
    <n v="43864"/>
    <n v="43864"/>
    <n v="43866"/>
    <n v="43866"/>
    <s v="SIERA"/>
    <n v="43865"/>
    <n v="43865"/>
    <n v="43880"/>
    <n v="43880"/>
    <s v="LOPEA"/>
    <n v="43885"/>
    <n v="43885"/>
    <n v="43889"/>
    <n v="43889"/>
    <m/>
    <m/>
    <m/>
    <m/>
    <m/>
    <s v="SVCORDERMAN"/>
    <d v="2020-03-06T00:00:00"/>
    <m/>
    <d v="2020-03-17T00:00:00"/>
    <d v="2020-03-16T00:00:00"/>
    <s v="SIERA"/>
    <n v="43895"/>
    <n v="43900"/>
    <n v="43895"/>
    <n v="43900"/>
    <m/>
    <m/>
    <m/>
    <d v="2020-03-19T00:00:00"/>
    <m/>
    <s v="HUAGUILAR"/>
    <m/>
    <m/>
    <m/>
    <m/>
    <m/>
    <m/>
    <m/>
    <d v="2020-04-13T00:00:00"/>
    <m/>
    <s v="SIERA"/>
    <d v="2020-03-05T00:00:00"/>
    <m/>
    <d v="2020-03-05T00:00:00"/>
    <d v="2020-03-10T00:00:00"/>
    <s v="JADELGADILLO"/>
    <n v="43388"/>
    <n v="43388"/>
    <n v="43392"/>
    <n v="43392"/>
    <m/>
    <m/>
    <m/>
    <m/>
    <m/>
    <x v="1"/>
    <x v="0"/>
  </r>
  <r>
    <s v="CDTELFER"/>
    <n v="1900682401"/>
    <s v="VP/Z-CUSTOM-BLDR"/>
    <s v="CHG BUILDING SYSTEMS, INC."/>
    <s v="NEW COLLINS PLAYSHED"/>
    <s v="BO"/>
    <d v="2019-06-11T00:00:00"/>
    <n v="43938"/>
    <m/>
    <n v="29055"/>
    <s v="VIS"/>
    <s v="VIS"/>
    <x v="6"/>
    <s v="CA"/>
    <s v="C1"/>
    <s v="OTHER"/>
    <n v="43733"/>
    <n v="43734"/>
    <m/>
    <n v="45515.040000000001"/>
    <n v="0"/>
    <n v="10.31"/>
    <n v="11.6"/>
    <n v="11.6"/>
    <n v="65.63"/>
    <m/>
    <n v="208.9"/>
    <n v="0"/>
    <n v="208.9"/>
    <n v="15162.11"/>
    <n v="7220.05"/>
    <n v="0"/>
    <n v="12061.07"/>
    <n v="26.498999999999999"/>
    <n v="0"/>
    <m/>
    <n v="20.9"/>
    <m/>
    <m/>
    <m/>
    <m/>
    <m/>
    <s v="JLIAO"/>
    <n v="43721"/>
    <n v="43721"/>
    <n v="43724"/>
    <n v="43881"/>
    <s v="HERRG"/>
    <n v="43881"/>
    <n v="43881"/>
    <n v="43882"/>
    <n v="43726"/>
    <s v="JCASTANEDA"/>
    <n v="43892"/>
    <m/>
    <n v="43892"/>
    <m/>
    <s v="KLSEGUNDO"/>
    <n v="43892"/>
    <n v="43894"/>
    <n v="43896"/>
    <n v="43896"/>
    <s v="LPARRA"/>
    <n v="43899"/>
    <n v="43899"/>
    <n v="43900"/>
    <n v="43900"/>
    <m/>
    <m/>
    <m/>
    <m/>
    <m/>
    <s v="SVCORDERMAN"/>
    <d v="2020-03-20T00:00:00"/>
    <m/>
    <d v="2020-03-20T00:00:00"/>
    <d v="2020-03-20T00:00:00"/>
    <s v="KLSEGUNDO"/>
    <n v="43909"/>
    <m/>
    <n v="43909"/>
    <n v="43741"/>
    <m/>
    <m/>
    <m/>
    <d v="2020-03-25T00:00:00"/>
    <m/>
    <s v="DWESSEL"/>
    <m/>
    <m/>
    <m/>
    <m/>
    <m/>
    <m/>
    <m/>
    <d v="2020-04-14T00:00:00"/>
    <m/>
    <s v="KLSEGUNDO"/>
    <d v="2020-03-19T00:00:00"/>
    <m/>
    <d v="2020-03-19T00:00:00"/>
    <d v="2020-03-19T00:00:00"/>
    <s v="JCASTANEDA"/>
    <n v="43655"/>
    <n v="43655"/>
    <n v="43657"/>
    <n v="43657"/>
    <m/>
    <m/>
    <m/>
    <m/>
    <m/>
    <x v="0"/>
    <x v="0"/>
  </r>
  <r>
    <s v="CDTELFER"/>
    <n v="1900682402"/>
    <s v="VP/Z-CUSTOM-BLDR"/>
    <s v="CHG BUILDING SYSTEMS, INC."/>
    <s v="NEW HARVARD PLAYSHED"/>
    <s v="EN"/>
    <d v="2020-02-04T00:00:00"/>
    <n v="43976"/>
    <m/>
    <n v="29055"/>
    <s v="VIS"/>
    <s v="VIS"/>
    <x v="6"/>
    <s v="CA"/>
    <s v="C1"/>
    <s v="OTHER"/>
    <n v="43867"/>
    <n v="43867"/>
    <m/>
    <n v="40697.040000000001"/>
    <n v="0"/>
    <n v="10.81"/>
    <n v="0"/>
    <n v="0"/>
    <n v="8"/>
    <m/>
    <n v="17"/>
    <n v="3.25"/>
    <n v="20.25"/>
    <n v="20490.52"/>
    <n v="1200"/>
    <n v="0"/>
    <n v="13048.45"/>
    <n v="32.061999999999998"/>
    <n v="0"/>
    <m/>
    <n v="0"/>
    <m/>
    <m/>
    <m/>
    <m/>
    <m/>
    <s v="JLIAO"/>
    <m/>
    <m/>
    <m/>
    <m/>
    <s v="HERRG"/>
    <m/>
    <m/>
    <m/>
    <m/>
    <m/>
    <m/>
    <m/>
    <m/>
    <m/>
    <s v="KLSEGUNDO"/>
    <d v="2020-03-20T00:00:00"/>
    <d v="2020-03-02T00:00:00"/>
    <d v="2020-03-20T00:00:00"/>
    <d v="2020-03-06T00:00:00"/>
    <m/>
    <m/>
    <m/>
    <m/>
    <m/>
    <m/>
    <m/>
    <m/>
    <m/>
    <m/>
    <s v="SVCORDERMAN"/>
    <d v="2020-04-21T00:00:00"/>
    <m/>
    <d v="2020-04-21T00:00:00"/>
    <m/>
    <s v="KLSEGUNDO"/>
    <d v="2020-03-25T00:00:00"/>
    <d v="2020-03-25T00:00:00"/>
    <d v="2020-03-25T00:00:00"/>
    <d v="2020-03-25T00:00:00"/>
    <m/>
    <m/>
    <m/>
    <m/>
    <m/>
    <s v="DWESSEL"/>
    <m/>
    <m/>
    <m/>
    <m/>
    <m/>
    <m/>
    <m/>
    <d v="2020-05-22T00:00:00"/>
    <m/>
    <s v="KLSEGUNDO"/>
    <d v="2020-03-25T00:00:00"/>
    <m/>
    <d v="2020-03-25T00:00:00"/>
    <d v="2020-03-25T00:00:00"/>
    <s v="JCASTANEDA"/>
    <m/>
    <m/>
    <m/>
    <m/>
    <m/>
    <m/>
    <m/>
    <m/>
    <m/>
    <x v="0"/>
    <x v="0"/>
  </r>
  <r>
    <s v="SLMCNABB"/>
    <n v="2000424501"/>
    <s v="VP/FSTRK-STD-BLDR"/>
    <s v="AXTHELM CONSTRUCTION"/>
    <s v="HERBAL TECH"/>
    <s v="BO"/>
    <d v="2020-02-28T00:00:00"/>
    <d v="2020-04-03T00:00:00"/>
    <m/>
    <m/>
    <s v="CST"/>
    <s v="MXC"/>
    <x v="6"/>
    <s v="CA"/>
    <s v="C1"/>
    <m/>
    <d v="2020-03-02T00:00:00"/>
    <d v="2020-03-03T00:00:00"/>
    <m/>
    <n v="18502.060000000001"/>
    <n v="0"/>
    <n v="4.76"/>
    <n v="4.76"/>
    <n v="4.76"/>
    <n v="15"/>
    <m/>
    <n v="16"/>
    <n v="3"/>
    <n v="19"/>
    <n v="3465"/>
    <n v="1650"/>
    <n v="0"/>
    <n v="2738.96"/>
    <n v="14.804"/>
    <n v="0"/>
    <m/>
    <n v="14.8"/>
    <m/>
    <m/>
    <m/>
    <m/>
    <m/>
    <s v="BAUTA"/>
    <d v="2020-03-05T00:00:00"/>
    <d v="2020-03-05T00:00:00"/>
    <d v="2020-03-06T00:00:00"/>
    <n v="43896"/>
    <s v="CAWANG"/>
    <d v="2020-03-06T00:00:00"/>
    <m/>
    <d v="2020-03-06T00:00:00"/>
    <m/>
    <m/>
    <m/>
    <m/>
    <m/>
    <m/>
    <s v="HMORALES"/>
    <d v="2020-03-09T00:00:00"/>
    <d v="2020-03-09T00:00:00"/>
    <d v="2020-03-09T00:00:00"/>
    <d v="2020-03-09T00:00:00"/>
    <m/>
    <m/>
    <m/>
    <m/>
    <m/>
    <m/>
    <m/>
    <m/>
    <m/>
    <m/>
    <s v="SVCORDERMAN"/>
    <d v="2020-03-16T00:00:00"/>
    <m/>
    <d v="2020-03-16T00:00:00"/>
    <d v="2020-03-16T00:00:00"/>
    <s v="HMORALES"/>
    <d v="2020-03-13T00:00:00"/>
    <d v="2020-03-12T00:00:00"/>
    <d v="2020-03-13T00:00:00"/>
    <d v="2020-03-12T00:00:00"/>
    <m/>
    <m/>
    <m/>
    <d v="2020-03-19T00:00:00"/>
    <m/>
    <m/>
    <m/>
    <m/>
    <m/>
    <m/>
    <m/>
    <m/>
    <m/>
    <d v="2020-04-06T00:00:00"/>
    <m/>
    <s v="HMORALES"/>
    <d v="2020-03-13T00:00:00"/>
    <m/>
    <d v="2020-03-13T00:00:00"/>
    <d v="2020-03-12T00:00:00"/>
    <m/>
    <m/>
    <m/>
    <m/>
    <m/>
    <m/>
    <m/>
    <m/>
    <m/>
    <m/>
    <x v="0"/>
    <x v="0"/>
  </r>
  <r>
    <s v="MARQD"/>
    <n v="1803714106"/>
    <s v="VP/Z-CUSTOM-BLDR"/>
    <s v="SOUTHERN CALIFORNIA GAS COMPANY"/>
    <s v="SO-CAL GAS COMPRESSOR BUILDING"/>
    <s v="BO"/>
    <d v="2020-03-20T00:00:00"/>
    <d v="2020-04-16T00:00:00"/>
    <m/>
    <n v="4400146044"/>
    <s v="VIS"/>
    <s v="VIS"/>
    <x v="6"/>
    <s v="CA"/>
    <s v="C1"/>
    <m/>
    <d v="2020-03-25T00:00:00"/>
    <d v="2020-03-26T00:00:00"/>
    <m/>
    <n v="1"/>
    <n v="0"/>
    <n v="0"/>
    <n v="1.0900000000000001"/>
    <n v="1.0900000000000001"/>
    <n v="0"/>
    <m/>
    <n v="0"/>
    <n v="0"/>
    <n v="0"/>
    <m/>
    <m/>
    <n v="0"/>
    <n v="0"/>
    <m/>
    <n v="0"/>
    <m/>
    <n v="0"/>
    <m/>
    <m/>
    <m/>
    <m/>
    <m/>
    <s v="YHUANG"/>
    <m/>
    <m/>
    <m/>
    <m/>
    <s v="HUAGUILAR"/>
    <m/>
    <m/>
    <m/>
    <m/>
    <m/>
    <m/>
    <m/>
    <m/>
    <m/>
    <s v="SIERA"/>
    <d v="2020-03-25T00:00:00"/>
    <d v="2020-03-25T00:00:00"/>
    <d v="2020-03-25T00:00:00"/>
    <d v="2020-03-25T00:00:00"/>
    <m/>
    <m/>
    <m/>
    <m/>
    <m/>
    <m/>
    <m/>
    <m/>
    <m/>
    <m/>
    <s v="SVCORDERMAN"/>
    <d v="2020-03-26T00:00:00"/>
    <m/>
    <d v="2020-03-26T00:00:00"/>
    <d v="2020-03-26T00:00:00"/>
    <m/>
    <m/>
    <m/>
    <m/>
    <m/>
    <m/>
    <m/>
    <m/>
    <m/>
    <m/>
    <s v="HUAGUILAR"/>
    <m/>
    <m/>
    <m/>
    <m/>
    <m/>
    <m/>
    <m/>
    <d v="2020-04-16T00:00:00"/>
    <m/>
    <s v="SIERA"/>
    <d v="2020-03-25T00:00:00"/>
    <m/>
    <d v="2020-03-25T00:00:00"/>
    <d v="2020-03-25T00:00:00"/>
    <s v="JADELGADILLO"/>
    <m/>
    <m/>
    <m/>
    <m/>
    <m/>
    <m/>
    <m/>
    <m/>
    <m/>
    <x v="0"/>
    <x v="0"/>
  </r>
  <r>
    <s v="MARQD"/>
    <n v="1803714201"/>
    <s v="VP/Z-CUSTOM-BLDR"/>
    <s v="SOUTHERN CALIFORNIA GAS COMPANY"/>
    <s v="SO-CAL GAS - POWER GENERATING"/>
    <s v="BO"/>
    <d v="2018-08-31T00:00:00"/>
    <d v="2020-04-09T00:00:00"/>
    <m/>
    <n v="4400146044"/>
    <s v="VIS"/>
    <s v="VIS"/>
    <x v="6"/>
    <s v="CA"/>
    <s v="D1"/>
    <s v="OTHER"/>
    <d v="2020-03-13T00:00:00"/>
    <d v="2020-03-13T00:00:00"/>
    <m/>
    <n v="281485.19"/>
    <n v="0"/>
    <n v="67.95"/>
    <n v="73.3"/>
    <n v="73.3"/>
    <n v="378.85"/>
    <n v="172.9"/>
    <n v="531.58000000000004"/>
    <n v="19.75"/>
    <n v="551.33000000000004"/>
    <n v="79696.679999999993"/>
    <n v="47080.65"/>
    <n v="0"/>
    <n v="65833.740000000005"/>
    <n v="23.388000000000002"/>
    <n v="0"/>
    <m/>
    <n v="18.5"/>
    <m/>
    <m/>
    <m/>
    <m/>
    <m/>
    <s v="YHUANG"/>
    <d v="2020-01-27T00:00:00"/>
    <d v="2020-01-27T00:00:00"/>
    <d v="2020-01-31T00:00:00"/>
    <d v="2020-01-27T00:00:00"/>
    <s v="HUAGUILAR"/>
    <d v="2020-01-06T00:00:00"/>
    <d v="2020-01-06T00:00:00"/>
    <d v="2020-01-07T00:00:00"/>
    <m/>
    <s v="JCASTANEDA"/>
    <n v="43873"/>
    <n v="43873"/>
    <n v="43873"/>
    <n v="43874"/>
    <s v="REHURTADO"/>
    <d v="2020-02-06T00:00:00"/>
    <d v="2020-02-06T00:00:00"/>
    <d v="2020-02-21T00:00:00"/>
    <d v="2020-02-21T00:00:00"/>
    <s v="HERNG"/>
    <n v="43885"/>
    <n v="43885"/>
    <n v="43889"/>
    <n v="43889"/>
    <m/>
    <m/>
    <m/>
    <m/>
    <m/>
    <s v="SVCORDERMAN"/>
    <d v="2020-03-11T00:00:00"/>
    <m/>
    <d v="2020-03-18T00:00:00"/>
    <d v="2020-03-13T00:00:00"/>
    <s v="REHURTADO"/>
    <d v="2020-03-10T00:00:00"/>
    <d v="2020-03-10T00:00:00"/>
    <d v="2020-03-10T00:00:00"/>
    <d v="2020-03-10T00:00:00"/>
    <m/>
    <m/>
    <m/>
    <d v="2020-03-18T00:00:00"/>
    <m/>
    <s v="HUAGUILAR"/>
    <m/>
    <m/>
    <m/>
    <m/>
    <m/>
    <m/>
    <m/>
    <d v="2020-04-13T00:00:00"/>
    <m/>
    <s v="REHURTADO"/>
    <d v="2020-03-10T00:00:00"/>
    <m/>
    <d v="2020-03-10T00:00:00"/>
    <d v="2020-03-10T00:00:00"/>
    <s v="RRODRIGUEZ"/>
    <n v="43592"/>
    <n v="43592"/>
    <n v="43594"/>
    <n v="43594"/>
    <m/>
    <m/>
    <m/>
    <m/>
    <m/>
    <x v="0"/>
    <x v="0"/>
  </r>
  <r>
    <s v="KLGOETZ"/>
    <n v="1900854504"/>
    <s v="VP/CLAIM-ENPARTS-BLDR"/>
    <s v="TETON WEST CONSTRUCTION, INC."/>
    <s v="CHALLENGER PALLET"/>
    <s v="CL"/>
    <d v="2020-02-27T00:00:00"/>
    <m/>
    <m/>
    <s v="Challenger Pallet"/>
    <s v="CST"/>
    <s v="MXC"/>
    <x v="6"/>
    <s v="CA"/>
    <s v="D1"/>
    <m/>
    <m/>
    <m/>
    <n v="43912"/>
    <n v="0"/>
    <n v="0"/>
    <n v="0.31"/>
    <n v="0.31"/>
    <n v="0.31"/>
    <n v="0"/>
    <m/>
    <n v="0"/>
    <n v="0"/>
    <n v="0"/>
    <m/>
    <m/>
    <n v="0"/>
    <n v="-744.16"/>
    <m/>
    <n v="-927.37"/>
    <m/>
    <n v="0"/>
    <m/>
    <m/>
    <m/>
    <m/>
    <m/>
    <s v="BAUTA"/>
    <m/>
    <m/>
    <m/>
    <m/>
    <s v="RDENNIS1"/>
    <m/>
    <m/>
    <m/>
    <m/>
    <m/>
    <m/>
    <m/>
    <m/>
    <m/>
    <s v="HERNG"/>
    <d v="2020-02-27T00:00:00"/>
    <d v="2020-02-27T00:00:00"/>
    <d v="2020-02-27T00:00:00"/>
    <d v="2020-02-27T00:00:00"/>
    <m/>
    <m/>
    <m/>
    <m/>
    <m/>
    <m/>
    <m/>
    <m/>
    <m/>
    <m/>
    <s v="SVCORDERMAN"/>
    <d v="2020-02-27T00:00:00"/>
    <m/>
    <d v="2020-02-27T00:00:00"/>
    <d v="2020-02-27T00:00:00"/>
    <m/>
    <m/>
    <m/>
    <m/>
    <m/>
    <m/>
    <m/>
    <m/>
    <d v="2020-03-02T00:00:00"/>
    <m/>
    <s v="CHYDER"/>
    <m/>
    <m/>
    <m/>
    <m/>
    <m/>
    <m/>
    <m/>
    <d v="2020-03-03T00:00:00"/>
    <n v="43894"/>
    <s v="HERNG"/>
    <d v="2020-02-27T00:00:00"/>
    <m/>
    <d v="2020-02-27T00:00:00"/>
    <d v="2020-02-27T00:00:00"/>
    <m/>
    <m/>
    <m/>
    <m/>
    <m/>
    <m/>
    <m/>
    <m/>
    <m/>
    <m/>
    <x v="0"/>
    <x v="2"/>
  </r>
  <r>
    <s v="SLMCNABB"/>
    <n v="1902515601"/>
    <s v="VP/FSTRK-STD-BLDR"/>
    <s v="AXTHELM CONSTRUCTION"/>
    <s v="FT HAMILTON PAINT BOOTH"/>
    <s v="BO"/>
    <d v="2020-03-03T00:00:00"/>
    <d v="2020-04-13T00:00:00"/>
    <m/>
    <n v="219026"/>
    <s v="CST"/>
    <s v="MEM"/>
    <x v="6"/>
    <s v="CA"/>
    <s v="D1"/>
    <m/>
    <d v="2020-03-04T00:00:00"/>
    <d v="2020-03-04T00:00:00"/>
    <m/>
    <n v="55486.11"/>
    <n v="0"/>
    <n v="19.05"/>
    <n v="19.71"/>
    <n v="19.71"/>
    <n v="15"/>
    <m/>
    <n v="9.5"/>
    <n v="3"/>
    <n v="12.5"/>
    <n v="3465"/>
    <n v="1650"/>
    <n v="0"/>
    <n v="8578.9500000000007"/>
    <n v="15.461"/>
    <n v="0"/>
    <m/>
    <n v="15.46"/>
    <m/>
    <m/>
    <m/>
    <m/>
    <m/>
    <s v="WILLA1"/>
    <n v="43894"/>
    <m/>
    <n v="43894"/>
    <n v="43894"/>
    <s v="APPEA"/>
    <n v="43894"/>
    <n v="43894"/>
    <n v="43894"/>
    <n v="43894"/>
    <m/>
    <m/>
    <m/>
    <m/>
    <m/>
    <s v="HERNG"/>
    <d v="2020-03-09T00:00:00"/>
    <m/>
    <d v="2020-03-10T00:00:00"/>
    <d v="2020-03-10T00:00:00"/>
    <m/>
    <m/>
    <m/>
    <m/>
    <m/>
    <m/>
    <m/>
    <m/>
    <m/>
    <m/>
    <s v="SVCORDERMAN"/>
    <d v="2020-03-16T00:00:00"/>
    <m/>
    <d v="2020-03-16T00:00:00"/>
    <d v="2020-03-16T00:00:00"/>
    <s v="HERNG"/>
    <n v="43902"/>
    <n v="43902"/>
    <n v="43902"/>
    <n v="43902"/>
    <m/>
    <m/>
    <m/>
    <d v="2020-03-19T00:00:00"/>
    <m/>
    <s v="CWWALKER"/>
    <m/>
    <m/>
    <m/>
    <m/>
    <m/>
    <m/>
    <m/>
    <d v="2020-04-13T00:00:00"/>
    <m/>
    <s v="HERNG"/>
    <d v="2020-03-13T00:00:00"/>
    <m/>
    <d v="2020-03-13T00:00:00"/>
    <d v="2020-03-12T00:00:00"/>
    <m/>
    <m/>
    <m/>
    <m/>
    <m/>
    <m/>
    <m/>
    <m/>
    <m/>
    <m/>
    <x v="0"/>
    <x v="0"/>
  </r>
  <r>
    <s v="SLMCNABB"/>
    <n v="2000296601"/>
    <s v="VP/FSTRK-STD-BLDR"/>
    <s v="TRICO COMPANIES, LLC"/>
    <s v="PAWS STRUCTURE C FAST TRACK"/>
    <s v="EN"/>
    <d v="2020-03-04T00:00:00"/>
    <d v="2020-08-06T00:00:00"/>
    <m/>
    <s v="4390-19"/>
    <s v="CST"/>
    <s v="MEM"/>
    <x v="6"/>
    <s v="CA"/>
    <s v="D1"/>
    <s v="CCF, CCF, CR"/>
    <d v="2020-03-05T00:00:00"/>
    <d v="2020-03-05T00:00:00"/>
    <m/>
    <n v="32712.78"/>
    <n v="0"/>
    <n v="8.48"/>
    <n v="0"/>
    <n v="0"/>
    <n v="30"/>
    <m/>
    <n v="9"/>
    <n v="4"/>
    <n v="13"/>
    <n v="3465"/>
    <n v="1650"/>
    <n v="0"/>
    <n v="5336.23"/>
    <n v="16.312000000000001"/>
    <n v="0"/>
    <m/>
    <n v="16.309999999999999"/>
    <m/>
    <m/>
    <m/>
    <m/>
    <m/>
    <s v="APPEA"/>
    <d v="2020-03-04T00:00:00"/>
    <d v="2020-03-04T00:00:00"/>
    <d v="2020-03-06T00:00:00"/>
    <d v="2020-03-06T00:00:00"/>
    <s v="WILLA1"/>
    <d v="2020-03-05T00:00:00"/>
    <m/>
    <d v="2020-03-05T00:00:00"/>
    <d v="2020-03-06T00:00:00"/>
    <m/>
    <m/>
    <m/>
    <m/>
    <m/>
    <s v="SALOW"/>
    <d v="2020-03-13T00:00:00"/>
    <d v="2020-03-13T00:00:00"/>
    <d v="2020-03-13T00:00:00"/>
    <d v="2020-03-13T00:00:00"/>
    <m/>
    <m/>
    <m/>
    <m/>
    <m/>
    <m/>
    <m/>
    <m/>
    <m/>
    <m/>
    <s v="SVCORDERMAN"/>
    <d v="2020-07-07T00:00:00"/>
    <m/>
    <d v="2020-07-07T00:00:00"/>
    <m/>
    <s v="SALOW"/>
    <d v="2020-03-17T00:00:00"/>
    <d v="2020-03-17T00:00:00"/>
    <d v="2020-03-17T00:00:00"/>
    <d v="2020-03-17T00:00:00"/>
    <m/>
    <m/>
    <m/>
    <m/>
    <m/>
    <s v="CWWALKER"/>
    <m/>
    <m/>
    <m/>
    <m/>
    <m/>
    <m/>
    <m/>
    <d v="2020-08-06T00:00:00"/>
    <m/>
    <s v="SALOW"/>
    <d v="2020-03-19T00:00:00"/>
    <m/>
    <d v="2020-03-19T00:00:00"/>
    <d v="2020-03-17T00:00:00"/>
    <m/>
    <m/>
    <m/>
    <m/>
    <m/>
    <m/>
    <m/>
    <m/>
    <m/>
    <m/>
    <x v="0"/>
    <x v="0"/>
  </r>
  <r>
    <s v="DCALVO"/>
    <n v="1901219606"/>
    <s v="VP/CLAIM-ENPARTS-BLDR"/>
    <s v="TRI-PLY CONSTRUCTION, LLC"/>
    <s v="SAUVE BALER-R6"/>
    <s v="BO"/>
    <d v="2020-02-26T00:00:00"/>
    <m/>
    <m/>
    <n v="1910016"/>
    <s v="VIS"/>
    <s v="VIS"/>
    <x v="7"/>
    <s v="CA"/>
    <s v="D1"/>
    <s v="OTHER"/>
    <m/>
    <m/>
    <m/>
    <n v="0"/>
    <n v="0"/>
    <n v="0"/>
    <n v="0.16"/>
    <n v="0.16"/>
    <n v="0"/>
    <m/>
    <n v="0"/>
    <n v="0"/>
    <n v="0"/>
    <m/>
    <m/>
    <n v="0"/>
    <n v="0"/>
    <m/>
    <n v="-312.52999999999997"/>
    <m/>
    <n v="0"/>
    <m/>
    <m/>
    <m/>
    <m/>
    <m/>
    <s v="HERRG"/>
    <m/>
    <m/>
    <m/>
    <m/>
    <s v="DWESSEL"/>
    <m/>
    <m/>
    <m/>
    <m/>
    <m/>
    <m/>
    <m/>
    <m/>
    <m/>
    <m/>
    <m/>
    <m/>
    <m/>
    <m/>
    <m/>
    <m/>
    <m/>
    <m/>
    <m/>
    <m/>
    <m/>
    <m/>
    <m/>
    <m/>
    <s v="SVCORDERMAN"/>
    <m/>
    <m/>
    <d v="2020-02-27T00:00:00"/>
    <d v="2020-02-27T00:00:00"/>
    <s v="KHEVERHART"/>
    <n v="43888"/>
    <n v="43888"/>
    <n v="43888"/>
    <n v="43888"/>
    <m/>
    <m/>
    <m/>
    <d v="2020-03-02T00:00:00"/>
    <m/>
    <s v="DWESSEL"/>
    <m/>
    <m/>
    <m/>
    <m/>
    <m/>
    <m/>
    <m/>
    <d v="2020-03-05T00:00:00"/>
    <d v="2020-03-04T00:00:00"/>
    <s v="KHEVERHART"/>
    <d v="2020-02-27T00:00:00"/>
    <m/>
    <d v="2020-02-27T00:00:00"/>
    <d v="2020-02-27T00:00:00"/>
    <s v="MSILLER"/>
    <m/>
    <m/>
    <m/>
    <m/>
    <m/>
    <m/>
    <m/>
    <m/>
    <m/>
    <x v="0"/>
    <x v="2"/>
  </r>
  <r>
    <s v="MARQD"/>
    <n v="1902137601"/>
    <s v="VP/Z-CUSTOM-BLDR"/>
    <s v="RIO WEST DEVELOPMENT &amp; CONST., INC."/>
    <s v="BRIDGESTONE HOSE"/>
    <s v="EN"/>
    <d v="2019-10-09T00:00:00"/>
    <n v="43935"/>
    <m/>
    <m/>
    <s v="VIS"/>
    <s v="STJ"/>
    <x v="7"/>
    <s v="CA"/>
    <s v="E1"/>
    <s v="OTHER"/>
    <n v="43885"/>
    <n v="43886"/>
    <m/>
    <n v="166871.23000000001"/>
    <n v="0"/>
    <n v="57.06"/>
    <n v="56.93"/>
    <n v="0"/>
    <n v="41.3"/>
    <n v="41.28"/>
    <n v="139.53"/>
    <n v="0"/>
    <n v="139.53"/>
    <n v="9536.5"/>
    <n v="4541.1899999999996"/>
    <n v="0"/>
    <n v="38679.910000000003"/>
    <n v="23.178999999999998"/>
    <n v="0"/>
    <m/>
    <n v="22.7"/>
    <m/>
    <m/>
    <m/>
    <m/>
    <m/>
    <s v="CLCONRAD"/>
    <n v="43892"/>
    <n v="43888"/>
    <n v="43894"/>
    <n v="43890"/>
    <s v="MCQUK"/>
    <n v="43893"/>
    <n v="43890"/>
    <n v="43893"/>
    <n v="43894"/>
    <s v="RTAYLOR"/>
    <m/>
    <m/>
    <n v="43895"/>
    <n v="43895"/>
    <s v="RTAYLOR"/>
    <n v="43895"/>
    <n v="43895"/>
    <n v="43901"/>
    <n v="43907"/>
    <s v="DDGERMAN"/>
    <n v="43902"/>
    <n v="43903"/>
    <n v="43906"/>
    <m/>
    <m/>
    <m/>
    <m/>
    <m/>
    <m/>
    <s v="SVCORDERMAN"/>
    <d v="2020-03-23T00:00:00"/>
    <m/>
    <d v="2020-03-23T00:00:00"/>
    <m/>
    <s v="RTAYLOR"/>
    <n v="43909"/>
    <m/>
    <n v="43909"/>
    <n v="43909"/>
    <m/>
    <m/>
    <m/>
    <m/>
    <m/>
    <s v="DWESSEL"/>
    <m/>
    <m/>
    <m/>
    <m/>
    <m/>
    <m/>
    <m/>
    <d v="2020-04-14T00:00:00"/>
    <m/>
    <s v="RTAYLOR"/>
    <d v="2020-03-20T00:00:00"/>
    <m/>
    <d v="2020-03-20T00:00:00"/>
    <d v="2020-03-19T00:00:00"/>
    <s v="JCASTANEDA"/>
    <n v="43766"/>
    <n v="43766"/>
    <n v="43769"/>
    <n v="43770"/>
    <m/>
    <m/>
    <m/>
    <m/>
    <m/>
    <x v="0"/>
    <x v="0"/>
  </r>
  <r>
    <s v="MARQD"/>
    <n v="1902371601"/>
    <s v="VP/Z-CUSTOM-BLDR"/>
    <s v="KNIGHT BUILDING SYSTEMS"/>
    <s v="AMERICAN ORGANICS"/>
    <s v="BO"/>
    <d v="2020-01-09T00:00:00"/>
    <d v="2020-04-17T00:00:00"/>
    <m/>
    <m/>
    <s v="VIS"/>
    <s v="IN"/>
    <x v="8"/>
    <s v="CA"/>
    <s v="B3"/>
    <m/>
    <d v="2020-02-24T00:00:00"/>
    <d v="2020-02-25T00:00:00"/>
    <m/>
    <n v="259178.99"/>
    <n v="0"/>
    <n v="101.42"/>
    <n v="102.92"/>
    <n v="102.92"/>
    <n v="76.02"/>
    <n v="76.13"/>
    <n v="131.34"/>
    <n v="0"/>
    <n v="131.34"/>
    <n v="17586.79"/>
    <n v="8374.66"/>
    <n v="0"/>
    <n v="57816.19"/>
    <n v="22.306999999999999"/>
    <n v="0"/>
    <m/>
    <n v="21.7"/>
    <m/>
    <m/>
    <m/>
    <m/>
    <m/>
    <s v="KOTHS"/>
    <n v="43872"/>
    <n v="43872"/>
    <n v="43879"/>
    <n v="43879"/>
    <s v="DWESSEL"/>
    <n v="43878"/>
    <n v="43878"/>
    <n v="43878"/>
    <m/>
    <s v="DETRAUGHBER"/>
    <n v="43881"/>
    <n v="43881"/>
    <n v="43881"/>
    <n v="43880"/>
    <s v="SHYAP"/>
    <d v="2020-02-24T00:00:00"/>
    <d v="2020-02-24T00:00:00"/>
    <d v="2020-02-27T00:00:00"/>
    <d v="2020-02-27T00:00:00"/>
    <s v="MTHAMMAIAH"/>
    <n v="43888"/>
    <n v="43888"/>
    <n v="43889"/>
    <n v="43889"/>
    <m/>
    <m/>
    <m/>
    <m/>
    <m/>
    <s v="SVCORDERMAN"/>
    <d v="2020-03-17T00:00:00"/>
    <m/>
    <d v="2020-03-17T00:00:00"/>
    <d v="2020-03-17T00:00:00"/>
    <s v="SHYAP"/>
    <n v="43893"/>
    <n v="43893"/>
    <n v="43893"/>
    <n v="43893"/>
    <m/>
    <m/>
    <m/>
    <d v="2020-03-20T00:00:00"/>
    <m/>
    <s v="DWESSEL"/>
    <m/>
    <m/>
    <m/>
    <m/>
    <m/>
    <m/>
    <m/>
    <d v="2020-04-14T00:00:00"/>
    <m/>
    <s v="MRAMASAMY"/>
    <d v="2020-03-06T00:00:00"/>
    <m/>
    <d v="2020-03-06T00:00:00"/>
    <d v="2020-03-06T00:00:00"/>
    <s v="JADELGADILLO"/>
    <n v="43858"/>
    <n v="43858"/>
    <n v="43860"/>
    <n v="43860"/>
    <m/>
    <m/>
    <m/>
    <m/>
    <m/>
    <x v="0"/>
    <x v="0"/>
  </r>
  <r>
    <s v="MACLOVER"/>
    <n v="1901432005"/>
    <s v="VPC/CLAIM-PRT/STD-BLDR"/>
    <s v="AMERICAN GENERAL CONSTRUCTION INC"/>
    <s v="SHOTTENKIRK LEXUS"/>
    <s v="BO"/>
    <d v="2020-02-25T00:00:00"/>
    <m/>
    <m/>
    <m/>
    <s v="VIS"/>
    <s v="VIS"/>
    <x v="15"/>
    <s v="CA"/>
    <s v="C1"/>
    <s v="OTHER"/>
    <m/>
    <m/>
    <m/>
    <n v="5684.69"/>
    <n v="0"/>
    <n v="0"/>
    <n v="0.9"/>
    <n v="0.9"/>
    <n v="0"/>
    <m/>
    <n v="0"/>
    <n v="0"/>
    <n v="0"/>
    <m/>
    <m/>
    <n v="0"/>
    <n v="2105.5100000000002"/>
    <n v="37.037999999999997"/>
    <n v="-1692.97"/>
    <m/>
    <n v="0"/>
    <m/>
    <m/>
    <m/>
    <m/>
    <m/>
    <s v="JSOLORIO"/>
    <m/>
    <m/>
    <m/>
    <m/>
    <s v="YHUANG"/>
    <m/>
    <m/>
    <m/>
    <m/>
    <m/>
    <m/>
    <m/>
    <m/>
    <m/>
    <m/>
    <m/>
    <m/>
    <m/>
    <m/>
    <m/>
    <m/>
    <m/>
    <m/>
    <m/>
    <m/>
    <m/>
    <m/>
    <m/>
    <m/>
    <m/>
    <m/>
    <m/>
    <m/>
    <d v="2020-02-26T00:00:00"/>
    <m/>
    <m/>
    <m/>
    <m/>
    <m/>
    <m/>
    <m/>
    <m/>
    <d v="2020-03-02T00:00:00"/>
    <m/>
    <s v="YHUANG"/>
    <m/>
    <m/>
    <m/>
    <m/>
    <m/>
    <m/>
    <m/>
    <d v="2020-03-02T00:00:00"/>
    <d v="2020-03-02T00:00:00"/>
    <s v="MDAVIS"/>
    <m/>
    <m/>
    <d v="2020-02-28T00:00:00"/>
    <d v="2020-02-28T00:00:00"/>
    <s v="KINGG"/>
    <m/>
    <m/>
    <m/>
    <m/>
    <m/>
    <m/>
    <m/>
    <m/>
    <m/>
    <x v="0"/>
    <x v="2"/>
  </r>
  <r>
    <s v="DCALVO"/>
    <n v="1902419603"/>
    <s v="VP/Z-CUSTOM-BLDR"/>
    <s v="TRICO COMPANIES, LLC"/>
    <s v="TRICO CAMPUS V2 W CANOPY AND R"/>
    <s v="BO"/>
    <d v="2020-02-21T00:00:00"/>
    <d v="2020-03-04T00:00:00"/>
    <m/>
    <s v="4355-01"/>
    <s v="VIS"/>
    <s v="OS"/>
    <x v="15"/>
    <s v="CA"/>
    <s v="D1"/>
    <m/>
    <d v="2020-02-24T00:00:00"/>
    <d v="2020-02-24T00:00:00"/>
    <m/>
    <n v="1"/>
    <n v="0"/>
    <n v="0"/>
    <n v="0.84"/>
    <n v="0.84"/>
    <n v="0"/>
    <m/>
    <n v="0"/>
    <n v="0"/>
    <n v="0"/>
    <m/>
    <m/>
    <n v="0"/>
    <n v="1"/>
    <n v="100"/>
    <n v="-1327.76"/>
    <m/>
    <n v="0"/>
    <m/>
    <m/>
    <m/>
    <m/>
    <m/>
    <s v="MGROVER"/>
    <m/>
    <m/>
    <m/>
    <m/>
    <s v="DBRYAN"/>
    <m/>
    <m/>
    <m/>
    <m/>
    <m/>
    <m/>
    <m/>
    <m/>
    <m/>
    <m/>
    <m/>
    <m/>
    <m/>
    <m/>
    <m/>
    <m/>
    <m/>
    <m/>
    <m/>
    <m/>
    <m/>
    <m/>
    <m/>
    <m/>
    <s v="SVCORDERMAN"/>
    <d v="2020-02-25T00:00:00"/>
    <m/>
    <d v="2020-02-25T00:00:00"/>
    <d v="2020-02-25T00:00:00"/>
    <m/>
    <m/>
    <m/>
    <m/>
    <m/>
    <m/>
    <m/>
    <m/>
    <d v="2020-02-28T00:00:00"/>
    <m/>
    <s v="DWESSEL"/>
    <m/>
    <m/>
    <m/>
    <m/>
    <m/>
    <m/>
    <m/>
    <d v="2020-03-04T00:00:00"/>
    <n v="43896"/>
    <s v="DCALVO"/>
    <d v="2020-02-25T00:00:00"/>
    <m/>
    <d v="2020-02-25T00:00:00"/>
    <d v="2020-02-25T00:00:00"/>
    <s v="JADELGADILLO"/>
    <m/>
    <m/>
    <m/>
    <m/>
    <m/>
    <m/>
    <m/>
    <m/>
    <m/>
    <x v="0"/>
    <x v="0"/>
  </r>
  <r>
    <s v="CDTELFER"/>
    <n v="1901860202"/>
    <s v="VP/Z-CUSTOM-BLDR"/>
    <s v="CHG BUILDING SYSTEMS, INC."/>
    <s v="FY18 AETF"/>
    <s v="CA"/>
    <d v="2019-08-30T00:00:00"/>
    <d v="2020-04-16T00:00:00"/>
    <m/>
    <n v="29096"/>
    <s v="VIS"/>
    <s v="VIS"/>
    <x v="15"/>
    <s v="CA"/>
    <s v="F1"/>
    <m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AWUBNEH"/>
    <m/>
    <m/>
    <m/>
    <m/>
    <s v="KPTRAN"/>
    <m/>
    <m/>
    <m/>
    <m/>
    <m/>
    <m/>
    <m/>
    <m/>
    <m/>
    <s v="ODNOUZOVSKY"/>
    <d v="2020-03-26T00:00:00"/>
    <d v="2020-03-26T00:00:00"/>
    <d v="2020-03-26T00:00:00"/>
    <d v="2020-03-26T00:00:00"/>
    <s v="ODNOUZOVSKY"/>
    <d v="2020-03-26T00:00:00"/>
    <d v="2020-03-26T00:00:00"/>
    <d v="2020-03-26T00:00:00"/>
    <d v="2020-03-26T00:00:00"/>
    <m/>
    <m/>
    <m/>
    <m/>
    <m/>
    <m/>
    <m/>
    <m/>
    <m/>
    <m/>
    <s v="ODNOUZOVSKY"/>
    <m/>
    <m/>
    <m/>
    <m/>
    <m/>
    <m/>
    <m/>
    <m/>
    <m/>
    <s v="DWESSEL"/>
    <m/>
    <m/>
    <m/>
    <m/>
    <m/>
    <m/>
    <m/>
    <m/>
    <m/>
    <s v="ODNOUZOVSKY"/>
    <m/>
    <m/>
    <d v="2020-03-27T00:00:00"/>
    <d v="2020-03-26T00:00:00"/>
    <s v="MSILLER"/>
    <m/>
    <m/>
    <m/>
    <m/>
    <m/>
    <m/>
    <m/>
    <m/>
    <m/>
    <x v="0"/>
    <x v="0"/>
  </r>
  <r>
    <s v="DCTALBOTT"/>
    <n v="1900591246"/>
    <s v="CSS/HS-ENPARTS-BLD"/>
    <s v="AMERICAN GENERAL CONSTRUCTION INC"/>
    <s v="SAN DIEGO INT. AIRPORT"/>
    <s v="BO"/>
    <d v="2020-02-25T00:00:00"/>
    <d v="2020-02-28T00:00:00"/>
    <m/>
    <s v="SDIA"/>
    <m/>
    <m/>
    <x v="15"/>
    <s v="CA"/>
    <s v="Z1"/>
    <m/>
    <m/>
    <m/>
    <m/>
    <n v="1"/>
    <n v="0"/>
    <n v="0"/>
    <n v="0.17"/>
    <n v="0.17"/>
    <n v="0"/>
    <m/>
    <n v="0"/>
    <n v="0"/>
    <n v="0"/>
    <m/>
    <m/>
    <n v="0"/>
    <n v="1"/>
    <n v="100"/>
    <n v="-247.3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2-25T00:00:00"/>
    <m/>
    <d v="2020-02-25T00:00:00"/>
    <d v="2020-02-25T00:00:00"/>
    <m/>
    <m/>
    <m/>
    <m/>
    <m/>
    <m/>
    <m/>
    <m/>
    <d v="2020-02-28T00:00:00"/>
    <m/>
    <m/>
    <m/>
    <m/>
    <m/>
    <m/>
    <m/>
    <m/>
    <m/>
    <d v="2020-03-03T00:00:00"/>
    <n v="43892"/>
    <s v="BTOTTEN"/>
    <d v="2020-02-25T00:00:00"/>
    <m/>
    <d v="2020-02-25T00:00:00"/>
    <d v="2020-02-25T00:00:00"/>
    <m/>
    <m/>
    <m/>
    <m/>
    <m/>
    <m/>
    <m/>
    <m/>
    <m/>
    <m/>
    <x v="0"/>
    <x v="1"/>
  </r>
  <r>
    <s v="MBELL1"/>
    <n v="1902467009"/>
    <s v="VP/ROOF-ENPARTS-BLDR"/>
    <s v="SURE STEEL, INC."/>
    <s v="SOUTHWEST DENVER"/>
    <s v="BO"/>
    <d v="2020-03-04T00:00:00"/>
    <m/>
    <m/>
    <m/>
    <m/>
    <m/>
    <x v="15"/>
    <s v="CA"/>
    <m/>
    <m/>
    <m/>
    <m/>
    <m/>
    <n v="44028.76"/>
    <n v="44028.76"/>
    <n v="18.2"/>
    <n v="17.32"/>
    <n v="17.32"/>
    <n v="0"/>
    <m/>
    <n v="0"/>
    <n v="0"/>
    <n v="0"/>
    <m/>
    <m/>
    <n v="0"/>
    <n v="14993.78"/>
    <n v="34.055"/>
    <n v="15221.19"/>
    <n v="34.57099999999999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m/>
    <m/>
    <m/>
    <d v="2020-03-05T00:00:00"/>
    <m/>
    <m/>
    <m/>
    <m/>
    <m/>
    <m/>
    <m/>
    <m/>
    <d v="2020-03-09T00:00:00"/>
    <m/>
    <m/>
    <m/>
    <m/>
    <m/>
    <m/>
    <m/>
    <m/>
    <m/>
    <d v="2020-03-23T00:00:00"/>
    <n v="43914"/>
    <s v="MBELL1"/>
    <d v="2020-03-04T00:00:00"/>
    <m/>
    <d v="2020-03-04T00:00:00"/>
    <d v="2020-03-05T00:00:00"/>
    <m/>
    <m/>
    <m/>
    <m/>
    <m/>
    <m/>
    <m/>
    <m/>
    <m/>
    <m/>
    <x v="1"/>
    <x v="2"/>
  </r>
  <r>
    <s v="DRLAFAVER"/>
    <n v="1902611801"/>
    <s v="VP/Z-CUSTOM-BLDR"/>
    <s v="RARIG CONSTRUCTION, INC."/>
    <s v="OJAI VALLEY SPA &amp; INN CENTRAL"/>
    <s v="BO"/>
    <d v="2019-12-09T00:00:00"/>
    <n v="43913"/>
    <m/>
    <m/>
    <s v="VIS"/>
    <s v="MXC"/>
    <x v="10"/>
    <s v="CA"/>
    <s v="B1"/>
    <m/>
    <n v="43819"/>
    <n v="43825"/>
    <m/>
    <n v="48246.22"/>
    <n v="48246.22"/>
    <n v="12.51"/>
    <n v="13.52"/>
    <n v="13.43"/>
    <n v="95.7"/>
    <m/>
    <n v="103.5"/>
    <n v="0"/>
    <n v="103.5"/>
    <n v="22111.24"/>
    <n v="10529.16"/>
    <n v="0"/>
    <n v="13614.55"/>
    <n v="28.219000000000001"/>
    <n v="21065.75"/>
    <n v="43.662999999999997"/>
    <n v="28.8"/>
    <m/>
    <m/>
    <m/>
    <m/>
    <m/>
    <s v="BAUTA"/>
    <n v="43852"/>
    <n v="43852"/>
    <n v="43860"/>
    <n v="43860"/>
    <s v="HUAGUILAR"/>
    <n v="43858"/>
    <n v="43858"/>
    <n v="43858"/>
    <n v="43860"/>
    <s v="BAUTA"/>
    <n v="43860"/>
    <n v="43860"/>
    <n v="43860"/>
    <n v="43860"/>
    <s v="ERENDON"/>
    <n v="43861"/>
    <n v="43861"/>
    <n v="43875"/>
    <n v="43885"/>
    <s v="DMALONE"/>
    <n v="43875"/>
    <n v="43875"/>
    <n v="43879"/>
    <n v="43885"/>
    <m/>
    <m/>
    <m/>
    <m/>
    <m/>
    <s v="SVCORDERMAN"/>
    <d v="2020-02-28T00:00:00"/>
    <m/>
    <d v="2020-02-28T00:00:00"/>
    <d v="2020-02-28T00:00:00"/>
    <s v="ERENDON"/>
    <n v="43882"/>
    <n v="43882"/>
    <n v="43882"/>
    <n v="43887"/>
    <m/>
    <m/>
    <m/>
    <d v="2020-03-04T00:00:00"/>
    <m/>
    <s v="HUAGUILAR"/>
    <m/>
    <m/>
    <m/>
    <m/>
    <m/>
    <m/>
    <m/>
    <d v="2020-03-19T00:00:00"/>
    <d v="2020-03-23T00:00:00"/>
    <s v="ERENDON"/>
    <d v="2020-02-27T00:00:00"/>
    <m/>
    <d v="2020-02-27T00:00:00"/>
    <d v="2020-02-28T00:00:00"/>
    <s v="KINGG"/>
    <n v="43847"/>
    <n v="43847"/>
    <n v="43852"/>
    <n v="43851"/>
    <m/>
    <m/>
    <m/>
    <m/>
    <m/>
    <x v="1"/>
    <x v="0"/>
  </r>
  <r>
    <s v="ABURKS"/>
    <n v="1901210801"/>
    <s v="VP/Z-CUSTOM-BLDR"/>
    <s v="TETON WEST CONSTRUCTION, INC."/>
    <s v="FIREHOSE CARWASH 32X107X15"/>
    <s v="BO"/>
    <d v="2019-12-20T00:00:00"/>
    <d v="2020-03-31T00:00:00"/>
    <m/>
    <s v="Firehose Carwash"/>
    <s v="VIS"/>
    <s v="NC"/>
    <x v="10"/>
    <s v="CA"/>
    <s v="B1"/>
    <m/>
    <d v="2020-01-28T00:00:00"/>
    <d v="2020-01-28T00:00:00"/>
    <m/>
    <n v="68025.59"/>
    <n v="0"/>
    <n v="14.56"/>
    <n v="14.21"/>
    <n v="14.21"/>
    <n v="160.37"/>
    <m/>
    <n v="133"/>
    <n v="0"/>
    <n v="133"/>
    <n v="37045.01"/>
    <n v="17640.48"/>
    <n v="0"/>
    <n v="21158.12"/>
    <n v="31.103000000000002"/>
    <n v="21940.95"/>
    <m/>
    <n v="0"/>
    <m/>
    <m/>
    <m/>
    <m/>
    <m/>
    <s v="GCSMITH"/>
    <d v="2020-01-28T00:00:00"/>
    <d v="2020-01-28T00:00:00"/>
    <d v="2020-02-05T00:00:00"/>
    <d v="2020-02-05T00:00:00"/>
    <s v="YHUANG"/>
    <d v="2020-02-05T00:00:00"/>
    <d v="2020-02-05T00:00:00"/>
    <d v="2020-02-05T00:00:00"/>
    <d v="2020-02-07T00:00:00"/>
    <s v="WRSMITH"/>
    <d v="2020-02-06T00:00:00"/>
    <d v="2020-02-06T00:00:00"/>
    <d v="2020-02-06T00:00:00"/>
    <n v="43867"/>
    <s v="OCORTEZ"/>
    <d v="2020-02-11T00:00:00"/>
    <d v="2020-02-11T00:00:00"/>
    <d v="2020-02-25T00:00:00"/>
    <d v="2020-03-06T00:00:00"/>
    <s v="SVERA1"/>
    <d v="2020-03-25T00:00:00"/>
    <d v="2020-03-25T00:00:00"/>
    <d v="2020-03-30T00:00:00"/>
    <d v="2020-03-05T00:00:00"/>
    <m/>
    <m/>
    <m/>
    <m/>
    <m/>
    <s v="SVCORDERMAN"/>
    <d v="2020-03-17T00:00:00"/>
    <m/>
    <d v="2020-03-17T00:00:00"/>
    <d v="2020-03-17T00:00:00"/>
    <s v="OCORTEZ2"/>
    <d v="2020-02-20T00:00:00"/>
    <d v="2020-02-20T00:00:00"/>
    <d v="2020-02-22T00:00:00"/>
    <d v="2020-03-04T00:00:00"/>
    <m/>
    <m/>
    <m/>
    <d v="2020-03-20T00:00:00"/>
    <m/>
    <s v="CHYDER"/>
    <m/>
    <m/>
    <m/>
    <m/>
    <m/>
    <m/>
    <m/>
    <d v="2020-04-14T00:00:00"/>
    <m/>
    <s v="OCORTEZ2"/>
    <d v="2020-03-06T00:00:00"/>
    <m/>
    <d v="2020-03-06T00:00:00"/>
    <d v="2020-03-06T00:00:00"/>
    <s v="WRSMITH"/>
    <d v="2020-01-20T00:00:00"/>
    <d v="2020-01-20T00:00:00"/>
    <d v="2020-01-27T00:00:00"/>
    <d v="2020-01-27T00:00:00"/>
    <m/>
    <m/>
    <m/>
    <m/>
    <m/>
    <x v="0"/>
    <x v="0"/>
  </r>
  <r>
    <s v="DCALVO"/>
    <n v="2000071501"/>
    <s v="VP/Z-CUSTOM-BLDR"/>
    <s v="U.S. TECHNICAL STRUCTURES"/>
    <s v="JOB 9001-00_PR_PR 70 X 75 23 B"/>
    <s v="BO"/>
    <d v="2020-01-14T00:00:00"/>
    <d v="2020-05-04T00:00:00"/>
    <m/>
    <m/>
    <s v="VIS"/>
    <s v="VIS"/>
    <x v="10"/>
    <s v="CA"/>
    <s v="B1"/>
    <s v="OTHER"/>
    <d v="2020-03-18T00:00:00"/>
    <d v="2020-03-19T00:00:00"/>
    <m/>
    <n v="49585.91"/>
    <n v="0"/>
    <n v="17.079999999999998"/>
    <n v="22.57"/>
    <n v="22.57"/>
    <n v="64.87"/>
    <m/>
    <n v="72.25"/>
    <n v="0"/>
    <n v="72.25"/>
    <n v="14985.93"/>
    <n v="7136.16"/>
    <n v="0"/>
    <n v="13249.54"/>
    <n v="26.72"/>
    <n v="0"/>
    <m/>
    <n v="0"/>
    <m/>
    <m/>
    <m/>
    <m/>
    <m/>
    <s v="MRAZOUKI"/>
    <n v="43882"/>
    <m/>
    <n v="43894"/>
    <n v="43894"/>
    <s v="HUAGUILAR"/>
    <n v="43893"/>
    <m/>
    <n v="43893"/>
    <m/>
    <s v="WRSMITH"/>
    <n v="43895"/>
    <n v="43900"/>
    <n v="43895"/>
    <n v="43900"/>
    <s v="NBEEBE"/>
    <d v="2020-03-06T00:00:00"/>
    <d v="2020-03-11T00:00:00"/>
    <d v="2020-03-13T00:00:00"/>
    <d v="2020-03-13T00:00:00"/>
    <s v="SVERA1"/>
    <d v="2020-03-16T00:00:00"/>
    <d v="2020-03-16T00:00:00"/>
    <d v="2020-03-17T00:00:00"/>
    <d v="2020-03-17T00:00:00"/>
    <m/>
    <m/>
    <m/>
    <m/>
    <m/>
    <s v="SVCORDERMAN"/>
    <n v="43921"/>
    <m/>
    <d v="2020-03-31T00:00:00"/>
    <d v="2020-03-26T00:00:00"/>
    <s v="NBEEBE"/>
    <d v="2020-03-18T00:00:00"/>
    <d v="2020-03-16T00:00:00"/>
    <d v="2020-03-19T00:00:00"/>
    <d v="2020-03-18T00:00:00"/>
    <m/>
    <m/>
    <m/>
    <d v="2020-03-30T00:00:00"/>
    <m/>
    <s v="MLJOB"/>
    <m/>
    <m/>
    <m/>
    <m/>
    <m/>
    <m/>
    <m/>
    <d v="2020-05-04T00:00:00"/>
    <m/>
    <s v="NBEEBE"/>
    <d v="2020-03-25T00:00:00"/>
    <m/>
    <d v="2020-03-25T00:00:00"/>
    <d v="2020-03-24T00:00:00"/>
    <s v="KINGG"/>
    <n v="43866"/>
    <n v="43866"/>
    <n v="43868"/>
    <m/>
    <m/>
    <m/>
    <m/>
    <m/>
    <m/>
    <x v="0"/>
    <x v="0"/>
  </r>
  <r>
    <s v="DCALVO"/>
    <n v="2000018401"/>
    <s v="VP/Z-CUSTOM-BLDR"/>
    <s v="FORGE BUILDING COMPANY, LLC"/>
    <s v="MCCAIN FOODS BLOWER"/>
    <s v="EN"/>
    <d v="2020-01-28T00:00:00"/>
    <n v="43965"/>
    <m/>
    <m/>
    <s v="VIS"/>
    <s v="VIS"/>
    <x v="10"/>
    <s v="CA"/>
    <s v="B1"/>
    <s v="OTHER"/>
    <n v="43885"/>
    <n v="43886"/>
    <m/>
    <n v="40725.35"/>
    <n v="0"/>
    <n v="9.98"/>
    <n v="0"/>
    <n v="0"/>
    <n v="35.090000000000003"/>
    <m/>
    <n v="59"/>
    <n v="2.5"/>
    <n v="61.5"/>
    <n v="8103.6"/>
    <n v="3859"/>
    <n v="0"/>
    <n v="10826.35"/>
    <n v="26.584"/>
    <n v="0"/>
    <m/>
    <n v="0"/>
    <m/>
    <m/>
    <m/>
    <m/>
    <m/>
    <s v="JLIAO"/>
    <n v="43867"/>
    <n v="43867"/>
    <n v="43872"/>
    <m/>
    <s v="HUAGUILAR"/>
    <n v="43871"/>
    <n v="43871"/>
    <n v="43871"/>
    <m/>
    <s v="KINGG"/>
    <n v="43873"/>
    <n v="43873"/>
    <n v="43873"/>
    <n v="43880"/>
    <s v="CCAMPOS"/>
    <d v="2020-03-03T00:00:00"/>
    <d v="2020-03-03T00:00:00"/>
    <d v="2020-03-10T00:00:00"/>
    <d v="2020-03-16T00:00:00"/>
    <s v="DMALONE"/>
    <n v="43901"/>
    <n v="43901"/>
    <n v="43902"/>
    <n v="43902"/>
    <m/>
    <m/>
    <m/>
    <m/>
    <m/>
    <s v="SVCORDERMAN"/>
    <d v="2020-04-06T00:00:00"/>
    <m/>
    <d v="2020-04-06T00:00:00"/>
    <m/>
    <s v="CCAMPOS"/>
    <n v="43903"/>
    <n v="43903"/>
    <n v="43906"/>
    <n v="43906"/>
    <m/>
    <m/>
    <m/>
    <m/>
    <m/>
    <s v="DWESSEL"/>
    <m/>
    <m/>
    <m/>
    <m/>
    <m/>
    <m/>
    <m/>
    <d v="2020-05-29T00:00:00"/>
    <m/>
    <s v="CCAMPOS"/>
    <d v="2020-03-19T00:00:00"/>
    <m/>
    <d v="2020-03-19T00:00:00"/>
    <d v="2020-03-18T00:00:00"/>
    <s v="DETRAUGHBER"/>
    <n v="43860"/>
    <n v="43860"/>
    <n v="43860"/>
    <n v="43860"/>
    <m/>
    <m/>
    <m/>
    <m/>
    <m/>
    <x v="0"/>
    <x v="0"/>
  </r>
  <r>
    <s v="WRSMITH"/>
    <n v="1902143905"/>
    <s v="VP-ENPARTS-BLDR"/>
    <s v="HANSEN-RICE, INC."/>
    <s v="PACIFIC STEEL 1 65 X 100"/>
    <s v="CL"/>
    <d v="2020-02-25T00:00:00"/>
    <d v="2020-03-05T00:00:00"/>
    <m/>
    <n v="3680"/>
    <s v="VIS"/>
    <s v="VIS"/>
    <x v="10"/>
    <s v="CA"/>
    <s v="B1"/>
    <m/>
    <m/>
    <m/>
    <n v="43899"/>
    <n v="1869"/>
    <n v="1869"/>
    <n v="0.22"/>
    <n v="0.2"/>
    <n v="0.2"/>
    <n v="0"/>
    <m/>
    <n v="0"/>
    <n v="0"/>
    <n v="0"/>
    <m/>
    <m/>
    <n v="0"/>
    <n v="796.16"/>
    <n v="42.597999999999999"/>
    <n v="833.77"/>
    <n v="44.61"/>
    <n v="0"/>
    <m/>
    <m/>
    <m/>
    <m/>
    <m/>
    <s v="MRAZOUKI"/>
    <m/>
    <m/>
    <m/>
    <m/>
    <s v="CJFALIN"/>
    <m/>
    <m/>
    <m/>
    <m/>
    <m/>
    <m/>
    <m/>
    <m/>
    <m/>
    <m/>
    <m/>
    <m/>
    <m/>
    <m/>
    <m/>
    <m/>
    <m/>
    <m/>
    <m/>
    <m/>
    <m/>
    <m/>
    <m/>
    <m/>
    <s v="SVCORDERMAN"/>
    <m/>
    <m/>
    <d v="2020-02-26T00:00:00"/>
    <d v="2020-02-26T00:00:00"/>
    <m/>
    <m/>
    <m/>
    <m/>
    <m/>
    <m/>
    <m/>
    <m/>
    <d v="2020-03-02T00:00:00"/>
    <m/>
    <m/>
    <m/>
    <m/>
    <m/>
    <m/>
    <m/>
    <m/>
    <m/>
    <d v="2020-03-04T00:00:00"/>
    <n v="43894"/>
    <s v="WRSMITH"/>
    <d v="2020-02-26T00:00:00"/>
    <m/>
    <d v="2020-02-26T00:00:00"/>
    <d v="2020-02-26T00:00:00"/>
    <s v="MSILLER"/>
    <m/>
    <m/>
    <m/>
    <m/>
    <m/>
    <m/>
    <m/>
    <m/>
    <m/>
    <x v="0"/>
    <x v="1"/>
  </r>
  <r>
    <s v="CDTELFER"/>
    <n v="1901328213"/>
    <s v="VP-ENPARTS-BLDR"/>
    <s v="ARCHITECTURAL BUILDING SYSTEMS LLC"/>
    <s v="PRASADA MAINTENANCE BUILDING"/>
    <s v="CL"/>
    <d v="2020-02-26T00:00:00"/>
    <d v="2020-03-05T00:00:00"/>
    <m/>
    <m/>
    <s v="VIS"/>
    <s v="MXC"/>
    <x v="10"/>
    <s v="CA"/>
    <s v="B1"/>
    <m/>
    <m/>
    <m/>
    <n v="43902"/>
    <n v="1169.44"/>
    <n v="1169.44"/>
    <n v="7.0000000000000007E-2"/>
    <n v="7.0000000000000007E-2"/>
    <n v="7.0000000000000007E-2"/>
    <n v="0"/>
    <m/>
    <n v="0"/>
    <n v="0"/>
    <n v="0"/>
    <m/>
    <m/>
    <n v="0"/>
    <n v="394.75"/>
    <n v="33.755000000000003"/>
    <n v="423.45"/>
    <n v="36.21"/>
    <n v="0"/>
    <m/>
    <m/>
    <m/>
    <m/>
    <m/>
    <s v="GONZR"/>
    <m/>
    <m/>
    <m/>
    <m/>
    <s v="DWESSEL"/>
    <m/>
    <m/>
    <m/>
    <m/>
    <m/>
    <m/>
    <m/>
    <m/>
    <m/>
    <m/>
    <m/>
    <m/>
    <m/>
    <m/>
    <m/>
    <m/>
    <m/>
    <m/>
    <m/>
    <m/>
    <m/>
    <m/>
    <m/>
    <m/>
    <s v="SVCORDERMAN"/>
    <d v="2020-02-27T00:00:00"/>
    <m/>
    <d v="2020-02-27T00:00:00"/>
    <d v="2020-02-27T00:00:00"/>
    <m/>
    <m/>
    <m/>
    <m/>
    <m/>
    <m/>
    <m/>
    <m/>
    <d v="2020-03-02T00:00:00"/>
    <m/>
    <s v="DWESSEL"/>
    <m/>
    <m/>
    <m/>
    <m/>
    <m/>
    <m/>
    <m/>
    <d v="2020-03-05T00:00:00"/>
    <n v="43895"/>
    <s v="DRLAFAVER"/>
    <d v="2020-02-28T00:00:00"/>
    <m/>
    <d v="2020-02-28T00:00:00"/>
    <d v="2020-02-27T00:00:00"/>
    <s v="WRSMITH"/>
    <m/>
    <m/>
    <m/>
    <m/>
    <m/>
    <m/>
    <m/>
    <m/>
    <m/>
    <x v="0"/>
    <x v="1"/>
  </r>
  <r>
    <s v="MACLOVER"/>
    <n v="1901132334"/>
    <s v="VP/CLAIM-ENPARTS-BLDR"/>
    <s v="IRONWOOD CONSTRUCTION"/>
    <s v="TULARE COUNTY FIRE STATION NO."/>
    <s v="BO"/>
    <d v="2020-03-17T00:00:00"/>
    <m/>
    <m/>
    <m/>
    <s v="VIS"/>
    <s v="AR"/>
    <x v="10"/>
    <s v="CA"/>
    <s v="B1"/>
    <s v="OTHER"/>
    <m/>
    <m/>
    <m/>
    <n v="0"/>
    <n v="0"/>
    <n v="0"/>
    <n v="0.16"/>
    <n v="0.16"/>
    <n v="0"/>
    <m/>
    <n v="0"/>
    <n v="0"/>
    <n v="0"/>
    <m/>
    <m/>
    <n v="0"/>
    <n v="0"/>
    <m/>
    <n v="0"/>
    <m/>
    <n v="0"/>
    <m/>
    <m/>
    <m/>
    <m/>
    <m/>
    <s v="CLGRAY"/>
    <m/>
    <m/>
    <m/>
    <m/>
    <s v="BWBOREN"/>
    <m/>
    <m/>
    <m/>
    <m/>
    <m/>
    <m/>
    <m/>
    <m/>
    <m/>
    <m/>
    <m/>
    <m/>
    <m/>
    <m/>
    <m/>
    <m/>
    <m/>
    <m/>
    <m/>
    <m/>
    <m/>
    <m/>
    <m/>
    <m/>
    <s v="SVCORDERMAN"/>
    <d v="2020-03-18T00:00:00"/>
    <m/>
    <d v="2020-03-18T00:00:00"/>
    <d v="2020-03-18T00:00:00"/>
    <m/>
    <m/>
    <m/>
    <m/>
    <m/>
    <m/>
    <m/>
    <m/>
    <m/>
    <m/>
    <s v="KPTRAN"/>
    <m/>
    <m/>
    <m/>
    <m/>
    <m/>
    <m/>
    <m/>
    <d v="2020-03-23T00:00:00"/>
    <m/>
    <s v="KINGG"/>
    <d v="2020-03-18T00:00:00"/>
    <m/>
    <d v="2020-03-18T00:00:00"/>
    <d v="2020-03-17T00:00:00"/>
    <s v="RRODRIGUEZ"/>
    <m/>
    <m/>
    <m/>
    <m/>
    <m/>
    <m/>
    <m/>
    <m/>
    <m/>
    <x v="0"/>
    <x v="2"/>
  </r>
  <r>
    <s v="DCALVO"/>
    <n v="1900705304"/>
    <s v="VP/CLAIM-ENPARTS-BLDR"/>
    <s v="PHI CONSTRUCTION, INC."/>
    <s v="PRIDE DISPOSAL-REV4"/>
    <s v="BO"/>
    <d v="2020-03-26T00:00:00"/>
    <m/>
    <m/>
    <m/>
    <s v="VIS"/>
    <s v="VIS"/>
    <x v="10"/>
    <s v="CA"/>
    <s v="B1"/>
    <s v="OTHER"/>
    <m/>
    <m/>
    <m/>
    <n v="1577.39"/>
    <n v="0"/>
    <n v="0.13"/>
    <n v="0.13"/>
    <n v="0.13"/>
    <n v="0"/>
    <m/>
    <n v="0"/>
    <n v="0"/>
    <n v="0"/>
    <m/>
    <m/>
    <n v="0"/>
    <n v="826.26"/>
    <n v="52.381"/>
    <n v="0"/>
    <m/>
    <n v="0"/>
    <m/>
    <m/>
    <m/>
    <m/>
    <m/>
    <s v="AWUBNEH"/>
    <m/>
    <m/>
    <m/>
    <m/>
    <s v="KPTRAN"/>
    <m/>
    <m/>
    <m/>
    <m/>
    <m/>
    <m/>
    <m/>
    <m/>
    <m/>
    <s v="KMCCARTY2"/>
    <m/>
    <m/>
    <d v="2020-03-26T00:00:00"/>
    <m/>
    <m/>
    <m/>
    <m/>
    <m/>
    <m/>
    <m/>
    <m/>
    <m/>
    <m/>
    <m/>
    <s v="SVCORDERMAN"/>
    <d v="2020-03-27T00:00:00"/>
    <m/>
    <d v="2020-03-27T00:00:00"/>
    <d v="2020-03-27T00:00:00"/>
    <m/>
    <m/>
    <m/>
    <m/>
    <m/>
    <m/>
    <m/>
    <m/>
    <d v="2020-04-01T00:00:00"/>
    <m/>
    <s v="HAMIS"/>
    <m/>
    <m/>
    <m/>
    <m/>
    <m/>
    <m/>
    <m/>
    <d v="2020-04-01T00:00:00"/>
    <m/>
    <s v="KMCCARTY2"/>
    <d v="2020-03-26T00:00:00"/>
    <m/>
    <d v="2020-03-26T00:00:00"/>
    <d v="2020-03-26T00:00:00"/>
    <s v="MSILLER"/>
    <m/>
    <m/>
    <m/>
    <m/>
    <m/>
    <m/>
    <m/>
    <m/>
    <m/>
    <x v="0"/>
    <x v="2"/>
  </r>
  <r>
    <s v="MACLOVER"/>
    <n v="2000119001"/>
    <s v="VP/Z-CUSTOM-BLDR"/>
    <s v="PRAVA CONSTRUCTION SERVICES, INC."/>
    <s v="GA - BLDG G34.REV1"/>
    <s v="EN"/>
    <d v="2020-01-23T00:00:00"/>
    <n v="43952"/>
    <m/>
    <m/>
    <s v="VIS"/>
    <s v="VIS"/>
    <x v="10"/>
    <s v="CA"/>
    <s v="D1"/>
    <m/>
    <n v="43882"/>
    <n v="43885"/>
    <m/>
    <n v="21335.18"/>
    <n v="0"/>
    <n v="2.94"/>
    <n v="0"/>
    <n v="0"/>
    <n v="52.12"/>
    <m/>
    <n v="80.5"/>
    <n v="0"/>
    <n v="80.5"/>
    <n v="12036.44"/>
    <n v="5731.64"/>
    <n v="0"/>
    <n v="6782.75"/>
    <n v="31.791"/>
    <n v="0"/>
    <m/>
    <n v="0"/>
    <m/>
    <m/>
    <m/>
    <m/>
    <m/>
    <s v="HERRG"/>
    <n v="43885"/>
    <n v="43886"/>
    <n v="43887"/>
    <n v="43888"/>
    <s v="YHUANG"/>
    <n v="43886"/>
    <n v="43888"/>
    <n v="43886"/>
    <n v="43888"/>
    <s v="MALEMU"/>
    <n v="43888"/>
    <m/>
    <n v="43889"/>
    <m/>
    <s v="JSILVA"/>
    <d v="2020-03-03T00:00:00"/>
    <d v="2020-03-04T00:00:00"/>
    <d v="2020-03-04T00:00:00"/>
    <d v="2020-03-04T00:00:00"/>
    <s v="CAMURPHY"/>
    <d v="2020-03-12T00:00:00"/>
    <d v="2020-03-13T00:00:00"/>
    <d v="2020-03-12T00:00:00"/>
    <d v="2020-03-16T00:00:00"/>
    <m/>
    <m/>
    <m/>
    <m/>
    <m/>
    <s v="SVCORDERMAN"/>
    <d v="2020-03-31T00:00:00"/>
    <m/>
    <d v="2020-03-31T00:00:00"/>
    <m/>
    <s v="CAMURPHY"/>
    <n v="43906"/>
    <n v="43907"/>
    <n v="43908"/>
    <n v="43908"/>
    <m/>
    <m/>
    <m/>
    <m/>
    <m/>
    <s v="YHUANG"/>
    <m/>
    <m/>
    <m/>
    <m/>
    <m/>
    <m/>
    <m/>
    <d v="2020-05-01T00:00:00"/>
    <m/>
    <s v="CAMURPHY"/>
    <d v="2020-03-23T00:00:00"/>
    <m/>
    <d v="2020-03-23T00:00:00"/>
    <d v="2020-03-23T00:00:00"/>
    <s v="MALEMU"/>
    <n v="43872"/>
    <n v="43872"/>
    <n v="43882"/>
    <m/>
    <m/>
    <m/>
    <m/>
    <m/>
    <m/>
    <x v="0"/>
    <x v="0"/>
  </r>
  <r>
    <s v="DCALVO"/>
    <n v="2000018501"/>
    <s v="VP/Z-CUSTOM-BLDR"/>
    <s v="FORGE BUILDING COMPANY, LLC"/>
    <s v="MCCAIN FOODS"/>
    <s v="BO"/>
    <d v="2020-01-28T00:00:00"/>
    <d v="2020-03-30T00:00:00"/>
    <m/>
    <m/>
    <s v="VIS"/>
    <s v="VIS"/>
    <x v="10"/>
    <s v="CA"/>
    <s v="D1"/>
    <s v="OTHER"/>
    <d v="2020-02-24T00:00:00"/>
    <d v="2020-02-25T00:00:00"/>
    <m/>
    <n v="14573.93"/>
    <n v="0"/>
    <n v="3.91"/>
    <n v="3.93"/>
    <n v="3.93"/>
    <n v="35.090000000000003"/>
    <m/>
    <n v="37.75"/>
    <n v="4"/>
    <n v="41.75"/>
    <n v="8103.6"/>
    <n v="3858.85"/>
    <n v="0"/>
    <n v="572.33000000000004"/>
    <n v="3.927"/>
    <n v="3886.04"/>
    <m/>
    <n v="-1.9"/>
    <m/>
    <m/>
    <m/>
    <m/>
    <m/>
    <s v="JLIAO"/>
    <n v="43872"/>
    <n v="43872"/>
    <n v="43875"/>
    <n v="43874"/>
    <s v="HUAGUILAR"/>
    <n v="43874"/>
    <n v="43874"/>
    <n v="43874"/>
    <m/>
    <s v="KINGG"/>
    <n v="43878"/>
    <n v="43878"/>
    <n v="43878"/>
    <n v="43880"/>
    <s v="DMALONE"/>
    <d v="2020-02-19T00:00:00"/>
    <d v="2020-02-19T00:00:00"/>
    <d v="2020-02-21T00:00:00"/>
    <d v="2020-02-28T00:00:00"/>
    <s v="SVERA1"/>
    <d v="2020-02-27T00:00:00"/>
    <d v="2020-02-27T00:00:00"/>
    <d v="2020-02-28T00:00:00"/>
    <d v="2020-02-28T00:00:00"/>
    <m/>
    <m/>
    <m/>
    <m/>
    <m/>
    <s v="SVCORDERMAN"/>
    <d v="2020-03-02T00:00:00"/>
    <m/>
    <d v="2020-03-02T00:00:00"/>
    <d v="2020-03-02T00:00:00"/>
    <s v="DMALONE"/>
    <d v="2020-02-27T00:00:00"/>
    <d v="2020-02-27T00:00:00"/>
    <d v="2020-02-27T00:00:00"/>
    <d v="2020-02-27T00:00:00"/>
    <m/>
    <m/>
    <m/>
    <d v="2020-03-05T00:00:00"/>
    <m/>
    <s v="DWESSEL"/>
    <m/>
    <m/>
    <m/>
    <m/>
    <m/>
    <m/>
    <m/>
    <d v="2020-05-29T00:00:00"/>
    <m/>
    <s v="DMALONE"/>
    <d v="2020-02-28T00:00:00"/>
    <m/>
    <d v="2020-02-28T00:00:00"/>
    <d v="2020-02-28T00:00:00"/>
    <s v="DETRAUGHBER"/>
    <n v="43861"/>
    <n v="43861"/>
    <n v="43861"/>
    <n v="43861"/>
    <m/>
    <m/>
    <m/>
    <m/>
    <m/>
    <x v="0"/>
    <x v="0"/>
  </r>
  <r>
    <s v="DRLAFAVER"/>
    <n v="1804727405"/>
    <s v="VP/CLAIM-ENPARTS-BLDR"/>
    <s v="AMERICAN INCORPORATED"/>
    <s v="BEJAC"/>
    <s v="BO"/>
    <d v="2020-02-20T00:00:00"/>
    <d v="2020-03-13T00:00:00"/>
    <m/>
    <m/>
    <s v="VIS"/>
    <s v="AR"/>
    <x v="10"/>
    <s v="CA"/>
    <s v="D1"/>
    <s v="OTHER"/>
    <m/>
    <m/>
    <m/>
    <n v="141.4"/>
    <n v="0"/>
    <n v="0.02"/>
    <n v="0.03"/>
    <n v="0.03"/>
    <n v="0"/>
    <m/>
    <n v="0"/>
    <n v="0"/>
    <n v="0"/>
    <m/>
    <m/>
    <n v="0"/>
    <n v="74.06"/>
    <n v="52.375999999999998"/>
    <n v="0"/>
    <m/>
    <n v="0"/>
    <m/>
    <m/>
    <m/>
    <m/>
    <m/>
    <s v="CLGRAY"/>
    <m/>
    <m/>
    <m/>
    <m/>
    <s v="BWBOREN"/>
    <m/>
    <m/>
    <m/>
    <m/>
    <m/>
    <m/>
    <m/>
    <m/>
    <m/>
    <m/>
    <m/>
    <m/>
    <m/>
    <m/>
    <m/>
    <m/>
    <m/>
    <m/>
    <m/>
    <m/>
    <m/>
    <m/>
    <m/>
    <m/>
    <s v="SVCORDERMAN"/>
    <d v="2020-03-10T00:00:00"/>
    <m/>
    <d v="2020-03-10T00:00:00"/>
    <d v="2020-03-10T00:00:00"/>
    <m/>
    <m/>
    <m/>
    <m/>
    <m/>
    <m/>
    <m/>
    <m/>
    <d v="2020-03-13T00:00:00"/>
    <m/>
    <s v="HUAGUILAR"/>
    <m/>
    <m/>
    <m/>
    <m/>
    <m/>
    <m/>
    <m/>
    <d v="2020-03-18T00:00:00"/>
    <m/>
    <s v="DRLAFAVER"/>
    <d v="2020-03-11T00:00:00"/>
    <m/>
    <d v="2020-03-11T00:00:00"/>
    <d v="2020-03-10T00:00:00"/>
    <s v="DETRAUGHBER"/>
    <m/>
    <m/>
    <m/>
    <m/>
    <m/>
    <m/>
    <m/>
    <m/>
    <m/>
    <x v="0"/>
    <x v="2"/>
  </r>
  <r>
    <s v="DRLAFAVER"/>
    <n v="1901401609"/>
    <s v="VP/CLAIM-ENPARTS-BLDR"/>
    <s v="ARCHITECTURAL BUILDING SYSTEMS LLC"/>
    <s v="SCOTTSDALE HANGAR CO."/>
    <s v="BO"/>
    <d v="2020-02-24T00:00:00"/>
    <m/>
    <m/>
    <m/>
    <s v="VIS"/>
    <s v="IN"/>
    <x v="10"/>
    <s v="CA"/>
    <s v="D1"/>
    <s v="OTHER"/>
    <m/>
    <m/>
    <m/>
    <n v="2496.4299999999998"/>
    <n v="0"/>
    <n v="0.3"/>
    <n v="0.3"/>
    <n v="0.3"/>
    <n v="0"/>
    <m/>
    <n v="0"/>
    <n v="0"/>
    <n v="0"/>
    <m/>
    <m/>
    <n v="0"/>
    <n v="1307.6500000000001"/>
    <n v="52.381"/>
    <n v="-983.96"/>
    <m/>
    <n v="0"/>
    <m/>
    <m/>
    <m/>
    <m/>
    <m/>
    <s v="KOTHS"/>
    <m/>
    <m/>
    <m/>
    <m/>
    <s v="DWESSEL"/>
    <m/>
    <m/>
    <m/>
    <m/>
    <m/>
    <m/>
    <m/>
    <m/>
    <m/>
    <m/>
    <m/>
    <m/>
    <m/>
    <m/>
    <m/>
    <m/>
    <m/>
    <m/>
    <m/>
    <m/>
    <m/>
    <m/>
    <m/>
    <m/>
    <s v="SVCORDERMAN"/>
    <d v="2020-02-25T00:00:00"/>
    <m/>
    <d v="2020-02-25T00:00:00"/>
    <d v="2020-02-25T00:00:00"/>
    <m/>
    <m/>
    <m/>
    <m/>
    <m/>
    <m/>
    <m/>
    <m/>
    <d v="2020-02-28T00:00:00"/>
    <m/>
    <s v="DWESSEL"/>
    <m/>
    <m/>
    <m/>
    <m/>
    <m/>
    <m/>
    <m/>
    <d v="2020-02-28T00:00:00"/>
    <n v="43889"/>
    <s v="DRLAFAVER"/>
    <d v="2020-02-25T00:00:00"/>
    <m/>
    <d v="2020-02-25T00:00:00"/>
    <d v="2020-02-24T00:00:00"/>
    <s v="DETRAUGHBER"/>
    <m/>
    <m/>
    <m/>
    <m/>
    <m/>
    <m/>
    <m/>
    <m/>
    <m/>
    <x v="0"/>
    <x v="2"/>
  </r>
  <r>
    <s v="DCALVO"/>
    <n v="1901625702"/>
    <s v="VP-ENPARTS-BLDR"/>
    <s v="DALKE CONSTRUCTION COMPANY INC."/>
    <s v="PC PARKING STRUCTURE FINAL"/>
    <s v="BO"/>
    <d v="2020-03-05T00:00:00"/>
    <d v="2020-04-01T00:00:00"/>
    <m/>
    <m/>
    <s v="VIS"/>
    <s v="MEM"/>
    <x v="10"/>
    <s v="CA"/>
    <s v="D1"/>
    <m/>
    <m/>
    <m/>
    <m/>
    <n v="10541.86"/>
    <n v="0"/>
    <n v="0.95"/>
    <n v="0.97"/>
    <n v="0.97"/>
    <n v="34.42"/>
    <m/>
    <n v="16"/>
    <n v="9"/>
    <n v="25"/>
    <n v="5103.6000000000004"/>
    <n v="3859"/>
    <n v="0"/>
    <n v="4569.3999999999996"/>
    <n v="43.344999999999999"/>
    <n v="0"/>
    <m/>
    <n v="0"/>
    <m/>
    <m/>
    <m/>
    <m/>
    <m/>
    <s v="JDPETRICH"/>
    <m/>
    <m/>
    <m/>
    <m/>
    <s v="HAMIS"/>
    <m/>
    <m/>
    <m/>
    <m/>
    <m/>
    <m/>
    <m/>
    <m/>
    <m/>
    <s v="SVERA1"/>
    <n v="43908"/>
    <n v="43908"/>
    <n v="43909"/>
    <n v="43909"/>
    <m/>
    <m/>
    <m/>
    <m/>
    <m/>
    <m/>
    <m/>
    <m/>
    <m/>
    <m/>
    <s v="SVCORDERMAN"/>
    <d v="2020-03-25T00:00:00"/>
    <m/>
    <d v="2020-03-25T00:00:00"/>
    <d v="2020-03-25T00:00:00"/>
    <s v="SVERA1"/>
    <n v="43909"/>
    <n v="43909"/>
    <n v="43909"/>
    <n v="43909"/>
    <m/>
    <m/>
    <m/>
    <d v="2020-03-30T00:00:00"/>
    <m/>
    <s v="HAMIS"/>
    <m/>
    <m/>
    <m/>
    <m/>
    <m/>
    <m/>
    <m/>
    <d v="2020-04-01T00:00:00"/>
    <m/>
    <s v="SVERA1"/>
    <d v="2020-03-24T00:00:00"/>
    <m/>
    <d v="2020-03-24T00:00:00"/>
    <d v="2020-03-24T00:00:00"/>
    <s v="DCALVO"/>
    <m/>
    <m/>
    <n v="43906"/>
    <m/>
    <m/>
    <m/>
    <m/>
    <m/>
    <m/>
    <x v="0"/>
    <x v="1"/>
  </r>
  <r>
    <s v="JUTSLER"/>
    <n v="1900558913"/>
    <s v="VP-ENPARTS-BLDR"/>
    <s v="HANSEN-RICE, INC."/>
    <s v="ROSEBURG HANGAR 110X24"/>
    <s v="BO"/>
    <d v="2020-03-05T00:00:00"/>
    <d v="2018-03-12T00:00:00"/>
    <m/>
    <m/>
    <s v="VIS"/>
    <s v="NC"/>
    <x v="10"/>
    <s v="CA"/>
    <s v="D1"/>
    <m/>
    <m/>
    <m/>
    <m/>
    <n v="3583"/>
    <n v="3583"/>
    <n v="0.63"/>
    <n v="0.4"/>
    <n v="0.4"/>
    <n v="0"/>
    <m/>
    <n v="0"/>
    <n v="0"/>
    <n v="0"/>
    <m/>
    <m/>
    <n v="0"/>
    <n v="1290.8699999999999"/>
    <n v="36.027999999999999"/>
    <n v="1700.44"/>
    <n v="47.459000000000003"/>
    <n v="0"/>
    <m/>
    <m/>
    <m/>
    <m/>
    <m/>
    <s v="CJFALIN"/>
    <m/>
    <m/>
    <m/>
    <m/>
    <s v="MKWONG"/>
    <m/>
    <m/>
    <m/>
    <m/>
    <m/>
    <m/>
    <m/>
    <m/>
    <m/>
    <s v="APABLO2"/>
    <n v="43901"/>
    <n v="43901"/>
    <n v="43901"/>
    <n v="43901"/>
    <s v="CAMURPHY"/>
    <n v="43901"/>
    <n v="43901"/>
    <n v="43901"/>
    <n v="43901"/>
    <m/>
    <m/>
    <m/>
    <m/>
    <m/>
    <s v="SVCORDERMAN"/>
    <d v="2020-03-12T00:00:00"/>
    <m/>
    <d v="2020-03-12T00:00:00"/>
    <d v="2020-03-12T00:00:00"/>
    <s v="APABLO2"/>
    <n v="43901"/>
    <n v="43901"/>
    <n v="43901"/>
    <n v="43901"/>
    <m/>
    <m/>
    <m/>
    <d v="2020-03-16T00:00:00"/>
    <m/>
    <s v="HAMIS"/>
    <m/>
    <m/>
    <m/>
    <m/>
    <m/>
    <m/>
    <m/>
    <d v="2020-03-19T00:00:00"/>
    <d v="2020-03-19T00:00:00"/>
    <s v="APABLO2"/>
    <d v="2020-03-11T00:00:00"/>
    <m/>
    <d v="2020-03-11T00:00:00"/>
    <d v="2020-03-11T00:00:00"/>
    <s v="RRODRIGUEZ"/>
    <m/>
    <m/>
    <m/>
    <m/>
    <m/>
    <m/>
    <m/>
    <m/>
    <m/>
    <x v="0"/>
    <x v="1"/>
  </r>
  <r>
    <s v="DRLAFAVER"/>
    <n v="1804727408"/>
    <s v="VP-ENPARTS-BLDR"/>
    <s v="AMERICAN INCORPORATED"/>
    <s v="BEJAC"/>
    <s v="BO"/>
    <d v="2020-03-24T00:00:00"/>
    <m/>
    <m/>
    <m/>
    <s v="VIS"/>
    <s v="AR"/>
    <x v="10"/>
    <s v="CA"/>
    <s v="D1"/>
    <m/>
    <m/>
    <m/>
    <m/>
    <n v="18060.419999999998"/>
    <n v="0"/>
    <n v="2.31"/>
    <n v="2.31"/>
    <n v="2.31"/>
    <n v="0"/>
    <m/>
    <n v="0"/>
    <n v="0"/>
    <n v="0"/>
    <m/>
    <m/>
    <n v="0"/>
    <n v="7586.03"/>
    <n v="42.003999999999998"/>
    <n v="0"/>
    <m/>
    <n v="0"/>
    <m/>
    <m/>
    <m/>
    <m/>
    <m/>
    <s v="CLGRAY"/>
    <m/>
    <m/>
    <m/>
    <m/>
    <s v="BWBOREN"/>
    <m/>
    <m/>
    <m/>
    <m/>
    <m/>
    <m/>
    <m/>
    <m/>
    <m/>
    <m/>
    <m/>
    <m/>
    <m/>
    <m/>
    <m/>
    <m/>
    <m/>
    <m/>
    <m/>
    <m/>
    <m/>
    <m/>
    <m/>
    <m/>
    <s v="SVCORDERMAN"/>
    <m/>
    <m/>
    <d v="2020-03-25T00:00:00"/>
    <d v="2020-03-25T00:00:00"/>
    <m/>
    <m/>
    <m/>
    <m/>
    <m/>
    <m/>
    <m/>
    <m/>
    <m/>
    <m/>
    <s v="HUAGUILAR"/>
    <m/>
    <m/>
    <m/>
    <m/>
    <m/>
    <m/>
    <m/>
    <d v="2020-04-01T00:00:00"/>
    <m/>
    <s v="DRLAFAVER"/>
    <d v="2020-03-25T00:00:00"/>
    <m/>
    <d v="2020-03-25T00:00:00"/>
    <d v="2020-03-25T00:00:00"/>
    <s v="DETRAUGHBER"/>
    <m/>
    <m/>
    <m/>
    <m/>
    <m/>
    <m/>
    <m/>
    <m/>
    <m/>
    <x v="0"/>
    <x v="1"/>
  </r>
  <r>
    <s v="DCALVO"/>
    <n v="1902098605"/>
    <s v="VP-ENPARTS-BLDR"/>
    <s v="R. L. REIMERS COMPANY"/>
    <s v="SELMET CASTING BLDG"/>
    <s v="BO"/>
    <d v="2020-03-27T00:00:00"/>
    <m/>
    <m/>
    <m/>
    <s v="VIS"/>
    <s v="STJ"/>
    <x v="10"/>
    <s v="CA"/>
    <s v="D1"/>
    <m/>
    <m/>
    <m/>
    <m/>
    <n v="975.04"/>
    <n v="0"/>
    <n v="0.1"/>
    <n v="0.11"/>
    <n v="0.11"/>
    <n v="0"/>
    <m/>
    <n v="0"/>
    <n v="0"/>
    <n v="0"/>
    <m/>
    <m/>
    <n v="0"/>
    <n v="748.84"/>
    <n v="76.801000000000002"/>
    <n v="0"/>
    <m/>
    <n v="0"/>
    <m/>
    <m/>
    <m/>
    <m/>
    <m/>
    <s v="MCQUK"/>
    <m/>
    <m/>
    <m/>
    <m/>
    <s v="MLJOB"/>
    <m/>
    <m/>
    <m/>
    <m/>
    <m/>
    <m/>
    <m/>
    <m/>
    <m/>
    <s v="DMALONE"/>
    <n v="43917"/>
    <n v="43917"/>
    <n v="43917"/>
    <n v="43917"/>
    <m/>
    <m/>
    <m/>
    <m/>
    <m/>
    <m/>
    <m/>
    <m/>
    <m/>
    <m/>
    <s v="SVCORDERMAN"/>
    <d v="2020-03-30T00:00:00"/>
    <m/>
    <d v="2020-03-30T00:00:00"/>
    <m/>
    <m/>
    <m/>
    <m/>
    <m/>
    <m/>
    <m/>
    <m/>
    <m/>
    <m/>
    <m/>
    <s v="HUAGUILAR"/>
    <m/>
    <m/>
    <m/>
    <m/>
    <m/>
    <m/>
    <m/>
    <m/>
    <m/>
    <s v="DMALONE"/>
    <d v="2020-03-27T00:00:00"/>
    <m/>
    <d v="2020-03-27T00:00:00"/>
    <d v="2020-03-27T00:00:00"/>
    <s v="MSILLER"/>
    <m/>
    <m/>
    <m/>
    <m/>
    <m/>
    <m/>
    <m/>
    <m/>
    <m/>
    <x v="0"/>
    <x v="1"/>
  </r>
  <r>
    <s v="DCALVO"/>
    <n v="1902098604"/>
    <s v="VP/CLAIM-ENPARTS-BLDR"/>
    <s v="R. L. REIMERS COMPANY"/>
    <s v="SELMET CASTING BLDG"/>
    <s v="BO"/>
    <d v="2020-03-27T00:00:00"/>
    <m/>
    <m/>
    <m/>
    <s v="VIS"/>
    <s v="STJ"/>
    <x v="10"/>
    <s v="CA"/>
    <s v="D1"/>
    <s v="OTHER"/>
    <m/>
    <m/>
    <m/>
    <n v="239.11"/>
    <n v="0"/>
    <n v="0.05"/>
    <n v="0.05"/>
    <n v="0.05"/>
    <n v="0"/>
    <m/>
    <n v="0"/>
    <n v="0"/>
    <n v="0"/>
    <m/>
    <m/>
    <n v="0"/>
    <n v="125.24"/>
    <n v="52.378"/>
    <n v="0"/>
    <m/>
    <n v="0"/>
    <m/>
    <m/>
    <m/>
    <m/>
    <m/>
    <s v="MCQUK"/>
    <m/>
    <m/>
    <m/>
    <m/>
    <s v="MLJOB"/>
    <m/>
    <m/>
    <m/>
    <m/>
    <m/>
    <m/>
    <m/>
    <m/>
    <m/>
    <s v="DMALONE"/>
    <d v="2020-03-27T00:00:00"/>
    <d v="2020-03-27T00:00:00"/>
    <d v="2020-03-27T00:00:00"/>
    <d v="2020-03-27T00:00:00"/>
    <m/>
    <m/>
    <m/>
    <m/>
    <m/>
    <m/>
    <m/>
    <m/>
    <m/>
    <m/>
    <s v="SVCORDERMAN"/>
    <d v="2020-03-30T00:00:00"/>
    <m/>
    <d v="2020-03-30T00:00:00"/>
    <m/>
    <m/>
    <m/>
    <m/>
    <m/>
    <m/>
    <m/>
    <m/>
    <m/>
    <d v="2020-04-02T00:00:00"/>
    <m/>
    <s v="HUAGUILAR"/>
    <m/>
    <m/>
    <m/>
    <m/>
    <m/>
    <m/>
    <m/>
    <m/>
    <m/>
    <s v="DMALONE"/>
    <d v="2020-03-27T00:00:00"/>
    <m/>
    <d v="2020-03-27T00:00:00"/>
    <d v="2020-03-27T00:00:00"/>
    <s v="MSILLER"/>
    <m/>
    <m/>
    <m/>
    <m/>
    <m/>
    <m/>
    <m/>
    <m/>
    <m/>
    <x v="0"/>
    <x v="2"/>
  </r>
  <r>
    <s v="DRLAFAVER"/>
    <n v="1900456726"/>
    <s v="VP-ENPARTS-BLDR"/>
    <s v="ARCHITECTURAL BUILDING SYSTEMS LLC"/>
    <s v="CITY OF SURPRISE PEOF"/>
    <s v="BO"/>
    <d v="2020-03-12T00:00:00"/>
    <d v="2020-03-19T00:00:00"/>
    <m/>
    <m/>
    <s v="VIS"/>
    <s v="VIS"/>
    <x v="10"/>
    <s v="CA"/>
    <s v="E1"/>
    <m/>
    <m/>
    <m/>
    <m/>
    <n v="384.6"/>
    <n v="384.6"/>
    <n v="0.01"/>
    <n v="0.01"/>
    <n v="0.01"/>
    <n v="0"/>
    <m/>
    <n v="0"/>
    <n v="0"/>
    <n v="0"/>
    <m/>
    <m/>
    <n v="0"/>
    <n v="61.07"/>
    <n v="15.879"/>
    <n v="60.08"/>
    <n v="15.621"/>
    <n v="0"/>
    <m/>
    <m/>
    <m/>
    <m/>
    <m/>
    <s v="KPTRAN"/>
    <m/>
    <m/>
    <m/>
    <m/>
    <s v="HUAGUILAR"/>
    <m/>
    <m/>
    <m/>
    <m/>
    <m/>
    <m/>
    <m/>
    <m/>
    <m/>
    <m/>
    <m/>
    <m/>
    <m/>
    <m/>
    <m/>
    <m/>
    <m/>
    <m/>
    <m/>
    <m/>
    <m/>
    <m/>
    <m/>
    <m/>
    <s v="SVCORDERMAN"/>
    <d v="2020-03-13T00:00:00"/>
    <m/>
    <d v="2020-03-13T00:00:00"/>
    <d v="2020-03-13T00:00:00"/>
    <m/>
    <m/>
    <m/>
    <m/>
    <m/>
    <m/>
    <m/>
    <m/>
    <d v="2020-03-18T00:00:00"/>
    <m/>
    <s v="DWESSEL"/>
    <m/>
    <m/>
    <m/>
    <m/>
    <m/>
    <m/>
    <m/>
    <d v="2020-03-20T00:00:00"/>
    <d v="2020-03-23T00:00:00"/>
    <s v="DRLAFAVER"/>
    <d v="2020-03-13T00:00:00"/>
    <m/>
    <d v="2020-03-13T00:00:00"/>
    <d v="2020-03-12T00:00:00"/>
    <s v="RRODRIGUEZ"/>
    <m/>
    <m/>
    <m/>
    <m/>
    <m/>
    <m/>
    <m/>
    <m/>
    <m/>
    <x v="0"/>
    <x v="1"/>
  </r>
  <r>
    <s v="JPERIC"/>
    <n v="1900586708"/>
    <s v="GB/WS-ENPARTS-BLDR"/>
    <s v="1155294 ONTARIO INC."/>
    <s v="SYLVAIN SEALANT"/>
    <s v="BO"/>
    <d v="2020-03-16T00:00:00"/>
    <d v="2020-04-01T00:00:00"/>
    <m/>
    <m/>
    <m/>
    <m/>
    <x v="28"/>
    <s v="CAN"/>
    <m/>
    <m/>
    <m/>
    <m/>
    <m/>
    <n v="7400"/>
    <n v="0"/>
    <n v="0.55000000000000004"/>
    <n v="0.68"/>
    <n v="0.68"/>
    <n v="0"/>
    <m/>
    <n v="0"/>
    <n v="0"/>
    <n v="0"/>
    <m/>
    <m/>
    <n v="0"/>
    <n v="-4700"/>
    <m/>
    <n v="0"/>
    <m/>
    <n v="0"/>
    <m/>
    <m/>
    <m/>
    <m/>
    <m/>
    <m/>
    <m/>
    <m/>
    <m/>
    <m/>
    <m/>
    <m/>
    <m/>
    <m/>
    <m/>
    <m/>
    <m/>
    <m/>
    <m/>
    <m/>
    <s v="AAVONSEGGERN"/>
    <d v="2020-03-17T00:00:00"/>
    <d v="2020-03-17T00:00:00"/>
    <d v="2020-03-17T00:00:00"/>
    <d v="2020-03-17T00:00:00"/>
    <m/>
    <m/>
    <m/>
    <m/>
    <m/>
    <m/>
    <m/>
    <m/>
    <m/>
    <m/>
    <m/>
    <m/>
    <m/>
    <m/>
    <d v="2020-03-18T00:00:00"/>
    <m/>
    <m/>
    <m/>
    <m/>
    <m/>
    <m/>
    <m/>
    <m/>
    <d v="2020-03-23T00:00:00"/>
    <m/>
    <m/>
    <m/>
    <m/>
    <m/>
    <m/>
    <m/>
    <m/>
    <m/>
    <d v="2020-03-27T00:00:00"/>
    <m/>
    <s v="AAVONSEGGERN"/>
    <d v="2020-03-19T00:00:00"/>
    <m/>
    <d v="2020-03-19T00:00:00"/>
    <d v="2020-03-17T00:00:00"/>
    <m/>
    <m/>
    <m/>
    <m/>
    <m/>
    <m/>
    <m/>
    <m/>
    <m/>
    <m/>
    <x v="0"/>
    <x v="1"/>
  </r>
  <r>
    <s v="MPAULSON"/>
    <n v="1902497108"/>
    <s v="VP-ENPARTS-BLDR"/>
    <s v="OLIVER CONSTRUCTION CO."/>
    <s v="METALCRAFT OF MAYVILLE WEST BE"/>
    <s v="BO"/>
    <d v="2020-03-13T00:00:00"/>
    <m/>
    <m/>
    <d v="1904-09-19T04:33:36"/>
    <s v="EVA"/>
    <s v="MEM"/>
    <x v="12"/>
    <s v="EVA"/>
    <s v="C1"/>
    <m/>
    <m/>
    <m/>
    <m/>
    <n v="275.72000000000003"/>
    <n v="0"/>
    <n v="0.1"/>
    <n v="0.1"/>
    <n v="0.1"/>
    <n v="0"/>
    <m/>
    <n v="0"/>
    <n v="0"/>
    <n v="0"/>
    <m/>
    <m/>
    <n v="0"/>
    <n v="144.41999999999999"/>
    <n v="52.378999999999998"/>
    <n v="0"/>
    <m/>
    <n v="0"/>
    <m/>
    <m/>
    <m/>
    <m/>
    <m/>
    <s v="SMARONDE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3-16T00:00:00"/>
    <m/>
    <d v="2020-03-16T00:00:00"/>
    <d v="2020-03-16T00:00:00"/>
    <m/>
    <m/>
    <m/>
    <m/>
    <m/>
    <m/>
    <m/>
    <m/>
    <d v="2020-03-19T00:00:00"/>
    <m/>
    <s v="MAYJ1"/>
    <m/>
    <m/>
    <m/>
    <m/>
    <m/>
    <m/>
    <m/>
    <d v="2020-04-02T00:00:00"/>
    <m/>
    <s v="JCSCHWARTZ"/>
    <d v="2020-03-13T00:00:00"/>
    <m/>
    <d v="2020-03-13T00:00:00"/>
    <d v="2020-03-13T00:00:00"/>
    <s v="KLEIJ"/>
    <m/>
    <m/>
    <m/>
    <m/>
    <m/>
    <m/>
    <m/>
    <m/>
    <m/>
    <x v="0"/>
    <x v="1"/>
  </r>
  <r>
    <s v="NAATM"/>
    <n v="1901660113"/>
    <s v="VP-ENPARTS-BLDR"/>
    <s v="PAT MUNGER CONSTRUCTION CO., INC."/>
    <s v="AMERICAN POLYFILM - FINAL"/>
    <s v="BO"/>
    <d v="2020-03-13T00:00:00"/>
    <m/>
    <m/>
    <s v="19-0056-01"/>
    <s v="EVA"/>
    <s v="NC"/>
    <x v="12"/>
    <s v="EVA"/>
    <s v="D1"/>
    <m/>
    <m/>
    <m/>
    <m/>
    <n v="17632.16"/>
    <n v="17632.16"/>
    <n v="3"/>
    <n v="3"/>
    <n v="3"/>
    <n v="0"/>
    <m/>
    <n v="0"/>
    <n v="0"/>
    <n v="0"/>
    <m/>
    <m/>
    <n v="0"/>
    <n v="6433.95"/>
    <n v="36.49"/>
    <n v="6695.25"/>
    <n v="37.972000000000001"/>
    <n v="0"/>
    <m/>
    <m/>
    <m/>
    <m/>
    <m/>
    <s v="WJCLYMER"/>
    <m/>
    <m/>
    <m/>
    <m/>
    <s v="CJFALIN"/>
    <m/>
    <m/>
    <m/>
    <m/>
    <m/>
    <m/>
    <m/>
    <m/>
    <m/>
    <m/>
    <m/>
    <m/>
    <m/>
    <m/>
    <m/>
    <m/>
    <m/>
    <m/>
    <m/>
    <m/>
    <m/>
    <m/>
    <m/>
    <m/>
    <s v="SVCORDERMAN"/>
    <m/>
    <m/>
    <d v="2020-03-13T00:00:00"/>
    <n v="43903"/>
    <m/>
    <m/>
    <m/>
    <m/>
    <m/>
    <m/>
    <m/>
    <m/>
    <m/>
    <m/>
    <m/>
    <m/>
    <m/>
    <m/>
    <m/>
    <m/>
    <m/>
    <m/>
    <d v="2020-03-20T00:00:00"/>
    <n v="43913"/>
    <s v="JCSCHWARTZ"/>
    <d v="2020-03-13T00:00:00"/>
    <m/>
    <d v="2020-03-13T00:00:00"/>
    <d v="2020-03-13T00:00:00"/>
    <s v="DWATKINSON"/>
    <m/>
    <m/>
    <m/>
    <m/>
    <m/>
    <m/>
    <m/>
    <m/>
    <m/>
    <x v="0"/>
    <x v="1"/>
  </r>
  <r>
    <s v="KECRUMB"/>
    <n v="1901271611"/>
    <s v="CSS/CONV-ENPARTS-BLDR"/>
    <s v="A. J. VENEKLASEN, INC."/>
    <s v="IRISH BOAT"/>
    <s v="BO"/>
    <d v="2020-03-03T00:00:00"/>
    <n v="43900"/>
    <m/>
    <m/>
    <m/>
    <m/>
    <x v="18"/>
    <s v="EVA"/>
    <s v="P"/>
    <m/>
    <m/>
    <m/>
    <m/>
    <n v="1"/>
    <n v="0"/>
    <n v="0.04"/>
    <n v="0.17"/>
    <n v="0.17"/>
    <n v="0"/>
    <m/>
    <n v="0"/>
    <n v="0"/>
    <n v="0"/>
    <n v="0.25"/>
    <n v="0"/>
    <n v="0"/>
    <n v="-98"/>
    <m/>
    <n v="-449.98"/>
    <m/>
    <n v="0"/>
    <m/>
    <m/>
    <m/>
    <m/>
    <m/>
    <m/>
    <m/>
    <m/>
    <m/>
    <m/>
    <m/>
    <m/>
    <m/>
    <m/>
    <m/>
    <m/>
    <m/>
    <m/>
    <m/>
    <m/>
    <s v="MAWITTMAIER"/>
    <m/>
    <m/>
    <m/>
    <m/>
    <m/>
    <m/>
    <m/>
    <m/>
    <m/>
    <m/>
    <m/>
    <m/>
    <m/>
    <m/>
    <s v="SVCORDERMAN"/>
    <d v="2020-03-03T00:00:00"/>
    <m/>
    <d v="2020-03-03T00:00:00"/>
    <d v="2020-03-03T00:00:00"/>
    <m/>
    <m/>
    <m/>
    <m/>
    <m/>
    <m/>
    <m/>
    <m/>
    <d v="2020-03-06T00:00:00"/>
    <m/>
    <m/>
    <m/>
    <m/>
    <m/>
    <m/>
    <m/>
    <m/>
    <m/>
    <d v="2020-03-05T00:00:00"/>
    <d v="2020-03-05T00:00:00"/>
    <s v="MAWITTMAIER"/>
    <d v="2020-03-03T00:00:00"/>
    <m/>
    <d v="2020-03-03T00:00:00"/>
    <d v="2020-03-03T00:00:00"/>
    <m/>
    <m/>
    <m/>
    <m/>
    <m/>
    <m/>
    <m/>
    <m/>
    <m/>
    <m/>
    <x v="0"/>
    <x v="1"/>
  </r>
  <r>
    <s v="JHORN"/>
    <n v="1902475303"/>
    <s v="VP/Z-CUSTOM-BLDR"/>
    <s v="MARCUS CONSTRUCTION COMPANY"/>
    <s v="GAVILON"/>
    <s v="BO"/>
    <d v="2019-11-21T00:00:00"/>
    <d v="2020-03-31T00:00:00"/>
    <m/>
    <n v="201935001"/>
    <s v="EVA"/>
    <s v="EVA"/>
    <x v="13"/>
    <s v="EVA"/>
    <s v="C1"/>
    <m/>
    <d v="2019-12-17T00:00:00"/>
    <d v="2019-12-18T00:00:00"/>
    <m/>
    <n v="232735.57"/>
    <n v="0"/>
    <n v="111.75"/>
    <n v="92.65"/>
    <n v="92.65"/>
    <n v="0"/>
    <m/>
    <n v="0"/>
    <n v="0"/>
    <n v="0"/>
    <m/>
    <m/>
    <n v="0"/>
    <n v="34103.68"/>
    <n v="14.653"/>
    <n v="-0.05"/>
    <m/>
    <n v="0"/>
    <m/>
    <m/>
    <m/>
    <m/>
    <m/>
    <s v="MAYJ1"/>
    <m/>
    <m/>
    <m/>
    <m/>
    <s v="MAYJ1"/>
    <m/>
    <m/>
    <m/>
    <m/>
    <m/>
    <m/>
    <m/>
    <m/>
    <m/>
    <s v="MILLJ"/>
    <d v="2020-02-17T00:00:00"/>
    <d v="2020-03-04T00:00:00"/>
    <d v="2020-03-02T00:00:00"/>
    <d v="2020-03-06T00:00:00"/>
    <s v="SAMEYER"/>
    <d v="2020-03-02T00:00:00"/>
    <d v="2020-03-04T00:00:00"/>
    <d v="2020-03-06T00:00:00"/>
    <n v="43896"/>
    <s v="SLHEFFEL"/>
    <n v="43864"/>
    <n v="43894"/>
    <n v="43882"/>
    <n v="43892"/>
    <s v="SVCORDERMAN"/>
    <d v="2020-03-16T00:00:00"/>
    <m/>
    <d v="2020-03-13T00:00:00"/>
    <d v="2020-03-13T00:00:00"/>
    <m/>
    <m/>
    <m/>
    <m/>
    <m/>
    <m/>
    <m/>
    <m/>
    <d v="2020-03-18T00:00:00"/>
    <m/>
    <s v="MAYJ1"/>
    <m/>
    <m/>
    <m/>
    <m/>
    <m/>
    <m/>
    <m/>
    <d v="2020-03-31T00:00:00"/>
    <m/>
    <s v="MILLJ"/>
    <d v="2020-03-13T00:00:00"/>
    <m/>
    <d v="2020-03-13T00:00:00"/>
    <d v="2020-03-13T00:00:00"/>
    <s v="JWARMITAGE"/>
    <m/>
    <m/>
    <m/>
    <m/>
    <m/>
    <m/>
    <m/>
    <m/>
    <m/>
    <x v="0"/>
    <x v="0"/>
  </r>
  <r>
    <s v="MDBORCHARDT"/>
    <n v="1902498905"/>
    <s v="VP/Z-CUSTOM-BLDR"/>
    <s v="V I P STRUCTURES, INC."/>
    <s v="19-2614 NEXUS CENTER PEMB - LA"/>
    <s v="CL"/>
    <d v="2019-12-10T00:00:00"/>
    <d v="2020-03-20T00:00:00"/>
    <m/>
    <m/>
    <s v="EVA"/>
    <s v="EVA"/>
    <x v="13"/>
    <s v="EVA"/>
    <s v="C1"/>
    <m/>
    <d v="2019-12-17T00:00:00"/>
    <d v="2019-12-18T00:00:00"/>
    <n v="43916"/>
    <n v="208951"/>
    <n v="208951"/>
    <n v="95.14"/>
    <n v="89.09"/>
    <n v="89.09"/>
    <n v="0"/>
    <m/>
    <n v="0"/>
    <n v="0"/>
    <n v="0"/>
    <m/>
    <m/>
    <n v="0"/>
    <n v="41910"/>
    <n v="20.056999999999999"/>
    <n v="54121.11"/>
    <n v="25.901"/>
    <n v="0"/>
    <m/>
    <m/>
    <m/>
    <m/>
    <m/>
    <s v="PUCCM1"/>
    <m/>
    <m/>
    <m/>
    <m/>
    <s v="MAYJ1"/>
    <m/>
    <m/>
    <m/>
    <m/>
    <m/>
    <m/>
    <m/>
    <m/>
    <m/>
    <s v="BLGROB"/>
    <d v="2020-01-14T00:00:00"/>
    <d v="2020-01-14T00:00:00"/>
    <d v="2020-02-21T00:00:00"/>
    <n v="43886"/>
    <s v="MPMAAS"/>
    <d v="2020-01-14T00:00:00"/>
    <d v="2020-01-14T00:00:00"/>
    <d v="2020-02-21T00:00:00"/>
    <d v="2020-02-25T00:00:00"/>
    <m/>
    <m/>
    <m/>
    <m/>
    <m/>
    <s v="SVCORDERMAN"/>
    <d v="2020-02-28T00:00:00"/>
    <m/>
    <d v="2020-02-28T00:00:00"/>
    <d v="2020-02-28T00:00:00"/>
    <s v="BLGROB"/>
    <d v="2020-01-14T00:00:00"/>
    <d v="2020-01-14T00:00:00"/>
    <d v="2020-02-21T00:00:00"/>
    <d v="2020-02-27T00:00:00"/>
    <m/>
    <m/>
    <m/>
    <d v="2020-03-04T00:00:00"/>
    <m/>
    <s v="MAYJ1"/>
    <m/>
    <m/>
    <m/>
    <m/>
    <m/>
    <m/>
    <m/>
    <d v="2020-03-20T00:00:00"/>
    <d v="2020-03-19T00:00:00"/>
    <s v="BLGROB"/>
    <d v="2020-02-27T00:00:00"/>
    <m/>
    <d v="2020-02-27T00:00:00"/>
    <d v="2020-02-27T00:00:00"/>
    <s v="DOVEJ"/>
    <m/>
    <m/>
    <m/>
    <m/>
    <m/>
    <m/>
    <m/>
    <m/>
    <m/>
    <x v="0"/>
    <x v="0"/>
  </r>
  <r>
    <s v="MDBORCHARDT"/>
    <n v="1902498907"/>
    <s v="VP/Z-CUSTOM-BLDR"/>
    <s v="V I P STRUCTURES, INC."/>
    <s v="19-2614 NEXUS CENTER PEMB - LA"/>
    <s v="BO"/>
    <d v="2019-12-10T00:00:00"/>
    <d v="2020-04-03T00:00:00"/>
    <m/>
    <m/>
    <s v="EVA"/>
    <s v="EVA"/>
    <x v="13"/>
    <s v="EVA"/>
    <s v="C1"/>
    <m/>
    <d v="2019-12-17T00:00:00"/>
    <d v="2019-12-18T00:00:00"/>
    <m/>
    <n v="207962"/>
    <n v="0"/>
    <n v="93.87"/>
    <n v="97.52"/>
    <n v="97.52"/>
    <n v="0"/>
    <m/>
    <n v="0"/>
    <n v="0"/>
    <n v="0"/>
    <m/>
    <m/>
    <n v="0"/>
    <n v="42020"/>
    <n v="20.206"/>
    <n v="0"/>
    <m/>
    <n v="0"/>
    <m/>
    <m/>
    <m/>
    <m/>
    <m/>
    <s v="PUCCM1"/>
    <m/>
    <m/>
    <m/>
    <m/>
    <s v="MAYJ1"/>
    <m/>
    <m/>
    <m/>
    <m/>
    <m/>
    <m/>
    <m/>
    <m/>
    <m/>
    <s v="BLGROB"/>
    <d v="2020-01-14T00:00:00"/>
    <d v="2020-01-14T00:00:00"/>
    <d v="2020-02-21T00:00:00"/>
    <d v="2020-02-21T00:00:00"/>
    <s v="MPMAAS"/>
    <d v="2020-01-14T00:00:00"/>
    <d v="2020-01-14T00:00:00"/>
    <d v="2020-02-21T00:00:00"/>
    <d v="2020-02-21T00:00:00"/>
    <m/>
    <m/>
    <m/>
    <m/>
    <m/>
    <s v="SVCORDERMAN"/>
    <d v="2020-03-13T00:00:00"/>
    <m/>
    <d v="2020-03-13T00:00:00"/>
    <d v="2020-02-27T00:00:00"/>
    <s v="BLGROB"/>
    <d v="2020-01-14T00:00:00"/>
    <d v="2020-01-14T00:00:00"/>
    <d v="2020-02-21T00:00:00"/>
    <d v="2020-02-27T00:00:00"/>
    <m/>
    <m/>
    <m/>
    <d v="2020-03-02T00:00:00"/>
    <m/>
    <s v="MAYJ1"/>
    <m/>
    <m/>
    <m/>
    <m/>
    <m/>
    <m/>
    <m/>
    <d v="2020-04-03T00:00:00"/>
    <m/>
    <s v="BLGROB"/>
    <d v="2020-03-12T00:00:00"/>
    <m/>
    <d v="2020-03-12T00:00:00"/>
    <d v="2020-02-27T00:00:00"/>
    <s v="DOVEJ"/>
    <m/>
    <m/>
    <m/>
    <m/>
    <m/>
    <m/>
    <m/>
    <m/>
    <m/>
    <x v="0"/>
    <x v="0"/>
  </r>
  <r>
    <s v="MDBORCHARDT"/>
    <n v="1902498906"/>
    <s v="VP/Z-CUSTOM-BLDR"/>
    <s v="V I P STRUCTURES, INC."/>
    <s v="19-2614 NEXUS CENTER PEMB - LA"/>
    <s v="BO"/>
    <d v="2019-12-10T00:00:00"/>
    <n v="43917"/>
    <m/>
    <m/>
    <s v="EVA"/>
    <s v="EVA"/>
    <x v="13"/>
    <s v="EVA"/>
    <s v="C1"/>
    <m/>
    <n v="43816"/>
    <n v="43817"/>
    <m/>
    <n v="313813.5"/>
    <n v="0"/>
    <n v="153.57"/>
    <n v="158.4"/>
    <n v="158.4"/>
    <n v="0"/>
    <m/>
    <n v="0"/>
    <n v="0"/>
    <n v="0"/>
    <m/>
    <m/>
    <n v="0"/>
    <n v="64110.5"/>
    <n v="20.428999999999998"/>
    <n v="14541.26"/>
    <m/>
    <n v="0"/>
    <m/>
    <m/>
    <m/>
    <m/>
    <m/>
    <s v="PUCCM1"/>
    <m/>
    <m/>
    <m/>
    <m/>
    <s v="MAYJ1"/>
    <m/>
    <m/>
    <m/>
    <m/>
    <m/>
    <m/>
    <m/>
    <m/>
    <m/>
    <s v="BLGROB"/>
    <n v="43844"/>
    <n v="43844"/>
    <n v="43882"/>
    <n v="43882"/>
    <s v="MPMAAS"/>
    <n v="43844"/>
    <n v="43844"/>
    <n v="43882"/>
    <n v="43882"/>
    <m/>
    <m/>
    <m/>
    <m/>
    <m/>
    <s v="SVCORDERMAN"/>
    <d v="2020-03-06T00:00:00"/>
    <m/>
    <d v="2020-03-06T00:00:00"/>
    <d v="2020-02-28T00:00:00"/>
    <s v="BLGROB"/>
    <n v="43844"/>
    <n v="43844"/>
    <n v="43882"/>
    <n v="43888"/>
    <m/>
    <m/>
    <m/>
    <d v="2020-03-04T00:00:00"/>
    <m/>
    <s v="MAYJ1"/>
    <m/>
    <m/>
    <m/>
    <m/>
    <m/>
    <m/>
    <m/>
    <d v="2020-03-27T00:00:00"/>
    <d v="2020-03-26T00:00:00"/>
    <m/>
    <d v="2020-03-05T00:00:00"/>
    <m/>
    <d v="2020-03-05T00:00:00"/>
    <d v="2020-02-27T00:00:00"/>
    <s v="DOVEJ"/>
    <m/>
    <m/>
    <m/>
    <m/>
    <m/>
    <m/>
    <m/>
    <m/>
    <m/>
    <x v="0"/>
    <x v="0"/>
  </r>
  <r>
    <s v="CTOMVIG"/>
    <n v="1902637001"/>
    <s v="VP/Z-CUSTOM-BLDR"/>
    <s v="VANSTON-O'BRIEN C/O WOLVERINE STEEL ERECTORS"/>
    <s v="NUVUE FOODS 12-11-19"/>
    <s v="BO"/>
    <d v="2019-12-12T00:00:00"/>
    <n v="47484"/>
    <m/>
    <n v="3617"/>
    <s v="EVA"/>
    <s v="EVA"/>
    <x v="13"/>
    <s v="EVA"/>
    <s v="C1"/>
    <m/>
    <n v="43856"/>
    <n v="43857"/>
    <m/>
    <n v="90082.55"/>
    <n v="0"/>
    <n v="33.770000000000003"/>
    <n v="38.01"/>
    <n v="38.01"/>
    <n v="94.34"/>
    <m/>
    <n v="155.33000000000001"/>
    <n v="0"/>
    <n v="155.33000000000001"/>
    <n v="21797.71"/>
    <n v="10379.86"/>
    <n v="0"/>
    <n v="22855.13"/>
    <n v="25.370999999999999"/>
    <n v="0.09"/>
    <m/>
    <n v="0"/>
    <m/>
    <m/>
    <m/>
    <m/>
    <m/>
    <s v="DIKING"/>
    <n v="43858"/>
    <n v="43858"/>
    <n v="43866"/>
    <n v="43866"/>
    <s v="MAYJ1"/>
    <n v="43861"/>
    <n v="43861"/>
    <n v="43861"/>
    <n v="43861"/>
    <s v="JKANAGARAJ"/>
    <n v="43873"/>
    <m/>
    <n v="43873"/>
    <m/>
    <s v="HARDB1"/>
    <d v="2020-02-11T00:00:00"/>
    <d v="2020-02-12T00:00:00"/>
    <d v="2020-02-20T00:00:00"/>
    <d v="2020-02-21T00:00:00"/>
    <s v="AMTIEDT"/>
    <n v="43893"/>
    <m/>
    <n v="43895"/>
    <m/>
    <m/>
    <m/>
    <m/>
    <m/>
    <m/>
    <s v="SVCORDERMAN"/>
    <d v="2020-03-13T00:00:00"/>
    <m/>
    <d v="2020-03-13T00:00:00"/>
    <d v="2020-03-13T00:00:00"/>
    <s v="HARDB1"/>
    <n v="43881"/>
    <n v="43882"/>
    <n v="43902"/>
    <n v="43902"/>
    <m/>
    <m/>
    <m/>
    <d v="2020-03-18T00:00:00"/>
    <m/>
    <s v="MAYJ1"/>
    <m/>
    <m/>
    <n v="43866"/>
    <n v="43866"/>
    <m/>
    <m/>
    <m/>
    <d v="2030-01-01T00:00:00"/>
    <m/>
    <s v="HARDB1"/>
    <d v="2020-03-12T00:00:00"/>
    <m/>
    <d v="2020-03-12T00:00:00"/>
    <d v="2020-03-12T00:00:00"/>
    <s v="KLEIJ"/>
    <n v="43843"/>
    <n v="43843"/>
    <n v="43854"/>
    <n v="43854"/>
    <m/>
    <m/>
    <m/>
    <m/>
    <m/>
    <x v="0"/>
    <x v="0"/>
  </r>
  <r>
    <s v="MDBORCHARDT"/>
    <n v="1902498912"/>
    <s v="CSS/HS-CUSTOM-BLDR"/>
    <s v="V I P STRUCTURES, INC."/>
    <s v="19-2614 NEXUS CENTER PEMB - LA"/>
    <s v="BO"/>
    <d v="2019-12-17T00:00:00"/>
    <n v="43931"/>
    <m/>
    <m/>
    <s v="EVA"/>
    <s v="EVA"/>
    <x v="13"/>
    <s v="EVA"/>
    <s v="C1"/>
    <m/>
    <n v="43816"/>
    <n v="43816"/>
    <m/>
    <n v="78692.100000000006"/>
    <n v="0"/>
    <n v="50.29"/>
    <n v="23.51"/>
    <n v="23.51"/>
    <n v="0"/>
    <m/>
    <n v="0"/>
    <n v="0"/>
    <n v="0"/>
    <m/>
    <m/>
    <n v="0"/>
    <n v="14370.81"/>
    <n v="18.262"/>
    <n v="1548.4"/>
    <m/>
    <n v="0"/>
    <m/>
    <m/>
    <m/>
    <m/>
    <m/>
    <s v="PUCCM1"/>
    <m/>
    <m/>
    <m/>
    <m/>
    <s v="MAYJ1"/>
    <m/>
    <m/>
    <m/>
    <m/>
    <m/>
    <m/>
    <m/>
    <m/>
    <m/>
    <s v="BLGROB"/>
    <d v="2020-01-14T00:00:00"/>
    <d v="2020-01-14T00:00:00"/>
    <d v="2020-01-28T00:00:00"/>
    <d v="2020-01-28T00:00:00"/>
    <s v="MPMAAS"/>
    <n v="43858"/>
    <n v="43858"/>
    <n v="43872"/>
    <n v="43872"/>
    <m/>
    <m/>
    <m/>
    <m/>
    <m/>
    <s v="SVCORDERMAN"/>
    <d v="2020-03-20T00:00:00"/>
    <m/>
    <d v="2020-03-20T00:00:00"/>
    <d v="2020-03-03T00:00:00"/>
    <s v="BLGROB"/>
    <n v="43864"/>
    <n v="43864"/>
    <n v="43872"/>
    <n v="43888"/>
    <m/>
    <m/>
    <m/>
    <d v="2020-03-06T00:00:00"/>
    <m/>
    <s v="MAYJ1"/>
    <m/>
    <m/>
    <m/>
    <m/>
    <m/>
    <m/>
    <m/>
    <d v="2020-04-13T00:00:00"/>
    <m/>
    <s v="BLGROB"/>
    <d v="2020-03-19T00:00:00"/>
    <m/>
    <d v="2020-03-19T00:00:00"/>
    <d v="2020-02-27T00:00:00"/>
    <s v="DOVEJ"/>
    <m/>
    <m/>
    <m/>
    <m/>
    <m/>
    <m/>
    <m/>
    <m/>
    <m/>
    <x v="0"/>
    <x v="0"/>
  </r>
  <r>
    <s v="MDBORCHARDT"/>
    <n v="1902498911"/>
    <s v="CSS/HS-CUSTOM-BLDR"/>
    <s v="V I P STRUCTURES, INC."/>
    <s v="19-2614 NEXUS CENTER PEMB - LA"/>
    <s v="BO"/>
    <d v="2019-12-17T00:00:00"/>
    <n v="43924"/>
    <m/>
    <m/>
    <s v="EVA"/>
    <s v="EVA"/>
    <x v="13"/>
    <s v="EVA"/>
    <s v="C1"/>
    <m/>
    <n v="43816"/>
    <n v="43816"/>
    <m/>
    <n v="80612.100000000006"/>
    <n v="0"/>
    <n v="51.74"/>
    <n v="37.54"/>
    <n v="37.54"/>
    <n v="0"/>
    <m/>
    <n v="0"/>
    <n v="0"/>
    <n v="0"/>
    <m/>
    <m/>
    <n v="0"/>
    <n v="14796.81"/>
    <n v="18.356000000000002"/>
    <n v="2080.65"/>
    <m/>
    <n v="0"/>
    <m/>
    <m/>
    <m/>
    <m/>
    <m/>
    <s v="PUCCM1"/>
    <m/>
    <m/>
    <m/>
    <m/>
    <s v="MAYJ1"/>
    <m/>
    <m/>
    <m/>
    <m/>
    <m/>
    <m/>
    <m/>
    <m/>
    <m/>
    <s v="BLGROB"/>
    <d v="2020-01-14T00:00:00"/>
    <d v="2020-01-14T00:00:00"/>
    <d v="2020-01-28T00:00:00"/>
    <d v="2020-01-28T00:00:00"/>
    <s v="MPMAAS"/>
    <n v="43858"/>
    <n v="43858"/>
    <n v="43872"/>
    <n v="43872"/>
    <m/>
    <m/>
    <m/>
    <m/>
    <m/>
    <s v="SVCORDERMAN"/>
    <d v="2020-03-13T00:00:00"/>
    <m/>
    <d v="2020-03-13T00:00:00"/>
    <d v="2020-03-03T00:00:00"/>
    <s v="BLGROB"/>
    <n v="43864"/>
    <n v="43864"/>
    <n v="43872"/>
    <n v="43888"/>
    <m/>
    <m/>
    <m/>
    <d v="2020-03-06T00:00:00"/>
    <m/>
    <s v="MAYJ1"/>
    <m/>
    <m/>
    <m/>
    <m/>
    <m/>
    <m/>
    <m/>
    <d v="2020-04-03T00:00:00"/>
    <m/>
    <s v="BLGROB"/>
    <d v="2020-03-12T00:00:00"/>
    <m/>
    <d v="2020-03-12T00:00:00"/>
    <d v="2020-02-27T00:00:00"/>
    <s v="DOVEJ"/>
    <m/>
    <m/>
    <m/>
    <m/>
    <m/>
    <m/>
    <m/>
    <m/>
    <m/>
    <x v="0"/>
    <x v="0"/>
  </r>
  <r>
    <s v="MDBORCHARDT"/>
    <n v="1902498910"/>
    <s v="CSS/HS-CUSTOM-BLDR"/>
    <s v="V I P STRUCTURES, INC."/>
    <s v="19-2614 NEXUS CENTER PEMB - LA"/>
    <s v="BO"/>
    <d v="2019-12-17T00:00:00"/>
    <d v="2020-03-27T00:00:00"/>
    <m/>
    <m/>
    <s v="EVA"/>
    <s v="EVA"/>
    <x v="13"/>
    <s v="EVA"/>
    <s v="C1"/>
    <m/>
    <d v="2019-12-17T00:00:00"/>
    <d v="2019-12-17T00:00:00"/>
    <m/>
    <n v="80612.100000000006"/>
    <n v="0"/>
    <n v="51.74"/>
    <n v="27.45"/>
    <n v="27.45"/>
    <n v="0"/>
    <m/>
    <n v="0"/>
    <n v="0"/>
    <n v="0"/>
    <m/>
    <m/>
    <n v="0"/>
    <n v="14796.81"/>
    <n v="18.356000000000002"/>
    <n v="1513.46"/>
    <m/>
    <n v="0"/>
    <m/>
    <m/>
    <m/>
    <m/>
    <m/>
    <s v="PUCCM1"/>
    <m/>
    <m/>
    <m/>
    <m/>
    <s v="MAYJ1"/>
    <m/>
    <m/>
    <m/>
    <m/>
    <m/>
    <m/>
    <m/>
    <m/>
    <m/>
    <s v="BLGROB"/>
    <d v="2020-01-14T00:00:00"/>
    <d v="2020-01-14T00:00:00"/>
    <d v="2020-01-28T00:00:00"/>
    <d v="2020-01-28T00:00:00"/>
    <s v="MPMAAS"/>
    <d v="2020-01-28T00:00:00"/>
    <d v="2020-01-28T00:00:00"/>
    <d v="2020-02-11T00:00:00"/>
    <d v="2020-02-11T00:00:00"/>
    <m/>
    <m/>
    <m/>
    <m/>
    <m/>
    <s v="SVCORDERMAN"/>
    <d v="2020-03-06T00:00:00"/>
    <m/>
    <d v="2020-03-06T00:00:00"/>
    <n v="43888"/>
    <s v="BLGROB"/>
    <n v="43864"/>
    <n v="43864"/>
    <n v="43872"/>
    <n v="43888"/>
    <m/>
    <m/>
    <m/>
    <n v="43892"/>
    <m/>
    <s v="MAYJ1"/>
    <m/>
    <m/>
    <m/>
    <m/>
    <m/>
    <m/>
    <m/>
    <d v="2020-03-27T00:00:00"/>
    <m/>
    <s v="BLGROB"/>
    <d v="2020-03-05T00:00:00"/>
    <m/>
    <d v="2020-03-05T00:00:00"/>
    <d v="2020-02-27T00:00:00"/>
    <s v="DOVEJ"/>
    <m/>
    <m/>
    <m/>
    <m/>
    <m/>
    <m/>
    <m/>
    <m/>
    <m/>
    <x v="0"/>
    <x v="0"/>
  </r>
  <r>
    <s v="MDBORCHARDT"/>
    <n v="1902498909"/>
    <s v="CSS/HS-CUSTOM-BLDR"/>
    <s v="V I P STRUCTURES, INC."/>
    <s v="19-2614 NEXUS CENTER PEMB - LA"/>
    <s v="BO"/>
    <d v="2019-12-17T00:00:00"/>
    <d v="2020-03-20T00:00:00"/>
    <m/>
    <m/>
    <s v="EVA"/>
    <s v="EVA"/>
    <x v="13"/>
    <s v="EVA"/>
    <s v="C1"/>
    <m/>
    <d v="2019-12-17T00:00:00"/>
    <d v="2019-12-17T00:00:00"/>
    <m/>
    <n v="80612.100000000006"/>
    <n v="0"/>
    <n v="51.74"/>
    <n v="27.25"/>
    <n v="27.25"/>
    <n v="0"/>
    <m/>
    <n v="0"/>
    <n v="0"/>
    <n v="0"/>
    <m/>
    <m/>
    <n v="0"/>
    <n v="14796.81"/>
    <n v="18.356000000000002"/>
    <n v="39075.15"/>
    <m/>
    <n v="0"/>
    <m/>
    <m/>
    <m/>
    <m/>
    <m/>
    <s v="PUCCM1"/>
    <m/>
    <m/>
    <m/>
    <m/>
    <s v="MAYJ1"/>
    <m/>
    <m/>
    <m/>
    <m/>
    <m/>
    <m/>
    <m/>
    <m/>
    <m/>
    <s v="MPMAAS"/>
    <d v="2020-01-14T00:00:00"/>
    <d v="2020-01-14T00:00:00"/>
    <d v="2020-01-28T00:00:00"/>
    <d v="2020-01-28T00:00:00"/>
    <s v="BLGROB"/>
    <d v="2020-01-28T00:00:00"/>
    <d v="2020-01-28T00:00:00"/>
    <d v="2020-02-11T00:00:00"/>
    <d v="2020-02-11T00:00:00"/>
    <m/>
    <m/>
    <m/>
    <m/>
    <m/>
    <s v="SVCORDERMAN"/>
    <d v="2020-02-28T00:00:00"/>
    <m/>
    <d v="2020-02-28T00:00:00"/>
    <n v="43888"/>
    <s v="MPMAAS"/>
    <n v="43864"/>
    <n v="43864"/>
    <n v="43872"/>
    <n v="43888"/>
    <m/>
    <m/>
    <m/>
    <n v="43892"/>
    <m/>
    <s v="MAYJ1"/>
    <m/>
    <m/>
    <m/>
    <m/>
    <m/>
    <m/>
    <m/>
    <d v="2020-03-20T00:00:00"/>
    <n v="43913"/>
    <s v="BLGROB"/>
    <d v="2020-02-27T00:00:00"/>
    <m/>
    <d v="2020-02-27T00:00:00"/>
    <d v="2020-02-27T00:00:00"/>
    <s v="DOVEJ"/>
    <m/>
    <m/>
    <m/>
    <m/>
    <m/>
    <m/>
    <m/>
    <m/>
    <m/>
    <x v="0"/>
    <x v="0"/>
  </r>
  <r>
    <s v="NAATM"/>
    <n v="1902686203"/>
    <s v="VP/Z-CUSTOM-BLDR"/>
    <s v="CENTRAL CONSTRUCTION INDUSTRIES"/>
    <s v="W892 CARLIN SOUTHINGTON WPCP"/>
    <s v="EN"/>
    <d v="2019-12-30T00:00:00"/>
    <d v="2020-04-20T00:00:00"/>
    <m/>
    <n v="124215"/>
    <s v="EVA"/>
    <s v="EVA"/>
    <x v="13"/>
    <s v="EVA"/>
    <s v="C1"/>
    <m/>
    <d v="2020-02-11T00:00:00"/>
    <d v="2020-02-12T00:00:00"/>
    <m/>
    <n v="13457.96"/>
    <n v="0"/>
    <n v="3.56"/>
    <n v="0"/>
    <n v="0"/>
    <n v="0"/>
    <m/>
    <n v="0"/>
    <n v="0"/>
    <n v="0"/>
    <m/>
    <m/>
    <n v="0"/>
    <n v="7048.96"/>
    <n v="52.378"/>
    <n v="0"/>
    <m/>
    <n v="0"/>
    <m/>
    <m/>
    <m/>
    <m/>
    <m/>
    <s v="CKRUEGER"/>
    <m/>
    <m/>
    <m/>
    <m/>
    <s v="MAYJ1"/>
    <m/>
    <m/>
    <m/>
    <m/>
    <m/>
    <m/>
    <m/>
    <m/>
    <m/>
    <s v="MENISHA"/>
    <d v="2020-03-04T00:00:00"/>
    <d v="2020-03-04T00:00:00"/>
    <d v="2020-03-05T00:00:00"/>
    <d v="2020-03-05T00:00:00"/>
    <s v="SRINR"/>
    <d v="2020-03-16T00:00:00"/>
    <d v="2020-03-16T00:00:00"/>
    <d v="2020-03-17T00:00:00"/>
    <d v="2020-03-17T00:00:00"/>
    <m/>
    <m/>
    <m/>
    <m/>
    <m/>
    <s v="SVCORDERMAN"/>
    <d v="2020-04-01T00:00:00"/>
    <m/>
    <d v="2020-04-01T00:00:00"/>
    <m/>
    <s v="BHUVI"/>
    <d v="2020-03-18T00:00:00"/>
    <m/>
    <d v="2020-03-18T00:00:00"/>
    <m/>
    <m/>
    <m/>
    <m/>
    <m/>
    <m/>
    <s v="MAYJ1"/>
    <m/>
    <m/>
    <m/>
    <m/>
    <m/>
    <m/>
    <m/>
    <d v="2020-04-28T00:00:00"/>
    <m/>
    <s v="MENISHA"/>
    <d v="2020-03-31T00:00:00"/>
    <m/>
    <d v="2020-03-31T00:00:00"/>
    <d v="2020-03-23T00:00:00"/>
    <s v="JWARMITAGE"/>
    <m/>
    <m/>
    <m/>
    <m/>
    <m/>
    <m/>
    <m/>
    <m/>
    <m/>
    <x v="0"/>
    <x v="0"/>
  </r>
  <r>
    <s v="CTOMVIG"/>
    <n v="1902306803"/>
    <s v="VP/Z-CUSTOM-BLDR"/>
    <s v="VANSTON-O'BRIEN C/O WOLVERINE STEEL ERECTORS"/>
    <s v="BIRMINGHAM GOLF CART WASH"/>
    <s v="BO"/>
    <d v="2020-01-14T00:00:00"/>
    <d v="2030-01-01T00:00:00"/>
    <m/>
    <n v="3591"/>
    <s v="EVA"/>
    <s v="IN"/>
    <x v="13"/>
    <s v="EVA"/>
    <s v="C1"/>
    <m/>
    <d v="2020-02-25T00:00:00"/>
    <d v="2020-02-26T00:00:00"/>
    <m/>
    <n v="8173.4"/>
    <n v="0"/>
    <n v="1.46"/>
    <n v="1.55"/>
    <n v="1.55"/>
    <n v="0"/>
    <m/>
    <n v="0"/>
    <n v="0"/>
    <n v="0"/>
    <m/>
    <m/>
    <n v="0"/>
    <n v="4280.7700000000004"/>
    <n v="52.374000000000002"/>
    <n v="-0.03"/>
    <m/>
    <n v="0"/>
    <m/>
    <m/>
    <m/>
    <m/>
    <m/>
    <s v="KOTHS"/>
    <m/>
    <m/>
    <m/>
    <m/>
    <s v="HARBD"/>
    <m/>
    <m/>
    <m/>
    <m/>
    <m/>
    <m/>
    <m/>
    <m/>
    <m/>
    <s v="RPARMSTRONG"/>
    <d v="2020-03-02T00:00:00"/>
    <d v="2020-03-02T00:00:00"/>
    <d v="2020-03-04T00:00:00"/>
    <d v="2020-03-04T00:00:00"/>
    <s v="MILLJ"/>
    <d v="2020-03-02T00:00:00"/>
    <d v="2020-03-02T00:00:00"/>
    <d v="2020-03-04T00:00:00"/>
    <d v="2020-03-04T00:00:00"/>
    <s v="MDGEOHRING"/>
    <m/>
    <m/>
    <m/>
    <m/>
    <s v="SVCORDERMAN"/>
    <m/>
    <m/>
    <d v="2020-03-05T00:00:00"/>
    <d v="2020-03-05T00:00:00"/>
    <s v="MDGEOHRING"/>
    <d v="2020-03-04T00:00:00"/>
    <d v="2020-03-03T00:00:00"/>
    <d v="2020-03-04T00:00:00"/>
    <d v="2020-03-04T00:00:00"/>
    <m/>
    <m/>
    <m/>
    <d v="2020-03-09T00:00:00"/>
    <m/>
    <s v="HARBD"/>
    <m/>
    <m/>
    <m/>
    <m/>
    <m/>
    <m/>
    <m/>
    <d v="2030-01-01T00:00:00"/>
    <m/>
    <s v="MDGEOHRING"/>
    <d v="2020-03-04T00:00:00"/>
    <m/>
    <d v="2020-03-04T00:00:00"/>
    <d v="2020-03-04T00:00:00"/>
    <s v="JWARMITAGE"/>
    <m/>
    <m/>
    <m/>
    <m/>
    <m/>
    <m/>
    <m/>
    <m/>
    <m/>
    <x v="0"/>
    <x v="0"/>
  </r>
  <r>
    <s v="MDBORCHARDT"/>
    <n v="1902498920"/>
    <s v="VP/CLAIM-ENPARTS-BLDR"/>
    <s v="V I P STRUCTURES, INC."/>
    <s v="19-2614 NEXUS CENTER PEMB - LA"/>
    <s v="BO"/>
    <d v="2020-02-27T00:00:00"/>
    <d v="2020-03-13T00:00:00"/>
    <m/>
    <m/>
    <s v="EVA"/>
    <s v="EVA"/>
    <x v="13"/>
    <s v="EVA"/>
    <s v="C1"/>
    <s v="OTHER"/>
    <d v="2020-02-27T00:00:00"/>
    <d v="2020-02-27T00:00:00"/>
    <m/>
    <n v="1"/>
    <n v="0"/>
    <n v="0"/>
    <n v="3.52"/>
    <n v="3.52"/>
    <n v="0"/>
    <m/>
    <n v="0"/>
    <n v="0"/>
    <n v="0"/>
    <m/>
    <m/>
    <n v="0"/>
    <n v="1"/>
    <n v="100"/>
    <n v="-8116.94"/>
    <m/>
    <n v="0"/>
    <m/>
    <m/>
    <m/>
    <m/>
    <m/>
    <s v="PUCCM1"/>
    <m/>
    <m/>
    <m/>
    <m/>
    <s v="MAYJ1"/>
    <m/>
    <m/>
    <m/>
    <m/>
    <m/>
    <m/>
    <m/>
    <m/>
    <m/>
    <s v="BLGROB"/>
    <d v="2020-02-21T00:00:00"/>
    <d v="2020-02-21T00:00:00"/>
    <d v="2020-02-24T00:00:00"/>
    <d v="2020-02-24T00:00:00"/>
    <s v="MPMAAS"/>
    <d v="2020-02-21T00:00:00"/>
    <d v="2020-02-21T00:00:00"/>
    <d v="2020-02-24T00:00:00"/>
    <d v="2020-02-24T00:00:00"/>
    <m/>
    <m/>
    <m/>
    <m/>
    <m/>
    <s v="SVCORDERMAN"/>
    <m/>
    <m/>
    <d v="2020-02-27T00:00:00"/>
    <d v="2020-02-27T00:00:00"/>
    <m/>
    <m/>
    <m/>
    <m/>
    <m/>
    <m/>
    <m/>
    <m/>
    <m/>
    <m/>
    <s v="MAYJ1"/>
    <m/>
    <m/>
    <m/>
    <m/>
    <m/>
    <m/>
    <m/>
    <d v="2020-03-13T00:00:00"/>
    <n v="43903"/>
    <s v="BLGROB"/>
    <d v="2020-02-27T00:00:00"/>
    <m/>
    <d v="2020-02-27T00:00:00"/>
    <d v="2020-02-27T00:00:00"/>
    <s v="DOVEJ"/>
    <m/>
    <m/>
    <m/>
    <m/>
    <m/>
    <m/>
    <m/>
    <m/>
    <m/>
    <x v="0"/>
    <x v="2"/>
  </r>
  <r>
    <s v="MDBORCHARDT"/>
    <n v="1902498922"/>
    <s v="VP-ENPARTS-BLDR"/>
    <s v="V I P STRUCTURES, INC."/>
    <s v="19-2614 NEXUS CENTER PEMB - LA"/>
    <s v="BO"/>
    <d v="2020-03-05T00:00:00"/>
    <m/>
    <m/>
    <m/>
    <s v="EVA"/>
    <s v="EVA"/>
    <x v="13"/>
    <s v="EVA"/>
    <s v="C1"/>
    <m/>
    <m/>
    <m/>
    <m/>
    <n v="248.72"/>
    <n v="0"/>
    <n v="0.12"/>
    <n v="0.1"/>
    <n v="0.1"/>
    <n v="0"/>
    <m/>
    <n v="0"/>
    <n v="0"/>
    <n v="0"/>
    <m/>
    <m/>
    <n v="0"/>
    <n v="130.28"/>
    <n v="52.38"/>
    <n v="0"/>
    <m/>
    <n v="0"/>
    <m/>
    <m/>
    <m/>
    <m/>
    <m/>
    <s v="PUCCM1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3-05T00:00:00"/>
    <m/>
    <d v="2020-03-05T00:00:00"/>
    <d v="2020-03-05T00:00:00"/>
    <m/>
    <m/>
    <m/>
    <m/>
    <m/>
    <m/>
    <m/>
    <m/>
    <m/>
    <m/>
    <s v="MAYJ1"/>
    <m/>
    <m/>
    <m/>
    <m/>
    <m/>
    <m/>
    <m/>
    <d v="2020-04-03T00:00:00"/>
    <m/>
    <s v="JCSCHWARTZ"/>
    <d v="2020-03-05T00:00:00"/>
    <m/>
    <d v="2020-03-05T00:00:00"/>
    <d v="2020-03-05T00:00:00"/>
    <s v="DOVEJ"/>
    <m/>
    <m/>
    <m/>
    <m/>
    <m/>
    <m/>
    <m/>
    <m/>
    <m/>
    <x v="0"/>
    <x v="1"/>
  </r>
  <r>
    <s v="MDBORCHARDT"/>
    <n v="1902498924"/>
    <s v="VP/Z-CUSTOM-BLDR"/>
    <s v="V I P STRUCTURES, INC."/>
    <s v="19-2614 NEXUS CENTER PEMB - LA"/>
    <s v="CA"/>
    <d v="2020-03-10T00:00:00"/>
    <n v="43924"/>
    <m/>
    <m/>
    <s v="EVA"/>
    <s v="EVA"/>
    <x v="13"/>
    <s v="EVA"/>
    <s v="C1"/>
    <m/>
    <n v="43900"/>
    <n v="43900"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PUCCM1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m/>
    <m/>
    <d v="2020-03-10T00:00:00"/>
    <n v="43900"/>
    <m/>
    <m/>
    <m/>
    <m/>
    <m/>
    <m/>
    <m/>
    <m/>
    <m/>
    <m/>
    <s v="MAYJ1"/>
    <m/>
    <m/>
    <m/>
    <m/>
    <m/>
    <m/>
    <m/>
    <n v="43924"/>
    <m/>
    <s v="MDBORCHARDT"/>
    <d v="2020-03-10T00:00:00"/>
    <m/>
    <d v="2020-03-10T00:00:00"/>
    <d v="2020-03-10T00:00:00"/>
    <s v="DOVEJ"/>
    <m/>
    <m/>
    <m/>
    <m/>
    <m/>
    <m/>
    <m/>
    <m/>
    <m/>
    <x v="0"/>
    <x v="0"/>
  </r>
  <r>
    <s v="MDBORCHARDT"/>
    <n v="1902498925"/>
    <s v="VP/Z-CUSTOM-BLDR"/>
    <s v="V I P STRUCTURES, INC."/>
    <s v="19-2614 NEXUS CENTER PEMB - LA"/>
    <s v="BO"/>
    <d v="2020-03-16T00:00:00"/>
    <n v="43924"/>
    <m/>
    <m/>
    <s v="EVA"/>
    <s v="EVA"/>
    <x v="13"/>
    <s v="EVA"/>
    <s v="C1"/>
    <m/>
    <n v="43906"/>
    <n v="43906"/>
    <m/>
    <n v="1"/>
    <n v="0"/>
    <n v="0"/>
    <n v="1.25"/>
    <n v="1.25"/>
    <n v="0"/>
    <m/>
    <n v="0"/>
    <n v="0"/>
    <n v="0"/>
    <m/>
    <m/>
    <n v="0"/>
    <n v="1"/>
    <n v="100"/>
    <n v="0"/>
    <m/>
    <n v="0"/>
    <m/>
    <m/>
    <m/>
    <m/>
    <m/>
    <s v="PUCCM1"/>
    <m/>
    <m/>
    <m/>
    <m/>
    <s v="MAYJ1"/>
    <m/>
    <m/>
    <m/>
    <m/>
    <m/>
    <m/>
    <m/>
    <m/>
    <m/>
    <s v="BLGROB"/>
    <n v="43906"/>
    <n v="43906"/>
    <n v="43906"/>
    <n v="43906"/>
    <s v="MPMAAS"/>
    <n v="43906"/>
    <n v="43906"/>
    <n v="43906"/>
    <n v="43906"/>
    <m/>
    <m/>
    <m/>
    <m/>
    <m/>
    <s v="SVCORDERMAN"/>
    <d v="2020-03-17T00:00:00"/>
    <m/>
    <d v="2020-03-17T00:00:00"/>
    <d v="2020-03-17T00:00:00"/>
    <m/>
    <m/>
    <m/>
    <m/>
    <m/>
    <m/>
    <m/>
    <m/>
    <m/>
    <m/>
    <s v="MAYJ1"/>
    <m/>
    <m/>
    <m/>
    <m/>
    <m/>
    <m/>
    <m/>
    <d v="2020-04-03T00:00:00"/>
    <m/>
    <s v="BLGROB"/>
    <d v="2020-03-16T00:00:00"/>
    <m/>
    <d v="2020-03-16T00:00:00"/>
    <d v="2020-03-17T00:00:00"/>
    <s v="DOVEJ"/>
    <m/>
    <m/>
    <m/>
    <m/>
    <m/>
    <m/>
    <m/>
    <m/>
    <m/>
    <x v="1"/>
    <x v="0"/>
  </r>
  <r>
    <s v="CTOMVIG"/>
    <n v="1900305801"/>
    <s v="VP/Z-CUSTOM-BLDR"/>
    <s v="ERICKSON &amp; LINDSTROM CONSTRUCTION CO"/>
    <s v="ROCK CHURCH"/>
    <s v="BO"/>
    <d v="2019-05-10T00:00:00"/>
    <d v="2030-01-01T00:00:00"/>
    <m/>
    <n v="16150"/>
    <s v="EVA"/>
    <s v="EVA"/>
    <x v="13"/>
    <s v="EVA"/>
    <s v="E1"/>
    <m/>
    <d v="2019-07-16T00:00:00"/>
    <d v="2019-07-17T00:00:00"/>
    <m/>
    <n v="361353.62"/>
    <n v="0"/>
    <n v="111.41"/>
    <n v="120.17"/>
    <n v="120.17"/>
    <n v="406.54"/>
    <m/>
    <n v="269.2"/>
    <n v="0"/>
    <n v="269.2"/>
    <n v="93912.04"/>
    <n v="44720.02"/>
    <n v="0"/>
    <n v="105059.12"/>
    <n v="29.074000000000002"/>
    <n v="0"/>
    <m/>
    <n v="0"/>
    <m/>
    <m/>
    <m/>
    <m/>
    <m/>
    <s v="MAYJ1"/>
    <n v="43857"/>
    <n v="43857"/>
    <n v="43861"/>
    <n v="43861"/>
    <s v="MAYJ1"/>
    <d v="2020-01-31T00:00:00"/>
    <m/>
    <d v="2020-01-31T00:00:00"/>
    <n v="43860"/>
    <m/>
    <m/>
    <m/>
    <m/>
    <m/>
    <s v="TAMOSELEY"/>
    <d v="2020-01-31T00:00:00"/>
    <d v="2020-02-03T00:00:00"/>
    <d v="2020-02-17T00:00:00"/>
    <d v="2020-02-25T00:00:00"/>
    <s v="AMTIEDT"/>
    <d v="2020-02-18T00:00:00"/>
    <d v="2020-02-18T00:00:00"/>
    <d v="2020-02-19T00:00:00"/>
    <d v="2020-02-21T00:00:00"/>
    <s v="TAMOSELEY"/>
    <n v="43879"/>
    <m/>
    <n v="43882"/>
    <m/>
    <s v="SVCORDERMAN"/>
    <d v="2020-03-05T00:00:00"/>
    <m/>
    <d v="2020-03-05T00:00:00"/>
    <d v="2020-03-02T00:00:00"/>
    <s v="TAMOSELEY"/>
    <d v="2020-01-31T00:00:00"/>
    <d v="2020-02-03T00:00:00"/>
    <d v="2020-02-21T00:00:00"/>
    <d v="2020-02-27T00:00:00"/>
    <m/>
    <m/>
    <m/>
    <d v="2020-03-05T00:00:00"/>
    <m/>
    <s v="MAYJ1"/>
    <m/>
    <m/>
    <m/>
    <m/>
    <m/>
    <m/>
    <m/>
    <d v="2030-01-01T00:00:00"/>
    <m/>
    <s v="TAMOSELEY"/>
    <d v="2020-03-04T00:00:00"/>
    <m/>
    <d v="2020-03-04T00:00:00"/>
    <d v="2020-02-28T00:00:00"/>
    <s v="DWATKINSON"/>
    <n v="43661"/>
    <n v="43661"/>
    <n v="43669"/>
    <m/>
    <m/>
    <m/>
    <m/>
    <m/>
    <m/>
    <x v="0"/>
    <x v="0"/>
  </r>
  <r>
    <s v="CTOMVIG"/>
    <n v="1902081901"/>
    <s v="VP/Z-CUSTOM-BLDR"/>
    <s v="BRIVAR CONSTRUCTION COMPANY"/>
    <s v="LEGACY - BBALL ALT - OW -  201"/>
    <s v="BO"/>
    <d v="2019-10-04T00:00:00"/>
    <d v="2020-03-26T00:00:00"/>
    <m/>
    <s v="Legacy Basketball"/>
    <s v="EVA"/>
    <s v="EVA"/>
    <x v="13"/>
    <s v="EVA"/>
    <s v="E1"/>
    <m/>
    <d v="2019-11-22T00:00:00"/>
    <d v="2019-11-25T00:00:00"/>
    <m/>
    <n v="422384.83"/>
    <n v="0"/>
    <n v="143.93"/>
    <n v="145.11000000000001"/>
    <n v="145.11000000000001"/>
    <n v="293.17"/>
    <m/>
    <n v="550"/>
    <n v="46.5"/>
    <n v="596.5"/>
    <n v="67721.53"/>
    <n v="32248"/>
    <n v="0"/>
    <n v="134644.82999999999"/>
    <n v="31.876999999999999"/>
    <n v="78621.83"/>
    <m/>
    <n v="0"/>
    <m/>
    <m/>
    <m/>
    <m/>
    <m/>
    <s v="HARBD"/>
    <n v="43843"/>
    <m/>
    <n v="43865"/>
    <n v="43865"/>
    <s v="MAYJ1"/>
    <d v="2020-01-31T00:00:00"/>
    <d v="2020-01-31T00:00:00"/>
    <d v="2020-01-31T00:00:00"/>
    <n v="43861"/>
    <s v="JDSLYE"/>
    <d v="2020-01-20T00:00:00"/>
    <d v="2020-01-20T00:00:00"/>
    <n v="43850"/>
    <m/>
    <s v="GAKABANUK"/>
    <d v="2020-02-11T00:00:00"/>
    <d v="2020-02-07T00:00:00"/>
    <d v="2020-02-26T00:00:00"/>
    <d v="2020-03-05T00:00:00"/>
    <s v="JALADICK"/>
    <d v="2020-02-11T00:00:00"/>
    <d v="2020-02-13T00:00:00"/>
    <d v="2020-03-04T00:00:00"/>
    <d v="2020-03-05T00:00:00"/>
    <m/>
    <m/>
    <m/>
    <m/>
    <m/>
    <s v="SVCORDERMAN"/>
    <d v="2020-01-30T00:00:00"/>
    <m/>
    <d v="2020-03-06T00:00:00"/>
    <d v="2020-03-05T00:00:00"/>
    <s v="GAKABANUK"/>
    <d v="2020-02-11T00:00:00"/>
    <d v="2020-02-07T00:00:00"/>
    <d v="2020-03-06T00:00:00"/>
    <d v="2020-03-05T00:00:00"/>
    <m/>
    <m/>
    <m/>
    <d v="2020-03-09T00:00:00"/>
    <m/>
    <s v="HARBD"/>
    <m/>
    <m/>
    <n v="43853"/>
    <m/>
    <m/>
    <m/>
    <m/>
    <d v="2020-03-19T00:00:00"/>
    <m/>
    <s v="GAKABANUK"/>
    <d v="2020-03-06T00:00:00"/>
    <m/>
    <d v="2020-03-06T00:00:00"/>
    <d v="2020-03-05T00:00:00"/>
    <s v="JDSLYE"/>
    <n v="43759"/>
    <n v="43759"/>
    <n v="43773"/>
    <n v="43892"/>
    <m/>
    <m/>
    <m/>
    <m/>
    <m/>
    <x v="0"/>
    <x v="0"/>
  </r>
  <r>
    <s v="CTOMVIG"/>
    <n v="1902081910"/>
    <s v="VP/Z-CUSTOM-BLDR"/>
    <s v="BRIVAR CONSTRUCTION COMPANY"/>
    <s v="LEGACY - BBALL ALT - OW -  201"/>
    <s v="BO"/>
    <d v="2019-10-15T00:00:00"/>
    <d v="2020-04-02T00:00:00"/>
    <m/>
    <s v="Legacy Basketball"/>
    <s v="EVA"/>
    <s v="AR"/>
    <x v="13"/>
    <s v="EVA"/>
    <s v="E1"/>
    <m/>
    <d v="2019-11-22T00:00:00"/>
    <d v="2019-11-25T00:00:00"/>
    <m/>
    <n v="85081.29"/>
    <n v="0"/>
    <n v="27.9"/>
    <n v="30.14"/>
    <n v="30.14"/>
    <n v="0"/>
    <m/>
    <n v="0"/>
    <n v="0"/>
    <n v="0"/>
    <m/>
    <m/>
    <n v="0"/>
    <n v="27370.1"/>
    <n v="32.168999999999997"/>
    <n v="0"/>
    <m/>
    <n v="0"/>
    <m/>
    <m/>
    <m/>
    <m/>
    <m/>
    <s v="BWBOREN"/>
    <m/>
    <m/>
    <m/>
    <m/>
    <s v="MAYJ1"/>
    <m/>
    <m/>
    <m/>
    <m/>
    <m/>
    <m/>
    <m/>
    <m/>
    <m/>
    <s v="GAKABANUK"/>
    <d v="2020-02-11T00:00:00"/>
    <d v="2020-02-07T00:00:00"/>
    <d v="2020-02-27T00:00:00"/>
    <d v="2020-02-26T00:00:00"/>
    <m/>
    <m/>
    <m/>
    <m/>
    <m/>
    <m/>
    <m/>
    <m/>
    <m/>
    <m/>
    <s v="SVCORDERMAN"/>
    <d v="2020-01-23T00:00:00"/>
    <m/>
    <d v="2020-02-28T00:00:00"/>
    <d v="2020-02-27T00:00:00"/>
    <s v="GAKABANUK"/>
    <d v="2020-02-11T00:00:00"/>
    <d v="2020-02-07T00:00:00"/>
    <d v="2020-02-27T00:00:00"/>
    <d v="2020-02-26T00:00:00"/>
    <m/>
    <m/>
    <m/>
    <d v="2020-03-02T00:00:00"/>
    <m/>
    <s v="HARBD"/>
    <m/>
    <m/>
    <m/>
    <m/>
    <m/>
    <m/>
    <m/>
    <d v="2020-03-27T00:00:00"/>
    <m/>
    <s v="GAKABANUK"/>
    <d v="2020-02-27T00:00:00"/>
    <m/>
    <d v="2020-02-27T00:00:00"/>
    <d v="2020-02-27T00:00:00"/>
    <s v="JDSLYE"/>
    <m/>
    <m/>
    <m/>
    <m/>
    <m/>
    <m/>
    <m/>
    <m/>
    <m/>
    <x v="0"/>
    <x v="0"/>
  </r>
  <r>
    <s v="CTOMVIG"/>
    <n v="1902081906"/>
    <s v="VP/Z-CUSTOM-BLDR"/>
    <s v="BRIVAR CONSTRUCTION COMPANY"/>
    <s v="LEGACY - BBALL ALT - OW -  201"/>
    <s v="BO"/>
    <d v="2019-10-15T00:00:00"/>
    <d v="2020-04-02T00:00:00"/>
    <m/>
    <s v="Legacy Basketball"/>
    <s v="EVA"/>
    <s v="AR"/>
    <x v="13"/>
    <s v="EVA"/>
    <s v="E1"/>
    <m/>
    <d v="2019-11-22T00:00:00"/>
    <d v="2019-11-25T00:00:00"/>
    <m/>
    <n v="111664.09"/>
    <n v="0"/>
    <n v="42.59"/>
    <n v="33.82"/>
    <n v="33.82"/>
    <n v="0"/>
    <m/>
    <n v="0"/>
    <n v="0"/>
    <n v="0"/>
    <m/>
    <m/>
    <n v="0"/>
    <n v="35147.67"/>
    <n v="31.475999999999999"/>
    <n v="0"/>
    <m/>
    <n v="0"/>
    <m/>
    <m/>
    <m/>
    <m/>
    <m/>
    <s v="BWBOREN"/>
    <m/>
    <m/>
    <m/>
    <m/>
    <s v="MAYJ1"/>
    <m/>
    <m/>
    <m/>
    <m/>
    <m/>
    <m/>
    <m/>
    <m/>
    <m/>
    <s v="GAKABANUK"/>
    <d v="2020-02-11T00:00:00"/>
    <d v="2020-02-07T00:00:00"/>
    <d v="2020-03-06T00:00:00"/>
    <d v="2020-03-05T00:00:00"/>
    <m/>
    <m/>
    <m/>
    <m/>
    <m/>
    <m/>
    <m/>
    <m/>
    <m/>
    <m/>
    <s v="SVCORDERMAN"/>
    <d v="2020-03-06T00:00:00"/>
    <m/>
    <d v="2020-03-06T00:00:00"/>
    <d v="2020-03-05T00:00:00"/>
    <s v="GAKABANUK"/>
    <d v="2020-02-11T00:00:00"/>
    <d v="2020-02-07T00:00:00"/>
    <d v="2020-03-06T00:00:00"/>
    <d v="2020-03-05T00:00:00"/>
    <m/>
    <m/>
    <m/>
    <d v="2020-03-09T00:00:00"/>
    <m/>
    <s v="HARBD"/>
    <m/>
    <m/>
    <m/>
    <m/>
    <m/>
    <m/>
    <m/>
    <d v="2020-04-02T00:00:00"/>
    <m/>
    <s v="GAKABANUK"/>
    <d v="2020-03-06T00:00:00"/>
    <m/>
    <d v="2020-03-06T00:00:00"/>
    <d v="2020-03-05T00:00:00"/>
    <s v="JDSLYE"/>
    <m/>
    <m/>
    <m/>
    <m/>
    <m/>
    <m/>
    <m/>
    <m/>
    <m/>
    <x v="0"/>
    <x v="0"/>
  </r>
  <r>
    <s v="CTOMVIG"/>
    <n v="1902081911"/>
    <s v="VP/Z-CUSTOM-BLDR"/>
    <s v="BRIVAR CONSTRUCTION COMPANY"/>
    <s v="LEGACY - BBALL ALT - OW -  201"/>
    <s v="BO"/>
    <d v="2019-10-15T00:00:00"/>
    <n v="43930"/>
    <m/>
    <s v="Legacy Basketball"/>
    <s v="EVA"/>
    <s v="AR"/>
    <x v="13"/>
    <s v="EVA"/>
    <s v="E1"/>
    <m/>
    <n v="43791"/>
    <n v="43794"/>
    <m/>
    <n v="46966.78"/>
    <n v="0"/>
    <n v="15.07"/>
    <n v="15.07"/>
    <n v="15.07"/>
    <n v="0"/>
    <m/>
    <n v="0"/>
    <n v="0"/>
    <n v="0"/>
    <m/>
    <m/>
    <n v="0"/>
    <n v="14604.89"/>
    <n v="31.096"/>
    <n v="0"/>
    <m/>
    <n v="0"/>
    <m/>
    <m/>
    <m/>
    <m/>
    <m/>
    <s v="BWBOREN"/>
    <m/>
    <m/>
    <m/>
    <m/>
    <s v="MAYJ1"/>
    <m/>
    <m/>
    <m/>
    <m/>
    <m/>
    <m/>
    <m/>
    <m/>
    <m/>
    <s v="GAKABANUK"/>
    <n v="43872"/>
    <n v="43868"/>
    <n v="43888"/>
    <n v="43887"/>
    <m/>
    <m/>
    <m/>
    <m/>
    <m/>
    <m/>
    <m/>
    <m/>
    <m/>
    <m/>
    <s v="SVCORDERMAN"/>
    <d v="2020-01-23T00:00:00"/>
    <m/>
    <d v="2020-03-04T00:00:00"/>
    <d v="2020-03-02T00:00:00"/>
    <s v="GAKABANUK"/>
    <n v="43872"/>
    <n v="43868"/>
    <n v="43888"/>
    <n v="43887"/>
    <m/>
    <m/>
    <m/>
    <d v="2020-03-05T00:00:00"/>
    <m/>
    <s v="HARBD"/>
    <m/>
    <m/>
    <m/>
    <m/>
    <m/>
    <m/>
    <m/>
    <d v="2020-04-02T00:00:00"/>
    <m/>
    <s v="GAKABANUK"/>
    <d v="2020-02-27T00:00:00"/>
    <m/>
    <d v="2020-02-27T00:00:00"/>
    <d v="2020-02-27T00:00:00"/>
    <s v="JDSLYE"/>
    <m/>
    <m/>
    <m/>
    <m/>
    <m/>
    <m/>
    <m/>
    <m/>
    <m/>
    <x v="0"/>
    <x v="0"/>
  </r>
  <r>
    <s v="CTOMVIG"/>
    <n v="1902081909"/>
    <s v="VP/Z-CUSTOM-BLDR"/>
    <s v="BRIVAR CONSTRUCTION COMPANY"/>
    <s v="LEGACY - BBALL ALT - OW -  201"/>
    <s v="BO"/>
    <d v="2019-10-15T00:00:00"/>
    <n v="43917"/>
    <m/>
    <s v="Legacy Basketball"/>
    <s v="EVA"/>
    <s v="AR"/>
    <x v="13"/>
    <s v="EVA"/>
    <s v="E1"/>
    <m/>
    <n v="43791"/>
    <n v="43794"/>
    <m/>
    <n v="85030.86"/>
    <n v="0"/>
    <n v="27.75"/>
    <n v="28.96"/>
    <n v="28.96"/>
    <n v="0"/>
    <m/>
    <n v="0"/>
    <n v="0"/>
    <n v="0"/>
    <m/>
    <m/>
    <n v="0"/>
    <n v="27353.22"/>
    <n v="32.168999999999997"/>
    <n v="0"/>
    <m/>
    <n v="0"/>
    <m/>
    <m/>
    <m/>
    <m/>
    <m/>
    <s v="BWBOREN"/>
    <m/>
    <m/>
    <m/>
    <m/>
    <s v="MAYJ1"/>
    <m/>
    <m/>
    <m/>
    <m/>
    <m/>
    <m/>
    <m/>
    <m/>
    <m/>
    <s v="GAKABANUK"/>
    <d v="2020-02-11T00:00:00"/>
    <d v="2020-02-07T00:00:00"/>
    <d v="2020-02-27T00:00:00"/>
    <d v="2020-02-17T00:00:00"/>
    <m/>
    <m/>
    <m/>
    <m/>
    <m/>
    <m/>
    <m/>
    <m/>
    <m/>
    <m/>
    <s v="SVCORDERMAN"/>
    <n v="43853"/>
    <m/>
    <d v="2020-02-28T00:00:00"/>
    <d v="2020-02-26T00:00:00"/>
    <s v="GAKABANUK"/>
    <n v="43868"/>
    <n v="43868"/>
    <n v="43888"/>
    <n v="43878"/>
    <m/>
    <m/>
    <m/>
    <d v="2020-03-02T00:00:00"/>
    <m/>
    <s v="HARBD"/>
    <m/>
    <m/>
    <m/>
    <m/>
    <m/>
    <m/>
    <m/>
    <n v="43917"/>
    <m/>
    <s v="GAKABANUK"/>
    <d v="2020-02-27T00:00:00"/>
    <m/>
    <d v="2020-02-27T00:00:00"/>
    <d v="2020-02-26T00:00:00"/>
    <s v="JDSLYE"/>
    <m/>
    <m/>
    <m/>
    <m/>
    <m/>
    <m/>
    <m/>
    <m/>
    <m/>
    <x v="0"/>
    <x v="0"/>
  </r>
  <r>
    <s v="JHORN"/>
    <n v="1902475301"/>
    <s v="VP/Z-CUSTOM-BLDR"/>
    <s v="MARCUS CONSTRUCTION COMPANY"/>
    <s v="GAVILON"/>
    <s v="BO"/>
    <d v="2019-11-18T00:00:00"/>
    <d v="2020-03-24T00:00:00"/>
    <m/>
    <n v="201935001"/>
    <s v="EVA"/>
    <s v="EVA"/>
    <x v="13"/>
    <s v="EVA"/>
    <s v="E1"/>
    <m/>
    <d v="2019-12-17T00:00:00"/>
    <d v="2019-12-18T00:00:00"/>
    <m/>
    <n v="332983.14"/>
    <n v="332983.14"/>
    <n v="111.44"/>
    <n v="92.65"/>
    <n v="92.65"/>
    <n v="435.36"/>
    <m/>
    <n v="539.79999999999995"/>
    <n v="33"/>
    <n v="572.79999999999995"/>
    <n v="100566.82"/>
    <n v="47889"/>
    <n v="0"/>
    <n v="86558.14"/>
    <n v="25.995000000000001"/>
    <n v="158399.73000000001"/>
    <n v="47.57"/>
    <n v="0"/>
    <m/>
    <m/>
    <m/>
    <m/>
    <m/>
    <s v="CKRUEGER"/>
    <d v="2019-12-17T00:00:00"/>
    <d v="2019-12-17T00:00:00"/>
    <d v="2020-01-28T00:00:00"/>
    <d v="2020-01-28T00:00:00"/>
    <s v="MAYJ1"/>
    <d v="2020-01-27T00:00:00"/>
    <d v="2020-01-27T00:00:00"/>
    <d v="2020-01-27T00:00:00"/>
    <d v="2020-01-27T00:00:00"/>
    <s v="VISHNU"/>
    <d v="2020-02-10T00:00:00"/>
    <d v="2020-02-10T00:00:00"/>
    <d v="2020-02-11T00:00:00"/>
    <m/>
    <s v="MILLJ"/>
    <d v="2020-02-17T00:00:00"/>
    <d v="2020-02-18T00:00:00"/>
    <d v="2020-03-06T00:00:00"/>
    <d v="2020-03-06T00:00:00"/>
    <s v="SAMEYER"/>
    <d v="2020-03-02T00:00:00"/>
    <m/>
    <d v="2020-03-03T00:00:00"/>
    <d v="2020-03-05T00:00:00"/>
    <s v="SLHEFFEL"/>
    <n v="43864"/>
    <n v="43878"/>
    <n v="43882"/>
    <n v="43892"/>
    <s v="SVCORDERMAN"/>
    <d v="2020-03-09T00:00:00"/>
    <m/>
    <d v="2020-03-06T00:00:00"/>
    <d v="2020-03-06T00:00:00"/>
    <s v="MILLJ"/>
    <d v="2020-03-05T00:00:00"/>
    <d v="2020-03-02T00:00:00"/>
    <d v="2020-03-06T00:00:00"/>
    <d v="2020-03-05T00:00:00"/>
    <m/>
    <m/>
    <m/>
    <d v="2020-03-11T00:00:00"/>
    <m/>
    <s v="MAYJ1"/>
    <m/>
    <m/>
    <n v="43857"/>
    <m/>
    <m/>
    <m/>
    <m/>
    <d v="2020-03-24T00:00:00"/>
    <d v="2020-03-25T00:00:00"/>
    <s v="MILLJ"/>
    <d v="2020-03-06T00:00:00"/>
    <m/>
    <d v="2020-03-06T00:00:00"/>
    <d v="2020-03-05T00:00:00"/>
    <s v="JWARMITAGE"/>
    <d v="2019-12-02T00:00:00"/>
    <d v="2019-12-02T00:00:00"/>
    <d v="2019-12-13T00:00:00"/>
    <d v="2019-12-12T00:00:00"/>
    <m/>
    <m/>
    <m/>
    <m/>
    <m/>
    <x v="0"/>
    <x v="0"/>
  </r>
  <r>
    <s v="CTOMVIG"/>
    <n v="1902450901"/>
    <s v="VP/Z-CUSTOM-BLDR"/>
    <s v="A. J. VENEKLASEN, INC."/>
    <s v="INDOOR VOLLEYBALL"/>
    <s v="EN"/>
    <d v="2020-01-17T00:00:00"/>
    <d v="2020-05-15T00:00:00"/>
    <m/>
    <m/>
    <s v="EVA"/>
    <s v="EVA"/>
    <x v="13"/>
    <s v="EVA"/>
    <s v="E1"/>
    <s v="CR"/>
    <d v="2020-02-25T00:00:00"/>
    <d v="2020-02-26T00:00:00"/>
    <m/>
    <n v="103480.53"/>
    <n v="0"/>
    <n v="62.22"/>
    <n v="0"/>
    <n v="0"/>
    <n v="223.05"/>
    <m/>
    <n v="217"/>
    <n v="15"/>
    <n v="232"/>
    <n v="51521.87"/>
    <n v="24534.22"/>
    <n v="0"/>
    <n v="-45359.24"/>
    <m/>
    <n v="0"/>
    <m/>
    <n v="0"/>
    <m/>
    <m/>
    <m/>
    <m/>
    <m/>
    <s v="JOPARKER"/>
    <d v="2020-02-17T00:00:00"/>
    <d v="2020-02-17T00:00:00"/>
    <d v="2020-02-28T00:00:00"/>
    <d v="2020-02-28T00:00:00"/>
    <s v="MAYJ1"/>
    <d v="2020-02-27T00:00:00"/>
    <d v="2020-02-27T00:00:00"/>
    <d v="2020-02-27T00:00:00"/>
    <n v="43888"/>
    <m/>
    <m/>
    <m/>
    <m/>
    <m/>
    <s v="GAKABANUK"/>
    <d v="2020-03-05T00:00:00"/>
    <d v="2020-03-04T00:00:00"/>
    <d v="2020-03-19T00:00:00"/>
    <d v="2020-03-20T00:00:00"/>
    <s v="TAMOSELEY"/>
    <d v="2020-03-19T00:00:00"/>
    <d v="2020-03-23T00:00:00"/>
    <d v="2020-03-24T00:00:00"/>
    <d v="2020-03-25T00:00:00"/>
    <m/>
    <m/>
    <m/>
    <m/>
    <m/>
    <s v="SVCORDERMAN"/>
    <d v="2020-04-01T00:00:00"/>
    <m/>
    <d v="2020-04-20T00:00:00"/>
    <m/>
    <s v="GAKABANUK"/>
    <d v="2020-03-05T00:00:00"/>
    <d v="2020-03-04T00:00:00"/>
    <d v="2020-03-19T00:00:00"/>
    <d v="2020-03-19T00:00:00"/>
    <m/>
    <m/>
    <m/>
    <m/>
    <m/>
    <s v="MAYJ1"/>
    <m/>
    <m/>
    <m/>
    <m/>
    <m/>
    <m/>
    <m/>
    <d v="2020-05-15T00:00:00"/>
    <m/>
    <s v="GAKABANUK"/>
    <d v="2020-03-31T00:00:00"/>
    <m/>
    <d v="2020-03-31T00:00:00"/>
    <d v="2020-03-27T00:00:00"/>
    <s v="DWATKINSON"/>
    <d v="2020-01-30T00:00:00"/>
    <d v="2020-01-30T00:00:00"/>
    <d v="2020-02-17T00:00:00"/>
    <d v="2020-02-17T00:00:00"/>
    <m/>
    <m/>
    <m/>
    <m/>
    <m/>
    <x v="0"/>
    <x v="0"/>
  </r>
  <r>
    <s v="CTOMVIG"/>
    <n v="1902450904"/>
    <s v="VP/Z-CUSTOM-BLDR"/>
    <s v="A. J. VENEKLASEN, INC."/>
    <s v="INDOOR VOLLEYBALL"/>
    <s v="EN"/>
    <d v="2020-01-27T00:00:00"/>
    <d v="2020-05-15T00:00:00"/>
    <m/>
    <m/>
    <s v="EVA"/>
    <s v="EVA"/>
    <x v="13"/>
    <s v="EVA"/>
    <s v="E1"/>
    <s v="CR"/>
    <d v="2020-02-25T00:00:00"/>
    <d v="2020-02-26T00:00:00"/>
    <m/>
    <n v="91219.99"/>
    <n v="0"/>
    <n v="26.73"/>
    <n v="0"/>
    <n v="0"/>
    <n v="0"/>
    <m/>
    <n v="0"/>
    <n v="0"/>
    <n v="0"/>
    <m/>
    <m/>
    <n v="0"/>
    <n v="47780.99"/>
    <n v="52.38"/>
    <n v="0"/>
    <m/>
    <n v="0"/>
    <m/>
    <m/>
    <m/>
    <m/>
    <m/>
    <s v="JOPARKER"/>
    <m/>
    <m/>
    <m/>
    <m/>
    <s v="MAYJ1"/>
    <m/>
    <m/>
    <m/>
    <m/>
    <m/>
    <m/>
    <m/>
    <m/>
    <m/>
    <s v="GAKABANUK"/>
    <d v="2020-03-05T00:00:00"/>
    <d v="2020-03-04T00:00:00"/>
    <d v="2020-03-19T00:00:00"/>
    <d v="2020-03-18T00:00:00"/>
    <m/>
    <m/>
    <m/>
    <m/>
    <m/>
    <m/>
    <m/>
    <m/>
    <m/>
    <m/>
    <s v="SVCORDERMAN"/>
    <d v="2020-04-01T00:00:00"/>
    <m/>
    <d v="2020-04-20T00:00:00"/>
    <m/>
    <s v="GAKABANUK"/>
    <d v="2020-03-05T00:00:00"/>
    <d v="2020-03-04T00:00:00"/>
    <d v="2020-03-19T00:00:00"/>
    <d v="2020-03-18T00:00:00"/>
    <m/>
    <m/>
    <m/>
    <m/>
    <m/>
    <s v="MAYJ1"/>
    <m/>
    <m/>
    <m/>
    <m/>
    <m/>
    <m/>
    <m/>
    <d v="2020-05-15T00:00:00"/>
    <m/>
    <s v="GAKABANUK"/>
    <d v="2020-03-31T00:00:00"/>
    <m/>
    <d v="2020-03-31T00:00:00"/>
    <d v="2020-03-27T00:00:00"/>
    <s v="DWATKINSON"/>
    <m/>
    <m/>
    <m/>
    <m/>
    <m/>
    <m/>
    <m/>
    <m/>
    <m/>
    <x v="0"/>
    <x v="0"/>
  </r>
  <r>
    <s v="CTOMVIG"/>
    <n v="1902450905"/>
    <s v="VP/Z-CUSTOM-BLDR"/>
    <s v="A. J. VENEKLASEN, INC."/>
    <s v="INDOOR VOLLEYBALL"/>
    <s v="EN"/>
    <d v="2020-02-25T00:00:00"/>
    <d v="2020-05-15T00:00:00"/>
    <m/>
    <m/>
    <s v="EVA"/>
    <s v="EVA"/>
    <x v="13"/>
    <s v="EVA"/>
    <s v="E1"/>
    <s v="CR"/>
    <m/>
    <m/>
    <m/>
    <n v="143937"/>
    <n v="0"/>
    <n v="38"/>
    <n v="0"/>
    <n v="0"/>
    <n v="0"/>
    <m/>
    <n v="0"/>
    <n v="0"/>
    <n v="0"/>
    <m/>
    <m/>
    <n v="0"/>
    <n v="75395"/>
    <n v="52.381"/>
    <n v="0"/>
    <m/>
    <n v="0"/>
    <m/>
    <m/>
    <m/>
    <m/>
    <m/>
    <s v="JOPARKER"/>
    <m/>
    <m/>
    <m/>
    <m/>
    <s v="MAYJ1"/>
    <m/>
    <m/>
    <m/>
    <m/>
    <m/>
    <m/>
    <m/>
    <m/>
    <m/>
    <s v="GAKABANUK"/>
    <d v="2020-03-05T00:00:00"/>
    <d v="2020-03-04T00:00:00"/>
    <d v="2020-03-19T00:00:00"/>
    <d v="2020-03-19T00:00:00"/>
    <m/>
    <m/>
    <m/>
    <m/>
    <m/>
    <m/>
    <m/>
    <m/>
    <m/>
    <m/>
    <s v="SVCORDERMAN"/>
    <d v="2020-04-01T00:00:00"/>
    <m/>
    <d v="2020-04-20T00:00:00"/>
    <m/>
    <s v="GAKABANUK"/>
    <d v="2020-03-05T00:00:00"/>
    <d v="2020-03-04T00:00:00"/>
    <d v="2020-03-19T00:00:00"/>
    <d v="2020-03-19T00:00:00"/>
    <m/>
    <m/>
    <m/>
    <m/>
    <m/>
    <s v="MAYJ1"/>
    <m/>
    <m/>
    <m/>
    <m/>
    <m/>
    <m/>
    <m/>
    <m/>
    <m/>
    <s v="GAKABANUK"/>
    <d v="2020-03-31T00:00:00"/>
    <m/>
    <d v="2020-03-31T00:00:00"/>
    <d v="2020-03-27T00:00:00"/>
    <s v="DWATKINSON"/>
    <m/>
    <m/>
    <m/>
    <m/>
    <m/>
    <m/>
    <m/>
    <m/>
    <m/>
    <x v="0"/>
    <x v="0"/>
  </r>
  <r>
    <s v="CTOMVIG"/>
    <n v="1900832912"/>
    <s v="VP/Z-CUSTOM-BLDR"/>
    <s v="PIONEER INCORPORATED"/>
    <s v="WACO AIRPORT EXPANSION - HANGA"/>
    <s v="CL"/>
    <d v="2020-02-26T00:00:00"/>
    <d v="2020-03-04T00:00:00"/>
    <m/>
    <m/>
    <s v="EVA"/>
    <s v="NC"/>
    <x v="13"/>
    <s v="EVA"/>
    <s v="E1"/>
    <m/>
    <d v="2020-02-26T00:00:00"/>
    <d v="2020-02-26T00:00:00"/>
    <n v="43905"/>
    <n v="7793.77"/>
    <n v="5744.77"/>
    <n v="1.1100000000000001"/>
    <n v="1.1100000000000001"/>
    <n v="1.1100000000000001"/>
    <n v="0"/>
    <m/>
    <n v="0"/>
    <n v="0"/>
    <n v="0"/>
    <m/>
    <m/>
    <n v="0"/>
    <n v="2590.64"/>
    <n v="33.24"/>
    <n v="1824.21"/>
    <n v="31.754000000000001"/>
    <n v="0"/>
    <m/>
    <m/>
    <m/>
    <m/>
    <m/>
    <s v="MKWONG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2-26T00:00:00"/>
    <m/>
    <d v="2020-02-26T00:00:00"/>
    <d v="2020-02-26T00:00:00"/>
    <m/>
    <m/>
    <m/>
    <m/>
    <m/>
    <m/>
    <m/>
    <m/>
    <d v="2020-03-02T00:00:00"/>
    <m/>
    <s v="MAYJ1"/>
    <m/>
    <m/>
    <m/>
    <m/>
    <m/>
    <m/>
    <m/>
    <d v="2020-03-04T00:00:00"/>
    <n v="43901"/>
    <s v="JCSCHWARTZ"/>
    <d v="2020-02-26T00:00:00"/>
    <m/>
    <d v="2020-02-26T00:00:00"/>
    <d v="2020-02-26T00:00:00"/>
    <s v="DELAMBERT"/>
    <m/>
    <m/>
    <m/>
    <m/>
    <m/>
    <m/>
    <m/>
    <m/>
    <m/>
    <x v="0"/>
    <x v="0"/>
  </r>
  <r>
    <s v="CTOMVIG"/>
    <n v="1900305806"/>
    <s v="VP/Z-CUSTOM-BLDR"/>
    <s v="ERICKSON &amp; LINDSTROM CONSTRUCTION CO"/>
    <s v="ROCK CHURCH"/>
    <s v="BO"/>
    <d v="2020-02-28T00:00:00"/>
    <d v="2030-01-01T00:00:00"/>
    <m/>
    <n v="16150"/>
    <s v="EVA"/>
    <s v="EVA"/>
    <x v="13"/>
    <s v="EVA"/>
    <s v="E1"/>
    <m/>
    <d v="2020-02-28T00:00:00"/>
    <d v="2020-02-28T00:00:00"/>
    <m/>
    <n v="1"/>
    <n v="0"/>
    <n v="0"/>
    <n v="2.37"/>
    <n v="2.37"/>
    <n v="0"/>
    <m/>
    <n v="0"/>
    <n v="0"/>
    <n v="0"/>
    <m/>
    <m/>
    <n v="0"/>
    <n v="1"/>
    <n v="100"/>
    <n v="0"/>
    <m/>
    <n v="0"/>
    <m/>
    <m/>
    <m/>
    <m/>
    <m/>
    <s v="MAYJ1"/>
    <m/>
    <m/>
    <m/>
    <m/>
    <s v="MAYJ1"/>
    <m/>
    <m/>
    <m/>
    <m/>
    <m/>
    <m/>
    <m/>
    <m/>
    <m/>
    <m/>
    <m/>
    <m/>
    <m/>
    <m/>
    <s v="TAMOSELEY"/>
    <d v="2020-02-28T00:00:00"/>
    <d v="2020-02-28T00:00:00"/>
    <d v="2020-02-28T00:00:00"/>
    <d v="2020-02-28T00:00:00"/>
    <m/>
    <m/>
    <m/>
    <m/>
    <m/>
    <s v="SVCORDERMAN"/>
    <d v="2020-03-02T00:00:00"/>
    <m/>
    <d v="2020-03-02T00:00:00"/>
    <n v="43892"/>
    <m/>
    <m/>
    <m/>
    <m/>
    <m/>
    <m/>
    <m/>
    <m/>
    <n v="43895"/>
    <m/>
    <s v="MAYJ1"/>
    <m/>
    <m/>
    <m/>
    <m/>
    <m/>
    <m/>
    <m/>
    <d v="2030-01-01T00:00:00"/>
    <m/>
    <s v="TAMOSELEY"/>
    <d v="2020-02-28T00:00:00"/>
    <m/>
    <d v="2020-02-28T00:00:00"/>
    <d v="2020-02-28T00:00:00"/>
    <s v="DWATKINSON"/>
    <m/>
    <m/>
    <m/>
    <m/>
    <m/>
    <m/>
    <m/>
    <m/>
    <m/>
    <x v="0"/>
    <x v="0"/>
  </r>
  <r>
    <s v="MDBORCHARDT"/>
    <n v="1901236128"/>
    <s v="VP-ENPARTS-BLDR"/>
    <s v="RUDOLPH/LIBBE INC."/>
    <s v="PROJECT TOFFEE"/>
    <s v="BO"/>
    <d v="2020-03-02T00:00:00"/>
    <m/>
    <m/>
    <n v="190310"/>
    <s v="EVA"/>
    <s v="EVA"/>
    <x v="13"/>
    <s v="EVA"/>
    <s v="E1"/>
    <m/>
    <m/>
    <m/>
    <m/>
    <n v="733.02"/>
    <n v="733.02"/>
    <n v="0.05"/>
    <n v="0.05"/>
    <n v="0.05"/>
    <n v="0"/>
    <m/>
    <n v="0"/>
    <n v="0"/>
    <n v="0"/>
    <m/>
    <m/>
    <n v="0"/>
    <n v="135.16"/>
    <n v="18.439"/>
    <n v="158.94"/>
    <n v="21.683"/>
    <n v="0"/>
    <m/>
    <m/>
    <m/>
    <m/>
    <m/>
    <s v="MAYJ1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3-02T00:00:00"/>
    <m/>
    <d v="2020-03-02T00:00:00"/>
    <n v="43892"/>
    <m/>
    <m/>
    <m/>
    <m/>
    <m/>
    <m/>
    <m/>
    <m/>
    <m/>
    <m/>
    <s v="MAYJ1"/>
    <m/>
    <m/>
    <m/>
    <m/>
    <m/>
    <m/>
    <m/>
    <d v="2020-03-09T00:00:00"/>
    <n v="43896"/>
    <s v="JCSCHWARTZ"/>
    <d v="2020-03-02T00:00:00"/>
    <m/>
    <d v="2020-03-02T00:00:00"/>
    <d v="2020-03-02T00:00:00"/>
    <s v="CTOMVIG"/>
    <m/>
    <m/>
    <m/>
    <m/>
    <m/>
    <m/>
    <m/>
    <m/>
    <m/>
    <x v="0"/>
    <x v="1"/>
  </r>
  <r>
    <s v="MDBORCHARDT"/>
    <n v="1804047242"/>
    <s v="VP-ENPARTS-BLDR"/>
    <s v="C.R. MEYER AND SONS COMPANY"/>
    <s v="K-C PROJECT ASPEN ORDER"/>
    <s v="BO"/>
    <d v="2020-03-05T00:00:00"/>
    <m/>
    <m/>
    <m/>
    <s v="EVA"/>
    <s v="EVA"/>
    <x v="13"/>
    <s v="EVA"/>
    <s v="E1"/>
    <m/>
    <m/>
    <m/>
    <m/>
    <n v="5376.14"/>
    <n v="5376.14"/>
    <n v="0.64"/>
    <n v="0.69"/>
    <n v="0.69"/>
    <n v="0"/>
    <m/>
    <n v="0"/>
    <n v="0"/>
    <n v="0"/>
    <m/>
    <m/>
    <n v="0"/>
    <n v="1876.9"/>
    <n v="34.911999999999999"/>
    <n v="2054.1799999999998"/>
    <n v="38.209000000000003"/>
    <n v="0"/>
    <m/>
    <m/>
    <m/>
    <m/>
    <m/>
    <s v="DKRICHARDS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3-05T00:00:00"/>
    <m/>
    <d v="2020-03-05T00:00:00"/>
    <d v="2020-03-09T00:00:00"/>
    <m/>
    <m/>
    <m/>
    <m/>
    <m/>
    <m/>
    <m/>
    <m/>
    <m/>
    <m/>
    <s v="MLJOB"/>
    <m/>
    <m/>
    <m/>
    <m/>
    <m/>
    <m/>
    <m/>
    <d v="2020-03-12T00:00:00"/>
    <n v="43902"/>
    <s v="JCSCHWARTZ"/>
    <d v="2020-03-05T00:00:00"/>
    <m/>
    <d v="2020-03-05T00:00:00"/>
    <d v="2020-03-05T00:00:00"/>
    <s v="DOVEJ"/>
    <m/>
    <m/>
    <m/>
    <m/>
    <m/>
    <m/>
    <m/>
    <m/>
    <m/>
    <x v="0"/>
    <x v="1"/>
  </r>
  <r>
    <s v="LARIEMER"/>
    <n v="1901533836"/>
    <s v="VP/Z-CUSTOM-BLDR"/>
    <s v="J.L. WALTER &amp; ASSOCIATES INC."/>
    <s v="HERITAGE WEST SPORTS COMPLEX"/>
    <s v="BO"/>
    <d v="2020-02-26T00:00:00"/>
    <d v="2020-03-23T00:00:00"/>
    <m/>
    <s v="P19-119"/>
    <s v="EVA"/>
    <s v="EVA"/>
    <x v="13"/>
    <s v="EVA"/>
    <s v="F1"/>
    <m/>
    <d v="2020-02-28T00:00:00"/>
    <d v="2020-02-28T00:00:00"/>
    <m/>
    <n v="85569.82"/>
    <n v="85569.82"/>
    <n v="17.09"/>
    <n v="14.24"/>
    <n v="14.24"/>
    <n v="0"/>
    <m/>
    <n v="0"/>
    <n v="0"/>
    <n v="0"/>
    <m/>
    <m/>
    <n v="0"/>
    <n v="51041.82"/>
    <n v="59.649000000000001"/>
    <n v="57929.1"/>
    <n v="67.697999999999993"/>
    <n v="0"/>
    <m/>
    <m/>
    <m/>
    <m/>
    <m/>
    <s v="PUCCM1"/>
    <m/>
    <m/>
    <m/>
    <m/>
    <s v="MLJOB"/>
    <m/>
    <m/>
    <m/>
    <m/>
    <m/>
    <m/>
    <m/>
    <m/>
    <m/>
    <s v="SLHEFFEL"/>
    <d v="2020-02-25T00:00:00"/>
    <d v="2020-02-25T00:00:00"/>
    <d v="2020-02-27T00:00:00"/>
    <d v="2020-03-06T00:00:00"/>
    <s v="MDGEOHRING"/>
    <m/>
    <m/>
    <m/>
    <m/>
    <m/>
    <m/>
    <m/>
    <m/>
    <m/>
    <s v="SVCORDERMAN"/>
    <d v="2020-03-09T00:00:00"/>
    <m/>
    <d v="2020-03-09T00:00:00"/>
    <d v="2020-03-06T00:00:00"/>
    <m/>
    <m/>
    <m/>
    <m/>
    <m/>
    <m/>
    <m/>
    <m/>
    <d v="2020-03-11T00:00:00"/>
    <m/>
    <s v="MLJOB"/>
    <m/>
    <m/>
    <m/>
    <m/>
    <m/>
    <m/>
    <m/>
    <d v="2020-03-18T00:00:00"/>
    <d v="2020-03-26T00:00:00"/>
    <s v="SLHEFFEL"/>
    <d v="2020-03-06T00:00:00"/>
    <m/>
    <d v="2020-03-06T00:00:00"/>
    <d v="2020-03-06T00:00:00"/>
    <s v="DELAMBERT"/>
    <m/>
    <m/>
    <m/>
    <m/>
    <m/>
    <m/>
    <m/>
    <m/>
    <m/>
    <x v="0"/>
    <x v="0"/>
  </r>
  <r>
    <s v="KECRUMB"/>
    <n v="1901271610"/>
    <s v="CSS/CONV-ENPARTS-BLDR"/>
    <s v="A. J. VENEKLASEN, INC."/>
    <s v="IRISH BOAT"/>
    <s v="CL"/>
    <d v="2020-02-21T00:00:00"/>
    <n v="43887"/>
    <m/>
    <m/>
    <m/>
    <m/>
    <x v="13"/>
    <s v="EVA"/>
    <s v="Z12"/>
    <m/>
    <m/>
    <m/>
    <n v="43892"/>
    <n v="1"/>
    <n v="0"/>
    <n v="0"/>
    <n v="0.32"/>
    <n v="0.32"/>
    <n v="0"/>
    <m/>
    <n v="0"/>
    <n v="0"/>
    <n v="0"/>
    <m/>
    <m/>
    <n v="0"/>
    <n v="1"/>
    <n v="100"/>
    <n v="-316.38"/>
    <m/>
    <n v="0"/>
    <m/>
    <m/>
    <m/>
    <m/>
    <m/>
    <m/>
    <m/>
    <m/>
    <m/>
    <m/>
    <m/>
    <m/>
    <m/>
    <m/>
    <m/>
    <m/>
    <m/>
    <m/>
    <m/>
    <m/>
    <s v="WAGNB"/>
    <m/>
    <m/>
    <m/>
    <m/>
    <s v="WAGNB"/>
    <m/>
    <m/>
    <m/>
    <m/>
    <m/>
    <m/>
    <m/>
    <m/>
    <m/>
    <s v="SVCORDERMAN"/>
    <d v="2020-02-24T00:00:00"/>
    <m/>
    <d v="2020-02-24T00:00:00"/>
    <d v="2020-02-24T00:00:00"/>
    <m/>
    <m/>
    <m/>
    <m/>
    <m/>
    <m/>
    <m/>
    <m/>
    <m/>
    <m/>
    <m/>
    <m/>
    <m/>
    <m/>
    <m/>
    <m/>
    <m/>
    <m/>
    <d v="2020-03-02T00:00:00"/>
    <n v="43888"/>
    <s v="WAGNB"/>
    <d v="2020-02-24T00:00:00"/>
    <m/>
    <d v="2020-02-24T00:00:00"/>
    <d v="2020-02-24T00:00:00"/>
    <m/>
    <m/>
    <m/>
    <m/>
    <m/>
    <m/>
    <m/>
    <m/>
    <m/>
    <m/>
    <x v="0"/>
    <x v="1"/>
  </r>
  <r>
    <s v="MBELL1"/>
    <n v="2000384602"/>
    <s v="VP/Z-CUSTOM-BLDR"/>
    <s v="O'HARROW CONSTRUCTION COMPANY"/>
    <s v="ALRO GR REVISED 6-10-19"/>
    <s v="CL"/>
    <d v="2020-02-25T00:00:00"/>
    <d v="2020-02-28T00:00:00"/>
    <m/>
    <m/>
    <m/>
    <m/>
    <x v="13"/>
    <s v="EVA"/>
    <m/>
    <m/>
    <d v="2020-02-25T00:00:00"/>
    <d v="2020-02-25T00:00:00"/>
    <n v="43897"/>
    <n v="82.26"/>
    <n v="82.26"/>
    <n v="0.03"/>
    <n v="0.03"/>
    <n v="0.03"/>
    <n v="0"/>
    <m/>
    <n v="0"/>
    <n v="0"/>
    <n v="0"/>
    <m/>
    <m/>
    <n v="0"/>
    <n v="43.09"/>
    <n v="52.383000000000003"/>
    <n v="-3.59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2-26T00:00:00"/>
    <m/>
    <d v="2020-02-26T00:00:00"/>
    <d v="2020-02-26T00:00:00"/>
    <m/>
    <m/>
    <m/>
    <m/>
    <m/>
    <m/>
    <m/>
    <m/>
    <d v="2020-03-02T00:00:00"/>
    <m/>
    <m/>
    <m/>
    <m/>
    <m/>
    <m/>
    <m/>
    <m/>
    <m/>
    <d v="2020-03-04T00:00:00"/>
    <n v="43892"/>
    <s v="JCSCHWARTZ"/>
    <d v="2020-02-25T00:00:00"/>
    <m/>
    <d v="2020-02-25T00:00:00"/>
    <d v="2020-02-25T00:00:00"/>
    <m/>
    <m/>
    <m/>
    <m/>
    <m/>
    <m/>
    <m/>
    <m/>
    <m/>
    <m/>
    <x v="0"/>
    <x v="0"/>
  </r>
  <r>
    <s v="LARIEMER"/>
    <n v="2000409801"/>
    <s v="VP-ENPARTS-BLDR"/>
    <s v="HAMSTRA BUILDERS, INC."/>
    <s v="CALVARY GUTTERS"/>
    <s v="CL"/>
    <d v="2020-02-27T00:00:00"/>
    <m/>
    <m/>
    <m/>
    <m/>
    <m/>
    <x v="13"/>
    <s v="EVA"/>
    <m/>
    <m/>
    <m/>
    <m/>
    <n v="43904"/>
    <n v="5846.16"/>
    <n v="5846.16"/>
    <n v="1.0900000000000001"/>
    <n v="0.46"/>
    <n v="0.46"/>
    <n v="0"/>
    <m/>
    <n v="0"/>
    <n v="0"/>
    <n v="0"/>
    <m/>
    <m/>
    <n v="0"/>
    <n v="2509.6"/>
    <n v="42.927"/>
    <n v="3686.64"/>
    <n v="63.061"/>
    <n v="0"/>
    <m/>
    <m/>
    <m/>
    <m/>
    <m/>
    <m/>
    <m/>
    <m/>
    <m/>
    <m/>
    <m/>
    <m/>
    <m/>
    <m/>
    <m/>
    <m/>
    <m/>
    <m/>
    <m/>
    <m/>
    <s v="LARIEMER"/>
    <d v="2020-02-27T00:00:00"/>
    <d v="2020-02-27T00:00:00"/>
    <d v="2020-02-27T00:00:00"/>
    <d v="2020-02-27T00:00:00"/>
    <m/>
    <m/>
    <m/>
    <m/>
    <m/>
    <m/>
    <m/>
    <m/>
    <m/>
    <m/>
    <s v="SVCORDERMAN"/>
    <d v="2020-02-28T00:00:00"/>
    <m/>
    <d v="2020-02-28T00:00:00"/>
    <d v="2020-02-28T00:00:00"/>
    <m/>
    <m/>
    <m/>
    <m/>
    <m/>
    <m/>
    <m/>
    <m/>
    <d v="2020-03-04T00:00:00"/>
    <m/>
    <m/>
    <m/>
    <m/>
    <m/>
    <m/>
    <m/>
    <m/>
    <m/>
    <d v="2020-03-10T00:00:00"/>
    <n v="43900"/>
    <s v="LARIEMER"/>
    <d v="2020-02-27T00:00:00"/>
    <m/>
    <d v="2020-02-27T00:00:00"/>
    <d v="2020-02-28T00:00:00"/>
    <m/>
    <m/>
    <m/>
    <m/>
    <m/>
    <m/>
    <m/>
    <m/>
    <m/>
    <m/>
    <x v="1"/>
    <x v="1"/>
  </r>
  <r>
    <s v="CTOMVIG"/>
    <n v="1601127620"/>
    <s v="VP/CLAIM-ENPARTS-BLDR"/>
    <s v="ERICKSON &amp; LINDSTROM CONSTRUCTION CO"/>
    <s v="KAMAX LP"/>
    <s v="BO"/>
    <d v="2020-03-16T00:00:00"/>
    <m/>
    <m/>
    <s v="Kamax"/>
    <s v="EVA"/>
    <s v="CA"/>
    <x v="13"/>
    <s v="EVA"/>
    <m/>
    <s v="OTHER"/>
    <m/>
    <m/>
    <m/>
    <n v="1760.21"/>
    <n v="0"/>
    <n v="7.0000000000000007E-2"/>
    <n v="0.08"/>
    <n v="0.08"/>
    <n v="0"/>
    <m/>
    <n v="0"/>
    <n v="0"/>
    <n v="0"/>
    <m/>
    <m/>
    <n v="0"/>
    <n v="537.6"/>
    <n v="30.542000000000002"/>
    <n v="-1132.22"/>
    <m/>
    <n v="0"/>
    <m/>
    <m/>
    <m/>
    <m/>
    <m/>
    <s v="HARBD"/>
    <m/>
    <m/>
    <m/>
    <m/>
    <m/>
    <m/>
    <m/>
    <m/>
    <m/>
    <m/>
    <m/>
    <m/>
    <m/>
    <m/>
    <s v="LARIEMER"/>
    <d v="2020-03-16T00:00:00"/>
    <d v="2020-03-16T00:00:00"/>
    <d v="2020-03-16T00:00:00"/>
    <d v="2020-03-16T00:00:00"/>
    <m/>
    <m/>
    <m/>
    <m/>
    <m/>
    <m/>
    <m/>
    <m/>
    <m/>
    <m/>
    <s v="SVCORDERMAN"/>
    <d v="2020-03-16T00:00:00"/>
    <m/>
    <d v="2020-03-16T00:00:00"/>
    <d v="2020-03-16T00:00:00"/>
    <m/>
    <m/>
    <m/>
    <m/>
    <m/>
    <m/>
    <m/>
    <m/>
    <m/>
    <m/>
    <s v="DAPOVOLO"/>
    <m/>
    <m/>
    <m/>
    <m/>
    <m/>
    <m/>
    <m/>
    <d v="2020-03-19T00:00:00"/>
    <n v="43913"/>
    <s v="LARIEMER"/>
    <d v="2020-03-16T00:00:00"/>
    <m/>
    <d v="2020-03-16T00:00:00"/>
    <d v="2020-03-16T00:00:00"/>
    <s v="CTOMVIG"/>
    <m/>
    <m/>
    <m/>
    <m/>
    <m/>
    <m/>
    <m/>
    <m/>
    <m/>
    <x v="0"/>
    <x v="2"/>
  </r>
  <r>
    <s v="MPAULSON"/>
    <n v="2000552801"/>
    <s v="VP-ENPARTS-BLDR"/>
    <s v="ROY NESS CONTRACTING"/>
    <s v="MBANK MANISTIQUE"/>
    <s v="BO"/>
    <d v="2020-03-17T00:00:00"/>
    <m/>
    <m/>
    <m/>
    <m/>
    <m/>
    <x v="13"/>
    <s v="EVA"/>
    <m/>
    <m/>
    <m/>
    <m/>
    <m/>
    <n v="3885.89"/>
    <n v="0"/>
    <n v="0.33"/>
    <n v="0.34"/>
    <n v="0.34"/>
    <n v="0"/>
    <m/>
    <n v="0"/>
    <n v="0"/>
    <n v="0"/>
    <m/>
    <m/>
    <n v="0"/>
    <n v="1696.25"/>
    <n v="43.652000000000001"/>
    <n v="-0.01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7T00:00:00"/>
    <m/>
    <d v="2020-03-17T00:00:00"/>
    <d v="2020-03-17T00:00:00"/>
    <m/>
    <m/>
    <m/>
    <m/>
    <m/>
    <m/>
    <m/>
    <m/>
    <d v="2020-03-20T00:00:00"/>
    <m/>
    <m/>
    <m/>
    <m/>
    <m/>
    <m/>
    <m/>
    <m/>
    <m/>
    <d v="2020-03-31T00:00:00"/>
    <m/>
    <s v="JCSCHWARTZ"/>
    <d v="2020-03-17T00:00:00"/>
    <m/>
    <d v="2020-03-17T00:00:00"/>
    <d v="2020-03-17T00:00:00"/>
    <m/>
    <m/>
    <m/>
    <m/>
    <m/>
    <m/>
    <m/>
    <m/>
    <m/>
    <m/>
    <x v="0"/>
    <x v="1"/>
  </r>
  <r>
    <s v="CTOMVIG"/>
    <n v="1601127621"/>
    <s v="VP-ENPARTS-BLDR"/>
    <s v="ERICKSON &amp; LINDSTROM CONSTRUCTION CO"/>
    <s v="KAMAX LP"/>
    <s v="BO"/>
    <d v="2020-03-18T00:00:00"/>
    <m/>
    <m/>
    <s v="Kamax"/>
    <s v="EVA"/>
    <s v="CA"/>
    <x v="13"/>
    <s v="EVA"/>
    <m/>
    <m/>
    <m/>
    <m/>
    <m/>
    <n v="787.82"/>
    <n v="0"/>
    <n v="0.02"/>
    <n v="0.03"/>
    <n v="0.03"/>
    <n v="0"/>
    <m/>
    <n v="0"/>
    <n v="0"/>
    <n v="0"/>
    <m/>
    <m/>
    <n v="0"/>
    <n v="237.55"/>
    <n v="30.152999999999999"/>
    <n v="0"/>
    <m/>
    <n v="0"/>
    <m/>
    <m/>
    <m/>
    <m/>
    <m/>
    <s v="HARBD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s v="DAPOVOLO"/>
    <m/>
    <m/>
    <m/>
    <m/>
    <m/>
    <m/>
    <m/>
    <d v="2020-03-20T00:00:00"/>
    <m/>
    <s v="JCSCHWARTZ"/>
    <d v="2020-03-18T00:00:00"/>
    <m/>
    <d v="2020-03-18T00:00:00"/>
    <d v="2020-03-18T00:00:00"/>
    <s v="CTOMVIG"/>
    <m/>
    <m/>
    <m/>
    <m/>
    <m/>
    <m/>
    <m/>
    <m/>
    <m/>
    <x v="0"/>
    <x v="1"/>
  </r>
  <r>
    <s v="MPAULSON"/>
    <n v="2000592401"/>
    <s v="VP-ENPARTS-BLDR"/>
    <s v="VP - NORTHERN CASH/DIRECT SALES"/>
    <s v="ALBANY LEGION"/>
    <s v="BO"/>
    <d v="2020-03-27T00:00:00"/>
    <n v="43931"/>
    <m/>
    <m/>
    <m/>
    <m/>
    <x v="13"/>
    <s v="EVA"/>
    <m/>
    <m/>
    <m/>
    <m/>
    <m/>
    <n v="5417.7"/>
    <n v="0"/>
    <n v="1.58"/>
    <n v="1.52"/>
    <n v="1.52"/>
    <n v="0"/>
    <m/>
    <n v="0"/>
    <n v="0"/>
    <n v="0"/>
    <m/>
    <m/>
    <n v="0"/>
    <n v="825.85"/>
    <n v="15.244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7T00:00:00"/>
    <m/>
    <d v="2020-03-27T00:00:00"/>
    <d v="2020-03-27T00:00:00"/>
    <m/>
    <m/>
    <m/>
    <m/>
    <m/>
    <m/>
    <m/>
    <m/>
    <m/>
    <m/>
    <m/>
    <m/>
    <m/>
    <m/>
    <m/>
    <m/>
    <m/>
    <m/>
    <d v="2020-04-13T00:00:00"/>
    <m/>
    <s v="JCSCHWARTZ"/>
    <d v="2020-03-27T00:00:00"/>
    <m/>
    <d v="2020-03-27T00:00:00"/>
    <d v="2020-03-27T00:00:00"/>
    <m/>
    <m/>
    <m/>
    <m/>
    <m/>
    <m/>
    <m/>
    <m/>
    <m/>
    <m/>
    <x v="0"/>
    <x v="1"/>
  </r>
  <r>
    <s v="MHANTHORN"/>
    <n v="1902123601"/>
    <s v="VP/Z-CUSTOM-BLDR"/>
    <s v="BEAVER CONSTRUCTORS, INC"/>
    <s v="GUERSEY POWER STATION"/>
    <s v="EN"/>
    <d v="2019-12-02T00:00:00"/>
    <n v="43977"/>
    <m/>
    <n v="191339"/>
    <s v="EVA"/>
    <s v="MEM"/>
    <x v="1"/>
    <s v="EVA"/>
    <s v="C1"/>
    <m/>
    <n v="43865"/>
    <n v="43866"/>
    <m/>
    <n v="169075.72"/>
    <n v="0"/>
    <n v="56.14"/>
    <n v="0"/>
    <n v="0"/>
    <n v="61.63"/>
    <m/>
    <n v="104.93"/>
    <n v="0"/>
    <n v="104.93"/>
    <n v="14235.99"/>
    <n v="6779.04"/>
    <n v="0"/>
    <n v="38267.75"/>
    <n v="22.632999999999999"/>
    <n v="0"/>
    <m/>
    <n v="0"/>
    <m/>
    <m/>
    <m/>
    <m/>
    <m/>
    <s v="ANMILLS"/>
    <n v="43874"/>
    <n v="43874"/>
    <n v="43878"/>
    <n v="43878"/>
    <s v="RDENNIS1"/>
    <n v="43875"/>
    <n v="43875"/>
    <n v="43875"/>
    <n v="43874"/>
    <s v="PRASANTH"/>
    <n v="43879"/>
    <n v="43879"/>
    <n v="43879"/>
    <n v="43880"/>
    <s v="VENKATARAMANANK"/>
    <d v="2020-02-24T00:00:00"/>
    <d v="2020-02-24T00:00:00"/>
    <d v="2020-02-26T00:00:00"/>
    <d v="2020-02-26T00:00:00"/>
    <s v="VELLK"/>
    <n v="43894"/>
    <n v="43894"/>
    <n v="43895"/>
    <n v="43895"/>
    <m/>
    <m/>
    <m/>
    <m/>
    <m/>
    <s v="SVCORDERMAN"/>
    <d v="2020-04-06T00:00:00"/>
    <m/>
    <d v="2020-04-06T00:00:00"/>
    <m/>
    <s v="VENKATARAMANANK"/>
    <n v="43896"/>
    <n v="43896"/>
    <n v="43896"/>
    <n v="43896"/>
    <m/>
    <m/>
    <m/>
    <m/>
    <m/>
    <s v="MAYJ1"/>
    <m/>
    <m/>
    <n v="43851"/>
    <n v="43851"/>
    <m/>
    <m/>
    <m/>
    <d v="2020-04-28T00:00:00"/>
    <m/>
    <s v="VENKATARAMANANK"/>
    <d v="2020-04-03T00:00:00"/>
    <m/>
    <d v="2020-04-03T00:00:00"/>
    <d v="2020-03-17T00:00:00"/>
    <s v="DOVEJ"/>
    <n v="43871"/>
    <n v="43871"/>
    <n v="43873"/>
    <n v="43873"/>
    <m/>
    <m/>
    <m/>
    <m/>
    <m/>
    <x v="0"/>
    <x v="0"/>
  </r>
  <r>
    <s v="NAATM"/>
    <n v="1902686201"/>
    <s v="VP/Z-CUSTOM-BLDR"/>
    <s v="CENTRAL CONSTRUCTION INDUSTRIES"/>
    <s v="W892 CARLIN SOUTHINGTON WPCP"/>
    <s v="EN"/>
    <d v="2019-12-27T00:00:00"/>
    <n v="43949"/>
    <m/>
    <n v="124215"/>
    <s v="EVA"/>
    <s v="EVA"/>
    <x v="1"/>
    <s v="EVA"/>
    <s v="C1"/>
    <m/>
    <n v="43871"/>
    <n v="43871"/>
    <m/>
    <n v="64235.74"/>
    <n v="0"/>
    <n v="15.2"/>
    <n v="0"/>
    <n v="0"/>
    <n v="151.83000000000001"/>
    <m/>
    <n v="173.83"/>
    <n v="0"/>
    <n v="173.83"/>
    <n v="35072.49"/>
    <n v="16701.18"/>
    <n v="0"/>
    <n v="20853.009999999998"/>
    <n v="32.463000000000001"/>
    <n v="0"/>
    <m/>
    <n v="0"/>
    <m/>
    <m/>
    <m/>
    <m/>
    <m/>
    <s v="CKRUEGER"/>
    <n v="43879"/>
    <n v="43875"/>
    <n v="43887"/>
    <n v="43885"/>
    <s v="MAYJ1"/>
    <n v="43886"/>
    <n v="43886"/>
    <n v="43886"/>
    <n v="43886"/>
    <m/>
    <m/>
    <m/>
    <m/>
    <m/>
    <s v="BHUVI"/>
    <d v="2020-03-04T00:00:00"/>
    <d v="2020-03-04T00:00:00"/>
    <d v="2020-03-11T00:00:00"/>
    <d v="2020-03-11T00:00:00"/>
    <s v="SRINR"/>
    <n v="43901"/>
    <n v="43901"/>
    <n v="43907"/>
    <n v="43907"/>
    <m/>
    <m/>
    <m/>
    <m/>
    <m/>
    <s v="SVCORDERMAN"/>
    <d v="2020-04-01T00:00:00"/>
    <m/>
    <d v="2020-04-01T00:00:00"/>
    <m/>
    <s v="BHUVI"/>
    <n v="43908"/>
    <n v="43908"/>
    <n v="43908"/>
    <n v="43908"/>
    <m/>
    <m/>
    <m/>
    <m/>
    <m/>
    <s v="MAYJ1"/>
    <m/>
    <m/>
    <m/>
    <m/>
    <m/>
    <m/>
    <m/>
    <d v="2020-04-28T00:00:00"/>
    <m/>
    <s v="MENISHA"/>
    <d v="2020-03-31T00:00:00"/>
    <m/>
    <d v="2020-03-31T00:00:00"/>
    <d v="2020-03-23T00:00:00"/>
    <s v="JWARMITAGE"/>
    <n v="43850"/>
    <n v="43850"/>
    <n v="43868"/>
    <n v="43868"/>
    <m/>
    <m/>
    <m/>
    <m/>
    <m/>
    <x v="0"/>
    <x v="0"/>
  </r>
  <r>
    <s v="NAATM"/>
    <n v="1901245806"/>
    <s v="VP/CLAIM-ENPARTS-BLDR"/>
    <s v="HIVELY CONTRACTING, INC"/>
    <s v="HUNTER LIFT"/>
    <s v="BO"/>
    <d v="2020-02-24T00:00:00"/>
    <m/>
    <m/>
    <m/>
    <s v="EVA"/>
    <s v="EVA"/>
    <x v="1"/>
    <s v="EVA"/>
    <s v="C1"/>
    <s v="OTHER"/>
    <m/>
    <m/>
    <m/>
    <n v="32.07"/>
    <n v="0"/>
    <n v="0.01"/>
    <n v="0.01"/>
    <n v="0.01"/>
    <n v="0"/>
    <m/>
    <n v="0"/>
    <n v="0"/>
    <n v="0"/>
    <m/>
    <m/>
    <n v="0"/>
    <n v="16.8"/>
    <n v="52.384999999999998"/>
    <n v="-18.41"/>
    <m/>
    <n v="0"/>
    <m/>
    <m/>
    <m/>
    <m/>
    <m/>
    <s v="JOPARKER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2-24T00:00:00"/>
    <m/>
    <d v="2020-02-24T00:00:00"/>
    <d v="2020-02-24T00:00:00"/>
    <m/>
    <m/>
    <m/>
    <m/>
    <m/>
    <m/>
    <m/>
    <m/>
    <m/>
    <m/>
    <s v="MAYJ1"/>
    <m/>
    <m/>
    <m/>
    <m/>
    <m/>
    <m/>
    <m/>
    <d v="2020-02-27T00:00:00"/>
    <d v="2020-02-26T00:00:00"/>
    <s v="JCSCHWARTZ"/>
    <d v="2020-02-24T00:00:00"/>
    <m/>
    <d v="2020-02-24T00:00:00"/>
    <d v="2020-02-24T00:00:00"/>
    <s v="JWARMITAGE"/>
    <m/>
    <m/>
    <m/>
    <m/>
    <m/>
    <m/>
    <m/>
    <m/>
    <m/>
    <x v="0"/>
    <x v="2"/>
  </r>
  <r>
    <s v="NAATM"/>
    <n v="1901245807"/>
    <s v="VP/CLAIM-ENPARTS-BLDR"/>
    <s v="HIVELY CONTRACTING, INC"/>
    <s v="HUNTER LIFT"/>
    <s v="BO"/>
    <d v="2020-03-16T00:00:00"/>
    <m/>
    <m/>
    <m/>
    <s v="EVA"/>
    <s v="EVA"/>
    <x v="1"/>
    <s v="EVA"/>
    <s v="C1"/>
    <s v="OTHER"/>
    <m/>
    <m/>
    <m/>
    <n v="1964.28"/>
    <n v="0"/>
    <n v="0.67"/>
    <n v="0.67"/>
    <n v="0.67"/>
    <n v="0"/>
    <m/>
    <n v="0"/>
    <n v="0"/>
    <n v="0"/>
    <m/>
    <m/>
    <n v="0"/>
    <n v="1028.9000000000001"/>
    <n v="52.381"/>
    <n v="-1168.49"/>
    <m/>
    <n v="0"/>
    <m/>
    <m/>
    <m/>
    <m/>
    <m/>
    <s v="JOPARKER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3-16T00:00:00"/>
    <m/>
    <d v="2020-03-16T00:00:00"/>
    <d v="2020-03-16T00:00:00"/>
    <m/>
    <m/>
    <m/>
    <m/>
    <m/>
    <m/>
    <m/>
    <m/>
    <m/>
    <m/>
    <s v="MAYJ1"/>
    <m/>
    <m/>
    <m/>
    <m/>
    <m/>
    <m/>
    <m/>
    <d v="2020-03-23T00:00:00"/>
    <d v="2020-03-24T00:00:00"/>
    <s v="JCSCHWARTZ"/>
    <d v="2020-03-16T00:00:00"/>
    <m/>
    <d v="2020-03-16T00:00:00"/>
    <d v="2020-03-16T00:00:00"/>
    <s v="JWARMITAGE"/>
    <m/>
    <m/>
    <m/>
    <m/>
    <m/>
    <m/>
    <m/>
    <m/>
    <m/>
    <x v="0"/>
    <x v="2"/>
  </r>
  <r>
    <s v="NAATM"/>
    <n v="1901245808"/>
    <s v="VP/CLAIM-ENPARTS-BLDR"/>
    <s v="HIVELY CONTRACTING, INC"/>
    <s v="HUNTER LIFT"/>
    <s v="BO"/>
    <d v="2020-03-20T00:00:00"/>
    <m/>
    <m/>
    <m/>
    <s v="EVA"/>
    <s v="EVA"/>
    <x v="1"/>
    <s v="EVA"/>
    <s v="C1"/>
    <s v="OTHER"/>
    <m/>
    <m/>
    <m/>
    <n v="191.57"/>
    <n v="0"/>
    <n v="0.06"/>
    <n v="0.06"/>
    <n v="0.06"/>
    <n v="0"/>
    <m/>
    <n v="0"/>
    <n v="0"/>
    <n v="0"/>
    <m/>
    <m/>
    <n v="0"/>
    <n v="100.34"/>
    <n v="52.378"/>
    <n v="0"/>
    <m/>
    <n v="0"/>
    <m/>
    <m/>
    <m/>
    <m/>
    <m/>
    <s v="JOPARKER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3-23T00:00:00"/>
    <m/>
    <d v="2020-03-23T00:00:00"/>
    <d v="2020-03-23T00:00:00"/>
    <m/>
    <m/>
    <m/>
    <m/>
    <m/>
    <m/>
    <m/>
    <m/>
    <m/>
    <m/>
    <s v="MAYJ1"/>
    <m/>
    <m/>
    <m/>
    <m/>
    <m/>
    <m/>
    <m/>
    <d v="2020-03-26T00:00:00"/>
    <m/>
    <s v="JCSCHWARTZ"/>
    <d v="2020-03-20T00:00:00"/>
    <m/>
    <d v="2020-03-20T00:00:00"/>
    <d v="2020-03-20T00:00:00"/>
    <s v="JWARMITAGE"/>
    <m/>
    <m/>
    <m/>
    <m/>
    <m/>
    <m/>
    <m/>
    <m/>
    <m/>
    <x v="0"/>
    <x v="2"/>
  </r>
  <r>
    <s v="CTOMVIG"/>
    <n v="1902280501"/>
    <s v="VP/Z-CUSTOM-BLDR"/>
    <s v="A. J. VENEKLASEN, INC."/>
    <s v="250 DODGE BLDG 1"/>
    <s v="CL"/>
    <d v="2019-11-14T00:00:00"/>
    <d v="2020-03-24T00:00:00"/>
    <m/>
    <m/>
    <s v="EVA"/>
    <s v="NC"/>
    <x v="1"/>
    <s v="EVA"/>
    <s v="E1"/>
    <m/>
    <d v="2020-01-26T00:00:00"/>
    <d v="2020-01-27T00:00:00"/>
    <n v="43919"/>
    <n v="386536.01"/>
    <n v="386536.01"/>
    <n v="155.54"/>
    <n v="153.09"/>
    <n v="153.09"/>
    <n v="326.64999999999998"/>
    <m/>
    <n v="437.45"/>
    <n v="31"/>
    <n v="468.45"/>
    <n v="75456.05"/>
    <n v="35931.449999999997"/>
    <n v="0"/>
    <n v="75880.3"/>
    <n v="19.631"/>
    <n v="122334.58"/>
    <n v="31.649000000000001"/>
    <n v="0"/>
    <m/>
    <m/>
    <m/>
    <m/>
    <m/>
    <s v="KDRAMSAY"/>
    <d v="2020-01-06T00:00:00"/>
    <d v="2020-01-06T00:00:00"/>
    <d v="2020-01-29T00:00:00"/>
    <d v="2020-01-30T00:00:00"/>
    <s v="MAYJ1"/>
    <d v="2020-01-29T00:00:00"/>
    <d v="2020-01-30T00:00:00"/>
    <d v="2020-01-29T00:00:00"/>
    <n v="43860"/>
    <m/>
    <m/>
    <m/>
    <m/>
    <m/>
    <s v="ARUL"/>
    <d v="2020-02-06T00:00:00"/>
    <d v="2020-02-06T00:00:00"/>
    <d v="2020-02-14T00:00:00"/>
    <d v="2020-02-14T00:00:00"/>
    <s v="SYEDS"/>
    <d v="2020-02-14T00:00:00"/>
    <d v="2020-02-14T00:00:00"/>
    <d v="2020-02-18T00:00:00"/>
    <d v="2020-02-18T00:00:00"/>
    <m/>
    <m/>
    <m/>
    <m/>
    <m/>
    <s v="SVCORDERMAN"/>
    <d v="2020-03-02T00:00:00"/>
    <m/>
    <d v="2020-03-02T00:00:00"/>
    <d v="2020-02-28T00:00:00"/>
    <s v="ARUL"/>
    <d v="2020-02-24T00:00:00"/>
    <d v="2020-02-24T00:00:00"/>
    <d v="2020-02-24T00:00:00"/>
    <d v="2020-02-24T00:00:00"/>
    <m/>
    <m/>
    <m/>
    <d v="2020-03-04T00:00:00"/>
    <m/>
    <m/>
    <m/>
    <m/>
    <n v="43892"/>
    <n v="43892"/>
    <m/>
    <m/>
    <m/>
    <d v="2020-03-23T00:00:00"/>
    <n v="43914"/>
    <s v="KUMAN"/>
    <d v="2020-02-28T00:00:00"/>
    <m/>
    <d v="2020-02-28T00:00:00"/>
    <d v="2020-02-28T00:00:00"/>
    <s v="DELAMBERT"/>
    <d v="2019-12-02T00:00:00"/>
    <d v="2019-12-02T00:00:00"/>
    <d v="2019-12-20T00:00:00"/>
    <d v="2020-01-07T00:00:00"/>
    <m/>
    <m/>
    <m/>
    <m/>
    <m/>
    <x v="0"/>
    <x v="0"/>
  </r>
  <r>
    <s v="NAATM"/>
    <n v="2000131201"/>
    <s v="VP/Z-CUSTOM-BLDR"/>
    <s v="PAT MUNGER CONSTRUCTION CO., INC."/>
    <s v="CENTRAL PALLET 1-21-20"/>
    <s v="BO"/>
    <d v="2020-01-21T00:00:00"/>
    <d v="2020-04-16T00:00:00"/>
    <m/>
    <m/>
    <s v="EVA"/>
    <s v="MEM"/>
    <x v="1"/>
    <s v="EVA"/>
    <s v="E1"/>
    <m/>
    <d v="2020-03-02T00:00:00"/>
    <d v="2020-03-03T00:00:00"/>
    <m/>
    <n v="42928.28"/>
    <n v="0"/>
    <n v="10.14"/>
    <n v="11.47"/>
    <n v="11.47"/>
    <n v="54.14"/>
    <m/>
    <n v="82.71"/>
    <n v="2.5"/>
    <n v="85.21"/>
    <n v="12508.92"/>
    <n v="5956.63"/>
    <n v="0"/>
    <n v="11467.71"/>
    <n v="26.713999999999999"/>
    <n v="0"/>
    <m/>
    <n v="0"/>
    <m/>
    <m/>
    <m/>
    <m/>
    <m/>
    <s v="SMARONDE"/>
    <d v="2020-02-14T00:00:00"/>
    <d v="2020-02-14T00:00:00"/>
    <d v="2020-02-20T00:00:00"/>
    <d v="2020-02-18T00:00:00"/>
    <s v="RDENNIS1"/>
    <d v="2020-02-20T00:00:00"/>
    <d v="2020-02-20T00:00:00"/>
    <d v="2020-02-20T00:00:00"/>
    <d v="2020-02-18T00:00:00"/>
    <s v="DELAMBERT"/>
    <d v="2020-02-21T00:00:00"/>
    <d v="2020-02-21T00:00:00"/>
    <d v="2020-02-21T00:00:00"/>
    <d v="2020-02-19T00:00:00"/>
    <s v="RAMRA"/>
    <d v="2020-02-25T00:00:00"/>
    <d v="2020-02-25T00:00:00"/>
    <d v="2020-02-27T00:00:00"/>
    <d v="2020-02-27T00:00:00"/>
    <s v="SYEDS"/>
    <n v="43892"/>
    <n v="43892"/>
    <n v="43893"/>
    <n v="43893"/>
    <m/>
    <m/>
    <m/>
    <m/>
    <m/>
    <s v="SVCORDERMAN"/>
    <d v="2020-03-12T00:00:00"/>
    <m/>
    <d v="2020-03-12T00:00:00"/>
    <d v="2020-03-12T00:00:00"/>
    <s v="RAMAS"/>
    <d v="2020-03-04T00:00:00"/>
    <m/>
    <d v="2020-03-04T00:00:00"/>
    <d v="2020-03-04T00:00:00"/>
    <m/>
    <m/>
    <m/>
    <d v="2020-03-16T00:00:00"/>
    <m/>
    <s v="MAYJ1"/>
    <m/>
    <m/>
    <m/>
    <m/>
    <m/>
    <m/>
    <m/>
    <d v="2020-04-13T00:00:00"/>
    <m/>
    <s v="RAMRA"/>
    <d v="2020-03-11T00:00:00"/>
    <m/>
    <d v="2020-03-11T00:00:00"/>
    <d v="2020-03-10T00:00:00"/>
    <s v="DELAMBERT"/>
    <d v="2020-02-03T00:00:00"/>
    <d v="2020-02-03T00:00:00"/>
    <d v="2020-02-07T00:00:00"/>
    <d v="2020-02-14T00:00:00"/>
    <m/>
    <m/>
    <m/>
    <m/>
    <m/>
    <x v="0"/>
    <x v="0"/>
  </r>
  <r>
    <s v="LARIEMER"/>
    <n v="1901263219"/>
    <s v="VP/CLAIM-ENPARTS-BLDR"/>
    <s v="MAJORITY BUILDERS, INC."/>
    <s v="CHASE PLASTICS"/>
    <s v="BO"/>
    <d v="2020-03-06T00:00:00"/>
    <m/>
    <m/>
    <m/>
    <s v="EVA"/>
    <s v="EVA"/>
    <x v="1"/>
    <s v="EVA"/>
    <s v="E1"/>
    <s v="OTHER"/>
    <m/>
    <m/>
    <m/>
    <n v="314.97000000000003"/>
    <n v="0"/>
    <n v="7.0000000000000007E-2"/>
    <n v="7.0000000000000007E-2"/>
    <n v="7.0000000000000007E-2"/>
    <n v="0"/>
    <m/>
    <n v="0"/>
    <n v="0"/>
    <n v="0"/>
    <m/>
    <m/>
    <n v="0"/>
    <n v="164.98"/>
    <n v="52.38"/>
    <n v="-281.32"/>
    <m/>
    <n v="0"/>
    <m/>
    <m/>
    <m/>
    <m/>
    <m/>
    <s v="PUCCM1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3-06T00:00:00"/>
    <m/>
    <d v="2020-03-06T00:00:00"/>
    <d v="2020-03-06T00:00:00"/>
    <m/>
    <m/>
    <m/>
    <m/>
    <m/>
    <m/>
    <m/>
    <m/>
    <d v="2020-03-11T00:00:00"/>
    <m/>
    <s v="MAYJ1"/>
    <m/>
    <m/>
    <m/>
    <m/>
    <m/>
    <m/>
    <m/>
    <d v="2020-03-11T00:00:00"/>
    <n v="43902"/>
    <s v="JCSCHWARTZ"/>
    <d v="2020-03-06T00:00:00"/>
    <m/>
    <d v="2020-03-06T00:00:00"/>
    <d v="2020-03-06T00:00:00"/>
    <s v="JWARMITAGE"/>
    <m/>
    <m/>
    <m/>
    <m/>
    <m/>
    <m/>
    <m/>
    <m/>
    <m/>
    <x v="0"/>
    <x v="2"/>
  </r>
  <r>
    <s v="CTOMVIG"/>
    <n v="1902280505"/>
    <s v="VP/Z-CUSTOM-BLDR"/>
    <s v="A. J. VENEKLASEN, INC."/>
    <s v="250 DODGE BLDG 1"/>
    <s v="BO"/>
    <d v="2020-03-09T00:00:00"/>
    <d v="2020-03-24T00:00:00"/>
    <m/>
    <m/>
    <s v="EVA"/>
    <s v="NC"/>
    <x v="1"/>
    <s v="EVA"/>
    <s v="E1"/>
    <m/>
    <d v="2020-03-10T00:00:00"/>
    <d v="2020-03-10T00:00:00"/>
    <m/>
    <n v="1"/>
    <n v="0"/>
    <n v="0"/>
    <n v="1.1399999999999999"/>
    <n v="1.1399999999999999"/>
    <n v="0"/>
    <m/>
    <n v="0"/>
    <n v="0"/>
    <n v="0"/>
    <m/>
    <m/>
    <n v="0"/>
    <n v="1"/>
    <n v="100"/>
    <n v="-1936.86"/>
    <m/>
    <n v="0"/>
    <m/>
    <m/>
    <m/>
    <m/>
    <m/>
    <s v="KDRAMSAY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3-10T00:00:00"/>
    <m/>
    <d v="2020-03-10T00:00:00"/>
    <d v="2020-03-10T00:00:00"/>
    <m/>
    <m/>
    <m/>
    <m/>
    <m/>
    <m/>
    <m/>
    <m/>
    <d v="2020-03-13T00:00:00"/>
    <m/>
    <m/>
    <m/>
    <m/>
    <m/>
    <m/>
    <m/>
    <m/>
    <m/>
    <d v="2020-03-23T00:00:00"/>
    <d v="2020-03-24T00:00:00"/>
    <s v="ARUL"/>
    <d v="2020-03-09T00:00:00"/>
    <m/>
    <d v="2020-03-09T00:00:00"/>
    <d v="2020-03-09T00:00:00"/>
    <s v="DELAMBERT"/>
    <m/>
    <m/>
    <m/>
    <m/>
    <m/>
    <m/>
    <m/>
    <m/>
    <m/>
    <x v="0"/>
    <x v="0"/>
  </r>
  <r>
    <s v="LARIEMER"/>
    <n v="1902414302"/>
    <s v="VP/CLAIM-ENPARTS-BLDR"/>
    <s v="DJ CONSTRUCTION CO. INC."/>
    <s v="JAYCO PLANT 43 OFFICE ADDITION"/>
    <s v="BO"/>
    <d v="2020-02-24T00:00:00"/>
    <d v="2020-03-16T00:00:00"/>
    <m/>
    <s v="19-0-113"/>
    <s v="AR"/>
    <s v="EVA"/>
    <x v="1"/>
    <s v="EVA"/>
    <s v="F1"/>
    <s v="OTHER"/>
    <m/>
    <m/>
    <m/>
    <n v="1"/>
    <n v="0"/>
    <n v="0"/>
    <n v="7.0000000000000007E-2"/>
    <n v="7.0000000000000007E-2"/>
    <n v="0"/>
    <m/>
    <n v="0"/>
    <n v="0"/>
    <n v="0"/>
    <m/>
    <m/>
    <n v="0"/>
    <n v="1"/>
    <n v="100"/>
    <n v="-124.74"/>
    <m/>
    <n v="0"/>
    <m/>
    <m/>
    <m/>
    <m/>
    <m/>
    <s v="CKRUEGER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2-24T00:00:00"/>
    <m/>
    <d v="2020-02-24T00:00:00"/>
    <d v="2020-02-24T00:00:00"/>
    <m/>
    <m/>
    <m/>
    <m/>
    <m/>
    <m/>
    <m/>
    <m/>
    <d v="2020-02-27T00:00:00"/>
    <m/>
    <s v="MAYJ1"/>
    <m/>
    <m/>
    <m/>
    <m/>
    <m/>
    <m/>
    <m/>
    <m/>
    <m/>
    <s v="KUMAN"/>
    <d v="2020-02-24T00:00:00"/>
    <m/>
    <d v="2020-02-24T00:00:00"/>
    <d v="2020-02-24T00:00:00"/>
    <s v="ASHMC"/>
    <m/>
    <m/>
    <m/>
    <m/>
    <m/>
    <m/>
    <m/>
    <m/>
    <m/>
    <x v="0"/>
    <x v="2"/>
  </r>
  <r>
    <s v="CTOMVIG"/>
    <n v="1902280601"/>
    <s v="VP/Z-CUSTOM-BLDR"/>
    <s v="A. J. VENEKLASEN, INC."/>
    <s v="250 DODGE BLDG 2"/>
    <s v="BO"/>
    <d v="2019-11-14T00:00:00"/>
    <d v="2020-04-03T00:00:00"/>
    <m/>
    <m/>
    <s v="EVA"/>
    <s v="EVA"/>
    <x v="1"/>
    <s v="EVA"/>
    <s v="F2"/>
    <m/>
    <d v="2020-02-25T00:00:00"/>
    <d v="2020-02-26T00:00:00"/>
    <m/>
    <n v="316337.45"/>
    <n v="0"/>
    <n v="119.37"/>
    <n v="115.7"/>
    <n v="115.7"/>
    <n v="300.25"/>
    <m/>
    <n v="329.02"/>
    <n v="3.5"/>
    <n v="332.52"/>
    <n v="69356.36"/>
    <n v="33026.839999999997"/>
    <n v="0"/>
    <n v="65673.05"/>
    <n v="20.76"/>
    <n v="0"/>
    <m/>
    <n v="0"/>
    <m/>
    <m/>
    <m/>
    <m/>
    <m/>
    <s v="DKRICHARDS"/>
    <n v="43853"/>
    <n v="43853"/>
    <n v="43872"/>
    <n v="43864"/>
    <s v="MAYJ1"/>
    <n v="43871"/>
    <n v="43871"/>
    <n v="43871"/>
    <n v="43871"/>
    <s v="JCSCHWARTZ"/>
    <m/>
    <m/>
    <n v="43915"/>
    <m/>
    <s v="VELLK"/>
    <d v="2020-02-17T00:00:00"/>
    <d v="2020-02-17T00:00:00"/>
    <d v="2020-02-25T00:00:00"/>
    <d v="2020-02-25T00:00:00"/>
    <s v="VIVEE"/>
    <d v="2020-02-27T00:00:00"/>
    <d v="2020-02-27T00:00:00"/>
    <d v="2020-03-02T00:00:00"/>
    <d v="2020-03-02T00:00:00"/>
    <m/>
    <m/>
    <m/>
    <m/>
    <m/>
    <s v="SVCORDERMAN"/>
    <n v="43920"/>
    <m/>
    <d v="2020-03-12T00:00:00"/>
    <d v="2020-03-11T00:00:00"/>
    <s v="VELLK"/>
    <n v="43893"/>
    <n v="43893"/>
    <n v="43893"/>
    <n v="43893"/>
    <m/>
    <m/>
    <m/>
    <d v="2020-03-16T00:00:00"/>
    <m/>
    <s v="MAYJ1"/>
    <m/>
    <m/>
    <m/>
    <m/>
    <m/>
    <m/>
    <m/>
    <d v="2020-04-01T00:00:00"/>
    <m/>
    <s v="VELLK"/>
    <d v="2020-03-11T00:00:00"/>
    <m/>
    <d v="2020-03-11T00:00:00"/>
    <d v="2020-03-09T00:00:00"/>
    <s v="DELAMBERT"/>
    <n v="43801"/>
    <n v="43801"/>
    <n v="43819"/>
    <n v="43857"/>
    <m/>
    <m/>
    <m/>
    <m/>
    <m/>
    <x v="0"/>
    <x v="0"/>
  </r>
  <r>
    <s v="SLMCNABB"/>
    <n v="1901871707"/>
    <s v="VP/CLAIM-ENPARTS-BLDR"/>
    <s v="OPERATION ONE 27, LLC"/>
    <s v="450040 WDP 2019 ADDITION"/>
    <s v="BO"/>
    <d v="2020-02-25T00:00:00"/>
    <m/>
    <m/>
    <m/>
    <s v="CST"/>
    <s v="MEM"/>
    <x v="14"/>
    <s v="EVA"/>
    <s v="C1"/>
    <s v="OTHER"/>
    <m/>
    <m/>
    <m/>
    <n v="15625.83"/>
    <n v="0"/>
    <n v="4.71"/>
    <n v="4.8899999999999997"/>
    <n v="4.8899999999999997"/>
    <n v="0"/>
    <m/>
    <n v="0"/>
    <n v="0"/>
    <n v="0"/>
    <n v="4389"/>
    <n v="2090"/>
    <n v="0"/>
    <n v="4387.7"/>
    <n v="28.08"/>
    <n v="-9178.44"/>
    <m/>
    <n v="0"/>
    <m/>
    <m/>
    <m/>
    <m/>
    <m/>
    <s v="SMARONDE"/>
    <m/>
    <m/>
    <m/>
    <m/>
    <s v="RDENNIS1"/>
    <m/>
    <m/>
    <m/>
    <m/>
    <m/>
    <m/>
    <m/>
    <m/>
    <m/>
    <s v="MWOODARD2"/>
    <d v="2020-02-24T00:00:00"/>
    <d v="2020-02-24T00:00:00"/>
    <d v="2020-02-25T00:00:00"/>
    <d v="2020-02-25T00:00:00"/>
    <s v="CSTAPP"/>
    <d v="2020-02-24T00:00:00"/>
    <d v="2020-02-24T00:00:00"/>
    <d v="2020-02-25T00:00:00"/>
    <d v="2020-02-25T00:00:00"/>
    <m/>
    <m/>
    <m/>
    <m/>
    <m/>
    <s v="SVCORDERMAN"/>
    <n v="43886"/>
    <m/>
    <d v="2020-02-25T00:00:00"/>
    <d v="2020-02-25T00:00:00"/>
    <s v="MWOODARD2"/>
    <n v="43885"/>
    <n v="43885"/>
    <n v="43886"/>
    <n v="43886"/>
    <m/>
    <m/>
    <m/>
    <d v="2020-02-28T00:00:00"/>
    <m/>
    <s v="CDBRIDGES"/>
    <m/>
    <m/>
    <m/>
    <m/>
    <m/>
    <m/>
    <m/>
    <d v="2020-03-03T00:00:00"/>
    <n v="43893"/>
    <s v="MWOODARD2"/>
    <d v="2020-02-25T00:00:00"/>
    <m/>
    <d v="2020-02-25T00:00:00"/>
    <d v="2020-02-25T00:00:00"/>
    <m/>
    <m/>
    <m/>
    <m/>
    <m/>
    <m/>
    <m/>
    <m/>
    <m/>
    <m/>
    <x v="0"/>
    <x v="2"/>
  </r>
  <r>
    <s v="MHANTHORN"/>
    <n v="1901871709"/>
    <s v="VP-ENPARTS-BLDR"/>
    <s v="OPERATION ONE 27, LLC"/>
    <s v="450040 WDP 2019 ADDITION"/>
    <s v="CL"/>
    <d v="2020-02-27T00:00:00"/>
    <m/>
    <m/>
    <m/>
    <s v="CST"/>
    <s v="MEM"/>
    <x v="14"/>
    <s v="EVA"/>
    <s v="C1"/>
    <m/>
    <m/>
    <m/>
    <n v="43897"/>
    <n v="1246.33"/>
    <n v="1246.33"/>
    <n v="0.18"/>
    <n v="0.18"/>
    <n v="0.18"/>
    <n v="0"/>
    <m/>
    <n v="0"/>
    <n v="0"/>
    <n v="0"/>
    <m/>
    <m/>
    <n v="0"/>
    <n v="652.84"/>
    <n v="52.381"/>
    <n v="661.01"/>
    <n v="53.036999999999999"/>
    <n v="0"/>
    <m/>
    <m/>
    <m/>
    <m/>
    <m/>
    <s v="SMARONDE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2-27T00:00:00"/>
    <m/>
    <d v="2020-02-27T00:00:00"/>
    <d v="2020-02-27T00:00:00"/>
    <m/>
    <m/>
    <m/>
    <m/>
    <m/>
    <m/>
    <m/>
    <m/>
    <d v="2020-03-02T00:00:00"/>
    <m/>
    <s v="CDBRIDGES"/>
    <m/>
    <m/>
    <m/>
    <m/>
    <m/>
    <m/>
    <m/>
    <d v="2020-03-03T00:00:00"/>
    <d v="2020-03-03T00:00:00"/>
    <s v="JCSCHWARTZ"/>
    <d v="2020-02-27T00:00:00"/>
    <m/>
    <d v="2020-02-27T00:00:00"/>
    <d v="2020-02-27T00:00:00"/>
    <m/>
    <m/>
    <m/>
    <m/>
    <m/>
    <m/>
    <m/>
    <m/>
    <m/>
    <m/>
    <x v="0"/>
    <x v="1"/>
  </r>
  <r>
    <s v="SLMCNABB"/>
    <n v="1902304205"/>
    <s v="VP/CLAIM-ENPARTS-BLDR"/>
    <s v="STEEL STRUCTURES, INC."/>
    <s v="BAE ORDER"/>
    <s v="BO"/>
    <d v="2020-03-18T00:00:00"/>
    <m/>
    <m/>
    <s v="Contract"/>
    <m/>
    <s v="MEM"/>
    <x v="14"/>
    <s v="EVA"/>
    <s v="C1"/>
    <s v="OTHER"/>
    <m/>
    <m/>
    <m/>
    <n v="14.57"/>
    <n v="0"/>
    <n v="0"/>
    <n v="0"/>
    <n v="0"/>
    <n v="0"/>
    <m/>
    <n v="0"/>
    <n v="0"/>
    <n v="0"/>
    <m/>
    <m/>
    <n v="0"/>
    <n v="7.63"/>
    <n v="52.368000000000002"/>
    <n v="-13.9"/>
    <m/>
    <n v="0"/>
    <m/>
    <m/>
    <m/>
    <m/>
    <m/>
    <s v="BMARSHALL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19T00:00:00"/>
    <m/>
    <d v="2020-03-20T00:00:00"/>
    <d v="2020-03-20T00:00:00"/>
    <m/>
    <m/>
    <m/>
    <m/>
    <m/>
    <m/>
    <m/>
    <m/>
    <d v="2020-03-25T00:00:00"/>
    <m/>
    <s v="CDBRIDGES"/>
    <m/>
    <m/>
    <m/>
    <m/>
    <m/>
    <m/>
    <m/>
    <d v="2020-03-25T00:00:00"/>
    <n v="43916"/>
    <s v="JCSCHWARTZ"/>
    <d v="2020-03-18T00:00:00"/>
    <m/>
    <d v="2020-03-18T00:00:00"/>
    <d v="2020-03-18T00:00:00"/>
    <m/>
    <m/>
    <m/>
    <m/>
    <m/>
    <m/>
    <m/>
    <m/>
    <m/>
    <m/>
    <x v="0"/>
    <x v="2"/>
  </r>
  <r>
    <s v="KLGOETZ"/>
    <n v="2000439801"/>
    <s v="VP/FSTRK-STD-BLDR"/>
    <s v="GAIER CONSTRUCTION CORPORATION"/>
    <s v="FT MANCHESTER TOWWN HALL"/>
    <s v="BO"/>
    <d v="2020-03-02T00:00:00"/>
    <d v="2020-04-14T00:00:00"/>
    <m/>
    <m/>
    <s v="CST"/>
    <s v="MEM"/>
    <x v="6"/>
    <s v="EVA"/>
    <s v="B1"/>
    <m/>
    <d v="2020-03-10T00:00:00"/>
    <d v="2020-03-11T00:00:00"/>
    <m/>
    <n v="49452.47"/>
    <n v="0"/>
    <n v="20.85"/>
    <n v="21.22"/>
    <n v="21.22"/>
    <n v="15"/>
    <m/>
    <n v="19"/>
    <n v="0"/>
    <n v="19"/>
    <n v="3465"/>
    <n v="1650"/>
    <n v="0"/>
    <n v="8464.4699999999993"/>
    <n v="17.116"/>
    <n v="0"/>
    <m/>
    <n v="17.12"/>
    <m/>
    <m/>
    <m/>
    <m/>
    <m/>
    <s v="SMARONDE"/>
    <d v="2020-03-05T00:00:00"/>
    <m/>
    <d v="2020-03-06T00:00:00"/>
    <d v="2020-03-06T00:00:00"/>
    <s v="APPEA"/>
    <d v="2020-03-05T00:00:00"/>
    <n v="43895"/>
    <d v="2020-03-05T00:00:00"/>
    <n v="43895"/>
    <m/>
    <m/>
    <m/>
    <m/>
    <m/>
    <s v="GLUGO"/>
    <d v="2020-03-10T00:00:00"/>
    <d v="2020-03-10T00:00:00"/>
    <d v="2020-03-11T00:00:00"/>
    <d v="2020-03-11T00:00:00"/>
    <s v="JMENDOZA1"/>
    <d v="2020-03-13T00:00:00"/>
    <d v="2020-03-13T00:00:00"/>
    <d v="2020-03-13T00:00:00"/>
    <m/>
    <m/>
    <m/>
    <m/>
    <m/>
    <m/>
    <s v="SVCORDERMAN"/>
    <d v="2020-03-20T00:00:00"/>
    <m/>
    <d v="2020-03-20T00:00:00"/>
    <d v="2020-03-19T00:00:00"/>
    <s v="GLUGO"/>
    <d v="2020-03-19T00:00:00"/>
    <d v="2020-03-18T00:00:00"/>
    <d v="2020-03-19T00:00:00"/>
    <d v="2020-03-18T00:00:00"/>
    <m/>
    <m/>
    <m/>
    <d v="2020-03-23T00:00:00"/>
    <m/>
    <s v="RDENNIS1"/>
    <m/>
    <m/>
    <m/>
    <m/>
    <m/>
    <m/>
    <m/>
    <d v="2020-04-14T00:00:00"/>
    <m/>
    <s v="GLUGO"/>
    <d v="2020-03-19T00:00:00"/>
    <m/>
    <d v="2020-03-19T00:00:00"/>
    <d v="2020-03-18T00:00:00"/>
    <m/>
    <m/>
    <m/>
    <m/>
    <m/>
    <m/>
    <m/>
    <m/>
    <m/>
    <m/>
    <x v="0"/>
    <x v="0"/>
  </r>
  <r>
    <s v="MPAULSON"/>
    <n v="1902628503"/>
    <s v="VP/CLAIM-ENPARTS-BLDR"/>
    <s v="J. SLITER BUILDINGS, LLC"/>
    <s v="4035 CARDINAL CG DUST COLLECTO"/>
    <s v="BO"/>
    <d v="2020-03-10T00:00:00"/>
    <m/>
    <m/>
    <s v="9-0015"/>
    <s v="EVA"/>
    <s v="MEM"/>
    <x v="6"/>
    <s v="EVA"/>
    <s v="B1"/>
    <s v="OTHER"/>
    <m/>
    <m/>
    <m/>
    <n v="127.26"/>
    <n v="0"/>
    <n v="0.05"/>
    <n v="0.05"/>
    <n v="0.05"/>
    <n v="0"/>
    <m/>
    <n v="0"/>
    <n v="0"/>
    <n v="0"/>
    <m/>
    <m/>
    <n v="0"/>
    <n v="66.66"/>
    <n v="52.381"/>
    <n v="-85.38"/>
    <m/>
    <n v="0"/>
    <m/>
    <m/>
    <m/>
    <m/>
    <m/>
    <s v="ANMILLS"/>
    <m/>
    <m/>
    <m/>
    <m/>
    <s v="HARBD"/>
    <m/>
    <m/>
    <m/>
    <m/>
    <m/>
    <m/>
    <m/>
    <m/>
    <m/>
    <m/>
    <m/>
    <m/>
    <m/>
    <m/>
    <m/>
    <m/>
    <m/>
    <m/>
    <m/>
    <m/>
    <m/>
    <m/>
    <m/>
    <m/>
    <s v="SVCORDERMAN"/>
    <d v="2020-03-10T00:00:00"/>
    <m/>
    <d v="2020-03-10T00:00:00"/>
    <d v="2020-03-10T00:00:00"/>
    <m/>
    <m/>
    <m/>
    <m/>
    <m/>
    <m/>
    <m/>
    <m/>
    <m/>
    <m/>
    <s v="HARBD"/>
    <m/>
    <m/>
    <m/>
    <m/>
    <m/>
    <m/>
    <m/>
    <d v="2020-03-23T00:00:00"/>
    <d v="2020-03-25T00:00:00"/>
    <s v="JCSCHWARTZ"/>
    <d v="2020-03-10T00:00:00"/>
    <m/>
    <d v="2020-03-10T00:00:00"/>
    <d v="2020-03-10T00:00:00"/>
    <s v="JDSLYE"/>
    <m/>
    <m/>
    <m/>
    <m/>
    <m/>
    <m/>
    <m/>
    <m/>
    <m/>
    <x v="0"/>
    <x v="2"/>
  </r>
  <r>
    <s v="JHORN"/>
    <n v="2000067201"/>
    <s v="VP/Z-CUSTOM-BLDR"/>
    <s v="CRESCO BUILDING SERVICE"/>
    <s v="JOHNSON FARMS 2020 BLENDING RO"/>
    <s v="BO"/>
    <d v="2020-01-31T00:00:00"/>
    <n v="43936"/>
    <m/>
    <s v="Johnson Farms 2020 Addition"/>
    <s v="EVA"/>
    <s v="EVA"/>
    <x v="6"/>
    <s v="EVA"/>
    <s v="B2"/>
    <m/>
    <n v="43871"/>
    <n v="43872"/>
    <m/>
    <n v="30219.3"/>
    <n v="0"/>
    <n v="5.03"/>
    <n v="5.55"/>
    <n v="5.55"/>
    <n v="55.13"/>
    <m/>
    <n v="27"/>
    <n v="0"/>
    <n v="27"/>
    <n v="12734.22"/>
    <n v="6063.92"/>
    <n v="0"/>
    <n v="13602"/>
    <n v="45.011000000000003"/>
    <n v="0"/>
    <m/>
    <n v="0"/>
    <m/>
    <m/>
    <m/>
    <m/>
    <m/>
    <s v="MBARMAN"/>
    <n v="43892"/>
    <n v="43892"/>
    <n v="43894"/>
    <n v="43895"/>
    <s v="HARBD"/>
    <n v="43893"/>
    <n v="43894"/>
    <n v="43893"/>
    <n v="43895"/>
    <s v="JDSLYE"/>
    <n v="43895"/>
    <m/>
    <n v="43895"/>
    <m/>
    <s v="ELANDA"/>
    <n v="43896"/>
    <n v="43896"/>
    <n v="43901"/>
    <n v="43901"/>
    <s v="SALOW"/>
    <n v="43902"/>
    <n v="43902"/>
    <n v="43903"/>
    <n v="43902"/>
    <m/>
    <m/>
    <m/>
    <m/>
    <m/>
    <s v="SVCORDERMAN"/>
    <d v="2020-03-24T00:00:00"/>
    <m/>
    <d v="2020-03-24T00:00:00"/>
    <d v="2020-03-20T00:00:00"/>
    <s v="ELANDA"/>
    <n v="43913"/>
    <n v="43909"/>
    <n v="43913"/>
    <n v="43909"/>
    <m/>
    <m/>
    <m/>
    <n v="43915"/>
    <m/>
    <s v="HARBD"/>
    <m/>
    <m/>
    <m/>
    <m/>
    <m/>
    <m/>
    <m/>
    <d v="2020-04-15T00:00:00"/>
    <m/>
    <s v="ELANDA"/>
    <d v="2020-03-23T00:00:00"/>
    <m/>
    <d v="2020-03-23T00:00:00"/>
    <d v="2020-03-19T00:00:00"/>
    <s v="JDSLYE"/>
    <n v="43864"/>
    <n v="43864"/>
    <n v="43871"/>
    <n v="43871"/>
    <m/>
    <m/>
    <m/>
    <m/>
    <m/>
    <x v="0"/>
    <x v="0"/>
  </r>
  <r>
    <s v="KLGOETZ"/>
    <n v="1902483801"/>
    <s v="VP/FSTRK-STD-BLDR"/>
    <s v="A. J. VENEKLASEN, INC."/>
    <s v="BOLDT OLIVET"/>
    <s v="BO"/>
    <d v="2020-02-03T00:00:00"/>
    <d v="2020-04-01T00:00:00"/>
    <m/>
    <m/>
    <s v="CST"/>
    <s v="MXC"/>
    <x v="6"/>
    <s v="EVA"/>
    <s v="B2"/>
    <m/>
    <n v="43866"/>
    <n v="43867"/>
    <m/>
    <n v="41431.15"/>
    <n v="0"/>
    <n v="14.08"/>
    <n v="15.81"/>
    <n v="15.81"/>
    <n v="15"/>
    <m/>
    <n v="18"/>
    <n v="0"/>
    <n v="18"/>
    <n v="3465"/>
    <n v="1650"/>
    <n v="0"/>
    <n v="7299.67"/>
    <n v="17.619"/>
    <n v="-0.05"/>
    <m/>
    <n v="17.62"/>
    <m/>
    <m/>
    <m/>
    <m/>
    <m/>
    <s v="BAUTA"/>
    <n v="43871"/>
    <n v="43871"/>
    <n v="43872"/>
    <n v="43872"/>
    <s v="JOWOOD"/>
    <n v="43872"/>
    <n v="43872"/>
    <n v="43872"/>
    <n v="43872"/>
    <m/>
    <m/>
    <m/>
    <m/>
    <m/>
    <s v="NNAVA"/>
    <n v="43875"/>
    <n v="43875"/>
    <n v="43879"/>
    <n v="43879"/>
    <s v="LPARRA"/>
    <n v="43880"/>
    <n v="43880"/>
    <n v="43880"/>
    <n v="43880"/>
    <m/>
    <m/>
    <m/>
    <m/>
    <m/>
    <s v="SVCORDERMAN"/>
    <d v="2020-03-03T00:00:00"/>
    <m/>
    <d v="2020-03-03T00:00:00"/>
    <d v="2020-02-27T00:00:00"/>
    <s v="NNAVA"/>
    <n v="43885"/>
    <n v="43885"/>
    <n v="43885"/>
    <n v="43885"/>
    <m/>
    <m/>
    <m/>
    <d v="2020-03-02T00:00:00"/>
    <m/>
    <s v="MAYJ1"/>
    <m/>
    <m/>
    <m/>
    <m/>
    <m/>
    <m/>
    <m/>
    <d v="2020-03-21T00:00:00"/>
    <m/>
    <s v="NNAVA"/>
    <d v="2020-02-24T00:00:00"/>
    <m/>
    <d v="2020-02-24T00:00:00"/>
    <d v="2020-02-24T00:00:00"/>
    <m/>
    <m/>
    <m/>
    <m/>
    <m/>
    <m/>
    <m/>
    <m/>
    <m/>
    <m/>
    <x v="0"/>
    <x v="0"/>
  </r>
  <r>
    <s v="SLMCNABB"/>
    <n v="2000372801"/>
    <s v="VP/FSTRK-STD-BLDR"/>
    <s v="WESTERN STEEL BUILDERS COMPANY"/>
    <s v="ROGER AND CARMEN REED"/>
    <s v="EN"/>
    <d v="2020-02-21T00:00:00"/>
    <d v="2020-05-15T00:00:00"/>
    <m/>
    <s v="20-113728"/>
    <m/>
    <s v="MEM"/>
    <x v="6"/>
    <s v="EVA"/>
    <s v="B2"/>
    <s v="CR"/>
    <n v="43886"/>
    <n v="43887"/>
    <m/>
    <n v="55785.4"/>
    <n v="0"/>
    <n v="22.01"/>
    <n v="0"/>
    <n v="0"/>
    <n v="15"/>
    <m/>
    <n v="12"/>
    <n v="3"/>
    <n v="15"/>
    <n v="3465"/>
    <n v="1650"/>
    <n v="0"/>
    <n v="9828.39"/>
    <n v="17.617999999999999"/>
    <n v="0"/>
    <m/>
    <n v="0"/>
    <m/>
    <m/>
    <m/>
    <m/>
    <m/>
    <s v="ANMILLS"/>
    <n v="43888"/>
    <m/>
    <n v="43889"/>
    <n v="43889"/>
    <s v="APPEA"/>
    <n v="43889"/>
    <n v="43888"/>
    <n v="43889"/>
    <n v="43889"/>
    <m/>
    <m/>
    <m/>
    <m/>
    <m/>
    <s v="NNAVA"/>
    <n v="43896"/>
    <n v="43896"/>
    <n v="43899"/>
    <n v="43899"/>
    <s v="EZAVALA"/>
    <n v="43901"/>
    <n v="43901"/>
    <n v="43901"/>
    <n v="43902"/>
    <m/>
    <m/>
    <m/>
    <m/>
    <m/>
    <s v="SVCORDERMAN"/>
    <n v="43935"/>
    <m/>
    <n v="43935"/>
    <m/>
    <s v="CARBA"/>
    <n v="43907"/>
    <n v="43907"/>
    <n v="43907"/>
    <n v="43907"/>
    <m/>
    <m/>
    <m/>
    <m/>
    <m/>
    <s v="APPEA"/>
    <m/>
    <m/>
    <m/>
    <m/>
    <m/>
    <m/>
    <m/>
    <d v="2020-05-15T00:00:00"/>
    <m/>
    <s v="CARBA"/>
    <d v="2020-03-18T00:00:00"/>
    <m/>
    <d v="2020-03-18T00:00:00"/>
    <d v="2020-03-17T00:00:00"/>
    <m/>
    <m/>
    <m/>
    <m/>
    <m/>
    <m/>
    <m/>
    <m/>
    <m/>
    <m/>
    <x v="0"/>
    <x v="0"/>
  </r>
  <r>
    <s v="CTOMVIG"/>
    <n v="1902648201"/>
    <s v="VP/Z-CUSTOM-BLDR"/>
    <s v="VANSTON-O'BRIEN C/O WOLVERINE STEEL ERECTORS"/>
    <s v="ACE HARDWARE 2019"/>
    <s v="BO"/>
    <d v="2019-12-12T00:00:00"/>
    <d v="2030-01-01T00:00:00"/>
    <m/>
    <n v="2648"/>
    <s v="EVA"/>
    <s v="MEM"/>
    <x v="6"/>
    <s v="EVA"/>
    <s v="D1"/>
    <m/>
    <d v="2020-01-16T00:00:00"/>
    <d v="2020-01-17T00:00:00"/>
    <m/>
    <n v="115482.53"/>
    <n v="0"/>
    <n v="34.869999999999997"/>
    <n v="29"/>
    <n v="29"/>
    <n v="93.28"/>
    <m/>
    <n v="140"/>
    <n v="2"/>
    <n v="142"/>
    <n v="21550.01"/>
    <n v="10261.91"/>
    <n v="0"/>
    <n v="6005.6"/>
    <n v="5.2"/>
    <n v="0.01"/>
    <m/>
    <n v="0"/>
    <m/>
    <m/>
    <m/>
    <m/>
    <m/>
    <s v="BMARSHALL"/>
    <d v="2020-01-20T00:00:00"/>
    <d v="2020-01-20T00:00:00"/>
    <d v="2020-02-03T00:00:00"/>
    <d v="2020-02-05T00:00:00"/>
    <s v="DKRICHARDS"/>
    <d v="2020-01-31T00:00:00"/>
    <d v="2020-01-31T00:00:00"/>
    <d v="2020-01-31T00:00:00"/>
    <d v="2020-02-04T00:00:00"/>
    <m/>
    <m/>
    <m/>
    <m/>
    <m/>
    <s v="LOPEA"/>
    <d v="2020-02-07T00:00:00"/>
    <d v="2020-02-07T00:00:00"/>
    <d v="2020-02-13T00:00:00"/>
    <d v="2020-02-13T00:00:00"/>
    <s v="HERNG"/>
    <d v="2020-02-20T00:00:00"/>
    <d v="2020-02-20T00:00:00"/>
    <d v="2020-02-21T00:00:00"/>
    <d v="2020-02-21T00:00:00"/>
    <m/>
    <m/>
    <m/>
    <m/>
    <m/>
    <s v="SVCORDERMAN"/>
    <d v="2020-03-02T00:00:00"/>
    <m/>
    <d v="2020-03-02T00:00:00"/>
    <d v="2020-03-02T00:00:00"/>
    <s v="LOPEA"/>
    <d v="2020-02-28T00:00:00"/>
    <d v="2020-02-28T00:00:00"/>
    <d v="2020-02-28T00:00:00"/>
    <d v="2020-02-28T00:00:00"/>
    <m/>
    <m/>
    <m/>
    <d v="2020-03-05T00:00:00"/>
    <m/>
    <s v="MAYJ1"/>
    <m/>
    <m/>
    <m/>
    <m/>
    <m/>
    <m/>
    <m/>
    <d v="2030-01-01T00:00:00"/>
    <m/>
    <s v="LOPEA"/>
    <d v="2020-02-28T00:00:00"/>
    <m/>
    <d v="2020-02-28T00:00:00"/>
    <d v="2020-02-28T00:00:00"/>
    <s v="DELAMBERT"/>
    <n v="43836"/>
    <n v="43836"/>
    <n v="43847"/>
    <n v="43850"/>
    <m/>
    <m/>
    <m/>
    <m/>
    <m/>
    <x v="0"/>
    <x v="0"/>
  </r>
  <r>
    <s v="CTOMVIG"/>
    <n v="1902648206"/>
    <s v="VP/Z-CUSTOM-BLDR"/>
    <s v="VANSTON-O'BRIEN C/O WOLVERINE STEEL ERECTORS"/>
    <s v="ACE HARDWARE 2019"/>
    <s v="BO"/>
    <d v="2019-12-30T00:00:00"/>
    <d v="2030-01-01T00:00:00"/>
    <m/>
    <n v="2648"/>
    <s v="EVA"/>
    <s v="MEM"/>
    <x v="6"/>
    <s v="EVA"/>
    <s v="D1"/>
    <m/>
    <d v="2020-01-16T00:00:00"/>
    <d v="2020-01-20T00:00:00"/>
    <m/>
    <n v="27524"/>
    <n v="0"/>
    <n v="7.8"/>
    <n v="7.13"/>
    <n v="7.13"/>
    <n v="0"/>
    <m/>
    <n v="0"/>
    <n v="0"/>
    <n v="0"/>
    <m/>
    <m/>
    <n v="0"/>
    <n v="14417"/>
    <n v="52.38"/>
    <n v="0"/>
    <m/>
    <n v="0"/>
    <m/>
    <m/>
    <m/>
    <m/>
    <m/>
    <s v="BMARSHALL"/>
    <m/>
    <m/>
    <m/>
    <m/>
    <s v="DKRICHARDS"/>
    <m/>
    <m/>
    <m/>
    <m/>
    <m/>
    <m/>
    <m/>
    <m/>
    <m/>
    <s v="LOPEA"/>
    <d v="2020-02-07T00:00:00"/>
    <d v="2020-02-07T00:00:00"/>
    <d v="2020-02-13T00:00:00"/>
    <d v="2020-02-13T00:00:00"/>
    <s v="LOPEA"/>
    <d v="2020-02-20T00:00:00"/>
    <d v="2020-02-20T00:00:00"/>
    <d v="2020-02-21T00:00:00"/>
    <d v="2020-02-21T00:00:00"/>
    <m/>
    <m/>
    <m/>
    <m/>
    <m/>
    <s v="SVCORDERMAN"/>
    <d v="2020-03-02T00:00:00"/>
    <m/>
    <d v="2020-03-02T00:00:00"/>
    <d v="2020-03-02T00:00:00"/>
    <s v="LOPEA"/>
    <d v="2020-02-28T00:00:00"/>
    <n v="43889"/>
    <d v="2020-02-28T00:00:00"/>
    <n v="43889"/>
    <m/>
    <m/>
    <m/>
    <d v="2020-03-05T00:00:00"/>
    <m/>
    <s v="MAYJ1"/>
    <m/>
    <m/>
    <m/>
    <m/>
    <m/>
    <m/>
    <m/>
    <d v="2030-01-01T00:00:00"/>
    <m/>
    <s v="LOPEA"/>
    <d v="2020-02-28T00:00:00"/>
    <m/>
    <d v="2020-02-28T00:00:00"/>
    <d v="2020-02-28T00:00:00"/>
    <s v="DELAMBERT"/>
    <m/>
    <m/>
    <m/>
    <m/>
    <m/>
    <m/>
    <m/>
    <m/>
    <m/>
    <x v="0"/>
    <x v="0"/>
  </r>
  <r>
    <s v="CTOMVIG"/>
    <n v="1902648205"/>
    <s v="VP/Z-CUSTOM-BLDR"/>
    <s v="VANSTON-O'BRIEN C/O WOLVERINE STEEL ERECTORS"/>
    <s v="ACE HARDWARE 2019"/>
    <s v="BO"/>
    <d v="2019-12-30T00:00:00"/>
    <d v="2030-01-01T00:00:00"/>
    <m/>
    <n v="2648"/>
    <s v="EVA"/>
    <s v="MEM"/>
    <x v="6"/>
    <s v="EVA"/>
    <s v="D1"/>
    <m/>
    <d v="2020-03-03T00:00:00"/>
    <d v="2020-03-03T00:00:00"/>
    <m/>
    <n v="7596"/>
    <n v="0"/>
    <n v="0.5"/>
    <n v="0.42"/>
    <n v="0.42"/>
    <n v="0"/>
    <m/>
    <n v="0"/>
    <n v="0"/>
    <n v="0"/>
    <m/>
    <m/>
    <n v="0"/>
    <n v="2203"/>
    <n v="29.001999999999999"/>
    <n v="0"/>
    <m/>
    <n v="0"/>
    <m/>
    <m/>
    <m/>
    <m/>
    <m/>
    <s v="BMARSHALL"/>
    <m/>
    <m/>
    <m/>
    <m/>
    <s v="DKRICHARDS"/>
    <m/>
    <m/>
    <m/>
    <m/>
    <m/>
    <m/>
    <m/>
    <m/>
    <m/>
    <s v="GALVA"/>
    <d v="2020-03-03T00:00:00"/>
    <d v="2020-03-03T00:00:00"/>
    <d v="2020-03-03T00:00:00"/>
    <d v="2020-03-03T00:00:00"/>
    <m/>
    <m/>
    <m/>
    <m/>
    <m/>
    <m/>
    <m/>
    <m/>
    <m/>
    <m/>
    <s v="SVCORDERMAN"/>
    <d v="2020-03-05T00:00:00"/>
    <m/>
    <d v="2020-03-05T00:00:00"/>
    <d v="2020-03-03T00:00:00"/>
    <s v="GALVA"/>
    <d v="2020-03-03T00:00:00"/>
    <d v="2020-03-03T00:00:00"/>
    <d v="2020-03-03T00:00:00"/>
    <n v="43893"/>
    <m/>
    <m/>
    <m/>
    <d v="2020-03-06T00:00:00"/>
    <m/>
    <s v="MAYJ1"/>
    <m/>
    <m/>
    <m/>
    <m/>
    <m/>
    <m/>
    <m/>
    <d v="2020-04-01T00:00:00"/>
    <m/>
    <s v="GALVA"/>
    <d v="2020-03-04T00:00:00"/>
    <m/>
    <d v="2020-03-04T00:00:00"/>
    <d v="2020-03-03T00:00:00"/>
    <s v="DELAMBERT"/>
    <m/>
    <m/>
    <m/>
    <m/>
    <m/>
    <m/>
    <m/>
    <m/>
    <m/>
    <x v="0"/>
    <x v="0"/>
  </r>
  <r>
    <s v="MPAULSON"/>
    <n v="1901613206"/>
    <s v="VP/CLAIM-ENPARTS-BLDR"/>
    <s v="OLIVER CONSTRUCTION CO."/>
    <s v="NICHOLSON MANUFACTURING ORDER"/>
    <s v="BO"/>
    <d v="2020-03-06T00:00:00"/>
    <m/>
    <m/>
    <m/>
    <s v="EVA"/>
    <s v="EVA"/>
    <x v="6"/>
    <s v="EVA"/>
    <s v="D1"/>
    <s v="OTHER"/>
    <m/>
    <m/>
    <m/>
    <n v="1086.78"/>
    <n v="0"/>
    <n v="0.14000000000000001"/>
    <n v="0.14000000000000001"/>
    <n v="0.14000000000000001"/>
    <n v="0"/>
    <m/>
    <n v="0"/>
    <n v="0"/>
    <n v="0"/>
    <m/>
    <m/>
    <n v="0"/>
    <n v="569.26"/>
    <n v="52.38"/>
    <n v="-503.29"/>
    <m/>
    <n v="0"/>
    <m/>
    <m/>
    <m/>
    <m/>
    <m/>
    <s v="DKRICHARDS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3-06T00:00:00"/>
    <m/>
    <d v="2020-03-06T00:00:00"/>
    <d v="2020-03-06T00:00:00"/>
    <m/>
    <m/>
    <m/>
    <m/>
    <m/>
    <m/>
    <m/>
    <m/>
    <m/>
    <m/>
    <s v="MAYJ1"/>
    <m/>
    <m/>
    <m/>
    <m/>
    <m/>
    <m/>
    <m/>
    <d v="2020-03-11T00:00:00"/>
    <d v="2020-03-11T00:00:00"/>
    <s v="JCSCHWARTZ"/>
    <d v="2020-03-06T00:00:00"/>
    <m/>
    <d v="2020-03-06T00:00:00"/>
    <d v="2020-03-06T00:00:00"/>
    <s v="JDSLYE"/>
    <m/>
    <m/>
    <m/>
    <m/>
    <m/>
    <m/>
    <m/>
    <m/>
    <m/>
    <x v="0"/>
    <x v="2"/>
  </r>
  <r>
    <s v="KLGOETZ"/>
    <n v="2000336901"/>
    <s v="VP/FSTRK-STD-BLDR"/>
    <s v="COLWELL WANGEMAN CONSTRUCTION"/>
    <s v="GREAT LAKES CONNECTIONS"/>
    <s v="BO"/>
    <d v="2020-03-11T00:00:00"/>
    <d v="2020-04-20T00:00:00"/>
    <m/>
    <m/>
    <s v="CST"/>
    <s v="MEM"/>
    <x v="6"/>
    <s v="EVA"/>
    <s v="D1"/>
    <m/>
    <n v="43903"/>
    <n v="43906"/>
    <m/>
    <n v="60655.74"/>
    <n v="0"/>
    <n v="21.61"/>
    <n v="21.82"/>
    <n v="21.82"/>
    <n v="40"/>
    <m/>
    <n v="9.5"/>
    <n v="0"/>
    <n v="9.5"/>
    <n v="4389"/>
    <n v="2090"/>
    <n v="0"/>
    <n v="9006.27"/>
    <n v="14.848000000000001"/>
    <n v="0"/>
    <m/>
    <n v="14.85"/>
    <m/>
    <m/>
    <m/>
    <m/>
    <m/>
    <s v="JHUTCHINSON"/>
    <n v="43908"/>
    <n v="43908"/>
    <n v="43909"/>
    <n v="43908"/>
    <s v="WILLA1"/>
    <n v="43908"/>
    <n v="43908"/>
    <n v="43908"/>
    <n v="43908"/>
    <m/>
    <m/>
    <m/>
    <m/>
    <m/>
    <s v="HERNG"/>
    <n v="43913"/>
    <n v="43913"/>
    <n v="43913"/>
    <n v="43913"/>
    <m/>
    <m/>
    <m/>
    <m/>
    <m/>
    <m/>
    <m/>
    <m/>
    <m/>
    <m/>
    <s v="SVCORDERMAN"/>
    <d v="2020-03-27T00:00:00"/>
    <m/>
    <d v="2020-03-27T00:00:00"/>
    <d v="2020-03-25T00:00:00"/>
    <s v="HERNG"/>
    <n v="43915"/>
    <n v="43915"/>
    <n v="43915"/>
    <n v="43915"/>
    <m/>
    <m/>
    <m/>
    <d v="2020-03-30T00:00:00"/>
    <m/>
    <s v="WILLA1"/>
    <m/>
    <m/>
    <m/>
    <m/>
    <m/>
    <m/>
    <m/>
    <d v="2020-04-17T00:00:00"/>
    <m/>
    <s v="HERNG"/>
    <d v="2020-03-26T00:00:00"/>
    <m/>
    <d v="2020-03-26T00:00:00"/>
    <d v="2020-03-25T00:00:00"/>
    <m/>
    <m/>
    <m/>
    <m/>
    <m/>
    <m/>
    <m/>
    <m/>
    <m/>
    <m/>
    <x v="0"/>
    <x v="0"/>
  </r>
  <r>
    <s v="LARIEMER"/>
    <n v="1901608409"/>
    <s v="VP/Z-CUSTOM-BLDR"/>
    <s v="DJ CONSTRUCTION CO. INC."/>
    <s v="CHAMPION CHAIR"/>
    <s v="BO"/>
    <d v="2020-03-18T00:00:00"/>
    <m/>
    <m/>
    <s v="19-0-064"/>
    <s v="EVA"/>
    <s v="EVA"/>
    <x v="6"/>
    <s v="EVA"/>
    <s v="D1"/>
    <m/>
    <n v="43909"/>
    <n v="43909"/>
    <m/>
    <n v="75"/>
    <n v="0"/>
    <n v="0"/>
    <n v="0.01"/>
    <n v="0.01"/>
    <n v="0"/>
    <m/>
    <n v="0"/>
    <n v="0"/>
    <n v="0"/>
    <m/>
    <m/>
    <n v="0"/>
    <n v="38"/>
    <n v="50.667000000000002"/>
    <n v="0"/>
    <m/>
    <n v="0"/>
    <m/>
    <m/>
    <m/>
    <m/>
    <m/>
    <s v="DKRICHARDS"/>
    <m/>
    <m/>
    <m/>
    <m/>
    <s v="MLJOB"/>
    <m/>
    <m/>
    <m/>
    <m/>
    <m/>
    <m/>
    <m/>
    <m/>
    <m/>
    <s v="LARIEMER"/>
    <n v="43908"/>
    <n v="43908"/>
    <n v="43908"/>
    <n v="43908"/>
    <m/>
    <m/>
    <m/>
    <m/>
    <m/>
    <m/>
    <m/>
    <m/>
    <m/>
    <m/>
    <s v="SVCORDERMAN"/>
    <m/>
    <m/>
    <d v="2020-03-20T00:00:00"/>
    <d v="2020-03-20T00:00:00"/>
    <m/>
    <m/>
    <m/>
    <m/>
    <m/>
    <m/>
    <m/>
    <m/>
    <d v="2020-03-25T00:00:00"/>
    <m/>
    <s v="MAYJ1"/>
    <m/>
    <m/>
    <m/>
    <m/>
    <m/>
    <m/>
    <m/>
    <d v="2020-04-03T00:00:00"/>
    <m/>
    <s v="LARIEMER"/>
    <d v="2020-03-18T00:00:00"/>
    <m/>
    <d v="2020-03-18T00:00:00"/>
    <d v="2020-03-18T00:00:00"/>
    <s v="KLEIJ"/>
    <m/>
    <m/>
    <m/>
    <m/>
    <m/>
    <m/>
    <m/>
    <m/>
    <m/>
    <x v="0"/>
    <x v="0"/>
  </r>
  <r>
    <s v="MHANTHORN"/>
    <n v="1902328801"/>
    <s v="VP/Z-CUSTOM-BLDR"/>
    <s v="BAUMER CONSTRUCTION, INC."/>
    <s v="ST HENRY COMMUNITY CENTER"/>
    <s v="BO"/>
    <d v="2019-10-31T00:00:00"/>
    <n v="43920"/>
    <m/>
    <m/>
    <s v="EVA"/>
    <s v="EVA"/>
    <x v="7"/>
    <s v="EVA"/>
    <s v="D1"/>
    <m/>
    <n v="43857"/>
    <n v="43858"/>
    <m/>
    <n v="267587.31"/>
    <n v="0"/>
    <n v="86.68"/>
    <n v="79.77"/>
    <n v="79.77"/>
    <n v="373.71"/>
    <m/>
    <n v="312.12"/>
    <n v="14"/>
    <n v="326.12"/>
    <n v="86323.9"/>
    <n v="41106.620000000003"/>
    <n v="0"/>
    <n v="68861.17"/>
    <n v="25.734000000000002"/>
    <n v="53610.33"/>
    <m/>
    <n v="0"/>
    <m/>
    <m/>
    <m/>
    <m/>
    <m/>
    <s v="DKRICHARDS"/>
    <n v="43832"/>
    <n v="43832"/>
    <n v="43850"/>
    <n v="43850"/>
    <s v="MAYJ1"/>
    <n v="43846"/>
    <n v="43846"/>
    <n v="43847"/>
    <n v="43850"/>
    <s v="MOHAN"/>
    <n v="43851"/>
    <n v="43851"/>
    <n v="43852"/>
    <n v="43777"/>
    <s v="CLAYS"/>
    <n v="43860"/>
    <n v="43860"/>
    <n v="43872"/>
    <n v="43872"/>
    <s v="TSIMMONS"/>
    <n v="43873"/>
    <n v="43875"/>
    <n v="43882"/>
    <m/>
    <m/>
    <m/>
    <m/>
    <m/>
    <m/>
    <s v="SVCORDERMAN"/>
    <d v="2020-03-06T00:00:00"/>
    <m/>
    <d v="2020-03-06T00:00:00"/>
    <d v="2020-03-05T00:00:00"/>
    <s v="KHEVERHART"/>
    <n v="43892"/>
    <n v="43892"/>
    <n v="43892"/>
    <n v="43892"/>
    <m/>
    <m/>
    <m/>
    <n v="43899"/>
    <m/>
    <s v="MAYJ1"/>
    <m/>
    <m/>
    <n v="43853"/>
    <n v="43850"/>
    <m/>
    <m/>
    <m/>
    <d v="2020-03-27T00:00:00"/>
    <d v="2020-03-27T00:00:00"/>
    <s v="CLAYS"/>
    <d v="2020-03-05T00:00:00"/>
    <m/>
    <d v="2020-03-05T00:00:00"/>
    <d v="2020-03-04T00:00:00"/>
    <s v="DWATKINSON"/>
    <n v="43801"/>
    <n v="43801"/>
    <n v="43817"/>
    <n v="43817"/>
    <m/>
    <m/>
    <m/>
    <m/>
    <m/>
    <x v="0"/>
    <x v="0"/>
  </r>
  <r>
    <s v="CTOMVIG"/>
    <n v="2000085505"/>
    <s v="VP/Z-CUSTOM-BLDR"/>
    <s v="PIONEER INCORPORATED"/>
    <s v="FLEX-N-GATE FINAL"/>
    <s v="BO"/>
    <d v="2020-03-04T00:00:00"/>
    <n v="43931"/>
    <m/>
    <m/>
    <s v="EVA"/>
    <s v="OS"/>
    <x v="7"/>
    <s v="EVA"/>
    <s v="D1"/>
    <m/>
    <n v="43901"/>
    <n v="43902"/>
    <m/>
    <n v="9342.32"/>
    <n v="0"/>
    <n v="4.34"/>
    <n v="6.7"/>
    <n v="6.7"/>
    <n v="0"/>
    <m/>
    <n v="0"/>
    <n v="0"/>
    <n v="0"/>
    <m/>
    <m/>
    <n v="0"/>
    <n v="1112.21"/>
    <n v="11.904999999999999"/>
    <n v="0"/>
    <m/>
    <n v="0"/>
    <m/>
    <m/>
    <m/>
    <m/>
    <m/>
    <s v="JIZHANG"/>
    <m/>
    <m/>
    <m/>
    <m/>
    <s v="MAYJ1"/>
    <m/>
    <m/>
    <m/>
    <m/>
    <m/>
    <m/>
    <m/>
    <m/>
    <m/>
    <s v="KHEVERHART"/>
    <d v="2020-03-05T00:00:00"/>
    <n v="43895"/>
    <d v="2020-03-09T00:00:00"/>
    <n v="43899"/>
    <s v="ZANZJ"/>
    <n v="43900"/>
    <n v="43900"/>
    <n v="43901"/>
    <m/>
    <m/>
    <m/>
    <m/>
    <m/>
    <m/>
    <s v="SVCORDERMAN"/>
    <d v="2020-03-19T00:00:00"/>
    <m/>
    <d v="2020-03-19T00:00:00"/>
    <d v="2020-03-18T00:00:00"/>
    <s v="KHEVERHART"/>
    <n v="43907"/>
    <n v="43902"/>
    <n v="43907"/>
    <n v="43907"/>
    <m/>
    <m/>
    <m/>
    <d v="2020-03-23T00:00:00"/>
    <m/>
    <s v="MAYJ1"/>
    <m/>
    <m/>
    <m/>
    <m/>
    <m/>
    <m/>
    <m/>
    <d v="2020-04-09T00:00:00"/>
    <m/>
    <s v="KHEVERHART"/>
    <d v="2020-03-18T00:00:00"/>
    <m/>
    <d v="2020-03-18T00:00:00"/>
    <d v="2020-03-18T00:00:00"/>
    <s v="JDSLYE"/>
    <m/>
    <m/>
    <m/>
    <m/>
    <m/>
    <m/>
    <m/>
    <m/>
    <m/>
    <x v="0"/>
    <x v="0"/>
  </r>
  <r>
    <s v="NAATM"/>
    <n v="1901612305"/>
    <s v="VP-ENPARTS-BLDR"/>
    <s v="THE RUHLIN COMPANY"/>
    <s v="7.24.19 SOUTHFIELD ADMIN BLDG"/>
    <s v="BO"/>
    <d v="2020-03-06T00:00:00"/>
    <m/>
    <m/>
    <m/>
    <s v="EVA"/>
    <s v="EVA"/>
    <x v="7"/>
    <s v="EVA"/>
    <s v="D1"/>
    <m/>
    <m/>
    <m/>
    <m/>
    <n v="7443.2"/>
    <n v="0"/>
    <n v="1.24"/>
    <n v="1.25"/>
    <n v="1.25"/>
    <n v="0"/>
    <m/>
    <n v="0"/>
    <n v="0"/>
    <n v="0"/>
    <m/>
    <m/>
    <n v="0"/>
    <n v="3880.73"/>
    <n v="52.137999999999998"/>
    <n v="0"/>
    <m/>
    <n v="0"/>
    <m/>
    <m/>
    <m/>
    <m/>
    <m/>
    <s v="JOPARKER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3-06T00:00:00"/>
    <m/>
    <d v="2020-03-06T00:00:00"/>
    <d v="2020-03-06T00:00:00"/>
    <m/>
    <m/>
    <m/>
    <m/>
    <m/>
    <m/>
    <m/>
    <m/>
    <d v="2020-03-11T00:00:00"/>
    <m/>
    <s v="MAYJ1"/>
    <m/>
    <m/>
    <m/>
    <m/>
    <m/>
    <m/>
    <m/>
    <d v="2020-04-01T00:00:00"/>
    <m/>
    <s v="JCSCHWARTZ"/>
    <d v="2020-03-06T00:00:00"/>
    <m/>
    <d v="2020-03-06T00:00:00"/>
    <d v="2020-03-06T00:00:00"/>
    <s v="DWATKINSON"/>
    <m/>
    <m/>
    <m/>
    <m/>
    <m/>
    <m/>
    <m/>
    <m/>
    <m/>
    <x v="0"/>
    <x v="1"/>
  </r>
  <r>
    <s v="MPAULSON"/>
    <n v="1902519301"/>
    <s v="VP/Z-CUSTOM-BLDR"/>
    <s v="BAYLAND BUILDINGS, INC."/>
    <s v="EXCLUSIVE USE FINAL ORDER"/>
    <s v="BO"/>
    <d v="2019-11-22T00:00:00"/>
    <d v="2020-03-30T00:00:00"/>
    <m/>
    <n v="79269"/>
    <s v="EVA"/>
    <s v="OS"/>
    <x v="7"/>
    <s v="EVA"/>
    <s v="E1"/>
    <m/>
    <d v="2019-12-27T00:00:00"/>
    <d v="2019-12-27T00:00:00"/>
    <m/>
    <n v="630200.34"/>
    <n v="0"/>
    <n v="304.89"/>
    <n v="307.35000000000002"/>
    <n v="307.35000000000002"/>
    <n v="245.56"/>
    <m/>
    <n v="360.43"/>
    <n v="17"/>
    <n v="377.43"/>
    <n v="56725.17"/>
    <n v="27011.98"/>
    <n v="0"/>
    <n v="77479.45"/>
    <n v="12.294"/>
    <n v="55592.71"/>
    <m/>
    <n v="0"/>
    <m/>
    <m/>
    <m/>
    <m/>
    <m/>
    <s v="JIZHANG"/>
    <d v="2019-12-30T00:00:00"/>
    <d v="2019-12-30T00:00:00"/>
    <d v="2020-01-20T00:00:00"/>
    <d v="2020-01-20T00:00:00"/>
    <s v="MAYJ1"/>
    <d v="2020-01-20T00:00:00"/>
    <d v="2020-01-20T00:00:00"/>
    <d v="2020-01-21T00:00:00"/>
    <d v="2020-01-20T00:00:00"/>
    <s v="JIZHANG"/>
    <d v="2020-01-10T00:00:00"/>
    <n v="43840"/>
    <d v="2020-01-10T00:00:00"/>
    <d v="2020-01-09T00:00:00"/>
    <s v="DDGERMAN"/>
    <d v="2020-02-05T00:00:00"/>
    <d v="2020-02-05T00:00:00"/>
    <d v="2020-02-20T00:00:00"/>
    <d v="2020-02-17T00:00:00"/>
    <s v="JLYONS"/>
    <d v="2020-02-21T00:00:00"/>
    <d v="2020-02-21T00:00:00"/>
    <d v="2020-02-21T00:00:00"/>
    <d v="2020-02-21T00:00:00"/>
    <m/>
    <m/>
    <m/>
    <m/>
    <m/>
    <s v="SVCORDERMAN"/>
    <d v="2020-03-09T00:00:00"/>
    <m/>
    <d v="2020-03-09T00:00:00"/>
    <d v="2020-03-04T00:00:00"/>
    <s v="JLYONS"/>
    <d v="2020-03-05T00:00:00"/>
    <d v="2020-03-04T00:00:00"/>
    <d v="2020-03-05T00:00:00"/>
    <d v="2020-03-04T00:00:00"/>
    <m/>
    <m/>
    <m/>
    <d v="2020-03-09T00:00:00"/>
    <m/>
    <s v="MAYJ1"/>
    <m/>
    <m/>
    <d v="2020-01-23T00:00:00"/>
    <n v="43850"/>
    <m/>
    <m/>
    <m/>
    <d v="2020-03-16T00:00:00"/>
    <d v="2020-03-27T00:00:00"/>
    <s v="JLYONS"/>
    <d v="2020-03-06T00:00:00"/>
    <m/>
    <d v="2020-03-06T00:00:00"/>
    <d v="2020-03-04T00:00:00"/>
    <s v="KLEIJ"/>
    <d v="2019-12-09T00:00:00"/>
    <d v="2019-12-09T00:00:00"/>
    <d v="2019-12-20T00:00:00"/>
    <d v="2019-12-20T00:00:00"/>
    <m/>
    <m/>
    <m/>
    <m/>
    <m/>
    <x v="0"/>
    <x v="0"/>
  </r>
  <r>
    <s v="NAATM"/>
    <n v="1901805607"/>
    <s v="VP-ENPARTS-BLDR"/>
    <s v="THE RUHLIN COMPANY"/>
    <s v="SOUTHFIELD ENERGY WTB"/>
    <s v="BO"/>
    <d v="2020-03-06T00:00:00"/>
    <m/>
    <m/>
    <m/>
    <s v="EVA"/>
    <s v="OS"/>
    <x v="7"/>
    <s v="EVA"/>
    <s v="E1"/>
    <m/>
    <m/>
    <m/>
    <m/>
    <n v="3164.79"/>
    <n v="0"/>
    <n v="0.51"/>
    <n v="0.55000000000000004"/>
    <n v="0.55000000000000004"/>
    <n v="0"/>
    <m/>
    <n v="0"/>
    <n v="0"/>
    <n v="0"/>
    <m/>
    <m/>
    <n v="0"/>
    <n v="1497.04"/>
    <n v="47.302999999999997"/>
    <n v="0"/>
    <m/>
    <n v="0"/>
    <m/>
    <m/>
    <m/>
    <m/>
    <m/>
    <s v="JIZHANG"/>
    <m/>
    <m/>
    <m/>
    <m/>
    <s v="CEQUERRY"/>
    <m/>
    <m/>
    <m/>
    <m/>
    <m/>
    <m/>
    <m/>
    <m/>
    <m/>
    <m/>
    <m/>
    <m/>
    <m/>
    <m/>
    <m/>
    <m/>
    <m/>
    <m/>
    <m/>
    <m/>
    <m/>
    <m/>
    <m/>
    <m/>
    <s v="SVCORDERMAN"/>
    <d v="2020-03-06T00:00:00"/>
    <m/>
    <d v="2020-03-06T00:00:00"/>
    <n v="43896"/>
    <m/>
    <m/>
    <m/>
    <m/>
    <m/>
    <m/>
    <m/>
    <m/>
    <n v="43901"/>
    <m/>
    <s v="CEQUERRY"/>
    <m/>
    <m/>
    <m/>
    <m/>
    <m/>
    <m/>
    <m/>
    <d v="2020-04-01T00:00:00"/>
    <m/>
    <s v="JCSCHWARTZ"/>
    <d v="2020-03-06T00:00:00"/>
    <m/>
    <d v="2020-03-06T00:00:00"/>
    <d v="2020-03-06T00:00:00"/>
    <s v="JDSLYE"/>
    <m/>
    <m/>
    <m/>
    <m/>
    <m/>
    <m/>
    <m/>
    <m/>
    <m/>
    <x v="0"/>
    <x v="1"/>
  </r>
  <r>
    <s v="CTOMVIG"/>
    <n v="1901042224"/>
    <s v="VP/CLAIM-ENPARTS-BLDR"/>
    <s v="ERICKSON &amp; LINDSTROM CONSTRUCTION CO"/>
    <s v="MICHIANA SERVICE CENTER - MAIN"/>
    <s v="BO"/>
    <d v="2020-03-16T00:00:00"/>
    <m/>
    <m/>
    <n v="19123"/>
    <s v="EVA"/>
    <s v="EVA"/>
    <x v="7"/>
    <s v="EVA"/>
    <s v="F1"/>
    <s v="OTHER"/>
    <m/>
    <m/>
    <m/>
    <n v="16533.16"/>
    <n v="0"/>
    <n v="4.12"/>
    <n v="1.24"/>
    <n v="1.24"/>
    <n v="0"/>
    <m/>
    <n v="0"/>
    <n v="0"/>
    <n v="0"/>
    <m/>
    <m/>
    <n v="0"/>
    <n v="8660.23"/>
    <n v="52.381"/>
    <n v="-2607.36"/>
    <m/>
    <n v="0"/>
    <m/>
    <m/>
    <m/>
    <m/>
    <m/>
    <s v="HARBD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3-16T00:00:00"/>
    <m/>
    <d v="2020-03-16T00:00:00"/>
    <d v="2020-03-16T00:00:00"/>
    <s v="JCSCHWARTZ"/>
    <n v="43906"/>
    <n v="43906"/>
    <n v="43906"/>
    <n v="43906"/>
    <m/>
    <m/>
    <m/>
    <d v="2020-03-19T00:00:00"/>
    <m/>
    <s v="HARBD"/>
    <m/>
    <m/>
    <m/>
    <m/>
    <m/>
    <m/>
    <m/>
    <d v="2020-03-23T00:00:00"/>
    <n v="43913"/>
    <s v="JCSCHWARTZ"/>
    <d v="2020-03-16T00:00:00"/>
    <m/>
    <d v="2020-03-16T00:00:00"/>
    <d v="2020-03-16T00:00:00"/>
    <s v="DELAMBERT"/>
    <m/>
    <m/>
    <m/>
    <m/>
    <m/>
    <m/>
    <m/>
    <m/>
    <m/>
    <x v="0"/>
    <x v="2"/>
  </r>
  <r>
    <s v="NAATM"/>
    <n v="1901371007"/>
    <s v="VP/CLAIM-ENPARTS-BLDR"/>
    <s v="PATCO CONSTRUCTION, INC."/>
    <s v="ARUNDEL MACHINE"/>
    <s v="BO"/>
    <d v="2020-03-25T00:00:00"/>
    <m/>
    <m/>
    <n v="2917"/>
    <s v="EVA"/>
    <s v="EVA"/>
    <x v="8"/>
    <s v="EVA"/>
    <s v="B3"/>
    <s v="OTHER"/>
    <m/>
    <m/>
    <m/>
    <n v="448.18"/>
    <n v="0"/>
    <n v="0.06"/>
    <n v="7.0000000000000007E-2"/>
    <n v="7.0000000000000007E-2"/>
    <n v="0"/>
    <m/>
    <n v="0"/>
    <n v="0"/>
    <n v="0"/>
    <m/>
    <m/>
    <n v="0"/>
    <n v="234.76"/>
    <n v="52.381"/>
    <n v="0"/>
    <m/>
    <n v="0"/>
    <m/>
    <m/>
    <m/>
    <m/>
    <m/>
    <s v="CKRUEGER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3-25T00:00:00"/>
    <m/>
    <d v="2020-03-25T00:00:00"/>
    <d v="2020-03-25T00:00:00"/>
    <m/>
    <m/>
    <m/>
    <m/>
    <m/>
    <m/>
    <m/>
    <m/>
    <d v="2020-03-30T00:00:00"/>
    <m/>
    <s v="MAYJ1"/>
    <m/>
    <m/>
    <m/>
    <m/>
    <m/>
    <m/>
    <m/>
    <d v="2020-03-30T00:00:00"/>
    <m/>
    <s v="JCSCHWARTZ"/>
    <d v="2020-03-25T00:00:00"/>
    <m/>
    <d v="2020-03-25T00:00:00"/>
    <d v="2020-03-25T00:00:00"/>
    <s v="DOVEJ"/>
    <m/>
    <m/>
    <m/>
    <m/>
    <m/>
    <m/>
    <m/>
    <m/>
    <m/>
    <x v="0"/>
    <x v="2"/>
  </r>
  <r>
    <s v="MPAULSON"/>
    <n v="1902574501"/>
    <s v="VP/Z-CUSTOM-BLDR"/>
    <s v="J. SLITER BUILDINGS, LLC"/>
    <s v="4035 CARDINAL AG SPRING GREEN"/>
    <s v="BO"/>
    <d v="2019-12-12T00:00:00"/>
    <d v="2020-03-23T00:00:00"/>
    <m/>
    <s v="9-0016"/>
    <s v="EVA"/>
    <s v="MXC"/>
    <x v="15"/>
    <s v="EVA"/>
    <s v="B1"/>
    <m/>
    <d v="2019-12-30T00:00:00"/>
    <d v="2019-12-31T00:00:00"/>
    <m/>
    <n v="362183.49"/>
    <n v="37000"/>
    <n v="146.91"/>
    <n v="145.94999999999999"/>
    <n v="145.94999999999999"/>
    <n v="258.42"/>
    <m/>
    <n v="261.75"/>
    <n v="1"/>
    <n v="262.75"/>
    <n v="59696.01"/>
    <n v="28426.67"/>
    <n v="0"/>
    <n v="85411.839999999997"/>
    <n v="23.582000000000001"/>
    <n v="117387.32"/>
    <n v="317.26299999999998"/>
    <n v="0"/>
    <m/>
    <m/>
    <m/>
    <m/>
    <m/>
    <s v="GONZR"/>
    <n v="43843"/>
    <n v="43843"/>
    <n v="43859"/>
    <n v="43861"/>
    <s v="MAYJ1"/>
    <n v="43857"/>
    <n v="43855"/>
    <n v="43858"/>
    <n v="43855"/>
    <m/>
    <m/>
    <m/>
    <m/>
    <m/>
    <s v="EASILO2"/>
    <d v="2020-01-30T00:00:00"/>
    <d v="2020-01-30T00:00:00"/>
    <d v="2020-02-13T00:00:00"/>
    <d v="2020-02-13T00:00:00"/>
    <s v="JLPHILLIPS"/>
    <d v="2020-02-17T00:00:00"/>
    <d v="2020-02-17T00:00:00"/>
    <d v="2020-02-28T00:00:00"/>
    <m/>
    <m/>
    <m/>
    <m/>
    <m/>
    <m/>
    <s v="SVCORDERMAN"/>
    <d v="2020-03-06T00:00:00"/>
    <m/>
    <d v="2020-03-06T00:00:00"/>
    <d v="2020-03-05T00:00:00"/>
    <s v="CLAYS"/>
    <n v="43921"/>
    <n v="43921"/>
    <n v="43921"/>
    <m/>
    <m/>
    <m/>
    <m/>
    <d v="2020-03-09T00:00:00"/>
    <m/>
    <s v="MAYJ1"/>
    <m/>
    <m/>
    <m/>
    <m/>
    <m/>
    <m/>
    <m/>
    <d v="2020-03-16T00:00:00"/>
    <n v="43913"/>
    <s v="JLPHILLIPS"/>
    <d v="2020-03-05T00:00:00"/>
    <m/>
    <d v="2020-03-05T00:00:00"/>
    <d v="2020-03-05T00:00:00"/>
    <s v="JDSLYE"/>
    <n v="43825"/>
    <n v="43825"/>
    <n v="43838"/>
    <n v="43836"/>
    <m/>
    <m/>
    <m/>
    <m/>
    <m/>
    <x v="0"/>
    <x v="0"/>
  </r>
  <r>
    <s v="CTOMVIG"/>
    <n v="1902306904"/>
    <s v="VP/Z-CUSTOM-BLDR"/>
    <s v="VANSTON-O'BRIEN C/O WOLVERINE STEEL ERECTORS"/>
    <s v="BIRMINGHAM GOLF CART STORAGE"/>
    <s v="BO"/>
    <d v="2020-01-14T00:00:00"/>
    <d v="2030-01-01T00:00:00"/>
    <m/>
    <n v="3592"/>
    <s v="EVA"/>
    <s v="EVA"/>
    <x v="15"/>
    <s v="EVA"/>
    <s v="B1"/>
    <m/>
    <d v="2020-02-26T00:00:00"/>
    <d v="2020-02-27T00:00:00"/>
    <m/>
    <n v="27086.43"/>
    <n v="0"/>
    <n v="5.61"/>
    <n v="5.97"/>
    <n v="5.97"/>
    <n v="0"/>
    <m/>
    <n v="0"/>
    <n v="0"/>
    <n v="0"/>
    <m/>
    <m/>
    <n v="0"/>
    <n v="14186.22"/>
    <n v="52.374000000000002"/>
    <n v="1841.93"/>
    <m/>
    <n v="0"/>
    <m/>
    <m/>
    <m/>
    <m/>
    <m/>
    <s v="CKRUEGER"/>
    <m/>
    <m/>
    <m/>
    <m/>
    <s v="MAYJ1"/>
    <m/>
    <m/>
    <m/>
    <m/>
    <m/>
    <m/>
    <m/>
    <m/>
    <m/>
    <s v="KHAYWOOD2"/>
    <d v="2020-02-19T00:00:00"/>
    <d v="2020-02-19T00:00:00"/>
    <d v="2020-02-21T00:00:00"/>
    <d v="2020-02-21T00:00:00"/>
    <s v="WIENM"/>
    <d v="2020-02-25T00:00:00"/>
    <d v="2020-02-26T00:00:00"/>
    <d v="2020-03-03T00:00:00"/>
    <d v="2020-03-04T00:00:00"/>
    <m/>
    <m/>
    <m/>
    <m/>
    <m/>
    <s v="SVCORDERMAN"/>
    <d v="2020-02-18T00:00:00"/>
    <m/>
    <d v="2020-03-12T00:00:00"/>
    <n v="43902"/>
    <m/>
    <m/>
    <m/>
    <m/>
    <m/>
    <m/>
    <m/>
    <m/>
    <n v="43906"/>
    <m/>
    <s v="MAYJ1"/>
    <m/>
    <m/>
    <m/>
    <m/>
    <m/>
    <m/>
    <m/>
    <d v="2020-03-26T00:00:00"/>
    <n v="43917"/>
    <s v="WIENM"/>
    <d v="2020-03-11T00:00:00"/>
    <m/>
    <d v="2020-03-11T00:00:00"/>
    <d v="2020-03-11T00:00:00"/>
    <s v="JWARMITAGE"/>
    <m/>
    <m/>
    <m/>
    <m/>
    <m/>
    <m/>
    <m/>
    <m/>
    <m/>
    <x v="0"/>
    <x v="0"/>
  </r>
  <r>
    <s v="NAATM"/>
    <n v="1902035701"/>
    <s v="VP/Z-CUSTOM-BLDR"/>
    <s v="INDUSTRIAL BUILDING SYSTEMS"/>
    <s v="KING INDUSTRIES TRUCK UNLOADIN"/>
    <s v="BO"/>
    <d v="2019-09-20T00:00:00"/>
    <n v="43936"/>
    <m/>
    <m/>
    <s v="EVA"/>
    <s v="EVA"/>
    <x v="15"/>
    <s v="EVA"/>
    <s v="D1"/>
    <m/>
    <n v="43780"/>
    <n v="43781"/>
    <m/>
    <n v="98956.61"/>
    <n v="0"/>
    <n v="16.95"/>
    <n v="15.84"/>
    <n v="15.84"/>
    <n v="195.21"/>
    <m/>
    <n v="243.68"/>
    <n v="0"/>
    <n v="243.68"/>
    <n v="50343.199999999997"/>
    <n v="21472.95"/>
    <n v="0"/>
    <n v="46669.18"/>
    <n v="47.161000000000001"/>
    <n v="0"/>
    <m/>
    <n v="0"/>
    <m/>
    <m/>
    <m/>
    <m/>
    <m/>
    <s v="JOPARKER"/>
    <n v="43773"/>
    <n v="43773"/>
    <n v="43777"/>
    <n v="43777"/>
    <s v="MAYJ1"/>
    <n v="43776"/>
    <n v="43776"/>
    <n v="43776"/>
    <n v="43776"/>
    <s v="JKANAGARAJ"/>
    <n v="43780"/>
    <m/>
    <n v="43781"/>
    <n v="43781"/>
    <s v="WIENM"/>
    <d v="2020-02-21T00:00:00"/>
    <n v="43882"/>
    <d v="2020-02-24T00:00:00"/>
    <n v="43787"/>
    <s v="JLPHILLIPS"/>
    <n v="43893"/>
    <m/>
    <n v="43896"/>
    <n v="43809"/>
    <m/>
    <m/>
    <m/>
    <m/>
    <m/>
    <s v="SVCORDERMAN"/>
    <d v="2020-03-10T00:00:00"/>
    <m/>
    <d v="2020-03-10T00:00:00"/>
    <d v="2020-03-10T00:00:00"/>
    <m/>
    <m/>
    <m/>
    <m/>
    <m/>
    <m/>
    <m/>
    <m/>
    <d v="2020-03-13T00:00:00"/>
    <m/>
    <s v="MAYJ1"/>
    <m/>
    <m/>
    <m/>
    <m/>
    <m/>
    <m/>
    <m/>
    <d v="2020-04-15T00:00:00"/>
    <m/>
    <s v="JLPHILLIPS"/>
    <d v="2020-03-09T00:00:00"/>
    <m/>
    <d v="2020-03-09T00:00:00"/>
    <d v="2020-03-09T00:00:00"/>
    <s v="JWARMITAGE"/>
    <n v="43749"/>
    <n v="43749"/>
    <n v="43760"/>
    <n v="43770"/>
    <m/>
    <m/>
    <m/>
    <m/>
    <m/>
    <x v="0"/>
    <x v="0"/>
  </r>
  <r>
    <s v="RADAVIS"/>
    <n v="1901636114"/>
    <s v="GB/WS-ENPARTS-BLDR"/>
    <s v="RAND CONSTRUCTION ENGINEERING, INC."/>
    <s v="SMART LABEL SOLUTIONS 7/29/19"/>
    <s v="CL"/>
    <d v="2020-02-05T00:00:00"/>
    <m/>
    <m/>
    <s v="19.SLS"/>
    <s v="KAN"/>
    <s v="VIS"/>
    <x v="0"/>
    <s v="KAN"/>
    <s v="B1"/>
    <m/>
    <m/>
    <m/>
    <n v="43896"/>
    <n v="1"/>
    <n v="0"/>
    <n v="0"/>
    <n v="0"/>
    <n v="0"/>
    <n v="25"/>
    <m/>
    <n v="27.75"/>
    <n v="0"/>
    <n v="27.75"/>
    <m/>
    <m/>
    <n v="0"/>
    <n v="0"/>
    <m/>
    <n v="-243.8"/>
    <m/>
    <n v="0"/>
    <m/>
    <m/>
    <m/>
    <m/>
    <m/>
    <s v="HERRG"/>
    <m/>
    <m/>
    <m/>
    <m/>
    <s v="YHUANG"/>
    <m/>
    <m/>
    <m/>
    <m/>
    <m/>
    <m/>
    <m/>
    <m/>
    <m/>
    <s v="DJRAPPITT"/>
    <d v="2020-02-27T00:00:00"/>
    <n v="43888"/>
    <d v="2020-02-27T00:00:00"/>
    <n v="43888"/>
    <s v="TSMITH"/>
    <n v="43888"/>
    <n v="43888"/>
    <n v="43888"/>
    <n v="43888"/>
    <m/>
    <m/>
    <m/>
    <m/>
    <m/>
    <m/>
    <m/>
    <m/>
    <m/>
    <n v="43866"/>
    <m/>
    <m/>
    <m/>
    <m/>
    <m/>
    <m/>
    <m/>
    <m/>
    <n v="43871"/>
    <m/>
    <s v="JHWOEHRER"/>
    <m/>
    <m/>
    <m/>
    <m/>
    <m/>
    <m/>
    <m/>
    <n v="43866"/>
    <n v="43880"/>
    <s v="DJRAPPITT"/>
    <d v="2020-02-27T00:00:00"/>
    <m/>
    <d v="2020-02-27T00:00:00"/>
    <d v="2020-02-27T00:00:00"/>
    <s v="JBTAFOYA"/>
    <m/>
    <m/>
    <m/>
    <m/>
    <m/>
    <m/>
    <m/>
    <m/>
    <m/>
    <x v="0"/>
    <x v="1"/>
  </r>
  <r>
    <s v="RADAVIS"/>
    <n v="1901636115"/>
    <s v="CLAIM-ENPARTS-BLDR"/>
    <s v="RAND CONSTRUCTION ENGINEERING, INC."/>
    <s v="SMART LABEL SOLUTIONS 7/29/19"/>
    <s v="CL"/>
    <d v="2020-02-10T00:00:00"/>
    <m/>
    <m/>
    <s v="19.SLS"/>
    <s v="KAN"/>
    <s v="VIS"/>
    <x v="0"/>
    <s v="KAN"/>
    <s v="B1"/>
    <m/>
    <m/>
    <m/>
    <n v="43902"/>
    <n v="0"/>
    <n v="0"/>
    <n v="0"/>
    <n v="0"/>
    <n v="0"/>
    <n v="0"/>
    <m/>
    <n v="0"/>
    <n v="0"/>
    <n v="0"/>
    <m/>
    <m/>
    <n v="0"/>
    <n v="0"/>
    <m/>
    <n v="-39"/>
    <m/>
    <n v="0"/>
    <m/>
    <m/>
    <m/>
    <m/>
    <m/>
    <s v="HERRG"/>
    <m/>
    <m/>
    <m/>
    <m/>
    <s v="YHUANG"/>
    <m/>
    <m/>
    <m/>
    <m/>
    <m/>
    <m/>
    <m/>
    <m/>
    <m/>
    <s v="DJRAPPITT"/>
    <d v="2020-02-27T00:00:00"/>
    <d v="2020-02-27T00:00:00"/>
    <d v="2020-02-27T00:00:00"/>
    <d v="2020-02-27T00:00:00"/>
    <s v="TSMITH"/>
    <n v="43888"/>
    <n v="43888"/>
    <n v="43888"/>
    <n v="43888"/>
    <m/>
    <m/>
    <m/>
    <m/>
    <m/>
    <m/>
    <m/>
    <m/>
    <d v="2020-02-10T00:00:00"/>
    <d v="2020-02-10T00:00:00"/>
    <m/>
    <m/>
    <m/>
    <m/>
    <m/>
    <m/>
    <m/>
    <m/>
    <d v="2020-02-13T00:00:00"/>
    <m/>
    <s v="JHWOEHRER"/>
    <m/>
    <m/>
    <m/>
    <m/>
    <m/>
    <m/>
    <m/>
    <d v="2020-02-11T00:00:00"/>
    <d v="2020-02-21T00:00:00"/>
    <s v="DJRAPPITT"/>
    <d v="2020-02-27T00:00:00"/>
    <m/>
    <d v="2020-02-27T00:00:00"/>
    <d v="2020-02-27T00:00:00"/>
    <s v="JBTAFOYA"/>
    <m/>
    <m/>
    <m/>
    <m/>
    <m/>
    <m/>
    <m/>
    <m/>
    <m/>
    <x v="0"/>
    <x v="2"/>
  </r>
  <r>
    <s v="RADAVIS"/>
    <n v="1901636118"/>
    <s v="CLAIM-ENPARTS-BLDR"/>
    <s v="RAND CONSTRUCTION ENGINEERING, INC."/>
    <s v="SMART LABEL SOLUTIONS 7/29/19"/>
    <s v="BO"/>
    <d v="2020-02-28T00:00:00"/>
    <m/>
    <m/>
    <s v="19.SLS"/>
    <s v="KAN"/>
    <s v="VIS"/>
    <x v="0"/>
    <s v="KAN"/>
    <s v="B1"/>
    <m/>
    <m/>
    <m/>
    <m/>
    <n v="0"/>
    <n v="0"/>
    <n v="0"/>
    <n v="0.04"/>
    <n v="0.04"/>
    <n v="0"/>
    <m/>
    <n v="0"/>
    <n v="0"/>
    <n v="0"/>
    <m/>
    <m/>
    <n v="0"/>
    <n v="0"/>
    <m/>
    <n v="-184.81"/>
    <m/>
    <n v="0"/>
    <m/>
    <m/>
    <m/>
    <m/>
    <m/>
    <s v="HERRG"/>
    <m/>
    <m/>
    <m/>
    <m/>
    <s v="YHUANG"/>
    <m/>
    <m/>
    <m/>
    <m/>
    <m/>
    <m/>
    <m/>
    <m/>
    <m/>
    <s v="DJRAPPITT"/>
    <d v="2020-02-27T00:00:00"/>
    <d v="2020-02-27T00:00:00"/>
    <d v="2020-02-27T00:00:00"/>
    <d v="2020-02-27T00:00:00"/>
    <s v="TSMITH"/>
    <d v="2020-02-27T00:00:00"/>
    <d v="2020-02-27T00:00:00"/>
    <d v="2020-02-27T00:00:00"/>
    <d v="2020-02-27T00:00:00"/>
    <m/>
    <m/>
    <m/>
    <m/>
    <m/>
    <s v="SVCORDERMAN"/>
    <d v="2020-02-28T00:00:00"/>
    <m/>
    <d v="2020-02-28T00:00:00"/>
    <d v="2020-02-28T00:00:00"/>
    <m/>
    <m/>
    <m/>
    <m/>
    <m/>
    <m/>
    <m/>
    <m/>
    <d v="2020-03-04T00:00:00"/>
    <m/>
    <s v="JHWOEHRER"/>
    <m/>
    <m/>
    <m/>
    <m/>
    <m/>
    <m/>
    <m/>
    <d v="2020-03-04T00:00:00"/>
    <d v="2020-03-04T00:00:00"/>
    <s v="DJRAPPITT"/>
    <d v="2020-02-28T00:00:00"/>
    <m/>
    <d v="2020-02-28T00:00:00"/>
    <d v="2020-02-28T00:00:00"/>
    <s v="JBTAFOYA"/>
    <m/>
    <m/>
    <m/>
    <m/>
    <m/>
    <m/>
    <m/>
    <m/>
    <m/>
    <x v="0"/>
    <x v="2"/>
  </r>
  <r>
    <s v="RADAVIS"/>
    <n v="1901636119"/>
    <s v="GB-ENPARTS-BLDR"/>
    <s v="RAND CONSTRUCTION ENGINEERING, INC."/>
    <s v="SMART LABEL SOLUTIONS 7/29/19"/>
    <s v="BO"/>
    <d v="2020-02-28T00:00:00"/>
    <d v="2020-03-17T00:00:00"/>
    <m/>
    <s v="19.SLS"/>
    <s v="KAN"/>
    <s v="VIS"/>
    <x v="0"/>
    <s v="KAN"/>
    <s v="B1"/>
    <m/>
    <m/>
    <m/>
    <m/>
    <n v="8435.76"/>
    <n v="0"/>
    <n v="0.04"/>
    <n v="0.37"/>
    <n v="0.37"/>
    <n v="0"/>
    <m/>
    <n v="0"/>
    <n v="0"/>
    <n v="0"/>
    <n v="2000"/>
    <n v="1274"/>
    <n v="0"/>
    <n v="1550.76"/>
    <n v="18.382999999999999"/>
    <n v="272.02999999999997"/>
    <m/>
    <n v="0"/>
    <m/>
    <m/>
    <m/>
    <m/>
    <m/>
    <s v="HERRG"/>
    <m/>
    <m/>
    <m/>
    <m/>
    <s v="YHUANG"/>
    <m/>
    <m/>
    <m/>
    <m/>
    <m/>
    <m/>
    <m/>
    <m/>
    <m/>
    <s v="DJRAPPITT"/>
    <d v="2020-03-10T00:00:00"/>
    <d v="2020-03-10T00:00:00"/>
    <d v="2020-03-10T00:00:00"/>
    <d v="2020-03-10T00:00:00"/>
    <m/>
    <m/>
    <m/>
    <m/>
    <m/>
    <m/>
    <m/>
    <m/>
    <m/>
    <m/>
    <s v="SVCORDERMAN"/>
    <d v="2020-03-10T00:00:00"/>
    <m/>
    <d v="2020-03-10T00:00:00"/>
    <d v="2020-03-10T00:00:00"/>
    <m/>
    <m/>
    <m/>
    <m/>
    <m/>
    <m/>
    <m/>
    <m/>
    <d v="2020-03-13T00:00:00"/>
    <m/>
    <s v="JHWOEHRER"/>
    <m/>
    <m/>
    <m/>
    <m/>
    <m/>
    <m/>
    <m/>
    <d v="2020-03-17T00:00:00"/>
    <n v="43906"/>
    <s v="DJRAPPITT"/>
    <d v="2020-03-10T00:00:00"/>
    <m/>
    <d v="2020-03-10T00:00:00"/>
    <d v="2020-03-10T00:00:00"/>
    <s v="JBTAFOYA"/>
    <m/>
    <m/>
    <m/>
    <m/>
    <m/>
    <m/>
    <m/>
    <m/>
    <m/>
    <x v="0"/>
    <x v="1"/>
  </r>
  <r>
    <s v="MEHURD"/>
    <n v="1902713801"/>
    <s v="GB/WS-CUSTOM-BLDR"/>
    <s v="DESIGN &amp; BUILD CORPORATION"/>
    <s v="SERVAAS LABORATORIES 12/26/19"/>
    <s v="EN"/>
    <d v="2019-12-26T00:00:00"/>
    <d v="2020-04-24T00:00:00"/>
    <m/>
    <s v="19-05"/>
    <s v="KAN"/>
    <s v="KC1"/>
    <x v="0"/>
    <s v="KAN"/>
    <s v="C1"/>
    <m/>
    <d v="2020-02-06T00:00:00"/>
    <d v="2020-02-06T00:00:00"/>
    <m/>
    <n v="141659"/>
    <n v="0"/>
    <n v="48.64"/>
    <n v="0"/>
    <n v="0"/>
    <n v="107"/>
    <m/>
    <n v="299.75"/>
    <n v="0"/>
    <n v="299.75"/>
    <n v="12473.9"/>
    <n v="7945"/>
    <n v="0"/>
    <n v="31312"/>
    <n v="22.103999999999999"/>
    <n v="0"/>
    <m/>
    <n v="24.13"/>
    <m/>
    <m/>
    <m/>
    <m/>
    <m/>
    <s v="JDUNCAN"/>
    <d v="2020-01-16T00:00:00"/>
    <d v="2020-01-16T00:00:00"/>
    <d v="2020-01-29T00:00:00"/>
    <d v="2020-01-29T00:00:00"/>
    <s v="JHWOEHRER"/>
    <d v="2020-01-28T00:00:00"/>
    <d v="2020-01-28T00:00:00"/>
    <d v="2020-01-28T00:00:00"/>
    <m/>
    <m/>
    <m/>
    <m/>
    <m/>
    <m/>
    <s v="CACARPENTER"/>
    <d v="2020-01-31T00:00:00"/>
    <d v="2020-02-03T00:00:00"/>
    <d v="2020-02-12T00:00:00"/>
    <d v="2020-02-18T00:00:00"/>
    <s v="DJRAPPITT"/>
    <d v="2020-02-24T00:00:00"/>
    <d v="2020-02-19T00:00:00"/>
    <d v="2020-02-25T00:00:00"/>
    <d v="2020-03-10T00:00:00"/>
    <m/>
    <m/>
    <m/>
    <m/>
    <m/>
    <s v="SVCORDERMAN"/>
    <d v="2020-05-28T00:00:00"/>
    <m/>
    <d v="2020-05-28T00:00:00"/>
    <m/>
    <s v="CACARPENTER"/>
    <d v="2020-03-11T00:00:00"/>
    <d v="2020-03-11T00:00:00"/>
    <d v="2020-03-11T00:00:00"/>
    <d v="2020-03-11T00:00:00"/>
    <s v="COMPASS"/>
    <m/>
    <m/>
    <d v="2020-03-19T00:00:00"/>
    <n v="43909"/>
    <s v="JHWOEHRER"/>
    <m/>
    <m/>
    <m/>
    <m/>
    <m/>
    <m/>
    <m/>
    <d v="2020-06-25T00:00:00"/>
    <m/>
    <s v="DJUDY2"/>
    <d v="2020-03-12T00:00:00"/>
    <m/>
    <d v="2020-03-12T00:00:00"/>
    <d v="2020-03-11T00:00:00"/>
    <s v="SLATN"/>
    <n v="43837"/>
    <n v="43837"/>
    <n v="43844"/>
    <m/>
    <s v="RYANM"/>
    <m/>
    <m/>
    <m/>
    <m/>
    <x v="0"/>
    <x v="0"/>
  </r>
  <r>
    <s v="MEHURD"/>
    <n v="2000005601"/>
    <s v="GB/WS-STD-BLDR"/>
    <s v="ZUMBRUN CONSTRUCTION CO., INC."/>
    <s v="SUPERIOR ALUMINUM 01/03/20"/>
    <s v="BO"/>
    <d v="2020-01-03T00:00:00"/>
    <d v="2020-04-01T00:00:00"/>
    <m/>
    <s v="SAA6-3"/>
    <s v="KAN"/>
    <s v="KC1"/>
    <x v="0"/>
    <s v="KAN"/>
    <s v="C1"/>
    <m/>
    <d v="2020-01-31T00:00:00"/>
    <d v="2020-02-03T00:00:00"/>
    <m/>
    <n v="69026.66"/>
    <n v="0"/>
    <n v="18.23"/>
    <n v="19.010000000000002"/>
    <n v="19.010000000000002"/>
    <n v="105"/>
    <n v="105"/>
    <n v="234.5"/>
    <n v="0"/>
    <n v="234.5"/>
    <n v="11074.39"/>
    <n v="7053.75"/>
    <n v="0"/>
    <n v="14285.14"/>
    <n v="20.695"/>
    <n v="24638.27"/>
    <m/>
    <n v="21.72"/>
    <m/>
    <m/>
    <m/>
    <m/>
    <m/>
    <s v="JDUNCAN"/>
    <d v="2020-01-30T00:00:00"/>
    <d v="2020-01-30T00:00:00"/>
    <d v="2020-02-12T00:00:00"/>
    <d v="2020-02-06T00:00:00"/>
    <s v="JHWOEHRER"/>
    <d v="2020-02-11T00:00:00"/>
    <d v="2020-02-05T00:00:00"/>
    <d v="2020-02-11T00:00:00"/>
    <d v="2020-02-05T00:00:00"/>
    <m/>
    <m/>
    <m/>
    <m/>
    <m/>
    <s v="JTHOMPSON2"/>
    <d v="2020-03-02T00:00:00"/>
    <d v="2020-03-02T00:00:00"/>
    <d v="2020-03-02T00:00:00"/>
    <m/>
    <s v="RGFIDLER"/>
    <d v="2020-02-25T00:00:00"/>
    <d v="2020-02-25T00:00:00"/>
    <d v="2020-02-28T00:00:00"/>
    <m/>
    <s v="TSMITH"/>
    <n v="43896"/>
    <m/>
    <n v="43896"/>
    <m/>
    <s v="SVCORDERMAN"/>
    <d v="2020-03-11T00:00:00"/>
    <m/>
    <d v="2020-03-11T00:00:00"/>
    <d v="2020-03-10T00:00:00"/>
    <s v="RGFIDLER"/>
    <d v="2020-03-06T00:00:00"/>
    <m/>
    <d v="2020-03-06T00:00:00"/>
    <m/>
    <s v="COMPASS"/>
    <m/>
    <m/>
    <d v="2020-03-16T00:00:00"/>
    <n v="43899"/>
    <s v="JHWOEHRER"/>
    <m/>
    <m/>
    <m/>
    <m/>
    <m/>
    <m/>
    <m/>
    <d v="2020-03-21T00:00:00"/>
    <m/>
    <s v="RGFIDLER"/>
    <d v="2020-03-10T00:00:00"/>
    <m/>
    <d v="2020-03-10T00:00:00"/>
    <d v="2020-03-09T00:00:00"/>
    <s v="NANCB"/>
    <d v="2020-01-10T00:00:00"/>
    <d v="2020-01-10T00:00:00"/>
    <d v="2020-01-24T00:00:00"/>
    <d v="2020-01-24T00:00:00"/>
    <m/>
    <m/>
    <m/>
    <m/>
    <m/>
    <x v="0"/>
    <x v="0"/>
  </r>
  <r>
    <s v="BENADEAU"/>
    <n v="2000108601"/>
    <s v="GB/WS-STD-BLDR"/>
    <s v="PHALEN STEEL CONSTRUCTION COMPANY"/>
    <s v="SCHIMMERS ADDITION 1/21/20"/>
    <s v="BO"/>
    <d v="2020-01-21T00:00:00"/>
    <d v="2020-04-03T00:00:00"/>
    <m/>
    <s v="2014-19-M-01"/>
    <s v="KAN"/>
    <s v="KC3"/>
    <x v="0"/>
    <s v="KAN"/>
    <s v="C1"/>
    <m/>
    <d v="2020-01-31T00:00:00"/>
    <d v="2020-02-03T00:00:00"/>
    <m/>
    <n v="47218.06"/>
    <n v="0"/>
    <n v="12.07"/>
    <n v="12.22"/>
    <n v="12.22"/>
    <n v="91"/>
    <n v="91"/>
    <n v="139.25"/>
    <n v="0"/>
    <n v="139.25"/>
    <n v="9643.73"/>
    <n v="6142.5"/>
    <n v="0"/>
    <n v="13395.48"/>
    <n v="28.369"/>
    <n v="17626.61"/>
    <m/>
    <n v="28.78"/>
    <m/>
    <m/>
    <m/>
    <m/>
    <m/>
    <s v="LDERICO"/>
    <d v="2020-02-03T00:00:00"/>
    <d v="2020-02-03T00:00:00"/>
    <d v="2020-02-12T00:00:00"/>
    <d v="2020-02-12T00:00:00"/>
    <s v="HAMIS"/>
    <d v="2020-02-11T00:00:00"/>
    <m/>
    <d v="2020-02-11T00:00:00"/>
    <m/>
    <s v="LDERICO"/>
    <n v="43873"/>
    <n v="43873"/>
    <n v="43873"/>
    <m/>
    <s v="CACARPENTER"/>
    <d v="2020-02-18T00:00:00"/>
    <d v="2020-02-18T00:00:00"/>
    <d v="2020-02-20T00:00:00"/>
    <d v="2020-02-20T00:00:00"/>
    <s v="JRBUFFKIN"/>
    <d v="2020-02-24T00:00:00"/>
    <d v="2020-02-24T00:00:00"/>
    <d v="2020-02-25T00:00:00"/>
    <d v="2020-03-04T00:00:00"/>
    <m/>
    <m/>
    <m/>
    <m/>
    <m/>
    <s v="SVCORDERMAN"/>
    <n v="43896"/>
    <m/>
    <d v="2020-03-06T00:00:00"/>
    <d v="2020-03-06T00:00:00"/>
    <s v="JRBUFFKIN"/>
    <d v="2020-03-04T00:00:00"/>
    <m/>
    <d v="2020-03-04T00:00:00"/>
    <d v="2020-03-04T00:00:00"/>
    <s v="COMPASS"/>
    <m/>
    <m/>
    <d v="2020-03-11T00:00:00"/>
    <n v="43899"/>
    <s v="MLJOB"/>
    <m/>
    <m/>
    <m/>
    <m/>
    <m/>
    <m/>
    <m/>
    <d v="2020-04-03T00:00:00"/>
    <m/>
    <s v="JRBUFFKIN"/>
    <d v="2020-03-05T00:00:00"/>
    <m/>
    <d v="2020-03-05T00:00:00"/>
    <d v="2020-03-06T00:00:00"/>
    <s v="TRLUCAS"/>
    <n v="43854"/>
    <n v="43854"/>
    <n v="43865"/>
    <n v="43861"/>
    <m/>
    <m/>
    <m/>
    <m/>
    <m/>
    <x v="1"/>
    <x v="0"/>
  </r>
  <r>
    <s v="MEHURD"/>
    <n v="2000005602"/>
    <s v="GB-ENPARTS-BLDR"/>
    <s v="ZUMBRUN CONSTRUCTION CO., INC."/>
    <s v="SUPERIOR ALUMINUM 01/03/20"/>
    <s v="BO"/>
    <d v="2020-03-26T00:00:00"/>
    <m/>
    <m/>
    <s v="SAA6-3"/>
    <s v="KAN"/>
    <s v="KC1"/>
    <x v="0"/>
    <s v="KAN"/>
    <s v="C1"/>
    <m/>
    <m/>
    <m/>
    <m/>
    <n v="1"/>
    <n v="0"/>
    <n v="0"/>
    <n v="0.06"/>
    <n v="0.06"/>
    <n v="0"/>
    <m/>
    <n v="0"/>
    <n v="0"/>
    <n v="0"/>
    <m/>
    <m/>
    <n v="0"/>
    <n v="1"/>
    <n v="100"/>
    <n v="0"/>
    <m/>
    <n v="0"/>
    <m/>
    <m/>
    <m/>
    <m/>
    <m/>
    <s v="JDUNCAN"/>
    <m/>
    <m/>
    <m/>
    <m/>
    <s v="JHWOEHRER"/>
    <m/>
    <m/>
    <m/>
    <m/>
    <m/>
    <m/>
    <m/>
    <m/>
    <m/>
    <s v="RGFIDLER"/>
    <m/>
    <m/>
    <d v="2020-03-25T00:00:00"/>
    <m/>
    <s v="JTHOMPSON2"/>
    <m/>
    <m/>
    <d v="2020-03-26T00:00:00"/>
    <m/>
    <m/>
    <m/>
    <m/>
    <m/>
    <m/>
    <s v="SVCORDERMAN"/>
    <d v="2020-03-27T00:00:00"/>
    <m/>
    <d v="2020-03-27T00:00:00"/>
    <d v="2020-03-27T00:00:00"/>
    <m/>
    <m/>
    <m/>
    <m/>
    <m/>
    <m/>
    <m/>
    <m/>
    <d v="2020-04-01T00:00:00"/>
    <m/>
    <s v="JHWOEHRER"/>
    <m/>
    <m/>
    <m/>
    <m/>
    <m/>
    <m/>
    <m/>
    <d v="2020-04-03T00:00:00"/>
    <m/>
    <s v="RGFIDLER"/>
    <d v="2020-03-27T00:00:00"/>
    <m/>
    <d v="2020-03-27T00:00:00"/>
    <d v="2020-03-27T00:00:00"/>
    <s v="NANCB"/>
    <m/>
    <m/>
    <m/>
    <m/>
    <m/>
    <m/>
    <m/>
    <m/>
    <m/>
    <x v="0"/>
    <x v="1"/>
  </r>
  <r>
    <s v="RADAVIS"/>
    <n v="2000571501"/>
    <s v="GB-ENPARTS-BLDR"/>
    <s v="BUTLER - CENTRAL CASH/DIRECT SALES"/>
    <s v="PSD DEVELOPMENT, LLC2/10/20"/>
    <s v="BO"/>
    <d v="2020-03-19T00:00:00"/>
    <m/>
    <m/>
    <n v="43909"/>
    <m/>
    <m/>
    <x v="17"/>
    <s v="KAN"/>
    <m/>
    <m/>
    <m/>
    <m/>
    <m/>
    <n v="1561.12"/>
    <n v="0"/>
    <n v="0.43"/>
    <n v="0.33"/>
    <n v="0.33"/>
    <n v="0"/>
    <m/>
    <n v="0"/>
    <n v="0"/>
    <n v="0"/>
    <m/>
    <m/>
    <n v="0"/>
    <n v="532.16999999999996"/>
    <n v="34.088999999999999"/>
    <n v="0"/>
    <m/>
    <n v="0"/>
    <m/>
    <m/>
    <m/>
    <m/>
    <m/>
    <m/>
    <m/>
    <m/>
    <m/>
    <m/>
    <m/>
    <m/>
    <m/>
    <m/>
    <m/>
    <m/>
    <m/>
    <m/>
    <m/>
    <m/>
    <s v="JFPUDENZ"/>
    <n v="43909"/>
    <n v="43909"/>
    <n v="43909"/>
    <n v="43909"/>
    <m/>
    <m/>
    <m/>
    <m/>
    <m/>
    <m/>
    <m/>
    <m/>
    <m/>
    <m/>
    <s v="SVCORDERMAN"/>
    <d v="2020-03-20T00:00:00"/>
    <m/>
    <d v="2020-03-20T00:00:00"/>
    <d v="2020-03-20T00:00:00"/>
    <m/>
    <m/>
    <m/>
    <m/>
    <m/>
    <m/>
    <m/>
    <m/>
    <d v="2020-03-25T00:00:00"/>
    <m/>
    <m/>
    <m/>
    <m/>
    <m/>
    <m/>
    <m/>
    <m/>
    <m/>
    <d v="2020-03-27T00:00:00"/>
    <m/>
    <s v="JKTURNER"/>
    <d v="2020-03-19T00:00:00"/>
    <m/>
    <d v="2020-03-19T00:00:00"/>
    <d v="2020-03-19T00:00:00"/>
    <m/>
    <m/>
    <m/>
    <m/>
    <m/>
    <m/>
    <m/>
    <m/>
    <m/>
    <m/>
    <x v="0"/>
    <x v="1"/>
  </r>
  <r>
    <s v="WFBASCH"/>
    <n v="1901432810"/>
    <s v="CSS/HS-CUSTOM-BLDR"/>
    <s v="WALKER DESIGN &amp; CONSTRUCTION CO."/>
    <s v="MIAMI DOLPHINS FIELDHOUSE"/>
    <s v="BO"/>
    <d v="2019-09-25T00:00:00"/>
    <d v="2020-03-27T00:00:00"/>
    <m/>
    <s v="WFH"/>
    <m/>
    <m/>
    <x v="18"/>
    <s v="KAN"/>
    <s v="P"/>
    <m/>
    <d v="2020-01-06T00:00:00"/>
    <d v="2020-01-07T00:00:00"/>
    <m/>
    <n v="1"/>
    <n v="0"/>
    <n v="100"/>
    <n v="111.46"/>
    <n v="111.46"/>
    <n v="0"/>
    <m/>
    <n v="0"/>
    <n v="0"/>
    <n v="0"/>
    <m/>
    <m/>
    <n v="0"/>
    <n v="1"/>
    <n v="100"/>
    <n v="5238.63"/>
    <m/>
    <n v="0"/>
    <m/>
    <m/>
    <m/>
    <m/>
    <m/>
    <m/>
    <m/>
    <m/>
    <m/>
    <m/>
    <m/>
    <m/>
    <m/>
    <m/>
    <m/>
    <m/>
    <m/>
    <m/>
    <m/>
    <m/>
    <s v="ABOBBITT"/>
    <m/>
    <m/>
    <m/>
    <m/>
    <s v="RADUNWOODIE"/>
    <m/>
    <m/>
    <m/>
    <m/>
    <m/>
    <m/>
    <m/>
    <m/>
    <m/>
    <s v="SVCORDERMAN"/>
    <d v="2020-03-11T00:00:00"/>
    <m/>
    <d v="2020-03-11T00:00:00"/>
    <d v="2020-03-11T00:00:00"/>
    <m/>
    <m/>
    <m/>
    <m/>
    <m/>
    <m/>
    <m/>
    <m/>
    <d v="2020-03-16T00:00:00"/>
    <m/>
    <m/>
    <m/>
    <m/>
    <m/>
    <m/>
    <m/>
    <m/>
    <m/>
    <d v="2020-04-08T00:00:00"/>
    <m/>
    <s v="MAKINDER"/>
    <d v="2020-03-10T00:00:00"/>
    <m/>
    <d v="2020-03-10T00:00:00"/>
    <d v="2020-03-10T00:00:00"/>
    <m/>
    <m/>
    <m/>
    <m/>
    <m/>
    <m/>
    <m/>
    <m/>
    <m/>
    <m/>
    <x v="0"/>
    <x v="0"/>
  </r>
  <r>
    <s v="WFBASCH"/>
    <n v="1901432812"/>
    <s v="CSS/HS-CUSTOM-BLDR"/>
    <s v="WALKER DESIGN &amp; CONSTRUCTION CO."/>
    <s v="MIAMI DOLPHINS FIELDHOUSE"/>
    <s v="CL"/>
    <d v="2019-12-20T00:00:00"/>
    <d v="2020-04-15T00:00:00"/>
    <m/>
    <s v="WFH"/>
    <m/>
    <m/>
    <x v="18"/>
    <s v="KAN"/>
    <s v="P"/>
    <m/>
    <d v="2020-01-06T00:00:00"/>
    <d v="2020-01-07T00:00:00"/>
    <n v="43920"/>
    <n v="0"/>
    <n v="0"/>
    <n v="0"/>
    <n v="110.61"/>
    <n v="110.61"/>
    <n v="0"/>
    <m/>
    <n v="0"/>
    <n v="0"/>
    <n v="0"/>
    <m/>
    <m/>
    <n v="0"/>
    <n v="0"/>
    <m/>
    <n v="-167759.75"/>
    <m/>
    <n v="0"/>
    <m/>
    <m/>
    <m/>
    <m/>
    <m/>
    <m/>
    <m/>
    <m/>
    <m/>
    <m/>
    <m/>
    <m/>
    <m/>
    <m/>
    <m/>
    <m/>
    <m/>
    <m/>
    <m/>
    <m/>
    <s v="ABOBBITT"/>
    <m/>
    <m/>
    <m/>
    <m/>
    <s v="RADUNWOODIE"/>
    <m/>
    <m/>
    <m/>
    <m/>
    <m/>
    <m/>
    <m/>
    <m/>
    <m/>
    <s v="SVCORDERMAN"/>
    <d v="2020-02-28T00:00:00"/>
    <m/>
    <d v="2020-02-28T00:00:00"/>
    <d v="2020-02-28T00:00:00"/>
    <m/>
    <m/>
    <m/>
    <m/>
    <m/>
    <m/>
    <m/>
    <m/>
    <d v="2020-03-04T00:00:00"/>
    <m/>
    <m/>
    <m/>
    <m/>
    <m/>
    <m/>
    <m/>
    <m/>
    <m/>
    <d v="2020-03-27T00:00:00"/>
    <n v="43916"/>
    <s v="MAKINDER"/>
    <d v="2020-02-27T00:00:00"/>
    <m/>
    <d v="2020-02-27T00:00:00"/>
    <d v="2020-02-28T00:00:00"/>
    <m/>
    <m/>
    <m/>
    <m/>
    <m/>
    <m/>
    <m/>
    <m/>
    <m/>
    <m/>
    <x v="1"/>
    <x v="0"/>
  </r>
  <r>
    <s v="WFBASCH"/>
    <n v="1901432815"/>
    <s v="CSS/CONV-CUSTOM-BLDR"/>
    <s v="WALKER DESIGN &amp; CONSTRUCTION CO."/>
    <s v="MIAMI DOLPHINS FIELDHOUSE"/>
    <s v="BO"/>
    <d v="2020-01-20T00:00:00"/>
    <d v="2020-03-27T00:00:00"/>
    <m/>
    <s v="WFH"/>
    <m/>
    <m/>
    <x v="18"/>
    <s v="KAN"/>
    <s v="Z1"/>
    <m/>
    <d v="2020-01-20T00:00:00"/>
    <d v="2020-01-20T00:00:00"/>
    <m/>
    <n v="1"/>
    <n v="0"/>
    <n v="0"/>
    <n v="70.540000000000006"/>
    <n v="70.540000000000006"/>
    <n v="0"/>
    <m/>
    <n v="0"/>
    <n v="0"/>
    <n v="0"/>
    <m/>
    <m/>
    <n v="0"/>
    <n v="1"/>
    <n v="100"/>
    <n v="0.03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m/>
    <m/>
    <d v="2020-02-28T00:00:00"/>
    <d v="2020-03-03T00:00:00"/>
    <m/>
    <m/>
    <m/>
    <m/>
    <m/>
    <m/>
    <m/>
    <m/>
    <d v="2020-03-06T00:00:00"/>
    <m/>
    <m/>
    <m/>
    <m/>
    <m/>
    <m/>
    <m/>
    <m/>
    <m/>
    <d v="2020-03-27T00:00:00"/>
    <m/>
    <s v="MRSICKEL"/>
    <d v="2020-02-27T00:00:00"/>
    <m/>
    <d v="2020-02-27T00:00:00"/>
    <d v="2020-03-02T00:00:00"/>
    <m/>
    <m/>
    <m/>
    <m/>
    <m/>
    <m/>
    <m/>
    <m/>
    <m/>
    <m/>
    <x v="1"/>
    <x v="0"/>
  </r>
  <r>
    <s v="WFBASCH"/>
    <n v="1901432823"/>
    <s v="CSS/CONV-ENPARTS-BLDR"/>
    <s v="WALKER DESIGN &amp; CONSTRUCTION CO."/>
    <s v="MIAMI DOLPHINS FIELDHOUSE"/>
    <s v="BO"/>
    <d v="2020-03-03T00:00:00"/>
    <d v="2020-03-23T00:00:00"/>
    <m/>
    <s v="WFH"/>
    <m/>
    <m/>
    <x v="18"/>
    <s v="KAN"/>
    <s v="Z1"/>
    <m/>
    <m/>
    <m/>
    <m/>
    <n v="1"/>
    <n v="0"/>
    <n v="0"/>
    <n v="0.17"/>
    <n v="0.17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03T00:00:00"/>
    <m/>
    <d v="2020-03-03T00:00:00"/>
    <d v="2020-03-03T00:00:00"/>
    <m/>
    <m/>
    <m/>
    <m/>
    <m/>
    <m/>
    <m/>
    <m/>
    <d v="2020-03-06T00:00:00"/>
    <m/>
    <m/>
    <m/>
    <m/>
    <m/>
    <m/>
    <m/>
    <m/>
    <m/>
    <d v="2020-03-27T00:00:00"/>
    <m/>
    <s v="MRSICKEL"/>
    <d v="2020-03-03T00:00:00"/>
    <m/>
    <d v="2020-03-03T00:00:00"/>
    <d v="2020-03-03T00:00:00"/>
    <m/>
    <m/>
    <m/>
    <m/>
    <m/>
    <m/>
    <m/>
    <m/>
    <m/>
    <m/>
    <x v="0"/>
    <x v="1"/>
  </r>
  <r>
    <s v="JWJONES"/>
    <n v="1900445341"/>
    <s v="CSS/HS-ENPARTS-BLD"/>
    <s v="SCHWOB BUILDING COMPANY LTD."/>
    <s v="NNS RAFTED MODULE FACILITY H18"/>
    <s v="BO"/>
    <d v="2020-03-19T00:00:00"/>
    <d v="2020-03-24T00:00:00"/>
    <m/>
    <s v="H18727"/>
    <m/>
    <m/>
    <x v="18"/>
    <s v="KAN"/>
    <s v="Z1"/>
    <m/>
    <m/>
    <m/>
    <m/>
    <n v="1"/>
    <n v="0"/>
    <n v="0"/>
    <n v="0.43"/>
    <n v="0.43"/>
    <n v="0"/>
    <m/>
    <n v="0"/>
    <n v="0"/>
    <n v="0"/>
    <m/>
    <m/>
    <n v="0"/>
    <n v="1"/>
    <n v="100"/>
    <n v="-575.08000000000004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m/>
    <m/>
    <m/>
    <m/>
    <m/>
    <m/>
    <m/>
    <m/>
    <d v="2020-03-26T00:00:00"/>
    <n v="43914"/>
    <s v="BTOTTEN"/>
    <d v="2020-03-19T00:00:00"/>
    <m/>
    <d v="2020-03-19T00:00:00"/>
    <d v="2020-03-19T00:00:00"/>
    <m/>
    <m/>
    <m/>
    <m/>
    <m/>
    <m/>
    <m/>
    <m/>
    <m/>
    <m/>
    <x v="0"/>
    <x v="1"/>
  </r>
  <r>
    <s v="WFBASCH"/>
    <n v="1901432826"/>
    <s v="CSS/HS-ENPARTS-BLD"/>
    <s v="WALKER DESIGN &amp; CONSTRUCTION CO."/>
    <s v="MIAMI DOLPHINS FIELDHOUSE"/>
    <s v="BO"/>
    <d v="2020-03-19T00:00:00"/>
    <d v="2020-03-24T00:00:00"/>
    <m/>
    <s v="WFH"/>
    <m/>
    <m/>
    <x v="18"/>
    <s v="KAN"/>
    <s v="Z1"/>
    <m/>
    <m/>
    <m/>
    <m/>
    <n v="1"/>
    <n v="0"/>
    <n v="0"/>
    <n v="1.37"/>
    <n v="1.37"/>
    <n v="0"/>
    <m/>
    <n v="0"/>
    <n v="0"/>
    <n v="0"/>
    <m/>
    <m/>
    <n v="0"/>
    <n v="1"/>
    <n v="100"/>
    <n v="-2298.17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m/>
    <m/>
    <m/>
    <m/>
    <m/>
    <m/>
    <m/>
    <m/>
    <d v="2020-03-26T00:00:00"/>
    <d v="2020-03-27T00:00:00"/>
    <s v="MRSICKEL"/>
    <d v="2020-03-19T00:00:00"/>
    <m/>
    <d v="2020-03-19T00:00:00"/>
    <d v="2020-03-19T00:00:00"/>
    <m/>
    <m/>
    <m/>
    <m/>
    <m/>
    <m/>
    <m/>
    <m/>
    <m/>
    <m/>
    <x v="0"/>
    <x v="1"/>
  </r>
  <r>
    <s v="WFBASCH"/>
    <n v="1901432811"/>
    <s v="CSS/HS-CUSTOM-BLDR"/>
    <s v="WALKER DESIGN &amp; CONSTRUCTION CO."/>
    <s v="MIAMI DOLPHINS FIELDHOUSE"/>
    <s v="BO"/>
    <d v="2019-09-25T00:00:00"/>
    <d v="2020-04-08T00:00:00"/>
    <m/>
    <s v="WFH"/>
    <m/>
    <m/>
    <x v="18"/>
    <s v="KAN"/>
    <m/>
    <m/>
    <d v="2020-01-06T00:00:00"/>
    <d v="2020-01-07T00:00:00"/>
    <m/>
    <n v="1"/>
    <n v="0"/>
    <n v="100"/>
    <n v="132.91"/>
    <n v="132.91"/>
    <n v="0"/>
    <m/>
    <n v="0"/>
    <n v="0"/>
    <n v="0"/>
    <m/>
    <m/>
    <n v="0"/>
    <n v="1"/>
    <n v="100"/>
    <n v="6254.11"/>
    <m/>
    <n v="0"/>
    <m/>
    <m/>
    <m/>
    <m/>
    <m/>
    <m/>
    <m/>
    <m/>
    <m/>
    <m/>
    <m/>
    <m/>
    <m/>
    <m/>
    <m/>
    <m/>
    <m/>
    <m/>
    <m/>
    <m/>
    <s v="ABOBBITT"/>
    <m/>
    <m/>
    <m/>
    <m/>
    <s v="RADUNWOODIE"/>
    <m/>
    <m/>
    <m/>
    <m/>
    <m/>
    <m/>
    <m/>
    <m/>
    <m/>
    <s v="SVCORDERMAN"/>
    <d v="2020-03-18T00:00:00"/>
    <m/>
    <d v="2020-03-18T00:00:00"/>
    <d v="2020-03-17T00:00:00"/>
    <m/>
    <m/>
    <m/>
    <m/>
    <m/>
    <m/>
    <m/>
    <m/>
    <d v="2020-03-20T00:00:00"/>
    <m/>
    <m/>
    <m/>
    <m/>
    <m/>
    <m/>
    <m/>
    <m/>
    <m/>
    <d v="2020-04-15T00:00:00"/>
    <m/>
    <s v="ABOBBITT"/>
    <d v="2020-03-17T00:00:00"/>
    <m/>
    <d v="2020-03-17T00:00:00"/>
    <d v="2020-03-17T00:00:00"/>
    <m/>
    <m/>
    <m/>
    <m/>
    <m/>
    <m/>
    <m/>
    <m/>
    <m/>
    <m/>
    <x v="0"/>
    <x v="0"/>
  </r>
  <r>
    <s v="WFBASCH"/>
    <n v="1901432824"/>
    <s v="CSS/HS-CUSTOM-BLDR"/>
    <s v="WALKER DESIGN &amp; CONSTRUCTION CO."/>
    <s v="MIAMI DOLPHINS FIELDHOUSE"/>
    <s v="BO"/>
    <d v="2020-03-18T00:00:00"/>
    <d v="2020-04-08T00:00:00"/>
    <m/>
    <s v="WFH"/>
    <m/>
    <m/>
    <x v="18"/>
    <s v="KAN"/>
    <m/>
    <m/>
    <d v="2020-03-18T00:00:00"/>
    <d v="2020-03-19T00:00:00"/>
    <m/>
    <n v="1"/>
    <n v="0"/>
    <n v="0"/>
    <n v="2.14"/>
    <n v="2.14"/>
    <n v="0"/>
    <m/>
    <n v="0"/>
    <n v="0"/>
    <n v="0"/>
    <m/>
    <m/>
    <n v="0"/>
    <n v="1"/>
    <n v="100"/>
    <n v="0"/>
    <m/>
    <n v="0"/>
    <m/>
    <m/>
    <m/>
    <m/>
    <m/>
    <m/>
    <m/>
    <m/>
    <m/>
    <m/>
    <m/>
    <m/>
    <m/>
    <m/>
    <m/>
    <m/>
    <m/>
    <m/>
    <m/>
    <m/>
    <s v="MAKINDER"/>
    <d v="2020-03-20T00:00:00"/>
    <d v="2020-03-20T00:00:00"/>
    <d v="2020-03-20T00:00:00"/>
    <d v="2020-03-20T00:00:00"/>
    <s v="MAKINDER"/>
    <d v="2020-03-20T00:00:00"/>
    <d v="2020-03-20T00:00:00"/>
    <d v="2020-03-20T00:00:00"/>
    <d v="2020-03-20T00:00:00"/>
    <m/>
    <m/>
    <m/>
    <m/>
    <m/>
    <s v="SVCORDERMAN"/>
    <d v="2020-03-20T00:00:00"/>
    <m/>
    <d v="2020-03-20T00:00:00"/>
    <d v="2020-03-20T00:00:00"/>
    <m/>
    <m/>
    <m/>
    <m/>
    <m/>
    <m/>
    <m/>
    <m/>
    <d v="2020-03-25T00:00:00"/>
    <m/>
    <m/>
    <m/>
    <m/>
    <m/>
    <m/>
    <m/>
    <m/>
    <m/>
    <d v="2020-04-08T00:00:00"/>
    <m/>
    <s v="MANORMAN"/>
    <d v="2020-03-18T00:00:00"/>
    <m/>
    <d v="2020-03-18T00:00:00"/>
    <d v="2020-03-20T00:00:00"/>
    <m/>
    <m/>
    <m/>
    <m/>
    <m/>
    <m/>
    <m/>
    <m/>
    <m/>
    <m/>
    <x v="1"/>
    <x v="0"/>
  </r>
  <r>
    <s v="WFBASCH"/>
    <n v="1901432827"/>
    <s v="CSS/HS-ENPARTS-BLD"/>
    <s v="WALKER DESIGN &amp; CONSTRUCTION CO."/>
    <s v="MIAMI DOLPHINS FIELDHOUSE"/>
    <s v="BO"/>
    <d v="2020-03-20T00:00:00"/>
    <d v="2020-03-27T00:00:00"/>
    <m/>
    <s v="WFH"/>
    <m/>
    <m/>
    <x v="18"/>
    <s v="KAN"/>
    <m/>
    <m/>
    <m/>
    <m/>
    <m/>
    <n v="0"/>
    <n v="0"/>
    <n v="0"/>
    <n v="1.04"/>
    <n v="1.04"/>
    <n v="0"/>
    <m/>
    <n v="0"/>
    <n v="0"/>
    <n v="0"/>
    <m/>
    <m/>
    <n v="0"/>
    <n v="0"/>
    <m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3T00:00:00"/>
    <m/>
    <d v="2020-03-23T00:00:00"/>
    <d v="2020-03-23T00:00:00"/>
    <m/>
    <m/>
    <m/>
    <m/>
    <m/>
    <m/>
    <m/>
    <m/>
    <d v="2020-03-26T00:00:00"/>
    <m/>
    <m/>
    <m/>
    <m/>
    <m/>
    <m/>
    <m/>
    <m/>
    <m/>
    <d v="2020-03-30T00:00:00"/>
    <m/>
    <s v="JPHALEY"/>
    <d v="2020-03-20T00:00:00"/>
    <m/>
    <d v="2020-03-20T00:00:00"/>
    <d v="2020-03-20T00:00:00"/>
    <m/>
    <m/>
    <m/>
    <m/>
    <m/>
    <m/>
    <m/>
    <m/>
    <m/>
    <m/>
    <x v="0"/>
    <x v="1"/>
  </r>
  <r>
    <s v="MJWILLIAMS"/>
    <n v="2000072302"/>
    <s v="GB/WS-STD-BLDR"/>
    <s v="RICHARDSON BROTHERS CONSTRUCTION, INC."/>
    <s v="KANEQUIP 1-14-20"/>
    <s v="BO"/>
    <d v="2020-02-25T00:00:00"/>
    <n v="43906"/>
    <m/>
    <n v="822"/>
    <s v="KAN"/>
    <s v="KC1"/>
    <x v="1"/>
    <s v="KAN"/>
    <s v="C1"/>
    <m/>
    <n v="43888"/>
    <n v="43888"/>
    <m/>
    <n v="1"/>
    <n v="0"/>
    <n v="0"/>
    <n v="0.03"/>
    <n v="0.03"/>
    <n v="0"/>
    <m/>
    <n v="0"/>
    <n v="0"/>
    <n v="0"/>
    <m/>
    <m/>
    <n v="0"/>
    <n v="1"/>
    <n v="100"/>
    <n v="-0.01"/>
    <m/>
    <n v="0"/>
    <m/>
    <m/>
    <m/>
    <m/>
    <m/>
    <s v="MBUTLER"/>
    <m/>
    <m/>
    <m/>
    <m/>
    <s v="JHWOEHRER"/>
    <m/>
    <m/>
    <m/>
    <m/>
    <m/>
    <m/>
    <m/>
    <m/>
    <m/>
    <m/>
    <m/>
    <m/>
    <m/>
    <m/>
    <m/>
    <m/>
    <m/>
    <m/>
    <m/>
    <m/>
    <m/>
    <m/>
    <m/>
    <m/>
    <s v="SVCORDERMAN"/>
    <d v="2020-02-28T00:00:00"/>
    <m/>
    <d v="2020-02-28T00:00:00"/>
    <d v="2020-02-27T00:00:00"/>
    <m/>
    <m/>
    <m/>
    <m/>
    <m/>
    <m/>
    <m/>
    <m/>
    <n v="43892"/>
    <m/>
    <s v="HAMIS"/>
    <m/>
    <m/>
    <m/>
    <m/>
    <m/>
    <m/>
    <m/>
    <m/>
    <m/>
    <s v="KUMAN"/>
    <d v="2020-02-26T00:00:00"/>
    <m/>
    <d v="2020-02-26T00:00:00"/>
    <d v="2020-02-25T00:00:00"/>
    <s v="SLATN"/>
    <m/>
    <m/>
    <m/>
    <m/>
    <m/>
    <m/>
    <m/>
    <m/>
    <m/>
    <x v="0"/>
    <x v="0"/>
  </r>
  <r>
    <s v="MEHURD"/>
    <n v="1902196504"/>
    <s v="GB-ENPARTS-BLDR"/>
    <s v="FORCE CONSTRUCTION COMPANY, INC."/>
    <s v="NEXT GENERATION MCCOOK10-10-19"/>
    <s v="BO"/>
    <d v="2020-03-19T00:00:00"/>
    <m/>
    <m/>
    <n v="19246"/>
    <s v="KAN"/>
    <s v="ANN"/>
    <x v="1"/>
    <s v="KAN"/>
    <s v="C1"/>
    <m/>
    <m/>
    <m/>
    <m/>
    <n v="570.54999999999995"/>
    <n v="0"/>
    <n v="0.12"/>
    <n v="0.1"/>
    <n v="0.1"/>
    <n v="0"/>
    <m/>
    <n v="0"/>
    <n v="0"/>
    <n v="0"/>
    <m/>
    <m/>
    <n v="0"/>
    <n v="341.55"/>
    <n v="59.863"/>
    <n v="0"/>
    <m/>
    <n v="0"/>
    <m/>
    <m/>
    <m/>
    <m/>
    <m/>
    <s v="DINWOSU"/>
    <m/>
    <m/>
    <m/>
    <m/>
    <s v="BHLOCKLEAR"/>
    <m/>
    <m/>
    <m/>
    <m/>
    <m/>
    <m/>
    <m/>
    <m/>
    <m/>
    <s v="JKTURNER"/>
    <n v="43909"/>
    <n v="43909"/>
    <n v="43909"/>
    <n v="43909"/>
    <m/>
    <m/>
    <m/>
    <m/>
    <m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s v="HEFLA"/>
    <m/>
    <m/>
    <m/>
    <m/>
    <m/>
    <m/>
    <m/>
    <d v="2020-03-26T00:00:00"/>
    <m/>
    <s v="JKTURNER"/>
    <d v="2020-03-19T00:00:00"/>
    <m/>
    <d v="2020-03-19T00:00:00"/>
    <d v="2020-03-19T00:00:00"/>
    <s v="DLDUFFEY"/>
    <m/>
    <m/>
    <m/>
    <m/>
    <m/>
    <m/>
    <m/>
    <m/>
    <m/>
    <x v="0"/>
    <x v="1"/>
  </r>
  <r>
    <s v="JDEARNEST"/>
    <n v="1902582901"/>
    <s v="VP/Z-CUSTOM-BLDR"/>
    <s v="BIG RIVER STEEL LLC"/>
    <s v="BRS-WASTE WATER BUILDING"/>
    <s v="EN"/>
    <d v="2019-12-04T00:00:00"/>
    <n v="43952"/>
    <m/>
    <m/>
    <s v="AR"/>
    <s v="AR"/>
    <x v="1"/>
    <s v="KAN"/>
    <s v="E1"/>
    <s v="CCF, CR"/>
    <n v="43892"/>
    <n v="43893"/>
    <m/>
    <n v="395139.1"/>
    <n v="0"/>
    <n v="140.30000000000001"/>
    <n v="0.02"/>
    <n v="0.02"/>
    <n v="416.35"/>
    <m/>
    <n v="503.12"/>
    <n v="0"/>
    <n v="503.12"/>
    <n v="96178"/>
    <n v="45799"/>
    <n v="0"/>
    <n v="109050.52"/>
    <n v="27.597999999999999"/>
    <n v="0"/>
    <m/>
    <n v="27.2"/>
    <m/>
    <m/>
    <m/>
    <m/>
    <m/>
    <s v="BWBOREN"/>
    <n v="43871"/>
    <n v="43862"/>
    <n v="43893"/>
    <n v="43889"/>
    <s v="RDENNIS1"/>
    <n v="43892"/>
    <n v="43893"/>
    <n v="43893"/>
    <n v="43894"/>
    <s v="RSBILLINGS"/>
    <n v="43845"/>
    <n v="43845"/>
    <n v="43850"/>
    <n v="43850"/>
    <s v="KUPPN"/>
    <n v="43893"/>
    <n v="43893"/>
    <n v="43906"/>
    <n v="43906"/>
    <s v="RAMUM"/>
    <n v="43906"/>
    <n v="43906"/>
    <n v="43909"/>
    <n v="43909"/>
    <m/>
    <m/>
    <m/>
    <m/>
    <m/>
    <s v="SVCORDERMAN"/>
    <d v="2020-03-30T00:00:00"/>
    <m/>
    <d v="2020-03-30T00:00:00"/>
    <m/>
    <s v="KUPPN"/>
    <n v="43913"/>
    <n v="43913"/>
    <n v="43913"/>
    <n v="43913"/>
    <m/>
    <m/>
    <m/>
    <m/>
    <m/>
    <s v="BWBOREN"/>
    <m/>
    <m/>
    <m/>
    <m/>
    <m/>
    <m/>
    <m/>
    <d v="2020-05-01T00:00:00"/>
    <m/>
    <s v="PARTS"/>
    <d v="2020-03-27T00:00:00"/>
    <m/>
    <d v="2020-03-27T00:00:00"/>
    <d v="2020-03-26T00:00:00"/>
    <s v="RSBILLINGS"/>
    <n v="43829"/>
    <n v="43829"/>
    <n v="43851"/>
    <n v="43851"/>
    <m/>
    <m/>
    <m/>
    <m/>
    <m/>
    <x v="0"/>
    <x v="0"/>
  </r>
  <r>
    <s v="RADAVIS"/>
    <n v="1902638301"/>
    <s v="GB/WS-CUSTOM-BLDR"/>
    <s v="MOSSER CONSTRUCTION, INC."/>
    <s v="CLEAN TECH AZALIA RD 12/11/19"/>
    <s v="BO"/>
    <d v="2019-12-11T00:00:00"/>
    <n v="43938"/>
    <m/>
    <n v="119136"/>
    <s v="KAN"/>
    <s v="ANN"/>
    <x v="1"/>
    <s v="KAN"/>
    <s v="E1"/>
    <s v="OTHER"/>
    <n v="43845"/>
    <n v="43847"/>
    <m/>
    <n v="293724"/>
    <n v="0"/>
    <n v="114.77"/>
    <n v="93"/>
    <n v="93"/>
    <n v="158"/>
    <n v="142"/>
    <n v="320.11"/>
    <n v="0.5"/>
    <n v="320.61"/>
    <n v="16097"/>
    <n v="10252"/>
    <n v="0"/>
    <n v="59503"/>
    <n v="20.257999999999999"/>
    <n v="0"/>
    <m/>
    <n v="19.48"/>
    <m/>
    <m/>
    <m/>
    <m/>
    <m/>
    <s v="DINWOSU"/>
    <n v="43850"/>
    <n v="43850"/>
    <n v="43864"/>
    <n v="43864"/>
    <s v="JHWOEHRER"/>
    <n v="43858"/>
    <n v="43858"/>
    <n v="43858"/>
    <n v="43858"/>
    <s v="DINWOSU"/>
    <n v="43864"/>
    <n v="43864"/>
    <n v="43864"/>
    <n v="43864"/>
    <s v="ARUL"/>
    <d v="2020-02-19T00:00:00"/>
    <n v="43880"/>
    <d v="2020-02-25T00:00:00"/>
    <n v="43886"/>
    <s v="SYEDS"/>
    <n v="43888"/>
    <n v="43888"/>
    <n v="43889"/>
    <n v="43889"/>
    <m/>
    <m/>
    <m/>
    <m/>
    <m/>
    <s v="SVCORDERMAN"/>
    <d v="2020-03-27T00:00:00"/>
    <m/>
    <d v="2020-03-27T00:00:00"/>
    <d v="2020-03-25T00:00:00"/>
    <s v="ARUL"/>
    <n v="43895"/>
    <n v="43895"/>
    <n v="43895"/>
    <n v="43895"/>
    <m/>
    <m/>
    <m/>
    <n v="43920"/>
    <m/>
    <s v="JHWOEHRER"/>
    <m/>
    <m/>
    <m/>
    <m/>
    <m/>
    <m/>
    <m/>
    <d v="2020-04-16T00:00:00"/>
    <m/>
    <s v="VENGD"/>
    <d v="2020-03-26T00:00:00"/>
    <m/>
    <d v="2020-03-26T00:00:00"/>
    <d v="2020-03-25T00:00:00"/>
    <s v="NANCB"/>
    <n v="43812"/>
    <n v="43812"/>
    <n v="43833"/>
    <n v="43840"/>
    <s v="MSELAKHRAS"/>
    <m/>
    <m/>
    <m/>
    <m/>
    <x v="0"/>
    <x v="0"/>
  </r>
  <r>
    <s v="BENADEAU"/>
    <n v="1902701301"/>
    <s v="GB/WS-CUSTOM-BLDR"/>
    <s v="S. G. CONSTRUCTION CO., INC."/>
    <s v="MORNING SUN FARM 12/19/19"/>
    <s v="BO"/>
    <d v="2019-12-19T00:00:00"/>
    <n v="43942"/>
    <m/>
    <m/>
    <s v="MXC"/>
    <s v="KC1"/>
    <x v="1"/>
    <s v="KAN"/>
    <s v="E1"/>
    <m/>
    <n v="43860"/>
    <n v="43861"/>
    <m/>
    <n v="159355.51"/>
    <n v="0"/>
    <n v="46.18"/>
    <n v="42.15"/>
    <n v="42.14"/>
    <n v="237"/>
    <n v="212"/>
    <n v="319.43"/>
    <n v="2.5"/>
    <n v="321.93"/>
    <n v="27225"/>
    <n v="17340"/>
    <n v="0"/>
    <n v="42682.85"/>
    <n v="26.785"/>
    <n v="0"/>
    <m/>
    <n v="26.67"/>
    <m/>
    <m/>
    <m/>
    <m/>
    <m/>
    <s v="DMSNYDER1"/>
    <n v="43872"/>
    <n v="43878"/>
    <n v="43881"/>
    <n v="43881"/>
    <s v="JHWOEHRER"/>
    <n v="43881"/>
    <n v="43886"/>
    <n v="43886"/>
    <n v="43886"/>
    <m/>
    <m/>
    <m/>
    <m/>
    <m/>
    <s v="ARUL"/>
    <n v="43887"/>
    <n v="43887"/>
    <n v="43906"/>
    <n v="43906"/>
    <s v="KUPPN"/>
    <n v="43907"/>
    <n v="43907"/>
    <n v="43909"/>
    <n v="43909"/>
    <m/>
    <m/>
    <m/>
    <m/>
    <m/>
    <s v="SVCORDERMAN"/>
    <d v="2020-03-30T00:00:00"/>
    <m/>
    <d v="2020-03-27T00:00:00"/>
    <d v="2020-03-27T00:00:00"/>
    <s v="ARUL"/>
    <n v="43913"/>
    <n v="43913"/>
    <n v="43913"/>
    <n v="43913"/>
    <m/>
    <m/>
    <m/>
    <n v="43922"/>
    <m/>
    <s v="HEFLA"/>
    <m/>
    <m/>
    <m/>
    <m/>
    <m/>
    <m/>
    <m/>
    <d v="2020-04-20T00:00:00"/>
    <m/>
    <s v="VENGD"/>
    <d v="2020-03-27T00:00:00"/>
    <m/>
    <d v="2020-03-27T00:00:00"/>
    <d v="2020-03-27T00:00:00"/>
    <s v="DSEGURA"/>
    <n v="43843"/>
    <m/>
    <n v="43850"/>
    <n v="43859"/>
    <s v="MSELAKHRAS"/>
    <m/>
    <m/>
    <m/>
    <m/>
    <x v="0"/>
    <x v="0"/>
  </r>
  <r>
    <s v="MJWILLIAMS"/>
    <n v="1902029003"/>
    <s v="GB/WS-CUSTOM-BLDR"/>
    <s v="HME, INC."/>
    <s v="ANDALE KS HIGH SCHOOL 9/19/19"/>
    <s v="EN"/>
    <d v="2020-01-20T00:00:00"/>
    <d v="2020-05-07T00:00:00"/>
    <m/>
    <s v="19-132001"/>
    <s v="KAN"/>
    <s v="KC1"/>
    <x v="1"/>
    <s v="KAN"/>
    <s v="E1"/>
    <s v="CO"/>
    <d v="2020-03-09T00:00:00"/>
    <d v="2020-03-09T00:00:00"/>
    <m/>
    <n v="235512"/>
    <n v="0"/>
    <n v="50.76"/>
    <n v="0"/>
    <n v="0"/>
    <n v="0"/>
    <m/>
    <n v="0"/>
    <n v="0"/>
    <n v="0"/>
    <m/>
    <m/>
    <n v="0"/>
    <n v="72085"/>
    <n v="30.608000000000001"/>
    <n v="0"/>
    <m/>
    <n v="0"/>
    <m/>
    <m/>
    <m/>
    <m/>
    <m/>
    <s v="MEEBD"/>
    <m/>
    <m/>
    <m/>
    <m/>
    <s v="LEASAAD"/>
    <m/>
    <m/>
    <m/>
    <m/>
    <m/>
    <m/>
    <m/>
    <m/>
    <m/>
    <s v="RAMUM"/>
    <d v="2020-03-03T00:00:00"/>
    <d v="2020-03-03T00:00:00"/>
    <d v="2020-03-10T00:00:00"/>
    <m/>
    <s v="RAMUM"/>
    <d v="2020-03-11T00:00:00"/>
    <d v="2020-03-11T00:00:00"/>
    <d v="2020-03-13T00:00:00"/>
    <d v="2020-03-13T00:00:00"/>
    <m/>
    <m/>
    <m/>
    <m/>
    <m/>
    <s v="SVCORDERMAN"/>
    <m/>
    <m/>
    <d v="2020-04-07T00:00:00"/>
    <m/>
    <s v="RAMUM"/>
    <d v="2020-03-17T00:00:00"/>
    <d v="2020-03-17T00:00:00"/>
    <d v="2020-03-17T00:00:00"/>
    <d v="2020-03-17T00:00:00"/>
    <m/>
    <m/>
    <m/>
    <m/>
    <m/>
    <s v="HAMIS"/>
    <m/>
    <m/>
    <m/>
    <m/>
    <m/>
    <m/>
    <m/>
    <d v="2020-05-06T00:00:00"/>
    <m/>
    <s v="VENGD"/>
    <d v="2020-03-27T00:00:00"/>
    <m/>
    <d v="2020-03-27T00:00:00"/>
    <d v="2020-03-27T00:00:00"/>
    <s v="JFPUDENZ"/>
    <m/>
    <m/>
    <m/>
    <m/>
    <m/>
    <m/>
    <m/>
    <m/>
    <m/>
    <x v="0"/>
    <x v="0"/>
  </r>
  <r>
    <s v="JDEARNEST"/>
    <n v="1902582902"/>
    <s v="CSS/CONV-CUSTOM-BLDR"/>
    <s v="BIG RIVER STEEL LLC"/>
    <s v="BRS-WASTE WATER BUILDING"/>
    <s v="EN"/>
    <d v="2020-02-26T00:00:00"/>
    <n v="43952"/>
    <m/>
    <m/>
    <s v="AR"/>
    <s v="AR"/>
    <x v="1"/>
    <s v="KAN"/>
    <s v="E1"/>
    <s v="CCF, CR"/>
    <n v="43892"/>
    <n v="43892"/>
    <m/>
    <n v="23878.26"/>
    <n v="0"/>
    <n v="9.56"/>
    <n v="9.75"/>
    <n v="0"/>
    <n v="0"/>
    <m/>
    <n v="0"/>
    <n v="0"/>
    <n v="0"/>
    <m/>
    <m/>
    <n v="0"/>
    <n v="6272.73"/>
    <n v="26.27"/>
    <n v="0"/>
    <m/>
    <n v="0"/>
    <m/>
    <m/>
    <m/>
    <m/>
    <m/>
    <s v="BWBOREN"/>
    <n v="43871"/>
    <n v="43871"/>
    <n v="43893"/>
    <m/>
    <s v="RDENNIS1"/>
    <m/>
    <m/>
    <n v="43893"/>
    <m/>
    <s v="RSBILLINGS"/>
    <m/>
    <m/>
    <n v="43850"/>
    <n v="43850"/>
    <s v="KUPPN"/>
    <d v="2020-03-03T00:00:00"/>
    <d v="2020-03-03T00:00:00"/>
    <d v="2020-03-16T00:00:00"/>
    <d v="2020-03-16T00:00:00"/>
    <s v="RAMUM"/>
    <d v="2020-03-16T00:00:00"/>
    <d v="2020-03-16T00:00:00"/>
    <d v="2020-03-19T00:00:00"/>
    <d v="2020-03-19T00:00:00"/>
    <m/>
    <m/>
    <m/>
    <m/>
    <m/>
    <s v="SVCORDERMAN"/>
    <d v="2020-03-30T00:00:00"/>
    <m/>
    <d v="2020-03-30T00:00:00"/>
    <m/>
    <s v="KUPPN"/>
    <n v="43913"/>
    <n v="43913"/>
    <n v="43913"/>
    <n v="43913"/>
    <m/>
    <m/>
    <m/>
    <m/>
    <m/>
    <s v="BWBOREN"/>
    <m/>
    <m/>
    <m/>
    <m/>
    <m/>
    <m/>
    <m/>
    <d v="2020-05-01T00:00:00"/>
    <m/>
    <s v="PARTS"/>
    <d v="2020-03-27T00:00:00"/>
    <m/>
    <d v="2020-03-27T00:00:00"/>
    <d v="2020-03-26T00:00:00"/>
    <s v="RSBILLINGS"/>
    <n v="43829"/>
    <n v="43829"/>
    <n v="43851"/>
    <n v="43851"/>
    <m/>
    <m/>
    <m/>
    <m/>
    <m/>
    <x v="0"/>
    <x v="0"/>
  </r>
  <r>
    <s v="RADAVIS"/>
    <n v="1902638305"/>
    <s v="GB/WS-CUSTOM-BLDR"/>
    <s v="MOSSER CONSTRUCTION, INC."/>
    <s v="CLEAN TECH AZALIA RD 12/11/19"/>
    <s v="BO"/>
    <d v="2020-03-24T00:00:00"/>
    <d v="2020-04-16T00:00:00"/>
    <m/>
    <n v="119136"/>
    <s v="KAN"/>
    <s v="ANN"/>
    <x v="1"/>
    <s v="KAN"/>
    <s v="E1"/>
    <m/>
    <d v="2020-03-25T00:00:00"/>
    <d v="2020-03-25T00:00:00"/>
    <m/>
    <n v="0"/>
    <n v="0"/>
    <n v="0"/>
    <n v="24.45"/>
    <n v="24.45"/>
    <n v="0"/>
    <m/>
    <n v="0"/>
    <n v="0"/>
    <n v="0"/>
    <m/>
    <m/>
    <n v="0"/>
    <n v="0"/>
    <m/>
    <n v="0"/>
    <m/>
    <n v="0"/>
    <m/>
    <m/>
    <m/>
    <m/>
    <m/>
    <s v="DINWOSU"/>
    <m/>
    <m/>
    <m/>
    <m/>
    <s v="JHWOEHRER"/>
    <m/>
    <m/>
    <m/>
    <m/>
    <m/>
    <m/>
    <m/>
    <m/>
    <m/>
    <s v="ARUL"/>
    <d v="2020-03-25T00:00:00"/>
    <n v="43915"/>
    <d v="2020-03-25T00:00:00"/>
    <n v="43915"/>
    <s v="SYEDS"/>
    <n v="43915"/>
    <n v="43915"/>
    <n v="43915"/>
    <n v="43915"/>
    <m/>
    <m/>
    <m/>
    <m/>
    <m/>
    <s v="SVCORDERMAN"/>
    <m/>
    <m/>
    <d v="2020-03-26T00:00:00"/>
    <d v="2020-03-25T00:00:00"/>
    <m/>
    <m/>
    <m/>
    <m/>
    <m/>
    <m/>
    <m/>
    <m/>
    <n v="43920"/>
    <m/>
    <s v="JHWOEHRER"/>
    <m/>
    <m/>
    <m/>
    <m/>
    <m/>
    <m/>
    <m/>
    <d v="2020-04-16T00:00:00"/>
    <m/>
    <s v="VENGD"/>
    <d v="2020-03-25T00:00:00"/>
    <m/>
    <d v="2020-03-25T00:00:00"/>
    <d v="2020-03-25T00:00:00"/>
    <s v="NANCB"/>
    <m/>
    <m/>
    <m/>
    <m/>
    <m/>
    <m/>
    <m/>
    <m/>
    <m/>
    <x v="0"/>
    <x v="0"/>
  </r>
  <r>
    <s v="BENADEAU"/>
    <n v="1902708001"/>
    <s v="GB/WS-CUSTOM-BLDR"/>
    <s v="TINDALL CONSTRUCTION, INC."/>
    <s v="BEL-O COOLING &amp; HEAT 12/20/19"/>
    <s v="EN"/>
    <d v="2019-12-20T00:00:00"/>
    <n v="43949"/>
    <m/>
    <m/>
    <s v="KAN"/>
    <s v="KC1"/>
    <x v="1"/>
    <s v="KAN"/>
    <s v="F3"/>
    <s v="CR"/>
    <n v="43854"/>
    <n v="43857"/>
    <m/>
    <n v="249397.36"/>
    <n v="0"/>
    <n v="62.39"/>
    <n v="48.16"/>
    <n v="0"/>
    <n v="221"/>
    <n v="221"/>
    <n v="300.58999999999997"/>
    <n v="0"/>
    <n v="300.58999999999997"/>
    <n v="25908"/>
    <n v="16501"/>
    <n v="0"/>
    <n v="38500.050000000003"/>
    <n v="15.436999999999999"/>
    <n v="0"/>
    <m/>
    <n v="22.07"/>
    <m/>
    <m/>
    <m/>
    <m/>
    <m/>
    <s v="HEFLA"/>
    <n v="43874"/>
    <m/>
    <n v="43882"/>
    <n v="43882"/>
    <s v="LEASAAD"/>
    <n v="43879"/>
    <m/>
    <n v="43879"/>
    <n v="43881"/>
    <m/>
    <m/>
    <m/>
    <m/>
    <m/>
    <s v="SADAD"/>
    <n v="43887"/>
    <n v="43887"/>
    <n v="43896"/>
    <n v="43896"/>
    <s v="SADAD"/>
    <n v="43899"/>
    <m/>
    <n v="43899"/>
    <n v="43900"/>
    <m/>
    <m/>
    <m/>
    <m/>
    <m/>
    <s v="SVCORDERMAN"/>
    <d v="2020-03-26T00:00:00"/>
    <m/>
    <d v="2020-03-26T00:00:00"/>
    <m/>
    <s v="SADAD"/>
    <n v="43900"/>
    <m/>
    <n v="43900"/>
    <n v="43900"/>
    <m/>
    <m/>
    <m/>
    <m/>
    <m/>
    <s v="ZACHS"/>
    <m/>
    <m/>
    <m/>
    <m/>
    <m/>
    <m/>
    <m/>
    <d v="2020-04-28T00:00:00"/>
    <m/>
    <s v="PRASANTH"/>
    <d v="2020-03-18T00:00:00"/>
    <m/>
    <d v="2020-03-18T00:00:00"/>
    <d v="2020-03-18T00:00:00"/>
    <s v="DLDUFFEY"/>
    <n v="43840"/>
    <n v="43840"/>
    <n v="43852"/>
    <n v="43854"/>
    <s v="RYANM"/>
    <m/>
    <m/>
    <m/>
    <m/>
    <x v="0"/>
    <x v="0"/>
  </r>
  <r>
    <s v="SELUNDIN"/>
    <n v="1901827401"/>
    <s v="GB/WS-CUSTOM-BLDR"/>
    <s v="ALTMANN CONSTRUCTION COMPANY, INC."/>
    <s v="MEMBRANE SYSTEMS 8/28/19"/>
    <s v="BO"/>
    <d v="2019-08-28T00:00:00"/>
    <d v="2020-04-17T00:00:00"/>
    <m/>
    <m/>
    <s v="KAN"/>
    <s v="KC3"/>
    <x v="2"/>
    <s v="KAN"/>
    <s v="B1"/>
    <m/>
    <d v="2020-01-28T00:00:00"/>
    <d v="2020-01-29T00:00:00"/>
    <m/>
    <n v="138364"/>
    <n v="0"/>
    <n v="48.54"/>
    <n v="45.37"/>
    <n v="45.37"/>
    <n v="180"/>
    <n v="170"/>
    <n v="227.75"/>
    <n v="0"/>
    <n v="227.75"/>
    <n v="18251"/>
    <n v="11625"/>
    <n v="0"/>
    <n v="34507"/>
    <n v="24.939"/>
    <n v="56222.71"/>
    <m/>
    <n v="18.5"/>
    <m/>
    <m/>
    <m/>
    <m/>
    <m/>
    <s v="KMBUCK"/>
    <n v="43864"/>
    <n v="43864"/>
    <n v="43871"/>
    <n v="43871"/>
    <s v="JUNGA"/>
    <n v="43868"/>
    <m/>
    <n v="43868"/>
    <m/>
    <s v="KMBUCK"/>
    <n v="43871"/>
    <n v="43871"/>
    <n v="43871"/>
    <n v="43871"/>
    <s v="MAROJAS"/>
    <d v="2020-02-11T00:00:00"/>
    <n v="43873"/>
    <d v="2020-02-21T00:00:00"/>
    <n v="43889"/>
    <s v="TAMCLAUGHLIN"/>
    <n v="43885"/>
    <n v="43886"/>
    <n v="43893"/>
    <n v="43893"/>
    <m/>
    <m/>
    <m/>
    <m/>
    <m/>
    <s v="SVCORDERMAN"/>
    <d v="2020-03-27T00:00:00"/>
    <m/>
    <d v="2020-03-06T00:00:00"/>
    <d v="2020-03-06T00:00:00"/>
    <s v="MAROJAS"/>
    <n v="43893"/>
    <n v="43893"/>
    <n v="43895"/>
    <n v="43895"/>
    <s v="COMPASS"/>
    <m/>
    <m/>
    <d v="2020-03-30T00:00:00"/>
    <n v="43901"/>
    <s v="LEASAAD"/>
    <m/>
    <m/>
    <m/>
    <m/>
    <m/>
    <m/>
    <m/>
    <d v="2020-03-17T00:00:00"/>
    <n v="43917"/>
    <s v="MAROJAS"/>
    <d v="2020-03-05T00:00:00"/>
    <m/>
    <d v="2020-03-05T00:00:00"/>
    <d v="2020-03-05T00:00:00"/>
    <s v="JDHUDSON"/>
    <n v="43846"/>
    <n v="43846"/>
    <n v="43858"/>
    <n v="43857"/>
    <s v="CINDYSU"/>
    <m/>
    <m/>
    <m/>
    <m/>
    <x v="0"/>
    <x v="0"/>
  </r>
  <r>
    <s v="MJWILLIAMS"/>
    <n v="1902559901"/>
    <s v="GB/WS-STD-BLDR"/>
    <s v="HME, INC."/>
    <s v="GARDEN PLAIN HIGH 11/27/19"/>
    <s v="BO"/>
    <d v="2019-11-27T00:00:00"/>
    <d v="2020-04-03T00:00:00"/>
    <m/>
    <n v="19.154001000000001"/>
    <s v="KAN"/>
    <s v="VIS"/>
    <x v="2"/>
    <s v="KAN"/>
    <s v="B1"/>
    <m/>
    <d v="2020-02-21T00:00:00"/>
    <d v="2020-02-24T00:00:00"/>
    <m/>
    <n v="34619.72"/>
    <n v="0"/>
    <n v="6.49"/>
    <n v="7.47"/>
    <n v="7.47"/>
    <n v="54"/>
    <n v="54"/>
    <n v="181.25"/>
    <n v="0"/>
    <n v="181.25"/>
    <n v="10558.93"/>
    <n v="6725"/>
    <n v="0"/>
    <n v="13099.72"/>
    <n v="37.838999999999999"/>
    <n v="18146.47"/>
    <m/>
    <n v="24.87"/>
    <m/>
    <m/>
    <m/>
    <m/>
    <m/>
    <s v="MRAZOUKI"/>
    <n v="43854"/>
    <n v="43854"/>
    <n v="43859"/>
    <m/>
    <s v="HAMIS"/>
    <n v="43838"/>
    <n v="43838"/>
    <n v="43838"/>
    <m/>
    <s v="WIEBJ"/>
    <n v="43816"/>
    <n v="43816"/>
    <n v="43816"/>
    <n v="43816"/>
    <s v="RBSCHMIDT"/>
    <d v="2020-02-18T00:00:00"/>
    <d v="2020-02-18T00:00:00"/>
    <d v="2020-03-06T00:00:00"/>
    <d v="2020-03-05T00:00:00"/>
    <s v="TAMCLAUGHLIN"/>
    <d v="2020-03-09T00:00:00"/>
    <d v="2020-03-06T00:00:00"/>
    <d v="2020-03-10T00:00:00"/>
    <d v="2020-03-10T00:00:00"/>
    <m/>
    <m/>
    <m/>
    <m/>
    <m/>
    <s v="SVCORDERMAN"/>
    <d v="2020-03-13T00:00:00"/>
    <m/>
    <d v="2020-03-13T00:00:00"/>
    <d v="2020-03-13T00:00:00"/>
    <s v="RBSCHMIDT"/>
    <d v="2020-03-11T00:00:00"/>
    <d v="2020-03-11T00:00:00"/>
    <d v="2020-03-12T00:00:00"/>
    <n v="43902"/>
    <s v="MJWILLIAMS"/>
    <m/>
    <m/>
    <d v="2020-03-18T00:00:00"/>
    <m/>
    <s v="HAMIS"/>
    <m/>
    <m/>
    <m/>
    <m/>
    <m/>
    <m/>
    <m/>
    <d v="2020-03-27T00:00:00"/>
    <m/>
    <s v="RBSCHMIDT"/>
    <d v="2020-03-12T00:00:00"/>
    <m/>
    <d v="2020-03-12T00:00:00"/>
    <d v="2020-03-12T00:00:00"/>
    <s v="DLDUFFEY"/>
    <n v="43850"/>
    <n v="43850"/>
    <n v="43852"/>
    <n v="43871"/>
    <m/>
    <m/>
    <m/>
    <m/>
    <m/>
    <x v="0"/>
    <x v="0"/>
  </r>
  <r>
    <s v="MJWILLIAMS"/>
    <n v="1902724901"/>
    <s v="GB/WS-STD-BLDR"/>
    <s v="SCHWADA BUILDERS, INC."/>
    <s v="BOTKINS TRUCKING 12/28/19"/>
    <s v="BO"/>
    <d v="2019-12-27T00:00:00"/>
    <d v="2020-03-30T00:00:00"/>
    <m/>
    <n v="12272019"/>
    <s v="KAN"/>
    <s v="KC3"/>
    <x v="2"/>
    <s v="KAN"/>
    <s v="B1"/>
    <m/>
    <n v="43887"/>
    <n v="43888"/>
    <m/>
    <n v="16079"/>
    <n v="0"/>
    <n v="3.03"/>
    <n v="3.3"/>
    <n v="3.3"/>
    <n v="54"/>
    <n v="54"/>
    <n v="82.5"/>
    <n v="0"/>
    <n v="82.5"/>
    <n v="5352"/>
    <n v="3409"/>
    <n v="0"/>
    <n v="4679"/>
    <n v="29.1"/>
    <n v="8496.6299999999992"/>
    <m/>
    <n v="27.4"/>
    <m/>
    <m/>
    <m/>
    <m/>
    <m/>
    <s v="NBRADLEY"/>
    <n v="43859"/>
    <n v="43859"/>
    <n v="43864"/>
    <n v="43864"/>
    <s v="HAMIS"/>
    <n v="43861"/>
    <m/>
    <n v="43861"/>
    <m/>
    <s v="NBRADLEY"/>
    <n v="43864"/>
    <n v="43864"/>
    <n v="43864"/>
    <n v="43864"/>
    <s v="SPULLIAM"/>
    <d v="2020-02-03T00:00:00"/>
    <n v="43864"/>
    <d v="2020-02-10T00:00:00"/>
    <n v="43871"/>
    <s v="AAVONSEGGERN"/>
    <n v="43887"/>
    <n v="43872"/>
    <n v="43889"/>
    <n v="43873"/>
    <m/>
    <m/>
    <m/>
    <m/>
    <m/>
    <s v="SVCORDERMAN"/>
    <n v="43899"/>
    <m/>
    <d v="2020-03-09T00:00:00"/>
    <d v="2020-03-04T00:00:00"/>
    <s v="SPULLIAM"/>
    <n v="43894"/>
    <n v="43894"/>
    <n v="43896"/>
    <n v="43882"/>
    <m/>
    <m/>
    <m/>
    <d v="2020-03-09T00:00:00"/>
    <m/>
    <s v="HAMIS"/>
    <m/>
    <m/>
    <m/>
    <m/>
    <m/>
    <m/>
    <m/>
    <d v="2020-03-24T00:00:00"/>
    <m/>
    <s v="SPULLIAM"/>
    <d v="2020-03-06T00:00:00"/>
    <m/>
    <d v="2020-03-06T00:00:00"/>
    <d v="2020-03-04T00:00:00"/>
    <s v="SLATN"/>
    <n v="43840"/>
    <n v="43840"/>
    <n v="43850"/>
    <n v="43854"/>
    <m/>
    <m/>
    <m/>
    <m/>
    <m/>
    <x v="0"/>
    <x v="0"/>
  </r>
  <r>
    <s v="SELUNDIN"/>
    <n v="2000008701"/>
    <s v="GB/WS-STD-BLDR"/>
    <s v="JOHNSON WILSON CONSTRUCTORS, INC."/>
    <s v="HAINES AIRPORT LLC 01/06/20"/>
    <s v="BO"/>
    <d v="2020-01-06T00:00:00"/>
    <n v="43950"/>
    <m/>
    <m/>
    <s v="LAT"/>
    <s v="VIS"/>
    <x v="2"/>
    <s v="KAN"/>
    <s v="B1"/>
    <m/>
    <n v="43876"/>
    <n v="43878"/>
    <m/>
    <n v="18187"/>
    <n v="0"/>
    <n v="2.87"/>
    <n v="3.44"/>
    <n v="3.44"/>
    <n v="45"/>
    <n v="44"/>
    <n v="72.75"/>
    <n v="0"/>
    <n v="72.75"/>
    <n v="4450.95"/>
    <n v="2835"/>
    <n v="0"/>
    <n v="4716.55"/>
    <n v="25.934000000000001"/>
    <n v="0"/>
    <m/>
    <n v="34"/>
    <m/>
    <m/>
    <m/>
    <m/>
    <m/>
    <s v="CSORIANO"/>
    <n v="43878"/>
    <n v="43878"/>
    <n v="43882"/>
    <m/>
    <s v="CAWANG"/>
    <n v="43881"/>
    <n v="43881"/>
    <n v="43881"/>
    <m/>
    <m/>
    <m/>
    <m/>
    <m/>
    <m/>
    <s v="SPULLIAM"/>
    <d v="2020-02-26T00:00:00"/>
    <n v="43886"/>
    <d v="2020-03-03T00:00:00"/>
    <n v="43893"/>
    <s v="TAMCLAUGHLIN"/>
    <n v="43895"/>
    <n v="43893"/>
    <n v="43896"/>
    <n v="43894"/>
    <m/>
    <m/>
    <m/>
    <m/>
    <m/>
    <s v="SVCORDERMAN"/>
    <d v="2020-03-31T00:00:00"/>
    <m/>
    <d v="2020-03-31T00:00:00"/>
    <d v="2020-03-24T00:00:00"/>
    <s v="SPULLIAM"/>
    <n v="43901"/>
    <n v="43895"/>
    <n v="43903"/>
    <n v="43903"/>
    <s v="COMPASS"/>
    <m/>
    <m/>
    <d v="2020-04-01T00:00:00"/>
    <n v="43915"/>
    <s v="SLSEYFERT"/>
    <m/>
    <m/>
    <m/>
    <m/>
    <m/>
    <m/>
    <m/>
    <d v="2020-04-29T00:00:00"/>
    <m/>
    <s v="SPULLIAM"/>
    <d v="2020-03-13T00:00:00"/>
    <m/>
    <d v="2020-03-13T00:00:00"/>
    <d v="2020-03-13T00:00:00"/>
    <s v="CLMARTINEZ"/>
    <n v="43874"/>
    <n v="43874"/>
    <n v="43875"/>
    <n v="43875"/>
    <m/>
    <m/>
    <m/>
    <m/>
    <m/>
    <x v="0"/>
    <x v="0"/>
  </r>
  <r>
    <s v="MEHURD"/>
    <n v="2000338801"/>
    <s v="GB/WS-CUSTOM-BLDR"/>
    <s v="FORCE CONSTRUCTION COMPANY, INC."/>
    <s v="IHC 2020 INTERIOR PARTITION"/>
    <s v="BO"/>
    <d v="2020-02-17T00:00:00"/>
    <d v="2020-04-01T00:00:00"/>
    <m/>
    <n v="20024"/>
    <s v="KAN"/>
    <s v="KC1"/>
    <x v="2"/>
    <s v="KAN"/>
    <s v="B1"/>
    <m/>
    <d v="2020-02-28T00:00:00"/>
    <d v="2020-03-02T00:00:00"/>
    <m/>
    <n v="23438.639999999999"/>
    <n v="0"/>
    <n v="4.62"/>
    <n v="4.13"/>
    <n v="4.13"/>
    <n v="60"/>
    <n v="60"/>
    <n v="61"/>
    <n v="0"/>
    <n v="61"/>
    <n v="10362"/>
    <n v="6600"/>
    <n v="0"/>
    <n v="5669.47"/>
    <n v="24.189"/>
    <n v="-0.01"/>
    <m/>
    <n v="24.8"/>
    <m/>
    <m/>
    <m/>
    <m/>
    <m/>
    <s v="JHWOEHRER"/>
    <d v="2020-02-25T00:00:00"/>
    <d v="2020-02-25T00:00:00"/>
    <d v="2020-02-26T00:00:00"/>
    <d v="2020-02-26T00:00:00"/>
    <m/>
    <m/>
    <m/>
    <m/>
    <m/>
    <m/>
    <m/>
    <m/>
    <m/>
    <m/>
    <s v="JBWILCOXSON"/>
    <d v="2020-03-02T00:00:00"/>
    <d v="2020-03-06T00:00:00"/>
    <d v="2020-03-10T00:00:00"/>
    <d v="2020-03-10T00:00:00"/>
    <s v="TAMCLAUGHLIN"/>
    <d v="2020-03-11T00:00:00"/>
    <d v="2020-03-11T00:00:00"/>
    <d v="2020-03-12T00:00:00"/>
    <d v="2020-03-12T00:00:00"/>
    <m/>
    <m/>
    <m/>
    <m/>
    <m/>
    <s v="SVCORDERMAN"/>
    <d v="2020-03-13T00:00:00"/>
    <m/>
    <d v="2020-03-13T00:00:00"/>
    <d v="2020-03-13T00:00:00"/>
    <s v="JBWILCOXSON"/>
    <d v="2020-03-12T00:00:00"/>
    <m/>
    <d v="2020-03-13T00:00:00"/>
    <m/>
    <s v="COMPASS"/>
    <m/>
    <m/>
    <d v="2020-03-23T00:00:00"/>
    <n v="43912"/>
    <m/>
    <m/>
    <m/>
    <m/>
    <m/>
    <m/>
    <m/>
    <m/>
    <d v="2020-04-01T00:00:00"/>
    <m/>
    <s v="JBWILCOXSON"/>
    <d v="2020-03-13T00:00:00"/>
    <m/>
    <d v="2020-03-13T00:00:00"/>
    <d v="2020-03-13T00:00:00"/>
    <s v="TRLUCAS"/>
    <d v="2020-02-18T00:00:00"/>
    <m/>
    <d v="2020-02-25T00:00:00"/>
    <d v="2020-02-25T00:00:00"/>
    <s v="GLPEVELER"/>
    <m/>
    <m/>
    <m/>
    <m/>
    <x v="0"/>
    <x v="0"/>
  </r>
  <r>
    <s v="FARRM"/>
    <n v="1902051608"/>
    <s v="GB-ENPARTS-BLDR"/>
    <s v="BJ BAAS BUILDERS, INC."/>
    <s v="SLAWSON EXPLORATION"/>
    <s v="BO"/>
    <d v="2020-03-23T00:00:00"/>
    <m/>
    <m/>
    <m/>
    <s v="MXC"/>
    <s v="MXC"/>
    <x v="2"/>
    <s v="KAN"/>
    <s v="B1"/>
    <m/>
    <m/>
    <m/>
    <m/>
    <n v="5773"/>
    <n v="0"/>
    <n v="7.0000000000000007E-2"/>
    <n v="7.0000000000000007E-2"/>
    <n v="7.0000000000000007E-2"/>
    <n v="3"/>
    <n v="3"/>
    <n v="0"/>
    <n v="3"/>
    <n v="3"/>
    <n v="515"/>
    <n v="330"/>
    <n v="0"/>
    <n v="318"/>
    <n v="5.508"/>
    <n v="415.54"/>
    <m/>
    <n v="0"/>
    <m/>
    <m/>
    <m/>
    <m/>
    <m/>
    <s v="NSHERNANDEZ"/>
    <m/>
    <m/>
    <m/>
    <m/>
    <s v="GONZJ3"/>
    <m/>
    <m/>
    <m/>
    <m/>
    <m/>
    <m/>
    <m/>
    <m/>
    <m/>
    <m/>
    <m/>
    <m/>
    <m/>
    <m/>
    <m/>
    <m/>
    <m/>
    <m/>
    <m/>
    <m/>
    <m/>
    <m/>
    <m/>
    <m/>
    <s v="SVCORDERMAN"/>
    <d v="2020-03-24T00:00:00"/>
    <m/>
    <d v="2020-03-24T00:00:00"/>
    <d v="2020-03-24T00:00:00"/>
    <m/>
    <m/>
    <m/>
    <m/>
    <m/>
    <m/>
    <m/>
    <m/>
    <d v="2020-03-27T00:00:00"/>
    <m/>
    <s v="DEPALMER"/>
    <m/>
    <m/>
    <m/>
    <m/>
    <m/>
    <m/>
    <m/>
    <d v="2020-03-31T00:00:00"/>
    <n v="43917"/>
    <s v="JBWILCOXSON"/>
    <d v="2020-03-25T00:00:00"/>
    <m/>
    <d v="2020-03-25T00:00:00"/>
    <d v="2020-03-24T00:00:00"/>
    <s v="DSEGURA"/>
    <m/>
    <m/>
    <m/>
    <m/>
    <m/>
    <m/>
    <m/>
    <m/>
    <m/>
    <x v="0"/>
    <x v="1"/>
  </r>
  <r>
    <s v="BENADEAU"/>
    <n v="1902450102"/>
    <s v="CLAIM-ENPARTS-BLDR"/>
    <s v="LEO STRAATMANN FARM SERVICE"/>
    <s v="PURINA SHELTER ROOF 11-13-19"/>
    <s v="BO"/>
    <d v="2020-02-24T00:00:00"/>
    <d v="2020-02-27T00:00:00"/>
    <m/>
    <s v="per Randy 11/8/19"/>
    <s v="KAN"/>
    <s v="KC3"/>
    <x v="2"/>
    <s v="KAN"/>
    <s v="C1"/>
    <s v="OTHER"/>
    <m/>
    <m/>
    <m/>
    <n v="1"/>
    <n v="0"/>
    <n v="0"/>
    <n v="0"/>
    <n v="0"/>
    <n v="0"/>
    <m/>
    <n v="0"/>
    <n v="0"/>
    <n v="0"/>
    <m/>
    <m/>
    <n v="0"/>
    <n v="0"/>
    <m/>
    <n v="-19.63"/>
    <m/>
    <n v="0"/>
    <m/>
    <m/>
    <m/>
    <m/>
    <m/>
    <s v="NBRADLEY"/>
    <m/>
    <m/>
    <m/>
    <m/>
    <s v="HAMIS"/>
    <m/>
    <m/>
    <m/>
    <m/>
    <m/>
    <m/>
    <m/>
    <m/>
    <m/>
    <m/>
    <m/>
    <m/>
    <m/>
    <m/>
    <m/>
    <m/>
    <m/>
    <m/>
    <m/>
    <m/>
    <m/>
    <m/>
    <m/>
    <m/>
    <s v="SVCORDERMAN"/>
    <d v="2020-02-24T00:00:00"/>
    <m/>
    <d v="2020-02-24T00:00:00"/>
    <d v="2020-02-24T00:00:00"/>
    <m/>
    <m/>
    <m/>
    <m/>
    <m/>
    <m/>
    <m/>
    <m/>
    <d v="2020-02-27T00:00:00"/>
    <m/>
    <s v="HAMIS"/>
    <m/>
    <m/>
    <m/>
    <m/>
    <m/>
    <m/>
    <m/>
    <d v="2020-03-09T00:00:00"/>
    <n v="43888"/>
    <s v="JBWILCOXSON"/>
    <d v="2020-02-24T00:00:00"/>
    <m/>
    <d v="2020-02-24T00:00:00"/>
    <d v="2020-02-24T00:00:00"/>
    <s v="SLATN"/>
    <m/>
    <m/>
    <m/>
    <m/>
    <m/>
    <m/>
    <m/>
    <m/>
    <m/>
    <x v="0"/>
    <x v="2"/>
  </r>
  <r>
    <s v="PCSASSER"/>
    <n v="1901516935"/>
    <s v="GB-ENPARTS-BLDR"/>
    <s v="SCHWOB BUILDING COMPANY LTD."/>
    <s v="GCGV 7/11/19"/>
    <s v="BO"/>
    <d v="2020-03-18T00:00:00"/>
    <m/>
    <m/>
    <s v="19305-001"/>
    <s v="KAN"/>
    <s v="KC1"/>
    <x v="2"/>
    <s v="KAN"/>
    <s v="C1"/>
    <m/>
    <m/>
    <m/>
    <m/>
    <n v="3710.24"/>
    <n v="3710.24"/>
    <n v="0.24"/>
    <n v="0.24"/>
    <n v="0.24"/>
    <n v="10"/>
    <m/>
    <n v="6"/>
    <n v="0"/>
    <n v="6"/>
    <n v="1727"/>
    <n v="1100"/>
    <n v="0"/>
    <n v="1129.24"/>
    <n v="30.436"/>
    <n v="2201.56"/>
    <n v="59.337000000000003"/>
    <n v="0"/>
    <m/>
    <m/>
    <m/>
    <m/>
    <m/>
    <s v="HEFLA"/>
    <m/>
    <m/>
    <m/>
    <m/>
    <s v="LEASAAD"/>
    <m/>
    <m/>
    <m/>
    <m/>
    <m/>
    <m/>
    <m/>
    <m/>
    <m/>
    <s v="AAVONSEGGERN"/>
    <n v="43908"/>
    <n v="43908"/>
    <n v="43908"/>
    <n v="43908"/>
    <m/>
    <m/>
    <m/>
    <m/>
    <m/>
    <m/>
    <m/>
    <m/>
    <m/>
    <m/>
    <s v="SVCORDERMAN"/>
    <d v="2020-03-18T00:00:00"/>
    <m/>
    <d v="2020-03-18T00:00:00"/>
    <d v="2020-03-18T00:00:00"/>
    <m/>
    <m/>
    <m/>
    <m/>
    <m/>
    <m/>
    <m/>
    <m/>
    <d v="2020-03-23T00:00:00"/>
    <m/>
    <s v="HEFLA"/>
    <m/>
    <m/>
    <m/>
    <m/>
    <m/>
    <m/>
    <m/>
    <d v="2020-03-25T00:00:00"/>
    <n v="43916"/>
    <s v="AAVONSEGGERN"/>
    <d v="2020-03-18T00:00:00"/>
    <m/>
    <d v="2020-03-18T00:00:00"/>
    <d v="2020-03-18T00:00:00"/>
    <s v="JFPUDENZ"/>
    <m/>
    <m/>
    <m/>
    <m/>
    <m/>
    <m/>
    <m/>
    <m/>
    <m/>
    <x v="0"/>
    <x v="1"/>
  </r>
  <r>
    <s v="MJWILLIAMS"/>
    <n v="1901952619"/>
    <s v="CLAIM-ENPARTS-BLDR"/>
    <s v="SEPTAGON CONST. CO., INC."/>
    <s v="HELENA - BLDG Z 9/10/19"/>
    <s v="BO"/>
    <d v="2020-03-16T00:00:00"/>
    <m/>
    <m/>
    <s v="4-19-011-13.1"/>
    <s v="KAN"/>
    <s v="OS"/>
    <x v="2"/>
    <s v="KAN"/>
    <s v="D1"/>
    <s v="OTHER"/>
    <m/>
    <m/>
    <m/>
    <n v="192.53"/>
    <n v="0"/>
    <n v="0.09"/>
    <n v="0.09"/>
    <n v="0.09"/>
    <n v="0"/>
    <m/>
    <n v="0"/>
    <n v="0"/>
    <n v="0"/>
    <m/>
    <m/>
    <n v="0"/>
    <n v="69.53"/>
    <n v="36.113999999999997"/>
    <n v="-194.75"/>
    <m/>
    <n v="0"/>
    <m/>
    <m/>
    <m/>
    <m/>
    <m/>
    <s v="SAYOUSEF"/>
    <m/>
    <m/>
    <m/>
    <m/>
    <s v="LEASAAD"/>
    <m/>
    <m/>
    <m/>
    <m/>
    <m/>
    <m/>
    <m/>
    <m/>
    <m/>
    <s v="JKTURNER"/>
    <n v="43906"/>
    <n v="43906"/>
    <n v="43906"/>
    <n v="43906"/>
    <m/>
    <m/>
    <m/>
    <m/>
    <m/>
    <m/>
    <m/>
    <m/>
    <m/>
    <m/>
    <s v="SVCORDERMAN"/>
    <d v="2020-03-16T00:00:00"/>
    <m/>
    <d v="2020-03-16T00:00:00"/>
    <d v="2020-03-16T00:00:00"/>
    <m/>
    <m/>
    <m/>
    <m/>
    <m/>
    <m/>
    <m/>
    <m/>
    <n v="43909"/>
    <m/>
    <s v="SAYOUSEF"/>
    <m/>
    <m/>
    <m/>
    <m/>
    <m/>
    <m/>
    <m/>
    <d v="2020-03-19T00:00:00"/>
    <d v="2020-03-20T00:00:00"/>
    <s v="JKTURNER"/>
    <d v="2020-03-16T00:00:00"/>
    <m/>
    <d v="2020-03-16T00:00:00"/>
    <d v="2020-03-16T00:00:00"/>
    <s v="JFPUDENZ"/>
    <m/>
    <m/>
    <m/>
    <m/>
    <m/>
    <m/>
    <m/>
    <m/>
    <m/>
    <x v="0"/>
    <x v="2"/>
  </r>
  <r>
    <s v="MJWILLIAMS"/>
    <n v="1901952620"/>
    <s v="CLAIM-ENPARTS-BLDR"/>
    <s v="SEPTAGON CONST. CO., INC."/>
    <s v="HELENA - BLDG Z 9/10/19"/>
    <s v="BO"/>
    <d v="2020-03-18T00:00:00"/>
    <m/>
    <m/>
    <s v="4-19-011-13.1"/>
    <s v="KAN"/>
    <s v="OS"/>
    <x v="2"/>
    <s v="KAN"/>
    <s v="D1"/>
    <s v="OTHER"/>
    <m/>
    <m/>
    <m/>
    <n v="148.13"/>
    <n v="0"/>
    <n v="0.05"/>
    <n v="0.05"/>
    <n v="0.05"/>
    <n v="0"/>
    <m/>
    <n v="0"/>
    <n v="0"/>
    <n v="0"/>
    <m/>
    <m/>
    <n v="0"/>
    <n v="54.13"/>
    <n v="36.542000000000002"/>
    <n v="-143.68"/>
    <m/>
    <n v="0"/>
    <m/>
    <m/>
    <m/>
    <m/>
    <m/>
    <s v="SAYOUSEF"/>
    <m/>
    <m/>
    <m/>
    <m/>
    <s v="LEASAAD"/>
    <m/>
    <m/>
    <m/>
    <m/>
    <m/>
    <m/>
    <m/>
    <m/>
    <m/>
    <s v="JLBAY"/>
    <d v="2020-03-17T00:00:00"/>
    <d v="2020-03-17T00:00:00"/>
    <d v="2020-03-18T00:00:00"/>
    <d v="2020-03-17T00:00:00"/>
    <m/>
    <m/>
    <m/>
    <m/>
    <m/>
    <m/>
    <m/>
    <m/>
    <m/>
    <m/>
    <s v="SVCORDERMAN"/>
    <d v="2020-03-19T00:00:00"/>
    <m/>
    <d v="2020-03-18T00:00:00"/>
    <d v="2020-03-18T00:00:00"/>
    <m/>
    <m/>
    <m/>
    <m/>
    <m/>
    <m/>
    <m/>
    <m/>
    <m/>
    <m/>
    <s v="SAYOUSEF"/>
    <m/>
    <m/>
    <m/>
    <m/>
    <m/>
    <m/>
    <m/>
    <d v="2020-03-24T00:00:00"/>
    <n v="43914"/>
    <s v="JLBAY"/>
    <d v="2020-03-18T00:00:00"/>
    <m/>
    <d v="2020-03-18T00:00:00"/>
    <d v="2020-03-18T00:00:00"/>
    <s v="JFPUDENZ"/>
    <m/>
    <m/>
    <m/>
    <m/>
    <m/>
    <m/>
    <m/>
    <m/>
    <m/>
    <x v="0"/>
    <x v="2"/>
  </r>
  <r>
    <s v="RADAVIS"/>
    <n v="1901964601"/>
    <s v="GB/LM-CUSTOM-BLDR"/>
    <s v="CLOUSE CONSTRUCTION CORP."/>
    <s v="MAIN WAREHOUSE 9/11/19"/>
    <s v="BO"/>
    <d v="2019-09-11T00:00:00"/>
    <n v="43906"/>
    <m/>
    <n v="9112019"/>
    <s v="KAN"/>
    <s v="KC1"/>
    <x v="2"/>
    <s v="KAN"/>
    <s v="E1"/>
    <m/>
    <n v="43725"/>
    <n v="43726"/>
    <m/>
    <n v="235390"/>
    <n v="235390"/>
    <n v="144.94999999999999"/>
    <n v="82.76"/>
    <n v="82.76"/>
    <n v="483"/>
    <n v="483"/>
    <n v="890.75"/>
    <n v="0"/>
    <n v="890.75"/>
    <n v="82893"/>
    <n v="53066"/>
    <n v="0"/>
    <n v="-141202"/>
    <m/>
    <n v="54874.5"/>
    <n v="23.312000000000001"/>
    <n v="21.3"/>
    <m/>
    <m/>
    <m/>
    <m/>
    <m/>
    <s v="JHWOEHRER"/>
    <n v="43815"/>
    <n v="43815"/>
    <n v="43836"/>
    <n v="43836"/>
    <s v="SOMMJ"/>
    <n v="43840"/>
    <n v="43840"/>
    <n v="43843"/>
    <n v="43822"/>
    <s v="JHWOEHRER"/>
    <m/>
    <m/>
    <n v="43756"/>
    <m/>
    <s v="SDSENECAL"/>
    <n v="43838"/>
    <n v="43838"/>
    <n v="43871"/>
    <n v="43885"/>
    <s v="DWHILL"/>
    <n v="43872"/>
    <n v="43872"/>
    <n v="43880"/>
    <n v="43885"/>
    <m/>
    <m/>
    <m/>
    <m/>
    <m/>
    <s v="SVCORDERMAN"/>
    <d v="2020-02-25T00:00:00"/>
    <m/>
    <d v="2020-02-25T00:00:00"/>
    <d v="2020-02-25T00:00:00"/>
    <s v="SDSENECAL"/>
    <n v="43878"/>
    <n v="43878"/>
    <n v="43881"/>
    <n v="43881"/>
    <s v="COMPASS"/>
    <n v="43887"/>
    <n v="43887"/>
    <d v="2020-02-28T00:00:00"/>
    <n v="43888"/>
    <s v="LEASAAD"/>
    <m/>
    <m/>
    <m/>
    <m/>
    <m/>
    <m/>
    <m/>
    <d v="2020-03-17T00:00:00"/>
    <d v="2020-03-18T00:00:00"/>
    <s v="SDSENECAL"/>
    <d v="2020-02-24T00:00:00"/>
    <m/>
    <d v="2020-02-24T00:00:00"/>
    <d v="2020-02-24T00:00:00"/>
    <s v="JDHUDSON"/>
    <n v="43745"/>
    <n v="43745"/>
    <n v="43763"/>
    <n v="43748"/>
    <s v="AWOPEL"/>
    <m/>
    <m/>
    <m/>
    <m/>
    <x v="0"/>
    <x v="0"/>
  </r>
  <r>
    <s v="RADAVIS"/>
    <n v="1901964604"/>
    <s v="GB/LM-CUSTOM-BLDR"/>
    <s v="CLOUSE CONSTRUCTION CORP."/>
    <s v="MAIN WAREHOUSE 9/11/19"/>
    <s v="CL"/>
    <d v="2020-01-09T00:00:00"/>
    <n v="43906"/>
    <m/>
    <n v="9112019"/>
    <s v="KAN"/>
    <s v="KC1"/>
    <x v="2"/>
    <s v="KAN"/>
    <s v="E1"/>
    <m/>
    <n v="43840"/>
    <n v="43840"/>
    <d v="2020-03-22T00:00:00"/>
    <n v="137979"/>
    <n v="137979"/>
    <n v="49.53"/>
    <n v="55.2"/>
    <n v="55.2"/>
    <n v="0"/>
    <m/>
    <n v="0"/>
    <n v="0"/>
    <n v="0"/>
    <m/>
    <m/>
    <n v="0"/>
    <n v="51079"/>
    <n v="37.018999999999998"/>
    <n v="46362.99"/>
    <n v="33.600999999999999"/>
    <n v="0"/>
    <m/>
    <m/>
    <m/>
    <m/>
    <m/>
    <s v="JHWOEHRER"/>
    <n v="43839"/>
    <n v="43839"/>
    <n v="43847"/>
    <n v="43839"/>
    <s v="SOMMJ"/>
    <m/>
    <m/>
    <n v="43847"/>
    <n v="43839"/>
    <m/>
    <m/>
    <m/>
    <m/>
    <m/>
    <s v="SDSENECAL"/>
    <n v="43838"/>
    <n v="43838"/>
    <n v="43871"/>
    <n v="43885"/>
    <s v="TAMCLAUGHLIN"/>
    <n v="43872"/>
    <n v="43872"/>
    <n v="43880"/>
    <n v="43885"/>
    <m/>
    <m/>
    <m/>
    <m/>
    <m/>
    <s v="SVCORDERMAN"/>
    <d v="2020-02-25T00:00:00"/>
    <m/>
    <d v="2020-02-25T00:00:00"/>
    <d v="2020-02-24T00:00:00"/>
    <m/>
    <m/>
    <m/>
    <m/>
    <m/>
    <s v="COMPASS"/>
    <n v="43887"/>
    <n v="43887"/>
    <n v="43888"/>
    <n v="43888"/>
    <s v="LEASAAD"/>
    <m/>
    <m/>
    <m/>
    <m/>
    <m/>
    <m/>
    <m/>
    <d v="2020-03-13T00:00:00"/>
    <d v="2020-03-16T00:00:00"/>
    <s v="SDSENECAL"/>
    <d v="2020-02-24T00:00:00"/>
    <m/>
    <d v="2020-02-24T00:00:00"/>
    <d v="2020-02-24T00:00:00"/>
    <s v="JDHUDSON"/>
    <m/>
    <m/>
    <m/>
    <m/>
    <m/>
    <m/>
    <m/>
    <m/>
    <m/>
    <x v="0"/>
    <x v="0"/>
  </r>
  <r>
    <s v="RADAVIS"/>
    <n v="1901964605"/>
    <s v="GB/LM-CUSTOM-BLDR"/>
    <s v="CLOUSE CONSTRUCTION CORP."/>
    <s v="MAIN WAREHOUSE 9/11/19"/>
    <s v="CL"/>
    <d v="2020-01-09T00:00:00"/>
    <n v="43906"/>
    <m/>
    <n v="9112019"/>
    <s v="KAN"/>
    <s v="KC1"/>
    <x v="2"/>
    <s v="KAN"/>
    <s v="E1"/>
    <m/>
    <n v="43840"/>
    <n v="43840"/>
    <n v="43910"/>
    <n v="220132"/>
    <n v="220132"/>
    <n v="47.96"/>
    <n v="50.63"/>
    <n v="50.63"/>
    <n v="0"/>
    <m/>
    <n v="0"/>
    <n v="0"/>
    <n v="0"/>
    <m/>
    <m/>
    <n v="0"/>
    <n v="101710"/>
    <n v="46.204000000000001"/>
    <n v="129404.93"/>
    <n v="58.784999999999997"/>
    <n v="0"/>
    <m/>
    <m/>
    <m/>
    <m/>
    <m/>
    <s v="JHWOEHRER"/>
    <n v="43839"/>
    <n v="43839"/>
    <n v="43847"/>
    <n v="43839"/>
    <s v="SOMMJ"/>
    <m/>
    <m/>
    <n v="43847"/>
    <n v="43839"/>
    <m/>
    <m/>
    <m/>
    <m/>
    <m/>
    <s v="MAROJAS"/>
    <n v="43864"/>
    <n v="43864"/>
    <n v="43871"/>
    <n v="43885"/>
    <s v="JMPAGE"/>
    <n v="43871"/>
    <n v="43871"/>
    <n v="43878"/>
    <n v="43885"/>
    <m/>
    <m/>
    <m/>
    <m/>
    <m/>
    <m/>
    <m/>
    <m/>
    <d v="2020-02-25T00:00:00"/>
    <d v="2020-02-24T00:00:00"/>
    <m/>
    <m/>
    <m/>
    <m/>
    <m/>
    <s v="COMPASS"/>
    <n v="43887"/>
    <n v="43887"/>
    <n v="43888"/>
    <n v="43888"/>
    <s v="LEASAAD"/>
    <m/>
    <m/>
    <m/>
    <m/>
    <m/>
    <m/>
    <m/>
    <d v="2020-03-13T00:00:00"/>
    <d v="2020-03-16T00:00:00"/>
    <s v="SDSENECAL"/>
    <d v="2020-02-24T00:00:00"/>
    <m/>
    <d v="2020-02-24T00:00:00"/>
    <d v="2020-02-24T00:00:00"/>
    <s v="JDHUDSON"/>
    <m/>
    <m/>
    <m/>
    <m/>
    <m/>
    <m/>
    <m/>
    <m/>
    <m/>
    <x v="0"/>
    <x v="0"/>
  </r>
  <r>
    <s v="PCSASSER"/>
    <n v="1900941221"/>
    <s v="CLAIM-ENPARTS-BLDR"/>
    <s v="RYAN COMPANIES US, INC."/>
    <s v="MID AMERICAN ENERGY 4/26/19"/>
    <s v="CL"/>
    <d v="2020-02-27T00:00:00"/>
    <m/>
    <m/>
    <m/>
    <s v="KAN"/>
    <s v="KC1"/>
    <x v="2"/>
    <s v="KAN"/>
    <s v="E1"/>
    <m/>
    <m/>
    <m/>
    <n v="43902"/>
    <n v="0"/>
    <n v="0"/>
    <n v="0"/>
    <n v="0.12"/>
    <n v="0.12"/>
    <n v="0"/>
    <m/>
    <n v="0"/>
    <n v="0"/>
    <n v="0"/>
    <m/>
    <m/>
    <n v="0"/>
    <n v="0"/>
    <m/>
    <n v="-224.22"/>
    <m/>
    <n v="0"/>
    <m/>
    <m/>
    <m/>
    <m/>
    <m/>
    <s v="SOMMJ"/>
    <m/>
    <m/>
    <m/>
    <m/>
    <s v="LEASAAD"/>
    <m/>
    <m/>
    <m/>
    <m/>
    <m/>
    <m/>
    <m/>
    <m/>
    <m/>
    <s v="JKTURNER"/>
    <n v="43888"/>
    <n v="43888"/>
    <n v="43888"/>
    <n v="43888"/>
    <m/>
    <m/>
    <m/>
    <m/>
    <m/>
    <m/>
    <m/>
    <m/>
    <m/>
    <m/>
    <s v="SVCORDERMAN"/>
    <d v="2020-02-27T00:00:00"/>
    <m/>
    <d v="2020-02-27T00:00:00"/>
    <d v="2020-02-27T00:00:00"/>
    <m/>
    <m/>
    <m/>
    <m/>
    <m/>
    <m/>
    <m/>
    <m/>
    <n v="43892"/>
    <m/>
    <s v="HEFLA"/>
    <m/>
    <m/>
    <m/>
    <m/>
    <m/>
    <m/>
    <m/>
    <d v="2020-03-03T00:00:00"/>
    <d v="2020-03-03T00:00:00"/>
    <s v="JKTURNER"/>
    <d v="2020-02-27T00:00:00"/>
    <m/>
    <d v="2020-02-27T00:00:00"/>
    <d v="2020-02-27T00:00:00"/>
    <s v="JDHUDSON"/>
    <m/>
    <m/>
    <m/>
    <m/>
    <m/>
    <m/>
    <m/>
    <m/>
    <m/>
    <x v="0"/>
    <x v="2"/>
  </r>
  <r>
    <s v="PCSASSER"/>
    <n v="1900941222"/>
    <s v="GB-ENPARTS-BLDR"/>
    <s v="RYAN COMPANIES US, INC."/>
    <s v="MID AMERICAN ENERGY 4/26/19"/>
    <s v="CL"/>
    <d v="2020-02-27T00:00:00"/>
    <d v="2020-03-03T00:00:00"/>
    <m/>
    <s v="Andrew 27-FEB-2020"/>
    <s v="KAN"/>
    <s v="KC1"/>
    <x v="2"/>
    <s v="KAN"/>
    <s v="E1"/>
    <m/>
    <m/>
    <m/>
    <n v="43905"/>
    <n v="1637.38"/>
    <n v="1637.38"/>
    <n v="0.32"/>
    <n v="0.32"/>
    <n v="0.32"/>
    <n v="0"/>
    <m/>
    <n v="0"/>
    <n v="0"/>
    <n v="0"/>
    <m/>
    <m/>
    <n v="0"/>
    <n v="497.38"/>
    <n v="30.376999999999999"/>
    <n v="698.36"/>
    <n v="42.651000000000003"/>
    <n v="0"/>
    <m/>
    <m/>
    <m/>
    <m/>
    <m/>
    <s v="SOMMJ"/>
    <m/>
    <m/>
    <m/>
    <m/>
    <s v="LEASAAD"/>
    <m/>
    <m/>
    <m/>
    <m/>
    <m/>
    <m/>
    <m/>
    <m/>
    <m/>
    <s v="JKTURNER"/>
    <d v="2020-02-27T00:00:00"/>
    <n v="43888"/>
    <d v="2020-02-27T00:00:00"/>
    <n v="43888"/>
    <m/>
    <m/>
    <m/>
    <m/>
    <m/>
    <m/>
    <m/>
    <m/>
    <m/>
    <m/>
    <s v="SVCORDERMAN"/>
    <d v="2020-02-27T00:00:00"/>
    <m/>
    <d v="2020-02-27T00:00:00"/>
    <d v="2020-02-27T00:00:00"/>
    <m/>
    <m/>
    <m/>
    <m/>
    <m/>
    <m/>
    <m/>
    <m/>
    <m/>
    <m/>
    <s v="HEFLA"/>
    <m/>
    <m/>
    <m/>
    <m/>
    <m/>
    <m/>
    <m/>
    <d v="2020-03-03T00:00:00"/>
    <d v="2020-03-11T00:00:00"/>
    <s v="JKTURNER"/>
    <d v="2020-02-27T00:00:00"/>
    <m/>
    <d v="2020-02-27T00:00:00"/>
    <d v="2020-02-27T00:00:00"/>
    <s v="JDHUDSON"/>
    <m/>
    <m/>
    <m/>
    <m/>
    <m/>
    <m/>
    <m/>
    <m/>
    <m/>
    <x v="0"/>
    <x v="1"/>
  </r>
  <r>
    <s v="MEHURD"/>
    <n v="1901370819"/>
    <s v="GB-ENPARTS-BLDR"/>
    <s v="STEINBERGER CONSTRUCTION, INC."/>
    <s v="SUBARU DIE STORAGE 6/20/19"/>
    <s v="BO"/>
    <d v="2020-03-05T00:00:00"/>
    <m/>
    <m/>
    <n v="43895"/>
    <s v="KAN"/>
    <s v="STJ"/>
    <x v="2"/>
    <s v="KAN"/>
    <s v="E1"/>
    <m/>
    <m/>
    <m/>
    <m/>
    <n v="342.34"/>
    <n v="342.34"/>
    <n v="0.02"/>
    <n v="0.02"/>
    <n v="0.02"/>
    <n v="0"/>
    <m/>
    <n v="0"/>
    <n v="0"/>
    <n v="0"/>
    <m/>
    <m/>
    <n v="0"/>
    <n v="96.34"/>
    <n v="28.141999999999999"/>
    <n v="148.99"/>
    <n v="43.521000000000001"/>
    <n v="0"/>
    <m/>
    <m/>
    <m/>
    <m/>
    <m/>
    <s v="CLCONRAD"/>
    <m/>
    <m/>
    <m/>
    <m/>
    <s v="MLJOB"/>
    <m/>
    <m/>
    <m/>
    <m/>
    <m/>
    <m/>
    <m/>
    <m/>
    <m/>
    <s v="JKTURNER"/>
    <d v="2020-03-05T00:00:00"/>
    <d v="2020-03-05T00:00:00"/>
    <d v="2020-03-05T00:00:00"/>
    <d v="2020-03-05T00:00:00"/>
    <m/>
    <m/>
    <m/>
    <m/>
    <m/>
    <m/>
    <m/>
    <m/>
    <m/>
    <m/>
    <s v="SVCORDERMAN"/>
    <d v="2020-03-05T00:00:00"/>
    <m/>
    <d v="2020-03-05T00:00:00"/>
    <d v="2020-03-05T00:00:00"/>
    <m/>
    <m/>
    <m/>
    <m/>
    <m/>
    <m/>
    <m/>
    <m/>
    <d v="2020-03-09T00:00:00"/>
    <m/>
    <s v="JHWOEHRER"/>
    <m/>
    <m/>
    <m/>
    <m/>
    <m/>
    <m/>
    <m/>
    <d v="2020-03-10T00:00:00"/>
    <n v="43899"/>
    <s v="JKTURNER"/>
    <d v="2020-03-05T00:00:00"/>
    <m/>
    <d v="2020-03-05T00:00:00"/>
    <d v="2020-03-05T00:00:00"/>
    <s v="JDHUDSON"/>
    <m/>
    <m/>
    <m/>
    <m/>
    <m/>
    <m/>
    <m/>
    <m/>
    <m/>
    <x v="0"/>
    <x v="1"/>
  </r>
  <r>
    <s v="PCSASSER"/>
    <n v="1900941223"/>
    <s v="CLAIM-ENPARTS-BLDR"/>
    <s v="RYAN COMPANIES US, INC."/>
    <s v="MID AMERICAN ENERGY 4/26/19"/>
    <s v="BO"/>
    <d v="2020-03-13T00:00:00"/>
    <d v="2020-03-18T00:00:00"/>
    <m/>
    <m/>
    <s v="KAN"/>
    <s v="KC1"/>
    <x v="2"/>
    <s v="KAN"/>
    <s v="E1"/>
    <m/>
    <m/>
    <m/>
    <m/>
    <n v="0"/>
    <n v="0"/>
    <n v="0"/>
    <n v="0.32"/>
    <n v="0.32"/>
    <n v="0"/>
    <m/>
    <n v="0"/>
    <n v="0"/>
    <n v="0"/>
    <m/>
    <m/>
    <n v="0"/>
    <n v="0"/>
    <m/>
    <n v="-1256.47"/>
    <m/>
    <n v="0"/>
    <m/>
    <m/>
    <m/>
    <m/>
    <m/>
    <s v="SOMMJ"/>
    <m/>
    <m/>
    <m/>
    <m/>
    <s v="LEASAAD"/>
    <m/>
    <m/>
    <m/>
    <m/>
    <m/>
    <m/>
    <m/>
    <m/>
    <m/>
    <s v="JLBAY"/>
    <d v="2020-03-13T00:00:00"/>
    <d v="2020-03-13T00:00:00"/>
    <d v="2020-03-13T00:00:00"/>
    <d v="2020-03-13T00:00:00"/>
    <m/>
    <m/>
    <m/>
    <m/>
    <m/>
    <m/>
    <m/>
    <m/>
    <m/>
    <m/>
    <s v="SVCORDERMAN"/>
    <d v="2020-03-13T00:00:00"/>
    <m/>
    <d v="2020-03-13T00:00:00"/>
    <d v="2020-03-13T00:00:00"/>
    <m/>
    <m/>
    <m/>
    <m/>
    <m/>
    <m/>
    <m/>
    <m/>
    <d v="2020-03-18T00:00:00"/>
    <m/>
    <s v="HEFLA"/>
    <m/>
    <m/>
    <m/>
    <m/>
    <m/>
    <m/>
    <m/>
    <d v="2020-03-18T00:00:00"/>
    <n v="43909"/>
    <s v="JLBAY"/>
    <d v="2020-03-13T00:00:00"/>
    <m/>
    <d v="2020-03-13T00:00:00"/>
    <d v="2020-03-13T00:00:00"/>
    <s v="JDHUDSON"/>
    <m/>
    <m/>
    <m/>
    <m/>
    <m/>
    <m/>
    <m/>
    <m/>
    <m/>
    <x v="0"/>
    <x v="2"/>
  </r>
  <r>
    <s v="MJWILLIAMS"/>
    <n v="1901727010"/>
    <s v="GB/WS-CUSTOM-BLDR"/>
    <s v="ARCO CONSTRUCTION COMPANY"/>
    <s v="HAGER COMPANIES 7/15/19"/>
    <s v="BO"/>
    <d v="2020-03-19T00:00:00"/>
    <d v="2020-03-26T00:00:00"/>
    <m/>
    <m/>
    <s v="KAN"/>
    <s v="KC1"/>
    <x v="2"/>
    <s v="KAN"/>
    <s v="E2"/>
    <m/>
    <d v="2020-03-19T00:00:00"/>
    <d v="2020-03-19T00:00:00"/>
    <m/>
    <n v="15255.28"/>
    <n v="0"/>
    <n v="5.75"/>
    <n v="5.45"/>
    <n v="5.45"/>
    <n v="10"/>
    <n v="10"/>
    <n v="9"/>
    <n v="0"/>
    <n v="9"/>
    <n v="1727"/>
    <n v="1100"/>
    <n v="0"/>
    <n v="5058.28"/>
    <n v="33.158000000000001"/>
    <n v="0"/>
    <m/>
    <n v="0"/>
    <m/>
    <m/>
    <m/>
    <m/>
    <m/>
    <s v="RYANM"/>
    <m/>
    <m/>
    <m/>
    <m/>
    <s v="MEEBD"/>
    <m/>
    <m/>
    <m/>
    <m/>
    <m/>
    <m/>
    <m/>
    <m/>
    <m/>
    <s v="JBWILCOXSON"/>
    <d v="2020-03-19T00:00:00"/>
    <d v="2020-03-19T00:00:00"/>
    <d v="2020-03-19T00:00:00"/>
    <d v="2020-03-19T00:00:00"/>
    <s v="TAMCLAUGHLIN"/>
    <d v="2020-03-19T00:00:00"/>
    <d v="2020-03-19T00:00:00"/>
    <d v="2020-03-19T00:00:00"/>
    <d v="2020-03-19T00:00:00"/>
    <m/>
    <m/>
    <m/>
    <m/>
    <m/>
    <s v="SVCORDERMAN"/>
    <d v="2020-03-20T00:00:00"/>
    <m/>
    <d v="2020-03-20T00:00:00"/>
    <d v="2020-03-20T00:00:00"/>
    <m/>
    <m/>
    <m/>
    <m/>
    <m/>
    <s v="MJWILLIAMS"/>
    <m/>
    <m/>
    <d v="2020-03-25T00:00:00"/>
    <m/>
    <s v="SCHLK"/>
    <m/>
    <m/>
    <m/>
    <m/>
    <m/>
    <m/>
    <m/>
    <d v="2020-03-30T00:00:00"/>
    <m/>
    <s v="JBWILCOXSON"/>
    <d v="2020-03-20T00:00:00"/>
    <m/>
    <d v="2020-03-20T00:00:00"/>
    <d v="2020-03-19T00:00:00"/>
    <s v="JDHUDSON"/>
    <m/>
    <m/>
    <m/>
    <m/>
    <m/>
    <m/>
    <m/>
    <m/>
    <m/>
    <x v="0"/>
    <x v="0"/>
  </r>
  <r>
    <s v="MJWILLIAMS"/>
    <n v="1902703001"/>
    <s v="GB/WS-CUSTOM-BLDR"/>
    <s v="SEPTAGON CONST. CO., INC. - SEDALIA"/>
    <s v="PRYSMIAN GROUP 12/19/19"/>
    <s v="BO"/>
    <d v="2019-12-19T00:00:00"/>
    <d v="2020-04-07T00:00:00"/>
    <m/>
    <s v="0119018-13100"/>
    <s v="KAN"/>
    <s v="ANN"/>
    <x v="3"/>
    <s v="KAN"/>
    <s v="C1"/>
    <m/>
    <d v="2020-02-26T00:00:00"/>
    <d v="2020-02-27T00:00:00"/>
    <m/>
    <n v="59683.08"/>
    <n v="0"/>
    <n v="14.45"/>
    <n v="12.44"/>
    <n v="12.44"/>
    <n v="197"/>
    <n v="171"/>
    <n v="139.5"/>
    <n v="0"/>
    <n v="139.5"/>
    <n v="21171.200000000001"/>
    <n v="13485"/>
    <n v="0"/>
    <n v="19623.46"/>
    <n v="32.878999999999998"/>
    <n v="0"/>
    <m/>
    <n v="31.5"/>
    <m/>
    <m/>
    <m/>
    <m/>
    <m/>
    <s v="COURB"/>
    <d v="2020-01-31T00:00:00"/>
    <d v="2020-01-31T00:00:00"/>
    <d v="2020-02-19T00:00:00"/>
    <d v="2020-02-12T00:00:00"/>
    <s v="SLSEYFERT"/>
    <d v="2020-02-18T00:00:00"/>
    <m/>
    <d v="2020-02-18T00:00:00"/>
    <m/>
    <s v="COURB"/>
    <d v="2020-02-19T00:00:00"/>
    <d v="2020-02-19T00:00:00"/>
    <d v="2020-02-19T00:00:00"/>
    <n v="43873"/>
    <s v="JDREYER2"/>
    <d v="2020-02-20T00:00:00"/>
    <d v="2020-02-20T00:00:00"/>
    <d v="2020-03-11T00:00:00"/>
    <d v="2020-03-11T00:00:00"/>
    <s v="KELLT"/>
    <d v="2020-03-09T00:00:00"/>
    <d v="2020-03-05T00:00:00"/>
    <d v="2020-03-13T00:00:00"/>
    <d v="2020-03-13T00:00:00"/>
    <m/>
    <m/>
    <m/>
    <m/>
    <m/>
    <s v="SVCORDERMAN"/>
    <d v="2020-03-17T00:00:00"/>
    <m/>
    <d v="2020-03-17T00:00:00"/>
    <d v="2020-03-16T00:00:00"/>
    <s v="JDREYER2"/>
    <m/>
    <m/>
    <d v="2020-03-16T00:00:00"/>
    <m/>
    <m/>
    <m/>
    <m/>
    <d v="2020-03-19T00:00:00"/>
    <m/>
    <s v="JUNGA"/>
    <m/>
    <m/>
    <m/>
    <m/>
    <m/>
    <m/>
    <m/>
    <d v="2020-03-31T00:00:00"/>
    <m/>
    <s v="JDREYER2"/>
    <d v="2020-03-16T00:00:00"/>
    <m/>
    <d v="2020-03-16T00:00:00"/>
    <d v="2020-03-16T00:00:00"/>
    <s v="JDHUDSON"/>
    <d v="2020-01-21T00:00:00"/>
    <d v="2020-01-21T00:00:00"/>
    <d v="2020-01-30T00:00:00"/>
    <d v="2020-01-27T00:00:00"/>
    <s v="JMGORDON"/>
    <m/>
    <m/>
    <m/>
    <m/>
    <x v="0"/>
    <x v="0"/>
  </r>
  <r>
    <s v="SELUNDIN"/>
    <n v="2000101101"/>
    <s v="GB/WS-CUSTOM-BLDR"/>
    <s v="URBAN CONSTRUCTION COMPANY"/>
    <s v="WAUSAU SUPPLY 1/16/20"/>
    <s v="BO"/>
    <d v="2020-01-16T00:00:00"/>
    <n v="43920"/>
    <m/>
    <s v="20-108"/>
    <s v="KAN"/>
    <s v="KC7"/>
    <x v="4"/>
    <s v="KAN"/>
    <s v="H1"/>
    <m/>
    <n v="43863"/>
    <n v="43864"/>
    <m/>
    <n v="555672"/>
    <n v="0"/>
    <n v="240.25"/>
    <n v="245.6"/>
    <n v="245.6"/>
    <n v="151"/>
    <n v="232"/>
    <n v="236.75"/>
    <n v="1"/>
    <n v="237.75"/>
    <n v="7726"/>
    <n v="4921"/>
    <n v="0"/>
    <n v="140434"/>
    <n v="25.273"/>
    <n v="0"/>
    <m/>
    <n v="23.6"/>
    <m/>
    <m/>
    <m/>
    <m/>
    <m/>
    <s v="ASCHMIDT"/>
    <n v="43861"/>
    <n v="43861"/>
    <n v="43872"/>
    <n v="43873"/>
    <s v="KMBUCK"/>
    <n v="43871"/>
    <n v="43871"/>
    <n v="43871"/>
    <m/>
    <s v="ASCHMIDT"/>
    <n v="43868"/>
    <n v="43868"/>
    <n v="43868"/>
    <m/>
    <s v="CAVEL"/>
    <d v="2020-02-24T00:00:00"/>
    <d v="2020-02-24T00:00:00"/>
    <d v="2020-03-06T00:00:00"/>
    <d v="2020-02-27T00:00:00"/>
    <s v="KBSAYTHONGPHET"/>
    <d v="2020-02-27T00:00:00"/>
    <d v="2020-02-27T00:00:00"/>
    <d v="2020-03-05T00:00:00"/>
    <d v="2020-03-05T00:00:00"/>
    <m/>
    <m/>
    <m/>
    <m/>
    <m/>
    <s v="SVCORDERMAN"/>
    <d v="2020-03-09T00:00:00"/>
    <m/>
    <d v="2020-03-09T00:00:00"/>
    <d v="2020-03-09T00:00:00"/>
    <m/>
    <m/>
    <m/>
    <m/>
    <m/>
    <s v="COMPASS"/>
    <m/>
    <m/>
    <d v="2020-03-10T00:00:00"/>
    <n v="43902"/>
    <m/>
    <m/>
    <m/>
    <m/>
    <m/>
    <m/>
    <m/>
    <m/>
    <d v="2020-03-27T00:00:00"/>
    <m/>
    <s v="CAVEL"/>
    <d v="2020-03-06T00:00:00"/>
    <m/>
    <d v="2020-03-06T00:00:00"/>
    <d v="2020-03-06T00:00:00"/>
    <s v="DLDUFFEY"/>
    <n v="43850"/>
    <n v="43850"/>
    <n v="43861"/>
    <n v="43861"/>
    <s v="MGMANSELL"/>
    <m/>
    <m/>
    <m/>
    <m/>
    <x v="0"/>
    <x v="0"/>
  </r>
  <r>
    <s v="FARRM"/>
    <n v="1902470201"/>
    <s v="GB/CL-STD-BLDR"/>
    <s v="BRANCO ENTERPRISES, INC."/>
    <s v="FREIGHTLINER SALES AND SERVICE"/>
    <s v="BO"/>
    <d v="2019-11-15T00:00:00"/>
    <n v="43927"/>
    <m/>
    <m/>
    <s v="MXC"/>
    <s v="MXC"/>
    <x v="6"/>
    <s v="KAN"/>
    <s v="B1"/>
    <m/>
    <n v="43882"/>
    <n v="43885"/>
    <m/>
    <n v="110256.96000000001"/>
    <n v="0"/>
    <n v="41.58"/>
    <n v="42.49"/>
    <n v="42.49"/>
    <n v="23"/>
    <n v="20"/>
    <n v="34.75"/>
    <n v="0"/>
    <n v="34.75"/>
    <n v="1529.5"/>
    <n v="1150"/>
    <n v="0"/>
    <n v="15030.5"/>
    <n v="13.632"/>
    <n v="2991.05"/>
    <m/>
    <n v="0"/>
    <m/>
    <m/>
    <m/>
    <m/>
    <m/>
    <s v="NSHERNANDEZ"/>
    <n v="43874"/>
    <n v="43874"/>
    <n v="43875"/>
    <n v="43875"/>
    <s v="GONZR"/>
    <n v="43875"/>
    <m/>
    <n v="43875"/>
    <n v="43859"/>
    <s v="NSHERNANDEZ"/>
    <n v="43859"/>
    <n v="43859"/>
    <n v="43859"/>
    <n v="43859"/>
    <s v="AARIZMENDI"/>
    <d v="2020-03-04T00:00:00"/>
    <m/>
    <d v="2020-03-04T00:00:00"/>
    <n v="43894"/>
    <s v="EZAVALA"/>
    <d v="2020-03-09T00:00:00"/>
    <n v="43899"/>
    <d v="2020-03-09T00:00:00"/>
    <n v="43900"/>
    <m/>
    <m/>
    <m/>
    <m/>
    <m/>
    <s v="SVCORDERMAN"/>
    <d v="2020-03-16T00:00:00"/>
    <m/>
    <d v="2020-03-16T00:00:00"/>
    <d v="2020-03-16T00:00:00"/>
    <s v="AARIZMENDI"/>
    <n v="43903"/>
    <n v="43903"/>
    <n v="43903"/>
    <n v="43903"/>
    <m/>
    <m/>
    <m/>
    <d v="2020-03-19T00:00:00"/>
    <m/>
    <s v="HAMIS"/>
    <m/>
    <m/>
    <m/>
    <m/>
    <m/>
    <m/>
    <m/>
    <d v="2020-03-28T00:00:00"/>
    <m/>
    <s v="AARIZMENDI"/>
    <d v="2020-03-13T00:00:00"/>
    <m/>
    <d v="2020-03-13T00:00:00"/>
    <d v="2020-03-13T00:00:00"/>
    <s v="JLLOREDO"/>
    <n v="43837"/>
    <n v="43837"/>
    <n v="43838"/>
    <n v="43840"/>
    <m/>
    <m/>
    <m/>
    <m/>
    <m/>
    <x v="0"/>
    <x v="0"/>
  </r>
  <r>
    <s v="BENADEAU"/>
    <n v="1902704701"/>
    <s v="GB/WS-STD-BLDR"/>
    <s v="LUFFLAND BUILDERS, INC"/>
    <s v="JAKE'S OFFICE - ADD 12/20/19"/>
    <s v="BO"/>
    <d v="2019-12-20T00:00:00"/>
    <n v="43910"/>
    <m/>
    <m/>
    <s v="KAN"/>
    <s v="MXC"/>
    <x v="6"/>
    <s v="KAN"/>
    <s v="B1"/>
    <m/>
    <n v="43845"/>
    <n v="43846"/>
    <m/>
    <n v="48141.86"/>
    <n v="48141.86"/>
    <n v="13.68"/>
    <n v="12.75"/>
    <n v="12.75"/>
    <n v="80"/>
    <n v="80"/>
    <n v="130.5"/>
    <n v="0"/>
    <n v="130.5"/>
    <n v="12611.03"/>
    <n v="8032.5"/>
    <n v="0"/>
    <n v="11986.96"/>
    <n v="24.899000000000001"/>
    <n v="19145.71"/>
    <n v="39.768999999999998"/>
    <n v="25.48"/>
    <m/>
    <m/>
    <m/>
    <m/>
    <m/>
    <s v="GONZJ3"/>
    <n v="43846"/>
    <n v="43846"/>
    <n v="43854"/>
    <n v="43854"/>
    <s v="CORRL"/>
    <n v="43852"/>
    <n v="43852"/>
    <n v="43852"/>
    <n v="43852"/>
    <s v="GONZJ3"/>
    <n v="43854"/>
    <n v="43854"/>
    <n v="43854"/>
    <n v="43854"/>
    <s v="LPARRA"/>
    <n v="43860"/>
    <n v="43860"/>
    <n v="43871"/>
    <n v="43871"/>
    <s v="MORTL"/>
    <n v="43872"/>
    <n v="43872"/>
    <n v="43880"/>
    <n v="43880"/>
    <m/>
    <m/>
    <m/>
    <m/>
    <m/>
    <s v="SVCORDERMAN"/>
    <d v="2020-02-27T00:00:00"/>
    <m/>
    <d v="2020-02-27T00:00:00"/>
    <d v="2020-02-26T00:00:00"/>
    <s v="LPARRA"/>
    <n v="43887"/>
    <n v="43887"/>
    <n v="43887"/>
    <n v="43886"/>
    <m/>
    <m/>
    <m/>
    <d v="2020-03-02T00:00:00"/>
    <n v="43892"/>
    <s v="HAMIS"/>
    <m/>
    <m/>
    <m/>
    <m/>
    <m/>
    <m/>
    <m/>
    <d v="2020-03-07T00:00:00"/>
    <n v="43909"/>
    <s v="LPARRA"/>
    <d v="2020-02-26T00:00:00"/>
    <m/>
    <d v="2020-02-26T00:00:00"/>
    <d v="2020-02-25T00:00:00"/>
    <s v="NANCB"/>
    <n v="43836"/>
    <n v="43836"/>
    <n v="43845"/>
    <n v="43845"/>
    <m/>
    <m/>
    <m/>
    <m/>
    <m/>
    <x v="0"/>
    <x v="0"/>
  </r>
  <r>
    <s v="FARRM"/>
    <n v="1902712301"/>
    <s v="GB/CL-CUSTOM-BLDR"/>
    <s v="D.C.C. CONSTRUCTION, INC."/>
    <s v="GENESEE ISD ROTC BUILDING"/>
    <s v="BO"/>
    <d v="2019-12-20T00:00:00"/>
    <n v="43920"/>
    <m/>
    <m/>
    <s v="MXC"/>
    <s v="MXC"/>
    <x v="6"/>
    <s v="KAN"/>
    <s v="B1"/>
    <m/>
    <n v="43880"/>
    <n v="43881"/>
    <m/>
    <n v="94969.65"/>
    <n v="0"/>
    <n v="31.39"/>
    <n v="30.05"/>
    <n v="30.05"/>
    <n v="20"/>
    <n v="20"/>
    <n v="43"/>
    <n v="0"/>
    <n v="43"/>
    <n v="1330"/>
    <n v="1000"/>
    <n v="0"/>
    <n v="16562.650000000001"/>
    <n v="17.440000000000001"/>
    <n v="0"/>
    <m/>
    <n v="18"/>
    <m/>
    <m/>
    <m/>
    <m/>
    <m/>
    <s v="GONZJ3"/>
    <n v="43878"/>
    <n v="43878"/>
    <n v="43881"/>
    <n v="43881"/>
    <s v="CORRL"/>
    <n v="43881"/>
    <n v="43881"/>
    <n v="43881"/>
    <n v="43880"/>
    <s v="GONZJ3"/>
    <n v="43881"/>
    <n v="43881"/>
    <n v="43881"/>
    <n v="43881"/>
    <s v="GLUGO"/>
    <n v="43887"/>
    <n v="43887"/>
    <n v="43888"/>
    <n v="43888"/>
    <s v="OCAMA"/>
    <n v="43889"/>
    <n v="43889"/>
    <n v="43892"/>
    <n v="43892"/>
    <m/>
    <m/>
    <m/>
    <m/>
    <m/>
    <s v="SVCORDERMAN"/>
    <m/>
    <m/>
    <d v="2020-03-09T00:00:00"/>
    <d v="2020-03-06T00:00:00"/>
    <s v="GLUGO"/>
    <n v="43896"/>
    <n v="43895"/>
    <n v="43896"/>
    <n v="43895"/>
    <s v="FARRM"/>
    <m/>
    <m/>
    <d v="2020-03-11T00:00:00"/>
    <m/>
    <s v="JHWOEHRER"/>
    <m/>
    <m/>
    <m/>
    <m/>
    <m/>
    <m/>
    <m/>
    <d v="2020-03-30T00:00:00"/>
    <m/>
    <s v="GLUGO"/>
    <d v="2020-03-06T00:00:00"/>
    <m/>
    <d v="2020-03-06T00:00:00"/>
    <d v="2020-03-05T00:00:00"/>
    <s v="JLLOREDO"/>
    <n v="43865"/>
    <n v="43865"/>
    <n v="43866"/>
    <n v="43875"/>
    <s v="CINDYSU"/>
    <m/>
    <m/>
    <m/>
    <m/>
    <x v="0"/>
    <x v="0"/>
  </r>
  <r>
    <s v="FARRM"/>
    <n v="1902712501"/>
    <s v="GB/CL-CUSTOM-BLDR"/>
    <s v="D.C.C. CONSTRUCTION, INC."/>
    <s v="GENESEE ISD ROTC BUILDING"/>
    <s v="BO"/>
    <d v="2019-12-20T00:00:00"/>
    <n v="43921"/>
    <m/>
    <m/>
    <s v="MXC"/>
    <s v="MXC"/>
    <x v="6"/>
    <s v="KAN"/>
    <s v="B1"/>
    <m/>
    <n v="43880"/>
    <n v="43881"/>
    <m/>
    <n v="64879.64"/>
    <n v="0"/>
    <n v="23.69"/>
    <n v="24.28"/>
    <n v="24.28"/>
    <n v="20"/>
    <n v="20"/>
    <n v="44.75"/>
    <n v="0"/>
    <n v="44.75"/>
    <n v="1330"/>
    <n v="1000"/>
    <n v="0"/>
    <n v="9653.64"/>
    <n v="14.879"/>
    <n v="0"/>
    <m/>
    <n v="16"/>
    <m/>
    <m/>
    <m/>
    <m/>
    <m/>
    <s v="GONZJ3"/>
    <n v="43880"/>
    <n v="43880"/>
    <n v="43882"/>
    <n v="43882"/>
    <s v="CORRL"/>
    <n v="43882"/>
    <n v="43882"/>
    <n v="43882"/>
    <n v="43881"/>
    <s v="GONZJ3"/>
    <n v="43882"/>
    <n v="43882"/>
    <n v="43882"/>
    <n v="43882"/>
    <s v="GLUGO"/>
    <n v="43889"/>
    <n v="43889"/>
    <n v="43892"/>
    <n v="43892"/>
    <s v="SIERA"/>
    <n v="43893"/>
    <n v="43893"/>
    <n v="43893"/>
    <n v="43893"/>
    <m/>
    <m/>
    <m/>
    <m/>
    <m/>
    <s v="SVCORDERMAN"/>
    <d v="2020-03-10T00:00:00"/>
    <m/>
    <d v="2020-03-10T00:00:00"/>
    <n v="43899"/>
    <s v="GLUGO"/>
    <n v="43899"/>
    <n v="43895"/>
    <n v="43899"/>
    <n v="43895"/>
    <s v="FARRM"/>
    <m/>
    <m/>
    <n v="43902"/>
    <m/>
    <s v="JHWOEHRER"/>
    <m/>
    <m/>
    <m/>
    <m/>
    <m/>
    <m/>
    <m/>
    <n v="43920"/>
    <m/>
    <s v="GLUGO"/>
    <d v="2020-03-09T00:00:00"/>
    <m/>
    <d v="2020-03-09T00:00:00"/>
    <d v="2020-03-05T00:00:00"/>
    <s v="JLLOREDO"/>
    <n v="43865"/>
    <n v="43865"/>
    <n v="43866"/>
    <n v="43875"/>
    <s v="CINDYSU"/>
    <m/>
    <m/>
    <m/>
    <m/>
    <x v="0"/>
    <x v="0"/>
  </r>
  <r>
    <s v="MEHURD"/>
    <n v="2000141901"/>
    <s v="GB/WS-STD-BLDR"/>
    <s v="LCI CONSTRUCTION, INC."/>
    <s v="WEST NOBLE WASTE 1/22/20"/>
    <s v="BO"/>
    <d v="2020-01-22T00:00:00"/>
    <n v="43948"/>
    <m/>
    <m/>
    <s v="LAT"/>
    <s v="KC3"/>
    <x v="6"/>
    <s v="KAN"/>
    <s v="B1"/>
    <m/>
    <n v="43860"/>
    <n v="43861"/>
    <m/>
    <n v="73759.98"/>
    <n v="0"/>
    <n v="20.5"/>
    <n v="21.75"/>
    <n v="21.75"/>
    <n v="81"/>
    <n v="82"/>
    <n v="90"/>
    <n v="0"/>
    <n v="90"/>
    <n v="8636.9599999999991"/>
    <n v="5501.25"/>
    <n v="0"/>
    <n v="16132.97"/>
    <n v="21.872"/>
    <n v="8635.0300000000007"/>
    <m/>
    <n v="23.87"/>
    <m/>
    <m/>
    <m/>
    <m/>
    <m/>
    <s v="LDERICO"/>
    <n v="43874"/>
    <n v="43874"/>
    <n v="43882"/>
    <m/>
    <s v="KMBUCK"/>
    <n v="43881"/>
    <n v="43881"/>
    <n v="43881"/>
    <m/>
    <s v="LDERICO"/>
    <n v="43882"/>
    <n v="43882"/>
    <n v="43882"/>
    <m/>
    <s v="FHUIZAR"/>
    <n v="43885"/>
    <n v="43914"/>
    <n v="43892"/>
    <n v="43892"/>
    <s v="MARTJ"/>
    <n v="43896"/>
    <n v="43895"/>
    <n v="43900"/>
    <n v="43899"/>
    <m/>
    <m/>
    <m/>
    <m/>
    <m/>
    <s v="SVCORDERMAN"/>
    <d v="2020-03-19T00:00:00"/>
    <m/>
    <d v="2020-03-19T00:00:00"/>
    <d v="2020-03-19T00:00:00"/>
    <s v="FHUIZAR"/>
    <n v="43908"/>
    <n v="43908"/>
    <n v="43908"/>
    <n v="43908"/>
    <s v="COMPASS"/>
    <m/>
    <m/>
    <d v="2020-03-23T00:00:00"/>
    <n v="43910"/>
    <s v="KMBUCK"/>
    <m/>
    <m/>
    <m/>
    <m/>
    <m/>
    <m/>
    <m/>
    <d v="2020-04-24T00:00:00"/>
    <d v="2020-03-25T00:00:00"/>
    <s v="FHUIZAR"/>
    <d v="2020-03-18T00:00:00"/>
    <m/>
    <d v="2020-03-18T00:00:00"/>
    <d v="2020-03-18T00:00:00"/>
    <s v="CLMARTINEZ"/>
    <n v="43854"/>
    <n v="43854"/>
    <n v="43861"/>
    <n v="43861"/>
    <m/>
    <m/>
    <m/>
    <m/>
    <m/>
    <x v="0"/>
    <x v="0"/>
  </r>
  <r>
    <s v="MEHURD"/>
    <n v="2000216601"/>
    <s v="GB/WS-CUSTOM-BLDR"/>
    <s v="STEINBERGER CONSTRUCTION, INC."/>
    <s v="COLLEGE WESLEYAN JC 1/31/20"/>
    <s v="EN"/>
    <d v="2020-01-31T00:00:00"/>
    <n v="43948"/>
    <m/>
    <s v="19-0129"/>
    <s v="KAN"/>
    <s v="KC3"/>
    <x v="6"/>
    <s v="KAN"/>
    <s v="B1"/>
    <m/>
    <n v="43886"/>
    <n v="43887"/>
    <m/>
    <n v="70482.94"/>
    <n v="0"/>
    <n v="24.62"/>
    <n v="0"/>
    <n v="0"/>
    <n v="71"/>
    <n v="71"/>
    <n v="123"/>
    <n v="1"/>
    <n v="124"/>
    <n v="7924.2"/>
    <n v="5048"/>
    <n v="0"/>
    <n v="15587.72"/>
    <n v="22.116"/>
    <n v="0"/>
    <m/>
    <n v="22.97"/>
    <m/>
    <m/>
    <m/>
    <m/>
    <m/>
    <s v="LDERICO"/>
    <n v="43889"/>
    <n v="43889"/>
    <n v="43896"/>
    <m/>
    <s v="SOMMJ"/>
    <n v="43895"/>
    <m/>
    <n v="43895"/>
    <m/>
    <s v="MHUDGINS"/>
    <n v="43887"/>
    <m/>
    <n v="43888"/>
    <n v="43887"/>
    <s v="PLINALUNA"/>
    <n v="43899"/>
    <n v="43899"/>
    <n v="43907"/>
    <n v="43907"/>
    <s v="SALOW"/>
    <n v="43909"/>
    <n v="43909"/>
    <n v="43910"/>
    <n v="43910"/>
    <m/>
    <m/>
    <m/>
    <m/>
    <m/>
    <s v="SVCORDERMAN"/>
    <d v="2020-03-31T00:00:00"/>
    <m/>
    <d v="2020-03-31T00:00:00"/>
    <m/>
    <s v="PLINALUNA"/>
    <n v="43916"/>
    <n v="43916"/>
    <n v="43916"/>
    <n v="43916"/>
    <s v="MEHURD"/>
    <m/>
    <m/>
    <n v="43922"/>
    <m/>
    <s v="JHWOEHRER"/>
    <m/>
    <m/>
    <m/>
    <m/>
    <m/>
    <m/>
    <m/>
    <d v="2020-04-28T00:00:00"/>
    <m/>
    <s v="PLINALUNA"/>
    <d v="2020-03-27T00:00:00"/>
    <m/>
    <d v="2020-03-27T00:00:00"/>
    <d v="2020-03-27T00:00:00"/>
    <s v="SLATN"/>
    <n v="43864"/>
    <n v="43864"/>
    <n v="43871"/>
    <n v="43874"/>
    <s v="JMGORDON"/>
    <m/>
    <m/>
    <m/>
    <m/>
    <x v="0"/>
    <x v="0"/>
  </r>
  <r>
    <s v="GREEJ1"/>
    <n v="2000391301"/>
    <s v="GB/CL-STD-BLDR"/>
    <s v="MILLER CONSTRUCTION &amp; EQUIPMENT, INC."/>
    <s v="NORM, 32X80X10'"/>
    <s v="BO"/>
    <d v="2020-02-24T00:00:00"/>
    <d v="2020-04-15T00:00:00"/>
    <m/>
    <m/>
    <s v="MXC"/>
    <s v="MXC"/>
    <x v="6"/>
    <s v="KAN"/>
    <s v="B1"/>
    <m/>
    <d v="2020-03-02T00:00:00"/>
    <d v="2020-03-03T00:00:00"/>
    <m/>
    <n v="24699.29"/>
    <n v="0"/>
    <n v="8.35"/>
    <n v="8.35"/>
    <n v="8.35"/>
    <n v="20"/>
    <n v="20"/>
    <n v="31.5"/>
    <n v="0"/>
    <n v="31.5"/>
    <n v="1330"/>
    <n v="1000"/>
    <n v="0"/>
    <n v="3963.3"/>
    <n v="16.045999999999999"/>
    <n v="0"/>
    <m/>
    <n v="17"/>
    <m/>
    <m/>
    <m/>
    <m/>
    <m/>
    <s v="NSHERNANDEZ"/>
    <d v="2020-03-05T00:00:00"/>
    <d v="2020-03-05T00:00:00"/>
    <d v="2020-03-06T00:00:00"/>
    <d v="2020-03-06T00:00:00"/>
    <s v="GONZJ3"/>
    <d v="2020-03-06T00:00:00"/>
    <d v="2020-03-06T00:00:00"/>
    <d v="2020-03-06T00:00:00"/>
    <n v="43896"/>
    <s v="NSHERNANDEZ"/>
    <d v="2020-03-06T00:00:00"/>
    <d v="2020-03-06T00:00:00"/>
    <d v="2020-03-06T00:00:00"/>
    <d v="2020-03-06T00:00:00"/>
    <s v="DRESENDIZ"/>
    <d v="2020-03-09T00:00:00"/>
    <d v="2020-03-09T00:00:00"/>
    <d v="2020-03-10T00:00:00"/>
    <d v="2020-03-10T00:00:00"/>
    <s v="SALOW"/>
    <d v="2020-03-11T00:00:00"/>
    <d v="2020-03-11T00:00:00"/>
    <d v="2020-03-11T00:00:00"/>
    <d v="2020-03-11T00:00:00"/>
    <m/>
    <m/>
    <m/>
    <m/>
    <m/>
    <s v="SVCORDERMAN"/>
    <d v="2020-03-19T00:00:00"/>
    <m/>
    <d v="2020-03-19T00:00:00"/>
    <d v="2020-03-17T00:00:00"/>
    <s v="DRESENDIZ"/>
    <d v="2020-03-18T00:00:00"/>
    <d v="2020-03-12T00:00:00"/>
    <d v="2020-03-18T00:00:00"/>
    <d v="2020-03-12T00:00:00"/>
    <s v="GREEJ1"/>
    <m/>
    <m/>
    <d v="2020-03-20T00:00:00"/>
    <m/>
    <s v="JHWOEHRER"/>
    <m/>
    <m/>
    <m/>
    <m/>
    <m/>
    <m/>
    <m/>
    <d v="2020-04-15T00:00:00"/>
    <m/>
    <s v="DRESENDIZ"/>
    <d v="2020-03-18T00:00:00"/>
    <m/>
    <d v="2020-03-18T00:00:00"/>
    <d v="2020-03-12T00:00:00"/>
    <s v="JLLOREDO"/>
    <d v="2020-02-27T00:00:00"/>
    <m/>
    <d v="2020-02-28T00:00:00"/>
    <n v="43889"/>
    <m/>
    <m/>
    <m/>
    <m/>
    <m/>
    <x v="0"/>
    <x v="0"/>
  </r>
  <r>
    <s v="MJWILLIAMS"/>
    <n v="1902641301"/>
    <s v="GB/WS-CUSTOM-BLDR"/>
    <s v="HME, INC."/>
    <s v="AIRGAS BUILDING 12/11/19"/>
    <s v="BO"/>
    <d v="2019-12-11T00:00:00"/>
    <d v="2020-03-27T00:00:00"/>
    <m/>
    <n v="19.178000999999998"/>
    <s v="KAN"/>
    <s v="KC3"/>
    <x v="6"/>
    <s v="KAN"/>
    <s v="B2"/>
    <m/>
    <d v="2020-02-03T00:00:00"/>
    <d v="2020-02-03T00:00:00"/>
    <m/>
    <n v="42992"/>
    <n v="0"/>
    <n v="12.59"/>
    <n v="12.79"/>
    <n v="12.79"/>
    <n v="73"/>
    <n v="73"/>
    <n v="118.15"/>
    <n v="0"/>
    <n v="118.15"/>
    <n v="8403"/>
    <n v="5353"/>
    <n v="0"/>
    <n v="9914"/>
    <n v="23.06"/>
    <n v="14335.62"/>
    <m/>
    <n v="21.4"/>
    <m/>
    <m/>
    <m/>
    <m/>
    <m/>
    <s v="NBRADLEY"/>
    <d v="2020-01-10T00:00:00"/>
    <d v="2020-01-10T00:00:00"/>
    <d v="2020-01-17T00:00:00"/>
    <d v="2020-01-15T00:00:00"/>
    <s v="SCHLK"/>
    <d v="2020-01-16T00:00:00"/>
    <m/>
    <d v="2020-01-16T00:00:00"/>
    <m/>
    <m/>
    <m/>
    <m/>
    <m/>
    <m/>
    <s v="ELANDA"/>
    <d v="2020-01-31T00:00:00"/>
    <d v="2020-01-31T00:00:00"/>
    <d v="2020-02-07T00:00:00"/>
    <d v="2020-03-07T00:00:00"/>
    <s v="EFGALVAN"/>
    <d v="2020-02-10T00:00:00"/>
    <d v="2020-02-10T00:00:00"/>
    <d v="2020-02-11T00:00:00"/>
    <d v="2020-02-11T00:00:00"/>
    <m/>
    <m/>
    <m/>
    <m/>
    <m/>
    <s v="SVCORDERMAN"/>
    <d v="2020-03-06T00:00:00"/>
    <m/>
    <d v="2020-03-06T00:00:00"/>
    <d v="2020-03-05T00:00:00"/>
    <s v="ELANDA"/>
    <d v="2020-02-20T00:00:00"/>
    <d v="2020-02-20T00:00:00"/>
    <d v="2020-02-20T00:00:00"/>
    <d v="2020-02-20T00:00:00"/>
    <s v="MJWILLIAMS"/>
    <m/>
    <m/>
    <d v="2020-03-09T00:00:00"/>
    <m/>
    <s v="SCHLK"/>
    <m/>
    <m/>
    <m/>
    <m/>
    <m/>
    <m/>
    <m/>
    <d v="2020-03-27T00:00:00"/>
    <d v="2020-03-27T00:00:00"/>
    <s v="ELANDA"/>
    <d v="2020-03-05T00:00:00"/>
    <m/>
    <d v="2020-03-05T00:00:00"/>
    <d v="2020-03-05T00:00:00"/>
    <s v="JFPUDENZ"/>
    <d v="2019-12-16T00:00:00"/>
    <d v="2019-12-16T00:00:00"/>
    <d v="2020-01-03T00:00:00"/>
    <d v="2020-01-10T00:00:00"/>
    <s v="CINDYSU"/>
    <m/>
    <m/>
    <m/>
    <m/>
    <x v="0"/>
    <x v="0"/>
  </r>
  <r>
    <s v="BENADEAU"/>
    <n v="2000129001"/>
    <s v="GB/WS-STD-BLDR"/>
    <s v="PHALEN STEEL CONSTRUCTION COMPANY"/>
    <s v="LARRY BRANDON (OLD COMO1/21/20"/>
    <s v="BO"/>
    <d v="2020-01-21T00:00:00"/>
    <n v="43930"/>
    <m/>
    <s v="6004-03-19-M-01"/>
    <s v="KAN"/>
    <s v="VIS"/>
    <x v="6"/>
    <s v="KAN"/>
    <s v="B2"/>
    <m/>
    <n v="43868"/>
    <n v="43871"/>
    <m/>
    <n v="25655.79"/>
    <n v="0"/>
    <n v="6.9"/>
    <n v="6.44"/>
    <n v="6.44"/>
    <n v="64"/>
    <n v="98"/>
    <n v="109.5"/>
    <n v="0"/>
    <n v="109.5"/>
    <n v="9130"/>
    <n v="7061"/>
    <n v="0"/>
    <n v="2390.2199999999998"/>
    <n v="9.3160000000000007"/>
    <n v="0"/>
    <m/>
    <n v="25.94"/>
    <m/>
    <m/>
    <m/>
    <m/>
    <m/>
    <s v="AYISMMA"/>
    <n v="43873"/>
    <n v="43873"/>
    <n v="43880"/>
    <n v="43878"/>
    <s v="KMBUCK"/>
    <n v="43879"/>
    <n v="43879"/>
    <n v="43879"/>
    <m/>
    <m/>
    <m/>
    <m/>
    <m/>
    <m/>
    <s v="JMENDOZA1"/>
    <n v="43885"/>
    <n v="43885"/>
    <n v="43892"/>
    <n v="43892"/>
    <s v="AARIZMENDI"/>
    <n v="43895"/>
    <m/>
    <n v="43899"/>
    <n v="43899"/>
    <m/>
    <m/>
    <m/>
    <m/>
    <m/>
    <s v="SVCORDERMAN"/>
    <d v="2020-03-18T00:00:00"/>
    <m/>
    <d v="2020-03-18T00:00:00"/>
    <d v="2020-03-18T00:00:00"/>
    <s v="JMENDOZA1"/>
    <n v="43907"/>
    <n v="43907"/>
    <n v="43907"/>
    <n v="43907"/>
    <s v="COMPASS"/>
    <m/>
    <m/>
    <d v="2020-03-23T00:00:00"/>
    <n v="43909"/>
    <s v="MLJOB"/>
    <m/>
    <m/>
    <m/>
    <m/>
    <m/>
    <m/>
    <m/>
    <d v="2020-04-09T00:00:00"/>
    <m/>
    <s v="JMENDOZA1"/>
    <d v="2020-03-17T00:00:00"/>
    <m/>
    <d v="2020-03-17T00:00:00"/>
    <d v="2020-03-17T00:00:00"/>
    <s v="TRLUCAS"/>
    <n v="43864"/>
    <n v="43864"/>
    <n v="43871"/>
    <n v="43868"/>
    <m/>
    <m/>
    <m/>
    <m/>
    <m/>
    <x v="0"/>
    <x v="0"/>
  </r>
  <r>
    <s v="GREEJ1"/>
    <n v="2000352001"/>
    <s v="GB/CL-STD-BLDR"/>
    <s v="LUFFLAND BUILDERS, INC"/>
    <s v="WILGERS"/>
    <s v="BO"/>
    <d v="2020-02-19T00:00:00"/>
    <n v="43930"/>
    <m/>
    <s v="Wilgers 20"/>
    <s v="MXC"/>
    <s v="MXC"/>
    <x v="6"/>
    <s v="KAN"/>
    <s v="B2"/>
    <m/>
    <n v="43886"/>
    <n v="43886"/>
    <m/>
    <n v="15830.94"/>
    <n v="0"/>
    <n v="5.0599999999999996"/>
    <n v="5.0999999999999996"/>
    <n v="5.0999999999999996"/>
    <n v="20"/>
    <n v="20"/>
    <n v="19"/>
    <n v="0"/>
    <n v="19"/>
    <n v="1330"/>
    <n v="1000"/>
    <n v="0"/>
    <n v="3178.91"/>
    <n v="20.079999999999998"/>
    <n v="0"/>
    <m/>
    <n v="0"/>
    <m/>
    <m/>
    <m/>
    <m/>
    <m/>
    <s v="NSHERNANDEZ"/>
    <n v="43893"/>
    <n v="43893"/>
    <n v="43894"/>
    <n v="43894"/>
    <s v="GONZR"/>
    <n v="43894"/>
    <n v="43894"/>
    <n v="43894"/>
    <n v="43894"/>
    <s v="NSHERNANDEZ"/>
    <n v="43894"/>
    <n v="43893"/>
    <n v="43894"/>
    <n v="43894"/>
    <s v="CARBA"/>
    <n v="43895"/>
    <n v="43896"/>
    <n v="43899"/>
    <n v="43899"/>
    <m/>
    <m/>
    <m/>
    <m/>
    <m/>
    <m/>
    <m/>
    <m/>
    <m/>
    <m/>
    <s v="SVCORDERMAN"/>
    <d v="2020-03-16T00:00:00"/>
    <m/>
    <d v="2020-03-16T00:00:00"/>
    <d v="2020-03-16T00:00:00"/>
    <s v="CARBA"/>
    <n v="43901"/>
    <n v="43901"/>
    <n v="43901"/>
    <n v="43901"/>
    <m/>
    <m/>
    <m/>
    <d v="2020-03-19T00:00:00"/>
    <m/>
    <s v="KMBUCK"/>
    <m/>
    <m/>
    <m/>
    <m/>
    <m/>
    <m/>
    <m/>
    <d v="2020-04-09T00:00:00"/>
    <m/>
    <s v="CARBA"/>
    <d v="2020-03-13T00:00:00"/>
    <m/>
    <d v="2020-03-13T00:00:00"/>
    <d v="2020-03-11T00:00:00"/>
    <s v="JLLOREDO"/>
    <n v="43881"/>
    <m/>
    <n v="43882"/>
    <n v="43885"/>
    <m/>
    <m/>
    <m/>
    <m/>
    <m/>
    <x v="0"/>
    <x v="0"/>
  </r>
  <r>
    <s v="GREEJ1"/>
    <n v="2000087103"/>
    <s v="GB/CLAIM-ENPARTS-BLDR"/>
    <s v="KENT DESIGN BUILD, INC"/>
    <s v="CARGILL MAINTENANCE BUILDING"/>
    <s v="BO"/>
    <d v="2020-03-12T00:00:00"/>
    <m/>
    <m/>
    <n v="20039.009999999998"/>
    <s v="MXC"/>
    <s v="MXC"/>
    <x v="6"/>
    <s v="KAN"/>
    <s v="B2"/>
    <m/>
    <m/>
    <m/>
    <m/>
    <n v="0"/>
    <n v="0"/>
    <n v="0"/>
    <n v="0"/>
    <n v="0"/>
    <n v="0"/>
    <m/>
    <n v="0"/>
    <n v="0"/>
    <n v="0"/>
    <m/>
    <m/>
    <n v="0"/>
    <n v="0"/>
    <m/>
    <n v="-1.78"/>
    <m/>
    <n v="0"/>
    <m/>
    <m/>
    <m/>
    <m/>
    <m/>
    <s v="LRAMIREZ"/>
    <d v="2020-01-21T00:00:00"/>
    <d v="2020-01-21T00:00:00"/>
    <d v="2020-01-23T00:00:00"/>
    <d v="2020-01-23T00:00:00"/>
    <s v="BAUTA"/>
    <m/>
    <m/>
    <d v="2020-01-23T00:00:00"/>
    <d v="2020-01-23T00:00:00"/>
    <m/>
    <m/>
    <m/>
    <m/>
    <m/>
    <m/>
    <m/>
    <m/>
    <m/>
    <m/>
    <m/>
    <m/>
    <m/>
    <m/>
    <m/>
    <m/>
    <m/>
    <m/>
    <m/>
    <m/>
    <s v="SVCORDERMAN"/>
    <d v="2020-03-13T00:00:00"/>
    <m/>
    <d v="2020-03-13T00:00:00"/>
    <n v="43903"/>
    <m/>
    <m/>
    <m/>
    <m/>
    <m/>
    <m/>
    <m/>
    <m/>
    <m/>
    <m/>
    <s v="JHWOEHRER"/>
    <m/>
    <m/>
    <m/>
    <m/>
    <m/>
    <m/>
    <m/>
    <n v="43908"/>
    <n v="43906"/>
    <s v="CARBA"/>
    <d v="2020-03-12T00:00:00"/>
    <m/>
    <d v="2020-03-12T00:00:00"/>
    <d v="2020-03-12T00:00:00"/>
    <s v="JLLOREDO"/>
    <m/>
    <m/>
    <m/>
    <m/>
    <m/>
    <m/>
    <m/>
    <m/>
    <m/>
    <x v="0"/>
    <x v="2"/>
  </r>
  <r>
    <s v="BENADEAU"/>
    <n v="2000129002"/>
    <s v="GB/WS-ENPARTS-BLDR"/>
    <s v="PHALEN STEEL CONSTRUCTION COMPANY"/>
    <s v="LARRY BRANDON (OLD COMO1/21/20"/>
    <s v="BO"/>
    <d v="2020-03-19T00:00:00"/>
    <m/>
    <m/>
    <s v="6004-03-19-M-01"/>
    <s v="KAN"/>
    <s v="VIS"/>
    <x v="6"/>
    <s v="KAN"/>
    <s v="B2"/>
    <m/>
    <m/>
    <m/>
    <m/>
    <n v="1"/>
    <n v="0"/>
    <n v="0"/>
    <n v="0.18"/>
    <n v="0.18"/>
    <n v="0"/>
    <m/>
    <n v="0"/>
    <n v="0"/>
    <n v="0"/>
    <m/>
    <m/>
    <n v="0"/>
    <n v="1"/>
    <n v="100"/>
    <n v="0"/>
    <m/>
    <n v="0"/>
    <m/>
    <m/>
    <m/>
    <m/>
    <m/>
    <s v="AYISMMA"/>
    <m/>
    <m/>
    <m/>
    <m/>
    <s v="KMBUCK"/>
    <m/>
    <m/>
    <m/>
    <m/>
    <m/>
    <m/>
    <m/>
    <m/>
    <m/>
    <s v="JMENDOZA1"/>
    <n v="43908"/>
    <n v="43908"/>
    <n v="43908"/>
    <n v="43908"/>
    <m/>
    <m/>
    <m/>
    <m/>
    <m/>
    <m/>
    <m/>
    <m/>
    <m/>
    <m/>
    <s v="SVCORDERMAN"/>
    <d v="2020-03-20T00:00:00"/>
    <m/>
    <d v="2020-03-20T00:00:00"/>
    <d v="2020-03-20T00:00:00"/>
    <s v="JMENDOZA1"/>
    <n v="43909"/>
    <n v="43909"/>
    <n v="43909"/>
    <n v="43909"/>
    <m/>
    <m/>
    <m/>
    <d v="2020-03-25T00:00:00"/>
    <m/>
    <s v="MLJOB"/>
    <m/>
    <m/>
    <m/>
    <m/>
    <m/>
    <m/>
    <m/>
    <d v="2020-04-09T00:00:00"/>
    <m/>
    <s v="JMENDOZA1"/>
    <d v="2020-03-19T00:00:00"/>
    <m/>
    <d v="2020-03-19T00:00:00"/>
    <d v="2020-03-19T00:00:00"/>
    <s v="TRLUCAS"/>
    <m/>
    <m/>
    <m/>
    <m/>
    <m/>
    <m/>
    <m/>
    <m/>
    <m/>
    <x v="0"/>
    <x v="1"/>
  </r>
  <r>
    <s v="FARRM"/>
    <n v="1902431306"/>
    <s v="CLAIM-ENPARTS-BLDR"/>
    <s v="NORTHWEST BUILDERS INC"/>
    <s v="INFINITY"/>
    <s v="CL"/>
    <d v="2020-02-26T00:00:00"/>
    <m/>
    <m/>
    <s v="20-003"/>
    <s v="MXC"/>
    <s v="MXC"/>
    <x v="6"/>
    <s v="KAN"/>
    <s v="C1"/>
    <m/>
    <m/>
    <m/>
    <n v="43899"/>
    <n v="0"/>
    <n v="0"/>
    <n v="0"/>
    <n v="0.01"/>
    <n v="0.01"/>
    <n v="0"/>
    <m/>
    <n v="0"/>
    <n v="0"/>
    <n v="0"/>
    <m/>
    <m/>
    <n v="0"/>
    <n v="0"/>
    <m/>
    <n v="-52.38"/>
    <m/>
    <n v="0"/>
    <m/>
    <m/>
    <m/>
    <m/>
    <m/>
    <s v="LRAMIREZ"/>
    <m/>
    <m/>
    <m/>
    <m/>
    <s v="ICHAS"/>
    <m/>
    <m/>
    <m/>
    <m/>
    <m/>
    <m/>
    <m/>
    <m/>
    <m/>
    <s v="CORTL"/>
    <n v="43887"/>
    <n v="43887"/>
    <n v="43887"/>
    <n v="43887"/>
    <m/>
    <m/>
    <m/>
    <m/>
    <m/>
    <m/>
    <m/>
    <m/>
    <m/>
    <m/>
    <s v="SVCORDERMAN"/>
    <d v="2020-02-26T00:00:00"/>
    <m/>
    <d v="2020-02-26T00:00:00"/>
    <d v="2020-02-26T00:00:00"/>
    <m/>
    <m/>
    <m/>
    <m/>
    <m/>
    <m/>
    <m/>
    <m/>
    <d v="2020-03-02T00:00:00"/>
    <m/>
    <s v="MAYJ1"/>
    <m/>
    <m/>
    <m/>
    <m/>
    <m/>
    <m/>
    <m/>
    <d v="2020-03-02T00:00:00"/>
    <d v="2020-03-02T00:00:00"/>
    <s v="CORTL"/>
    <d v="2020-02-26T00:00:00"/>
    <m/>
    <d v="2020-02-26T00:00:00"/>
    <d v="2020-02-26T00:00:00"/>
    <s v="JLLOREDO"/>
    <m/>
    <m/>
    <m/>
    <m/>
    <m/>
    <m/>
    <m/>
    <m/>
    <m/>
    <x v="0"/>
    <x v="2"/>
  </r>
  <r>
    <s v="GREEJ1"/>
    <n v="2000419901"/>
    <s v="GB/CL-STD-BLDR"/>
    <s v="A. V. LAKE CONSTRUCTION COMPANY"/>
    <s v="ERIE MARINE"/>
    <s v="EN"/>
    <d v="2020-02-27T00:00:00"/>
    <d v="2020-04-14T00:00:00"/>
    <m/>
    <m/>
    <s v="MXC"/>
    <s v="MXC"/>
    <x v="6"/>
    <s v="KAN"/>
    <s v="C1"/>
    <s v="CR"/>
    <d v="2020-03-04T00:00:00"/>
    <d v="2020-03-05T00:00:00"/>
    <m/>
    <n v="105597.37"/>
    <n v="0"/>
    <n v="41.81"/>
    <n v="40.83"/>
    <n v="0.2"/>
    <n v="35"/>
    <n v="35"/>
    <n v="22.8"/>
    <n v="0"/>
    <n v="22.8"/>
    <n v="2327.5"/>
    <n v="1750"/>
    <n v="0"/>
    <n v="17586.84"/>
    <n v="16.655000000000001"/>
    <n v="0"/>
    <m/>
    <n v="17"/>
    <m/>
    <m/>
    <m/>
    <m/>
    <m/>
    <s v="BAUTA"/>
    <d v="2020-03-11T00:00:00"/>
    <d v="2020-03-11T00:00:00"/>
    <d v="2020-03-12T00:00:00"/>
    <d v="2020-03-12T00:00:00"/>
    <s v="CJFALIN"/>
    <d v="2020-03-12T00:00:00"/>
    <d v="2020-03-12T00:00:00"/>
    <d v="2020-03-12T00:00:00"/>
    <d v="2020-03-12T00:00:00"/>
    <s v="BAUTA"/>
    <d v="2020-03-12T00:00:00"/>
    <d v="2020-03-12T00:00:00"/>
    <d v="2020-03-12T00:00:00"/>
    <n v="43902"/>
    <s v="KLSEGUNDO"/>
    <d v="2020-03-13T00:00:00"/>
    <d v="2020-03-13T00:00:00"/>
    <d v="2020-03-17T00:00:00"/>
    <d v="2020-03-17T00:00:00"/>
    <m/>
    <m/>
    <m/>
    <m/>
    <m/>
    <m/>
    <m/>
    <m/>
    <m/>
    <m/>
    <s v="SVCORDERMAN"/>
    <m/>
    <m/>
    <d v="2020-03-23T00:00:00"/>
    <m/>
    <s v="KLSEGUNDO"/>
    <d v="2020-03-19T00:00:00"/>
    <d v="2020-03-19T00:00:00"/>
    <d v="2020-03-19T00:00:00"/>
    <d v="2020-03-19T00:00:00"/>
    <s v="GREEJ1"/>
    <m/>
    <m/>
    <m/>
    <m/>
    <s v="CJFALIN"/>
    <m/>
    <m/>
    <m/>
    <m/>
    <m/>
    <m/>
    <m/>
    <d v="2020-04-13T00:00:00"/>
    <m/>
    <s v="KLSEGUNDO"/>
    <d v="2020-03-20T00:00:00"/>
    <m/>
    <d v="2020-03-20T00:00:00"/>
    <d v="2020-03-19T00:00:00"/>
    <s v="JLLOREDO"/>
    <d v="2020-02-28T00:00:00"/>
    <m/>
    <d v="2020-03-02T00:00:00"/>
    <d v="2020-03-03T00:00:00"/>
    <m/>
    <m/>
    <m/>
    <m/>
    <m/>
    <x v="0"/>
    <x v="0"/>
  </r>
  <r>
    <s v="GREEJ1"/>
    <n v="1902321603"/>
    <s v="CLAIM-ENPARTS-BLDR"/>
    <s v="ALTMANN CONSTRUCTION COMPANY, INC."/>
    <s v="PAVELSKI STORAGE GARAGE (CANOP"/>
    <s v="CL"/>
    <d v="2020-02-28T00:00:00"/>
    <m/>
    <m/>
    <m/>
    <s v="MXC"/>
    <s v="MXC"/>
    <x v="6"/>
    <s v="KAN"/>
    <s v="C1"/>
    <m/>
    <m/>
    <m/>
    <n v="43902"/>
    <n v="0"/>
    <n v="0"/>
    <n v="0"/>
    <n v="0.04"/>
    <n v="0.04"/>
    <n v="0"/>
    <m/>
    <n v="0"/>
    <n v="0"/>
    <n v="0"/>
    <m/>
    <m/>
    <n v="0"/>
    <n v="0"/>
    <m/>
    <n v="-65.23"/>
    <m/>
    <n v="0"/>
    <m/>
    <m/>
    <m/>
    <m/>
    <m/>
    <s v="ICHAS"/>
    <m/>
    <m/>
    <m/>
    <m/>
    <s v="ICHAS"/>
    <m/>
    <m/>
    <m/>
    <m/>
    <m/>
    <m/>
    <m/>
    <m/>
    <m/>
    <s v="CORTL"/>
    <d v="2020-02-28T00:00:00"/>
    <d v="2020-02-28T00:00:00"/>
    <d v="2020-02-28T00:00:00"/>
    <d v="2020-02-28T00:00:00"/>
    <m/>
    <m/>
    <m/>
    <m/>
    <m/>
    <m/>
    <m/>
    <m/>
    <m/>
    <m/>
    <s v="SVCORDERMAN"/>
    <d v="2020-02-28T00:00:00"/>
    <m/>
    <d v="2020-02-28T00:00:00"/>
    <d v="2020-02-28T00:00:00"/>
    <m/>
    <m/>
    <m/>
    <m/>
    <m/>
    <m/>
    <m/>
    <m/>
    <d v="2020-03-04T00:00:00"/>
    <m/>
    <s v="HARBD"/>
    <m/>
    <m/>
    <m/>
    <m/>
    <m/>
    <m/>
    <m/>
    <d v="2020-03-04T00:00:00"/>
    <n v="43893"/>
    <s v="CORTL"/>
    <d v="2020-02-28T00:00:00"/>
    <m/>
    <d v="2020-02-28T00:00:00"/>
    <d v="2020-02-28T00:00:00"/>
    <s v="ESCOA"/>
    <m/>
    <m/>
    <m/>
    <m/>
    <m/>
    <m/>
    <m/>
    <m/>
    <m/>
    <x v="0"/>
    <x v="2"/>
  </r>
  <r>
    <s v="SELUNDIN"/>
    <n v="1901918706"/>
    <s v="GB/WS-STD-BLDR"/>
    <s v="RICE COMPANIES, INC"/>
    <s v="RHINO ARRT ADDN 9/5/19"/>
    <s v="BO"/>
    <d v="2020-03-06T00:00:00"/>
    <d v="2020-03-18T00:00:00"/>
    <m/>
    <s v="GC.C.19.017"/>
    <s v="KAN"/>
    <s v="KC1"/>
    <x v="6"/>
    <s v="KAN"/>
    <s v="C1"/>
    <m/>
    <d v="2020-03-06T00:00:00"/>
    <d v="2020-03-09T00:00:00"/>
    <m/>
    <n v="908.85"/>
    <n v="908.85"/>
    <n v="0.23"/>
    <n v="0.23"/>
    <n v="0.23"/>
    <n v="0"/>
    <m/>
    <n v="0"/>
    <n v="0"/>
    <n v="0"/>
    <m/>
    <m/>
    <n v="0"/>
    <n v="282.85000000000002"/>
    <n v="31.122"/>
    <n v="219.08"/>
    <n v="24.105"/>
    <n v="0"/>
    <m/>
    <m/>
    <m/>
    <m/>
    <m/>
    <s v="MBUTLER"/>
    <m/>
    <m/>
    <m/>
    <m/>
    <s v="JHWOEHRER"/>
    <m/>
    <m/>
    <m/>
    <m/>
    <m/>
    <m/>
    <m/>
    <m/>
    <m/>
    <s v="JKTURNER"/>
    <d v="2020-03-06T00:00:00"/>
    <d v="2020-03-06T00:00:00"/>
    <d v="2020-03-06T00:00:00"/>
    <d v="2020-03-06T00:00:00"/>
    <m/>
    <m/>
    <m/>
    <m/>
    <m/>
    <m/>
    <m/>
    <m/>
    <m/>
    <m/>
    <s v="SVCORDERMAN"/>
    <d v="2020-03-09T00:00:00"/>
    <m/>
    <d v="2020-03-09T00:00:00"/>
    <d v="2020-03-09T00:00:00"/>
    <m/>
    <m/>
    <m/>
    <m/>
    <m/>
    <m/>
    <m/>
    <m/>
    <d v="2020-03-12T00:00:00"/>
    <m/>
    <s v="AWOPEL"/>
    <m/>
    <m/>
    <m/>
    <m/>
    <m/>
    <m/>
    <m/>
    <d v="2020-03-18T00:00:00"/>
    <n v="43909"/>
    <s v="JKTURNER"/>
    <d v="2020-03-06T00:00:00"/>
    <m/>
    <d v="2020-03-06T00:00:00"/>
    <d v="2020-03-06T00:00:00"/>
    <s v="TRLUCAS"/>
    <m/>
    <m/>
    <m/>
    <m/>
    <m/>
    <m/>
    <m/>
    <m/>
    <m/>
    <x v="0"/>
    <x v="0"/>
  </r>
  <r>
    <s v="SELUNDIN"/>
    <n v="1901918705"/>
    <s v="GB/WS-STD-BLDR"/>
    <s v="RICE COMPANIES, INC"/>
    <s v="RHINO ARRT ADDN 9/5/19"/>
    <s v="BO"/>
    <d v="2020-03-06T00:00:00"/>
    <d v="2020-03-18T00:00:00"/>
    <m/>
    <s v="GC.C.19.017"/>
    <s v="KAN"/>
    <s v="KC1"/>
    <x v="6"/>
    <s v="KAN"/>
    <s v="C1"/>
    <m/>
    <d v="2020-03-06T00:00:00"/>
    <d v="2020-03-09T00:00:00"/>
    <m/>
    <n v="1743.53"/>
    <n v="1743.53"/>
    <n v="0"/>
    <n v="0.1"/>
    <n v="0.1"/>
    <n v="0"/>
    <m/>
    <n v="0"/>
    <n v="0"/>
    <n v="0"/>
    <n v="345"/>
    <n v="220"/>
    <n v="0"/>
    <n v="1017.53"/>
    <n v="58.36"/>
    <n v="701.36"/>
    <n v="40.225999999999999"/>
    <n v="0"/>
    <m/>
    <m/>
    <m/>
    <m/>
    <m/>
    <s v="MBUTLER"/>
    <m/>
    <m/>
    <m/>
    <m/>
    <s v="JHWOEHRER"/>
    <m/>
    <m/>
    <m/>
    <m/>
    <m/>
    <m/>
    <m/>
    <m/>
    <m/>
    <s v="JKTURNER"/>
    <d v="2020-03-06T00:00:00"/>
    <d v="2020-03-06T00:00:00"/>
    <d v="2020-03-06T00:00:00"/>
    <d v="2020-03-06T00:00:00"/>
    <m/>
    <m/>
    <m/>
    <m/>
    <m/>
    <m/>
    <m/>
    <m/>
    <m/>
    <m/>
    <s v="SVCORDERMAN"/>
    <m/>
    <m/>
    <d v="2020-03-09T00:00:00"/>
    <d v="2020-03-09T00:00:00"/>
    <m/>
    <m/>
    <m/>
    <m/>
    <m/>
    <m/>
    <m/>
    <m/>
    <d v="2020-03-12T00:00:00"/>
    <m/>
    <s v="AWOPEL"/>
    <m/>
    <m/>
    <m/>
    <m/>
    <m/>
    <m/>
    <m/>
    <d v="2020-03-18T00:00:00"/>
    <n v="43909"/>
    <s v="JKTURNER"/>
    <d v="2020-03-06T00:00:00"/>
    <m/>
    <d v="2020-03-06T00:00:00"/>
    <d v="2020-03-06T00:00:00"/>
    <s v="TRLUCAS"/>
    <m/>
    <m/>
    <m/>
    <m/>
    <m/>
    <m/>
    <m/>
    <m/>
    <m/>
    <x v="0"/>
    <x v="0"/>
  </r>
  <r>
    <s v="PCSASSER"/>
    <n v="1902631901"/>
    <s v="GB/LM-CUSTOM-BLDR"/>
    <s v="H. E. WRIGHT &amp; CO., INC."/>
    <s v="19056 MAGNOLIA BRUSH 12/10/19"/>
    <s v="EN"/>
    <d v="2019-12-10T00:00:00"/>
    <d v="2020-04-03T00:00:00"/>
    <m/>
    <s v="19056-PO003"/>
    <s v="KAN"/>
    <s v="KC3"/>
    <x v="6"/>
    <s v="KAN"/>
    <s v="D1"/>
    <s v="CR"/>
    <d v="2020-01-21T00:00:00"/>
    <d v="2020-01-22T00:00:00"/>
    <m/>
    <n v="398982.41"/>
    <n v="0"/>
    <n v="146.88999999999999"/>
    <n v="0"/>
    <n v="0"/>
    <n v="237"/>
    <n v="237"/>
    <n v="199"/>
    <n v="0"/>
    <n v="199"/>
    <n v="37540.800000000003"/>
    <n v="26070"/>
    <n v="0"/>
    <n v="74178.02"/>
    <n v="18.591999999999999"/>
    <n v="0"/>
    <m/>
    <n v="15.03"/>
    <m/>
    <m/>
    <m/>
    <m/>
    <m/>
    <s v="MORRJ1"/>
    <d v="2020-01-29T00:00:00"/>
    <d v="2020-01-29T00:00:00"/>
    <d v="2020-02-10T00:00:00"/>
    <d v="2020-02-12T00:00:00"/>
    <s v="JUNGA"/>
    <d v="2020-02-07T00:00:00"/>
    <m/>
    <d v="2020-02-07T00:00:00"/>
    <m/>
    <s v="MORRJ1"/>
    <d v="2020-02-10T00:00:00"/>
    <d v="2020-02-10T00:00:00"/>
    <d v="2020-02-10T00:00:00"/>
    <n v="43850"/>
    <s v="JUARA1"/>
    <d v="2020-02-14T00:00:00"/>
    <d v="2020-02-19T00:00:00"/>
    <d v="2020-02-28T00:00:00"/>
    <d v="2020-03-02T00:00:00"/>
    <s v="SALOW"/>
    <d v="2020-03-02T00:00:00"/>
    <d v="2020-03-02T00:00:00"/>
    <d v="2020-03-06T00:00:00"/>
    <d v="2020-03-05T00:00:00"/>
    <m/>
    <m/>
    <m/>
    <m/>
    <m/>
    <s v="SVCORDERMAN"/>
    <d v="2020-05-11T00:00:00"/>
    <m/>
    <d v="2020-05-04T00:00:00"/>
    <m/>
    <s v="GALVA"/>
    <d v="2020-03-12T00:00:00"/>
    <d v="2020-03-12T00:00:00"/>
    <d v="2020-03-12T00:00:00"/>
    <d v="2020-03-12T00:00:00"/>
    <s v="PCSASSER"/>
    <n v="43903"/>
    <n v="43901"/>
    <m/>
    <n v="43909"/>
    <s v="JUNGA"/>
    <m/>
    <m/>
    <m/>
    <m/>
    <m/>
    <m/>
    <m/>
    <d v="2020-06-01T00:00:00"/>
    <m/>
    <s v="JUARA1"/>
    <d v="2020-03-12T00:00:00"/>
    <m/>
    <d v="2020-03-12T00:00:00"/>
    <d v="2020-03-12T00:00:00"/>
    <s v="JDHUDSON"/>
    <d v="2020-01-02T00:00:00"/>
    <d v="2020-01-02T00:00:00"/>
    <d v="2020-01-15T00:00:00"/>
    <d v="2020-01-13T00:00:00"/>
    <s v="GLPEVELER"/>
    <m/>
    <m/>
    <m/>
    <m/>
    <x v="0"/>
    <x v="0"/>
  </r>
  <r>
    <s v="GREEJ1"/>
    <n v="1902641501"/>
    <s v="GB/CL-CUSTOM-BLDR"/>
    <s v="HME, INC."/>
    <s v="AIRGAS TOPEKA CLII"/>
    <s v="BO"/>
    <d v="2019-12-12T00:00:00"/>
    <n v="43923"/>
    <m/>
    <n v="19.178000999999998"/>
    <s v="MXC"/>
    <s v="MXC"/>
    <x v="6"/>
    <s v="KAN"/>
    <s v="D1"/>
    <m/>
    <n v="43885"/>
    <n v="43885"/>
    <m/>
    <n v="70051.03"/>
    <n v="0"/>
    <n v="23.28"/>
    <n v="25.27"/>
    <n v="25.27"/>
    <n v="39"/>
    <n v="46"/>
    <n v="34.5"/>
    <n v="0"/>
    <n v="34.5"/>
    <n v="1862"/>
    <n v="1400"/>
    <n v="0"/>
    <n v="8314.56"/>
    <n v="11.869"/>
    <n v="3143.51"/>
    <m/>
    <n v="14"/>
    <m/>
    <m/>
    <m/>
    <m/>
    <m/>
    <s v="GONZJ3"/>
    <n v="43885"/>
    <n v="43885"/>
    <n v="43887"/>
    <n v="43887"/>
    <s v="ICHAS"/>
    <n v="43887"/>
    <n v="43887"/>
    <n v="43887"/>
    <n v="43887"/>
    <s v="GONZJ3"/>
    <n v="43887"/>
    <m/>
    <n v="43887"/>
    <n v="43887"/>
    <s v="HERNG"/>
    <n v="43892"/>
    <m/>
    <n v="43893"/>
    <n v="43893"/>
    <s v="SIERA"/>
    <n v="43894"/>
    <n v="43894"/>
    <n v="43894"/>
    <n v="43895"/>
    <m/>
    <m/>
    <m/>
    <m/>
    <m/>
    <s v="SVCORDERMAN"/>
    <d v="2020-03-11T00:00:00"/>
    <m/>
    <d v="2020-03-11T00:00:00"/>
    <d v="2020-03-10T00:00:00"/>
    <s v="HERNG"/>
    <n v="43899"/>
    <n v="43899"/>
    <n v="43899"/>
    <n v="43899"/>
    <s v="GREEJ1"/>
    <m/>
    <m/>
    <d v="2020-03-13T00:00:00"/>
    <m/>
    <s v="HAMIS"/>
    <m/>
    <m/>
    <m/>
    <m/>
    <m/>
    <m/>
    <m/>
    <d v="2020-03-30T00:00:00"/>
    <m/>
    <s v="HERNG"/>
    <d v="2020-03-10T00:00:00"/>
    <m/>
    <d v="2020-03-10T00:00:00"/>
    <d v="2020-03-10T00:00:00"/>
    <s v="JLLOREDO"/>
    <n v="43866"/>
    <n v="43866"/>
    <n v="43867"/>
    <n v="43881"/>
    <m/>
    <m/>
    <m/>
    <m/>
    <m/>
    <x v="0"/>
    <x v="0"/>
  </r>
  <r>
    <s v="GARCP"/>
    <n v="1902661701"/>
    <s v="GB/WS-CUSTOM-BLDR CAN"/>
    <s v="PRE-CON BUILDERS"/>
    <s v="LOT 5 BROOKSIDE IND12/16/19"/>
    <s v="EN"/>
    <d v="2019-12-16T00:00:00"/>
    <n v="43945"/>
    <m/>
    <n v="9146"/>
    <s v="VIS"/>
    <s v="KC3"/>
    <x v="6"/>
    <s v="KAN"/>
    <s v="D1"/>
    <m/>
    <n v="43906"/>
    <n v="43907"/>
    <m/>
    <n v="430036"/>
    <n v="0"/>
    <n v="111.12"/>
    <n v="103.86"/>
    <n v="0"/>
    <n v="304"/>
    <m/>
    <n v="314.25"/>
    <n v="0"/>
    <n v="314.25"/>
    <n v="79147"/>
    <n v="44596"/>
    <n v="0"/>
    <n v="96011"/>
    <n v="22.326000000000001"/>
    <n v="0"/>
    <m/>
    <n v="0"/>
    <m/>
    <m/>
    <m/>
    <m/>
    <m/>
    <s v="MORRJ1"/>
    <n v="43872"/>
    <n v="43872"/>
    <n v="43885"/>
    <n v="43885"/>
    <s v="WTCASTONGUAY"/>
    <n v="43882"/>
    <n v="43885"/>
    <n v="43882"/>
    <n v="43885"/>
    <s v="MORRJ1"/>
    <n v="43885"/>
    <m/>
    <n v="43885"/>
    <n v="43882"/>
    <s v="AJCUEVAS"/>
    <n v="43886"/>
    <n v="43886"/>
    <n v="43899"/>
    <n v="43899"/>
    <s v="LOPEA"/>
    <n v="43899"/>
    <n v="43899"/>
    <n v="43903"/>
    <n v="43903"/>
    <m/>
    <m/>
    <m/>
    <m/>
    <m/>
    <s v="SVCORDERMAN"/>
    <d v="2020-04-02T00:00:00"/>
    <m/>
    <d v="2020-03-30T00:00:00"/>
    <m/>
    <s v="AJCUEVAS"/>
    <n v="43916"/>
    <n v="43916"/>
    <n v="43916"/>
    <n v="43916"/>
    <m/>
    <m/>
    <m/>
    <m/>
    <m/>
    <s v="WTCASTONGUAY"/>
    <m/>
    <m/>
    <m/>
    <m/>
    <m/>
    <m/>
    <m/>
    <d v="2020-04-23T00:00:00"/>
    <m/>
    <s v="AJCUEVAS"/>
    <d v="2020-04-01T00:00:00"/>
    <m/>
    <d v="2020-04-01T00:00:00"/>
    <d v="2020-03-26T00:00:00"/>
    <s v="TRJUSTICE"/>
    <n v="43830"/>
    <n v="43830"/>
    <n v="43852"/>
    <n v="43853"/>
    <s v="STWANG"/>
    <m/>
    <m/>
    <m/>
    <m/>
    <x v="0"/>
    <x v="0"/>
  </r>
  <r>
    <s v="MJWILLIAMS"/>
    <n v="1902711201"/>
    <s v="GB/LM-CUSTOM-BLDR"/>
    <s v="SEPTAGON CONST. CO., INC."/>
    <s v="HELENA BUILDING 12/20/19"/>
    <s v="BO"/>
    <d v="2019-12-20T00:00:00"/>
    <d v="2020-03-27T00:00:00"/>
    <m/>
    <s v="4-19-014-13.1"/>
    <s v="KAN"/>
    <s v="KC1"/>
    <x v="6"/>
    <s v="KAN"/>
    <s v="D1"/>
    <m/>
    <d v="2020-02-18T00:00:00"/>
    <d v="2020-02-19T00:00:00"/>
    <m/>
    <n v="260900"/>
    <n v="0"/>
    <n v="113.38"/>
    <n v="116.09"/>
    <n v="116.09"/>
    <n v="171"/>
    <n v="171"/>
    <n v="192.75"/>
    <n v="0"/>
    <n v="192.75"/>
    <n v="17623"/>
    <n v="11225"/>
    <n v="0"/>
    <n v="41487.980000000003"/>
    <n v="15.901999999999999"/>
    <n v="0"/>
    <m/>
    <n v="14.4"/>
    <m/>
    <m/>
    <m/>
    <m/>
    <m/>
    <s v="MEEBD"/>
    <d v="2020-01-27T00:00:00"/>
    <d v="2020-01-27T00:00:00"/>
    <d v="2020-02-07T00:00:00"/>
    <d v="2020-02-04T00:00:00"/>
    <s v="JHWOEHRER"/>
    <d v="2020-02-04T00:00:00"/>
    <d v="2020-01-31T00:00:00"/>
    <d v="2020-02-04T00:00:00"/>
    <n v="43861"/>
    <s v="MEEBD"/>
    <d v="2020-02-07T00:00:00"/>
    <d v="2020-02-07T00:00:00"/>
    <d v="2020-02-07T00:00:00"/>
    <n v="43847"/>
    <s v="AJCUEVAS"/>
    <d v="2020-02-10T00:00:00"/>
    <d v="2020-02-10T00:00:00"/>
    <d v="2020-02-21T00:00:00"/>
    <d v="2020-02-21T00:00:00"/>
    <s v="REHURTADO"/>
    <d v="2020-02-24T00:00:00"/>
    <d v="2020-02-24T00:00:00"/>
    <d v="2020-02-28T00:00:00"/>
    <d v="2020-02-27T00:00:00"/>
    <m/>
    <m/>
    <m/>
    <m/>
    <m/>
    <s v="SVCORDERMAN"/>
    <d v="2020-03-06T00:00:00"/>
    <m/>
    <d v="2020-03-06T00:00:00"/>
    <n v="43896"/>
    <s v="AJCUEVAS"/>
    <d v="2020-03-05T00:00:00"/>
    <m/>
    <d v="2020-03-05T00:00:00"/>
    <d v="2020-03-05T00:00:00"/>
    <s v="MJWILLIAMS"/>
    <m/>
    <m/>
    <n v="43901"/>
    <m/>
    <s v="HEFLA"/>
    <m/>
    <m/>
    <m/>
    <m/>
    <m/>
    <m/>
    <m/>
    <d v="2020-03-27T00:00:00"/>
    <m/>
    <s v="AJCUEVAS"/>
    <d v="2020-03-05T00:00:00"/>
    <m/>
    <d v="2020-03-05T00:00:00"/>
    <d v="2020-03-05T00:00:00"/>
    <s v="JDHUDSON"/>
    <d v="2020-01-10T00:00:00"/>
    <d v="2020-01-10T00:00:00"/>
    <d v="2020-01-20T00:00:00"/>
    <d v="2020-01-14T00:00:00"/>
    <s v="MSELAKHRAS"/>
    <m/>
    <m/>
    <m/>
    <m/>
    <x v="0"/>
    <x v="0"/>
  </r>
  <r>
    <s v="GREEJ1"/>
    <n v="1902718201"/>
    <s v="GB/CL-STD-BLDR"/>
    <s v="SEPTAGON CONST. CO., INC. - SEDALIA"/>
    <s v="PARKS CABINETS"/>
    <s v="BO"/>
    <d v="2019-12-26T00:00:00"/>
    <d v="2020-04-21T00:00:00"/>
    <m/>
    <s v="P0119010-01"/>
    <s v="MXC"/>
    <s v="MXC"/>
    <x v="6"/>
    <s v="KAN"/>
    <s v="D1"/>
    <m/>
    <d v="2020-03-03T00:00:00"/>
    <d v="2020-03-04T00:00:00"/>
    <m/>
    <n v="255165.79"/>
    <n v="0"/>
    <n v="90.86"/>
    <n v="81.2"/>
    <n v="81.2"/>
    <n v="50"/>
    <n v="50"/>
    <n v="21.5"/>
    <n v="0"/>
    <n v="21.5"/>
    <n v="3325"/>
    <n v="2500"/>
    <n v="0"/>
    <n v="36284.79"/>
    <n v="14.22"/>
    <n v="0"/>
    <m/>
    <n v="13"/>
    <m/>
    <m/>
    <m/>
    <m/>
    <m/>
    <s v="BAUTA"/>
    <d v="2020-03-06T00:00:00"/>
    <d v="2020-03-06T00:00:00"/>
    <d v="2020-03-10T00:00:00"/>
    <d v="2020-03-10T00:00:00"/>
    <s v="GONZJ3"/>
    <d v="2020-03-10T00:00:00"/>
    <d v="2020-03-10T00:00:00"/>
    <d v="2020-03-10T00:00:00"/>
    <d v="2020-03-10T00:00:00"/>
    <s v="BAUTA"/>
    <d v="2020-03-10T00:00:00"/>
    <d v="2020-03-10T00:00:00"/>
    <d v="2020-03-10T00:00:00"/>
    <n v="43900"/>
    <s v="GALVA"/>
    <d v="2020-03-12T00:00:00"/>
    <d v="2020-03-12T00:00:00"/>
    <d v="2020-03-12T00:00:00"/>
    <d v="2020-03-12T00:00:00"/>
    <m/>
    <m/>
    <m/>
    <m/>
    <m/>
    <m/>
    <m/>
    <m/>
    <m/>
    <m/>
    <s v="SVCORDERMAN"/>
    <d v="2020-03-30T00:00:00"/>
    <m/>
    <d v="2020-03-27T00:00:00"/>
    <d v="2020-03-27T00:00:00"/>
    <s v="GALVA"/>
    <d v="2020-03-27T00:00:00"/>
    <d v="2020-03-27T00:00:00"/>
    <d v="2020-03-27T00:00:00"/>
    <d v="2020-03-27T00:00:00"/>
    <s v="GREEJ1"/>
    <m/>
    <m/>
    <d v="2020-04-01T00:00:00"/>
    <m/>
    <s v="HEFLA"/>
    <m/>
    <m/>
    <m/>
    <m/>
    <m/>
    <m/>
    <m/>
    <d v="2020-04-20T00:00:00"/>
    <m/>
    <s v="GALVA"/>
    <d v="2020-03-27T00:00:00"/>
    <m/>
    <d v="2020-03-27T00:00:00"/>
    <d v="2020-03-27T00:00:00"/>
    <s v="JLLOREDO"/>
    <d v="2020-02-25T00:00:00"/>
    <d v="2020-02-25T00:00:00"/>
    <d v="2020-02-26T00:00:00"/>
    <d v="2020-03-02T00:00:00"/>
    <m/>
    <m/>
    <m/>
    <m/>
    <m/>
    <x v="0"/>
    <x v="0"/>
  </r>
  <r>
    <s v="GREEJ1"/>
    <n v="2000221501"/>
    <s v="GB/CL-CUSTOM-BLDR"/>
    <s v="J. A. WAGNER CONSTRUCTION, INC."/>
    <s v="100'120'X24' BRUBACHER"/>
    <s v="BO"/>
    <d v="2020-01-31T00:00:00"/>
    <n v="43914"/>
    <m/>
    <s v="20M-04"/>
    <s v="MXC"/>
    <s v="MXC"/>
    <x v="6"/>
    <s v="KAN"/>
    <s v="D1"/>
    <m/>
    <n v="43875"/>
    <n v="43878"/>
    <m/>
    <n v="99705.97"/>
    <n v="99705.97"/>
    <n v="38.64"/>
    <n v="36.200000000000003"/>
    <n v="36.200000000000003"/>
    <n v="36"/>
    <n v="36"/>
    <n v="29.25"/>
    <n v="0"/>
    <n v="29.25"/>
    <n v="1330"/>
    <n v="1000"/>
    <n v="0"/>
    <n v="16176.54"/>
    <n v="16.224"/>
    <n v="24214.91"/>
    <n v="24.286000000000001"/>
    <n v="17"/>
    <m/>
    <m/>
    <m/>
    <m/>
    <m/>
    <s v="NSHERNANDEZ"/>
    <n v="43878"/>
    <n v="43878"/>
    <n v="43880"/>
    <m/>
    <s v="GONZR"/>
    <n v="43880"/>
    <n v="43880"/>
    <n v="43880"/>
    <n v="43880"/>
    <s v="NSHERNANDEZ"/>
    <n v="43880"/>
    <n v="43880"/>
    <n v="43880"/>
    <m/>
    <s v="GALVA"/>
    <n v="43881"/>
    <n v="43881"/>
    <n v="43885"/>
    <n v="43889"/>
    <m/>
    <m/>
    <m/>
    <m/>
    <m/>
    <m/>
    <m/>
    <m/>
    <m/>
    <m/>
    <s v="SVCORDERMAN"/>
    <d v="2020-03-02T00:00:00"/>
    <m/>
    <d v="2020-03-02T00:00:00"/>
    <d v="2020-02-28T00:00:00"/>
    <s v="GALVA"/>
    <n v="43889"/>
    <n v="43889"/>
    <n v="43889"/>
    <n v="43889"/>
    <s v="GREEJ1"/>
    <m/>
    <m/>
    <d v="2020-03-04T00:00:00"/>
    <m/>
    <s v="JHWOEHRER"/>
    <m/>
    <m/>
    <m/>
    <m/>
    <m/>
    <m/>
    <m/>
    <d v="2020-03-24T00:00:00"/>
    <d v="2020-03-24T00:00:00"/>
    <s v="GALVA"/>
    <d v="2020-02-28T00:00:00"/>
    <m/>
    <d v="2020-02-28T00:00:00"/>
    <d v="2020-02-28T00:00:00"/>
    <s v="JLLOREDO"/>
    <n v="43871"/>
    <m/>
    <n v="43872"/>
    <n v="43874"/>
    <s v="MPSCHUTTE"/>
    <m/>
    <m/>
    <m/>
    <m/>
    <x v="0"/>
    <x v="0"/>
  </r>
  <r>
    <s v="GREEJ1"/>
    <n v="2000267901"/>
    <s v="GB/CL-STD-BLDR"/>
    <s v="ART SCHOENTHALER CONSTRUCTION"/>
    <s v="WAKEENEY 40X72X15-6"/>
    <s v="EN"/>
    <d v="2020-02-06T00:00:00"/>
    <n v="43969"/>
    <m/>
    <s v="per Art S. 2-6-20"/>
    <s v="MXC"/>
    <s v="MXC"/>
    <x v="6"/>
    <s v="KAN"/>
    <s v="D1"/>
    <s v="CR"/>
    <n v="43873"/>
    <n v="43874"/>
    <m/>
    <n v="32507.279999999999"/>
    <n v="0"/>
    <n v="8.35"/>
    <n v="0"/>
    <n v="0"/>
    <n v="20"/>
    <n v="20"/>
    <n v="17.5"/>
    <n v="0"/>
    <n v="17.5"/>
    <n v="1330"/>
    <n v="1000"/>
    <n v="0"/>
    <n v="5270.59"/>
    <n v="16.213999999999999"/>
    <n v="0"/>
    <m/>
    <n v="18"/>
    <m/>
    <m/>
    <m/>
    <m/>
    <m/>
    <s v="ICHAS"/>
    <n v="43875"/>
    <n v="43875"/>
    <n v="43878"/>
    <n v="43878"/>
    <s v="CORRL"/>
    <n v="43878"/>
    <n v="43878"/>
    <n v="43878"/>
    <n v="43878"/>
    <s v="ICHAS"/>
    <n v="43878"/>
    <n v="43878"/>
    <n v="43878"/>
    <n v="43878"/>
    <s v="EFGALVAN"/>
    <n v="43880"/>
    <n v="43880"/>
    <n v="43880"/>
    <n v="43880"/>
    <m/>
    <m/>
    <m/>
    <m/>
    <m/>
    <m/>
    <m/>
    <m/>
    <m/>
    <m/>
    <s v="SVCORDERMAN"/>
    <d v="2020-04-14T00:00:00"/>
    <m/>
    <d v="2020-04-14T00:00:00"/>
    <m/>
    <s v="EFGALVAN"/>
    <n v="43886"/>
    <n v="43886"/>
    <n v="43886"/>
    <n v="43886"/>
    <s v="GREEJ1"/>
    <m/>
    <m/>
    <m/>
    <m/>
    <s v="HAMIS"/>
    <m/>
    <m/>
    <m/>
    <m/>
    <m/>
    <m/>
    <m/>
    <d v="2020-05-18T00:00:00"/>
    <m/>
    <s v="EFGALVAN"/>
    <d v="2020-02-26T00:00:00"/>
    <m/>
    <d v="2020-02-26T00:00:00"/>
    <d v="2020-02-25T00:00:00"/>
    <s v="DSEGURA"/>
    <n v="43873"/>
    <n v="43873"/>
    <n v="43874"/>
    <n v="43874"/>
    <m/>
    <m/>
    <m/>
    <m/>
    <m/>
    <x v="0"/>
    <x v="0"/>
  </r>
  <r>
    <s v="GREEJ1"/>
    <n v="2000295701"/>
    <s v="GB/CL-STD-BLDR"/>
    <s v="BC BUILDERS, INC"/>
    <s v="CITY OF MADISON"/>
    <s v="BO"/>
    <d v="2020-02-11T00:00:00"/>
    <d v="2020-03-30T00:00:00"/>
    <m/>
    <n v="2112020"/>
    <s v="MXC"/>
    <s v="MXC"/>
    <x v="6"/>
    <s v="KAN"/>
    <s v="D1"/>
    <m/>
    <d v="2020-02-20T00:00:00"/>
    <d v="2020-02-21T00:00:00"/>
    <m/>
    <n v="20823.63"/>
    <n v="0"/>
    <n v="7.48"/>
    <n v="7.24"/>
    <n v="7.24"/>
    <n v="20"/>
    <n v="20"/>
    <n v="22.5"/>
    <n v="0"/>
    <n v="22.5"/>
    <n v="1330"/>
    <n v="1000"/>
    <n v="0"/>
    <n v="3039.84"/>
    <n v="14.598000000000001"/>
    <n v="2249.54"/>
    <m/>
    <n v="15"/>
    <m/>
    <m/>
    <m/>
    <m/>
    <m/>
    <s v="NSHERNANDEZ"/>
    <n v="43887"/>
    <n v="43887"/>
    <n v="43888"/>
    <n v="43888"/>
    <s v="GONZR"/>
    <n v="43888"/>
    <n v="43888"/>
    <n v="43888"/>
    <n v="43888"/>
    <s v="NSHERNANDEZ"/>
    <n v="43888"/>
    <n v="43888"/>
    <n v="43888"/>
    <n v="43888"/>
    <s v="REHURTADO"/>
    <n v="43889"/>
    <n v="43888"/>
    <n v="43892"/>
    <n v="43889"/>
    <m/>
    <m/>
    <m/>
    <m/>
    <m/>
    <m/>
    <m/>
    <m/>
    <m/>
    <m/>
    <s v="SVCORDERMAN"/>
    <d v="2020-03-09T00:00:00"/>
    <m/>
    <d v="2020-03-09T00:00:00"/>
    <d v="2020-03-06T00:00:00"/>
    <s v="REHURTADO"/>
    <n v="43896"/>
    <n v="43896"/>
    <n v="43896"/>
    <n v="43896"/>
    <s v="GREEJ1"/>
    <m/>
    <m/>
    <n v="43901"/>
    <m/>
    <s v="HEFLA"/>
    <m/>
    <m/>
    <m/>
    <m/>
    <m/>
    <m/>
    <m/>
    <d v="2020-03-21T00:00:00"/>
    <m/>
    <s v="REHURTADO"/>
    <d v="2020-03-06T00:00:00"/>
    <m/>
    <d v="2020-03-06T00:00:00"/>
    <d v="2020-03-06T00:00:00"/>
    <s v="ESCOA"/>
    <n v="43875"/>
    <n v="43875"/>
    <n v="43878"/>
    <n v="43881"/>
    <m/>
    <m/>
    <m/>
    <m/>
    <m/>
    <x v="0"/>
    <x v="0"/>
  </r>
  <r>
    <s v="GREEJ1"/>
    <n v="2000326301"/>
    <s v="GB/CL-STD-BLDR"/>
    <s v="WRIGHT CONSTRUCTION WESTERN INC."/>
    <s v="LORAAS KINDERSLEY"/>
    <s v="BO"/>
    <d v="2020-02-14T00:00:00"/>
    <n v="43923"/>
    <m/>
    <s v="X20910"/>
    <s v="MXC"/>
    <s v="KC3"/>
    <x v="6"/>
    <s v="KAN"/>
    <s v="D1"/>
    <m/>
    <n v="43881"/>
    <n v="43882"/>
    <m/>
    <n v="117692.78"/>
    <n v="-107095.03"/>
    <n v="33.17"/>
    <n v="35.549999999999997"/>
    <n v="35.549999999999997"/>
    <n v="20"/>
    <n v="20"/>
    <n v="30.25"/>
    <n v="0"/>
    <n v="30.25"/>
    <n v="1862"/>
    <n v="1400"/>
    <n v="0"/>
    <n v="29963.95"/>
    <n v="25.459"/>
    <n v="0"/>
    <m/>
    <n v="25.38"/>
    <m/>
    <m/>
    <m/>
    <m/>
    <m/>
    <s v="NBRADLEY"/>
    <n v="43881"/>
    <n v="43881"/>
    <n v="43882"/>
    <n v="43882"/>
    <s v="KMBUCK"/>
    <n v="43882"/>
    <n v="43882"/>
    <n v="43882"/>
    <m/>
    <s v="NBRADLEY"/>
    <n v="43882"/>
    <n v="43882"/>
    <n v="43882"/>
    <n v="43882"/>
    <s v="EFGALVAN"/>
    <n v="43885"/>
    <n v="43885"/>
    <n v="43886"/>
    <n v="43886"/>
    <m/>
    <n v="43893"/>
    <n v="43893"/>
    <n v="43893"/>
    <m/>
    <m/>
    <m/>
    <m/>
    <m/>
    <m/>
    <s v="SVCORDERMAN"/>
    <d v="2020-03-03T00:00:00"/>
    <m/>
    <d v="2020-03-03T00:00:00"/>
    <d v="2020-03-02T00:00:00"/>
    <s v="EFGALVAN"/>
    <n v="43889"/>
    <n v="43889"/>
    <n v="43889"/>
    <n v="43889"/>
    <m/>
    <m/>
    <m/>
    <d v="2020-03-05T00:00:00"/>
    <m/>
    <s v="AKHATIB"/>
    <m/>
    <m/>
    <m/>
    <m/>
    <m/>
    <m/>
    <m/>
    <d v="2020-04-02T00:00:00"/>
    <m/>
    <s v="EFGALVAN"/>
    <d v="2020-03-02T00:00:00"/>
    <m/>
    <d v="2020-03-02T00:00:00"/>
    <d v="2020-02-28T00:00:00"/>
    <s v="JLLOREDO"/>
    <n v="43878"/>
    <m/>
    <n v="43879"/>
    <n v="43880"/>
    <m/>
    <m/>
    <m/>
    <m/>
    <m/>
    <x v="0"/>
    <x v="0"/>
  </r>
  <r>
    <s v="MJWILLIAMS"/>
    <n v="1902711203"/>
    <s v="GB-ENPARTS-BLDR"/>
    <s v="SEPTAGON CONST. CO., INC."/>
    <s v="HELENA BUILDING 12/20/19"/>
    <s v="BO"/>
    <d v="2020-03-06T00:00:00"/>
    <m/>
    <m/>
    <s v="4-19-014-13.1"/>
    <s v="KAN"/>
    <s v="KC1"/>
    <x v="6"/>
    <s v="KAN"/>
    <s v="D1"/>
    <m/>
    <m/>
    <m/>
    <m/>
    <n v="0"/>
    <n v="0"/>
    <n v="0"/>
    <n v="0.06"/>
    <n v="0.06"/>
    <n v="0"/>
    <m/>
    <n v="0"/>
    <n v="0"/>
    <n v="0"/>
    <m/>
    <m/>
    <n v="0"/>
    <n v="0"/>
    <m/>
    <n v="0"/>
    <m/>
    <n v="0"/>
    <m/>
    <m/>
    <m/>
    <m/>
    <m/>
    <s v="MEEBD"/>
    <m/>
    <m/>
    <m/>
    <m/>
    <s v="JHWOEHRER"/>
    <m/>
    <m/>
    <m/>
    <m/>
    <m/>
    <m/>
    <m/>
    <m/>
    <m/>
    <s v="AJCUEVAS"/>
    <n v="43896"/>
    <n v="43896"/>
    <n v="43896"/>
    <n v="43896"/>
    <m/>
    <m/>
    <m/>
    <m/>
    <m/>
    <m/>
    <m/>
    <m/>
    <m/>
    <m/>
    <m/>
    <d v="2020-03-09T00:00:00"/>
    <m/>
    <d v="2020-03-09T00:00:00"/>
    <d v="2020-03-09T00:00:00"/>
    <m/>
    <m/>
    <m/>
    <m/>
    <m/>
    <m/>
    <m/>
    <m/>
    <n v="43902"/>
    <m/>
    <s v="HEFLA"/>
    <m/>
    <m/>
    <m/>
    <m/>
    <m/>
    <m/>
    <m/>
    <d v="2020-03-27T00:00:00"/>
    <m/>
    <s v="AJCUEVAS"/>
    <d v="2020-03-06T00:00:00"/>
    <m/>
    <d v="2020-03-06T00:00:00"/>
    <d v="2020-03-06T00:00:00"/>
    <s v="JDHUDSON"/>
    <m/>
    <m/>
    <m/>
    <m/>
    <m/>
    <m/>
    <m/>
    <m/>
    <m/>
    <x v="0"/>
    <x v="1"/>
  </r>
  <r>
    <s v="GREEJ1"/>
    <n v="1902641502"/>
    <s v="GB/CLAIM-ENPARTS-BLDR"/>
    <s v="HME, INC."/>
    <s v="AIRGAS TOPEKA CLII"/>
    <s v="BO"/>
    <d v="2020-03-17T00:00:00"/>
    <m/>
    <m/>
    <n v="19.178000999999998"/>
    <s v="MXC"/>
    <s v="MXC"/>
    <x v="6"/>
    <s v="KAN"/>
    <s v="D1"/>
    <s v="OTHER"/>
    <m/>
    <m/>
    <m/>
    <n v="37.31"/>
    <n v="0"/>
    <n v="0.01"/>
    <n v="0.01"/>
    <n v="0.01"/>
    <n v="0"/>
    <m/>
    <n v="0"/>
    <n v="0"/>
    <n v="0"/>
    <m/>
    <m/>
    <n v="0"/>
    <n v="13.54"/>
    <n v="36.290999999999997"/>
    <n v="0"/>
    <m/>
    <n v="0"/>
    <m/>
    <m/>
    <m/>
    <m/>
    <m/>
    <s v="GONZJ3"/>
    <m/>
    <m/>
    <m/>
    <m/>
    <s v="ICHAS"/>
    <m/>
    <m/>
    <m/>
    <m/>
    <m/>
    <m/>
    <m/>
    <m/>
    <m/>
    <m/>
    <m/>
    <m/>
    <m/>
    <m/>
    <s v="HERNG"/>
    <n v="43907"/>
    <n v="43907"/>
    <n v="43907"/>
    <n v="43907"/>
    <m/>
    <m/>
    <m/>
    <m/>
    <m/>
    <s v="SVCORDERMAN"/>
    <d v="2020-03-17T00:00:00"/>
    <m/>
    <d v="2020-03-17T00:00:00"/>
    <d v="2020-03-17T00:00:00"/>
    <m/>
    <m/>
    <m/>
    <m/>
    <m/>
    <m/>
    <m/>
    <m/>
    <m/>
    <m/>
    <s v="HAMIS"/>
    <m/>
    <m/>
    <m/>
    <m/>
    <m/>
    <m/>
    <m/>
    <d v="2020-04-01T00:00:00"/>
    <m/>
    <s v="HERNG"/>
    <d v="2020-03-17T00:00:00"/>
    <m/>
    <d v="2020-03-17T00:00:00"/>
    <d v="2020-03-17T00:00:00"/>
    <s v="JLLOREDO"/>
    <m/>
    <m/>
    <m/>
    <m/>
    <m/>
    <m/>
    <m/>
    <m/>
    <m/>
    <x v="0"/>
    <x v="2"/>
  </r>
  <r>
    <s v="MEHURD"/>
    <n v="1901820808"/>
    <s v="CLAIM-ENPARTS-BLDR"/>
    <s v="FORCE CONSTRUCTION COMPANY, INC."/>
    <s v="TAI TIRE &amp; WHEEL FAC. 8/21/19"/>
    <s v="BO"/>
    <d v="2020-03-04T00:00:00"/>
    <m/>
    <m/>
    <n v="18198"/>
    <s v="KAN"/>
    <s v="OS"/>
    <x v="8"/>
    <s v="KAN"/>
    <s v="E1"/>
    <m/>
    <m/>
    <m/>
    <m/>
    <n v="0"/>
    <n v="0"/>
    <n v="0"/>
    <n v="0.01"/>
    <n v="0.01"/>
    <n v="0"/>
    <m/>
    <n v="0"/>
    <n v="0"/>
    <n v="0"/>
    <m/>
    <m/>
    <n v="0"/>
    <n v="0"/>
    <m/>
    <n v="-20.59"/>
    <m/>
    <n v="0"/>
    <m/>
    <m/>
    <m/>
    <m/>
    <m/>
    <s v="SAYOUSEF"/>
    <m/>
    <m/>
    <m/>
    <m/>
    <s v="SCHLK"/>
    <m/>
    <m/>
    <m/>
    <m/>
    <m/>
    <m/>
    <m/>
    <m/>
    <m/>
    <m/>
    <m/>
    <m/>
    <m/>
    <m/>
    <m/>
    <m/>
    <m/>
    <m/>
    <m/>
    <m/>
    <m/>
    <m/>
    <m/>
    <m/>
    <s v="SVCORDERMAN"/>
    <d v="2020-03-04T00:00:00"/>
    <m/>
    <d v="2020-03-04T00:00:00"/>
    <d v="2020-03-04T00:00:00"/>
    <m/>
    <m/>
    <m/>
    <m/>
    <m/>
    <m/>
    <m/>
    <m/>
    <m/>
    <m/>
    <s v="SCHLK"/>
    <m/>
    <m/>
    <m/>
    <m/>
    <m/>
    <m/>
    <m/>
    <d v="2020-03-09T00:00:00"/>
    <n v="43899"/>
    <s v="SJMACEK"/>
    <d v="2020-03-04T00:00:00"/>
    <m/>
    <d v="2020-03-04T00:00:00"/>
    <d v="2020-03-04T00:00:00"/>
    <s v="JBTAFOYA"/>
    <m/>
    <m/>
    <m/>
    <m/>
    <m/>
    <m/>
    <m/>
    <m/>
    <m/>
    <x v="0"/>
    <x v="2"/>
  </r>
  <r>
    <s v="MJWILLIAMS"/>
    <n v="1901727011"/>
    <s v="GB-ENPARTS-BLDR"/>
    <s v="ARCO CONSTRUCTION COMPANY"/>
    <s v="HAGER COMPANIES 7/15/19"/>
    <s v="BO"/>
    <d v="2020-03-20T00:00:00"/>
    <m/>
    <m/>
    <m/>
    <s v="KAN"/>
    <s v="KC1"/>
    <x v="8"/>
    <s v="KAN"/>
    <s v="E2"/>
    <m/>
    <m/>
    <m/>
    <m/>
    <n v="3780.91"/>
    <n v="3780.91"/>
    <n v="0.12"/>
    <n v="0.12"/>
    <n v="0.12"/>
    <n v="0"/>
    <m/>
    <n v="0"/>
    <n v="0"/>
    <n v="0"/>
    <n v="345"/>
    <n v="110"/>
    <n v="0"/>
    <n v="332.91"/>
    <n v="8.8049999999999997"/>
    <n v="465.66"/>
    <n v="12.316000000000001"/>
    <n v="0"/>
    <m/>
    <m/>
    <m/>
    <m/>
    <m/>
    <s v="RYANM"/>
    <m/>
    <m/>
    <m/>
    <m/>
    <s v="MEEBD"/>
    <m/>
    <m/>
    <m/>
    <m/>
    <m/>
    <m/>
    <m/>
    <m/>
    <m/>
    <m/>
    <m/>
    <m/>
    <m/>
    <m/>
    <s v="JKTURNER"/>
    <n v="43910"/>
    <n v="43910"/>
    <n v="43910"/>
    <n v="43910"/>
    <m/>
    <m/>
    <m/>
    <m/>
    <m/>
    <s v="SVCORDERMAN"/>
    <d v="2020-03-20T00:00:00"/>
    <m/>
    <d v="2020-03-20T00:00:00"/>
    <d v="2020-03-20T00:00:00"/>
    <m/>
    <m/>
    <m/>
    <m/>
    <m/>
    <m/>
    <m/>
    <m/>
    <d v="2020-03-25T00:00:00"/>
    <m/>
    <s v="SCHLK"/>
    <m/>
    <m/>
    <m/>
    <m/>
    <m/>
    <m/>
    <m/>
    <d v="2020-03-24T00:00:00"/>
    <n v="43914"/>
    <s v="JKTURNER"/>
    <d v="2020-03-20T00:00:00"/>
    <m/>
    <d v="2020-03-20T00:00:00"/>
    <d v="2020-03-20T00:00:00"/>
    <s v="JDHUDSON"/>
    <m/>
    <m/>
    <m/>
    <m/>
    <m/>
    <m/>
    <m/>
    <m/>
    <m/>
    <x v="0"/>
    <x v="1"/>
  </r>
  <r>
    <s v="SELUNDIN"/>
    <n v="1902373701"/>
    <s v="GB/ROOF-CUSTOM-BLDR"/>
    <s v="DARLAND CONSTRUCTION CO."/>
    <s v="STORAGE ONE"/>
    <s v="BO"/>
    <d v="2019-10-31T00:00:00"/>
    <d v="2020-04-07T00:00:00"/>
    <m/>
    <m/>
    <m/>
    <m/>
    <x v="22"/>
    <s v="KAN"/>
    <s v="R"/>
    <m/>
    <d v="2020-03-20T00:00:00"/>
    <d v="2020-03-23T00:00:00"/>
    <m/>
    <n v="183033"/>
    <n v="0"/>
    <n v="29.19"/>
    <n v="32.81"/>
    <n v="32.81"/>
    <n v="360"/>
    <n v="360"/>
    <n v="390.75"/>
    <n v="36.5"/>
    <n v="427.25"/>
    <n v="58220"/>
    <n v="46960"/>
    <n v="0"/>
    <n v="55266"/>
    <n v="30.195"/>
    <n v="0"/>
    <m/>
    <n v="34.700000000000003"/>
    <m/>
    <m/>
    <m/>
    <m/>
    <m/>
    <m/>
    <m/>
    <m/>
    <m/>
    <m/>
    <m/>
    <m/>
    <m/>
    <m/>
    <m/>
    <m/>
    <m/>
    <m/>
    <m/>
    <m/>
    <s v="KIMMT"/>
    <n v="43858"/>
    <n v="43858"/>
    <n v="43913"/>
    <n v="43913"/>
    <s v="JDACREE"/>
    <n v="43858"/>
    <n v="43858"/>
    <n v="43913"/>
    <n v="43913"/>
    <m/>
    <m/>
    <m/>
    <m/>
    <m/>
    <s v="SVCORDERMAN"/>
    <d v="2020-03-24T00:00:00"/>
    <m/>
    <d v="2020-03-24T00:00:00"/>
    <d v="2020-03-23T00:00:00"/>
    <m/>
    <m/>
    <m/>
    <m/>
    <m/>
    <s v="COMPASS"/>
    <m/>
    <m/>
    <d v="2020-03-26T00:00:00"/>
    <n v="43915"/>
    <m/>
    <m/>
    <m/>
    <m/>
    <m/>
    <m/>
    <m/>
    <m/>
    <d v="2020-04-07T00:00:00"/>
    <m/>
    <s v="KIMMT"/>
    <d v="2020-03-23T00:00:00"/>
    <m/>
    <d v="2020-03-23T00:00:00"/>
    <d v="2020-03-23T00:00:00"/>
    <m/>
    <m/>
    <m/>
    <m/>
    <m/>
    <m/>
    <m/>
    <m/>
    <m/>
    <m/>
    <x v="0"/>
    <x v="0"/>
  </r>
  <r>
    <s v="SELUNDIN"/>
    <n v="1902436603"/>
    <s v="ROOF-CUSTOM-BLDR"/>
    <s v="ENGINEERED BUILDINGS, INC."/>
    <s v="DUNN PAPER"/>
    <s v="CL"/>
    <d v="2020-02-10T00:00:00"/>
    <d v="2020-03-10T00:00:00"/>
    <m/>
    <m/>
    <m/>
    <m/>
    <x v="22"/>
    <s v="KAN"/>
    <s v="R"/>
    <m/>
    <d v="2020-02-25T00:00:00"/>
    <d v="2020-02-25T00:00:00"/>
    <n v="43909"/>
    <n v="119552"/>
    <n v="119552"/>
    <n v="29.5"/>
    <n v="13.96"/>
    <n v="13.96"/>
    <n v="164"/>
    <n v="164"/>
    <n v="53.5"/>
    <n v="0"/>
    <n v="53.5"/>
    <m/>
    <m/>
    <n v="0"/>
    <n v="41687"/>
    <n v="34.869"/>
    <n v="90603.77"/>
    <n v="75.786000000000001"/>
    <n v="38.4"/>
    <m/>
    <m/>
    <m/>
    <m/>
    <m/>
    <m/>
    <m/>
    <m/>
    <m/>
    <m/>
    <m/>
    <m/>
    <m/>
    <m/>
    <m/>
    <m/>
    <m/>
    <m/>
    <m/>
    <m/>
    <s v="SESTRONG"/>
    <n v="43843"/>
    <n v="43864"/>
    <n v="43861"/>
    <n v="43875"/>
    <s v="VALDM"/>
    <n v="43864"/>
    <n v="43878"/>
    <n v="43867"/>
    <n v="43882"/>
    <m/>
    <m/>
    <m/>
    <m/>
    <m/>
    <s v="SVCORDERMAN"/>
    <d v="2020-02-25T00:00:00"/>
    <m/>
    <d v="2020-02-25T00:00:00"/>
    <d v="2020-02-25T00:00:00"/>
    <m/>
    <m/>
    <m/>
    <m/>
    <m/>
    <s v="COMPASS"/>
    <m/>
    <m/>
    <d v="2020-02-28T00:00:00"/>
    <n v="43894"/>
    <m/>
    <m/>
    <m/>
    <m/>
    <m/>
    <m/>
    <m/>
    <m/>
    <d v="2020-03-06T00:00:00"/>
    <n v="43900"/>
    <s v="SESTRONG"/>
    <d v="2020-02-24T00:00:00"/>
    <m/>
    <d v="2020-02-24T00:00:00"/>
    <d v="2020-02-24T00:00:00"/>
    <m/>
    <m/>
    <m/>
    <m/>
    <m/>
    <m/>
    <m/>
    <m/>
    <m/>
    <m/>
    <x v="0"/>
    <x v="0"/>
  </r>
  <r>
    <s v="SELUNDIN"/>
    <n v="1902373702"/>
    <s v="GB/ROOF-CUSTOM-BLDR"/>
    <s v="DARLAND CONSTRUCTION CO."/>
    <s v="STORAGE ONE"/>
    <s v="BO"/>
    <d v="2020-03-16T00:00:00"/>
    <d v="2020-03-24T00:00:00"/>
    <m/>
    <m/>
    <m/>
    <m/>
    <x v="22"/>
    <s v="KAN"/>
    <s v="R"/>
    <m/>
    <d v="2020-03-16T00:00:00"/>
    <d v="2020-03-17T00:00:00"/>
    <m/>
    <n v="61116"/>
    <n v="0"/>
    <n v="15.26"/>
    <n v="15.26"/>
    <n v="15.26"/>
    <n v="0"/>
    <m/>
    <n v="0"/>
    <n v="0"/>
    <n v="0"/>
    <m/>
    <m/>
    <n v="0"/>
    <n v="21768"/>
    <n v="35.618000000000002"/>
    <n v="0"/>
    <m/>
    <n v="34.700000000000003"/>
    <m/>
    <m/>
    <m/>
    <m/>
    <m/>
    <m/>
    <m/>
    <m/>
    <m/>
    <m/>
    <m/>
    <m/>
    <m/>
    <m/>
    <m/>
    <m/>
    <m/>
    <m/>
    <m/>
    <m/>
    <s v="KIMMT"/>
    <n v="43903"/>
    <n v="43903"/>
    <n v="43906"/>
    <n v="43906"/>
    <s v="JDACREE"/>
    <n v="43903"/>
    <n v="43903"/>
    <n v="43906"/>
    <n v="43906"/>
    <m/>
    <m/>
    <m/>
    <m/>
    <m/>
    <s v="SVCORDERMAN"/>
    <d v="2020-03-18T00:00:00"/>
    <m/>
    <n v="43908"/>
    <d v="2020-03-18T00:00:00"/>
    <m/>
    <m/>
    <m/>
    <m/>
    <m/>
    <s v="COMPASS"/>
    <m/>
    <m/>
    <d v="2020-03-23T00:00:00"/>
    <n v="43909"/>
    <m/>
    <m/>
    <m/>
    <m/>
    <m/>
    <m/>
    <m/>
    <m/>
    <d v="2020-04-01T00:00:00"/>
    <m/>
    <s v="KIMMT"/>
    <d v="2020-03-16T00:00:00"/>
    <m/>
    <d v="2020-03-16T00:00:00"/>
    <d v="2020-03-16T00:00:00"/>
    <m/>
    <m/>
    <m/>
    <m/>
    <m/>
    <m/>
    <m/>
    <m/>
    <m/>
    <m/>
    <x v="0"/>
    <x v="0"/>
  </r>
  <r>
    <s v="GARCP"/>
    <n v="1902633601"/>
    <s v="GB/WS-STD-BLDR CAN"/>
    <s v="ANDERSON CONTRACTING LTD."/>
    <s v="EVERSHINE 12/10/19"/>
    <s v="BO"/>
    <d v="2019-12-10T00:00:00"/>
    <d v="2020-03-25T00:00:00"/>
    <m/>
    <m/>
    <s v="ANN"/>
    <s v="ANN"/>
    <x v="10"/>
    <s v="KAN"/>
    <s v="D1"/>
    <m/>
    <n v="43837"/>
    <n v="43838"/>
    <m/>
    <n v="148912"/>
    <n v="104023.33"/>
    <n v="40.700000000000003"/>
    <n v="39.76"/>
    <n v="39.76"/>
    <n v="89"/>
    <m/>
    <n v="114.75"/>
    <n v="4.5"/>
    <n v="119.25"/>
    <n v="14249"/>
    <n v="8487"/>
    <n v="0"/>
    <n v="26514"/>
    <n v="17.805"/>
    <n v="24130.26"/>
    <n v="23.196999999999999"/>
    <n v="0"/>
    <m/>
    <m/>
    <m/>
    <m/>
    <m/>
    <s v="SREFAAT"/>
    <n v="43851"/>
    <n v="43851"/>
    <n v="43865"/>
    <n v="43864"/>
    <s v="SLSEYFERT"/>
    <n v="43864"/>
    <m/>
    <n v="43864"/>
    <n v="43864"/>
    <s v="SREFAAT"/>
    <n v="43865"/>
    <n v="43865"/>
    <n v="43865"/>
    <n v="43864"/>
    <s v="SVERA1"/>
    <n v="43872"/>
    <n v="43872"/>
    <n v="43881"/>
    <n v="43880"/>
    <s v="APABLO2"/>
    <n v="43882"/>
    <n v="43882"/>
    <n v="43886"/>
    <n v="43886"/>
    <m/>
    <m/>
    <m/>
    <m/>
    <m/>
    <s v="SVCORDERMAN"/>
    <d v="2020-02-25T00:00:00"/>
    <m/>
    <d v="2020-03-03T00:00:00"/>
    <d v="2020-03-03T00:00:00"/>
    <s v="SVERA1"/>
    <n v="43880"/>
    <n v="43880"/>
    <n v="43881"/>
    <n v="43881"/>
    <m/>
    <m/>
    <m/>
    <d v="2020-03-06T00:00:00"/>
    <m/>
    <s v="WTCASTONGUAY"/>
    <m/>
    <m/>
    <n v="43864"/>
    <n v="43864"/>
    <m/>
    <m/>
    <m/>
    <d v="2020-03-24T00:00:00"/>
    <d v="2020-03-25T00:00:00"/>
    <s v="SVERA1"/>
    <d v="2020-03-02T00:00:00"/>
    <m/>
    <d v="2020-03-02T00:00:00"/>
    <d v="2020-03-02T00:00:00"/>
    <s v="KEENS"/>
    <n v="43812"/>
    <n v="43812"/>
    <n v="43837"/>
    <n v="43836"/>
    <m/>
    <m/>
    <m/>
    <m/>
    <m/>
    <x v="0"/>
    <x v="0"/>
  </r>
  <r>
    <s v="MJWILLIAMS"/>
    <n v="1900859906"/>
    <s v="GB-ENPARTS-BLDR"/>
    <s v="JKC BUILDING SYSTEMS, LLC"/>
    <s v="PIPING TECHNOLOGY CO. 4/16/19"/>
    <s v="BO"/>
    <d v="2020-03-03T00:00:00"/>
    <m/>
    <m/>
    <s v="Rowena 3-Mar-2020"/>
    <s v="MXC"/>
    <s v="KC3"/>
    <x v="24"/>
    <s v="KAN"/>
    <s v="C1"/>
    <m/>
    <m/>
    <m/>
    <m/>
    <n v="171.5"/>
    <n v="171.5"/>
    <n v="7.0000000000000007E-2"/>
    <n v="7.0000000000000007E-2"/>
    <n v="7.0000000000000007E-2"/>
    <n v="0"/>
    <m/>
    <n v="0"/>
    <n v="0"/>
    <n v="0"/>
    <m/>
    <m/>
    <n v="0"/>
    <n v="61.5"/>
    <n v="35.86"/>
    <n v="40.57"/>
    <n v="23.655999999999999"/>
    <n v="0"/>
    <m/>
    <m/>
    <m/>
    <m/>
    <m/>
    <s v="MORRJ1"/>
    <m/>
    <m/>
    <m/>
    <m/>
    <s v="PAULT"/>
    <m/>
    <m/>
    <m/>
    <m/>
    <m/>
    <m/>
    <m/>
    <m/>
    <m/>
    <s v="JKTURNER"/>
    <n v="43893"/>
    <n v="43893"/>
    <n v="43893"/>
    <n v="43893"/>
    <m/>
    <m/>
    <m/>
    <m/>
    <m/>
    <m/>
    <m/>
    <m/>
    <m/>
    <m/>
    <s v="SVCORDERMAN"/>
    <d v="2020-03-04T00:00:00"/>
    <m/>
    <d v="2020-03-04T00:00:00"/>
    <d v="2020-03-04T00:00:00"/>
    <m/>
    <m/>
    <m/>
    <m/>
    <m/>
    <m/>
    <m/>
    <m/>
    <m/>
    <m/>
    <s v="PAULT"/>
    <m/>
    <m/>
    <m/>
    <m/>
    <m/>
    <m/>
    <m/>
    <d v="2020-03-10T00:00:00"/>
    <n v="43901"/>
    <s v="JKTURNER"/>
    <d v="2020-03-03T00:00:00"/>
    <m/>
    <d v="2020-03-03T00:00:00"/>
    <d v="2020-03-03T00:00:00"/>
    <s v="DSEGURA"/>
    <m/>
    <m/>
    <m/>
    <m/>
    <m/>
    <m/>
    <m/>
    <m/>
    <m/>
    <x v="0"/>
    <x v="1"/>
  </r>
  <r>
    <s v="ALFAC"/>
    <n v="1902695402"/>
    <s v="GB/LM-STD-BLDR LATINA"/>
    <s v="HYA DE MEXICO DE B.C., S.A. DE C.V."/>
    <s v="PPA5 CEDIS LIVERPOOL"/>
    <s v="BO"/>
    <d v="2020-01-14T00:00:00"/>
    <d v="2020-03-06T00:00:00"/>
    <m/>
    <s v="4500164304 V-1"/>
    <m/>
    <s v="KC1"/>
    <x v="8"/>
    <s v="LAT"/>
    <s v="E2"/>
    <m/>
    <n v="43850"/>
    <n v="43851"/>
    <m/>
    <n v="93372.45"/>
    <n v="0"/>
    <n v="48.66"/>
    <n v="52.76"/>
    <n v="52.76"/>
    <n v="0"/>
    <m/>
    <n v="0"/>
    <n v="0"/>
    <n v="0"/>
    <m/>
    <m/>
    <n v="0"/>
    <n v="26705.45"/>
    <n v="28.600999999999999"/>
    <n v="19001.18"/>
    <m/>
    <n v="0"/>
    <m/>
    <m/>
    <m/>
    <m/>
    <m/>
    <s v="JHWOEHRER"/>
    <n v="43840"/>
    <n v="43840"/>
    <n v="43847"/>
    <m/>
    <s v="LEASAAD"/>
    <m/>
    <m/>
    <m/>
    <m/>
    <m/>
    <m/>
    <m/>
    <m/>
    <m/>
    <s v="JBONNEMA"/>
    <n v="43854"/>
    <n v="43859"/>
    <n v="43910"/>
    <n v="43902"/>
    <s v="ORTIC"/>
    <n v="43886"/>
    <n v="43886"/>
    <n v="43880"/>
    <n v="43885"/>
    <m/>
    <m/>
    <m/>
    <m/>
    <m/>
    <s v="SVCORDERMAN"/>
    <n v="43881"/>
    <m/>
    <n v="43886"/>
    <d v="2020-02-25T00:00:00"/>
    <s v="ORTIC"/>
    <n v="43892"/>
    <n v="43892"/>
    <n v="43910"/>
    <n v="43903"/>
    <m/>
    <m/>
    <m/>
    <d v="2020-02-28T00:00:00"/>
    <m/>
    <m/>
    <m/>
    <m/>
    <m/>
    <m/>
    <m/>
    <m/>
    <m/>
    <d v="2020-03-03T00:00:00"/>
    <n v="43893"/>
    <s v="JBONNEMA"/>
    <d v="2020-02-19T00:00:00"/>
    <m/>
    <d v="2020-02-19T00:00:00"/>
    <d v="2020-02-25T00:00:00"/>
    <m/>
    <m/>
    <m/>
    <m/>
    <m/>
    <m/>
    <m/>
    <m/>
    <m/>
    <m/>
    <x v="1"/>
    <x v="0"/>
  </r>
  <r>
    <s v="ALFAC"/>
    <n v="1902695412"/>
    <s v="GB/LM-STD-BLDR LATINA"/>
    <s v="HYA DE MEXICO DE B.C., S.A. DE C.V."/>
    <s v="PPA5 CEDIS LIVERPOOL"/>
    <s v="BO"/>
    <d v="2020-01-14T00:00:00"/>
    <d v="2020-03-20T00:00:00"/>
    <m/>
    <s v="4500164304 V-1"/>
    <m/>
    <s v="KC1"/>
    <x v="8"/>
    <s v="LAT"/>
    <s v="E2"/>
    <m/>
    <n v="43850"/>
    <n v="43851"/>
    <m/>
    <n v="432957.2"/>
    <n v="0"/>
    <n v="59.3"/>
    <n v="62.19"/>
    <n v="62.19"/>
    <n v="0"/>
    <m/>
    <n v="0"/>
    <n v="0"/>
    <n v="0"/>
    <m/>
    <m/>
    <n v="0"/>
    <n v="123828.2"/>
    <n v="28.600999999999999"/>
    <n v="326827.65000000002"/>
    <m/>
    <n v="0"/>
    <m/>
    <m/>
    <m/>
    <m/>
    <m/>
    <s v="JHWOEHRER"/>
    <m/>
    <m/>
    <m/>
    <m/>
    <s v="LEASAAD"/>
    <m/>
    <m/>
    <m/>
    <m/>
    <m/>
    <m/>
    <m/>
    <m/>
    <m/>
    <s v="JBONNEMA"/>
    <n v="43854"/>
    <n v="43887"/>
    <n v="43895"/>
    <n v="43895"/>
    <s v="JBONNEMA"/>
    <n v="43878"/>
    <n v="43893"/>
    <n v="43895"/>
    <n v="43895"/>
    <m/>
    <m/>
    <m/>
    <m/>
    <m/>
    <s v="SVCORDERMAN"/>
    <m/>
    <m/>
    <n v="43896"/>
    <n v="43896"/>
    <m/>
    <m/>
    <m/>
    <m/>
    <m/>
    <m/>
    <m/>
    <m/>
    <n v="43901"/>
    <m/>
    <m/>
    <m/>
    <m/>
    <m/>
    <m/>
    <m/>
    <m/>
    <m/>
    <n v="43910"/>
    <n v="43913"/>
    <s v="JBONNEMA"/>
    <d v="2020-03-05T00:00:00"/>
    <m/>
    <d v="2020-03-05T00:00:00"/>
    <d v="2020-03-05T00:00:00"/>
    <m/>
    <m/>
    <m/>
    <m/>
    <m/>
    <m/>
    <m/>
    <m/>
    <m/>
    <m/>
    <x v="0"/>
    <x v="0"/>
  </r>
  <r>
    <s v="ALFAC"/>
    <n v="1902695404"/>
    <s v="GB/LM-STD-BLDR LATINA"/>
    <s v="HYA DE MEXICO DE B.C., S.A. DE C.V."/>
    <s v="PPA5 CEDIS LIVERPOOL"/>
    <s v="BO"/>
    <d v="2020-01-14T00:00:00"/>
    <d v="2020-03-13T00:00:00"/>
    <m/>
    <s v="4500164304 V-1"/>
    <m/>
    <s v="KC1"/>
    <x v="8"/>
    <s v="LAT"/>
    <s v="E2"/>
    <m/>
    <n v="43850"/>
    <n v="43851"/>
    <m/>
    <n v="7100.9"/>
    <n v="0"/>
    <n v="2.54"/>
    <n v="32.82"/>
    <n v="32.82"/>
    <n v="0"/>
    <m/>
    <n v="0"/>
    <n v="0"/>
    <n v="0"/>
    <m/>
    <m/>
    <n v="0"/>
    <n v="2030.9"/>
    <n v="28.600999999999999"/>
    <n v="-34606.6"/>
    <m/>
    <n v="0"/>
    <m/>
    <m/>
    <m/>
    <m/>
    <m/>
    <s v="JHWOEHRER"/>
    <m/>
    <m/>
    <m/>
    <m/>
    <s v="LEASAAD"/>
    <m/>
    <m/>
    <m/>
    <m/>
    <m/>
    <m/>
    <m/>
    <m/>
    <m/>
    <s v="JBONNEMA"/>
    <d v="2020-01-24T00:00:00"/>
    <n v="43865"/>
    <d v="2020-02-27T00:00:00"/>
    <n v="43888"/>
    <s v="JBONNEMA"/>
    <d v="2020-02-18T00:00:00"/>
    <n v="43885"/>
    <d v="2020-02-27T00:00:00"/>
    <n v="43888"/>
    <m/>
    <m/>
    <m/>
    <m/>
    <m/>
    <s v="SVCORDERMAN"/>
    <d v="2020-02-28T00:00:00"/>
    <m/>
    <d v="2020-02-28T00:00:00"/>
    <d v="2020-02-28T00:00:00"/>
    <s v="JBONNEMA"/>
    <n v="43878"/>
    <n v="43885"/>
    <n v="43888"/>
    <n v="43888"/>
    <m/>
    <m/>
    <m/>
    <d v="2020-03-04T00:00:00"/>
    <m/>
    <m/>
    <m/>
    <m/>
    <m/>
    <m/>
    <m/>
    <m/>
    <m/>
    <d v="2020-03-13T00:00:00"/>
    <d v="2020-03-13T00:00:00"/>
    <s v="JBONNEMA"/>
    <d v="2020-02-27T00:00:00"/>
    <m/>
    <d v="2020-02-27T00:00:00"/>
    <d v="2020-02-27T00:00:00"/>
    <m/>
    <m/>
    <m/>
    <m/>
    <m/>
    <m/>
    <m/>
    <m/>
    <m/>
    <m/>
    <x v="0"/>
    <x v="0"/>
  </r>
  <r>
    <s v="ALFAC"/>
    <n v="1902695405"/>
    <s v="GB/LM-STD-BLDR LATINA"/>
    <s v="HYA DE MEXICO DE B.C., S.A. DE C.V."/>
    <s v="PPA5 CEDIS LIVERPOOL"/>
    <s v="BO"/>
    <d v="2020-01-14T00:00:00"/>
    <d v="2020-03-13T00:00:00"/>
    <m/>
    <s v="4500164304 V-1"/>
    <m/>
    <s v="KC1"/>
    <x v="8"/>
    <s v="LAT"/>
    <s v="E2"/>
    <m/>
    <n v="43850"/>
    <n v="43851"/>
    <m/>
    <n v="93372.45"/>
    <n v="0"/>
    <n v="48.66"/>
    <n v="44.8"/>
    <n v="44.8"/>
    <n v="0"/>
    <m/>
    <n v="0"/>
    <n v="0"/>
    <n v="0"/>
    <m/>
    <m/>
    <n v="0"/>
    <n v="26705.45"/>
    <n v="28.600999999999999"/>
    <n v="30683.22"/>
    <m/>
    <n v="0"/>
    <m/>
    <m/>
    <m/>
    <m/>
    <m/>
    <s v="JHWOEHRER"/>
    <m/>
    <m/>
    <m/>
    <m/>
    <s v="LEASAAD"/>
    <m/>
    <m/>
    <m/>
    <m/>
    <m/>
    <m/>
    <m/>
    <m/>
    <m/>
    <s v="JBONNEMA"/>
    <n v="43854"/>
    <m/>
    <n v="43888"/>
    <m/>
    <s v="JBONNEMA"/>
    <m/>
    <m/>
    <n v="43888"/>
    <m/>
    <m/>
    <m/>
    <m/>
    <m/>
    <m/>
    <s v="SVCORDERMAN"/>
    <d v="2020-02-28T00:00:00"/>
    <m/>
    <d v="2020-02-28T00:00:00"/>
    <d v="2020-02-27T00:00:00"/>
    <m/>
    <m/>
    <m/>
    <m/>
    <m/>
    <m/>
    <m/>
    <m/>
    <n v="43892"/>
    <m/>
    <m/>
    <m/>
    <m/>
    <m/>
    <m/>
    <m/>
    <m/>
    <m/>
    <d v="2020-03-13T00:00:00"/>
    <d v="2020-03-13T00:00:00"/>
    <s v="SJMACEK"/>
    <d v="2020-02-27T00:00:00"/>
    <m/>
    <d v="2020-02-27T00:00:00"/>
    <d v="2020-02-26T00:00:00"/>
    <m/>
    <m/>
    <m/>
    <m/>
    <m/>
    <m/>
    <m/>
    <m/>
    <m/>
    <m/>
    <x v="0"/>
    <x v="0"/>
  </r>
  <r>
    <s v="ALFAC"/>
    <n v="1902695407"/>
    <s v="GB/LM-STD-BLDR LATINA"/>
    <s v="HYA DE MEXICO DE B.C., S.A. DE C.V."/>
    <s v="PPA5 CEDIS LIVERPOOL"/>
    <s v="BO"/>
    <d v="2020-01-14T00:00:00"/>
    <n v="43910"/>
    <m/>
    <s v="4500164304 V-1"/>
    <m/>
    <s v="KC1"/>
    <x v="8"/>
    <s v="LAT"/>
    <s v="E2"/>
    <m/>
    <n v="43850"/>
    <n v="43851"/>
    <m/>
    <n v="93372.45"/>
    <n v="0"/>
    <n v="48.66"/>
    <n v="44.8"/>
    <n v="44.8"/>
    <n v="0"/>
    <m/>
    <n v="0"/>
    <n v="0"/>
    <n v="0"/>
    <m/>
    <m/>
    <n v="0"/>
    <n v="26705.45"/>
    <n v="28.600999999999999"/>
    <n v="30669.7"/>
    <m/>
    <n v="0"/>
    <m/>
    <m/>
    <m/>
    <m/>
    <m/>
    <s v="JHWOEHRER"/>
    <m/>
    <m/>
    <m/>
    <m/>
    <s v="LEASAAD"/>
    <m/>
    <m/>
    <m/>
    <m/>
    <m/>
    <m/>
    <m/>
    <m/>
    <m/>
    <s v="JBONNEMA"/>
    <n v="43885"/>
    <n v="43885"/>
    <n v="43886"/>
    <n v="43886"/>
    <s v="JBONNEMA"/>
    <n v="43886"/>
    <n v="43886"/>
    <n v="43887"/>
    <n v="43887"/>
    <m/>
    <m/>
    <m/>
    <m/>
    <m/>
    <s v="SVCORDERMAN"/>
    <d v="2020-03-06T00:00:00"/>
    <m/>
    <d v="2020-03-06T00:00:00"/>
    <d v="2020-02-27T00:00:00"/>
    <m/>
    <m/>
    <m/>
    <m/>
    <m/>
    <m/>
    <m/>
    <m/>
    <d v="2020-03-02T00:00:00"/>
    <m/>
    <m/>
    <m/>
    <m/>
    <m/>
    <m/>
    <m/>
    <m/>
    <m/>
    <d v="2020-03-20T00:00:00"/>
    <d v="2020-03-20T00:00:00"/>
    <s v="SJMACEK"/>
    <d v="2020-03-05T00:00:00"/>
    <m/>
    <d v="2020-03-05T00:00:00"/>
    <d v="2020-02-26T00:00:00"/>
    <m/>
    <m/>
    <m/>
    <m/>
    <m/>
    <m/>
    <m/>
    <m/>
    <m/>
    <m/>
    <x v="0"/>
    <x v="0"/>
  </r>
  <r>
    <s v="ALFAC"/>
    <n v="1902695411"/>
    <s v="GB/LM-STD-BLDR LATINA"/>
    <s v="HYA DE MEXICO DE B.C., S.A. DE C.V."/>
    <s v="PPA5 CEDIS LIVERPOOL"/>
    <s v="BO"/>
    <d v="2020-01-14T00:00:00"/>
    <n v="43910"/>
    <m/>
    <s v="4500164304 V-1"/>
    <m/>
    <s v="KC1"/>
    <x v="8"/>
    <s v="LAT"/>
    <s v="E2"/>
    <m/>
    <n v="43850"/>
    <n v="43851"/>
    <m/>
    <n v="115208.24"/>
    <n v="0"/>
    <n v="19.86"/>
    <n v="25.95"/>
    <n v="25.95"/>
    <n v="0"/>
    <m/>
    <n v="0"/>
    <n v="0"/>
    <n v="0"/>
    <m/>
    <m/>
    <n v="0"/>
    <n v="32950.239999999998"/>
    <n v="28.600999999999999"/>
    <n v="-121479.79"/>
    <m/>
    <n v="0"/>
    <m/>
    <m/>
    <m/>
    <m/>
    <m/>
    <s v="JHWOEHRER"/>
    <m/>
    <m/>
    <m/>
    <m/>
    <s v="LEASAAD"/>
    <m/>
    <m/>
    <m/>
    <m/>
    <m/>
    <m/>
    <m/>
    <m/>
    <m/>
    <s v="ORTIC"/>
    <n v="43854"/>
    <n v="43854"/>
    <n v="43885"/>
    <n v="43885"/>
    <s v="JBONNEMA"/>
    <n v="43885"/>
    <n v="43885"/>
    <n v="43889"/>
    <n v="43889"/>
    <s v="JWMUNDEN"/>
    <n v="43892"/>
    <n v="43892"/>
    <n v="43895"/>
    <n v="43895"/>
    <s v="SVCORDERMAN"/>
    <m/>
    <m/>
    <d v="2020-03-06T00:00:00"/>
    <d v="2020-03-06T00:00:00"/>
    <m/>
    <m/>
    <m/>
    <m/>
    <m/>
    <m/>
    <m/>
    <m/>
    <d v="2020-03-11T00:00:00"/>
    <m/>
    <m/>
    <m/>
    <m/>
    <m/>
    <m/>
    <m/>
    <m/>
    <m/>
    <d v="2020-03-20T00:00:00"/>
    <d v="2020-03-20T00:00:00"/>
    <s v="ORTIC"/>
    <d v="2020-03-05T00:00:00"/>
    <m/>
    <d v="2020-03-05T00:00:00"/>
    <d v="2020-03-05T00:00:00"/>
    <m/>
    <m/>
    <m/>
    <m/>
    <m/>
    <m/>
    <m/>
    <m/>
    <m/>
    <m/>
    <x v="0"/>
    <x v="0"/>
  </r>
  <r>
    <s v="ALFAC"/>
    <n v="1902695410"/>
    <s v="GB/LM-STD-BLDR LATINA"/>
    <s v="HYA DE MEXICO DE B.C., S.A. DE C.V."/>
    <s v="PPA5 CEDIS LIVERPOOL"/>
    <s v="BO"/>
    <d v="2020-01-14T00:00:00"/>
    <d v="2020-03-27T00:00:00"/>
    <m/>
    <s v="4500164304 V-1"/>
    <m/>
    <s v="KC1"/>
    <x v="8"/>
    <s v="LAT"/>
    <s v="E2"/>
    <m/>
    <n v="43850"/>
    <n v="43851"/>
    <m/>
    <n v="122818.66"/>
    <n v="0"/>
    <n v="56.22"/>
    <n v="54.99"/>
    <n v="54.99"/>
    <n v="0"/>
    <m/>
    <n v="0"/>
    <n v="0"/>
    <n v="0"/>
    <m/>
    <m/>
    <n v="0"/>
    <n v="35126.660000000003"/>
    <n v="28.6"/>
    <n v="324.66000000000003"/>
    <m/>
    <n v="0"/>
    <m/>
    <m/>
    <m/>
    <m/>
    <m/>
    <s v="JHWOEHRER"/>
    <m/>
    <m/>
    <m/>
    <m/>
    <s v="LEASAAD"/>
    <m/>
    <m/>
    <m/>
    <m/>
    <m/>
    <m/>
    <m/>
    <m/>
    <m/>
    <s v="JBONNEMA"/>
    <n v="43854"/>
    <n v="43902"/>
    <n v="43902"/>
    <n v="43902"/>
    <s v="JBONNEMA"/>
    <n v="43902"/>
    <n v="43902"/>
    <n v="43902"/>
    <n v="43902"/>
    <m/>
    <m/>
    <m/>
    <m/>
    <m/>
    <s v="SVCORDERMAN"/>
    <d v="2020-03-13T00:00:00"/>
    <m/>
    <d v="2020-03-13T00:00:00"/>
    <d v="2020-03-13T00:00:00"/>
    <m/>
    <m/>
    <m/>
    <m/>
    <m/>
    <m/>
    <m/>
    <m/>
    <d v="2020-03-18T00:00:00"/>
    <m/>
    <m/>
    <m/>
    <m/>
    <m/>
    <m/>
    <m/>
    <m/>
    <m/>
    <d v="2020-03-27T00:00:00"/>
    <d v="2020-03-27T00:00:00"/>
    <s v="KBSAYTHONGPHET"/>
    <d v="2020-03-12T00:00:00"/>
    <m/>
    <d v="2020-03-12T00:00:00"/>
    <d v="2020-03-12T00:00:00"/>
    <m/>
    <m/>
    <m/>
    <m/>
    <m/>
    <m/>
    <m/>
    <m/>
    <m/>
    <m/>
    <x v="0"/>
    <x v="0"/>
  </r>
  <r>
    <s v="ALFAC"/>
    <n v="1902695408"/>
    <s v="GB/LM-STD-BLDR LATINA"/>
    <s v="HYA DE MEXICO DE B.C., S.A. DE C.V."/>
    <s v="PPA5 CEDIS LIVERPOOL"/>
    <s v="BO"/>
    <d v="2020-01-14T00:00:00"/>
    <d v="2020-03-20T00:00:00"/>
    <m/>
    <s v="4500164304 V-1"/>
    <m/>
    <s v="KC1"/>
    <x v="8"/>
    <s v="LAT"/>
    <s v="E2"/>
    <m/>
    <d v="2020-01-20T00:00:00"/>
    <d v="2020-01-21T00:00:00"/>
    <m/>
    <n v="122818.66"/>
    <n v="0"/>
    <n v="56.22"/>
    <n v="42.81"/>
    <n v="42.81"/>
    <n v="0"/>
    <m/>
    <n v="0"/>
    <n v="0"/>
    <n v="0"/>
    <m/>
    <m/>
    <n v="0"/>
    <n v="35126.660000000003"/>
    <n v="28.6"/>
    <n v="265.19"/>
    <m/>
    <n v="0"/>
    <m/>
    <m/>
    <m/>
    <m/>
    <m/>
    <s v="JHWOEHRER"/>
    <m/>
    <m/>
    <m/>
    <m/>
    <s v="LEASAAD"/>
    <m/>
    <m/>
    <m/>
    <m/>
    <m/>
    <m/>
    <m/>
    <m/>
    <m/>
    <s v="ORTIC"/>
    <d v="2020-01-24T00:00:00"/>
    <d v="2020-01-24T00:00:00"/>
    <d v="2020-03-02T00:00:00"/>
    <d v="2020-03-02T00:00:00"/>
    <s v="JBONNEMA"/>
    <d v="2020-03-02T00:00:00"/>
    <d v="2020-03-02T00:00:00"/>
    <d v="2020-03-05T00:00:00"/>
    <d v="2020-03-05T00:00:00"/>
    <s v="ORTIC"/>
    <n v="43894"/>
    <n v="43894"/>
    <n v="43895"/>
    <n v="43895"/>
    <s v="SVCORDERMAN"/>
    <d v="2020-03-06T00:00:00"/>
    <m/>
    <d v="2020-03-06T00:00:00"/>
    <d v="2020-03-06T00:00:00"/>
    <m/>
    <m/>
    <m/>
    <m/>
    <m/>
    <m/>
    <m/>
    <m/>
    <d v="2020-03-11T00:00:00"/>
    <m/>
    <m/>
    <m/>
    <m/>
    <m/>
    <m/>
    <m/>
    <m/>
    <m/>
    <d v="2020-03-27T00:00:00"/>
    <d v="2020-03-27T00:00:00"/>
    <s v="ORTIC"/>
    <d v="2020-03-05T00:00:00"/>
    <m/>
    <d v="2020-03-05T00:00:00"/>
    <d v="2020-03-05T00:00:00"/>
    <m/>
    <m/>
    <m/>
    <m/>
    <m/>
    <m/>
    <m/>
    <m/>
    <m/>
    <m/>
    <x v="0"/>
    <x v="0"/>
  </r>
  <r>
    <s v="ALFAC"/>
    <n v="1902695413"/>
    <s v="GB/LM-STD-BLDR LATINA"/>
    <s v="HYA DE MEXICO DE B.C., S.A. DE C.V."/>
    <s v="PPA5 CEDIS LIVERPOOL"/>
    <s v="BO"/>
    <d v="2020-01-14T00:00:00"/>
    <d v="2020-03-27T00:00:00"/>
    <m/>
    <s v="4500164304 V-1"/>
    <m/>
    <s v="KC1"/>
    <x v="8"/>
    <s v="LAT"/>
    <s v="E2"/>
    <m/>
    <d v="2020-01-20T00:00:00"/>
    <d v="2020-01-21T00:00:00"/>
    <m/>
    <n v="76878.16"/>
    <n v="0"/>
    <n v="43.2"/>
    <n v="48.57"/>
    <n v="48.57"/>
    <n v="0"/>
    <m/>
    <n v="0"/>
    <n v="0"/>
    <n v="0"/>
    <m/>
    <m/>
    <n v="0"/>
    <n v="21987.16"/>
    <n v="28.6"/>
    <n v="0"/>
    <m/>
    <n v="0"/>
    <m/>
    <m/>
    <m/>
    <m/>
    <m/>
    <s v="JHWOEHRER"/>
    <m/>
    <m/>
    <m/>
    <m/>
    <s v="LEASAAD"/>
    <m/>
    <m/>
    <m/>
    <m/>
    <m/>
    <m/>
    <m/>
    <m/>
    <m/>
    <s v="JBONNEMA"/>
    <d v="2020-01-24T00:00:00"/>
    <d v="2020-02-03T00:00:00"/>
    <d v="2020-03-12T00:00:00"/>
    <d v="2020-03-12T00:00:00"/>
    <s v="JBONNEMA"/>
    <d v="2020-03-02T00:00:00"/>
    <d v="2020-03-09T00:00:00"/>
    <d v="2020-03-12T00:00:00"/>
    <m/>
    <m/>
    <m/>
    <m/>
    <m/>
    <m/>
    <s v="SVCORDERMAN"/>
    <n v="43903"/>
    <m/>
    <d v="2020-03-13T00:00:00"/>
    <d v="2020-03-13T00:00:00"/>
    <m/>
    <m/>
    <m/>
    <m/>
    <m/>
    <m/>
    <m/>
    <m/>
    <m/>
    <m/>
    <m/>
    <m/>
    <m/>
    <m/>
    <m/>
    <m/>
    <m/>
    <m/>
    <d v="2020-03-27T00:00:00"/>
    <m/>
    <s v="JBONNEMA"/>
    <d v="2020-03-12T00:00:00"/>
    <m/>
    <d v="2020-03-12T00:00:00"/>
    <d v="2020-03-12T00:00:00"/>
    <m/>
    <m/>
    <m/>
    <m/>
    <m/>
    <m/>
    <m/>
    <m/>
    <m/>
    <m/>
    <x v="0"/>
    <x v="0"/>
  </r>
  <r>
    <s v="ALFAC"/>
    <n v="1902695414"/>
    <s v="GB/LM-STD-BLDR LATINA"/>
    <s v="HYA DE MEXICO DE B.C., S.A. DE C.V."/>
    <s v="PPA5 CEDIS LIVERPOOL"/>
    <s v="BO"/>
    <d v="2020-01-14T00:00:00"/>
    <d v="2020-04-03T00:00:00"/>
    <m/>
    <s v="4500164304 V-1"/>
    <m/>
    <s v="KC1"/>
    <x v="8"/>
    <s v="LAT"/>
    <s v="E2"/>
    <m/>
    <d v="2020-01-20T00:00:00"/>
    <d v="2020-01-21T00:00:00"/>
    <m/>
    <n v="76878.16"/>
    <n v="0"/>
    <n v="43.2"/>
    <n v="40.53"/>
    <n v="40.53"/>
    <n v="0"/>
    <m/>
    <n v="0"/>
    <n v="0"/>
    <n v="0"/>
    <m/>
    <m/>
    <n v="0"/>
    <n v="21987.16"/>
    <n v="28.6"/>
    <n v="0"/>
    <m/>
    <n v="0"/>
    <m/>
    <m/>
    <m/>
    <m/>
    <m/>
    <s v="JHWOEHRER"/>
    <m/>
    <m/>
    <m/>
    <m/>
    <s v="LEASAAD"/>
    <m/>
    <m/>
    <m/>
    <m/>
    <m/>
    <m/>
    <m/>
    <m/>
    <m/>
    <s v="JBONNEMA"/>
    <d v="2020-01-24T00:00:00"/>
    <d v="2020-02-03T00:00:00"/>
    <d v="2020-03-19T00:00:00"/>
    <d v="2020-03-12T00:00:00"/>
    <s v="ORTIC"/>
    <d v="2020-03-02T00:00:00"/>
    <d v="2020-03-09T00:00:00"/>
    <d v="2020-03-19T00:00:00"/>
    <d v="2020-03-12T00:00:00"/>
    <m/>
    <m/>
    <m/>
    <m/>
    <m/>
    <s v="SVCORDERMAN"/>
    <m/>
    <m/>
    <d v="2020-03-20T00:00:00"/>
    <d v="2020-03-16T00:00:00"/>
    <m/>
    <m/>
    <m/>
    <m/>
    <m/>
    <m/>
    <m/>
    <m/>
    <d v="2020-03-19T00:00:00"/>
    <m/>
    <m/>
    <m/>
    <m/>
    <m/>
    <m/>
    <m/>
    <m/>
    <m/>
    <d v="2020-04-03T00:00:00"/>
    <m/>
    <s v="JBONNEMA"/>
    <d v="2020-03-19T00:00:00"/>
    <m/>
    <d v="2020-03-19T00:00:00"/>
    <d v="2020-03-12T00:00:00"/>
    <m/>
    <m/>
    <m/>
    <m/>
    <m/>
    <m/>
    <m/>
    <m/>
    <m/>
    <m/>
    <x v="0"/>
    <x v="0"/>
  </r>
  <r>
    <s v="ALFAC"/>
    <n v="1902695406"/>
    <s v="GB/LM-STD-BLDR LATINA"/>
    <s v="HYA DE MEXICO DE B.C., S.A. DE C.V."/>
    <s v="PPA5 CEDIS LIVERPOOL"/>
    <s v="BO"/>
    <d v="2020-01-14T00:00:00"/>
    <d v="2020-03-13T00:00:00"/>
    <m/>
    <s v="4500164304 V-1"/>
    <m/>
    <s v="KC1"/>
    <x v="8"/>
    <s v="LAT"/>
    <s v="E2"/>
    <m/>
    <d v="2020-01-20T00:00:00"/>
    <d v="2020-01-21T00:00:00"/>
    <m/>
    <n v="122818.66"/>
    <n v="0"/>
    <n v="56.22"/>
    <n v="41.62"/>
    <n v="41.62"/>
    <n v="0"/>
    <m/>
    <n v="0"/>
    <n v="0"/>
    <n v="0"/>
    <m/>
    <m/>
    <n v="0"/>
    <n v="35126.660000000003"/>
    <n v="28.6"/>
    <n v="63441.599999999999"/>
    <m/>
    <n v="0"/>
    <m/>
    <m/>
    <m/>
    <m/>
    <m/>
    <s v="JHWOEHRER"/>
    <m/>
    <m/>
    <m/>
    <m/>
    <s v="LEASAAD"/>
    <m/>
    <m/>
    <m/>
    <m/>
    <m/>
    <m/>
    <m/>
    <m/>
    <m/>
    <s v="JBONNEMA"/>
    <d v="2020-01-24T00:00:00"/>
    <m/>
    <d v="2020-02-27T00:00:00"/>
    <m/>
    <s v="JBONNEMA"/>
    <m/>
    <m/>
    <d v="2020-02-27T00:00:00"/>
    <m/>
    <m/>
    <m/>
    <m/>
    <m/>
    <m/>
    <s v="SVCORDERMAN"/>
    <d v="2020-02-28T00:00:00"/>
    <m/>
    <d v="2020-02-28T00:00:00"/>
    <d v="2020-02-28T00:00:00"/>
    <m/>
    <m/>
    <m/>
    <m/>
    <m/>
    <m/>
    <m/>
    <m/>
    <d v="2020-03-04T00:00:00"/>
    <m/>
    <m/>
    <m/>
    <m/>
    <m/>
    <m/>
    <m/>
    <m/>
    <m/>
    <d v="2020-03-26T00:00:00"/>
    <n v="43916"/>
    <s v="JBONNEMA"/>
    <d v="2020-02-27T00:00:00"/>
    <m/>
    <d v="2020-02-27T00:00:00"/>
    <d v="2020-02-27T00:00:00"/>
    <m/>
    <m/>
    <m/>
    <m/>
    <m/>
    <m/>
    <m/>
    <m/>
    <m/>
    <m/>
    <x v="0"/>
    <x v="0"/>
  </r>
  <r>
    <s v="ALFAC"/>
    <n v="1902695409"/>
    <s v="GB/LM-STD-BLDR LATINA"/>
    <s v="HYA DE MEXICO DE B.C., S.A. DE C.V."/>
    <s v="PPA5 CEDIS LIVERPOOL"/>
    <s v="BO"/>
    <d v="2020-01-14T00:00:00"/>
    <d v="2020-03-27T00:00:00"/>
    <m/>
    <s v="4500164304 V-1"/>
    <m/>
    <s v="KC1"/>
    <x v="8"/>
    <s v="LAT"/>
    <s v="E2"/>
    <m/>
    <d v="2020-01-20T00:00:00"/>
    <d v="2020-01-21T00:00:00"/>
    <m/>
    <n v="93372.45"/>
    <n v="0"/>
    <n v="48.66"/>
    <n v="45.86"/>
    <n v="45.86"/>
    <n v="0"/>
    <m/>
    <n v="0"/>
    <n v="0"/>
    <n v="0"/>
    <m/>
    <m/>
    <n v="0"/>
    <n v="26705.45"/>
    <n v="28.600999999999999"/>
    <n v="3351.22"/>
    <m/>
    <n v="0"/>
    <m/>
    <m/>
    <m/>
    <m/>
    <m/>
    <s v="JHWOEHRER"/>
    <m/>
    <m/>
    <m/>
    <m/>
    <s v="LEASAAD"/>
    <m/>
    <m/>
    <m/>
    <m/>
    <m/>
    <m/>
    <m/>
    <m/>
    <m/>
    <s v="JBONNEMA"/>
    <d v="2020-02-24T00:00:00"/>
    <d v="2020-02-24T00:00:00"/>
    <d v="2020-02-25T00:00:00"/>
    <d v="2020-02-25T00:00:00"/>
    <s v="JBONNEMA"/>
    <d v="2020-02-25T00:00:00"/>
    <d v="2020-02-25T00:00:00"/>
    <d v="2020-02-26T00:00:00"/>
    <d v="2020-02-26T00:00:00"/>
    <m/>
    <m/>
    <m/>
    <m/>
    <m/>
    <s v="SVCORDERMAN"/>
    <d v="2020-03-13T00:00:00"/>
    <m/>
    <d v="2020-03-13T00:00:00"/>
    <d v="2020-03-04T00:00:00"/>
    <m/>
    <m/>
    <m/>
    <m/>
    <m/>
    <m/>
    <m/>
    <m/>
    <d v="2020-03-09T00:00:00"/>
    <m/>
    <m/>
    <m/>
    <m/>
    <m/>
    <m/>
    <m/>
    <m/>
    <m/>
    <d v="2020-03-27T00:00:00"/>
    <n v="43917"/>
    <s v="SJMACEK"/>
    <d v="2020-03-12T00:00:00"/>
    <m/>
    <d v="2020-03-12T00:00:00"/>
    <d v="2020-02-26T00:00:00"/>
    <m/>
    <m/>
    <m/>
    <m/>
    <m/>
    <m/>
    <m/>
    <m/>
    <m/>
    <m/>
    <x v="0"/>
    <x v="0"/>
  </r>
  <r>
    <s v="ALFAC"/>
    <n v="1902695416"/>
    <s v="CLAIM-BLDGMATL-BLDR"/>
    <s v="HYA DE MEXICO DE B.C., S.A. DE C.V."/>
    <s v="PPA5 CEDIS LIVERPOOL"/>
    <s v="BO"/>
    <d v="2020-03-11T00:00:00"/>
    <m/>
    <m/>
    <s v="4500164304 V-1"/>
    <m/>
    <s v="KC1"/>
    <x v="8"/>
    <s v="LAT"/>
    <s v="E2"/>
    <s v="OTHER"/>
    <d v="2020-03-12T00:00:00"/>
    <d v="2020-03-13T00:00:00"/>
    <m/>
    <n v="1"/>
    <n v="0"/>
    <n v="0"/>
    <n v="2.14"/>
    <n v="2.14"/>
    <n v="0"/>
    <m/>
    <n v="0"/>
    <n v="0"/>
    <n v="0"/>
    <m/>
    <m/>
    <n v="0"/>
    <n v="1"/>
    <n v="100"/>
    <n v="-4650.6899999999996"/>
    <m/>
    <n v="0"/>
    <m/>
    <m/>
    <m/>
    <m/>
    <m/>
    <s v="JHWOEHRER"/>
    <m/>
    <m/>
    <m/>
    <m/>
    <s v="LEASAAD"/>
    <m/>
    <m/>
    <m/>
    <m/>
    <m/>
    <m/>
    <m/>
    <m/>
    <m/>
    <s v="JBONNEMA"/>
    <m/>
    <m/>
    <d v="2020-03-11T00:00:00"/>
    <m/>
    <m/>
    <m/>
    <m/>
    <m/>
    <m/>
    <m/>
    <m/>
    <m/>
    <m/>
    <m/>
    <s v="SVCORDERMAN"/>
    <d v="2020-03-13T00:00:00"/>
    <m/>
    <d v="2020-03-13T00:00:00"/>
    <d v="2020-03-16T00:00:00"/>
    <m/>
    <m/>
    <m/>
    <m/>
    <m/>
    <m/>
    <m/>
    <m/>
    <d v="2020-03-19T00:00:00"/>
    <m/>
    <m/>
    <m/>
    <m/>
    <m/>
    <m/>
    <m/>
    <m/>
    <m/>
    <d v="2020-03-27T00:00:00"/>
    <n v="43917"/>
    <s v="JBONNEMA"/>
    <d v="2020-03-11T00:00:00"/>
    <m/>
    <d v="2020-03-11T00:00:00"/>
    <d v="2020-03-11T00:00:00"/>
    <m/>
    <m/>
    <m/>
    <m/>
    <m/>
    <m/>
    <m/>
    <m/>
    <m/>
    <m/>
    <x v="0"/>
    <x v="2"/>
  </r>
  <r>
    <s v="VIWEBSTER"/>
    <n v="1902124203"/>
    <s v="VP/Z-CUSTOM-BLDR"/>
    <s v="CANCO GENERAL CONTRACTORS, INC."/>
    <s v="THUNDER DODGE CHRYSLER JEEP"/>
    <s v="CL"/>
    <d v="2019-11-11T00:00:00"/>
    <d v="2020-03-19T00:00:00"/>
    <m/>
    <n v="1581"/>
    <m/>
    <s v="NC"/>
    <x v="12"/>
    <s v="NC"/>
    <s v="D1"/>
    <m/>
    <d v="2019-12-03T00:00:00"/>
    <d v="2019-12-04T00:00:00"/>
    <n v="43917"/>
    <n v="88391.679999999993"/>
    <n v="88391.679999999993"/>
    <n v="33.049999999999997"/>
    <n v="33"/>
    <n v="33"/>
    <n v="0"/>
    <m/>
    <n v="0"/>
    <n v="0"/>
    <n v="0"/>
    <m/>
    <m/>
    <n v="0"/>
    <n v="17600.88"/>
    <n v="19.911999999999999"/>
    <n v="18346.080000000002"/>
    <n v="20.754999999999999"/>
    <n v="1"/>
    <m/>
    <m/>
    <m/>
    <m/>
    <m/>
    <s v="MKWONG"/>
    <m/>
    <m/>
    <m/>
    <m/>
    <s v="CEQUERRY"/>
    <m/>
    <m/>
    <m/>
    <m/>
    <m/>
    <m/>
    <m/>
    <m/>
    <m/>
    <s v="JAOGLESBY"/>
    <d v="2020-01-16T00:00:00"/>
    <d v="2020-01-27T00:00:00"/>
    <d v="2020-02-07T00:00:00"/>
    <d v="2020-02-24T00:00:00"/>
    <s v="JAOGLESBY"/>
    <d v="2020-02-10T00:00:00"/>
    <d v="2020-02-24T00:00:00"/>
    <d v="2020-02-14T00:00:00"/>
    <d v="2020-02-24T00:00:00"/>
    <m/>
    <m/>
    <m/>
    <m/>
    <m/>
    <s v="SVCORDERMAN"/>
    <d v="2020-02-26T00:00:00"/>
    <m/>
    <d v="2020-02-26T00:00:00"/>
    <d v="2020-02-26T00:00:00"/>
    <s v="JAOGLESBY"/>
    <d v="2020-02-20T00:00:00"/>
    <d v="2020-02-19T00:00:00"/>
    <d v="2020-02-25T00:00:00"/>
    <d v="2020-02-24T00:00:00"/>
    <m/>
    <m/>
    <m/>
    <d v="2020-03-02T00:00:00"/>
    <m/>
    <s v="CEQUERRY"/>
    <m/>
    <m/>
    <m/>
    <m/>
    <m/>
    <m/>
    <m/>
    <d v="2020-03-17T00:00:00"/>
    <n v="43908"/>
    <s v="JAOGLESBY"/>
    <d v="2020-02-25T00:00:00"/>
    <m/>
    <d v="2020-02-25T00:00:00"/>
    <d v="2020-02-25T00:00:00"/>
    <m/>
    <m/>
    <m/>
    <m/>
    <m/>
    <m/>
    <m/>
    <m/>
    <m/>
    <m/>
    <x v="0"/>
    <x v="0"/>
  </r>
  <r>
    <s v="BSWOFFORD"/>
    <n v="1902427301"/>
    <s v="VP/Z-CUSTOM-BLDR"/>
    <s v="DUNN BUILDING COMPANY, L.L.C."/>
    <s v="AMID - COMPRESSOR BUILDING"/>
    <s v="BO"/>
    <d v="2019-12-27T00:00:00"/>
    <d v="2020-04-06T00:00:00"/>
    <m/>
    <n v="33006"/>
    <m/>
    <s v="OS"/>
    <x v="12"/>
    <s v="NC"/>
    <s v="D1"/>
    <s v="OTHER"/>
    <d v="2020-02-04T00:00:00"/>
    <d v="2020-02-05T00:00:00"/>
    <m/>
    <n v="154165.92000000001"/>
    <n v="0"/>
    <n v="54.49"/>
    <n v="54.53"/>
    <n v="54.53"/>
    <n v="156.02000000000001"/>
    <m/>
    <n v="211.94"/>
    <n v="0"/>
    <n v="211.94"/>
    <n v="36040.54"/>
    <n v="17162.16"/>
    <n v="0"/>
    <n v="41260.269999999997"/>
    <n v="26.763999999999999"/>
    <n v="0"/>
    <m/>
    <n v="25.4"/>
    <m/>
    <m/>
    <m/>
    <m/>
    <m/>
    <s v="MGROVER"/>
    <n v="43867"/>
    <n v="43867"/>
    <n v="43880"/>
    <n v="43880"/>
    <s v="MLJOB"/>
    <n v="43878"/>
    <n v="43878"/>
    <n v="43878"/>
    <n v="43879"/>
    <s v="MWMUSSELWHITE"/>
    <n v="43882"/>
    <n v="43882"/>
    <n v="43885"/>
    <n v="43885"/>
    <s v="MWMUSSELWHITE"/>
    <d v="2020-02-21T00:00:00"/>
    <d v="2020-02-21T00:00:00"/>
    <d v="2020-03-05T00:00:00"/>
    <d v="2020-03-06T00:00:00"/>
    <s v="MWMUSSELWHITE"/>
    <d v="2020-03-06T00:00:00"/>
    <m/>
    <d v="2020-03-11T00:00:00"/>
    <d v="2020-03-06T00:00:00"/>
    <m/>
    <m/>
    <m/>
    <m/>
    <m/>
    <s v="SVCORDERMAN"/>
    <d v="2020-03-13T00:00:00"/>
    <m/>
    <d v="2020-03-13T00:00:00"/>
    <d v="2020-03-13T00:00:00"/>
    <s v="MWMUSSELWHITE"/>
    <d v="2020-03-11T00:00:00"/>
    <m/>
    <d v="2020-03-11T00:00:00"/>
    <d v="2020-03-09T00:00:00"/>
    <m/>
    <m/>
    <m/>
    <d v="2020-03-18T00:00:00"/>
    <m/>
    <s v="MLJOB"/>
    <m/>
    <m/>
    <m/>
    <m/>
    <m/>
    <m/>
    <m/>
    <d v="2020-03-20T00:00:00"/>
    <m/>
    <s v="MWMUSSELWHITE"/>
    <d v="2020-03-12T00:00:00"/>
    <m/>
    <d v="2020-03-12T00:00:00"/>
    <d v="2020-03-09T00:00:00"/>
    <m/>
    <m/>
    <m/>
    <m/>
    <m/>
    <m/>
    <m/>
    <m/>
    <m/>
    <m/>
    <x v="0"/>
    <x v="0"/>
  </r>
  <r>
    <s v="MJMONTGOMERY"/>
    <n v="1701719767"/>
    <s v="VP/ROOF-ENPARTS-BLDR"/>
    <s v="A.S. PURCHASING, LLC"/>
    <s v="16223-OHL-AS-INPUT FOR PO"/>
    <s v="CL"/>
    <d v="2020-02-26T00:00:00"/>
    <d v="2020-03-20T00:00:00"/>
    <m/>
    <n v="16223"/>
    <m/>
    <s v="AR"/>
    <x v="12"/>
    <s v="NC"/>
    <s v="E"/>
    <m/>
    <m/>
    <m/>
    <n v="43919"/>
    <n v="0"/>
    <n v="0"/>
    <n v="0"/>
    <n v="0.23"/>
    <n v="0.23"/>
    <n v="0"/>
    <m/>
    <n v="0"/>
    <n v="0"/>
    <n v="0"/>
    <m/>
    <m/>
    <n v="0"/>
    <n v="0"/>
    <m/>
    <n v="-1880"/>
    <m/>
    <n v="0"/>
    <m/>
    <m/>
    <m/>
    <m/>
    <m/>
    <s v="BWBOREN"/>
    <m/>
    <m/>
    <m/>
    <m/>
    <m/>
    <m/>
    <m/>
    <m/>
    <m/>
    <m/>
    <m/>
    <m/>
    <m/>
    <m/>
    <s v="MJMONTGOMERY"/>
    <m/>
    <m/>
    <m/>
    <m/>
    <m/>
    <m/>
    <m/>
    <m/>
    <m/>
    <m/>
    <m/>
    <m/>
    <m/>
    <m/>
    <m/>
    <m/>
    <m/>
    <m/>
    <d v="2020-02-26T00:00:00"/>
    <m/>
    <m/>
    <m/>
    <m/>
    <m/>
    <m/>
    <m/>
    <m/>
    <m/>
    <m/>
    <m/>
    <m/>
    <m/>
    <m/>
    <m/>
    <m/>
    <m/>
    <m/>
    <d v="2020-04-30T00:00:00"/>
    <n v="43917"/>
    <s v="MJMONTGOMERY"/>
    <d v="2020-02-26T00:00:00"/>
    <m/>
    <d v="2020-02-26T00:00:00"/>
    <d v="2020-02-26T00:00:00"/>
    <s v="TLWOLFE"/>
    <m/>
    <m/>
    <m/>
    <m/>
    <m/>
    <m/>
    <m/>
    <m/>
    <m/>
    <x v="0"/>
    <x v="2"/>
  </r>
  <r>
    <s v="VIWEBSTER"/>
    <n v="1902124201"/>
    <s v="VP/Z-CUSTOM-BLDR"/>
    <s v="CANCO GENERAL CONTRACTORS, INC."/>
    <s v="THUNDER DODGE CHRYSLER JEEP"/>
    <s v="CL"/>
    <d v="2019-10-09T00:00:00"/>
    <d v="2020-03-19T00:00:00"/>
    <m/>
    <n v="1581"/>
    <m/>
    <s v="NC"/>
    <x v="12"/>
    <s v="NC"/>
    <s v="F1"/>
    <m/>
    <d v="2019-12-03T00:00:00"/>
    <d v="2019-12-04T00:00:00"/>
    <n v="43917"/>
    <n v="371837.99"/>
    <n v="371837.99"/>
    <n v="129.99"/>
    <n v="117.67"/>
    <n v="117.67"/>
    <n v="663.65"/>
    <m/>
    <n v="1027"/>
    <n v="0"/>
    <n v="1027"/>
    <n v="153302.32999999999"/>
    <n v="73001.11"/>
    <n v="0"/>
    <n v="78127.89"/>
    <n v="21.010999999999999"/>
    <n v="159727.88"/>
    <n v="42.956000000000003"/>
    <n v="20.9"/>
    <m/>
    <m/>
    <m/>
    <m/>
    <m/>
    <s v="MKWONG"/>
    <d v="2019-11-27T00:00:00"/>
    <d v="2019-11-27T00:00:00"/>
    <d v="2020-01-10T00:00:00"/>
    <d v="2020-01-14T00:00:00"/>
    <s v="WJCLYMER"/>
    <d v="2020-01-08T00:00:00"/>
    <d v="2020-01-08T00:00:00"/>
    <d v="2020-01-09T00:00:00"/>
    <d v="2020-01-13T00:00:00"/>
    <s v="TLWOLFE"/>
    <d v="2019-12-18T00:00:00"/>
    <d v="2019-12-18T00:00:00"/>
    <d v="2019-12-19T00:00:00"/>
    <d v="2019-12-20T00:00:00"/>
    <s v="KRBALENTINE"/>
    <d v="2020-01-17T00:00:00"/>
    <d v="2020-01-17T00:00:00"/>
    <d v="2020-02-11T00:00:00"/>
    <d v="2020-02-19T00:00:00"/>
    <s v="KRBALENTINE"/>
    <d v="2020-02-12T00:00:00"/>
    <d v="2020-02-19T00:00:00"/>
    <d v="2020-02-21T00:00:00"/>
    <n v="43886"/>
    <m/>
    <m/>
    <m/>
    <m/>
    <m/>
    <s v="SVCORDERMAN"/>
    <d v="2020-02-25T00:00:00"/>
    <m/>
    <d v="2020-02-26T00:00:00"/>
    <d v="2020-02-27T00:00:00"/>
    <s v="KRBALENTINE"/>
    <d v="2020-02-20T00:00:00"/>
    <d v="2020-02-19T00:00:00"/>
    <d v="2020-02-21T00:00:00"/>
    <m/>
    <m/>
    <m/>
    <m/>
    <d v="2020-03-02T00:00:00"/>
    <m/>
    <s v="CEQUERRY"/>
    <m/>
    <m/>
    <m/>
    <m/>
    <m/>
    <m/>
    <m/>
    <d v="2020-03-15T00:00:00"/>
    <n v="43908"/>
    <s v="KRBALENTINE"/>
    <d v="2020-02-25T00:00:00"/>
    <m/>
    <d v="2020-02-25T00:00:00"/>
    <d v="2020-02-25T00:00:00"/>
    <m/>
    <m/>
    <m/>
    <m/>
    <m/>
    <s v="GCSMITH"/>
    <m/>
    <m/>
    <m/>
    <m/>
    <x v="0"/>
    <x v="0"/>
  </r>
  <r>
    <s v="MCHUBB"/>
    <n v="1902112414"/>
    <s v="CSS/CONV-CUSTOM-BLDR"/>
    <s v="DUNN BUILDING COMPANY, L.L.C."/>
    <s v="VUTEQ"/>
    <s v="BO"/>
    <d v="2019-11-26T00:00:00"/>
    <d v="2020-05-04T00:00:00"/>
    <m/>
    <m/>
    <m/>
    <m/>
    <x v="18"/>
    <s v="NC"/>
    <s v="P"/>
    <m/>
    <d v="2020-03-16T00:00:00"/>
    <d v="2020-03-16T00:00:00"/>
    <m/>
    <n v="47566"/>
    <n v="47566"/>
    <n v="29.68"/>
    <n v="11.24"/>
    <n v="11.24"/>
    <n v="0"/>
    <m/>
    <n v="0"/>
    <n v="0"/>
    <n v="0"/>
    <m/>
    <m/>
    <n v="0"/>
    <n v="5984"/>
    <n v="12.58"/>
    <n v="30342.959999999999"/>
    <n v="63.790999999999997"/>
    <n v="0"/>
    <m/>
    <m/>
    <m/>
    <m/>
    <m/>
    <m/>
    <m/>
    <m/>
    <m/>
    <m/>
    <m/>
    <m/>
    <m/>
    <m/>
    <m/>
    <m/>
    <m/>
    <m/>
    <m/>
    <m/>
    <s v="MEDWARDS2"/>
    <d v="2020-03-11T00:00:00"/>
    <d v="2020-03-11T00:00:00"/>
    <d v="2020-03-13T00:00:00"/>
    <d v="2020-03-13T00:00:00"/>
    <s v="MAWITTMAIER"/>
    <d v="2020-03-13T00:00:00"/>
    <d v="2020-03-13T00:00:00"/>
    <d v="2020-03-16T00:00:00"/>
    <d v="2020-03-16T00:00:00"/>
    <m/>
    <m/>
    <m/>
    <m/>
    <m/>
    <s v="SVCORDERMAN"/>
    <d v="2020-03-17T00:00:00"/>
    <m/>
    <d v="2020-03-17T00:00:00"/>
    <d v="2020-03-17T00:00:00"/>
    <s v="MAWITTMAIER"/>
    <d v="2020-03-16T00:00:00"/>
    <d v="2020-03-16T00:00:00"/>
    <d v="2020-03-18T00:00:00"/>
    <m/>
    <m/>
    <m/>
    <m/>
    <d v="2020-03-20T00:00:00"/>
    <m/>
    <m/>
    <m/>
    <m/>
    <m/>
    <m/>
    <m/>
    <m/>
    <m/>
    <d v="2020-03-24T00:00:00"/>
    <n v="43914"/>
    <s v="MAWITTMAIER"/>
    <d v="2020-03-16T00:00:00"/>
    <m/>
    <d v="2020-03-16T00:00:00"/>
    <d v="2020-03-16T00:00:00"/>
    <m/>
    <m/>
    <m/>
    <m/>
    <m/>
    <m/>
    <m/>
    <m/>
    <m/>
    <m/>
    <x v="0"/>
    <x v="0"/>
  </r>
  <r>
    <s v="MCHUBB"/>
    <n v="1902112401"/>
    <s v="CSS/CONV-CUSTOM-BLDR"/>
    <s v="DUNN BUILDING COMPANY, L.L.C."/>
    <s v="VUTEQ"/>
    <s v="CL"/>
    <d v="2019-09-30T00:00:00"/>
    <d v="2020-03-27T00:00:00"/>
    <m/>
    <m/>
    <m/>
    <m/>
    <x v="18"/>
    <s v="NC"/>
    <s v="Z13"/>
    <m/>
    <d v="2020-01-31T00:00:00"/>
    <d v="2020-01-31T00:00:00"/>
    <n v="43906"/>
    <n v="103274"/>
    <n v="103274"/>
    <n v="48.33"/>
    <n v="50.08"/>
    <n v="50.08"/>
    <n v="2357"/>
    <m/>
    <n v="1621.3"/>
    <n v="159"/>
    <n v="1780.3"/>
    <m/>
    <m/>
    <n v="0"/>
    <n v="15340"/>
    <n v="14.853999999999999"/>
    <n v="28988.97"/>
    <n v="28.07"/>
    <n v="0"/>
    <m/>
    <m/>
    <m/>
    <m/>
    <m/>
    <m/>
    <m/>
    <m/>
    <m/>
    <m/>
    <m/>
    <m/>
    <m/>
    <m/>
    <m/>
    <m/>
    <m/>
    <m/>
    <m/>
    <m/>
    <s v="PBROBBINS"/>
    <d v="2020-02-05T00:00:00"/>
    <d v="2020-02-05T00:00:00"/>
    <d v="2020-02-21T00:00:00"/>
    <d v="2020-02-21T00:00:00"/>
    <m/>
    <m/>
    <m/>
    <m/>
    <m/>
    <m/>
    <m/>
    <m/>
    <m/>
    <m/>
    <s v="SVCORDERMAN"/>
    <d v="2020-02-12T00:00:00"/>
    <m/>
    <d v="2020-02-26T00:00:00"/>
    <d v="2020-02-25T00:00:00"/>
    <m/>
    <m/>
    <m/>
    <m/>
    <m/>
    <m/>
    <m/>
    <m/>
    <d v="2020-02-28T00:00:00"/>
    <m/>
    <m/>
    <m/>
    <m/>
    <m/>
    <m/>
    <m/>
    <m/>
    <m/>
    <d v="2020-03-11T00:00:00"/>
    <n v="43899"/>
    <s v="PBROBBINS"/>
    <d v="2020-02-25T00:00:00"/>
    <m/>
    <d v="2020-02-25T00:00:00"/>
    <d v="2020-02-24T00:00:00"/>
    <m/>
    <m/>
    <m/>
    <m/>
    <m/>
    <s v="ZACHS"/>
    <m/>
    <m/>
    <m/>
    <m/>
    <x v="0"/>
    <x v="0"/>
  </r>
  <r>
    <s v="MCHUBB"/>
    <n v="1902112403"/>
    <s v="CSS/CONV-CUSTOM-BLDR"/>
    <s v="DUNN BUILDING COMPANY, L.L.C."/>
    <s v="VUTEQ"/>
    <s v="BO"/>
    <d v="2019-11-04T00:00:00"/>
    <d v="2020-03-17T00:00:00"/>
    <m/>
    <m/>
    <m/>
    <m/>
    <x v="18"/>
    <s v="NC"/>
    <s v="Z13"/>
    <m/>
    <d v="2020-02-10T00:00:00"/>
    <d v="2020-02-10T00:00:00"/>
    <m/>
    <n v="58298"/>
    <n v="0"/>
    <n v="28.1"/>
    <n v="39.9"/>
    <n v="39.9"/>
    <n v="0"/>
    <m/>
    <n v="0"/>
    <n v="0"/>
    <n v="0"/>
    <m/>
    <m/>
    <n v="0"/>
    <n v="7165"/>
    <n v="12.29"/>
    <n v="4986.83"/>
    <m/>
    <n v="0"/>
    <m/>
    <m/>
    <m/>
    <m/>
    <m/>
    <m/>
    <m/>
    <m/>
    <m/>
    <m/>
    <m/>
    <m/>
    <m/>
    <m/>
    <m/>
    <m/>
    <m/>
    <m/>
    <m/>
    <m/>
    <s v="PBROBBINS"/>
    <d v="2020-02-17T00:00:00"/>
    <d v="2020-02-17T00:00:00"/>
    <d v="2020-03-03T00:00:00"/>
    <d v="2020-03-03T00:00:00"/>
    <m/>
    <m/>
    <m/>
    <m/>
    <m/>
    <m/>
    <m/>
    <m/>
    <m/>
    <m/>
    <s v="SVCORDERMAN"/>
    <n v="43894"/>
    <m/>
    <d v="2020-03-04T00:00:00"/>
    <d v="2020-03-03T00:00:00"/>
    <m/>
    <m/>
    <m/>
    <m/>
    <m/>
    <m/>
    <m/>
    <m/>
    <n v="43896"/>
    <m/>
    <m/>
    <m/>
    <m/>
    <m/>
    <m/>
    <m/>
    <m/>
    <m/>
    <d v="2020-04-03T00:00:00"/>
    <m/>
    <s v="PBROBBINS"/>
    <d v="2020-03-03T00:00:00"/>
    <m/>
    <d v="2020-03-03T00:00:00"/>
    <d v="2020-03-03T00:00:00"/>
    <m/>
    <m/>
    <m/>
    <m/>
    <m/>
    <m/>
    <m/>
    <m/>
    <m/>
    <m/>
    <x v="0"/>
    <x v="0"/>
  </r>
  <r>
    <s v="MCHUBB"/>
    <n v="1902112405"/>
    <s v="CSS/CONV-CUSTOM-BLDR"/>
    <s v="DUNN BUILDING COMPANY, L.L.C."/>
    <s v="VUTEQ"/>
    <s v="BO"/>
    <d v="2019-11-04T00:00:00"/>
    <d v="2020-03-24T00:00:00"/>
    <m/>
    <m/>
    <m/>
    <m/>
    <x v="18"/>
    <s v="NC"/>
    <s v="Z13"/>
    <m/>
    <d v="2020-02-13T00:00:00"/>
    <d v="2020-02-13T00:00:00"/>
    <m/>
    <n v="142097"/>
    <n v="0"/>
    <n v="68.5"/>
    <n v="49.42"/>
    <n v="49.42"/>
    <n v="0"/>
    <m/>
    <n v="0"/>
    <n v="0"/>
    <n v="0"/>
    <m/>
    <m/>
    <n v="0"/>
    <n v="17465"/>
    <n v="12.291"/>
    <n v="7025.01"/>
    <m/>
    <n v="0"/>
    <m/>
    <m/>
    <m/>
    <m/>
    <m/>
    <m/>
    <m/>
    <m/>
    <m/>
    <m/>
    <m/>
    <m/>
    <m/>
    <m/>
    <m/>
    <m/>
    <m/>
    <m/>
    <m/>
    <m/>
    <s v="PBROBBINS"/>
    <d v="2020-03-03T00:00:00"/>
    <d v="2020-03-03T00:00:00"/>
    <d v="2020-03-10T00:00:00"/>
    <d v="2020-03-10T00:00:00"/>
    <m/>
    <m/>
    <m/>
    <m/>
    <m/>
    <m/>
    <m/>
    <m/>
    <m/>
    <m/>
    <s v="SVCORDERMAN"/>
    <d v="2020-02-26T00:00:00"/>
    <m/>
    <d v="2020-03-11T00:00:00"/>
    <d v="2020-03-10T00:00:00"/>
    <m/>
    <m/>
    <m/>
    <m/>
    <m/>
    <m/>
    <m/>
    <m/>
    <d v="2020-03-13T00:00:00"/>
    <m/>
    <m/>
    <m/>
    <m/>
    <m/>
    <m/>
    <m/>
    <m/>
    <m/>
    <d v="2020-04-10T00:00:00"/>
    <m/>
    <s v="PBROBBINS"/>
    <d v="2020-03-10T00:00:00"/>
    <m/>
    <d v="2020-03-10T00:00:00"/>
    <d v="2020-03-10T00:00:00"/>
    <m/>
    <m/>
    <m/>
    <m/>
    <m/>
    <m/>
    <m/>
    <m/>
    <m/>
    <m/>
    <x v="0"/>
    <x v="0"/>
  </r>
  <r>
    <s v="MCHUBB"/>
    <n v="1902112406"/>
    <s v="CSS/CONV-CUSTOM-BLDR"/>
    <s v="DUNN BUILDING COMPANY, L.L.C."/>
    <s v="VUTEQ"/>
    <s v="BO"/>
    <d v="2019-11-04T00:00:00"/>
    <n v="43931"/>
    <m/>
    <m/>
    <m/>
    <m/>
    <x v="18"/>
    <s v="NC"/>
    <s v="Z13"/>
    <m/>
    <m/>
    <m/>
    <m/>
    <n v="120568"/>
    <n v="0"/>
    <n v="58.12"/>
    <n v="39.590000000000003"/>
    <n v="39.590000000000003"/>
    <n v="0"/>
    <m/>
    <n v="0"/>
    <n v="0"/>
    <n v="0"/>
    <m/>
    <m/>
    <n v="0"/>
    <n v="14818"/>
    <n v="12.29"/>
    <n v="8279.43"/>
    <m/>
    <n v="0"/>
    <m/>
    <m/>
    <m/>
    <m/>
    <m/>
    <m/>
    <m/>
    <m/>
    <m/>
    <m/>
    <m/>
    <m/>
    <m/>
    <m/>
    <m/>
    <m/>
    <m/>
    <m/>
    <m/>
    <m/>
    <s v="PBROBBINS"/>
    <n v="43893"/>
    <n v="43893"/>
    <n v="43900"/>
    <n v="43900"/>
    <m/>
    <m/>
    <m/>
    <m/>
    <m/>
    <m/>
    <m/>
    <m/>
    <m/>
    <m/>
    <s v="SVCORDERMAN"/>
    <d v="2020-02-26T00:00:00"/>
    <m/>
    <m/>
    <d v="2020-03-11T00:00:00"/>
    <m/>
    <m/>
    <m/>
    <m/>
    <m/>
    <m/>
    <m/>
    <m/>
    <d v="2020-03-16T00:00:00"/>
    <m/>
    <m/>
    <m/>
    <m/>
    <m/>
    <m/>
    <m/>
    <m/>
    <m/>
    <d v="2020-04-10T00:00:00"/>
    <m/>
    <s v="PBROBBINS"/>
    <d v="2020-03-10T00:00:00"/>
    <m/>
    <d v="2020-03-10T00:00:00"/>
    <d v="2020-03-10T00:00:00"/>
    <m/>
    <m/>
    <m/>
    <m/>
    <m/>
    <m/>
    <m/>
    <m/>
    <m/>
    <m/>
    <x v="0"/>
    <x v="0"/>
  </r>
  <r>
    <s v="MCHUBB"/>
    <n v="1902112402"/>
    <s v="CSS/CONV-CUSTOM-BLDR"/>
    <s v="DUNN BUILDING COMPANY, L.L.C."/>
    <s v="VUTEQ"/>
    <s v="CL"/>
    <d v="2019-11-04T00:00:00"/>
    <n v="43917"/>
    <m/>
    <m/>
    <m/>
    <m/>
    <x v="18"/>
    <s v="NC"/>
    <s v="Z13"/>
    <m/>
    <n v="43861"/>
    <n v="43861"/>
    <n v="43912"/>
    <n v="97491"/>
    <n v="97491"/>
    <n v="47"/>
    <n v="48.39"/>
    <n v="48.39"/>
    <n v="0"/>
    <m/>
    <n v="0"/>
    <n v="0"/>
    <n v="0"/>
    <m/>
    <m/>
    <n v="0"/>
    <n v="11982"/>
    <n v="12.29"/>
    <n v="27500.01"/>
    <n v="28.207999999999998"/>
    <n v="0"/>
    <m/>
    <m/>
    <m/>
    <m/>
    <m/>
    <m/>
    <m/>
    <m/>
    <m/>
    <m/>
    <m/>
    <m/>
    <m/>
    <m/>
    <m/>
    <m/>
    <m/>
    <m/>
    <m/>
    <m/>
    <s v="PBROBBINS"/>
    <n v="43867"/>
    <n v="43867"/>
    <n v="43882"/>
    <n v="43882"/>
    <m/>
    <m/>
    <m/>
    <m/>
    <m/>
    <m/>
    <m/>
    <m/>
    <m/>
    <m/>
    <s v="SVCORDERMAN"/>
    <d v="2020-02-26T00:00:00"/>
    <m/>
    <d v="2020-02-26T00:00:00"/>
    <d v="2020-02-25T00:00:00"/>
    <m/>
    <m/>
    <m/>
    <m/>
    <m/>
    <m/>
    <m/>
    <m/>
    <d v="2020-02-28T00:00:00"/>
    <m/>
    <m/>
    <m/>
    <m/>
    <m/>
    <m/>
    <m/>
    <m/>
    <m/>
    <d v="2020-03-18T00:00:00"/>
    <d v="2020-03-18T00:00:00"/>
    <s v="PBROBBINS"/>
    <d v="2020-02-25T00:00:00"/>
    <m/>
    <d v="2020-02-25T00:00:00"/>
    <d v="2020-02-24T00:00:00"/>
    <m/>
    <m/>
    <m/>
    <m/>
    <m/>
    <m/>
    <m/>
    <m/>
    <m/>
    <m/>
    <x v="0"/>
    <x v="0"/>
  </r>
  <r>
    <s v="MCHUBB"/>
    <n v="1902112404"/>
    <s v="CSS/CONV-CUSTOM-BLDR"/>
    <s v="DUNN BUILDING COMPANY, L.L.C."/>
    <s v="VUTEQ"/>
    <s v="BO"/>
    <d v="2019-11-04T00:00:00"/>
    <d v="2020-03-17T00:00:00"/>
    <m/>
    <m/>
    <m/>
    <m/>
    <x v="18"/>
    <s v="NC"/>
    <s v="Z13"/>
    <m/>
    <n v="43871"/>
    <n v="43872"/>
    <m/>
    <n v="103609"/>
    <n v="103609"/>
    <n v="49.95"/>
    <n v="51.09"/>
    <n v="51.09"/>
    <n v="0"/>
    <m/>
    <n v="0"/>
    <n v="0"/>
    <n v="0"/>
    <m/>
    <m/>
    <n v="0"/>
    <n v="12734"/>
    <n v="12.29"/>
    <n v="49035.53"/>
    <n v="47.326999999999998"/>
    <n v="0"/>
    <m/>
    <m/>
    <m/>
    <m/>
    <m/>
    <m/>
    <m/>
    <m/>
    <m/>
    <m/>
    <m/>
    <m/>
    <m/>
    <m/>
    <m/>
    <m/>
    <m/>
    <m/>
    <m/>
    <m/>
    <s v="PBROBBINS"/>
    <d v="2020-02-19T00:00:00"/>
    <d v="2020-02-19T00:00:00"/>
    <d v="2020-03-03T00:00:00"/>
    <d v="2020-03-03T00:00:00"/>
    <m/>
    <m/>
    <m/>
    <m/>
    <m/>
    <m/>
    <m/>
    <m/>
    <m/>
    <m/>
    <s v="SVCORDERMAN"/>
    <n v="43894"/>
    <m/>
    <d v="2020-03-04T00:00:00"/>
    <d v="2020-03-03T00:00:00"/>
    <m/>
    <m/>
    <m/>
    <m/>
    <m/>
    <m/>
    <m/>
    <m/>
    <n v="43896"/>
    <m/>
    <m/>
    <m/>
    <m/>
    <m/>
    <m/>
    <m/>
    <m/>
    <m/>
    <d v="2020-04-03T00:00:00"/>
    <n v="43917"/>
    <s v="PBROBBINS"/>
    <d v="2020-03-03T00:00:00"/>
    <m/>
    <d v="2020-03-03T00:00:00"/>
    <d v="2020-03-03T00:00:00"/>
    <m/>
    <m/>
    <m/>
    <m/>
    <m/>
    <m/>
    <m/>
    <m/>
    <m/>
    <m/>
    <x v="0"/>
    <x v="0"/>
  </r>
  <r>
    <s v="MCHUBB"/>
    <n v="1902112411"/>
    <s v="CSS/CONV-CUSTOM-BLDR"/>
    <s v="DUNN BUILDING COMPANY, L.L.C."/>
    <s v="VUTEQ"/>
    <s v="BO"/>
    <d v="2019-11-19T00:00:00"/>
    <d v="2020-04-03T00:00:00"/>
    <m/>
    <m/>
    <m/>
    <m/>
    <x v="18"/>
    <s v="NC"/>
    <s v="Z13"/>
    <s v="OTHER"/>
    <n v="43880"/>
    <n v="43881"/>
    <m/>
    <n v="241737"/>
    <n v="0"/>
    <n v="40.229999999999997"/>
    <n v="94.83"/>
    <n v="94.83"/>
    <n v="0"/>
    <m/>
    <n v="0"/>
    <n v="0"/>
    <n v="0"/>
    <m/>
    <m/>
    <n v="0"/>
    <n v="31698"/>
    <n v="13.113"/>
    <n v="0"/>
    <m/>
    <n v="0"/>
    <m/>
    <m/>
    <m/>
    <m/>
    <m/>
    <m/>
    <m/>
    <m/>
    <m/>
    <m/>
    <m/>
    <m/>
    <m/>
    <m/>
    <m/>
    <m/>
    <m/>
    <m/>
    <m/>
    <m/>
    <s v="PBROBBINS"/>
    <d v="2020-03-03T00:00:00"/>
    <d v="2020-03-03T00:00:00"/>
    <d v="2020-03-10T00:00:00"/>
    <d v="2020-03-10T00:00:00"/>
    <m/>
    <m/>
    <m/>
    <m/>
    <m/>
    <m/>
    <m/>
    <m/>
    <m/>
    <m/>
    <s v="SVCORDERMAN"/>
    <n v="43896"/>
    <m/>
    <d v="2020-03-06T00:00:00"/>
    <d v="2020-03-10T00:00:00"/>
    <m/>
    <m/>
    <m/>
    <m/>
    <m/>
    <m/>
    <m/>
    <m/>
    <d v="2020-03-13T00:00:00"/>
    <m/>
    <m/>
    <m/>
    <m/>
    <m/>
    <m/>
    <m/>
    <m/>
    <m/>
    <d v="2020-04-03T00:00:00"/>
    <m/>
    <s v="PBROBBINS"/>
    <d v="2020-03-05T00:00:00"/>
    <m/>
    <d v="2020-03-05T00:00:00"/>
    <d v="2020-03-10T00:00:00"/>
    <m/>
    <m/>
    <m/>
    <m/>
    <m/>
    <m/>
    <m/>
    <m/>
    <m/>
    <m/>
    <x v="1"/>
    <x v="0"/>
  </r>
  <r>
    <s v="MCHUBB"/>
    <n v="1902112412"/>
    <s v="CSS/CONV-CUSTOM-BLDR"/>
    <s v="DUNN BUILDING COMPANY, L.L.C."/>
    <s v="VUTEQ"/>
    <s v="BO"/>
    <d v="2019-11-26T00:00:00"/>
    <n v="43927"/>
    <m/>
    <m/>
    <m/>
    <m/>
    <x v="18"/>
    <s v="NC"/>
    <s v="Z13"/>
    <m/>
    <n v="43880"/>
    <n v="43881"/>
    <m/>
    <n v="217494"/>
    <n v="0"/>
    <n v="36.200000000000003"/>
    <n v="85.15"/>
    <n v="85.15"/>
    <n v="0"/>
    <m/>
    <n v="0"/>
    <n v="0"/>
    <n v="0"/>
    <m/>
    <m/>
    <n v="0"/>
    <n v="28458"/>
    <n v="13.084"/>
    <n v="0"/>
    <m/>
    <n v="0"/>
    <m/>
    <m/>
    <m/>
    <m/>
    <m/>
    <m/>
    <m/>
    <m/>
    <m/>
    <m/>
    <m/>
    <m/>
    <m/>
    <m/>
    <m/>
    <m/>
    <m/>
    <m/>
    <m/>
    <m/>
    <s v="PBROBBINS"/>
    <n v="43894"/>
    <n v="43894"/>
    <n v="43903"/>
    <n v="43903"/>
    <m/>
    <m/>
    <m/>
    <m/>
    <m/>
    <m/>
    <m/>
    <m/>
    <m/>
    <m/>
    <s v="SVCORDERMAN"/>
    <d v="2020-03-13T00:00:00"/>
    <m/>
    <d v="2020-03-13T00:00:00"/>
    <d v="2020-03-13T00:00:00"/>
    <m/>
    <m/>
    <m/>
    <m/>
    <m/>
    <m/>
    <m/>
    <m/>
    <d v="2020-03-18T00:00:00"/>
    <m/>
    <m/>
    <m/>
    <m/>
    <m/>
    <m/>
    <m/>
    <m/>
    <m/>
    <d v="2020-04-06T00:00:00"/>
    <m/>
    <s v="PBROBBINS"/>
    <d v="2020-03-12T00:00:00"/>
    <m/>
    <d v="2020-03-12T00:00:00"/>
    <d v="2020-03-13T00:00:00"/>
    <m/>
    <m/>
    <m/>
    <m/>
    <m/>
    <m/>
    <m/>
    <m/>
    <m/>
    <m/>
    <x v="1"/>
    <x v="0"/>
  </r>
  <r>
    <s v="MCHUBB"/>
    <n v="1902112416"/>
    <s v="CSS/CONV-CUSTOM-BLDR"/>
    <s v="DUNN BUILDING COMPANY, L.L.C."/>
    <s v="VUTEQ"/>
    <s v="BO"/>
    <d v="2019-11-26T00:00:00"/>
    <d v="2020-05-04T00:00:00"/>
    <m/>
    <m/>
    <m/>
    <m/>
    <x v="18"/>
    <s v="NC"/>
    <s v="Z13"/>
    <m/>
    <d v="2020-03-05T00:00:00"/>
    <d v="2020-03-05T00:00:00"/>
    <m/>
    <n v="69802"/>
    <n v="69802"/>
    <n v="0"/>
    <n v="40.96"/>
    <n v="40.96"/>
    <n v="0"/>
    <m/>
    <n v="0"/>
    <n v="0"/>
    <n v="0"/>
    <m/>
    <m/>
    <n v="0"/>
    <n v="9239"/>
    <n v="13.236000000000001"/>
    <n v="1376.55"/>
    <n v="1.972"/>
    <n v="0"/>
    <m/>
    <m/>
    <m/>
    <m/>
    <m/>
    <m/>
    <m/>
    <m/>
    <m/>
    <m/>
    <m/>
    <m/>
    <m/>
    <m/>
    <m/>
    <m/>
    <m/>
    <m/>
    <m/>
    <m/>
    <s v="PBROBBINS"/>
    <d v="2020-02-17T00:00:00"/>
    <d v="2020-02-17T00:00:00"/>
    <d v="2020-03-04T00:00:00"/>
    <d v="2020-03-04T00:00:00"/>
    <m/>
    <m/>
    <m/>
    <m/>
    <m/>
    <m/>
    <m/>
    <m/>
    <m/>
    <m/>
    <s v="SVCORDERMAN"/>
    <m/>
    <m/>
    <d v="2020-03-05T00:00:00"/>
    <n v="43888"/>
    <m/>
    <m/>
    <m/>
    <m/>
    <m/>
    <m/>
    <m/>
    <m/>
    <d v="2020-03-02T00:00:00"/>
    <m/>
    <m/>
    <m/>
    <m/>
    <m/>
    <m/>
    <m/>
    <m/>
    <m/>
    <d v="2020-04-03T00:00:00"/>
    <n v="43914"/>
    <s v="PBROBBINS"/>
    <d v="2020-02-18T00:00:00"/>
    <m/>
    <d v="2020-02-18T00:00:00"/>
    <d v="2020-03-04T00:00:00"/>
    <m/>
    <m/>
    <m/>
    <m/>
    <m/>
    <m/>
    <m/>
    <m/>
    <m/>
    <m/>
    <x v="1"/>
    <x v="0"/>
  </r>
  <r>
    <s v="RCAUDILL"/>
    <n v="1901804708"/>
    <s v="VP-ENPARTS-BLDR"/>
    <s v="COOPER CONSTRUCTION COMPANY, INC."/>
    <s v="NEWSPRING CHURCH-REV 8 20 19"/>
    <s v="BO"/>
    <d v="2020-03-09T00:00:00"/>
    <m/>
    <m/>
    <s v="Project # 180105"/>
    <s v="NC"/>
    <s v="NC"/>
    <x v="1"/>
    <s v="NC"/>
    <s v="B1"/>
    <m/>
    <m/>
    <m/>
    <m/>
    <n v="394.05"/>
    <n v="394.05"/>
    <n v="0.11"/>
    <n v="0.11"/>
    <n v="0.11"/>
    <n v="0"/>
    <m/>
    <n v="0"/>
    <n v="0"/>
    <n v="0"/>
    <m/>
    <m/>
    <n v="0"/>
    <n v="154.03"/>
    <n v="39.088999999999999"/>
    <n v="90.2"/>
    <n v="22.89"/>
    <n v="0"/>
    <m/>
    <m/>
    <m/>
    <m/>
    <m/>
    <s v="JKALE"/>
    <m/>
    <m/>
    <m/>
    <m/>
    <s v="TWMCCRARY"/>
    <m/>
    <m/>
    <m/>
    <m/>
    <m/>
    <m/>
    <m/>
    <m/>
    <m/>
    <m/>
    <m/>
    <m/>
    <m/>
    <m/>
    <m/>
    <m/>
    <m/>
    <m/>
    <m/>
    <m/>
    <m/>
    <m/>
    <m/>
    <m/>
    <s v="SVCORDERMAN"/>
    <d v="2020-03-09T00:00:00"/>
    <m/>
    <d v="2020-03-09T00:00:00"/>
    <d v="2020-03-09T00:00:00"/>
    <m/>
    <m/>
    <m/>
    <m/>
    <m/>
    <m/>
    <m/>
    <m/>
    <d v="2020-03-12T00:00:00"/>
    <m/>
    <s v="CEQUERRY"/>
    <m/>
    <m/>
    <m/>
    <m/>
    <m/>
    <m/>
    <m/>
    <d v="2020-03-16T00:00:00"/>
    <n v="43906"/>
    <s v="RCAUDILL"/>
    <d v="2020-03-09T00:00:00"/>
    <m/>
    <d v="2020-03-09T00:00:00"/>
    <d v="2020-03-09T00:00:00"/>
    <s v="MJGUFFEY"/>
    <m/>
    <m/>
    <m/>
    <m/>
    <m/>
    <m/>
    <m/>
    <m/>
    <m/>
    <x v="0"/>
    <x v="1"/>
  </r>
  <r>
    <s v="BSWOFFORD"/>
    <n v="2000107901"/>
    <s v="VP/Z-CUSTOM-BLDR"/>
    <s v="BUILDING STRUCTURES &amp; EXTERIORS, LLC"/>
    <s v="CARDINAL GLASS"/>
    <s v="BO"/>
    <d v="2020-01-17T00:00:00"/>
    <n v="43921"/>
    <m/>
    <m/>
    <s v="NC"/>
    <s v="MEM"/>
    <x v="1"/>
    <s v="NC"/>
    <s v="C1"/>
    <m/>
    <n v="43867"/>
    <n v="43868"/>
    <m/>
    <n v="55723.839999999997"/>
    <n v="0"/>
    <n v="17.39"/>
    <n v="17.27"/>
    <n v="17.27"/>
    <n v="73.17"/>
    <m/>
    <n v="95.74"/>
    <n v="0"/>
    <n v="95.74"/>
    <n v="16901.78"/>
    <n v="8048.47"/>
    <n v="0"/>
    <n v="13868.58"/>
    <n v="24.888000000000002"/>
    <n v="10959.09"/>
    <m/>
    <n v="25.8"/>
    <m/>
    <m/>
    <m/>
    <m/>
    <m/>
    <s v="SMARONDE"/>
    <n v="43868"/>
    <n v="43868"/>
    <n v="43874"/>
    <n v="43874"/>
    <s v="JOWOOD"/>
    <n v="43874"/>
    <n v="43874"/>
    <n v="43874"/>
    <n v="43873"/>
    <s v="DSELVARAJ"/>
    <n v="43875"/>
    <n v="43875"/>
    <n v="43875"/>
    <m/>
    <s v="PRASANTH"/>
    <n v="43880"/>
    <n v="43880"/>
    <n v="43885"/>
    <n v="43885"/>
    <s v="SRINR"/>
    <n v="43886"/>
    <n v="43886"/>
    <n v="43887"/>
    <n v="43887"/>
    <m/>
    <m/>
    <m/>
    <m/>
    <m/>
    <s v="SVCORDERMAN"/>
    <d v="2020-03-09T00:00:00"/>
    <m/>
    <d v="2020-03-09T00:00:00"/>
    <d v="2020-03-06T00:00:00"/>
    <s v="PRASANTH"/>
    <n v="43892"/>
    <n v="43892"/>
    <n v="43892"/>
    <n v="43892"/>
    <m/>
    <m/>
    <m/>
    <d v="2020-03-11T00:00:00"/>
    <m/>
    <s v="JOWOOD"/>
    <m/>
    <m/>
    <m/>
    <m/>
    <m/>
    <m/>
    <m/>
    <d v="2020-03-31T00:00:00"/>
    <m/>
    <s v="PRASANTH"/>
    <d v="2020-03-06T00:00:00"/>
    <m/>
    <d v="2020-03-06T00:00:00"/>
    <d v="2020-03-06T00:00:00"/>
    <s v="THLONG"/>
    <n v="43865"/>
    <n v="43865"/>
    <n v="43867"/>
    <n v="43867"/>
    <m/>
    <m/>
    <m/>
    <m/>
    <m/>
    <x v="0"/>
    <x v="0"/>
  </r>
  <r>
    <s v="KLGOETZ"/>
    <n v="2000302801"/>
    <s v="VP/FSTRK-STD-BLDR"/>
    <s v="INDUSTRIAL TURNAROUND CORPORATION"/>
    <s v="TEMP CANOPY FT"/>
    <s v="BO"/>
    <d v="2020-03-10T00:00:00"/>
    <n v="43942"/>
    <m/>
    <m/>
    <s v="CST"/>
    <s v="MEM"/>
    <x v="1"/>
    <s v="NC"/>
    <s v="C1"/>
    <m/>
    <n v="43902"/>
    <n v="43903"/>
    <m/>
    <n v="9113.74"/>
    <n v="0"/>
    <n v="2.4"/>
    <n v="2.33"/>
    <n v="2.33"/>
    <n v="25.1"/>
    <m/>
    <n v="33.5"/>
    <n v="0"/>
    <n v="33.5"/>
    <n v="3465"/>
    <n v="1650"/>
    <n v="0"/>
    <n v="1489.46"/>
    <n v="16.343"/>
    <n v="0"/>
    <m/>
    <n v="16.34"/>
    <m/>
    <m/>
    <m/>
    <m/>
    <m/>
    <s v="ANMILLS"/>
    <n v="43901"/>
    <m/>
    <n v="43902"/>
    <n v="43902"/>
    <s v="APPEA"/>
    <n v="43902"/>
    <n v="43902"/>
    <n v="43902"/>
    <n v="43902"/>
    <m/>
    <m/>
    <m/>
    <m/>
    <m/>
    <s v="JKANAGARAJ"/>
    <d v="2020-03-16T00:00:00"/>
    <d v="2020-03-16T00:00:00"/>
    <d v="2020-03-17T00:00:00"/>
    <d v="2020-03-17T00:00:00"/>
    <s v="KTHANGARAJU"/>
    <n v="43908"/>
    <n v="43908"/>
    <n v="43908"/>
    <n v="43908"/>
    <m/>
    <m/>
    <m/>
    <m/>
    <m/>
    <s v="SVCORDERMAN"/>
    <d v="2020-03-31T00:00:00"/>
    <m/>
    <d v="2020-03-31T00:00:00"/>
    <d v="2020-03-25T00:00:00"/>
    <s v="JKANAGARAJ"/>
    <n v="43908"/>
    <n v="43908"/>
    <n v="43908"/>
    <n v="43908"/>
    <m/>
    <m/>
    <m/>
    <d v="2020-03-30T00:00:00"/>
    <m/>
    <s v="JOWOOD"/>
    <m/>
    <m/>
    <m/>
    <m/>
    <m/>
    <m/>
    <m/>
    <d v="2020-04-21T00:00:00"/>
    <m/>
    <s v="KTHANGARAJU"/>
    <d v="2020-03-30T00:00:00"/>
    <m/>
    <d v="2020-03-30T00:00:00"/>
    <d v="2020-03-24T00:00:00"/>
    <m/>
    <m/>
    <m/>
    <m/>
    <m/>
    <m/>
    <m/>
    <m/>
    <m/>
    <m/>
    <x v="0"/>
    <x v="0"/>
  </r>
  <r>
    <s v="VIWEBSTER"/>
    <n v="1900834319"/>
    <s v="VP-ENPARTS-BLDR"/>
    <s v="C. MERRILL CONSTRUCTION, LLC"/>
    <s v="CHATHAM COUNTY FLEET SERVICES"/>
    <s v="BO"/>
    <d v="2020-03-04T00:00:00"/>
    <m/>
    <m/>
    <s v="C1907-21"/>
    <s v="NC"/>
    <s v="NC"/>
    <x v="1"/>
    <s v="NC"/>
    <s v="E1"/>
    <m/>
    <m/>
    <m/>
    <m/>
    <n v="6474"/>
    <n v="6474"/>
    <n v="0.95"/>
    <n v="0.94"/>
    <n v="0.94"/>
    <n v="0"/>
    <m/>
    <n v="0"/>
    <n v="0"/>
    <n v="0"/>
    <m/>
    <m/>
    <n v="0"/>
    <n v="0"/>
    <m/>
    <n v="-905.67"/>
    <m/>
    <n v="0"/>
    <m/>
    <m/>
    <m/>
    <m/>
    <m/>
    <s v="CEQUERRY"/>
    <m/>
    <m/>
    <m/>
    <m/>
    <s v="CEQUERRY"/>
    <m/>
    <m/>
    <m/>
    <m/>
    <m/>
    <m/>
    <m/>
    <m/>
    <m/>
    <m/>
    <m/>
    <m/>
    <m/>
    <m/>
    <m/>
    <m/>
    <m/>
    <m/>
    <m/>
    <m/>
    <m/>
    <m/>
    <m/>
    <m/>
    <s v="SVCORDERMAN"/>
    <d v="2020-03-09T00:00:00"/>
    <m/>
    <d v="2020-03-09T00:00:00"/>
    <d v="2020-03-09T00:00:00"/>
    <m/>
    <m/>
    <m/>
    <m/>
    <m/>
    <m/>
    <m/>
    <m/>
    <d v="2020-03-12T00:00:00"/>
    <m/>
    <m/>
    <m/>
    <m/>
    <m/>
    <m/>
    <m/>
    <m/>
    <m/>
    <d v="2020-03-16T00:00:00"/>
    <d v="2020-03-16T00:00:00"/>
    <s v="VIWEBSTER"/>
    <d v="2020-03-10T00:00:00"/>
    <m/>
    <d v="2020-03-10T00:00:00"/>
    <d v="2020-03-09T00:00:00"/>
    <s v="THLONG"/>
    <m/>
    <m/>
    <m/>
    <m/>
    <m/>
    <m/>
    <m/>
    <m/>
    <m/>
    <x v="0"/>
    <x v="1"/>
  </r>
  <r>
    <s v="RCAUDILL"/>
    <n v="1804112820"/>
    <s v="VP-ENPARTS-BLDR"/>
    <s v="ALLEN &amp; GRAHAM, INC."/>
    <s v="PLANT VOGTLE - MISC BUILDING"/>
    <s v="BO"/>
    <d v="2020-03-16T00:00:00"/>
    <m/>
    <m/>
    <m/>
    <s v="NC"/>
    <s v="MEM"/>
    <x v="1"/>
    <s v="NC"/>
    <s v="E2"/>
    <m/>
    <m/>
    <m/>
    <m/>
    <n v="866.68"/>
    <n v="866.68"/>
    <n v="0.25"/>
    <n v="0.11"/>
    <n v="0.11"/>
    <n v="0"/>
    <m/>
    <n v="0"/>
    <n v="0"/>
    <n v="0"/>
    <m/>
    <m/>
    <n v="0"/>
    <n v="349.22"/>
    <n v="40.293999999999997"/>
    <n v="469.52"/>
    <n v="54.174999999999997"/>
    <n v="0"/>
    <m/>
    <m/>
    <m/>
    <m/>
    <m/>
    <s v="JDPETRICH"/>
    <m/>
    <m/>
    <m/>
    <m/>
    <s v="RDENNIS1"/>
    <m/>
    <m/>
    <m/>
    <m/>
    <m/>
    <m/>
    <m/>
    <m/>
    <m/>
    <s v="RCAUDILL"/>
    <m/>
    <m/>
    <m/>
    <m/>
    <m/>
    <m/>
    <m/>
    <m/>
    <m/>
    <m/>
    <m/>
    <m/>
    <m/>
    <m/>
    <s v="SVCORDERMAN"/>
    <d v="2020-03-17T00:00:00"/>
    <m/>
    <d v="2020-03-17T00:00:00"/>
    <d v="2020-03-17T00:00:00"/>
    <m/>
    <m/>
    <m/>
    <m/>
    <m/>
    <m/>
    <m/>
    <m/>
    <d v="2020-03-20T00:00:00"/>
    <m/>
    <s v="TWMCCRARY"/>
    <m/>
    <m/>
    <m/>
    <m/>
    <m/>
    <m/>
    <m/>
    <d v="2020-03-24T00:00:00"/>
    <n v="43915"/>
    <s v="RCAUDILL"/>
    <d v="2020-03-16T00:00:00"/>
    <m/>
    <d v="2020-03-16T00:00:00"/>
    <d v="2020-03-16T00:00:00"/>
    <s v="RKWOOD"/>
    <m/>
    <m/>
    <m/>
    <m/>
    <m/>
    <m/>
    <m/>
    <m/>
    <m/>
    <x v="0"/>
    <x v="1"/>
  </r>
  <r>
    <s v="VIWEBSTER"/>
    <n v="1900834504"/>
    <s v="VP-ENPARTS-BLDR"/>
    <s v="C. MERRILL CONSTRUCTION, LLC"/>
    <s v="CHATHAM COUNTY - WASH BAY BUIL"/>
    <s v="BO"/>
    <d v="2020-03-04T00:00:00"/>
    <m/>
    <m/>
    <s v="C1907-21"/>
    <s v="NC"/>
    <s v="AR"/>
    <x v="1"/>
    <s v="NC"/>
    <s v="F1"/>
    <m/>
    <m/>
    <m/>
    <m/>
    <n v="457"/>
    <n v="457"/>
    <n v="0.1"/>
    <n v="0.09"/>
    <n v="0.09"/>
    <n v="0"/>
    <m/>
    <n v="0"/>
    <n v="0"/>
    <n v="0"/>
    <m/>
    <m/>
    <n v="0"/>
    <n v="0"/>
    <m/>
    <n v="15.73"/>
    <n v="3.4420000000000002"/>
    <n v="0"/>
    <m/>
    <m/>
    <m/>
    <m/>
    <m/>
    <s v="STCARR"/>
    <m/>
    <m/>
    <m/>
    <m/>
    <s v="CEQUERRY"/>
    <m/>
    <m/>
    <m/>
    <m/>
    <m/>
    <m/>
    <m/>
    <m/>
    <m/>
    <m/>
    <m/>
    <m/>
    <m/>
    <m/>
    <m/>
    <m/>
    <m/>
    <m/>
    <m/>
    <m/>
    <m/>
    <m/>
    <m/>
    <m/>
    <s v="SVCORDERMAN"/>
    <d v="2020-03-09T00:00:00"/>
    <m/>
    <d v="2020-03-09T00:00:00"/>
    <d v="2020-03-09T00:00:00"/>
    <m/>
    <m/>
    <m/>
    <m/>
    <m/>
    <m/>
    <m/>
    <m/>
    <d v="2020-03-12T00:00:00"/>
    <m/>
    <s v="CEQUERRY"/>
    <m/>
    <m/>
    <m/>
    <m/>
    <m/>
    <m/>
    <m/>
    <d v="2020-03-16T00:00:00"/>
    <n v="43906"/>
    <s v="VIWEBSTER"/>
    <d v="2020-03-10T00:00:00"/>
    <m/>
    <d v="2020-03-10T00:00:00"/>
    <d v="2020-03-09T00:00:00"/>
    <s v="THLONG"/>
    <m/>
    <m/>
    <m/>
    <m/>
    <m/>
    <m/>
    <m/>
    <m/>
    <m/>
    <x v="0"/>
    <x v="1"/>
  </r>
  <r>
    <s v="BSWOFFORD"/>
    <n v="1901518615"/>
    <s v="VP/CLAIM-ENPARTS-BLDR"/>
    <s v="DUNN BUILDING COMPANY, L.L.C."/>
    <s v="2018359 P-977 COMBAT VEHICLE W"/>
    <s v="BO"/>
    <d v="2020-03-27T00:00:00"/>
    <m/>
    <m/>
    <n v="20008"/>
    <s v="NC"/>
    <s v="NC"/>
    <x v="1"/>
    <s v="NC"/>
    <s v="F1"/>
    <s v="OTHER"/>
    <m/>
    <m/>
    <m/>
    <n v="1819.98"/>
    <n v="0"/>
    <n v="0.27"/>
    <n v="0.27"/>
    <n v="0.27"/>
    <n v="0"/>
    <m/>
    <n v="0"/>
    <n v="0"/>
    <n v="0"/>
    <m/>
    <m/>
    <n v="0"/>
    <n v="952.98"/>
    <n v="52.362000000000002"/>
    <n v="0"/>
    <m/>
    <n v="0"/>
    <m/>
    <m/>
    <m/>
    <m/>
    <m/>
    <s v="TWMCCRARY"/>
    <m/>
    <m/>
    <m/>
    <m/>
    <s v="WJCLYMER"/>
    <m/>
    <m/>
    <m/>
    <m/>
    <m/>
    <m/>
    <m/>
    <m/>
    <m/>
    <s v="BUNNS"/>
    <d v="2020-03-27T00:00:00"/>
    <d v="2020-03-27T00:00:00"/>
    <d v="2020-03-27T00:00:00"/>
    <d v="2020-03-27T00:00:00"/>
    <m/>
    <m/>
    <m/>
    <m/>
    <m/>
    <m/>
    <m/>
    <m/>
    <m/>
    <m/>
    <s v="SVCORDERMAN"/>
    <d v="2020-03-27T00:00:00"/>
    <m/>
    <d v="2020-03-27T00:00:00"/>
    <d v="2020-03-27T00:00:00"/>
    <m/>
    <m/>
    <m/>
    <m/>
    <m/>
    <m/>
    <m/>
    <m/>
    <m/>
    <m/>
    <s v="CEQUERRY"/>
    <m/>
    <m/>
    <m/>
    <m/>
    <m/>
    <m/>
    <m/>
    <d v="2020-04-03T00:00:00"/>
    <m/>
    <s v="BUNNS"/>
    <d v="2020-03-27T00:00:00"/>
    <m/>
    <d v="2020-03-27T00:00:00"/>
    <d v="2020-03-27T00:00:00"/>
    <s v="MJGUFFEY"/>
    <m/>
    <m/>
    <m/>
    <m/>
    <m/>
    <m/>
    <m/>
    <m/>
    <m/>
    <x v="0"/>
    <x v="2"/>
  </r>
  <r>
    <s v="SLSHEETS"/>
    <n v="1900355316"/>
    <s v="VP-ENPARTS-BLDR"/>
    <s v="BUILDING SYSTEMS ERECTORS, INC."/>
    <s v="DUKE COLERAIN - WAREHOUSE(REV2"/>
    <s v="CL"/>
    <d v="2020-02-26T00:00:00"/>
    <m/>
    <m/>
    <s v="WAREHOUSE"/>
    <s v="NC"/>
    <s v="MEM"/>
    <x v="1"/>
    <s v="NC"/>
    <s v="F2"/>
    <m/>
    <m/>
    <m/>
    <n v="43899"/>
    <n v="1428.65"/>
    <n v="1428.65"/>
    <n v="0.23"/>
    <n v="0.23"/>
    <n v="0.23"/>
    <n v="0"/>
    <m/>
    <n v="0"/>
    <n v="0"/>
    <n v="0"/>
    <m/>
    <m/>
    <n v="0"/>
    <n v="517.65"/>
    <n v="36.234000000000002"/>
    <n v="579.76"/>
    <n v="40.581000000000003"/>
    <n v="0"/>
    <m/>
    <m/>
    <m/>
    <m/>
    <m/>
    <s v="WILLA1"/>
    <m/>
    <m/>
    <m/>
    <m/>
    <s v="RDENNIS1"/>
    <m/>
    <m/>
    <m/>
    <m/>
    <m/>
    <m/>
    <m/>
    <m/>
    <m/>
    <s v="SLSHEETS"/>
    <d v="2020-02-26T00:00:00"/>
    <d v="2020-02-26T00:00:00"/>
    <d v="2020-02-26T00:00:00"/>
    <d v="2020-02-26T00:00:00"/>
    <s v="SLSHEETS"/>
    <d v="2020-02-26T00:00:00"/>
    <d v="2020-02-26T00:00:00"/>
    <d v="2020-02-26T00:00:00"/>
    <d v="2020-02-26T00:00:00"/>
    <m/>
    <m/>
    <m/>
    <m/>
    <m/>
    <s v="SVCORDERMAN"/>
    <d v="2020-02-26T00:00:00"/>
    <m/>
    <d v="2020-02-26T00:00:00"/>
    <d v="2020-02-26T00:00:00"/>
    <m/>
    <m/>
    <m/>
    <m/>
    <m/>
    <m/>
    <m/>
    <m/>
    <d v="2020-03-02T00:00:00"/>
    <m/>
    <s v="CEQUERRY"/>
    <m/>
    <m/>
    <m/>
    <m/>
    <m/>
    <m/>
    <m/>
    <d v="2020-03-04T00:00:00"/>
    <n v="43894"/>
    <s v="SLSHEETS"/>
    <d v="2020-02-26T00:00:00"/>
    <m/>
    <d v="2020-02-26T00:00:00"/>
    <d v="2020-02-26T00:00:00"/>
    <s v="RKWOOD"/>
    <m/>
    <m/>
    <m/>
    <m/>
    <m/>
    <m/>
    <m/>
    <m/>
    <m/>
    <x v="0"/>
    <x v="1"/>
  </r>
  <r>
    <s v="SLSHEETS"/>
    <n v="1900355317"/>
    <s v="VP/CLAIM-ENPARTS-BLDR"/>
    <s v="BUILDING SYSTEMS ERECTORS, INC."/>
    <s v="DUKE COLERAIN - WAREHOUSE(REV2"/>
    <s v="BO"/>
    <d v="2020-02-26T00:00:00"/>
    <m/>
    <m/>
    <s v="WAREHOUSE"/>
    <s v="NC"/>
    <s v="MEM"/>
    <x v="1"/>
    <s v="NC"/>
    <s v="F2"/>
    <s v="OTHER"/>
    <m/>
    <m/>
    <m/>
    <n v="1076.96"/>
    <n v="0"/>
    <n v="0.14000000000000001"/>
    <n v="0.14000000000000001"/>
    <n v="0.14000000000000001"/>
    <n v="0"/>
    <m/>
    <n v="0"/>
    <n v="0"/>
    <n v="0"/>
    <m/>
    <m/>
    <n v="0"/>
    <n v="564.12"/>
    <n v="52.381"/>
    <n v="-765.04"/>
    <m/>
    <n v="0"/>
    <m/>
    <m/>
    <m/>
    <m/>
    <m/>
    <s v="WILLA1"/>
    <m/>
    <m/>
    <m/>
    <m/>
    <s v="RDENNIS1"/>
    <m/>
    <m/>
    <m/>
    <m/>
    <m/>
    <m/>
    <m/>
    <m/>
    <m/>
    <s v="SLSHEETS"/>
    <d v="2020-02-26T00:00:00"/>
    <d v="2020-02-26T00:00:00"/>
    <d v="2020-02-26T00:00:00"/>
    <d v="2020-02-26T00:00:00"/>
    <m/>
    <m/>
    <m/>
    <m/>
    <m/>
    <m/>
    <m/>
    <m/>
    <m/>
    <m/>
    <s v="SVCORDERMAN"/>
    <d v="2020-02-27T00:00:00"/>
    <m/>
    <d v="2020-02-27T00:00:00"/>
    <d v="2020-02-27T00:00:00"/>
    <m/>
    <m/>
    <m/>
    <m/>
    <m/>
    <m/>
    <m/>
    <m/>
    <d v="2020-03-02T00:00:00"/>
    <m/>
    <s v="CEQUERRY"/>
    <m/>
    <m/>
    <m/>
    <m/>
    <m/>
    <m/>
    <m/>
    <d v="2020-03-04T00:00:00"/>
    <n v="43894"/>
    <s v="SLSHEETS"/>
    <d v="2020-02-26T00:00:00"/>
    <m/>
    <d v="2020-02-26T00:00:00"/>
    <d v="2020-02-26T00:00:00"/>
    <s v="RKWOOD"/>
    <m/>
    <m/>
    <m/>
    <m/>
    <m/>
    <m/>
    <m/>
    <m/>
    <m/>
    <x v="0"/>
    <x v="2"/>
  </r>
  <r>
    <s v="JDEARNEST"/>
    <n v="1901806205"/>
    <s v="VP/CLAIM-ENPARTS-BLDR"/>
    <s v="LINCOLN BUILDERS OF BATON ROUGE INC"/>
    <s v="TBS HOLDINGS LLC-OFFICE"/>
    <s v="BO"/>
    <d v="2020-03-16T00:00:00"/>
    <m/>
    <m/>
    <m/>
    <s v="AR"/>
    <s v="MEM"/>
    <x v="1"/>
    <s v="NC"/>
    <s v="F3"/>
    <s v="OTHER"/>
    <m/>
    <m/>
    <m/>
    <n v="790.66"/>
    <n v="0"/>
    <n v="0.21"/>
    <n v="0.3"/>
    <n v="0.3"/>
    <n v="0"/>
    <m/>
    <n v="0"/>
    <n v="0"/>
    <n v="0"/>
    <m/>
    <m/>
    <n v="0"/>
    <n v="414.16"/>
    <n v="52.381999999999998"/>
    <n v="-623.58000000000004"/>
    <m/>
    <n v="0"/>
    <m/>
    <m/>
    <m/>
    <m/>
    <m/>
    <s v="WILLA1"/>
    <m/>
    <m/>
    <m/>
    <m/>
    <s v="MLJOB"/>
    <m/>
    <m/>
    <m/>
    <m/>
    <m/>
    <m/>
    <m/>
    <m/>
    <m/>
    <s v="CBHOLLEMAN"/>
    <d v="2020-03-16T00:00:00"/>
    <d v="2020-03-16T00:00:00"/>
    <d v="2020-03-16T00:00:00"/>
    <d v="2020-03-16T00:00:00"/>
    <s v="CBHOLLEMAN"/>
    <d v="2020-03-16T00:00:00"/>
    <d v="2020-03-16T00:00:00"/>
    <d v="2020-03-16T00:00:00"/>
    <d v="2020-03-16T00:00:00"/>
    <m/>
    <m/>
    <m/>
    <m/>
    <m/>
    <s v="SVCORDERMAN"/>
    <d v="2020-03-17T00:00:00"/>
    <m/>
    <d v="2020-03-17T00:00:00"/>
    <d v="2020-03-17T00:00:00"/>
    <m/>
    <m/>
    <m/>
    <m/>
    <m/>
    <m/>
    <m/>
    <m/>
    <d v="2020-03-20T00:00:00"/>
    <m/>
    <s v="MLJOB"/>
    <m/>
    <m/>
    <m/>
    <m/>
    <m/>
    <m/>
    <m/>
    <d v="2020-03-26T00:00:00"/>
    <n v="43914"/>
    <s v="CARUSHING"/>
    <d v="2020-03-16T00:00:00"/>
    <m/>
    <d v="2020-03-16T00:00:00"/>
    <d v="2020-03-16T00:00:00"/>
    <s v="RSBILLINGS"/>
    <m/>
    <m/>
    <m/>
    <m/>
    <m/>
    <m/>
    <m/>
    <m/>
    <m/>
    <x v="0"/>
    <x v="2"/>
  </r>
  <r>
    <s v="GASCHMIDT"/>
    <n v="2000034801"/>
    <s v="VP/ROOF-CUSTOM-BLDR"/>
    <s v="WRIGHT CONSTRUCTION GROUP, INC."/>
    <s v="WGCU TOWER BUILDING RENOVATION"/>
    <s v="BO"/>
    <d v="2020-01-10T00:00:00"/>
    <d v="2020-04-06T00:00:00"/>
    <m/>
    <m/>
    <m/>
    <s v="MEM"/>
    <x v="14"/>
    <s v="NC"/>
    <s v="C1"/>
    <m/>
    <d v="2020-02-26T00:00:00"/>
    <d v="2020-02-27T00:00:00"/>
    <m/>
    <n v="25051"/>
    <n v="0"/>
    <n v="3.17"/>
    <n v="2.39"/>
    <n v="2.39"/>
    <n v="0"/>
    <m/>
    <n v="12.5"/>
    <n v="0"/>
    <n v="12.5"/>
    <m/>
    <m/>
    <n v="0"/>
    <n v="6860.04"/>
    <n v="27.384"/>
    <n v="0"/>
    <m/>
    <n v="0"/>
    <m/>
    <m/>
    <m/>
    <m/>
    <m/>
    <s v="SMARONDE"/>
    <d v="2020-02-28T00:00:00"/>
    <m/>
    <d v="2020-02-28T00:00:00"/>
    <d v="2020-02-28T00:00:00"/>
    <s v="WILLA1"/>
    <d v="2020-02-28T00:00:00"/>
    <m/>
    <d v="2020-02-28T00:00:00"/>
    <d v="2020-02-28T00:00:00"/>
    <m/>
    <m/>
    <m/>
    <m/>
    <m/>
    <s v="ADPRITCHETT"/>
    <d v="2020-03-02T00:00:00"/>
    <d v="2020-03-03T00:00:00"/>
    <d v="2020-03-05T00:00:00"/>
    <d v="2020-03-04T00:00:00"/>
    <s v="ADPRITCHETT"/>
    <d v="2020-03-05T00:00:00"/>
    <d v="2020-03-04T00:00:00"/>
    <d v="2020-03-06T00:00:00"/>
    <d v="2020-03-04T00:00:00"/>
    <m/>
    <m/>
    <m/>
    <m/>
    <m/>
    <s v="SVCORDERMAN"/>
    <d v="2020-03-09T00:00:00"/>
    <m/>
    <d v="2020-03-09T00:00:00"/>
    <d v="2020-03-06T00:00:00"/>
    <s v="ADPRITCHETT"/>
    <d v="2020-03-06T00:00:00"/>
    <d v="2020-03-04T00:00:00"/>
    <d v="2020-03-06T00:00:00"/>
    <d v="2020-03-04T00:00:00"/>
    <m/>
    <m/>
    <m/>
    <d v="2020-03-11T00:00:00"/>
    <m/>
    <s v="JOWOOD"/>
    <m/>
    <m/>
    <m/>
    <m/>
    <m/>
    <m/>
    <m/>
    <d v="2020-04-06T00:00:00"/>
    <m/>
    <s v="ADPRITCHETT"/>
    <d v="2020-03-06T00:00:00"/>
    <m/>
    <d v="2020-03-06T00:00:00"/>
    <d v="2020-03-05T00:00:00"/>
    <m/>
    <m/>
    <m/>
    <m/>
    <m/>
    <m/>
    <m/>
    <m/>
    <m/>
    <m/>
    <x v="0"/>
    <x v="0"/>
  </r>
  <r>
    <s v="MJMONTGOMERY"/>
    <n v="1902585901"/>
    <s v="VP/Z-CUSTOM-BLDR"/>
    <s v="RIEDEL-WILKS BLDG STRUCTURES INC."/>
    <s v="PECO - UPLAND STATION - 40 X 8"/>
    <s v="BO"/>
    <d v="2019-12-04T00:00:00"/>
    <d v="2020-03-27T00:00:00"/>
    <m/>
    <s v="219068-5001"/>
    <s v="NC"/>
    <s v="MXC"/>
    <x v="6"/>
    <s v="NC"/>
    <s v="B1"/>
    <m/>
    <d v="2020-01-29T00:00:00"/>
    <d v="2020-01-29T00:00:00"/>
    <m/>
    <n v="51615.54"/>
    <n v="0"/>
    <n v="13.15"/>
    <n v="13.07"/>
    <n v="13.07"/>
    <n v="100.23"/>
    <m/>
    <n v="79"/>
    <n v="0"/>
    <n v="79"/>
    <n v="23153.13"/>
    <n v="11025.3"/>
    <n v="0"/>
    <n v="12359.37"/>
    <n v="23.945"/>
    <n v="0.01"/>
    <m/>
    <n v="0"/>
    <m/>
    <m/>
    <m/>
    <m/>
    <m/>
    <s v="GONZJ3"/>
    <d v="2020-01-27T00:00:00"/>
    <d v="2020-01-27T00:00:00"/>
    <d v="2020-01-31T00:00:00"/>
    <d v="2020-01-31T00:00:00"/>
    <s v="CEQUERRY"/>
    <d v="2020-01-30T00:00:00"/>
    <d v="2020-01-30T00:00:00"/>
    <d v="2020-01-30T00:00:00"/>
    <d v="2020-01-29T00:00:00"/>
    <s v="MJMONTGOMERY"/>
    <m/>
    <m/>
    <d v="2020-01-20T00:00:00"/>
    <d v="2020-01-20T00:00:00"/>
    <s v="FHUIZAR"/>
    <d v="2020-02-04T00:00:00"/>
    <d v="2020-02-04T00:00:00"/>
    <d v="2020-02-06T00:00:00"/>
    <d v="2020-02-06T00:00:00"/>
    <s v="GLUGO"/>
    <d v="2020-02-21T00:00:00"/>
    <d v="2020-02-21T00:00:00"/>
    <d v="2020-02-25T00:00:00"/>
    <d v="2020-02-25T00:00:00"/>
    <m/>
    <m/>
    <m/>
    <m/>
    <m/>
    <s v="SVCORDERMAN"/>
    <d v="2020-03-06T00:00:00"/>
    <m/>
    <d v="2020-03-06T00:00:00"/>
    <d v="2020-03-05T00:00:00"/>
    <s v="FHUIZAR"/>
    <d v="2020-03-05T00:00:00"/>
    <d v="2020-03-05T00:00:00"/>
    <d v="2020-03-05T00:00:00"/>
    <d v="2020-03-05T00:00:00"/>
    <m/>
    <m/>
    <m/>
    <d v="2020-03-09T00:00:00"/>
    <m/>
    <s v="CEQUERRY"/>
    <m/>
    <m/>
    <m/>
    <m/>
    <m/>
    <m/>
    <m/>
    <d v="2020-03-27T00:00:00"/>
    <m/>
    <s v="FHUIZAR"/>
    <d v="2020-03-05T00:00:00"/>
    <m/>
    <d v="2020-03-05T00:00:00"/>
    <d v="2020-03-05T00:00:00"/>
    <s v="RKWOOD"/>
    <d v="2020-01-21T00:00:00"/>
    <d v="2020-01-21T00:00:00"/>
    <d v="2020-01-22T00:00:00"/>
    <d v="2020-01-22T00:00:00"/>
    <m/>
    <m/>
    <m/>
    <m/>
    <m/>
    <x v="0"/>
    <x v="0"/>
  </r>
  <r>
    <s v="MJMONTGOMERY"/>
    <n v="1902585801"/>
    <s v="VP/Z-CUSTOM-BLDR"/>
    <s v="RIEDEL-WILKS BLDG STRUCTURES INC."/>
    <s v="PECO - UPLAND STATION 30 X 200"/>
    <s v="BO"/>
    <d v="2019-12-04T00:00:00"/>
    <d v="2020-03-27T00:00:00"/>
    <m/>
    <s v="219068-5001"/>
    <s v="NC"/>
    <s v="MEM"/>
    <x v="6"/>
    <s v="NC"/>
    <s v="B1"/>
    <m/>
    <d v="2020-01-29T00:00:00"/>
    <d v="2020-01-29T00:00:00"/>
    <m/>
    <n v="66174.100000000006"/>
    <n v="0"/>
    <n v="18.84"/>
    <n v="20.28"/>
    <n v="20.28"/>
    <n v="100.23"/>
    <m/>
    <n v="74.7"/>
    <n v="0"/>
    <n v="74.7"/>
    <n v="23153.13"/>
    <n v="11025.3"/>
    <n v="0"/>
    <n v="15983.37"/>
    <n v="24.154"/>
    <n v="-0.02"/>
    <m/>
    <n v="0"/>
    <m/>
    <m/>
    <m/>
    <m/>
    <m/>
    <s v="ANMILLS"/>
    <d v="2020-01-29T00:00:00"/>
    <d v="2020-01-29T00:00:00"/>
    <d v="2020-01-31T00:00:00"/>
    <d v="2020-01-31T00:00:00"/>
    <s v="WJCLYMER"/>
    <d v="2020-02-07T00:00:00"/>
    <d v="2020-02-07T00:00:00"/>
    <d v="2020-02-07T00:00:00"/>
    <d v="2020-01-30T00:00:00"/>
    <s v="MJMONTGOMERY"/>
    <m/>
    <m/>
    <d v="2020-01-24T00:00:00"/>
    <d v="2020-01-24T00:00:00"/>
    <s v="FHUIZAR"/>
    <d v="2020-02-07T00:00:00"/>
    <d v="2020-02-07T00:00:00"/>
    <d v="2020-02-12T00:00:00"/>
    <d v="2020-02-12T00:00:00"/>
    <s v="GLUGO"/>
    <d v="2020-02-18T00:00:00"/>
    <d v="2020-02-18T00:00:00"/>
    <d v="2020-02-20T00:00:00"/>
    <d v="2020-02-20T00:00:00"/>
    <m/>
    <m/>
    <m/>
    <m/>
    <m/>
    <s v="SVCORDERMAN"/>
    <d v="2020-03-04T00:00:00"/>
    <m/>
    <d v="2020-03-04T00:00:00"/>
    <d v="2020-03-03T00:00:00"/>
    <s v="FHUIZAR"/>
    <d v="2020-03-03T00:00:00"/>
    <d v="2020-03-03T00:00:00"/>
    <d v="2020-03-03T00:00:00"/>
    <d v="2020-03-03T00:00:00"/>
    <m/>
    <m/>
    <m/>
    <n v="43896"/>
    <m/>
    <s v="CEQUERRY"/>
    <m/>
    <m/>
    <m/>
    <m/>
    <m/>
    <m/>
    <m/>
    <d v="2020-03-27T00:00:00"/>
    <m/>
    <s v="FHUIZAR"/>
    <d v="2020-03-03T00:00:00"/>
    <m/>
    <d v="2020-03-03T00:00:00"/>
    <d v="2020-03-03T00:00:00"/>
    <s v="RKWOOD"/>
    <d v="2020-01-17T00:00:00"/>
    <d v="2020-01-17T00:00:00"/>
    <d v="2020-01-20T00:00:00"/>
    <d v="2020-01-20T00:00:00"/>
    <m/>
    <m/>
    <m/>
    <m/>
    <m/>
    <x v="0"/>
    <x v="0"/>
  </r>
  <r>
    <s v="KLGOETZ"/>
    <n v="1901697401"/>
    <s v="VP/FSTRK-STD-BLDR"/>
    <s v="SPEARS CONSTRUCTION MANAGEMENT, LLC."/>
    <s v="SHAWN WISER BLDG 5 #2"/>
    <s v="BO"/>
    <d v="2019-12-19T00:00:00"/>
    <d v="2020-03-18T00:00:00"/>
    <m/>
    <m/>
    <s v="CST"/>
    <s v="MXC"/>
    <x v="6"/>
    <s v="NC"/>
    <s v="B1"/>
    <m/>
    <d v="2020-02-06T00:00:00"/>
    <d v="2020-02-07T00:00:00"/>
    <m/>
    <n v="60222.64"/>
    <n v="60222.64"/>
    <n v="25.73"/>
    <n v="26.2"/>
    <n v="26.2"/>
    <n v="15"/>
    <m/>
    <n v="10.5"/>
    <n v="0"/>
    <n v="10.5"/>
    <n v="3465"/>
    <n v="1650"/>
    <n v="0"/>
    <n v="3638.99"/>
    <n v="6.0430000000000001"/>
    <n v="1396.48"/>
    <n v="2.319"/>
    <n v="6.04"/>
    <m/>
    <m/>
    <m/>
    <m/>
    <m/>
    <s v="GONZR"/>
    <d v="2020-02-12T00:00:00"/>
    <m/>
    <d v="2020-02-13T00:00:00"/>
    <d v="2020-02-14T00:00:00"/>
    <s v="JOWOOD"/>
    <d v="2020-02-14T00:00:00"/>
    <d v="2020-02-14T00:00:00"/>
    <d v="2020-02-14T00:00:00"/>
    <m/>
    <m/>
    <m/>
    <m/>
    <m/>
    <m/>
    <s v="LPARRA"/>
    <d v="2020-02-18T00:00:00"/>
    <d v="2020-02-18T00:00:00"/>
    <d v="2020-02-18T00:00:00"/>
    <d v="2020-02-18T00:00:00"/>
    <s v="OCAMA"/>
    <d v="2020-02-24T00:00:00"/>
    <d v="2020-02-25T00:00:00"/>
    <d v="2020-02-24T00:00:00"/>
    <d v="2020-02-25T00:00:00"/>
    <m/>
    <m/>
    <m/>
    <m/>
    <m/>
    <s v="SVCORDERMAN"/>
    <d v="2020-02-27T00:00:00"/>
    <m/>
    <d v="2020-02-27T00:00:00"/>
    <d v="2020-02-26T00:00:00"/>
    <s v="LPARRA"/>
    <d v="2020-02-25T00:00:00"/>
    <d v="2020-02-25T00:00:00"/>
    <d v="2020-02-25T00:00:00"/>
    <d v="2020-02-25T00:00:00"/>
    <m/>
    <m/>
    <m/>
    <d v="2020-03-02T00:00:00"/>
    <m/>
    <s v="JOWOOD"/>
    <m/>
    <m/>
    <m/>
    <m/>
    <m/>
    <m/>
    <m/>
    <d v="2020-03-07T00:00:00"/>
    <n v="43904"/>
    <s v="LPARRA"/>
    <d v="2020-02-26T00:00:00"/>
    <m/>
    <d v="2020-02-26T00:00:00"/>
    <d v="2020-02-25T00:00:00"/>
    <m/>
    <m/>
    <m/>
    <m/>
    <m/>
    <m/>
    <m/>
    <m/>
    <m/>
    <m/>
    <x v="0"/>
    <x v="0"/>
  </r>
  <r>
    <s v="KLGOETZ"/>
    <n v="1900765001"/>
    <s v="VP/FSTRK-STD-BLDR"/>
    <s v="SPEARS CONSTRUCTION MANAGEMENT, LLC."/>
    <s v="SHAWN WISER"/>
    <s v="BO"/>
    <d v="2019-12-19T00:00:00"/>
    <n v="43908"/>
    <m/>
    <m/>
    <s v="CST"/>
    <s v="MXC"/>
    <x v="6"/>
    <s v="NC"/>
    <s v="B1"/>
    <m/>
    <n v="43867"/>
    <n v="43868"/>
    <m/>
    <n v="63687.82"/>
    <n v="63687.82"/>
    <n v="25.73"/>
    <n v="26.2"/>
    <n v="26.2"/>
    <n v="15"/>
    <m/>
    <n v="21.25"/>
    <n v="0"/>
    <n v="21.25"/>
    <n v="3465"/>
    <n v="1650"/>
    <n v="0"/>
    <n v="7103.17"/>
    <n v="11.153"/>
    <n v="4822.3500000000004"/>
    <n v="7.5720000000000001"/>
    <n v="11.15"/>
    <m/>
    <m/>
    <m/>
    <m/>
    <m/>
    <s v="GONZR"/>
    <n v="43873"/>
    <m/>
    <n v="43874"/>
    <n v="43875"/>
    <s v="RDENNIS1"/>
    <n v="43874"/>
    <n v="43874"/>
    <n v="43874"/>
    <n v="43874"/>
    <m/>
    <m/>
    <m/>
    <m/>
    <m/>
    <s v="LPARRA"/>
    <n v="43879"/>
    <n v="43880"/>
    <n v="43879"/>
    <n v="43880"/>
    <s v="OCAMA"/>
    <n v="43881"/>
    <n v="43881"/>
    <n v="43881"/>
    <n v="43881"/>
    <m/>
    <m/>
    <m/>
    <m/>
    <m/>
    <s v="SVCORDERMAN"/>
    <d v="2020-02-26T00:00:00"/>
    <m/>
    <d v="2020-02-26T00:00:00"/>
    <d v="2020-02-25T00:00:00"/>
    <s v="LPARRA"/>
    <n v="43886"/>
    <n v="43886"/>
    <n v="43886"/>
    <n v="43886"/>
    <m/>
    <m/>
    <m/>
    <d v="2020-02-28T00:00:00"/>
    <m/>
    <s v="JOWOOD"/>
    <m/>
    <m/>
    <m/>
    <m/>
    <m/>
    <m/>
    <m/>
    <d v="2020-03-07T00:00:00"/>
    <d v="2020-03-14T00:00:00"/>
    <s v="LPARRA"/>
    <d v="2020-02-25T00:00:00"/>
    <m/>
    <d v="2020-02-25T00:00:00"/>
    <d v="2020-02-25T00:00:00"/>
    <m/>
    <m/>
    <m/>
    <m/>
    <m/>
    <m/>
    <m/>
    <m/>
    <m/>
    <m/>
    <x v="0"/>
    <x v="0"/>
  </r>
  <r>
    <s v="BSWOFFORD"/>
    <n v="2000011501"/>
    <s v="VP/Z-CUSTOM-BLDR"/>
    <s v="L. R. WOOTEN BUILDING CO."/>
    <s v="PRATT INTERIOR STRUCTURE 1-3-2"/>
    <s v="CL"/>
    <d v="2020-01-10T00:00:00"/>
    <d v="2020-03-24T00:00:00"/>
    <m/>
    <m/>
    <s v="NC"/>
    <s v="VIS"/>
    <x v="6"/>
    <s v="NC"/>
    <s v="B1"/>
    <m/>
    <d v="2020-01-17T00:00:00"/>
    <d v="2020-01-20T00:00:00"/>
    <n v="43919"/>
    <n v="52770.57"/>
    <n v="52770.57"/>
    <n v="16.14"/>
    <n v="16.28"/>
    <n v="16.28"/>
    <n v="77.180000000000007"/>
    <m/>
    <n v="79.8"/>
    <n v="0"/>
    <n v="79.8"/>
    <n v="17827.91"/>
    <n v="8489.48"/>
    <n v="0"/>
    <n v="12812.97"/>
    <n v="24.280999999999999"/>
    <n v="21251.279999999999"/>
    <n v="40.271000000000001"/>
    <n v="25"/>
    <m/>
    <m/>
    <m/>
    <m/>
    <m/>
    <s v="JLIAO"/>
    <d v="2020-01-28T00:00:00"/>
    <d v="2020-01-28T00:00:00"/>
    <d v="2020-02-05T00:00:00"/>
    <d v="2020-01-24T00:00:00"/>
    <s v="DWESSEL"/>
    <d v="2020-02-04T00:00:00"/>
    <d v="2020-02-04T00:00:00"/>
    <d v="2020-02-04T00:00:00"/>
    <m/>
    <s v="DSELVARAJ"/>
    <d v="2020-02-07T00:00:00"/>
    <d v="2020-02-07T00:00:00"/>
    <d v="2020-02-07T00:00:00"/>
    <m/>
    <s v="PLINALUNA"/>
    <d v="2020-02-10T00:00:00"/>
    <d v="2020-02-10T00:00:00"/>
    <d v="2020-02-17T00:00:00"/>
    <d v="2020-02-18T00:00:00"/>
    <s v="JMENDOZA1"/>
    <d v="2020-02-18T00:00:00"/>
    <d v="2020-02-18T00:00:00"/>
    <d v="2020-02-20T00:00:00"/>
    <d v="2020-02-21T00:00:00"/>
    <m/>
    <m/>
    <m/>
    <m/>
    <m/>
    <s v="SVCORDERMAN"/>
    <d v="2020-03-02T00:00:00"/>
    <m/>
    <d v="2020-03-02T00:00:00"/>
    <d v="2020-02-28T00:00:00"/>
    <s v="PLINALUNA"/>
    <d v="2020-02-28T00:00:00"/>
    <d v="2020-02-28T00:00:00"/>
    <d v="2020-02-28T00:00:00"/>
    <d v="2020-02-28T00:00:00"/>
    <m/>
    <m/>
    <m/>
    <d v="2020-03-04T00:00:00"/>
    <m/>
    <s v="CEQUERRY"/>
    <m/>
    <m/>
    <m/>
    <m/>
    <m/>
    <m/>
    <m/>
    <d v="2020-03-24T00:00:00"/>
    <n v="43915"/>
    <s v="PLINALUNA"/>
    <d v="2020-02-28T00:00:00"/>
    <m/>
    <d v="2020-02-28T00:00:00"/>
    <d v="2020-02-28T00:00:00"/>
    <s v="TLWOLFE"/>
    <d v="2020-01-15T00:00:00"/>
    <d v="2020-01-15T00:00:00"/>
    <d v="2020-01-16T00:00:00"/>
    <d v="2020-01-17T00:00:00"/>
    <m/>
    <m/>
    <m/>
    <m/>
    <m/>
    <x v="0"/>
    <x v="0"/>
  </r>
  <r>
    <s v="VIWEBSTER"/>
    <n v="2000073101"/>
    <s v="VP/Z-CUSTOM-BLDR"/>
    <s v="CANCO GENERAL CONTRACTORS, INC."/>
    <s v="AMAZON KLAL GATEWAY PAVILION"/>
    <s v="BO"/>
    <d v="2020-01-31T00:00:00"/>
    <d v="2020-04-07T00:00:00"/>
    <m/>
    <n v="2002"/>
    <m/>
    <s v="NC"/>
    <x v="6"/>
    <s v="NC"/>
    <s v="B1"/>
    <m/>
    <d v="2020-02-25T00:00:00"/>
    <d v="2020-02-26T00:00:00"/>
    <m/>
    <n v="101419.46"/>
    <n v="0"/>
    <n v="37.01"/>
    <n v="40.159999999999997"/>
    <n v="40.159999999999997"/>
    <n v="80.430000000000007"/>
    <m/>
    <n v="118.5"/>
    <n v="0"/>
    <n v="118.5"/>
    <n v="19599.599999999999"/>
    <n v="9332.48"/>
    <n v="0"/>
    <n v="26354.03"/>
    <n v="25.984999999999999"/>
    <n v="0"/>
    <m/>
    <n v="24.47"/>
    <m/>
    <m/>
    <m/>
    <m/>
    <m/>
    <s v="JKOLLI"/>
    <d v="2020-02-20T00:00:00"/>
    <d v="2020-02-20T00:00:00"/>
    <d v="2020-02-25T00:00:00"/>
    <d v="2020-02-26T00:00:00"/>
    <s v="WJCLYMER"/>
    <d v="2020-02-24T00:00:00"/>
    <d v="2020-02-25T00:00:00"/>
    <n v="43885"/>
    <n v="43886"/>
    <s v="THLONG"/>
    <d v="2020-02-10T00:00:00"/>
    <d v="2020-02-10T00:00:00"/>
    <d v="2020-02-10T00:00:00"/>
    <n v="43871"/>
    <s v="DRESENDIZ"/>
    <d v="2020-02-26T00:00:00"/>
    <d v="2020-02-26T00:00:00"/>
    <d v="2020-03-02T00:00:00"/>
    <d v="2020-03-02T00:00:00"/>
    <s v="SOROZCO"/>
    <d v="2020-03-05T00:00:00"/>
    <d v="2020-03-05T00:00:00"/>
    <d v="2020-03-09T00:00:00"/>
    <d v="2020-03-09T00:00:00"/>
    <m/>
    <m/>
    <m/>
    <m/>
    <m/>
    <s v="SVCORDERMAN"/>
    <d v="2020-03-16T00:00:00"/>
    <m/>
    <d v="2020-03-16T00:00:00"/>
    <d v="2020-03-16T00:00:00"/>
    <s v="DRESENDIZ"/>
    <d v="2020-03-13T00:00:00"/>
    <d v="2020-03-13T00:00:00"/>
    <d v="2020-03-13T00:00:00"/>
    <d v="2020-03-13T00:00:00"/>
    <m/>
    <m/>
    <m/>
    <d v="2020-03-19T00:00:00"/>
    <m/>
    <s v="WJCLYMER"/>
    <m/>
    <m/>
    <m/>
    <m/>
    <m/>
    <m/>
    <m/>
    <d v="2020-04-03T00:00:00"/>
    <m/>
    <s v="DRESENDIZ"/>
    <d v="2020-03-13T00:00:00"/>
    <m/>
    <d v="2020-03-13T00:00:00"/>
    <d v="2020-03-12T00:00:00"/>
    <m/>
    <m/>
    <m/>
    <m/>
    <m/>
    <m/>
    <m/>
    <m/>
    <m/>
    <m/>
    <x v="0"/>
    <x v="0"/>
  </r>
  <r>
    <s v="SLMCNABB"/>
    <n v="2000247901"/>
    <s v="VP/FSTRK-STD-BLDR"/>
    <s v="JIMMY TRAYLOR CONSTRUCTION"/>
    <s v="ROSCOE MANNING"/>
    <s v="BO"/>
    <d v="2020-02-07T00:00:00"/>
    <d v="2020-04-09T00:00:00"/>
    <m/>
    <n v="2052020"/>
    <m/>
    <s v="MXC"/>
    <x v="6"/>
    <s v="NC"/>
    <s v="B1"/>
    <m/>
    <n v="43871"/>
    <n v="43872"/>
    <m/>
    <n v="13019.17"/>
    <n v="0"/>
    <n v="3.5"/>
    <n v="3.73"/>
    <n v="3.73"/>
    <n v="30"/>
    <m/>
    <n v="30.25"/>
    <n v="0"/>
    <n v="30.25"/>
    <n v="4389"/>
    <n v="2090"/>
    <n v="0"/>
    <n v="2392.7800000000002"/>
    <n v="18.379000000000001"/>
    <n v="0"/>
    <m/>
    <n v="0"/>
    <m/>
    <m/>
    <m/>
    <m/>
    <m/>
    <s v="NSHERNANDEZ"/>
    <n v="43872"/>
    <n v="43872"/>
    <n v="43875"/>
    <n v="43875"/>
    <s v="JOWOOD"/>
    <n v="43875"/>
    <n v="43875"/>
    <n v="43875"/>
    <n v="43875"/>
    <m/>
    <m/>
    <m/>
    <m/>
    <m/>
    <s v="FHUIZAR"/>
    <d v="2020-02-17T00:00:00"/>
    <d v="2020-02-17T00:00:00"/>
    <d v="2020-02-18T00:00:00"/>
    <d v="2020-02-18T00:00:00"/>
    <s v="OCAMA"/>
    <d v="2020-02-19T00:00:00"/>
    <d v="2020-02-19T00:00:00"/>
    <d v="2020-02-19T00:00:00"/>
    <d v="2020-02-19T00:00:00"/>
    <m/>
    <m/>
    <m/>
    <m/>
    <m/>
    <s v="SVCORDERMAN"/>
    <n v="43900"/>
    <m/>
    <d v="2020-03-10T00:00:00"/>
    <d v="2020-03-03T00:00:00"/>
    <s v="FHUIZAR"/>
    <n v="43885"/>
    <n v="43885"/>
    <n v="43885"/>
    <n v="43885"/>
    <m/>
    <m/>
    <m/>
    <d v="2020-03-06T00:00:00"/>
    <m/>
    <s v="JOWOOD"/>
    <m/>
    <m/>
    <m/>
    <m/>
    <m/>
    <m/>
    <m/>
    <d v="2020-04-09T00:00:00"/>
    <m/>
    <s v="FHUIZAR"/>
    <d v="2020-02-24T00:00:00"/>
    <m/>
    <d v="2020-02-24T00:00:00"/>
    <d v="2020-02-24T00:00:00"/>
    <m/>
    <m/>
    <m/>
    <m/>
    <m/>
    <m/>
    <m/>
    <m/>
    <m/>
    <m/>
    <x v="0"/>
    <x v="0"/>
  </r>
  <r>
    <s v="KLGOETZ"/>
    <n v="2000311001"/>
    <s v="VP/FSTRK-STD-BLDR"/>
    <s v="NEW PROVIDENCE MISSIONARY BAPTIST CHURCH"/>
    <s v="NEW PROVIDENCE MISSIONARY BAPT"/>
    <s v="BO"/>
    <d v="2020-02-19T00:00:00"/>
    <d v="2020-04-07T00:00:00"/>
    <m/>
    <m/>
    <s v="CST"/>
    <s v="MXC"/>
    <x v="6"/>
    <s v="NC"/>
    <s v="B1"/>
    <m/>
    <d v="2020-02-19T00:00:00"/>
    <d v="2020-02-20T00:00:00"/>
    <m/>
    <n v="73965.539999999994"/>
    <n v="0"/>
    <n v="27.88"/>
    <n v="28.94"/>
    <n v="28.94"/>
    <n v="15"/>
    <m/>
    <n v="27"/>
    <n v="0"/>
    <n v="27"/>
    <n v="3465"/>
    <n v="1650"/>
    <n v="0"/>
    <n v="12812.01"/>
    <n v="17.321999999999999"/>
    <n v="0"/>
    <m/>
    <n v="17.32"/>
    <m/>
    <m/>
    <m/>
    <m/>
    <m/>
    <s v="ALTAPIA"/>
    <d v="2020-02-25T00:00:00"/>
    <d v="2020-02-25T00:00:00"/>
    <d v="2020-03-04T00:00:00"/>
    <m/>
    <s v="APPEA"/>
    <d v="2020-03-04T00:00:00"/>
    <d v="2020-03-04T00:00:00"/>
    <n v="43894"/>
    <n v="43894"/>
    <m/>
    <m/>
    <m/>
    <m/>
    <m/>
    <s v="DRESENDIZ"/>
    <d v="2020-03-05T00:00:00"/>
    <d v="2020-03-05T00:00:00"/>
    <d v="2020-03-06T00:00:00"/>
    <d v="2020-03-06T00:00:00"/>
    <s v="LIZUNIGA"/>
    <d v="2020-03-09T00:00:00"/>
    <d v="2020-03-09T00:00:00"/>
    <d v="2020-03-09T00:00:00"/>
    <d v="2020-03-09T00:00:00"/>
    <m/>
    <m/>
    <m/>
    <m/>
    <m/>
    <s v="SVCORDERMAN"/>
    <d v="2020-03-20T00:00:00"/>
    <m/>
    <d v="2020-03-20T00:00:00"/>
    <d v="2020-03-17T00:00:00"/>
    <s v="DRESENDIZ"/>
    <d v="2020-03-12T00:00:00"/>
    <d v="2020-03-12T00:00:00"/>
    <d v="2020-03-12T00:00:00"/>
    <d v="2020-03-12T00:00:00"/>
    <m/>
    <m/>
    <m/>
    <d v="2020-03-20T00:00:00"/>
    <m/>
    <s v="RDENNIS1"/>
    <m/>
    <m/>
    <m/>
    <m/>
    <m/>
    <m/>
    <m/>
    <d v="2020-04-23T00:00:00"/>
    <m/>
    <s v="DRESENDIZ"/>
    <d v="2020-03-12T00:00:00"/>
    <m/>
    <d v="2020-03-12T00:00:00"/>
    <d v="2020-03-12T00:00:00"/>
    <m/>
    <m/>
    <m/>
    <m/>
    <m/>
    <m/>
    <m/>
    <m/>
    <m/>
    <m/>
    <x v="0"/>
    <x v="0"/>
  </r>
  <r>
    <s v="KLGOETZ"/>
    <n v="2000289001"/>
    <s v="VP/FSTRK-STD-BLDR"/>
    <s v="NEW PROVIDENCE MISSIONARY BAPTIST CHURCH"/>
    <s v="NEW PROVIDENCE MISSIONARY CHUR"/>
    <s v="BO"/>
    <d v="2020-02-19T00:00:00"/>
    <d v="2020-04-07T00:00:00"/>
    <m/>
    <m/>
    <s v="CST"/>
    <s v="MXC"/>
    <x v="6"/>
    <s v="NC"/>
    <s v="B1"/>
    <m/>
    <d v="2020-02-19T00:00:00"/>
    <d v="2020-02-20T00:00:00"/>
    <m/>
    <n v="13601.63"/>
    <n v="0"/>
    <n v="2.99"/>
    <n v="3.21"/>
    <n v="3.21"/>
    <n v="15"/>
    <m/>
    <n v="19"/>
    <n v="0"/>
    <n v="19"/>
    <n v="3465"/>
    <n v="1650"/>
    <n v="0"/>
    <n v="2205.87"/>
    <n v="16.218"/>
    <n v="0"/>
    <m/>
    <n v="16.22"/>
    <m/>
    <m/>
    <m/>
    <m/>
    <m/>
    <s v="ANMARTINEZ"/>
    <d v="2020-02-26T00:00:00"/>
    <d v="2020-02-26T00:00:00"/>
    <d v="2020-03-02T00:00:00"/>
    <d v="2020-03-02T00:00:00"/>
    <s v="RDENNIS1"/>
    <d v="2020-03-02T00:00:00"/>
    <d v="2020-03-01T00:00:00"/>
    <d v="2020-03-02T00:00:00"/>
    <d v="2020-03-01T00:00:00"/>
    <s v="ANMARTINEZ"/>
    <m/>
    <m/>
    <d v="2020-03-02T00:00:00"/>
    <d v="2020-03-02T00:00:00"/>
    <s v="DRESENDIZ"/>
    <d v="2020-03-03T00:00:00"/>
    <d v="2020-03-03T00:00:00"/>
    <d v="2020-03-04T00:00:00"/>
    <d v="2020-03-04T00:00:00"/>
    <s v="LIZUNIGA"/>
    <d v="2020-03-06T00:00:00"/>
    <d v="2020-03-06T00:00:00"/>
    <d v="2020-03-06T00:00:00"/>
    <d v="2020-03-06T00:00:00"/>
    <m/>
    <m/>
    <m/>
    <m/>
    <m/>
    <s v="SVCORDERMAN"/>
    <d v="2020-03-13T00:00:00"/>
    <m/>
    <d v="2020-03-13T00:00:00"/>
    <n v="43906"/>
    <s v="DRESENDIZ"/>
    <d v="2020-03-12T00:00:00"/>
    <d v="2020-03-12T00:00:00"/>
    <d v="2020-03-12T00:00:00"/>
    <d v="2020-03-12T00:00:00"/>
    <m/>
    <m/>
    <m/>
    <n v="43909"/>
    <m/>
    <s v="RDENNIS1"/>
    <m/>
    <m/>
    <m/>
    <m/>
    <m/>
    <m/>
    <m/>
    <d v="2020-04-23T00:00:00"/>
    <m/>
    <s v="DRESENDIZ"/>
    <d v="2020-03-12T00:00:00"/>
    <m/>
    <d v="2020-03-12T00:00:00"/>
    <d v="2020-03-12T00:00:00"/>
    <m/>
    <m/>
    <m/>
    <m/>
    <m/>
    <m/>
    <m/>
    <m/>
    <m/>
    <m/>
    <x v="0"/>
    <x v="0"/>
  </r>
  <r>
    <s v="KLGOETZ"/>
    <n v="2000436301"/>
    <s v="VP/FSTRK-STD-BLDR"/>
    <s v="JAMES D. INGRAM CONST. CO."/>
    <s v="RONCODORI"/>
    <s v="BO"/>
    <d v="2020-03-04T00:00:00"/>
    <d v="2020-04-13T00:00:00"/>
    <m/>
    <s v="Roncodori"/>
    <s v="CST"/>
    <s v="MEM"/>
    <x v="6"/>
    <s v="NC"/>
    <s v="B1"/>
    <m/>
    <d v="2020-03-06T00:00:00"/>
    <d v="2020-03-09T00:00:00"/>
    <m/>
    <n v="21853.7"/>
    <n v="0"/>
    <n v="9.0399999999999991"/>
    <n v="9.09"/>
    <n v="9.09"/>
    <n v="15"/>
    <m/>
    <n v="16"/>
    <n v="0"/>
    <n v="16"/>
    <n v="3465"/>
    <n v="1650"/>
    <n v="0"/>
    <n v="3845.48"/>
    <n v="17.596"/>
    <n v="0"/>
    <m/>
    <n v="17.600000000000001"/>
    <m/>
    <m/>
    <m/>
    <m/>
    <m/>
    <s v="JHUTCHINSON"/>
    <d v="2020-03-09T00:00:00"/>
    <d v="2020-03-09T00:00:00"/>
    <d v="2020-03-10T00:00:00"/>
    <d v="2020-03-10T00:00:00"/>
    <s v="APPEA"/>
    <d v="2020-03-10T00:00:00"/>
    <d v="2020-03-10T00:00:00"/>
    <d v="2020-03-10T00:00:00"/>
    <d v="2020-03-10T00:00:00"/>
    <m/>
    <m/>
    <m/>
    <m/>
    <m/>
    <s v="LPARRA"/>
    <d v="2020-03-11T00:00:00"/>
    <d v="2020-03-11T00:00:00"/>
    <d v="2020-03-11T00:00:00"/>
    <d v="2020-03-11T00:00:00"/>
    <s v="JMENDOZA1"/>
    <d v="2020-03-17T00:00:00"/>
    <d v="2020-03-17T00:00:00"/>
    <d v="2020-03-17T00:00:00"/>
    <d v="2020-03-17T00:00:00"/>
    <m/>
    <m/>
    <m/>
    <m/>
    <m/>
    <s v="SVCORDERMAN"/>
    <d v="2020-03-23T00:00:00"/>
    <m/>
    <d v="2020-03-23T00:00:00"/>
    <n v="43913"/>
    <m/>
    <m/>
    <m/>
    <m/>
    <m/>
    <m/>
    <m/>
    <m/>
    <n v="43916"/>
    <m/>
    <s v="CEQUERRY"/>
    <m/>
    <m/>
    <m/>
    <m/>
    <m/>
    <m/>
    <m/>
    <d v="2020-04-14T00:00:00"/>
    <m/>
    <s v="LPARRA"/>
    <d v="2020-03-20T00:00:00"/>
    <m/>
    <d v="2020-03-20T00:00:00"/>
    <d v="2020-03-20T00:00:00"/>
    <m/>
    <m/>
    <m/>
    <m/>
    <m/>
    <m/>
    <m/>
    <m/>
    <m/>
    <m/>
    <x v="0"/>
    <x v="0"/>
  </r>
  <r>
    <s v="KLGOETZ"/>
    <n v="2000045501"/>
    <s v="VP/FSTRK-STD-BLDR"/>
    <s v="SPEYE TECHNOLOGIES, LLC"/>
    <s v="LIFE ABUNDANCE"/>
    <s v="BO"/>
    <d v="2020-02-06T00:00:00"/>
    <d v="2020-03-30T00:00:00"/>
    <m/>
    <m/>
    <s v="CST"/>
    <s v="MEM"/>
    <x v="6"/>
    <s v="NC"/>
    <s v="B2"/>
    <s v="CO, OTHER"/>
    <n v="43881"/>
    <n v="43882"/>
    <m/>
    <n v="164230.84"/>
    <n v="0"/>
    <n v="63.11"/>
    <n v="70.8"/>
    <n v="70.8"/>
    <n v="15"/>
    <m/>
    <n v="16"/>
    <n v="0"/>
    <n v="16"/>
    <n v="3465"/>
    <n v="1650"/>
    <n v="0"/>
    <n v="23407.52"/>
    <n v="14.253"/>
    <n v="1976.82"/>
    <m/>
    <n v="14.25"/>
    <m/>
    <m/>
    <m/>
    <m/>
    <m/>
    <s v="ANMILLS"/>
    <n v="43881"/>
    <n v="43881"/>
    <n v="43881"/>
    <n v="43882"/>
    <s v="RDENNIS1"/>
    <n v="43881"/>
    <n v="43881"/>
    <n v="43881"/>
    <n v="43881"/>
    <m/>
    <m/>
    <m/>
    <m/>
    <m/>
    <s v="NNAVA"/>
    <d v="2020-02-27T00:00:00"/>
    <d v="2020-02-27T00:00:00"/>
    <d v="2020-03-02T00:00:00"/>
    <d v="2020-03-02T00:00:00"/>
    <s v="EZAVALA"/>
    <n v="43893"/>
    <n v="43893"/>
    <n v="43893"/>
    <n v="43894"/>
    <m/>
    <m/>
    <m/>
    <m/>
    <m/>
    <s v="SVCORDERMAN"/>
    <n v="43899"/>
    <m/>
    <d v="2020-03-09T00:00:00"/>
    <d v="2020-03-06T00:00:00"/>
    <s v="NNAVA"/>
    <n v="43896"/>
    <n v="43896"/>
    <n v="43896"/>
    <n v="43896"/>
    <m/>
    <m/>
    <m/>
    <d v="2020-03-11T00:00:00"/>
    <m/>
    <s v="BMARSHALL"/>
    <m/>
    <m/>
    <m/>
    <m/>
    <m/>
    <m/>
    <m/>
    <d v="2020-03-21T00:00:00"/>
    <m/>
    <s v="NNAVA"/>
    <d v="2020-03-06T00:00:00"/>
    <m/>
    <d v="2020-03-06T00:00:00"/>
    <d v="2020-03-06T00:00:00"/>
    <m/>
    <m/>
    <m/>
    <m/>
    <m/>
    <m/>
    <m/>
    <m/>
    <m/>
    <m/>
    <x v="0"/>
    <x v="0"/>
  </r>
  <r>
    <s v="SLMCNABB"/>
    <n v="1902359601"/>
    <s v="VP/FSTRK-STD-BLDR"/>
    <s v="CULLISON-WRIGHT CONSTRUCTION CORP."/>
    <s v="FT OTOW BLDG 101"/>
    <s v="EN"/>
    <d v="2020-02-13T00:00:00"/>
    <d v="2020-05-05T00:00:00"/>
    <m/>
    <m/>
    <s v="CST"/>
    <s v="MXC"/>
    <x v="6"/>
    <s v="NC"/>
    <s v="B2"/>
    <s v="OTHER"/>
    <d v="2020-02-17T00:00:00"/>
    <d v="2020-02-20T00:00:00"/>
    <m/>
    <n v="13806.07"/>
    <n v="0"/>
    <n v="5.21"/>
    <n v="0"/>
    <n v="0"/>
    <n v="25.1"/>
    <m/>
    <n v="26"/>
    <n v="3"/>
    <n v="29"/>
    <n v="3465"/>
    <n v="1650"/>
    <n v="0"/>
    <n v="-1962.73"/>
    <m/>
    <n v="0"/>
    <m/>
    <n v="15"/>
    <m/>
    <m/>
    <m/>
    <m/>
    <m/>
    <s v="LRAMIREZ"/>
    <d v="2020-02-17T00:00:00"/>
    <d v="2020-02-17T00:00:00"/>
    <d v="2020-02-20T00:00:00"/>
    <d v="2020-02-19T00:00:00"/>
    <s v="RDENNIS1"/>
    <d v="2020-02-20T00:00:00"/>
    <d v="2020-02-20T00:00:00"/>
    <d v="2020-02-20T00:00:00"/>
    <d v="2020-02-19T00:00:00"/>
    <m/>
    <m/>
    <m/>
    <m/>
    <m/>
    <s v="OCAMA"/>
    <d v="2020-02-25T00:00:00"/>
    <d v="2020-02-25T00:00:00"/>
    <d v="2020-02-26T00:00:00"/>
    <d v="2020-02-28T00:00:00"/>
    <m/>
    <m/>
    <m/>
    <m/>
    <m/>
    <m/>
    <m/>
    <m/>
    <m/>
    <m/>
    <s v="SVCORDERMAN"/>
    <d v="2020-04-28T00:00:00"/>
    <m/>
    <d v="2020-04-28T00:00:00"/>
    <m/>
    <s v="OCAMA"/>
    <d v="2020-03-03T00:00:00"/>
    <d v="2020-03-03T00:00:00"/>
    <d v="2020-03-03T00:00:00"/>
    <d v="2020-03-03T00:00:00"/>
    <m/>
    <m/>
    <m/>
    <m/>
    <m/>
    <s v="JOWOOD"/>
    <m/>
    <m/>
    <m/>
    <m/>
    <m/>
    <m/>
    <m/>
    <d v="2020-05-19T00:00:00"/>
    <m/>
    <s v="OCAMA"/>
    <d v="2020-03-03T00:00:00"/>
    <m/>
    <d v="2020-03-03T00:00:00"/>
    <d v="2020-03-03T00:00:00"/>
    <m/>
    <m/>
    <m/>
    <m/>
    <m/>
    <m/>
    <m/>
    <m/>
    <m/>
    <m/>
    <x v="0"/>
    <x v="0"/>
  </r>
  <r>
    <s v="SLMCNABB"/>
    <n v="1902359603"/>
    <s v="VP/FSTRK-STD-BLDR"/>
    <s v="CULLISON-WRIGHT CONSTRUCTION CORP."/>
    <s v="FT OTOW BLDG 101"/>
    <s v="EN"/>
    <d v="2020-02-28T00:00:00"/>
    <d v="2020-05-05T00:00:00"/>
    <m/>
    <m/>
    <s v="CST"/>
    <s v="MXC"/>
    <x v="6"/>
    <s v="NC"/>
    <s v="B2"/>
    <s v="OTHER"/>
    <m/>
    <m/>
    <m/>
    <n v="15046.35"/>
    <n v="0"/>
    <n v="2.9"/>
    <n v="0"/>
    <n v="0"/>
    <n v="0"/>
    <m/>
    <n v="0"/>
    <n v="0"/>
    <n v="0"/>
    <m/>
    <m/>
    <n v="0"/>
    <n v="6179.14"/>
    <n v="41.067"/>
    <n v="0"/>
    <m/>
    <n v="0"/>
    <m/>
    <m/>
    <m/>
    <m/>
    <m/>
    <s v="LRAMIREZ"/>
    <d v="2020-02-17T00:00:00"/>
    <d v="2020-02-17T00:00:00"/>
    <d v="2020-02-20T00:00:00"/>
    <d v="2020-02-19T00:00:00"/>
    <s v="RDENNIS1"/>
    <m/>
    <m/>
    <m/>
    <m/>
    <m/>
    <m/>
    <m/>
    <m/>
    <m/>
    <s v="OCAMA"/>
    <d v="2020-03-03T00:00:00"/>
    <d v="2020-03-03T00:00:00"/>
    <d v="2020-03-03T00:00:00"/>
    <d v="2020-03-03T00:00:00"/>
    <m/>
    <m/>
    <m/>
    <m/>
    <m/>
    <m/>
    <m/>
    <m/>
    <m/>
    <m/>
    <s v="SVCORDERMAN"/>
    <d v="2020-04-07T00:00:00"/>
    <m/>
    <d v="2020-04-07T00:00:00"/>
    <m/>
    <s v="OCAMA"/>
    <d v="2020-03-03T00:00:00"/>
    <d v="2020-03-03T00:00:00"/>
    <d v="2020-03-03T00:00:00"/>
    <d v="2020-03-03T00:00:00"/>
    <m/>
    <m/>
    <m/>
    <m/>
    <m/>
    <s v="JOWOOD"/>
    <m/>
    <m/>
    <m/>
    <m/>
    <m/>
    <m/>
    <m/>
    <m/>
    <m/>
    <s v="OCAMA"/>
    <d v="2020-03-03T00:00:00"/>
    <m/>
    <d v="2020-03-03T00:00:00"/>
    <d v="2020-03-03T00:00:00"/>
    <m/>
    <m/>
    <m/>
    <m/>
    <m/>
    <m/>
    <m/>
    <m/>
    <m/>
    <m/>
    <x v="0"/>
    <x v="0"/>
  </r>
  <r>
    <s v="KLGOETZ"/>
    <n v="2000461401"/>
    <s v="VP/FSTRK-STD-BLDR"/>
    <s v="DEMPSEY CONSTRUCTION COMPANY"/>
    <s v="KD 507514 W8FTLINER SEISC ORDE"/>
    <s v="EN"/>
    <d v="2020-03-05T00:00:00"/>
    <d v="2020-04-30T00:00:00"/>
    <m/>
    <n v="2020902"/>
    <s v="CST"/>
    <s v="MEM"/>
    <x v="6"/>
    <s v="NC"/>
    <s v="B2"/>
    <s v="OTHER"/>
    <d v="2020-03-06T00:00:00"/>
    <d v="2020-03-09T00:00:00"/>
    <m/>
    <n v="31910.16"/>
    <n v="0"/>
    <n v="10.74"/>
    <n v="10.96"/>
    <n v="0.1"/>
    <n v="15"/>
    <m/>
    <n v="21.25"/>
    <n v="0"/>
    <n v="21.25"/>
    <n v="3465"/>
    <n v="1650"/>
    <n v="0"/>
    <n v="4893.43"/>
    <n v="15.335000000000001"/>
    <n v="0"/>
    <m/>
    <n v="15.34"/>
    <m/>
    <m/>
    <m/>
    <m/>
    <m/>
    <s v="YABUKUPPEH"/>
    <d v="2020-03-09T00:00:00"/>
    <d v="2020-03-09T00:00:00"/>
    <d v="2020-03-10T00:00:00"/>
    <d v="2020-03-10T00:00:00"/>
    <s v="JOWOOD"/>
    <d v="2020-03-10T00:00:00"/>
    <m/>
    <d v="2020-03-10T00:00:00"/>
    <d v="2020-03-10T00:00:00"/>
    <m/>
    <m/>
    <m/>
    <m/>
    <m/>
    <s v="ELANDA"/>
    <d v="2020-03-12T00:00:00"/>
    <d v="2020-03-12T00:00:00"/>
    <d v="2020-03-13T00:00:00"/>
    <d v="2020-03-13T00:00:00"/>
    <s v="JMENDOZA1"/>
    <n v="43908"/>
    <n v="43908"/>
    <n v="43908"/>
    <n v="43908"/>
    <m/>
    <m/>
    <m/>
    <m/>
    <m/>
    <s v="SVCORDERMAN"/>
    <d v="2020-03-31T00:00:00"/>
    <m/>
    <d v="2020-03-31T00:00:00"/>
    <m/>
    <s v="ELANDA"/>
    <d v="2020-03-20T00:00:00"/>
    <d v="2020-03-20T00:00:00"/>
    <d v="2020-03-20T00:00:00"/>
    <d v="2020-03-20T00:00:00"/>
    <m/>
    <m/>
    <m/>
    <m/>
    <m/>
    <s v="JOWOOD"/>
    <m/>
    <m/>
    <m/>
    <m/>
    <m/>
    <m/>
    <m/>
    <d v="2020-04-30T00:00:00"/>
    <m/>
    <s v="ELANDA"/>
    <d v="2020-03-23T00:00:00"/>
    <m/>
    <d v="2020-03-23T00:00:00"/>
    <d v="2020-03-20T00:00:00"/>
    <m/>
    <m/>
    <m/>
    <m/>
    <m/>
    <m/>
    <m/>
    <m/>
    <m/>
    <m/>
    <x v="0"/>
    <x v="0"/>
  </r>
  <r>
    <s v="SLSHEETS"/>
    <n v="1902424602"/>
    <s v="VP/Z-CUSTOM-BLDR"/>
    <s v="M. P. KELLY DESIGN &amp; CONSTRUCTION SERVICES, LLC"/>
    <s v="COMMONWEALTH TOOL AND MACHINE"/>
    <s v="BO"/>
    <d v="2019-11-15T00:00:00"/>
    <d v="2020-04-23T00:00:00"/>
    <m/>
    <s v="Job 1912"/>
    <s v="NC"/>
    <s v="NC"/>
    <x v="6"/>
    <s v="NC"/>
    <s v="C1"/>
    <s v="OTHER"/>
    <d v="2020-01-24T00:00:00"/>
    <d v="2020-01-27T00:00:00"/>
    <m/>
    <n v="136276.26999999999"/>
    <n v="0"/>
    <n v="65.97"/>
    <n v="69.48"/>
    <n v="69.48"/>
    <n v="0"/>
    <m/>
    <n v="0"/>
    <n v="0"/>
    <n v="0"/>
    <m/>
    <m/>
    <n v="0"/>
    <n v="19748.05"/>
    <n v="14.491"/>
    <n v="0"/>
    <m/>
    <n v="0"/>
    <m/>
    <m/>
    <m/>
    <m/>
    <m/>
    <s v="IMKULI"/>
    <d v="2020-02-05T00:00:00"/>
    <d v="2020-02-05T00:00:00"/>
    <d v="2020-02-14T00:00:00"/>
    <d v="2020-02-13T00:00:00"/>
    <s v="CEQUERRY"/>
    <d v="2020-02-12T00:00:00"/>
    <d v="2020-02-12T00:00:00"/>
    <d v="2020-02-13T00:00:00"/>
    <d v="2020-02-13T00:00:00"/>
    <s v="DSELVARAJ"/>
    <d v="2020-02-17T00:00:00"/>
    <d v="2020-02-17T00:00:00"/>
    <d v="2020-02-17T00:00:00"/>
    <d v="2020-02-17T00:00:00"/>
    <s v="SOROZCO"/>
    <d v="2020-02-20T00:00:00"/>
    <d v="2020-02-20T00:00:00"/>
    <d v="2020-03-04T00:00:00"/>
    <d v="2020-03-04T00:00:00"/>
    <s v="SIERA"/>
    <n v="43896"/>
    <n v="43896"/>
    <n v="43902"/>
    <n v="43902"/>
    <m/>
    <m/>
    <m/>
    <m/>
    <m/>
    <s v="SVCORDERMAN"/>
    <d v="2020-02-04T00:00:00"/>
    <m/>
    <d v="2020-03-20T00:00:00"/>
    <d v="2020-03-23T00:00:00"/>
    <s v="SOROZCO"/>
    <d v="2020-03-19T00:00:00"/>
    <m/>
    <d v="2020-03-19T00:00:00"/>
    <d v="2020-03-19T00:00:00"/>
    <m/>
    <m/>
    <m/>
    <d v="2020-03-26T00:00:00"/>
    <m/>
    <s v="TWMCCRARY"/>
    <m/>
    <m/>
    <m/>
    <m/>
    <m/>
    <m/>
    <m/>
    <d v="2020-04-21T00:00:00"/>
    <m/>
    <s v="SOROZCO"/>
    <d v="2020-03-19T00:00:00"/>
    <m/>
    <d v="2020-03-19T00:00:00"/>
    <d v="2020-03-19T00:00:00"/>
    <s v="RKWOOD"/>
    <d v="2019-12-18T00:00:00"/>
    <d v="2020-01-02T00:00:00"/>
    <d v="2020-01-10T00:00:00"/>
    <d v="2020-01-23T00:00:00"/>
    <m/>
    <m/>
    <m/>
    <m/>
    <m/>
    <x v="0"/>
    <x v="0"/>
  </r>
  <r>
    <s v="SLMCNABB"/>
    <n v="2000265601"/>
    <s v="VP/FSTRK-STD-BLDR"/>
    <s v="BUZICK CONSTRUCTION CO."/>
    <s v="LOG STILL DISTILLING"/>
    <s v="BO"/>
    <d v="2020-02-21T00:00:00"/>
    <n v="43927"/>
    <m/>
    <m/>
    <s v="CST"/>
    <s v="MEM"/>
    <x v="6"/>
    <s v="NC"/>
    <s v="D1"/>
    <m/>
    <n v="43885"/>
    <n v="43886"/>
    <m/>
    <n v="13292.47"/>
    <n v="0"/>
    <n v="4.3499999999999996"/>
    <n v="4.5"/>
    <n v="4.5"/>
    <n v="15"/>
    <m/>
    <n v="8.75"/>
    <n v="0"/>
    <n v="8.75"/>
    <n v="3465"/>
    <n v="1650"/>
    <n v="0"/>
    <n v="2209.8000000000002"/>
    <n v="16.623999999999999"/>
    <n v="0"/>
    <m/>
    <n v="16.62"/>
    <m/>
    <m/>
    <m/>
    <m/>
    <m/>
    <s v="WILLA1"/>
    <n v="43885"/>
    <m/>
    <n v="43885"/>
    <n v="43885"/>
    <s v="APPEA"/>
    <n v="43885"/>
    <n v="43885"/>
    <n v="43885"/>
    <n v="43885"/>
    <m/>
    <m/>
    <m/>
    <m/>
    <m/>
    <s v="SALOW"/>
    <n v="43895"/>
    <n v="43895"/>
    <n v="43895"/>
    <n v="43896"/>
    <m/>
    <m/>
    <m/>
    <m/>
    <m/>
    <m/>
    <m/>
    <m/>
    <m/>
    <m/>
    <s v="SVCORDERMAN"/>
    <d v="2020-03-16T00:00:00"/>
    <m/>
    <d v="2020-03-16T00:00:00"/>
    <d v="2020-03-16T00:00:00"/>
    <s v="SALOW"/>
    <n v="43899"/>
    <n v="43899"/>
    <n v="43899"/>
    <n v="43899"/>
    <m/>
    <m/>
    <m/>
    <d v="2020-03-19T00:00:00"/>
    <m/>
    <s v="JOWOOD"/>
    <m/>
    <m/>
    <m/>
    <m/>
    <m/>
    <m/>
    <m/>
    <d v="2020-04-06T00:00:00"/>
    <m/>
    <s v="SALOW"/>
    <d v="2020-03-13T00:00:00"/>
    <m/>
    <d v="2020-03-13T00:00:00"/>
    <d v="2020-03-09T00:00:00"/>
    <m/>
    <m/>
    <m/>
    <m/>
    <m/>
    <m/>
    <m/>
    <m/>
    <m/>
    <m/>
    <x v="0"/>
    <x v="0"/>
  </r>
  <r>
    <s v="RCAUDILL"/>
    <n v="1901156014"/>
    <s v="VP/CLAIM-ENPARTS-BLDR"/>
    <s v="TMC-TAYLOR CONSTRUCTION"/>
    <s v="NCSPA NTH RECON WHSE C1"/>
    <s v="BO"/>
    <d v="2020-03-26T00:00:00"/>
    <m/>
    <m/>
    <n v="90293"/>
    <s v="NC"/>
    <s v="EVA"/>
    <x v="6"/>
    <s v="NC"/>
    <s v="D1"/>
    <s v="OTHER"/>
    <m/>
    <m/>
    <m/>
    <n v="96.63"/>
    <n v="0"/>
    <n v="0.02"/>
    <n v="0.02"/>
    <n v="0.02"/>
    <n v="0"/>
    <m/>
    <n v="0"/>
    <n v="0"/>
    <n v="0"/>
    <m/>
    <m/>
    <n v="0"/>
    <n v="50.61"/>
    <n v="52.375"/>
    <n v="0"/>
    <m/>
    <n v="0"/>
    <m/>
    <m/>
    <m/>
    <m/>
    <m/>
    <s v="DKRICHARDS"/>
    <m/>
    <m/>
    <m/>
    <m/>
    <s v="WTCASTONGUAY"/>
    <m/>
    <m/>
    <m/>
    <m/>
    <m/>
    <m/>
    <m/>
    <m/>
    <m/>
    <m/>
    <m/>
    <m/>
    <m/>
    <m/>
    <m/>
    <m/>
    <m/>
    <m/>
    <m/>
    <m/>
    <m/>
    <m/>
    <m/>
    <m/>
    <s v="SVCORDERMAN"/>
    <n v="43917"/>
    <m/>
    <d v="2020-03-27T00:00:00"/>
    <d v="2020-03-27T00:00:00"/>
    <m/>
    <m/>
    <m/>
    <m/>
    <m/>
    <m/>
    <m/>
    <m/>
    <m/>
    <m/>
    <s v="CEQUERRY"/>
    <m/>
    <m/>
    <m/>
    <m/>
    <m/>
    <m/>
    <m/>
    <d v="2020-03-31T00:00:00"/>
    <m/>
    <s v="RCAUDILL"/>
    <d v="2020-03-26T00:00:00"/>
    <m/>
    <d v="2020-03-26T00:00:00"/>
    <d v="2020-03-27T00:00:00"/>
    <s v="MJGUFFEY"/>
    <m/>
    <m/>
    <m/>
    <m/>
    <m/>
    <m/>
    <m/>
    <m/>
    <m/>
    <x v="1"/>
    <x v="2"/>
  </r>
  <r>
    <s v="MJMONTGOMERY"/>
    <n v="1702767014"/>
    <s v="VP/CLAIM-ENPARTS-BLDR"/>
    <s v="EPOC CONSTRUCTION INC."/>
    <s v="FT AP HILL TEMF"/>
    <s v="BO"/>
    <d v="2020-03-13T00:00:00"/>
    <m/>
    <m/>
    <n v="108"/>
    <s v="NC"/>
    <s v="NC"/>
    <x v="6"/>
    <s v="NC"/>
    <m/>
    <m/>
    <m/>
    <m/>
    <m/>
    <n v="0"/>
    <n v="0"/>
    <n v="0.12"/>
    <n v="0.12"/>
    <n v="0.12"/>
    <n v="0"/>
    <m/>
    <n v="0"/>
    <n v="0"/>
    <n v="0"/>
    <m/>
    <m/>
    <n v="0"/>
    <n v="-251"/>
    <m/>
    <n v="-225.99"/>
    <m/>
    <n v="0"/>
    <m/>
    <m/>
    <m/>
    <m/>
    <m/>
    <s v="TWMCCRARY"/>
    <m/>
    <m/>
    <m/>
    <m/>
    <s v="TWMCCRARY"/>
    <m/>
    <m/>
    <m/>
    <m/>
    <m/>
    <m/>
    <m/>
    <m/>
    <m/>
    <s v="BUNNS"/>
    <d v="2020-03-13T00:00:00"/>
    <m/>
    <d v="2020-03-13T00:00:00"/>
    <m/>
    <m/>
    <m/>
    <m/>
    <m/>
    <m/>
    <m/>
    <m/>
    <m/>
    <m/>
    <m/>
    <s v="SVCORDERMAN"/>
    <n v="43903"/>
    <m/>
    <n v="43903"/>
    <d v="2020-03-13T00:00:00"/>
    <m/>
    <m/>
    <m/>
    <m/>
    <m/>
    <m/>
    <m/>
    <m/>
    <d v="2020-03-18T00:00:00"/>
    <m/>
    <s v="CEQUERRY"/>
    <m/>
    <m/>
    <m/>
    <m/>
    <m/>
    <m/>
    <m/>
    <d v="2020-03-18T00:00:00"/>
    <d v="2020-03-18T00:00:00"/>
    <s v="BUNNS"/>
    <d v="2020-03-13T00:00:00"/>
    <m/>
    <d v="2020-03-13T00:00:00"/>
    <d v="2020-03-13T00:00:00"/>
    <s v="TLWOLFE"/>
    <m/>
    <m/>
    <m/>
    <m/>
    <m/>
    <m/>
    <m/>
    <m/>
    <m/>
    <x v="0"/>
    <x v="2"/>
  </r>
  <r>
    <s v="SLSHEETS"/>
    <n v="1902424603"/>
    <s v="CSS/CONV-CUSTOM-BLDR"/>
    <s v="M. P. KELLY DESIGN &amp; CONSTRUCTION SERVICES, LLC"/>
    <s v="COMMONWEALTH TOOL AND MACHINE"/>
    <s v="BO"/>
    <d v="2019-12-04T00:00:00"/>
    <d v="2020-05-01T00:00:00"/>
    <m/>
    <s v="Job 1912"/>
    <s v="NC"/>
    <s v="NC"/>
    <x v="7"/>
    <s v="NC"/>
    <s v="D1"/>
    <s v="OTHER"/>
    <d v="2020-02-10T00:00:00"/>
    <d v="2020-02-11T00:00:00"/>
    <m/>
    <n v="95374"/>
    <n v="0"/>
    <n v="57.93"/>
    <n v="44.6"/>
    <n v="44.6"/>
    <n v="0"/>
    <m/>
    <n v="0"/>
    <n v="0"/>
    <n v="0"/>
    <m/>
    <m/>
    <n v="0"/>
    <n v="12061"/>
    <n v="12.646000000000001"/>
    <n v="0"/>
    <m/>
    <n v="0"/>
    <m/>
    <m/>
    <m/>
    <m/>
    <m/>
    <s v="TWMCCRARY"/>
    <n v="43850"/>
    <n v="43850"/>
    <n v="43880"/>
    <m/>
    <s v="WJCLYMER"/>
    <m/>
    <m/>
    <n v="43880"/>
    <n v="43871"/>
    <m/>
    <m/>
    <m/>
    <m/>
    <m/>
    <s v="ZANZJ"/>
    <d v="2020-02-24T00:00:00"/>
    <d v="2020-02-24T00:00:00"/>
    <d v="2020-03-03T00:00:00"/>
    <m/>
    <s v="DDGERMAN"/>
    <d v="2020-03-04T00:00:00"/>
    <d v="2020-03-04T00:00:00"/>
    <d v="2020-03-06T00:00:00"/>
    <d v="2020-03-06T00:00:00"/>
    <m/>
    <m/>
    <m/>
    <m/>
    <m/>
    <s v="SVCORDERMAN"/>
    <d v="2020-03-26T00:00:00"/>
    <m/>
    <d v="2020-03-26T00:00:00"/>
    <d v="2020-03-26T00:00:00"/>
    <s v="DDGERMAN"/>
    <d v="2020-03-23T00:00:00"/>
    <d v="2020-03-23T00:00:00"/>
    <d v="2020-03-23T00:00:00"/>
    <d v="2020-03-23T00:00:00"/>
    <m/>
    <m/>
    <m/>
    <m/>
    <m/>
    <s v="TWMCCRARY"/>
    <m/>
    <m/>
    <n v="43915"/>
    <m/>
    <m/>
    <m/>
    <m/>
    <d v="2020-04-29T00:00:00"/>
    <m/>
    <s v="DDGERMAN"/>
    <d v="2020-03-25T00:00:00"/>
    <m/>
    <d v="2020-03-25T00:00:00"/>
    <d v="2020-03-25T00:00:00"/>
    <s v="RKWOOD"/>
    <n v="43817"/>
    <m/>
    <n v="43840"/>
    <m/>
    <m/>
    <m/>
    <m/>
    <m/>
    <m/>
    <x v="0"/>
    <x v="0"/>
  </r>
  <r>
    <s v="VIWEBSTER"/>
    <n v="1902463401"/>
    <s v="VP/Z-CUSTOM-BLDR"/>
    <s v="JULIETTE &amp; PETE'S COMPANY, INC."/>
    <s v="GIW 10K BLDG"/>
    <s v="EN"/>
    <d v="2019-12-06T00:00:00"/>
    <d v="2020-06-05T00:00:00"/>
    <m/>
    <m/>
    <s v="NC"/>
    <s v="MEM"/>
    <x v="7"/>
    <s v="NC"/>
    <s v="D1"/>
    <m/>
    <d v="2020-01-15T00:00:00"/>
    <d v="2020-01-16T00:00:00"/>
    <m/>
    <n v="101684.54"/>
    <n v="0"/>
    <n v="33.51"/>
    <n v="0"/>
    <n v="0"/>
    <n v="77.52"/>
    <m/>
    <n v="110"/>
    <n v="0"/>
    <n v="110"/>
    <n v="17815.07"/>
    <n v="8483.65"/>
    <n v="0"/>
    <n v="20784.830000000002"/>
    <n v="20.440999999999999"/>
    <n v="0"/>
    <m/>
    <n v="0"/>
    <m/>
    <m/>
    <m/>
    <m/>
    <m/>
    <s v="YABUKUPPEH"/>
    <d v="2020-01-29T00:00:00"/>
    <d v="2020-01-29T00:00:00"/>
    <d v="2020-01-30T00:00:00"/>
    <n v="43860"/>
    <s v="RDENNIS1"/>
    <d v="2020-01-30T00:00:00"/>
    <d v="2020-01-30T00:00:00"/>
    <d v="2020-01-30T00:00:00"/>
    <d v="2020-01-30T00:00:00"/>
    <s v="JCURTIS"/>
    <d v="2020-01-16T00:00:00"/>
    <d v="2020-01-16T00:00:00"/>
    <d v="2020-01-16T00:00:00"/>
    <m/>
    <s v="KHEVERHART"/>
    <d v="2020-02-12T00:00:00"/>
    <d v="2020-02-12T00:00:00"/>
    <d v="2020-02-18T00:00:00"/>
    <d v="2020-03-18T00:00:00"/>
    <s v="RTAYLOR"/>
    <d v="2020-02-24T00:00:00"/>
    <d v="2020-02-24T00:00:00"/>
    <d v="2020-02-25T00:00:00"/>
    <m/>
    <m/>
    <m/>
    <m/>
    <m/>
    <m/>
    <s v="SVCORDERMAN"/>
    <d v="2020-05-05T00:00:00"/>
    <m/>
    <d v="2020-05-05T00:00:00"/>
    <m/>
    <s v="KHEVERHART"/>
    <d v="2020-03-04T00:00:00"/>
    <d v="2020-03-03T00:00:00"/>
    <d v="2020-03-04T00:00:00"/>
    <d v="2020-03-04T00:00:00"/>
    <m/>
    <m/>
    <m/>
    <m/>
    <m/>
    <s v="CEQUERRY"/>
    <m/>
    <m/>
    <m/>
    <m/>
    <m/>
    <m/>
    <m/>
    <d v="2020-06-05T00:00:00"/>
    <m/>
    <s v="KHEVERHART"/>
    <d v="2020-03-06T00:00:00"/>
    <m/>
    <d v="2020-03-06T00:00:00"/>
    <d v="2020-03-06T00:00:00"/>
    <s v="TLWOLFE"/>
    <d v="2020-01-02T00:00:00"/>
    <d v="2020-01-02T00:00:00"/>
    <d v="2020-01-06T00:00:00"/>
    <d v="2020-01-08T00:00:00"/>
    <m/>
    <m/>
    <m/>
    <m/>
    <m/>
    <x v="0"/>
    <x v="0"/>
  </r>
  <r>
    <s v="SLSHEETS"/>
    <n v="1902424608"/>
    <s v="VP/Z-CUSTOM-BLDR"/>
    <s v="M. P. KELLY DESIGN &amp; CONSTRUCTION SERVICES, LLC"/>
    <s v="COMMONWEALTH TOOL AND MACHINE"/>
    <s v="BO"/>
    <d v="2020-01-09T00:00:00"/>
    <n v="43962"/>
    <m/>
    <s v="Job 1912"/>
    <s v="NC"/>
    <s v="NC"/>
    <x v="7"/>
    <s v="NC"/>
    <s v="D1"/>
    <s v="OTHER"/>
    <n v="43852"/>
    <n v="43853"/>
    <m/>
    <n v="271187.55"/>
    <n v="0"/>
    <n v="115.12"/>
    <n v="116.29"/>
    <n v="112.23"/>
    <n v="0"/>
    <m/>
    <n v="0"/>
    <n v="0"/>
    <n v="0"/>
    <m/>
    <m/>
    <n v="0"/>
    <n v="53253.64"/>
    <n v="19.637"/>
    <n v="0"/>
    <m/>
    <n v="0"/>
    <m/>
    <m/>
    <m/>
    <m/>
    <m/>
    <s v="TWMCCRARY"/>
    <m/>
    <m/>
    <m/>
    <m/>
    <s v="WJCLYMER"/>
    <m/>
    <m/>
    <m/>
    <m/>
    <m/>
    <m/>
    <m/>
    <m/>
    <m/>
    <s v="ZANZJ"/>
    <n v="43873"/>
    <n v="43873"/>
    <n v="43882"/>
    <n v="43882"/>
    <s v="JLYONS"/>
    <n v="43894"/>
    <n v="43894"/>
    <n v="43901"/>
    <n v="43901"/>
    <m/>
    <m/>
    <m/>
    <m/>
    <m/>
    <s v="SVCORDERMAN"/>
    <d v="2020-03-26T00:00:00"/>
    <m/>
    <d v="2020-03-26T00:00:00"/>
    <d v="2020-03-26T00:00:00"/>
    <s v="ZANZJ"/>
    <n v="43909"/>
    <n v="43907"/>
    <n v="43909"/>
    <n v="43909"/>
    <m/>
    <m/>
    <m/>
    <d v="2020-03-30T00:00:00"/>
    <m/>
    <s v="TWMCCRARY"/>
    <m/>
    <m/>
    <m/>
    <m/>
    <m/>
    <m/>
    <m/>
    <d v="2020-05-07T00:00:00"/>
    <m/>
    <s v="ZANZJ"/>
    <d v="2020-03-25T00:00:00"/>
    <m/>
    <d v="2020-03-25T00:00:00"/>
    <d v="2020-03-23T00:00:00"/>
    <s v="RKWOOD"/>
    <m/>
    <m/>
    <m/>
    <m/>
    <m/>
    <m/>
    <m/>
    <m/>
    <m/>
    <x v="0"/>
    <x v="0"/>
  </r>
  <r>
    <s v="VIWEBSTER"/>
    <n v="2000090001"/>
    <s v="VP/Z-CUSTOM-BLDR"/>
    <s v="ABUCK INC."/>
    <s v="SHOTTENKIRK HYUNDAI"/>
    <s v="BO"/>
    <d v="2020-01-31T00:00:00"/>
    <d v="2020-04-13T00:00:00"/>
    <m/>
    <s v="20-3749"/>
    <m/>
    <s v="NC"/>
    <x v="7"/>
    <s v="NC"/>
    <s v="D1"/>
    <s v="OTHER"/>
    <n v="43875"/>
    <n v="43875"/>
    <m/>
    <n v="98569.43"/>
    <n v="0"/>
    <n v="37.270000000000003"/>
    <n v="39.82"/>
    <n v="39.82"/>
    <n v="114.74"/>
    <m/>
    <n v="297.5"/>
    <n v="0"/>
    <n v="297.5"/>
    <n v="26504.04"/>
    <n v="12620.97"/>
    <n v="0"/>
    <n v="24051.14"/>
    <n v="24.4"/>
    <n v="0"/>
    <m/>
    <n v="22.95"/>
    <m/>
    <m/>
    <m/>
    <m/>
    <m/>
    <s v="JKOLLI"/>
    <n v="43872"/>
    <n v="43872"/>
    <n v="43880"/>
    <n v="43880"/>
    <s v="CJFALIN"/>
    <n v="43879"/>
    <n v="43879"/>
    <n v="43879"/>
    <n v="43879"/>
    <s v="MJGUFFEY"/>
    <n v="43866"/>
    <n v="43866"/>
    <n v="43866"/>
    <n v="43867"/>
    <s v="AYSMITH"/>
    <n v="43881"/>
    <m/>
    <n v="43893"/>
    <m/>
    <s v="JRBUTLER"/>
    <n v="43894"/>
    <m/>
    <n v="43900"/>
    <m/>
    <m/>
    <m/>
    <m/>
    <m/>
    <m/>
    <s v="SVCORDERMAN"/>
    <d v="2020-03-20T00:00:00"/>
    <m/>
    <d v="2020-03-20T00:00:00"/>
    <d v="2020-03-20T00:00:00"/>
    <s v="RTAYLOR"/>
    <n v="43914"/>
    <n v="43914"/>
    <n v="43914"/>
    <m/>
    <m/>
    <m/>
    <m/>
    <d v="2020-03-25T00:00:00"/>
    <m/>
    <s v="CEQUERRY"/>
    <m/>
    <m/>
    <n v="43916"/>
    <n v="43916"/>
    <m/>
    <m/>
    <m/>
    <d v="2020-04-13T00:00:00"/>
    <m/>
    <s v="AYSMITH"/>
    <d v="2020-03-19T00:00:00"/>
    <m/>
    <d v="2020-03-19T00:00:00"/>
    <d v="2020-03-20T00:00:00"/>
    <m/>
    <m/>
    <m/>
    <m/>
    <m/>
    <m/>
    <m/>
    <m/>
    <m/>
    <m/>
    <x v="1"/>
    <x v="0"/>
  </r>
  <r>
    <s v="RBPREVO"/>
    <n v="1802277603"/>
    <s v="VP/CLAIM-ENPARTS-BLDR"/>
    <s v="BONAR ENGINEERING &amp; CONSTRUCTION"/>
    <s v="1791 FREEZER FINAL REVA"/>
    <s v="CL"/>
    <d v="2020-02-24T00:00:00"/>
    <m/>
    <m/>
    <n v="1791"/>
    <s v="NC"/>
    <s v="NC"/>
    <x v="7"/>
    <s v="NC"/>
    <s v="D1"/>
    <m/>
    <m/>
    <m/>
    <n v="43904"/>
    <n v="0"/>
    <n v="0"/>
    <n v="0.08"/>
    <n v="0.09"/>
    <n v="0.09"/>
    <n v="0"/>
    <m/>
    <n v="0"/>
    <n v="0"/>
    <n v="0"/>
    <m/>
    <m/>
    <n v="0"/>
    <n v="-177.5"/>
    <m/>
    <n v="-161.93"/>
    <m/>
    <n v="0"/>
    <m/>
    <m/>
    <m/>
    <m/>
    <m/>
    <s v="IMKULI"/>
    <m/>
    <m/>
    <m/>
    <m/>
    <s v="CEQUERRY"/>
    <m/>
    <m/>
    <m/>
    <m/>
    <m/>
    <m/>
    <m/>
    <m/>
    <m/>
    <m/>
    <m/>
    <m/>
    <m/>
    <m/>
    <m/>
    <m/>
    <m/>
    <m/>
    <m/>
    <m/>
    <m/>
    <m/>
    <m/>
    <m/>
    <s v="SVCORDERMAN"/>
    <d v="2020-02-24T00:00:00"/>
    <m/>
    <d v="2020-02-24T00:00:00"/>
    <d v="2020-02-24T00:00:00"/>
    <m/>
    <m/>
    <m/>
    <m/>
    <m/>
    <m/>
    <m/>
    <m/>
    <n v="43888"/>
    <m/>
    <s v="CEQUERRY"/>
    <m/>
    <m/>
    <m/>
    <m/>
    <m/>
    <m/>
    <m/>
    <d v="2020-03-04T00:00:00"/>
    <d v="2020-03-09T00:00:00"/>
    <s v="CARUSHING"/>
    <d v="2020-02-24T00:00:00"/>
    <m/>
    <d v="2020-02-24T00:00:00"/>
    <d v="2020-02-24T00:00:00"/>
    <s v="THLONG"/>
    <m/>
    <m/>
    <m/>
    <m/>
    <m/>
    <m/>
    <m/>
    <m/>
    <m/>
    <x v="0"/>
    <x v="2"/>
  </r>
  <r>
    <s v="BSWOFFORD"/>
    <n v="1901285221"/>
    <s v="VP/CLAIM-ENPARTS-BLDR"/>
    <s v="DUNN BUILDING COMPANY, L.L.C."/>
    <s v="ROLL STORAGE - GP NAHEOLA (YEL"/>
    <s v="BO"/>
    <d v="2020-03-05T00:00:00"/>
    <m/>
    <m/>
    <n v="22020"/>
    <s v="NC"/>
    <s v="NC"/>
    <x v="7"/>
    <s v="NC"/>
    <s v="D1"/>
    <s v="OTHER"/>
    <m/>
    <m/>
    <m/>
    <n v="6145.93"/>
    <n v="0"/>
    <n v="0.98"/>
    <n v="0.98"/>
    <n v="0.98"/>
    <n v="0"/>
    <m/>
    <n v="0"/>
    <n v="0"/>
    <n v="0"/>
    <m/>
    <m/>
    <n v="0"/>
    <n v="3233.4"/>
    <n v="52.61"/>
    <n v="-1952.45"/>
    <m/>
    <n v="0"/>
    <m/>
    <m/>
    <m/>
    <m/>
    <m/>
    <s v="CJFALIN"/>
    <m/>
    <m/>
    <m/>
    <m/>
    <s v="WJCLYMER"/>
    <m/>
    <m/>
    <m/>
    <m/>
    <m/>
    <m/>
    <m/>
    <m/>
    <m/>
    <s v="BSWOFFORD"/>
    <n v="43895"/>
    <m/>
    <n v="43895"/>
    <m/>
    <m/>
    <m/>
    <m/>
    <m/>
    <m/>
    <m/>
    <m/>
    <m/>
    <m/>
    <m/>
    <s v="SVCORDERMAN"/>
    <d v="2020-03-05T00:00:00"/>
    <m/>
    <d v="2020-03-05T00:00:00"/>
    <d v="2020-03-05T00:00:00"/>
    <m/>
    <m/>
    <m/>
    <m/>
    <m/>
    <m/>
    <m/>
    <m/>
    <d v="2020-03-09T00:00:00"/>
    <m/>
    <m/>
    <m/>
    <m/>
    <m/>
    <m/>
    <m/>
    <m/>
    <m/>
    <d v="2020-03-12T00:00:00"/>
    <d v="2020-03-17T00:00:00"/>
    <s v="BUNNS"/>
    <d v="2020-03-05T00:00:00"/>
    <m/>
    <d v="2020-03-05T00:00:00"/>
    <d v="2020-03-05T00:00:00"/>
    <s v="RKWOOD"/>
    <m/>
    <m/>
    <m/>
    <m/>
    <m/>
    <m/>
    <m/>
    <m/>
    <m/>
    <x v="0"/>
    <x v="2"/>
  </r>
  <r>
    <s v="BSWOFFORD"/>
    <n v="1901285222"/>
    <s v="VP/CLAIM-ENPARTS-BLDR"/>
    <s v="DUNN BUILDING COMPANY, L.L.C."/>
    <s v="ROLL STORAGE - GP NAHEOLA (YEL"/>
    <s v="BO"/>
    <d v="2020-03-13T00:00:00"/>
    <m/>
    <m/>
    <n v="22020"/>
    <s v="NC"/>
    <s v="NC"/>
    <x v="7"/>
    <s v="NC"/>
    <s v="D1"/>
    <m/>
    <m/>
    <m/>
    <m/>
    <n v="0"/>
    <n v="0"/>
    <n v="0.09"/>
    <n v="0.1"/>
    <n v="0.1"/>
    <n v="0"/>
    <m/>
    <n v="0"/>
    <n v="0"/>
    <n v="0"/>
    <m/>
    <m/>
    <n v="0"/>
    <n v="-282.12"/>
    <m/>
    <n v="-127.84"/>
    <m/>
    <n v="0"/>
    <m/>
    <m/>
    <m/>
    <m/>
    <m/>
    <s v="CJFALIN"/>
    <m/>
    <m/>
    <m/>
    <m/>
    <s v="WJCLYMER"/>
    <m/>
    <m/>
    <m/>
    <m/>
    <m/>
    <m/>
    <m/>
    <m/>
    <m/>
    <s v="BSWOFFORD"/>
    <d v="2020-03-13T00:00:00"/>
    <m/>
    <d v="2020-03-13T00:00:00"/>
    <m/>
    <m/>
    <m/>
    <m/>
    <m/>
    <m/>
    <m/>
    <m/>
    <m/>
    <m/>
    <m/>
    <s v="SVCORDERMAN"/>
    <n v="43903"/>
    <m/>
    <n v="43903"/>
    <d v="2020-03-13T00:00:00"/>
    <m/>
    <m/>
    <m/>
    <m/>
    <m/>
    <m/>
    <m/>
    <m/>
    <d v="2020-03-18T00:00:00"/>
    <m/>
    <m/>
    <m/>
    <m/>
    <m/>
    <m/>
    <m/>
    <m/>
    <m/>
    <d v="2020-04-14T00:00:00"/>
    <n v="43906"/>
    <s v="BUNNS"/>
    <d v="2020-03-13T00:00:00"/>
    <m/>
    <d v="2020-03-13T00:00:00"/>
    <d v="2020-03-13T00:00:00"/>
    <s v="RKWOOD"/>
    <m/>
    <m/>
    <m/>
    <m/>
    <m/>
    <m/>
    <m/>
    <m/>
    <m/>
    <x v="0"/>
    <x v="2"/>
  </r>
  <r>
    <s v="MJMONTGOMERY"/>
    <n v="1803978354"/>
    <s v="VP/Z-CUSTOM-BLDR"/>
    <s v="LEMARTEC CORPORATION"/>
    <s v="OHL FISH FARM  JCP"/>
    <s v="CL"/>
    <d v="2020-02-24T00:00:00"/>
    <d v="2020-03-06T00:00:00"/>
    <m/>
    <s v="16223-2C P26"/>
    <m/>
    <m/>
    <x v="7"/>
    <s v="NC"/>
    <s v="E"/>
    <m/>
    <n v="43885"/>
    <n v="43885"/>
    <n v="43899"/>
    <n v="1176.1500000000001"/>
    <n v="1176.1500000000001"/>
    <n v="0.31"/>
    <n v="0.31"/>
    <n v="0.31"/>
    <n v="0"/>
    <m/>
    <n v="0"/>
    <n v="0"/>
    <n v="0"/>
    <m/>
    <m/>
    <n v="0"/>
    <n v="624.08000000000004"/>
    <n v="53.061"/>
    <n v="528.69000000000005"/>
    <n v="44.951000000000001"/>
    <n v="0"/>
    <m/>
    <m/>
    <m/>
    <m/>
    <m/>
    <m/>
    <m/>
    <m/>
    <m/>
    <m/>
    <m/>
    <m/>
    <m/>
    <m/>
    <m/>
    <m/>
    <m/>
    <m/>
    <m/>
    <m/>
    <s v="MJMONTGOMERY"/>
    <n v="43885"/>
    <m/>
    <n v="43885"/>
    <m/>
    <m/>
    <m/>
    <m/>
    <m/>
    <m/>
    <m/>
    <m/>
    <m/>
    <m/>
    <m/>
    <s v="SVCORDERMAN"/>
    <d v="2020-02-24T00:00:00"/>
    <m/>
    <d v="2020-02-24T00:00:00"/>
    <d v="2020-02-24T00:00:00"/>
    <m/>
    <m/>
    <m/>
    <m/>
    <m/>
    <m/>
    <m/>
    <m/>
    <n v="43888"/>
    <m/>
    <m/>
    <m/>
    <m/>
    <m/>
    <m/>
    <m/>
    <m/>
    <m/>
    <d v="2020-03-06T00:00:00"/>
    <d v="2020-03-05T00:00:00"/>
    <s v="MJMONTGOMERY"/>
    <d v="2020-02-24T00:00:00"/>
    <m/>
    <d v="2020-02-24T00:00:00"/>
    <d v="2020-02-24T00:00:00"/>
    <m/>
    <m/>
    <m/>
    <m/>
    <m/>
    <m/>
    <m/>
    <m/>
    <m/>
    <m/>
    <x v="0"/>
    <x v="0"/>
  </r>
  <r>
    <s v="MJMONTGOMERY"/>
    <n v="1803978358"/>
    <s v="VP-ENPARTS-BLDR"/>
    <s v="LEMARTEC CORPORATION"/>
    <s v="OHL FISH FARM  JCP"/>
    <s v="BO"/>
    <d v="2020-02-25T00:00:00"/>
    <m/>
    <m/>
    <s v="16223-2C P26"/>
    <m/>
    <m/>
    <x v="7"/>
    <s v="NC"/>
    <s v="E"/>
    <m/>
    <m/>
    <m/>
    <m/>
    <n v="7988"/>
    <n v="7988"/>
    <n v="0.15"/>
    <n v="0.85"/>
    <n v="0.85"/>
    <n v="0"/>
    <m/>
    <n v="0"/>
    <n v="0"/>
    <n v="0"/>
    <m/>
    <m/>
    <n v="0"/>
    <n v="1198.3699999999999"/>
    <n v="15.002000000000001"/>
    <n v="1408"/>
    <n v="17.626000000000001"/>
    <n v="0"/>
    <m/>
    <m/>
    <m/>
    <m/>
    <m/>
    <m/>
    <m/>
    <m/>
    <m/>
    <m/>
    <m/>
    <m/>
    <m/>
    <m/>
    <m/>
    <m/>
    <m/>
    <m/>
    <m/>
    <m/>
    <s v="MJMONTGOMERY"/>
    <n v="43886"/>
    <m/>
    <n v="43886"/>
    <m/>
    <m/>
    <m/>
    <m/>
    <m/>
    <m/>
    <m/>
    <m/>
    <m/>
    <m/>
    <m/>
    <s v="SVCORDERMAN"/>
    <n v="43886"/>
    <m/>
    <d v="2020-02-25T00:00:00"/>
    <d v="2020-02-25T00:00:00"/>
    <m/>
    <m/>
    <m/>
    <m/>
    <m/>
    <m/>
    <m/>
    <m/>
    <m/>
    <m/>
    <m/>
    <m/>
    <m/>
    <m/>
    <m/>
    <m/>
    <m/>
    <m/>
    <d v="2020-04-30T00:00:00"/>
    <d v="2020-03-27T00:00:00"/>
    <s v="MJMONTGOMERY"/>
    <d v="2020-02-25T00:00:00"/>
    <m/>
    <d v="2020-02-25T00:00:00"/>
    <d v="2020-02-25T00:00:00"/>
    <m/>
    <m/>
    <m/>
    <m/>
    <m/>
    <m/>
    <m/>
    <m/>
    <m/>
    <m/>
    <x v="0"/>
    <x v="1"/>
  </r>
  <r>
    <s v="MJMONTGOMERY"/>
    <n v="1901419507"/>
    <s v="VP-ENPARTS-BLDR"/>
    <s v="RIEDEL-WILKS BLDG STRUCTURES INC."/>
    <s v="MARATHON - H COAL - MAINTENANC"/>
    <s v="CL"/>
    <d v="2020-02-26T00:00:00"/>
    <d v="2020-03-03T00:00:00"/>
    <m/>
    <s v="219056-13004"/>
    <m/>
    <s v="NC"/>
    <x v="7"/>
    <s v="NC"/>
    <s v="E"/>
    <m/>
    <m/>
    <m/>
    <n v="43902"/>
    <n v="867.79"/>
    <n v="867.79"/>
    <n v="0.14000000000000001"/>
    <n v="0.06"/>
    <n v="0.06"/>
    <n v="0"/>
    <m/>
    <n v="0"/>
    <n v="0"/>
    <n v="0"/>
    <m/>
    <m/>
    <n v="0"/>
    <n v="454.56"/>
    <n v="52.381"/>
    <n v="791.93"/>
    <n v="91.257999999999996"/>
    <n v="0"/>
    <m/>
    <m/>
    <m/>
    <m/>
    <m/>
    <s v="CJFALIN"/>
    <m/>
    <m/>
    <m/>
    <m/>
    <s v="WJCLYMER"/>
    <m/>
    <m/>
    <m/>
    <m/>
    <m/>
    <m/>
    <m/>
    <m/>
    <m/>
    <s v="MJMONTGOMERY"/>
    <d v="2020-02-26T00:00:00"/>
    <m/>
    <d v="2020-02-26T00:00:00"/>
    <m/>
    <m/>
    <m/>
    <m/>
    <m/>
    <m/>
    <m/>
    <m/>
    <m/>
    <m/>
    <m/>
    <s v="SVCORDERMAN"/>
    <n v="43888"/>
    <m/>
    <d v="2020-02-27T00:00:00"/>
    <d v="2020-02-27T00:00:00"/>
    <m/>
    <m/>
    <m/>
    <m/>
    <m/>
    <m/>
    <m/>
    <m/>
    <n v="43892"/>
    <m/>
    <m/>
    <m/>
    <m/>
    <m/>
    <m/>
    <m/>
    <m/>
    <m/>
    <d v="2020-03-05T00:00:00"/>
    <n v="43894"/>
    <s v="MJMONTGOMERY"/>
    <d v="2020-02-26T00:00:00"/>
    <m/>
    <d v="2020-02-26T00:00:00"/>
    <d v="2020-02-26T00:00:00"/>
    <m/>
    <m/>
    <m/>
    <m/>
    <m/>
    <m/>
    <m/>
    <m/>
    <m/>
    <m/>
    <x v="0"/>
    <x v="1"/>
  </r>
  <r>
    <s v="MJMONTGOMERY"/>
    <n v="1803978360"/>
    <s v="VP/Z-CUSTOM-BLDR"/>
    <s v="LEMARTEC CORPORATION"/>
    <s v="OHL FISH FARM  JCP"/>
    <s v="BO"/>
    <d v="2020-03-17T00:00:00"/>
    <d v="2020-04-02T00:00:00"/>
    <m/>
    <s v="16223-2C P26"/>
    <m/>
    <m/>
    <x v="7"/>
    <s v="NC"/>
    <s v="E"/>
    <m/>
    <d v="2020-03-18T00:00:00"/>
    <d v="2020-03-18T00:00:00"/>
    <m/>
    <n v="5085.4799999999996"/>
    <n v="0"/>
    <n v="0.42"/>
    <n v="1.63"/>
    <n v="1.63"/>
    <n v="0"/>
    <m/>
    <n v="0"/>
    <n v="0"/>
    <n v="0"/>
    <m/>
    <m/>
    <n v="0"/>
    <n v="1398.48"/>
    <n v="27.498999999999999"/>
    <n v="-23.91"/>
    <m/>
    <n v="0"/>
    <m/>
    <m/>
    <m/>
    <m/>
    <m/>
    <m/>
    <m/>
    <m/>
    <m/>
    <m/>
    <m/>
    <m/>
    <m/>
    <m/>
    <m/>
    <m/>
    <m/>
    <m/>
    <m/>
    <m/>
    <s v="MJMONTGOMERY"/>
    <m/>
    <m/>
    <d v="2020-03-17T00:00:00"/>
    <m/>
    <m/>
    <m/>
    <m/>
    <m/>
    <m/>
    <m/>
    <m/>
    <m/>
    <m/>
    <m/>
    <s v="SVCORDERMAN"/>
    <d v="2020-03-18T00:00:00"/>
    <m/>
    <d v="2020-03-18T00:00:00"/>
    <d v="2020-03-18T00:00:00"/>
    <m/>
    <m/>
    <m/>
    <m/>
    <m/>
    <m/>
    <m/>
    <m/>
    <d v="2020-03-23T00:00:00"/>
    <m/>
    <m/>
    <m/>
    <m/>
    <m/>
    <m/>
    <m/>
    <m/>
    <m/>
    <d v="2020-03-25T00:00:00"/>
    <n v="43916"/>
    <s v="MJMONTGOMERY"/>
    <d v="2020-03-17T00:00:00"/>
    <m/>
    <d v="2020-03-17T00:00:00"/>
    <d v="2020-03-17T00:00:00"/>
    <m/>
    <m/>
    <m/>
    <m/>
    <m/>
    <m/>
    <m/>
    <m/>
    <m/>
    <m/>
    <x v="0"/>
    <x v="0"/>
  </r>
  <r>
    <s v="SLSHEETS"/>
    <n v="1902424601"/>
    <s v="VP/Z-CUSTOM-BLDR"/>
    <s v="M. P. KELLY DESIGN &amp; CONSTRUCTION SERVICES, LLC"/>
    <s v="COMMONWEALTH TOOL AND MACHINE"/>
    <s v="BO"/>
    <d v="2019-11-13T00:00:00"/>
    <d v="2020-04-30T00:00:00"/>
    <m/>
    <s v="Job 1912"/>
    <s v="NC"/>
    <s v="NC"/>
    <x v="7"/>
    <s v="NC"/>
    <s v="E1"/>
    <s v="OTHER"/>
    <d v="2020-01-22T00:00:00"/>
    <d v="2020-01-23T00:00:00"/>
    <m/>
    <n v="293400.3"/>
    <n v="0"/>
    <n v="81.91"/>
    <n v="79.17"/>
    <n v="79.17"/>
    <n v="804.65"/>
    <m/>
    <n v="930.18"/>
    <n v="0"/>
    <n v="930.18"/>
    <n v="185875"/>
    <n v="88512"/>
    <n v="0"/>
    <n v="48679.3"/>
    <n v="16.591000000000001"/>
    <n v="0"/>
    <m/>
    <n v="0"/>
    <m/>
    <m/>
    <m/>
    <m/>
    <m/>
    <s v="TWMCCRARY"/>
    <n v="43850"/>
    <n v="43850"/>
    <n v="43880"/>
    <n v="43874"/>
    <s v="WJCLYMER"/>
    <n v="43879"/>
    <n v="43879"/>
    <n v="43880"/>
    <n v="43871"/>
    <s v="MJGUFFEY"/>
    <n v="43881"/>
    <n v="43881"/>
    <n v="43882"/>
    <n v="43873"/>
    <s v="DDGERMAN"/>
    <d v="2020-02-21T00:00:00"/>
    <d v="2020-02-18T00:00:00"/>
    <d v="2020-03-03T00:00:00"/>
    <d v="2020-03-03T00:00:00"/>
    <s v="TSIMMONS"/>
    <d v="2020-03-10T00:00:00"/>
    <d v="2020-03-10T00:00:00"/>
    <d v="2020-03-17T00:00:00"/>
    <m/>
    <m/>
    <m/>
    <m/>
    <m/>
    <m/>
    <s v="SVCORDERMAN"/>
    <d v="2020-03-26T00:00:00"/>
    <m/>
    <d v="2020-03-26T00:00:00"/>
    <d v="2020-03-26T00:00:00"/>
    <s v="TSIMMONS"/>
    <d v="2020-03-20T00:00:00"/>
    <m/>
    <d v="2020-03-20T00:00:00"/>
    <d v="2020-03-24T00:00:00"/>
    <m/>
    <m/>
    <m/>
    <d v="2020-03-30T00:00:00"/>
    <m/>
    <s v="TWMCCRARY"/>
    <m/>
    <m/>
    <n v="43915"/>
    <n v="43915"/>
    <m/>
    <m/>
    <m/>
    <d v="2020-04-28T00:00:00"/>
    <m/>
    <s v="TSIMMONS"/>
    <d v="2020-03-25T00:00:00"/>
    <m/>
    <d v="2020-03-25T00:00:00"/>
    <d v="2020-03-25T00:00:00"/>
    <s v="RKWOOD"/>
    <d v="2019-12-18T00:00:00"/>
    <d v="2019-12-18T00:00:00"/>
    <d v="2020-01-10T00:00:00"/>
    <d v="2020-01-20T00:00:00"/>
    <m/>
    <m/>
    <m/>
    <m/>
    <m/>
    <x v="0"/>
    <x v="0"/>
  </r>
  <r>
    <s v="SLSHEETS"/>
    <n v="1902424604"/>
    <s v="VP/Z-CUSTOM-BLDR"/>
    <s v="M. P. KELLY DESIGN &amp; CONSTRUCTION SERVICES, LLC"/>
    <s v="COMMONWEALTH TOOL AND MACHINE"/>
    <s v="BO"/>
    <d v="2019-12-04T00:00:00"/>
    <d v="2020-04-24T00:00:00"/>
    <m/>
    <s v="Job 1912"/>
    <s v="NC"/>
    <s v="NC"/>
    <x v="7"/>
    <s v="NC"/>
    <s v="E1"/>
    <m/>
    <d v="2020-01-22T00:00:00"/>
    <d v="2020-01-23T00:00:00"/>
    <m/>
    <n v="139193.13"/>
    <n v="0"/>
    <n v="69.91"/>
    <n v="66.41"/>
    <n v="66.41"/>
    <n v="0"/>
    <m/>
    <n v="0"/>
    <n v="0"/>
    <n v="0"/>
    <m/>
    <m/>
    <n v="0"/>
    <n v="29057.13"/>
    <n v="20.875"/>
    <n v="0"/>
    <m/>
    <n v="0"/>
    <m/>
    <m/>
    <m/>
    <m/>
    <m/>
    <s v="TWMCCRARY"/>
    <m/>
    <m/>
    <m/>
    <m/>
    <s v="WJCLYMER"/>
    <m/>
    <m/>
    <m/>
    <m/>
    <m/>
    <m/>
    <m/>
    <m/>
    <m/>
    <m/>
    <m/>
    <m/>
    <m/>
    <m/>
    <m/>
    <m/>
    <m/>
    <m/>
    <m/>
    <m/>
    <m/>
    <m/>
    <m/>
    <m/>
    <s v="SVCORDERMAN"/>
    <d v="2020-03-26T00:00:00"/>
    <m/>
    <d v="2020-03-26T00:00:00"/>
    <d v="2020-03-26T00:00:00"/>
    <s v="TSIMMONS"/>
    <d v="2020-03-25T00:00:00"/>
    <d v="2020-03-25T00:00:00"/>
    <d v="2020-03-25T00:00:00"/>
    <d v="2020-03-25T00:00:00"/>
    <m/>
    <m/>
    <m/>
    <d v="2020-03-30T00:00:00"/>
    <m/>
    <s v="TWMCCRARY"/>
    <m/>
    <m/>
    <m/>
    <m/>
    <m/>
    <m/>
    <m/>
    <d v="2020-04-22T00:00:00"/>
    <m/>
    <s v="TSIMMONS"/>
    <d v="2020-03-25T00:00:00"/>
    <m/>
    <d v="2020-03-25T00:00:00"/>
    <d v="2020-03-25T00:00:00"/>
    <s v="RKWOOD"/>
    <d v="2019-12-18T00:00:00"/>
    <m/>
    <d v="2020-01-10T00:00:00"/>
    <m/>
    <m/>
    <m/>
    <m/>
    <m/>
    <m/>
    <x v="0"/>
    <x v="0"/>
  </r>
  <r>
    <s v="SLSHEETS"/>
    <n v="1902424605"/>
    <s v="VP/Z-CUSTOM-BLDR"/>
    <s v="M. P. KELLY DESIGN &amp; CONSTRUCTION SERVICES, LLC"/>
    <s v="COMMONWEALTH TOOL AND MACHINE"/>
    <s v="EN"/>
    <d v="2020-01-10T00:00:00"/>
    <d v="2020-06-06T00:00:00"/>
    <m/>
    <s v="Job 1912"/>
    <s v="NC"/>
    <s v="NC"/>
    <x v="7"/>
    <s v="NC"/>
    <s v="E1"/>
    <s v="CR"/>
    <m/>
    <m/>
    <m/>
    <n v="99365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TWMCCRARY"/>
    <m/>
    <m/>
    <m/>
    <m/>
    <s v="WJCLYM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WMCCRARY"/>
    <m/>
    <m/>
    <m/>
    <m/>
    <m/>
    <m/>
    <m/>
    <m/>
    <m/>
    <s v="SLSHEETS"/>
    <d v="2020-03-25T00:00:00"/>
    <m/>
    <d v="2020-03-25T00:00:00"/>
    <d v="2020-03-24T00:00:00"/>
    <s v="RKWOOD"/>
    <m/>
    <m/>
    <m/>
    <m/>
    <m/>
    <m/>
    <m/>
    <m/>
    <m/>
    <x v="0"/>
    <x v="0"/>
  </r>
  <r>
    <s v="SLSHEETS"/>
    <n v="1902424609"/>
    <s v="VP/Z-CUSTOM-BLDR"/>
    <s v="M. P. KELLY DESIGN &amp; CONSTRUCTION SERVICES, LLC"/>
    <s v="COMMONWEALTH TOOL AND MACHINE"/>
    <s v="EN"/>
    <d v="2020-01-14T00:00:00"/>
    <d v="2020-05-07T00:00:00"/>
    <m/>
    <s v="Job 1912"/>
    <s v="NC"/>
    <s v="NC"/>
    <x v="7"/>
    <s v="NC"/>
    <s v="E1"/>
    <s v="CCF, CR"/>
    <m/>
    <m/>
    <m/>
    <n v="16103"/>
    <n v="0"/>
    <n v="0"/>
    <n v="0"/>
    <n v="0"/>
    <n v="0"/>
    <m/>
    <n v="0"/>
    <n v="0"/>
    <n v="0"/>
    <m/>
    <m/>
    <n v="0"/>
    <n v="0"/>
    <m/>
    <n v="0"/>
    <m/>
    <n v="0"/>
    <m/>
    <m/>
    <m/>
    <m/>
    <m/>
    <s v="TWMCCRARY"/>
    <m/>
    <m/>
    <m/>
    <m/>
    <s v="WJCLYMER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TWMCCRARY"/>
    <m/>
    <m/>
    <m/>
    <m/>
    <m/>
    <m/>
    <m/>
    <m/>
    <m/>
    <s v="SLSHEETS"/>
    <d v="2020-04-03T00:00:00"/>
    <m/>
    <d v="2020-04-03T00:00:00"/>
    <d v="2020-03-24T00:00:00"/>
    <s v="RKWOOD"/>
    <m/>
    <m/>
    <m/>
    <m/>
    <m/>
    <m/>
    <m/>
    <m/>
    <m/>
    <x v="0"/>
    <x v="0"/>
  </r>
  <r>
    <s v="SLSHEETS"/>
    <n v="1902424611"/>
    <s v="CSS/CONV-CUSTOM-BLDR"/>
    <s v="M. P. KELLY DESIGN &amp; CONSTRUCTION SERVICES, LLC"/>
    <s v="COMMONWEALTH TOOL AND MACHINE"/>
    <s v="BO"/>
    <d v="2020-01-16T00:00:00"/>
    <d v="2020-05-06T00:00:00"/>
    <m/>
    <s v="Job 1912"/>
    <s v="NC"/>
    <s v="NC"/>
    <x v="7"/>
    <s v="NC"/>
    <s v="E1"/>
    <s v="OTHER"/>
    <d v="2020-01-30T00:00:00"/>
    <d v="2020-01-31T00:00:00"/>
    <m/>
    <n v="64819"/>
    <n v="0"/>
    <n v="38.619999999999997"/>
    <n v="32.380000000000003"/>
    <n v="32.380000000000003"/>
    <n v="0"/>
    <m/>
    <n v="0"/>
    <n v="0"/>
    <n v="0"/>
    <m/>
    <m/>
    <n v="0"/>
    <n v="12115"/>
    <n v="18.690999999999999"/>
    <n v="0"/>
    <m/>
    <n v="0"/>
    <m/>
    <m/>
    <m/>
    <m/>
    <m/>
    <s v="TWMCCRARY"/>
    <m/>
    <m/>
    <m/>
    <m/>
    <s v="WJCLYMER"/>
    <m/>
    <m/>
    <m/>
    <m/>
    <m/>
    <m/>
    <m/>
    <m/>
    <m/>
    <s v="ZANZJ"/>
    <d v="2020-02-24T00:00:00"/>
    <d v="2020-02-24T00:00:00"/>
    <d v="2020-03-03T00:00:00"/>
    <m/>
    <s v="DDGERMAN"/>
    <n v="43894"/>
    <n v="43894"/>
    <n v="43896"/>
    <n v="43896"/>
    <m/>
    <m/>
    <m/>
    <m/>
    <m/>
    <s v="SVCORDERMAN"/>
    <n v="43916"/>
    <m/>
    <d v="2020-03-26T00:00:00"/>
    <d v="2020-03-26T00:00:00"/>
    <s v="DDGERMAN"/>
    <n v="43913"/>
    <n v="43913"/>
    <n v="43913"/>
    <n v="43913"/>
    <m/>
    <m/>
    <m/>
    <d v="2020-03-30T00:00:00"/>
    <m/>
    <s v="TWMCCRARY"/>
    <m/>
    <m/>
    <m/>
    <m/>
    <m/>
    <m/>
    <m/>
    <d v="2020-05-04T00:00:00"/>
    <m/>
    <s v="DDGERMAN"/>
    <d v="2020-03-25T00:00:00"/>
    <m/>
    <d v="2020-03-25T00:00:00"/>
    <d v="2020-03-25T00:00:00"/>
    <s v="RKWOOD"/>
    <m/>
    <m/>
    <m/>
    <m/>
    <m/>
    <m/>
    <m/>
    <m/>
    <m/>
    <x v="0"/>
    <x v="0"/>
  </r>
  <r>
    <s v="SLSHEETS"/>
    <n v="1902424610"/>
    <s v="CSS/CONV-CUSTOM-BLDR"/>
    <s v="M. P. KELLY DESIGN &amp; CONSTRUCTION SERVICES, LLC"/>
    <s v="COMMONWEALTH TOOL AND MACHINE"/>
    <s v="BO"/>
    <d v="2020-01-16T00:00:00"/>
    <d v="2020-05-05T00:00:00"/>
    <m/>
    <s v="Job 1912"/>
    <s v="NC"/>
    <s v="NC"/>
    <x v="7"/>
    <s v="NC"/>
    <s v="E1"/>
    <s v="OTHER"/>
    <n v="43860"/>
    <n v="43861"/>
    <m/>
    <n v="52655"/>
    <n v="0"/>
    <n v="32.19"/>
    <n v="45.56"/>
    <n v="45.56"/>
    <n v="0"/>
    <m/>
    <n v="0"/>
    <n v="0"/>
    <n v="0"/>
    <m/>
    <m/>
    <n v="0"/>
    <n v="7744"/>
    <n v="14.707000000000001"/>
    <n v="0"/>
    <m/>
    <n v="0"/>
    <m/>
    <m/>
    <m/>
    <m/>
    <m/>
    <s v="TWMCCRARY"/>
    <m/>
    <m/>
    <m/>
    <m/>
    <s v="WJCLYMER"/>
    <m/>
    <m/>
    <m/>
    <m/>
    <m/>
    <m/>
    <m/>
    <m/>
    <m/>
    <s v="ZANZJ"/>
    <d v="2020-02-24T00:00:00"/>
    <d v="2020-02-24T00:00:00"/>
    <d v="2020-03-03T00:00:00"/>
    <m/>
    <s v="DDGERMAN"/>
    <n v="43894"/>
    <n v="43894"/>
    <n v="43896"/>
    <n v="43896"/>
    <m/>
    <m/>
    <m/>
    <m/>
    <m/>
    <s v="SVCORDERMAN"/>
    <n v="43916"/>
    <m/>
    <d v="2020-03-26T00:00:00"/>
    <d v="2020-03-26T00:00:00"/>
    <s v="DDGERMAN"/>
    <n v="43913"/>
    <n v="43913"/>
    <n v="43913"/>
    <n v="43913"/>
    <m/>
    <m/>
    <m/>
    <m/>
    <m/>
    <s v="TWMCCRARY"/>
    <m/>
    <m/>
    <m/>
    <m/>
    <m/>
    <m/>
    <m/>
    <d v="2020-05-01T00:00:00"/>
    <m/>
    <s v="DDGERMAN"/>
    <d v="2020-03-25T00:00:00"/>
    <m/>
    <d v="2020-03-25T00:00:00"/>
    <d v="2020-03-25T00:00:00"/>
    <s v="RKWOOD"/>
    <m/>
    <m/>
    <m/>
    <m/>
    <m/>
    <m/>
    <m/>
    <m/>
    <m/>
    <x v="0"/>
    <x v="0"/>
  </r>
  <r>
    <s v="JDLEDBETTER"/>
    <n v="2000381401"/>
    <s v="VP/Z-CUSTOM-BLDR"/>
    <s v="GREEN CONSTRUCTION COMPANY, INC."/>
    <s v="DONELL'S PHARMACY REV-2-20-20"/>
    <s v="BO"/>
    <d v="2020-02-27T00:00:00"/>
    <d v="2020-04-09T00:00:00"/>
    <m/>
    <m/>
    <m/>
    <m/>
    <x v="7"/>
    <s v="NC"/>
    <s v="E1"/>
    <m/>
    <d v="2020-03-02T00:00:00"/>
    <d v="2020-03-03T00:00:00"/>
    <m/>
    <n v="34466.019999999997"/>
    <n v="0"/>
    <n v="7.4"/>
    <n v="7.63"/>
    <n v="7.63"/>
    <n v="73.77"/>
    <n v="71"/>
    <n v="129.5"/>
    <n v="0"/>
    <n v="129.5"/>
    <n v="16999.29"/>
    <n v="8096.9"/>
    <n v="0"/>
    <n v="12331.65"/>
    <n v="35.779000000000003"/>
    <n v="0"/>
    <m/>
    <n v="34.299999999999997"/>
    <m/>
    <m/>
    <m/>
    <m/>
    <m/>
    <m/>
    <m/>
    <m/>
    <m/>
    <m/>
    <s v="CEQUERRY"/>
    <m/>
    <m/>
    <n v="43899"/>
    <n v="43899"/>
    <s v="AYSMITH"/>
    <n v="43895"/>
    <m/>
    <n v="43895"/>
    <m/>
    <s v="ZANZJ"/>
    <d v="2020-03-04T00:00:00"/>
    <d v="2020-03-04T00:00:00"/>
    <d v="2020-03-09T00:00:00"/>
    <d v="2020-03-09T00:00:00"/>
    <s v="DDGERMAN"/>
    <n v="43900"/>
    <n v="43900"/>
    <n v="43901"/>
    <n v="43901"/>
    <m/>
    <m/>
    <m/>
    <m/>
    <m/>
    <s v="SVCORDERMAN"/>
    <d v="2020-03-19T00:00:00"/>
    <m/>
    <d v="2020-03-19T00:00:00"/>
    <d v="2020-03-18T00:00:00"/>
    <s v="ZANZJ"/>
    <d v="2020-03-17T00:00:00"/>
    <d v="2020-03-17T00:00:00"/>
    <d v="2020-03-17T00:00:00"/>
    <d v="2020-03-17T00:00:00"/>
    <m/>
    <m/>
    <m/>
    <d v="2020-03-23T00:00:00"/>
    <m/>
    <s v="CEQUERRY"/>
    <m/>
    <m/>
    <n v="43907"/>
    <n v="43907"/>
    <m/>
    <m/>
    <m/>
    <d v="2020-04-09T00:00:00"/>
    <m/>
    <s v="ZANZJ"/>
    <d v="2020-03-18T00:00:00"/>
    <m/>
    <d v="2020-03-18T00:00:00"/>
    <d v="2020-03-17T00:00:00"/>
    <m/>
    <m/>
    <m/>
    <m/>
    <m/>
    <s v="JCGORHAM"/>
    <m/>
    <m/>
    <m/>
    <m/>
    <x v="0"/>
    <x v="0"/>
  </r>
  <r>
    <s v="BSWOFFORD"/>
    <n v="1900844028"/>
    <s v="VP/CLAIM-ENPARTS-BLDR"/>
    <s v="DUNN BUILDING COMPANY, L.L.C."/>
    <s v="GP NAHEOLA - TM BLDG &amp; CHEM FE"/>
    <s v="BO"/>
    <d v="2020-03-06T00:00:00"/>
    <m/>
    <m/>
    <m/>
    <s v="NC"/>
    <s v="NC"/>
    <x v="7"/>
    <s v="NC"/>
    <s v="E1"/>
    <s v="OTHER"/>
    <m/>
    <m/>
    <m/>
    <n v="0"/>
    <n v="0"/>
    <n v="0"/>
    <n v="0.63"/>
    <n v="0.63"/>
    <n v="0"/>
    <m/>
    <n v="0"/>
    <n v="0"/>
    <n v="0"/>
    <m/>
    <m/>
    <n v="0"/>
    <n v="0"/>
    <m/>
    <n v="-2441.81"/>
    <m/>
    <n v="0"/>
    <m/>
    <m/>
    <m/>
    <m/>
    <m/>
    <s v="MKWONG"/>
    <m/>
    <m/>
    <m/>
    <m/>
    <s v="CEQUERRY"/>
    <m/>
    <m/>
    <m/>
    <m/>
    <m/>
    <m/>
    <m/>
    <m/>
    <m/>
    <s v="KAMENDENHALL"/>
    <n v="43899"/>
    <m/>
    <n v="43899"/>
    <m/>
    <m/>
    <m/>
    <m/>
    <m/>
    <m/>
    <m/>
    <m/>
    <m/>
    <m/>
    <m/>
    <s v="SVCORDERMAN"/>
    <d v="2020-03-09T00:00:00"/>
    <m/>
    <d v="2020-03-09T00:00:00"/>
    <d v="2020-03-09T00:00:00"/>
    <m/>
    <m/>
    <m/>
    <m/>
    <m/>
    <m/>
    <m/>
    <m/>
    <n v="43902"/>
    <m/>
    <m/>
    <m/>
    <m/>
    <m/>
    <m/>
    <m/>
    <m/>
    <m/>
    <d v="2020-03-12T00:00:00"/>
    <n v="43902"/>
    <s v="BUNNS"/>
    <d v="2020-03-09T00:00:00"/>
    <m/>
    <d v="2020-03-09T00:00:00"/>
    <d v="2020-03-09T00:00:00"/>
    <s v="MJGUFFEY"/>
    <m/>
    <m/>
    <m/>
    <m/>
    <m/>
    <m/>
    <m/>
    <m/>
    <m/>
    <x v="0"/>
    <x v="2"/>
  </r>
  <r>
    <s v="JDLEDBETTER"/>
    <n v="1902416401"/>
    <s v="VP/Z-CUSTOM-BLDR"/>
    <s v="GEORGE W. REAGAN COMPANY, INC."/>
    <s v="KATOM REV3 -- FINAL"/>
    <s v="BO"/>
    <d v="2019-11-11T00:00:00"/>
    <d v="2020-03-25T00:00:00"/>
    <m/>
    <s v="19-26"/>
    <m/>
    <m/>
    <x v="7"/>
    <s v="NC"/>
    <s v="F1"/>
    <m/>
    <d v="2019-12-18T00:00:00"/>
    <d v="2019-12-18T00:00:00"/>
    <m/>
    <n v="377719.92"/>
    <n v="0"/>
    <n v="159.35"/>
    <n v="153.69"/>
    <n v="153.69"/>
    <n v="336.41"/>
    <m/>
    <n v="456"/>
    <n v="0"/>
    <n v="456"/>
    <n v="77727.399999999994"/>
    <n v="37016.43"/>
    <n v="0"/>
    <n v="81844.88"/>
    <n v="21.667999999999999"/>
    <n v="0"/>
    <m/>
    <n v="21"/>
    <m/>
    <m/>
    <m/>
    <m/>
    <m/>
    <m/>
    <m/>
    <m/>
    <m/>
    <m/>
    <s v="CEQUERRY"/>
    <d v="2019-12-16T00:00:00"/>
    <d v="2019-12-16T00:00:00"/>
    <d v="2019-12-16T00:00:00"/>
    <m/>
    <s v="THLONG"/>
    <d v="2020-01-16T00:00:00"/>
    <d v="2020-01-16T00:00:00"/>
    <d v="2020-01-17T00:00:00"/>
    <m/>
    <s v="TSIMMONS"/>
    <d v="2020-01-20T00:00:00"/>
    <d v="2020-01-20T00:00:00"/>
    <d v="2020-02-11T00:00:00"/>
    <d v="2020-02-13T00:00:00"/>
    <s v="FCJORDAN"/>
    <d v="2020-02-19T00:00:00"/>
    <d v="2020-02-19T00:00:00"/>
    <d v="2020-03-02T00:00:00"/>
    <d v="2020-03-02T00:00:00"/>
    <m/>
    <m/>
    <m/>
    <m/>
    <m/>
    <s v="SVCORDERMAN"/>
    <d v="2020-03-06T00:00:00"/>
    <m/>
    <d v="2020-03-06T00:00:00"/>
    <d v="2020-03-07T00:00:00"/>
    <s v="TSIMMONS"/>
    <d v="2020-03-06T00:00:00"/>
    <d v="2020-03-06T00:00:00"/>
    <d v="2020-03-06T00:00:00"/>
    <d v="2020-03-05T00:00:00"/>
    <m/>
    <m/>
    <m/>
    <d v="2020-03-11T00:00:00"/>
    <m/>
    <s v="CEQUERRY"/>
    <m/>
    <m/>
    <m/>
    <m/>
    <m/>
    <m/>
    <m/>
    <d v="2020-03-27T00:00:00"/>
    <m/>
    <s v="TSIMMONS"/>
    <d v="2020-03-06T00:00:00"/>
    <m/>
    <d v="2020-03-06T00:00:00"/>
    <d v="2020-03-06T00:00:00"/>
    <m/>
    <m/>
    <m/>
    <m/>
    <m/>
    <s v="GCSMITH"/>
    <m/>
    <m/>
    <m/>
    <m/>
    <x v="0"/>
    <x v="0"/>
  </r>
  <r>
    <s v="RBPREVO"/>
    <n v="1902537601"/>
    <s v="VP/Z-CUSTOM-BLDR"/>
    <s v="STEEL BUILDING SPECIALISTS"/>
    <s v="COMPOSITE YACHT 11-25-19"/>
    <s v="BO"/>
    <d v="2019-12-04T00:00:00"/>
    <d v="2020-04-07T00:00:00"/>
    <m/>
    <m/>
    <s v="NC"/>
    <s v="NC"/>
    <x v="7"/>
    <s v="NC"/>
    <s v="F1"/>
    <m/>
    <d v="2019-12-18T00:00:00"/>
    <d v="2019-12-18T00:00:00"/>
    <m/>
    <n v="357269.42"/>
    <n v="0"/>
    <n v="123.33"/>
    <n v="120.89"/>
    <n v="120.89"/>
    <n v="386.77"/>
    <m/>
    <n v="368.5"/>
    <n v="0"/>
    <n v="368.5"/>
    <n v="88797.74"/>
    <n v="42285.11"/>
    <n v="0"/>
    <n v="84184.68"/>
    <n v="23.562999999999999"/>
    <n v="0"/>
    <m/>
    <n v="17.399999999999999"/>
    <m/>
    <m/>
    <m/>
    <m/>
    <m/>
    <s v="JKALE"/>
    <d v="2019-12-31T00:00:00"/>
    <d v="2019-12-31T00:00:00"/>
    <d v="2020-01-20T00:00:00"/>
    <d v="2020-01-20T00:00:00"/>
    <s v="MKWONG"/>
    <d v="2020-01-16T00:00:00"/>
    <d v="2020-01-16T00:00:00"/>
    <d v="2020-01-17T00:00:00"/>
    <d v="2020-01-22T00:00:00"/>
    <s v="DMANOHARAN"/>
    <n v="43851"/>
    <n v="43851"/>
    <n v="43852"/>
    <m/>
    <s v="DRHAMMONDS"/>
    <d v="2020-01-27T00:00:00"/>
    <d v="2020-01-27T00:00:00"/>
    <d v="2020-02-14T00:00:00"/>
    <d v="2020-02-24T00:00:00"/>
    <s v="DMDUBBS"/>
    <d v="2020-02-17T00:00:00"/>
    <d v="2020-02-18T00:00:00"/>
    <d v="2020-02-26T00:00:00"/>
    <d v="2020-02-27T00:00:00"/>
    <m/>
    <m/>
    <m/>
    <m/>
    <m/>
    <s v="SVCORDERMAN"/>
    <d v="2020-03-05T00:00:00"/>
    <m/>
    <d v="2020-03-19T00:00:00"/>
    <n v="43906"/>
    <s v="DMDUBBS"/>
    <n v="43892"/>
    <n v="43889"/>
    <n v="43892"/>
    <n v="43889"/>
    <m/>
    <m/>
    <m/>
    <n v="43909"/>
    <m/>
    <s v="MKWONG"/>
    <m/>
    <m/>
    <d v="2020-01-22T00:00:00"/>
    <n v="43852"/>
    <m/>
    <m/>
    <m/>
    <d v="2020-04-03T00:00:00"/>
    <m/>
    <s v="DMDUBBS"/>
    <d v="2020-03-04T00:00:00"/>
    <m/>
    <d v="2020-03-04T00:00:00"/>
    <d v="2020-03-02T00:00:00"/>
    <s v="RKWOOD"/>
    <n v="43801"/>
    <n v="43801"/>
    <n v="43816"/>
    <n v="43818"/>
    <m/>
    <m/>
    <m/>
    <m/>
    <m/>
    <x v="0"/>
    <x v="0"/>
  </r>
  <r>
    <s v="SLSHEETS"/>
    <n v="1902424607"/>
    <s v="VP/Z-CUSTOM-BLDR"/>
    <s v="M. P. KELLY DESIGN &amp; CONSTRUCTION SERVICES, LLC"/>
    <s v="COMMONWEALTH TOOL AND MACHINE"/>
    <s v="BO"/>
    <d v="2020-01-13T00:00:00"/>
    <d v="2020-04-28T00:00:00"/>
    <m/>
    <s v="Job 1912"/>
    <s v="NC"/>
    <s v="NC"/>
    <x v="7"/>
    <s v="NC"/>
    <s v="F1"/>
    <s v="OTHER"/>
    <d v="2020-01-22T00:00:00"/>
    <d v="2020-01-23T00:00:00"/>
    <m/>
    <n v="184889.59"/>
    <n v="0"/>
    <n v="91.56"/>
    <n v="91.44"/>
    <n v="91.44"/>
    <n v="0"/>
    <m/>
    <n v="0"/>
    <n v="0"/>
    <n v="0"/>
    <m/>
    <m/>
    <n v="0"/>
    <n v="56253.37"/>
    <n v="30.425000000000001"/>
    <n v="0"/>
    <m/>
    <n v="0"/>
    <m/>
    <m/>
    <m/>
    <m/>
    <m/>
    <s v="TWMCCRARY"/>
    <m/>
    <m/>
    <m/>
    <m/>
    <s v="WJCLYMER"/>
    <m/>
    <m/>
    <m/>
    <m/>
    <m/>
    <m/>
    <m/>
    <m/>
    <m/>
    <s v="TSIMMONS"/>
    <d v="2020-02-24T00:00:00"/>
    <d v="2020-02-24T00:00:00"/>
    <d v="2020-03-09T00:00:00"/>
    <d v="2020-03-09T00:00:00"/>
    <s v="DRHAMMONDS"/>
    <d v="2020-03-10T00:00:00"/>
    <d v="2020-03-10T00:00:00"/>
    <d v="2020-03-23T00:00:00"/>
    <d v="2020-03-23T00:00:00"/>
    <m/>
    <m/>
    <m/>
    <m/>
    <m/>
    <s v="SVCORDERMAN"/>
    <d v="2020-03-26T00:00:00"/>
    <m/>
    <d v="2020-03-26T00:00:00"/>
    <n v="43916"/>
    <s v="TSIMMONS"/>
    <d v="2020-03-25T00:00:00"/>
    <d v="2020-03-25T00:00:00"/>
    <d v="2020-03-25T00:00:00"/>
    <d v="2020-03-25T00:00:00"/>
    <m/>
    <m/>
    <m/>
    <m/>
    <m/>
    <s v="TWMCCRARY"/>
    <m/>
    <m/>
    <m/>
    <m/>
    <m/>
    <m/>
    <m/>
    <d v="2020-04-24T00:00:00"/>
    <m/>
    <s v="TSIMMONS"/>
    <d v="2020-03-25T00:00:00"/>
    <m/>
    <d v="2020-03-25T00:00:00"/>
    <d v="2020-03-25T00:00:00"/>
    <s v="RKWOOD"/>
    <m/>
    <m/>
    <m/>
    <m/>
    <m/>
    <m/>
    <m/>
    <m/>
    <m/>
    <x v="0"/>
    <x v="0"/>
  </r>
  <r>
    <s v="VIWEBSTER"/>
    <n v="1902412301"/>
    <s v="VP/Z-CUSTOM-BLDR"/>
    <s v="HARRELL CONSTRUCTION COMPANY, INC."/>
    <s v="GEORGE MARKS ES COVER"/>
    <s v="EN"/>
    <d v="2020-02-28T00:00:00"/>
    <d v="2020-07-27T00:00:00"/>
    <m/>
    <s v="2020-02"/>
    <s v="NC"/>
    <s v="MEM"/>
    <x v="7"/>
    <s v="NC"/>
    <s v="F1"/>
    <s v="CR"/>
    <d v="2020-03-10T00:00:00"/>
    <d v="2020-03-11T00:00:00"/>
    <m/>
    <n v="42365.78"/>
    <n v="0"/>
    <n v="14.29"/>
    <n v="0"/>
    <n v="0"/>
    <n v="35.58"/>
    <m/>
    <n v="43"/>
    <n v="0"/>
    <n v="43"/>
    <n v="8219.36"/>
    <n v="3913.98"/>
    <n v="0"/>
    <n v="11329.1"/>
    <n v="26.741"/>
    <n v="0"/>
    <m/>
    <n v="25.6"/>
    <m/>
    <m/>
    <m/>
    <m/>
    <m/>
    <s v="YABUKUPPEH"/>
    <d v="2020-03-11T00:00:00"/>
    <d v="2020-03-10T00:00:00"/>
    <d v="2020-03-17T00:00:00"/>
    <d v="2020-03-13T00:00:00"/>
    <s v="JOWOOD"/>
    <d v="2020-03-16T00:00:00"/>
    <m/>
    <d v="2020-03-16T00:00:00"/>
    <d v="2020-03-13T00:00:00"/>
    <s v="KRGRAHAM"/>
    <n v="43908"/>
    <m/>
    <n v="43908"/>
    <m/>
    <s v="DMDUBBS"/>
    <d v="2020-03-23T00:00:00"/>
    <d v="2020-03-23T00:00:00"/>
    <d v="2020-03-23T00:00:00"/>
    <d v="2020-03-23T00:00:00"/>
    <s v="JLYONS"/>
    <d v="2020-03-24T00:00:00"/>
    <d v="2020-03-24T00:00:00"/>
    <d v="2020-03-25T00:00:00"/>
    <d v="2020-03-25T00:00:00"/>
    <m/>
    <m/>
    <m/>
    <m/>
    <m/>
    <s v="SVCORDERMAN"/>
    <d v="2020-06-30T00:00:00"/>
    <m/>
    <d v="2020-06-30T00:00:00"/>
    <m/>
    <s v="DMDUBBS"/>
    <d v="2020-04-01T00:00:00"/>
    <d v="2020-03-26T00:00:00"/>
    <d v="2020-04-01T00:00:00"/>
    <d v="2020-03-26T00:00:00"/>
    <m/>
    <m/>
    <m/>
    <m/>
    <m/>
    <s v="JOWOOD"/>
    <m/>
    <m/>
    <m/>
    <m/>
    <m/>
    <m/>
    <m/>
    <d v="2020-07-27T00:00:00"/>
    <m/>
    <s v="DMDUBBS"/>
    <d v="2020-04-08T00:00:00"/>
    <m/>
    <d v="2020-04-08T00:00:00"/>
    <d v="2020-03-27T00:00:00"/>
    <s v="THLONG"/>
    <d v="2020-03-06T00:00:00"/>
    <m/>
    <d v="2020-03-10T00:00:00"/>
    <d v="2020-03-10T00:00:00"/>
    <s v="SWAIJ"/>
    <m/>
    <m/>
    <m/>
    <m/>
    <x v="0"/>
    <x v="0"/>
  </r>
  <r>
    <s v="MJMONTGOMERY"/>
    <n v="1900351425"/>
    <s v="VP/CLAIM-ENPARTS-BLDR"/>
    <s v="EPOC CONSTRUCTION INC."/>
    <s v="FORT BRAGG SOF(HPTC)"/>
    <s v="BO"/>
    <d v="2020-03-25T00:00:00"/>
    <m/>
    <m/>
    <n v="119"/>
    <s v="NC"/>
    <s v="NC"/>
    <x v="7"/>
    <s v="NC"/>
    <s v="F1"/>
    <s v="OTHER"/>
    <m/>
    <m/>
    <m/>
    <n v="603.57000000000005"/>
    <n v="0"/>
    <n v="0.04"/>
    <n v="0.04"/>
    <n v="0.04"/>
    <n v="0"/>
    <m/>
    <n v="0"/>
    <n v="0"/>
    <n v="0"/>
    <m/>
    <m/>
    <n v="0"/>
    <n v="137.94"/>
    <n v="22.853999999999999"/>
    <n v="0"/>
    <m/>
    <n v="0"/>
    <m/>
    <m/>
    <m/>
    <m/>
    <m/>
    <s v="CEQUERRY"/>
    <m/>
    <m/>
    <m/>
    <m/>
    <s v="CEQUERRY"/>
    <m/>
    <m/>
    <m/>
    <m/>
    <m/>
    <m/>
    <m/>
    <m/>
    <m/>
    <s v="MJMONTGOMERY"/>
    <m/>
    <m/>
    <d v="2020-03-25T00:00:00"/>
    <m/>
    <m/>
    <m/>
    <m/>
    <m/>
    <m/>
    <m/>
    <m/>
    <m/>
    <m/>
    <m/>
    <s v="SVCORDERMAN"/>
    <d v="2020-03-26T00:00:00"/>
    <m/>
    <d v="2020-03-26T00:00:00"/>
    <d v="2020-03-26T00:00:00"/>
    <m/>
    <m/>
    <m/>
    <m/>
    <m/>
    <m/>
    <m/>
    <m/>
    <n v="43920"/>
    <m/>
    <s v="CEQUERRY"/>
    <m/>
    <m/>
    <m/>
    <m/>
    <m/>
    <m/>
    <m/>
    <n v="43921"/>
    <m/>
    <s v="MJMONTGOMERY"/>
    <d v="2020-03-25T00:00:00"/>
    <m/>
    <d v="2020-03-25T00:00:00"/>
    <d v="2020-03-25T00:00:00"/>
    <s v="TLWOLFE"/>
    <m/>
    <m/>
    <m/>
    <m/>
    <m/>
    <m/>
    <m/>
    <m/>
    <m/>
    <x v="0"/>
    <x v="2"/>
  </r>
  <r>
    <s v="SLSHEETS"/>
    <n v="2000346501"/>
    <s v="VP-ENPARTS-BLDR"/>
    <s v="DPR CONSTRUCTION, A GENERAL PARTNERSHIP"/>
    <s v="BUILDING A1 REROOF- CAMP LEJEU"/>
    <s v="BO"/>
    <d v="2020-02-18T00:00:00"/>
    <m/>
    <m/>
    <m/>
    <m/>
    <m/>
    <x v="7"/>
    <s v="NC"/>
    <m/>
    <s v="CCF"/>
    <m/>
    <m/>
    <m/>
    <n v="11297.91"/>
    <n v="11297.91"/>
    <n v="0.75"/>
    <n v="0.92"/>
    <n v="0.92"/>
    <n v="0"/>
    <m/>
    <n v="0"/>
    <n v="0"/>
    <n v="0"/>
    <m/>
    <m/>
    <n v="0"/>
    <n v="4304.9799999999996"/>
    <n v="38.103999999999999"/>
    <n v="4337.17"/>
    <n v="38.389000000000003"/>
    <n v="0"/>
    <m/>
    <m/>
    <m/>
    <m/>
    <m/>
    <m/>
    <m/>
    <m/>
    <m/>
    <m/>
    <m/>
    <m/>
    <m/>
    <m/>
    <m/>
    <m/>
    <m/>
    <m/>
    <m/>
    <m/>
    <s v="BUNNS"/>
    <d v="2020-02-24T00:00:00"/>
    <m/>
    <d v="2020-02-24T00:00:00"/>
    <m/>
    <m/>
    <m/>
    <m/>
    <m/>
    <m/>
    <m/>
    <m/>
    <m/>
    <m/>
    <m/>
    <s v="SVCORDERMAN"/>
    <d v="2020-02-24T00:00:00"/>
    <m/>
    <d v="2020-02-24T00:00:00"/>
    <d v="2020-02-24T00:00:00"/>
    <m/>
    <m/>
    <m/>
    <m/>
    <m/>
    <m/>
    <m/>
    <m/>
    <d v="2020-02-27T00:00:00"/>
    <m/>
    <m/>
    <m/>
    <m/>
    <m/>
    <m/>
    <m/>
    <m/>
    <m/>
    <d v="2020-03-02T00:00:00"/>
    <n v="43886"/>
    <s v="BUNNS"/>
    <d v="2020-02-24T00:00:00"/>
    <m/>
    <d v="2020-02-24T00:00:00"/>
    <d v="2020-02-24T00:00:00"/>
    <m/>
    <m/>
    <m/>
    <m/>
    <m/>
    <m/>
    <m/>
    <m/>
    <m/>
    <m/>
    <x v="0"/>
    <x v="1"/>
  </r>
  <r>
    <s v="DBJONES"/>
    <n v="1901876403"/>
    <s v="VP-ENPARTS-BLDR"/>
    <s v="IMARK BUILDERS, INC."/>
    <s v="ATLANTIC TRACTOR"/>
    <s v="CL"/>
    <d v="2020-02-24T00:00:00"/>
    <m/>
    <m/>
    <m/>
    <m/>
    <m/>
    <x v="7"/>
    <s v="NC"/>
    <m/>
    <m/>
    <m/>
    <m/>
    <n v="43896"/>
    <n v="872.64"/>
    <n v="872.64"/>
    <n v="0.1"/>
    <n v="0.1"/>
    <n v="0.1"/>
    <n v="0"/>
    <m/>
    <n v="0"/>
    <n v="0"/>
    <n v="0"/>
    <m/>
    <m/>
    <n v="0"/>
    <n v="139.35"/>
    <n v="15.968999999999999"/>
    <n v="247.05"/>
    <n v="28.31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2-24T00:00:00"/>
    <m/>
    <d v="2020-02-24T00:00:00"/>
    <d v="2020-02-24T00:00:00"/>
    <m/>
    <m/>
    <m/>
    <m/>
    <m/>
    <m/>
    <m/>
    <m/>
    <d v="2020-02-27T00:00:00"/>
    <m/>
    <m/>
    <m/>
    <m/>
    <m/>
    <m/>
    <m/>
    <m/>
    <m/>
    <d v="2020-03-02T00:00:00"/>
    <n v="43892"/>
    <s v="DBJONES"/>
    <d v="2020-02-24T00:00:00"/>
    <m/>
    <d v="2020-02-24T00:00:00"/>
    <d v="2020-02-24T00:00:00"/>
    <m/>
    <m/>
    <m/>
    <m/>
    <m/>
    <m/>
    <m/>
    <m/>
    <m/>
    <m/>
    <x v="0"/>
    <x v="1"/>
  </r>
  <r>
    <s v="MJMONTGOMERY"/>
    <n v="1803978359"/>
    <s v="VP-ENPARTS-BLDR"/>
    <s v="LEMARTEC CORPORATION"/>
    <s v="OHL FISH FARM  JCP"/>
    <s v="BO"/>
    <d v="2020-02-25T00:00:00"/>
    <m/>
    <m/>
    <s v="16223-2C P26"/>
    <m/>
    <m/>
    <x v="7"/>
    <s v="NC"/>
    <m/>
    <m/>
    <m/>
    <m/>
    <m/>
    <n v="1"/>
    <n v="0"/>
    <n v="0.02"/>
    <n v="0.02"/>
    <n v="0.02"/>
    <n v="0"/>
    <m/>
    <n v="0"/>
    <n v="0"/>
    <n v="0"/>
    <m/>
    <m/>
    <n v="0"/>
    <n v="-22"/>
    <m/>
    <n v="-62.67"/>
    <m/>
    <n v="0"/>
    <m/>
    <m/>
    <m/>
    <m/>
    <m/>
    <m/>
    <m/>
    <m/>
    <m/>
    <m/>
    <m/>
    <m/>
    <m/>
    <m/>
    <m/>
    <m/>
    <m/>
    <m/>
    <m/>
    <m/>
    <s v="BUNNS"/>
    <d v="2020-02-25T00:00:00"/>
    <m/>
    <d v="2020-02-25T00:00:00"/>
    <m/>
    <m/>
    <m/>
    <m/>
    <m/>
    <m/>
    <m/>
    <m/>
    <m/>
    <m/>
    <m/>
    <s v="SVCORDERMAN"/>
    <d v="2020-02-26T00:00:00"/>
    <m/>
    <d v="2020-02-26T00:00:00"/>
    <d v="2020-02-26T00:00:00"/>
    <m/>
    <m/>
    <m/>
    <m/>
    <m/>
    <m/>
    <m/>
    <m/>
    <d v="2020-03-02T00:00:00"/>
    <m/>
    <m/>
    <m/>
    <m/>
    <m/>
    <m/>
    <m/>
    <m/>
    <m/>
    <d v="2020-03-06T00:00:00"/>
    <d v="2020-03-05T00:00:00"/>
    <s v="BUNNS"/>
    <d v="2020-02-25T00:00:00"/>
    <m/>
    <d v="2020-02-25T00:00:00"/>
    <d v="2020-02-25T00:00:00"/>
    <m/>
    <m/>
    <m/>
    <m/>
    <m/>
    <m/>
    <m/>
    <m/>
    <m/>
    <m/>
    <x v="0"/>
    <x v="1"/>
  </r>
  <r>
    <s v="DBJONES"/>
    <n v="2000396302"/>
    <s v="VP/Z-CUSTOM-BLDR"/>
    <s v="DPH GENERAL CONTRACTORS, LLC"/>
    <s v="DUPLIN WINERY TANKS"/>
    <s v="BO"/>
    <d v="2020-02-27T00:00:00"/>
    <d v="2020-03-30T00:00:00"/>
    <m/>
    <s v="DUPLIN WINERY TANKS"/>
    <m/>
    <m/>
    <x v="7"/>
    <s v="NC"/>
    <m/>
    <m/>
    <d v="2020-02-27T00:00:00"/>
    <d v="2020-02-28T00:00:00"/>
    <m/>
    <n v="9418.18"/>
    <n v="0"/>
    <n v="2.08"/>
    <n v="4.1399999999999997"/>
    <n v="4.1399999999999997"/>
    <n v="0"/>
    <m/>
    <n v="0"/>
    <n v="0"/>
    <n v="0"/>
    <m/>
    <m/>
    <n v="0"/>
    <n v="1891.71"/>
    <n v="20.085999999999999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02T00:00:00"/>
    <m/>
    <d v="2020-03-02T00:00:00"/>
    <d v="2020-03-02T00:00:00"/>
    <m/>
    <m/>
    <m/>
    <m/>
    <m/>
    <m/>
    <m/>
    <m/>
    <d v="2020-03-05T00:00:00"/>
    <m/>
    <m/>
    <m/>
    <m/>
    <m/>
    <m/>
    <m/>
    <m/>
    <m/>
    <d v="2020-03-30T00:00:00"/>
    <m/>
    <s v="DBJONES"/>
    <d v="2020-02-28T00:00:00"/>
    <m/>
    <d v="2020-02-28T00:00:00"/>
    <d v="2020-02-28T00:00:00"/>
    <m/>
    <m/>
    <m/>
    <m/>
    <m/>
    <m/>
    <m/>
    <m/>
    <m/>
    <m/>
    <x v="0"/>
    <x v="0"/>
  </r>
  <r>
    <s v="VIWEBSTER"/>
    <n v="2000450701"/>
    <s v="VP-ENPARTS-BLDR"/>
    <s v="CANCO GENERAL CONTRACTORS, INC."/>
    <s v="EL BETHEL TABERNACLE REPLACEME"/>
    <s v="BO"/>
    <d v="2020-03-06T00:00:00"/>
    <m/>
    <m/>
    <m/>
    <m/>
    <m/>
    <x v="7"/>
    <s v="NC"/>
    <m/>
    <m/>
    <m/>
    <m/>
    <m/>
    <n v="3964.26"/>
    <n v="3964.26"/>
    <n v="0.11"/>
    <n v="0.11"/>
    <n v="0.11"/>
    <n v="0"/>
    <m/>
    <n v="0"/>
    <n v="0"/>
    <n v="0"/>
    <m/>
    <m/>
    <n v="0"/>
    <n v="471.56"/>
    <n v="11.895"/>
    <n v="625.70000000000005"/>
    <n v="15.784000000000001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06T00:00:00"/>
    <m/>
    <d v="2020-03-06T00:00:00"/>
    <d v="2020-03-06T00:00:00"/>
    <m/>
    <m/>
    <m/>
    <m/>
    <m/>
    <m/>
    <m/>
    <m/>
    <n v="43901"/>
    <m/>
    <m/>
    <m/>
    <m/>
    <m/>
    <m/>
    <m/>
    <m/>
    <m/>
    <d v="2020-03-17T00:00:00"/>
    <d v="2020-03-16T00:00:00"/>
    <s v="CARUSHING"/>
    <d v="2020-03-06T00:00:00"/>
    <m/>
    <d v="2020-03-06T00:00:00"/>
    <d v="2020-03-06T00:00:00"/>
    <m/>
    <m/>
    <m/>
    <m/>
    <m/>
    <m/>
    <m/>
    <m/>
    <m/>
    <m/>
    <x v="0"/>
    <x v="1"/>
  </r>
  <r>
    <s v="DBJONES"/>
    <n v="2000497301"/>
    <s v="VP/ROOF-ENPARTS-BLDR"/>
    <s v="GREGORY DEVELOPMENT, LLC"/>
    <s v="PURYEAR CANOPY ENCLOSURE"/>
    <s v="BO"/>
    <d v="2020-03-10T00:00:00"/>
    <m/>
    <m/>
    <s v="Puryear 1310"/>
    <m/>
    <m/>
    <x v="7"/>
    <s v="NC"/>
    <m/>
    <m/>
    <m/>
    <m/>
    <m/>
    <n v="26017.52"/>
    <n v="26017.52"/>
    <n v="7.57"/>
    <n v="7.53"/>
    <n v="7.53"/>
    <n v="0"/>
    <m/>
    <n v="0"/>
    <n v="0"/>
    <n v="0"/>
    <m/>
    <m/>
    <n v="0"/>
    <n v="7527.52"/>
    <n v="28.933"/>
    <n v="7386.8"/>
    <n v="28.3919999999999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3T00:00:00"/>
    <m/>
    <d v="2020-03-13T00:00:00"/>
    <n v="43903"/>
    <m/>
    <m/>
    <m/>
    <m/>
    <m/>
    <m/>
    <m/>
    <m/>
    <n v="43908"/>
    <m/>
    <m/>
    <m/>
    <m/>
    <m/>
    <m/>
    <m/>
    <m/>
    <m/>
    <n v="43917"/>
    <n v="43917"/>
    <s v="DBJONES"/>
    <d v="2020-03-12T00:00:00"/>
    <m/>
    <d v="2020-03-12T00:00:00"/>
    <d v="2020-03-12T00:00:00"/>
    <m/>
    <m/>
    <m/>
    <m/>
    <m/>
    <m/>
    <m/>
    <m/>
    <m/>
    <m/>
    <x v="0"/>
    <x v="2"/>
  </r>
  <r>
    <s v="JDLEDBETTER"/>
    <n v="2000568001"/>
    <s v="VP-ENPARTS-BLDR"/>
    <s v="GRC, INC."/>
    <s v="GRC PETWORKS ROOF HATCH"/>
    <s v="BO"/>
    <d v="2020-03-19T00:00:00"/>
    <d v="2020-04-03T00:00:00"/>
    <m/>
    <m/>
    <m/>
    <m/>
    <x v="7"/>
    <s v="NC"/>
    <m/>
    <m/>
    <m/>
    <m/>
    <m/>
    <n v="2059"/>
    <n v="0"/>
    <n v="0.25"/>
    <n v="0.25"/>
    <n v="0.25"/>
    <n v="0"/>
    <m/>
    <n v="0"/>
    <n v="0"/>
    <n v="0"/>
    <m/>
    <m/>
    <n v="0"/>
    <n v="309"/>
    <n v="15.007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3-20T00:00:00"/>
    <m/>
    <m/>
    <m/>
    <m/>
    <m/>
    <m/>
    <m/>
    <m/>
    <d v="2020-03-25T00:00:00"/>
    <m/>
    <m/>
    <m/>
    <m/>
    <m/>
    <m/>
    <m/>
    <m/>
    <m/>
    <d v="2020-04-03T00:00:00"/>
    <m/>
    <s v="JDLEDBETTER"/>
    <d v="2020-03-19T00:00:00"/>
    <m/>
    <d v="2020-03-19T00:00:00"/>
    <d v="2020-03-19T00:00:00"/>
    <m/>
    <m/>
    <m/>
    <m/>
    <m/>
    <m/>
    <m/>
    <m/>
    <m/>
    <m/>
    <x v="0"/>
    <x v="1"/>
  </r>
  <r>
    <s v="MJMONTGOMERY"/>
    <n v="1803978363"/>
    <s v="VP/CLAIM-ENPARTS-BLDR"/>
    <s v="LEMARTEC CORPORATION"/>
    <s v="OHL FISH FARM  JCP"/>
    <s v="BO"/>
    <d v="2020-03-20T00:00:00"/>
    <m/>
    <m/>
    <s v="16223-2C P26"/>
    <m/>
    <m/>
    <x v="7"/>
    <s v="NC"/>
    <m/>
    <s v="OTHER"/>
    <m/>
    <m/>
    <m/>
    <n v="0"/>
    <n v="0"/>
    <n v="0"/>
    <n v="0.14000000000000001"/>
    <n v="0.14000000000000001"/>
    <n v="0"/>
    <m/>
    <n v="0"/>
    <n v="0"/>
    <n v="0"/>
    <m/>
    <m/>
    <n v="0"/>
    <n v="0"/>
    <m/>
    <n v="-5.62"/>
    <m/>
    <n v="0"/>
    <m/>
    <m/>
    <m/>
    <m/>
    <m/>
    <m/>
    <m/>
    <m/>
    <m/>
    <m/>
    <m/>
    <m/>
    <m/>
    <m/>
    <m/>
    <m/>
    <m/>
    <m/>
    <m/>
    <m/>
    <s v="MJMONTGOMERY"/>
    <d v="2020-03-23T00:00:00"/>
    <m/>
    <d v="2020-03-23T00:00:00"/>
    <m/>
    <m/>
    <m/>
    <m/>
    <m/>
    <m/>
    <m/>
    <m/>
    <m/>
    <m/>
    <m/>
    <s v="SVCORDERMAN"/>
    <d v="2020-03-23T00:00:00"/>
    <m/>
    <d v="2020-03-23T00:00:00"/>
    <d v="2020-03-23T00:00:00"/>
    <m/>
    <m/>
    <m/>
    <m/>
    <m/>
    <m/>
    <m/>
    <m/>
    <d v="2020-03-26T00:00:00"/>
    <m/>
    <m/>
    <m/>
    <m/>
    <m/>
    <m/>
    <m/>
    <m/>
    <m/>
    <d v="2020-04-23T00:00:00"/>
    <n v="43914"/>
    <s v="BUNNS"/>
    <d v="2020-03-23T00:00:00"/>
    <m/>
    <d v="2020-03-23T00:00:00"/>
    <d v="2020-03-23T00:00:00"/>
    <m/>
    <m/>
    <m/>
    <m/>
    <m/>
    <m/>
    <m/>
    <m/>
    <m/>
    <m/>
    <x v="0"/>
    <x v="2"/>
  </r>
  <r>
    <s v="SLMCNABB"/>
    <n v="1901466502"/>
    <s v="VP/FSTRK-STD-BLDR"/>
    <s v="JON PROPERTIES, LLC"/>
    <s v="MARCEL VYVERBERG"/>
    <s v="BO"/>
    <d v="2020-03-03T00:00:00"/>
    <d v="2020-03-09T00:00:00"/>
    <m/>
    <s v="7.17.19"/>
    <s v="CST"/>
    <s v="MEM"/>
    <x v="8"/>
    <s v="NC"/>
    <s v="B3"/>
    <m/>
    <n v="43893"/>
    <n v="43894"/>
    <m/>
    <n v="1676.67"/>
    <n v="1676.67"/>
    <n v="0.25"/>
    <n v="0.23"/>
    <n v="0.23"/>
    <n v="0"/>
    <m/>
    <n v="0"/>
    <n v="0"/>
    <n v="0"/>
    <m/>
    <m/>
    <n v="0"/>
    <n v="89.78"/>
    <n v="5.3550000000000004"/>
    <n v="120.38"/>
    <n v="7.18"/>
    <n v="0"/>
    <m/>
    <m/>
    <m/>
    <m/>
    <m/>
    <s v="ANMILLS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04T00:00:00"/>
    <m/>
    <d v="2020-03-04T00:00:00"/>
    <d v="2020-03-04T00:00:00"/>
    <m/>
    <m/>
    <m/>
    <m/>
    <m/>
    <m/>
    <m/>
    <m/>
    <m/>
    <m/>
    <s v="CEQUERRY"/>
    <m/>
    <m/>
    <m/>
    <m/>
    <m/>
    <m/>
    <m/>
    <d v="2020-03-11T00:00:00"/>
    <d v="2020-03-12T00:00:00"/>
    <s v="SLMCNABB"/>
    <d v="2020-03-03T00:00:00"/>
    <m/>
    <d v="2020-03-03T00:00:00"/>
    <d v="2020-03-03T00:00:00"/>
    <m/>
    <m/>
    <m/>
    <m/>
    <m/>
    <m/>
    <m/>
    <m/>
    <m/>
    <m/>
    <x v="0"/>
    <x v="0"/>
  </r>
  <r>
    <s v="SLMCNABB"/>
    <n v="1901466503"/>
    <s v="VP/CLAIM-ENPARTS-BLDR"/>
    <s v="JON PROPERTIES, LLC"/>
    <s v="MARCEL VYVERBERG"/>
    <s v="BO"/>
    <d v="2020-03-03T00:00:00"/>
    <d v="2020-03-09T00:00:00"/>
    <m/>
    <s v="7.17.19"/>
    <s v="CST"/>
    <s v="MEM"/>
    <x v="8"/>
    <s v="NC"/>
    <s v="B3"/>
    <m/>
    <m/>
    <m/>
    <m/>
    <n v="0"/>
    <n v="0"/>
    <n v="0.14000000000000001"/>
    <n v="7.0000000000000007E-2"/>
    <n v="7.0000000000000007E-2"/>
    <n v="0"/>
    <m/>
    <n v="0"/>
    <n v="0"/>
    <n v="0"/>
    <m/>
    <m/>
    <n v="0"/>
    <n v="-358.8"/>
    <m/>
    <n v="-96.35"/>
    <m/>
    <n v="0"/>
    <m/>
    <m/>
    <m/>
    <m/>
    <m/>
    <s v="ANMILLS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04T00:00:00"/>
    <m/>
    <d v="2020-03-04T00:00:00"/>
    <d v="2020-03-04T00:00:00"/>
    <m/>
    <m/>
    <m/>
    <m/>
    <m/>
    <m/>
    <m/>
    <m/>
    <m/>
    <m/>
    <s v="CEQUERRY"/>
    <m/>
    <m/>
    <m/>
    <m/>
    <m/>
    <m/>
    <m/>
    <d v="2020-03-11T00:00:00"/>
    <n v="43902"/>
    <s v="SLMCNABB"/>
    <d v="2020-03-03T00:00:00"/>
    <m/>
    <d v="2020-03-03T00:00:00"/>
    <d v="2020-03-03T00:00:00"/>
    <m/>
    <m/>
    <m/>
    <m/>
    <m/>
    <m/>
    <m/>
    <m/>
    <m/>
    <m/>
    <x v="0"/>
    <x v="2"/>
  </r>
  <r>
    <s v="RBPREVO"/>
    <n v="1902630101"/>
    <s v="VP/Z-CUSTOM-BLDR"/>
    <s v="CULLISON-WRIGHT CONSTRUCTION CORP."/>
    <s v="OTOW BLDG 106"/>
    <s v="EN"/>
    <d v="2019-12-31T00:00:00"/>
    <n v="43955"/>
    <m/>
    <m/>
    <m/>
    <s v="NC"/>
    <x v="15"/>
    <s v="NC"/>
    <s v="B1"/>
    <s v="OTHER"/>
    <n v="43850"/>
    <n v="43850"/>
    <m/>
    <n v="173208.53"/>
    <n v="0"/>
    <n v="47.07"/>
    <n v="0"/>
    <n v="0"/>
    <n v="290.58"/>
    <m/>
    <n v="250.5"/>
    <n v="1"/>
    <n v="251.5"/>
    <n v="67127.05"/>
    <n v="31965"/>
    <n v="0"/>
    <n v="46772.53"/>
    <n v="27.004000000000001"/>
    <n v="0"/>
    <m/>
    <n v="25.5"/>
    <m/>
    <m/>
    <m/>
    <m/>
    <m/>
    <s v="WJCLYMER"/>
    <n v="43850"/>
    <n v="43850"/>
    <n v="43866"/>
    <n v="43860"/>
    <s v="CJFALIN"/>
    <n v="43865"/>
    <n v="43865"/>
    <n v="43865"/>
    <n v="43859"/>
    <s v="LLONG2"/>
    <n v="43865"/>
    <n v="43865"/>
    <n v="43865"/>
    <m/>
    <s v="AADRIAN2"/>
    <n v="43955"/>
    <m/>
    <n v="43959"/>
    <n v="43882"/>
    <s v="WALANDIS"/>
    <n v="43899"/>
    <m/>
    <n v="43906"/>
    <m/>
    <m/>
    <m/>
    <m/>
    <m/>
    <m/>
    <s v="SVCORDERMAN"/>
    <d v="2020-04-13T00:00:00"/>
    <m/>
    <d v="2020-04-13T00:00:00"/>
    <m/>
    <m/>
    <m/>
    <m/>
    <m/>
    <m/>
    <m/>
    <m/>
    <m/>
    <m/>
    <m/>
    <s v="WJCLYMER"/>
    <m/>
    <m/>
    <m/>
    <m/>
    <m/>
    <m/>
    <m/>
    <d v="2020-05-06T00:00:00"/>
    <m/>
    <s v="WALANDIS"/>
    <d v="2020-04-10T00:00:00"/>
    <m/>
    <d v="2020-04-10T00:00:00"/>
    <d v="2020-03-27T00:00:00"/>
    <m/>
    <m/>
    <m/>
    <m/>
    <m/>
    <m/>
    <m/>
    <m/>
    <m/>
    <m/>
    <x v="0"/>
    <x v="0"/>
  </r>
  <r>
    <s v="BLSCHADEMAN"/>
    <n v="2000060501"/>
    <s v="VP/Z-CUSTOM-BLDR"/>
    <s v="CANNON BUILDING SYSTEMS, INC."/>
    <s v="KCKPS MAINTENANCE FACILITY"/>
    <s v="BO"/>
    <d v="2020-01-13T00:00:00"/>
    <d v="2020-04-17T00:00:00"/>
    <m/>
    <m/>
    <s v="CST"/>
    <s v="NC"/>
    <x v="12"/>
    <s v="STJ"/>
    <s v="B1"/>
    <m/>
    <d v="2020-01-17T00:00:00"/>
    <d v="2020-01-17T00:00:00"/>
    <m/>
    <n v="107879.47"/>
    <n v="0"/>
    <n v="28.28"/>
    <n v="30.15"/>
    <n v="30.15"/>
    <n v="169.07"/>
    <m/>
    <n v="195.75"/>
    <n v="0"/>
    <n v="195.75"/>
    <n v="39055.08"/>
    <n v="18597.66"/>
    <n v="0"/>
    <n v="28852.799999999999"/>
    <n v="26.745000000000001"/>
    <n v="0"/>
    <m/>
    <n v="14.1"/>
    <m/>
    <m/>
    <m/>
    <m/>
    <m/>
    <s v="CJFALIN"/>
    <n v="43873"/>
    <n v="43873"/>
    <n v="43875"/>
    <n v="43875"/>
    <s v="TWMCCRARY"/>
    <n v="43875"/>
    <n v="43875"/>
    <n v="43875"/>
    <n v="43880"/>
    <s v="MOHAN"/>
    <n v="43882"/>
    <n v="43882"/>
    <n v="43882"/>
    <n v="43882"/>
    <s v="MBRENNEMAN"/>
    <d v="2020-02-19T00:00:00"/>
    <d v="2020-02-20T00:00:00"/>
    <d v="2020-03-04T00:00:00"/>
    <d v="2020-03-05T00:00:00"/>
    <s v="KRBALENTINE"/>
    <d v="2020-03-05T00:00:00"/>
    <d v="2020-03-05T00:00:00"/>
    <d v="2020-03-10T00:00:00"/>
    <d v="2020-03-13T00:00:00"/>
    <m/>
    <m/>
    <m/>
    <m/>
    <m/>
    <s v="SVCORDERMAN"/>
    <n v="43907"/>
    <m/>
    <d v="2020-03-17T00:00:00"/>
    <d v="2020-03-17T00:00:00"/>
    <s v="MBRENNEMAN2"/>
    <d v="2020-03-12T00:00:00"/>
    <d v="2020-03-11T00:00:00"/>
    <d v="2020-03-12T00:00:00"/>
    <d v="2020-03-16T00:00:00"/>
    <m/>
    <m/>
    <m/>
    <d v="2020-03-20T00:00:00"/>
    <m/>
    <s v="MLJOB"/>
    <m/>
    <m/>
    <m/>
    <m/>
    <m/>
    <m/>
    <m/>
    <d v="2020-04-14T00:00:00"/>
    <m/>
    <s v="KRBALENTINE"/>
    <d v="2020-03-16T00:00:00"/>
    <m/>
    <d v="2020-03-16T00:00:00"/>
    <d v="2020-03-16T00:00:00"/>
    <s v="MFLAGG"/>
    <n v="43850"/>
    <n v="43850"/>
    <n v="43858"/>
    <n v="43858"/>
    <m/>
    <m/>
    <m/>
    <m/>
    <m/>
    <x v="0"/>
    <x v="0"/>
  </r>
  <r>
    <s v="RKBEELMAN"/>
    <n v="2000357901"/>
    <s v="VP/Z-CUSTOM-BLDR"/>
    <s v="LEE CONSTRUCTION, INC."/>
    <s v="EMPIRICAL SECURITY ADDITION"/>
    <s v="BO"/>
    <d v="2020-02-19T00:00:00"/>
    <n v="43942"/>
    <m/>
    <n v="6120"/>
    <s v="CST"/>
    <s v="MEM"/>
    <x v="12"/>
    <s v="STJ"/>
    <s v="B1"/>
    <m/>
    <n v="43899"/>
    <n v="43900"/>
    <m/>
    <n v="30687.71"/>
    <n v="0"/>
    <n v="5.01"/>
    <n v="6.3"/>
    <n v="6.3"/>
    <n v="81.760000000000005"/>
    <m/>
    <n v="95.5"/>
    <n v="33.25"/>
    <n v="128.75"/>
    <n v="18885.189999999999"/>
    <n v="8992.9500000000007"/>
    <n v="0"/>
    <n v="9960.1200000000008"/>
    <n v="32.456000000000003"/>
    <n v="0"/>
    <m/>
    <n v="11.8"/>
    <m/>
    <m/>
    <m/>
    <m/>
    <m/>
    <s v="SMARONDE"/>
    <n v="43892"/>
    <m/>
    <n v="43894"/>
    <n v="43894"/>
    <s v="JOWOOD"/>
    <n v="43893"/>
    <m/>
    <n v="43893"/>
    <n v="43893"/>
    <s v="MAHA"/>
    <n v="43901"/>
    <n v="43901"/>
    <n v="43901"/>
    <n v="43901"/>
    <s v="KCLARK"/>
    <n v="43895"/>
    <m/>
    <n v="43907"/>
    <m/>
    <s v="JOMILLS"/>
    <n v="43907"/>
    <n v="43907"/>
    <n v="43910"/>
    <m/>
    <m/>
    <m/>
    <m/>
    <m/>
    <m/>
    <s v="SVCORDERMAN"/>
    <d v="2020-03-27T00:00:00"/>
    <m/>
    <d v="2020-03-27T00:00:00"/>
    <d v="2020-03-27T00:00:00"/>
    <s v="KCLARK"/>
    <n v="43914"/>
    <m/>
    <n v="43914"/>
    <m/>
    <m/>
    <m/>
    <m/>
    <d v="2020-04-01T00:00:00"/>
    <m/>
    <s v="JOWOOD"/>
    <m/>
    <m/>
    <m/>
    <m/>
    <m/>
    <m/>
    <m/>
    <d v="2020-04-21T00:00:00"/>
    <m/>
    <s v="JOMILLS"/>
    <d v="2020-03-26T00:00:00"/>
    <m/>
    <d v="2020-03-26T00:00:00"/>
    <d v="2020-03-26T00:00:00"/>
    <s v="ABALLARD"/>
    <n v="43888"/>
    <m/>
    <n v="43889"/>
    <n v="43889"/>
    <m/>
    <m/>
    <m/>
    <m/>
    <m/>
    <x v="0"/>
    <x v="0"/>
  </r>
  <r>
    <s v="PRLANTZ"/>
    <n v="2000020801"/>
    <s v="VP/Z-CUSTOM-BLDR"/>
    <s v="BOUMA &amp; COMPANY"/>
    <s v="SEC TURBINE"/>
    <s v="EN"/>
    <d v="2020-02-18T00:00:00"/>
    <d v="2020-05-11T00:00:00"/>
    <m/>
    <m/>
    <s v="AR"/>
    <s v="VIS"/>
    <x v="12"/>
    <s v="STJ"/>
    <s v="D1"/>
    <m/>
    <d v="2020-03-25T00:00:00"/>
    <d v="2020-03-26T00:00:00"/>
    <m/>
    <n v="40203.57"/>
    <n v="0"/>
    <n v="11.2"/>
    <n v="0"/>
    <n v="0"/>
    <n v="62.14"/>
    <m/>
    <n v="126.25"/>
    <n v="0"/>
    <n v="126.25"/>
    <n v="14354.94"/>
    <n v="6835.69"/>
    <n v="0"/>
    <n v="11218.58"/>
    <n v="27.904"/>
    <n v="0"/>
    <m/>
    <n v="27"/>
    <m/>
    <m/>
    <m/>
    <m/>
    <m/>
    <s v="YHUANG"/>
    <d v="2020-03-02T00:00:00"/>
    <d v="2020-03-02T00:00:00"/>
    <d v="2020-03-06T00:00:00"/>
    <n v="43895"/>
    <s v="CAWANG"/>
    <n v="43895"/>
    <m/>
    <n v="43895"/>
    <m/>
    <m/>
    <m/>
    <m/>
    <m/>
    <m/>
    <s v="MWMUSSELWHITE"/>
    <d v="2020-03-09T00:00:00"/>
    <d v="2020-03-07T00:00:00"/>
    <d v="2020-03-20T00:00:00"/>
    <d v="2020-03-18T00:00:00"/>
    <s v="MWMUSSELWHITE"/>
    <d v="2020-03-23T00:00:00"/>
    <d v="2020-03-13T00:00:00"/>
    <d v="2020-03-25T00:00:00"/>
    <d v="2020-03-18T00:00:00"/>
    <m/>
    <m/>
    <m/>
    <m/>
    <m/>
    <s v="SVCORDERMAN"/>
    <d v="2020-04-07T00:00:00"/>
    <m/>
    <d v="2020-04-07T00:00:00"/>
    <m/>
    <s v="MWMUSSELWHITE"/>
    <d v="2020-03-24T00:00:00"/>
    <d v="2020-03-10T00:00:00"/>
    <d v="2020-03-24T00:00:00"/>
    <d v="2020-03-19T00:00:00"/>
    <m/>
    <m/>
    <m/>
    <m/>
    <m/>
    <s v="MLJOB"/>
    <m/>
    <m/>
    <d v="2020-03-12T00:00:00"/>
    <m/>
    <m/>
    <m/>
    <m/>
    <d v="2020-05-11T00:00:00"/>
    <m/>
    <s v="MWMUSSELWHITE"/>
    <d v="2020-03-31T00:00:00"/>
    <m/>
    <d v="2020-03-31T00:00:00"/>
    <d v="2020-03-25T00:00:00"/>
    <s v="ASHMC"/>
    <d v="2020-02-20T00:00:00"/>
    <m/>
    <d v="2020-02-26T00:00:00"/>
    <n v="43887"/>
    <m/>
    <m/>
    <m/>
    <m/>
    <m/>
    <x v="0"/>
    <x v="0"/>
  </r>
  <r>
    <s v="BLSCHADEMAN"/>
    <n v="1900625127"/>
    <s v="VP/CLAIM-ENPARTS-BLDR"/>
    <s v="ECHELON CONSTRUCTORS LLC"/>
    <s v="ALRO_WI"/>
    <s v="CL"/>
    <d v="2020-02-25T00:00:00"/>
    <m/>
    <m/>
    <m/>
    <s v="STJ"/>
    <s v="STJ"/>
    <x v="12"/>
    <s v="STJ"/>
    <s v="D1"/>
    <m/>
    <m/>
    <m/>
    <d v="2020-03-07T00:00:00"/>
    <n v="0"/>
    <n v="0"/>
    <n v="0.02"/>
    <n v="0.02"/>
    <n v="0.02"/>
    <n v="0"/>
    <m/>
    <n v="0"/>
    <n v="0"/>
    <n v="0"/>
    <m/>
    <m/>
    <n v="0"/>
    <n v="-21"/>
    <m/>
    <n v="-33.729999999999997"/>
    <m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20-02-25T00:00:00"/>
    <m/>
    <d v="2020-02-25T00:00:00"/>
    <d v="2020-02-25T00:00:00"/>
    <m/>
    <m/>
    <m/>
    <m/>
    <m/>
    <m/>
    <m/>
    <m/>
    <d v="2020-02-28T00:00:00"/>
    <m/>
    <s v="PAULT"/>
    <m/>
    <m/>
    <m/>
    <m/>
    <m/>
    <m/>
    <m/>
    <d v="2020-02-28T00:00:00"/>
    <d v="2020-02-27T00:00:00"/>
    <s v="JSSNIDER"/>
    <d v="2020-02-25T00:00:00"/>
    <m/>
    <d v="2020-02-25T00:00:00"/>
    <d v="2020-02-25T00:00:00"/>
    <s v="JRKRUPPSTADT"/>
    <m/>
    <m/>
    <m/>
    <m/>
    <m/>
    <m/>
    <m/>
    <m/>
    <m/>
    <x v="0"/>
    <x v="2"/>
  </r>
  <r>
    <s v="BLSCHADEMAN"/>
    <n v="1900625128"/>
    <s v="VP-ENPARTS-BLDR"/>
    <s v="ECHELON CONSTRUCTORS LLC"/>
    <s v="ALRO_WI"/>
    <s v="BO"/>
    <d v="2020-02-29T00:00:00"/>
    <d v="2020-03-15T00:00:00"/>
    <m/>
    <m/>
    <s v="STJ"/>
    <s v="STJ"/>
    <x v="12"/>
    <s v="STJ"/>
    <s v="D1"/>
    <m/>
    <m/>
    <m/>
    <m/>
    <n v="6111.46"/>
    <n v="6111.46"/>
    <n v="1.57"/>
    <n v="1.58"/>
    <n v="1.58"/>
    <n v="0"/>
    <m/>
    <n v="0"/>
    <n v="0"/>
    <n v="0"/>
    <m/>
    <m/>
    <n v="0"/>
    <n v="2655.96"/>
    <n v="43.459000000000003"/>
    <n v="2484.85"/>
    <n v="40.658999999999999"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20-03-02T00:00:00"/>
    <m/>
    <d v="2020-03-02T00:00:00"/>
    <d v="2020-03-02T00:00:00"/>
    <m/>
    <m/>
    <m/>
    <m/>
    <m/>
    <m/>
    <m/>
    <m/>
    <m/>
    <m/>
    <s v="PAULT"/>
    <m/>
    <m/>
    <m/>
    <m/>
    <m/>
    <m/>
    <m/>
    <d v="2020-03-11T00:00:00"/>
    <n v="43894"/>
    <s v="DGSCHADEMAN"/>
    <d v="2020-02-29T00:00:00"/>
    <m/>
    <d v="2020-02-29T00:00:00"/>
    <d v="2020-03-02T00:00:00"/>
    <s v="JRKRUPPSTADT"/>
    <m/>
    <m/>
    <m/>
    <m/>
    <m/>
    <m/>
    <m/>
    <m/>
    <m/>
    <x v="1"/>
    <x v="1"/>
  </r>
  <r>
    <s v="BLSCHADEMAN"/>
    <n v="1900625129"/>
    <s v="VP/CLAIM-ENPARTS-BLDR"/>
    <s v="ECHELON CONSTRUCTORS LLC"/>
    <s v="ALRO_WI"/>
    <s v="BO"/>
    <d v="2020-03-02T00:00:00"/>
    <m/>
    <m/>
    <m/>
    <s v="STJ"/>
    <s v="STJ"/>
    <x v="12"/>
    <s v="STJ"/>
    <s v="D1"/>
    <m/>
    <m/>
    <m/>
    <m/>
    <n v="0"/>
    <n v="0"/>
    <n v="0.03"/>
    <n v="0.03"/>
    <n v="0.03"/>
    <n v="0"/>
    <m/>
    <n v="0"/>
    <n v="0"/>
    <n v="0"/>
    <m/>
    <m/>
    <n v="0"/>
    <n v="-89.97"/>
    <m/>
    <n v="-67.459999999999994"/>
    <m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20-03-03T00:00:00"/>
    <m/>
    <d v="2020-03-03T00:00:00"/>
    <d v="2020-03-03T00:00:00"/>
    <m/>
    <m/>
    <m/>
    <m/>
    <m/>
    <m/>
    <m/>
    <m/>
    <m/>
    <m/>
    <s v="PAULT"/>
    <m/>
    <m/>
    <m/>
    <m/>
    <m/>
    <m/>
    <m/>
    <d v="2020-03-06T00:00:00"/>
    <d v="2020-03-06T00:00:00"/>
    <s v="CARUSHING"/>
    <d v="2020-03-02T00:00:00"/>
    <m/>
    <d v="2020-03-02T00:00:00"/>
    <d v="2020-03-02T00:00:00"/>
    <s v="JRKRUPPSTADT"/>
    <m/>
    <m/>
    <m/>
    <m/>
    <m/>
    <m/>
    <m/>
    <m/>
    <m/>
    <x v="0"/>
    <x v="2"/>
  </r>
  <r>
    <s v="BLSCHADEMAN"/>
    <n v="1900625131"/>
    <s v="VP/CLAIM-ENPARTS-BLDR"/>
    <s v="ECHELON CONSTRUCTORS LLC"/>
    <s v="ALRO_WI"/>
    <s v="BO"/>
    <d v="2020-03-05T00:00:00"/>
    <m/>
    <m/>
    <m/>
    <s v="STJ"/>
    <s v="STJ"/>
    <x v="12"/>
    <s v="STJ"/>
    <s v="D1"/>
    <s v="OTHER"/>
    <m/>
    <m/>
    <m/>
    <n v="32.49"/>
    <n v="0"/>
    <n v="0"/>
    <n v="0"/>
    <n v="0"/>
    <n v="0"/>
    <m/>
    <n v="0"/>
    <n v="0"/>
    <n v="0"/>
    <m/>
    <m/>
    <n v="0"/>
    <n v="11.78"/>
    <n v="36.256999999999998"/>
    <n v="-8.42"/>
    <m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20-03-12T00:00:00"/>
    <m/>
    <d v="2020-03-12T00:00:00"/>
    <d v="2020-03-12T00:00:00"/>
    <m/>
    <m/>
    <m/>
    <m/>
    <m/>
    <m/>
    <m/>
    <m/>
    <d v="2020-03-16T00:00:00"/>
    <m/>
    <s v="PAULT"/>
    <m/>
    <m/>
    <m/>
    <m/>
    <m/>
    <m/>
    <m/>
    <d v="2020-03-17T00:00:00"/>
    <d v="2020-03-18T00:00:00"/>
    <s v="LRSNODGRASS"/>
    <d v="2020-03-10T00:00:00"/>
    <m/>
    <d v="2020-03-10T00:00:00"/>
    <d v="2020-03-12T00:00:00"/>
    <s v="JRKRUPPSTADT"/>
    <m/>
    <m/>
    <m/>
    <m/>
    <m/>
    <m/>
    <m/>
    <m/>
    <m/>
    <x v="1"/>
    <x v="2"/>
  </r>
  <r>
    <s v="BLSCHADEMAN"/>
    <n v="1900625133"/>
    <s v="VP-ENPARTS-BLDR"/>
    <s v="ECHELON CONSTRUCTORS LLC"/>
    <s v="ALRO_WI"/>
    <s v="BO"/>
    <d v="2020-03-17T00:00:00"/>
    <m/>
    <m/>
    <m/>
    <s v="STJ"/>
    <s v="STJ"/>
    <x v="12"/>
    <s v="STJ"/>
    <s v="D1"/>
    <m/>
    <m/>
    <m/>
    <m/>
    <n v="413.86"/>
    <n v="413.86"/>
    <n v="0.03"/>
    <n v="0.04"/>
    <n v="0.04"/>
    <n v="0"/>
    <m/>
    <n v="0"/>
    <n v="0"/>
    <n v="0"/>
    <m/>
    <m/>
    <n v="0"/>
    <n v="82.5"/>
    <n v="19.934000000000001"/>
    <n v="231.29"/>
    <n v="55.886000000000003"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20-03-17T00:00:00"/>
    <m/>
    <d v="2020-03-17T00:00:00"/>
    <d v="2020-03-17T00:00:00"/>
    <m/>
    <m/>
    <m/>
    <m/>
    <m/>
    <m/>
    <m/>
    <m/>
    <m/>
    <m/>
    <s v="PAULT"/>
    <m/>
    <m/>
    <m/>
    <m/>
    <m/>
    <m/>
    <m/>
    <d v="2020-03-19T00:00:00"/>
    <n v="43910"/>
    <s v="LRSNODGRASS"/>
    <d v="2020-03-17T00:00:00"/>
    <m/>
    <d v="2020-03-17T00:00:00"/>
    <d v="2020-03-17T00:00:00"/>
    <s v="JRKRUPPSTADT"/>
    <m/>
    <m/>
    <m/>
    <m/>
    <m/>
    <m/>
    <m/>
    <m/>
    <m/>
    <x v="0"/>
    <x v="1"/>
  </r>
  <r>
    <s v="FRIZR"/>
    <n v="1901462801"/>
    <s v="VP/Z-CUSTOM-BLDR"/>
    <s v="BAKER BUILDERS, LLC"/>
    <s v="MIKE SHAW"/>
    <s v="CL"/>
    <d v="2019-07-11T00:00:00"/>
    <d v="2020-03-20T00:00:00"/>
    <m/>
    <m/>
    <s v="STJ"/>
    <s v="STJ"/>
    <x v="12"/>
    <s v="STJ"/>
    <s v="F1"/>
    <m/>
    <d v="2020-02-03T00:00:00"/>
    <d v="2020-02-03T00:00:00"/>
    <n v="43916"/>
    <n v="482697.12"/>
    <n v="482697.12"/>
    <n v="167.01"/>
    <n v="140.21"/>
    <n v="140.21"/>
    <n v="805.62"/>
    <m/>
    <n v="1409.5"/>
    <n v="0"/>
    <n v="1409.5"/>
    <n v="183490.15"/>
    <n v="88647.22"/>
    <n v="0"/>
    <n v="83781.36"/>
    <n v="17.356999999999999"/>
    <n v="210197.54"/>
    <n v="43.545999999999999"/>
    <n v="14.7"/>
    <m/>
    <m/>
    <m/>
    <m/>
    <m/>
    <s v="CLCONRAD"/>
    <n v="43809"/>
    <n v="43809"/>
    <n v="43852"/>
    <n v="43853"/>
    <s v="MLJOB"/>
    <n v="43847"/>
    <n v="43847"/>
    <n v="43850"/>
    <n v="43850"/>
    <s v="JPKELLY"/>
    <n v="43773"/>
    <n v="43773"/>
    <n v="43818"/>
    <n v="43816"/>
    <s v="BLROBERTS"/>
    <n v="43853"/>
    <n v="43853"/>
    <n v="43875"/>
    <n v="43885"/>
    <s v="MEPRUIETT"/>
    <n v="43867"/>
    <n v="43867"/>
    <n v="43882"/>
    <n v="43887"/>
    <s v="PCDUNGER"/>
    <n v="43871"/>
    <n v="43885"/>
    <n v="43889"/>
    <n v="43888"/>
    <s v="SVCORDERMAN"/>
    <n v="43888"/>
    <m/>
    <d v="2020-02-28T00:00:00"/>
    <n v="43889"/>
    <s v="BLROBERTS"/>
    <n v="43882"/>
    <n v="43882"/>
    <n v="43882"/>
    <n v="43900"/>
    <m/>
    <m/>
    <m/>
    <n v="43894"/>
    <m/>
    <s v="MLJOB"/>
    <m/>
    <m/>
    <m/>
    <m/>
    <m/>
    <m/>
    <m/>
    <d v="2020-03-12T00:00:00"/>
    <n v="43908"/>
    <s v="MEPRUIETT"/>
    <d v="2020-02-28T00:00:00"/>
    <m/>
    <d v="2020-02-28T00:00:00"/>
    <d v="2020-02-28T00:00:00"/>
    <s v="JPKELLY"/>
    <n v="43780"/>
    <n v="43780"/>
    <n v="43782"/>
    <n v="43782"/>
    <m/>
    <m/>
    <m/>
    <m/>
    <m/>
    <x v="0"/>
    <x v="0"/>
  </r>
  <r>
    <s v="RKBEELMAN"/>
    <n v="1900396143"/>
    <s v="VP/CLAIM-ENPARTS-BLDR"/>
    <s v="CROSSLAND CONSTRUCTION"/>
    <s v="WASHBURN UNIVERSITY"/>
    <s v="CL"/>
    <d v="2020-02-25T00:00:00"/>
    <m/>
    <m/>
    <m/>
    <s v="STJ"/>
    <s v="NC"/>
    <x v="12"/>
    <s v="STJ"/>
    <s v="F1"/>
    <m/>
    <m/>
    <m/>
    <d v="2020-03-15T00:00:00"/>
    <n v="0"/>
    <n v="0"/>
    <n v="0.05"/>
    <n v="0.05"/>
    <n v="0.05"/>
    <n v="0"/>
    <m/>
    <n v="0"/>
    <n v="0"/>
    <n v="0"/>
    <m/>
    <m/>
    <n v="0"/>
    <n v="-101"/>
    <m/>
    <n v="-177.32"/>
    <m/>
    <n v="0"/>
    <m/>
    <m/>
    <m/>
    <m/>
    <m/>
    <s v="MKWONG"/>
    <m/>
    <m/>
    <m/>
    <m/>
    <s v="CJFALIN"/>
    <m/>
    <m/>
    <m/>
    <m/>
    <m/>
    <m/>
    <m/>
    <m/>
    <m/>
    <m/>
    <m/>
    <m/>
    <m/>
    <m/>
    <m/>
    <m/>
    <m/>
    <m/>
    <m/>
    <m/>
    <m/>
    <m/>
    <m/>
    <m/>
    <s v="SVCORDERMAN"/>
    <d v="2020-02-25T00:00:00"/>
    <m/>
    <d v="2020-02-25T00:00:00"/>
    <d v="2020-02-25T00:00:00"/>
    <m/>
    <m/>
    <m/>
    <m/>
    <m/>
    <m/>
    <m/>
    <m/>
    <d v="2020-02-28T00:00:00"/>
    <m/>
    <m/>
    <m/>
    <m/>
    <m/>
    <m/>
    <m/>
    <m/>
    <m/>
    <d v="2020-02-28T00:00:00"/>
    <d v="2020-02-27T00:00:00"/>
    <s v="LRSNODGRASS"/>
    <d v="2020-02-25T00:00:00"/>
    <m/>
    <d v="2020-02-25T00:00:00"/>
    <d v="2020-02-25T00:00:00"/>
    <s v="JPKELLY"/>
    <m/>
    <m/>
    <m/>
    <m/>
    <m/>
    <m/>
    <m/>
    <m/>
    <m/>
    <x v="0"/>
    <x v="2"/>
  </r>
  <r>
    <s v="RKBEELMAN"/>
    <n v="1900396147"/>
    <s v="VP/CLAIM-ENPARTS-BLDR"/>
    <s v="CROSSLAND CONSTRUCTION"/>
    <s v="WASHBURN UNIVERSITY"/>
    <s v="BO"/>
    <d v="2020-03-04T00:00:00"/>
    <m/>
    <m/>
    <m/>
    <s v="STJ"/>
    <s v="NC"/>
    <x v="12"/>
    <s v="STJ"/>
    <s v="F1"/>
    <m/>
    <m/>
    <m/>
    <m/>
    <n v="0"/>
    <n v="0"/>
    <n v="0.01"/>
    <n v="0.01"/>
    <n v="0.01"/>
    <n v="0"/>
    <m/>
    <n v="0"/>
    <n v="0"/>
    <n v="0"/>
    <m/>
    <m/>
    <n v="0"/>
    <n v="-22"/>
    <m/>
    <n v="-305.08"/>
    <m/>
    <n v="0"/>
    <m/>
    <m/>
    <m/>
    <m/>
    <m/>
    <s v="MKWONG"/>
    <m/>
    <m/>
    <m/>
    <m/>
    <s v="CJFALIN"/>
    <m/>
    <m/>
    <m/>
    <m/>
    <m/>
    <m/>
    <m/>
    <m/>
    <m/>
    <m/>
    <m/>
    <m/>
    <m/>
    <m/>
    <m/>
    <m/>
    <m/>
    <m/>
    <m/>
    <m/>
    <m/>
    <m/>
    <m/>
    <m/>
    <s v="SVCORDERMAN"/>
    <d v="2020-03-04T00:00:00"/>
    <m/>
    <d v="2020-03-04T00:00:00"/>
    <d v="2020-03-04T00:00:00"/>
    <m/>
    <m/>
    <m/>
    <m/>
    <m/>
    <m/>
    <m/>
    <m/>
    <m/>
    <m/>
    <m/>
    <m/>
    <m/>
    <m/>
    <m/>
    <m/>
    <m/>
    <m/>
    <d v="2020-03-09T00:00:00"/>
    <n v="43896"/>
    <s v="JSSNIDER"/>
    <d v="2020-03-04T00:00:00"/>
    <m/>
    <d v="2020-03-04T00:00:00"/>
    <d v="2020-03-04T00:00:00"/>
    <s v="JPKELLY"/>
    <m/>
    <m/>
    <m/>
    <m/>
    <m/>
    <m/>
    <m/>
    <m/>
    <m/>
    <x v="0"/>
    <x v="2"/>
  </r>
  <r>
    <s v="RKBEELMAN"/>
    <n v="1901524710"/>
    <s v="VP/CLAIM-ENPARTS-BLDR"/>
    <s v="LOCK STEEL BUILDING CO."/>
    <s v="FIRST BAPTIST CHURCH PLATTE CI"/>
    <s v="BO"/>
    <d v="2020-03-09T00:00:00"/>
    <m/>
    <m/>
    <n v="2019"/>
    <s v="STJ"/>
    <s v="STJ"/>
    <x v="12"/>
    <s v="STJ"/>
    <s v="F1"/>
    <s v="OTHER"/>
    <m/>
    <m/>
    <m/>
    <n v="64.11"/>
    <n v="0"/>
    <n v="0.01"/>
    <n v="0.02"/>
    <n v="0.02"/>
    <n v="0"/>
    <m/>
    <n v="0"/>
    <n v="0"/>
    <n v="0"/>
    <m/>
    <m/>
    <n v="0"/>
    <n v="33.11"/>
    <n v="51.646000000000001"/>
    <n v="-75.319999999999993"/>
    <m/>
    <n v="0"/>
    <m/>
    <m/>
    <m/>
    <m/>
    <m/>
    <s v="CLCONRAD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20-03-09T00:00:00"/>
    <m/>
    <d v="2020-03-09T00:00:00"/>
    <d v="2020-03-09T00:00:00"/>
    <m/>
    <m/>
    <m/>
    <m/>
    <m/>
    <m/>
    <m/>
    <m/>
    <n v="43902"/>
    <m/>
    <s v="MLJOB"/>
    <m/>
    <m/>
    <m/>
    <m/>
    <m/>
    <m/>
    <m/>
    <d v="2020-03-12T00:00:00"/>
    <d v="2020-03-17T00:00:00"/>
    <s v="LRSNODGRASS"/>
    <d v="2020-03-09T00:00:00"/>
    <m/>
    <d v="2020-03-09T00:00:00"/>
    <d v="2020-03-09T00:00:00"/>
    <s v="JRKRUPPSTADT"/>
    <m/>
    <m/>
    <m/>
    <m/>
    <m/>
    <m/>
    <m/>
    <m/>
    <m/>
    <x v="0"/>
    <x v="2"/>
  </r>
  <r>
    <s v="RKBEELMAN"/>
    <n v="1900396149"/>
    <s v="VP/CLAIM-ENPARTS-BLDR"/>
    <s v="CROSSLAND CONSTRUCTION"/>
    <s v="WASHBURN UNIVERSITY"/>
    <s v="BO"/>
    <d v="2020-03-12T00:00:00"/>
    <m/>
    <m/>
    <m/>
    <s v="STJ"/>
    <s v="NC"/>
    <x v="12"/>
    <s v="STJ"/>
    <s v="F1"/>
    <s v="OTHER"/>
    <m/>
    <m/>
    <m/>
    <n v="694.93"/>
    <n v="0"/>
    <n v="0.1"/>
    <n v="0.09"/>
    <n v="0.09"/>
    <n v="0"/>
    <m/>
    <n v="0"/>
    <n v="0"/>
    <n v="0"/>
    <m/>
    <m/>
    <n v="0"/>
    <n v="214.93"/>
    <n v="30.928000000000001"/>
    <n v="-813.96"/>
    <m/>
    <n v="0"/>
    <m/>
    <m/>
    <m/>
    <m/>
    <m/>
    <s v="MKWONG"/>
    <m/>
    <m/>
    <m/>
    <m/>
    <s v="CJFALIN"/>
    <m/>
    <m/>
    <m/>
    <m/>
    <m/>
    <m/>
    <m/>
    <m/>
    <m/>
    <m/>
    <m/>
    <m/>
    <m/>
    <m/>
    <m/>
    <m/>
    <m/>
    <m/>
    <m/>
    <m/>
    <m/>
    <m/>
    <m/>
    <m/>
    <s v="SVCORDERMAN"/>
    <d v="2020-03-13T00:00:00"/>
    <m/>
    <d v="2020-03-13T00:00:00"/>
    <d v="2020-03-13T00:00:00"/>
    <m/>
    <m/>
    <m/>
    <m/>
    <m/>
    <m/>
    <m/>
    <m/>
    <m/>
    <m/>
    <m/>
    <m/>
    <m/>
    <m/>
    <m/>
    <m/>
    <m/>
    <m/>
    <d v="2020-03-17T00:00:00"/>
    <d v="2020-03-18T00:00:00"/>
    <s v="LRSNODGRASS"/>
    <d v="2020-03-12T00:00:00"/>
    <m/>
    <d v="2020-03-12T00:00:00"/>
    <d v="2020-03-12T00:00:00"/>
    <s v="JPKELLY"/>
    <m/>
    <m/>
    <m/>
    <m/>
    <m/>
    <m/>
    <m/>
    <m/>
    <m/>
    <x v="0"/>
    <x v="2"/>
  </r>
  <r>
    <s v="FRIZR"/>
    <n v="1901462807"/>
    <s v="VP/CLAIM-ENPARTS-BLDR"/>
    <s v="BAKER BUILDERS, LLC"/>
    <s v="MIKE SHAW"/>
    <s v="BO"/>
    <d v="2020-03-13T00:00:00"/>
    <m/>
    <m/>
    <m/>
    <s v="STJ"/>
    <s v="STJ"/>
    <x v="12"/>
    <s v="STJ"/>
    <s v="F1"/>
    <s v="OTHER"/>
    <m/>
    <m/>
    <m/>
    <n v="774.12"/>
    <n v="0"/>
    <n v="0.15"/>
    <n v="0.06"/>
    <n v="0.06"/>
    <n v="0"/>
    <m/>
    <n v="0"/>
    <n v="0"/>
    <n v="0"/>
    <m/>
    <m/>
    <n v="0"/>
    <n v="405.49"/>
    <n v="52.381"/>
    <n v="-168.07"/>
    <m/>
    <n v="0"/>
    <m/>
    <m/>
    <m/>
    <m/>
    <m/>
    <s v="CLCONRAD"/>
    <m/>
    <m/>
    <m/>
    <m/>
    <s v="MLJOB"/>
    <m/>
    <m/>
    <m/>
    <m/>
    <m/>
    <m/>
    <m/>
    <m/>
    <m/>
    <s v="BLROBERTS"/>
    <n v="43903"/>
    <n v="43903"/>
    <n v="43903"/>
    <n v="43903"/>
    <s v="MEPRUIETT"/>
    <n v="43903"/>
    <n v="43903"/>
    <n v="43903"/>
    <n v="43903"/>
    <m/>
    <m/>
    <m/>
    <m/>
    <m/>
    <s v="SVCORDERMAN"/>
    <d v="2020-03-13T00:00:00"/>
    <m/>
    <d v="2020-03-13T00:00:00"/>
    <d v="2020-03-13T00:00:00"/>
    <m/>
    <m/>
    <m/>
    <m/>
    <m/>
    <m/>
    <m/>
    <m/>
    <d v="2020-03-18T00:00:00"/>
    <m/>
    <s v="MLJOB"/>
    <m/>
    <m/>
    <m/>
    <m/>
    <m/>
    <m/>
    <m/>
    <d v="2020-03-18T00:00:00"/>
    <d v="2020-03-20T00:00:00"/>
    <s v="CARUSHING"/>
    <d v="2020-03-13T00:00:00"/>
    <m/>
    <d v="2020-03-13T00:00:00"/>
    <d v="2020-03-13T00:00:00"/>
    <s v="JPKELLY"/>
    <m/>
    <m/>
    <m/>
    <m/>
    <m/>
    <m/>
    <m/>
    <m/>
    <m/>
    <x v="0"/>
    <x v="2"/>
  </r>
  <r>
    <s v="RKBEELMAN"/>
    <n v="1901524712"/>
    <s v="VP-ENPARTS-BLDR"/>
    <s v="LOCK STEEL BUILDING CO."/>
    <s v="FIRST BAPTIST CHURCH PLATTE CI"/>
    <s v="BO"/>
    <d v="2020-03-27T00:00:00"/>
    <m/>
    <m/>
    <n v="2019"/>
    <s v="STJ"/>
    <s v="STJ"/>
    <x v="12"/>
    <s v="STJ"/>
    <s v="F1"/>
    <m/>
    <m/>
    <m/>
    <m/>
    <n v="852.63"/>
    <n v="0"/>
    <n v="0.12"/>
    <n v="0.02"/>
    <n v="0"/>
    <n v="0"/>
    <m/>
    <n v="0"/>
    <n v="0"/>
    <n v="0"/>
    <m/>
    <m/>
    <n v="0"/>
    <n v="446.77"/>
    <n v="52.399000000000001"/>
    <n v="0"/>
    <m/>
    <n v="0"/>
    <m/>
    <m/>
    <m/>
    <m/>
    <m/>
    <s v="CLCONRAD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20-03-30T00:00:00"/>
    <m/>
    <d v="2020-03-30T00:00:00"/>
    <m/>
    <m/>
    <m/>
    <m/>
    <m/>
    <m/>
    <m/>
    <m/>
    <m/>
    <m/>
    <m/>
    <s v="MLJOB"/>
    <m/>
    <m/>
    <m/>
    <m/>
    <m/>
    <m/>
    <m/>
    <m/>
    <m/>
    <s v="LRSNODGRASS"/>
    <d v="2020-03-27T00:00:00"/>
    <m/>
    <d v="2020-03-27T00:00:00"/>
    <d v="2020-03-27T00:00:00"/>
    <s v="JRKRUPPSTADT"/>
    <m/>
    <m/>
    <m/>
    <m/>
    <m/>
    <m/>
    <m/>
    <m/>
    <m/>
    <x v="0"/>
    <x v="1"/>
  </r>
  <r>
    <s v="KECRUMB"/>
    <n v="1802948118"/>
    <s v="CSS/CONV-ENPARTS-BLDR"/>
    <s v="COIL CONSTRUCTION, INC."/>
    <s v="SHELTER INSURANCE"/>
    <s v="CL"/>
    <d v="2020-01-22T00:00:00"/>
    <d v="2021-01-31T00:00:00"/>
    <m/>
    <m/>
    <m/>
    <m/>
    <x v="18"/>
    <s v="STJ"/>
    <s v="P"/>
    <m/>
    <m/>
    <m/>
    <n v="43904"/>
    <n v="7825"/>
    <n v="7825"/>
    <n v="1.43"/>
    <n v="1.36"/>
    <n v="1.36"/>
    <n v="0"/>
    <m/>
    <n v="0"/>
    <n v="0"/>
    <n v="0"/>
    <n v="3295"/>
    <n v="3190"/>
    <n v="0"/>
    <n v="1751"/>
    <n v="22.376999999999999"/>
    <n v="5328.64"/>
    <n v="68.097999999999999"/>
    <n v="0"/>
    <m/>
    <m/>
    <m/>
    <m/>
    <m/>
    <m/>
    <m/>
    <m/>
    <m/>
    <m/>
    <m/>
    <m/>
    <m/>
    <m/>
    <m/>
    <m/>
    <m/>
    <m/>
    <m/>
    <m/>
    <s v="PBROBBINS"/>
    <d v="2020-01-23T00:00:00"/>
    <d v="2020-01-23T00:00:00"/>
    <d v="2020-01-27T00:00:00"/>
    <d v="2020-01-27T00:00:00"/>
    <m/>
    <m/>
    <m/>
    <m/>
    <m/>
    <m/>
    <m/>
    <m/>
    <m/>
    <m/>
    <m/>
    <m/>
    <m/>
    <m/>
    <d v="2020-02-28T00:00:00"/>
    <m/>
    <m/>
    <m/>
    <m/>
    <m/>
    <m/>
    <m/>
    <m/>
    <d v="2020-03-04T00:00:00"/>
    <m/>
    <m/>
    <m/>
    <m/>
    <m/>
    <m/>
    <m/>
    <m/>
    <m/>
    <d v="2020-03-06T00:00:00"/>
    <d v="2020-03-05T00:00:00"/>
    <s v="PBROBBINS"/>
    <d v="2020-02-27T00:00:00"/>
    <m/>
    <d v="2020-02-27T00:00:00"/>
    <d v="2020-02-27T00:00:00"/>
    <m/>
    <m/>
    <m/>
    <m/>
    <m/>
    <m/>
    <m/>
    <m/>
    <m/>
    <m/>
    <x v="0"/>
    <x v="1"/>
  </r>
  <r>
    <s v="KECRUMB"/>
    <n v="1804055629"/>
    <s v="CSS/CONV-ENPARTS-BLDR"/>
    <s v="CURTISS-MANES-SCHULTE, INC."/>
    <s v="ISPORTS HOCKEY"/>
    <s v="BO"/>
    <d v="2020-03-11T00:00:00"/>
    <d v="2020-03-11T00:00:00"/>
    <m/>
    <m/>
    <m/>
    <m/>
    <x v="18"/>
    <s v="STJ"/>
    <s v="P"/>
    <m/>
    <m/>
    <m/>
    <m/>
    <n v="1501"/>
    <n v="0"/>
    <n v="0"/>
    <n v="0.09"/>
    <n v="0.09"/>
    <n v="0"/>
    <m/>
    <n v="0"/>
    <n v="0"/>
    <n v="0"/>
    <m/>
    <m/>
    <n v="0"/>
    <n v="461"/>
    <n v="30.713000000000001"/>
    <n v="-433.38"/>
    <m/>
    <n v="0"/>
    <m/>
    <m/>
    <m/>
    <m/>
    <m/>
    <m/>
    <m/>
    <m/>
    <m/>
    <m/>
    <m/>
    <m/>
    <m/>
    <m/>
    <m/>
    <m/>
    <m/>
    <m/>
    <m/>
    <m/>
    <s v="MAWITTMAIER"/>
    <m/>
    <m/>
    <m/>
    <m/>
    <m/>
    <m/>
    <m/>
    <m/>
    <m/>
    <m/>
    <m/>
    <m/>
    <m/>
    <m/>
    <s v="SVCORDERMAN"/>
    <d v="2020-03-11T00:00:00"/>
    <m/>
    <d v="2020-03-11T00:00:00"/>
    <d v="2020-03-11T00:00:00"/>
    <m/>
    <m/>
    <m/>
    <m/>
    <m/>
    <m/>
    <m/>
    <m/>
    <m/>
    <m/>
    <m/>
    <m/>
    <m/>
    <m/>
    <m/>
    <m/>
    <m/>
    <m/>
    <d v="2020-03-11T00:00:00"/>
    <d v="2020-03-12T00:00:00"/>
    <s v="MAWITTMAIER"/>
    <d v="2020-03-11T00:00:00"/>
    <m/>
    <d v="2020-03-11T00:00:00"/>
    <d v="2020-03-11T00:00:00"/>
    <m/>
    <m/>
    <m/>
    <m/>
    <m/>
    <m/>
    <m/>
    <m/>
    <m/>
    <m/>
    <x v="0"/>
    <x v="1"/>
  </r>
  <r>
    <s v="BLSCHADEMAN"/>
    <n v="1902263401"/>
    <s v="VP/Z-CUSTOM-BLDR"/>
    <s v="TAO ENTERPRISES"/>
    <s v="HOLCIM CEMENT"/>
    <s v="BO"/>
    <d v="2019-12-03T00:00:00"/>
    <n v="43934"/>
    <m/>
    <m/>
    <s v="STJ"/>
    <s v="STJ"/>
    <x v="13"/>
    <s v="STJ"/>
    <s v="C1"/>
    <m/>
    <n v="43847"/>
    <n v="43850"/>
    <m/>
    <n v="220267.04"/>
    <n v="0"/>
    <n v="81.38"/>
    <n v="80.02"/>
    <n v="80.02"/>
    <n v="161.94"/>
    <m/>
    <n v="188.75"/>
    <n v="0"/>
    <n v="188.75"/>
    <n v="36529.43"/>
    <n v="17843.54"/>
    <n v="0"/>
    <n v="52946.26"/>
    <n v="24.036999999999999"/>
    <n v="0"/>
    <m/>
    <n v="25"/>
    <m/>
    <m/>
    <m/>
    <m/>
    <m/>
    <s v="MLJOB"/>
    <n v="43853"/>
    <n v="43853"/>
    <n v="43867"/>
    <n v="43868"/>
    <s v="MLJOB"/>
    <n v="43871"/>
    <n v="43871"/>
    <n v="43871"/>
    <n v="43868"/>
    <s v="JKANAGARAJ"/>
    <n v="43872"/>
    <m/>
    <n v="43872"/>
    <m/>
    <s v="BLGROB"/>
    <n v="43885"/>
    <n v="43884"/>
    <n v="43902"/>
    <n v="43907"/>
    <s v="COOKJ"/>
    <n v="43895"/>
    <n v="43899"/>
    <n v="43900"/>
    <n v="43901"/>
    <m/>
    <m/>
    <m/>
    <m/>
    <m/>
    <s v="SVCORDERMAN"/>
    <d v="2020-03-18T00:00:00"/>
    <m/>
    <d v="2020-03-18T00:00:00"/>
    <d v="2020-03-18T00:00:00"/>
    <s v="BLGROB"/>
    <n v="43885"/>
    <n v="43885"/>
    <n v="43902"/>
    <n v="43907"/>
    <m/>
    <m/>
    <m/>
    <d v="2020-03-23T00:00:00"/>
    <m/>
    <s v="MLJOB"/>
    <m/>
    <m/>
    <m/>
    <m/>
    <m/>
    <m/>
    <m/>
    <d v="2020-04-13T00:00:00"/>
    <m/>
    <s v="BLGROB"/>
    <d v="2020-03-17T00:00:00"/>
    <m/>
    <d v="2020-03-17T00:00:00"/>
    <d v="2020-03-17T00:00:00"/>
    <s v="JRKRUPPSTADT"/>
    <n v="43816"/>
    <n v="43816"/>
    <n v="43818"/>
    <n v="43818"/>
    <m/>
    <m/>
    <m/>
    <m/>
    <m/>
    <x v="0"/>
    <x v="0"/>
  </r>
  <r>
    <s v="BLSCHADEMAN"/>
    <n v="1902714703"/>
    <s v="VP/Z-CUSTOM-BLDR"/>
    <s v="CONSTRUCTION SOLUTIONS AND CONSULTING"/>
    <s v="PHASE I FINAL NBP COMBO STORAG"/>
    <s v="BO"/>
    <d v="2020-01-06T00:00:00"/>
    <d v="2020-03-25T00:00:00"/>
    <m/>
    <n v="857319"/>
    <s v="STJ"/>
    <s v="EVA"/>
    <x v="13"/>
    <s v="STJ"/>
    <s v="C1"/>
    <m/>
    <n v="43847"/>
    <n v="43850"/>
    <m/>
    <n v="102518.58"/>
    <n v="102518.58"/>
    <n v="40.770000000000003"/>
    <n v="36.590000000000003"/>
    <n v="36.590000000000003"/>
    <n v="147"/>
    <m/>
    <n v="54.9"/>
    <n v="0"/>
    <n v="54.9"/>
    <m/>
    <m/>
    <n v="0"/>
    <n v="26309.58"/>
    <n v="25.663"/>
    <n v="30907.75"/>
    <n v="30.148"/>
    <n v="23.6"/>
    <m/>
    <m/>
    <m/>
    <m/>
    <m/>
    <s v="MBARMAN"/>
    <n v="43864"/>
    <n v="43864"/>
    <n v="43875"/>
    <n v="43875"/>
    <s v="MAYJ1"/>
    <n v="43874"/>
    <n v="43874"/>
    <n v="43874"/>
    <n v="43874"/>
    <s v="REKHA"/>
    <n v="43879"/>
    <n v="43879"/>
    <n v="43879"/>
    <n v="43879"/>
    <s v="COOKJ"/>
    <d v="2020-02-19T00:00:00"/>
    <d v="2020-02-26T00:00:00"/>
    <d v="2020-02-28T00:00:00"/>
    <n v="43893"/>
    <s v="AMTIEDT"/>
    <d v="2020-02-20T00:00:00"/>
    <d v="2020-02-20T00:00:00"/>
    <d v="2020-02-26T00:00:00"/>
    <n v="43894"/>
    <m/>
    <m/>
    <m/>
    <m/>
    <m/>
    <s v="SVCORDERMAN"/>
    <n v="43895"/>
    <m/>
    <n v="43895"/>
    <d v="2020-03-05T00:00:00"/>
    <s v="COOKJ"/>
    <n v="43885"/>
    <n v="43892"/>
    <n v="43886"/>
    <n v="43894"/>
    <m/>
    <m/>
    <m/>
    <d v="2020-03-09T00:00:00"/>
    <m/>
    <s v="MLJOB"/>
    <m/>
    <m/>
    <m/>
    <m/>
    <m/>
    <m/>
    <m/>
    <d v="2020-03-25T00:00:00"/>
    <d v="2020-03-25T00:00:00"/>
    <s v="AMTIEDT"/>
    <d v="2020-03-04T00:00:00"/>
    <m/>
    <d v="2020-03-04T00:00:00"/>
    <d v="2020-03-04T00:00:00"/>
    <s v="JRKRUPPSTADT"/>
    <n v="43845"/>
    <n v="43845"/>
    <n v="43848"/>
    <n v="43850"/>
    <m/>
    <m/>
    <m/>
    <m/>
    <m/>
    <x v="0"/>
    <x v="0"/>
  </r>
  <r>
    <s v="BLSCHADEMAN"/>
    <n v="2000055601"/>
    <s v="VP/Z-CUSTOM-BLDR"/>
    <s v="AMERICAN REALTY &amp; DEVELOPMENT LLC"/>
    <s v="DOLLAR TREE NEW"/>
    <s v="BO"/>
    <d v="2020-01-16T00:00:00"/>
    <d v="2020-04-13T00:00:00"/>
    <m/>
    <m/>
    <s v="STJ"/>
    <s v="AR"/>
    <x v="13"/>
    <s v="STJ"/>
    <s v="C1"/>
    <m/>
    <d v="2020-02-21T00:00:00"/>
    <d v="2020-02-24T00:00:00"/>
    <m/>
    <n v="110919.83"/>
    <n v="0"/>
    <n v="31.5"/>
    <n v="28.92"/>
    <n v="28.92"/>
    <n v="97.88"/>
    <m/>
    <n v="184"/>
    <n v="0"/>
    <n v="184"/>
    <n v="22610.83"/>
    <n v="10767.06"/>
    <n v="0"/>
    <n v="40755.919999999998"/>
    <n v="36.744"/>
    <n v="0"/>
    <m/>
    <n v="25"/>
    <m/>
    <m/>
    <m/>
    <m/>
    <m/>
    <s v="KFIX"/>
    <d v="2020-02-05T00:00:00"/>
    <d v="2020-02-05T00:00:00"/>
    <d v="2020-02-19T00:00:00"/>
    <n v="43880"/>
    <s v="MLJOB"/>
    <d v="2020-02-18T00:00:00"/>
    <d v="2020-02-18T00:00:00"/>
    <d v="2020-02-18T00:00:00"/>
    <n v="43879"/>
    <s v="MOHAN"/>
    <n v="43881"/>
    <n v="43881"/>
    <n v="43881"/>
    <n v="43881"/>
    <s v="RPARMSTRONG"/>
    <d v="2020-02-24T00:00:00"/>
    <d v="2020-02-24T00:00:00"/>
    <d v="2020-03-10T00:00:00"/>
    <d v="2020-03-11T00:00:00"/>
    <s v="TROHINKEL"/>
    <d v="2020-03-03T00:00:00"/>
    <m/>
    <d v="2020-03-09T00:00:00"/>
    <m/>
    <m/>
    <m/>
    <m/>
    <m/>
    <m/>
    <s v="SVCORDERMAN"/>
    <d v="2020-03-19T00:00:00"/>
    <m/>
    <d v="2020-03-19T00:00:00"/>
    <d v="2020-03-18T00:00:00"/>
    <s v="RPARMSTRONG"/>
    <d v="2020-02-24T00:00:00"/>
    <d v="2020-02-24T00:00:00"/>
    <d v="2020-03-13T00:00:00"/>
    <d v="2020-03-12T00:00:00"/>
    <m/>
    <m/>
    <m/>
    <d v="2020-03-23T00:00:00"/>
    <m/>
    <s v="MLJOB"/>
    <m/>
    <m/>
    <m/>
    <m/>
    <m/>
    <m/>
    <m/>
    <d v="2020-04-13T00:00:00"/>
    <m/>
    <s v="RPARMSTRONG"/>
    <d v="2020-03-18T00:00:00"/>
    <m/>
    <d v="2020-03-18T00:00:00"/>
    <d v="2020-03-18T00:00:00"/>
    <s v="JPKELLY"/>
    <d v="2020-01-30T00:00:00"/>
    <d v="2020-01-30T00:00:00"/>
    <d v="2020-02-04T00:00:00"/>
    <d v="2020-02-04T00:00:00"/>
    <m/>
    <m/>
    <m/>
    <m/>
    <m/>
    <x v="0"/>
    <x v="0"/>
  </r>
  <r>
    <s v="FRIZR"/>
    <n v="1900803822"/>
    <s v="VP-ENPARTS-BLDR"/>
    <s v="TECTONIC MANAGEMENT GROUP, INC."/>
    <s v="29002 SHA-BJC, HGR A"/>
    <s v="CL"/>
    <d v="2020-02-26T00:00:00"/>
    <m/>
    <m/>
    <s v="29002-VP"/>
    <s v="STJ"/>
    <s v="STJ"/>
    <x v="13"/>
    <s v="STJ"/>
    <s v="C1"/>
    <m/>
    <m/>
    <m/>
    <n v="43899"/>
    <n v="256"/>
    <n v="256"/>
    <n v="0.03"/>
    <n v="0.03"/>
    <n v="0.03"/>
    <n v="0"/>
    <m/>
    <n v="0"/>
    <n v="0"/>
    <n v="0"/>
    <m/>
    <m/>
    <n v="0"/>
    <n v="76"/>
    <n v="29.687999999999999"/>
    <n v="37.17"/>
    <n v="14.52"/>
    <n v="0"/>
    <m/>
    <m/>
    <m/>
    <m/>
    <m/>
    <s v="DBRYAN"/>
    <m/>
    <m/>
    <m/>
    <m/>
    <s v="MCQUK"/>
    <m/>
    <m/>
    <m/>
    <m/>
    <m/>
    <m/>
    <m/>
    <m/>
    <m/>
    <m/>
    <m/>
    <m/>
    <m/>
    <m/>
    <m/>
    <m/>
    <m/>
    <m/>
    <m/>
    <m/>
    <m/>
    <m/>
    <m/>
    <m/>
    <s v="SVCORDERMAN"/>
    <d v="2020-02-26T00:00:00"/>
    <m/>
    <d v="2020-02-26T00:00:00"/>
    <d v="2020-02-26T00:00:00"/>
    <m/>
    <m/>
    <m/>
    <m/>
    <m/>
    <m/>
    <m/>
    <m/>
    <d v="2020-03-02T00:00:00"/>
    <m/>
    <s v="MLJOB"/>
    <m/>
    <m/>
    <m/>
    <m/>
    <m/>
    <m/>
    <m/>
    <d v="2020-03-04T00:00:00"/>
    <n v="43894"/>
    <s v="JSSNIDER"/>
    <d v="2020-02-26T00:00:00"/>
    <m/>
    <d v="2020-02-26T00:00:00"/>
    <d v="2020-02-26T00:00:00"/>
    <s v="JRKRUPPSTADT"/>
    <m/>
    <m/>
    <m/>
    <m/>
    <m/>
    <m/>
    <m/>
    <m/>
    <m/>
    <x v="0"/>
    <x v="1"/>
  </r>
  <r>
    <s v="FRIZR"/>
    <n v="1900803823"/>
    <s v="VP/CLAIM-ENPARTS-BLDR"/>
    <s v="TECTONIC MANAGEMENT GROUP, INC."/>
    <s v="29002 SHA-BJC, HGR A"/>
    <s v="BO"/>
    <d v="2020-03-04T00:00:00"/>
    <m/>
    <m/>
    <s v="29002-VP"/>
    <s v="STJ"/>
    <s v="STJ"/>
    <x v="13"/>
    <s v="STJ"/>
    <s v="C1"/>
    <m/>
    <m/>
    <m/>
    <m/>
    <n v="0"/>
    <n v="0"/>
    <n v="0.03"/>
    <n v="0.03"/>
    <n v="0.03"/>
    <n v="0"/>
    <m/>
    <n v="0"/>
    <n v="0"/>
    <n v="0"/>
    <m/>
    <m/>
    <n v="0"/>
    <n v="-33"/>
    <m/>
    <n v="-73.010000000000005"/>
    <m/>
    <n v="0"/>
    <m/>
    <m/>
    <m/>
    <m/>
    <m/>
    <s v="DBRYAN"/>
    <m/>
    <m/>
    <m/>
    <m/>
    <s v="MCQUK"/>
    <m/>
    <m/>
    <m/>
    <m/>
    <m/>
    <m/>
    <m/>
    <m/>
    <m/>
    <m/>
    <m/>
    <m/>
    <m/>
    <m/>
    <m/>
    <m/>
    <m/>
    <m/>
    <m/>
    <m/>
    <m/>
    <m/>
    <m/>
    <m/>
    <s v="SVCORDERMAN"/>
    <d v="2020-03-04T00:00:00"/>
    <m/>
    <d v="2020-03-04T00:00:00"/>
    <d v="2020-03-04T00:00:00"/>
    <m/>
    <m/>
    <m/>
    <m/>
    <m/>
    <m/>
    <m/>
    <m/>
    <d v="2020-03-09T00:00:00"/>
    <m/>
    <s v="MLJOB"/>
    <m/>
    <m/>
    <m/>
    <m/>
    <m/>
    <m/>
    <m/>
    <d v="2020-03-09T00:00:00"/>
    <n v="43899"/>
    <s v="JSSNIDER"/>
    <d v="2020-03-04T00:00:00"/>
    <m/>
    <d v="2020-03-04T00:00:00"/>
    <d v="2020-03-04T00:00:00"/>
    <s v="JRKRUPPSTADT"/>
    <m/>
    <m/>
    <m/>
    <m/>
    <m/>
    <m/>
    <m/>
    <m/>
    <m/>
    <x v="0"/>
    <x v="2"/>
  </r>
  <r>
    <s v="CRSALEM"/>
    <n v="1902367305"/>
    <s v="VP/CLAIM-ENPARTS-BLDR"/>
    <s v="QMC, INC."/>
    <s v="HOXIE IMPLEMENT ADDITION"/>
    <s v="BO"/>
    <d v="2020-03-11T00:00:00"/>
    <m/>
    <m/>
    <m/>
    <s v="STJ"/>
    <s v="STJ"/>
    <x v="13"/>
    <s v="STJ"/>
    <s v="C1"/>
    <m/>
    <m/>
    <m/>
    <m/>
    <n v="0"/>
    <n v="0"/>
    <n v="12.3"/>
    <n v="11.75"/>
    <n v="11.75"/>
    <n v="0"/>
    <m/>
    <n v="0"/>
    <n v="0"/>
    <n v="0"/>
    <m/>
    <m/>
    <n v="0"/>
    <n v="-16490"/>
    <m/>
    <n v="-16549.349999999999"/>
    <m/>
    <n v="0"/>
    <m/>
    <m/>
    <m/>
    <m/>
    <m/>
    <s v="MGROVER"/>
    <m/>
    <m/>
    <m/>
    <m/>
    <s v="MCQUK"/>
    <m/>
    <m/>
    <m/>
    <m/>
    <m/>
    <m/>
    <m/>
    <m/>
    <m/>
    <m/>
    <m/>
    <m/>
    <m/>
    <m/>
    <m/>
    <m/>
    <m/>
    <m/>
    <m/>
    <m/>
    <m/>
    <m/>
    <m/>
    <m/>
    <s v="SVCORDERMAN"/>
    <d v="2020-03-11T00:00:00"/>
    <m/>
    <d v="2020-03-11T00:00:00"/>
    <d v="2020-03-11T00:00:00"/>
    <m/>
    <m/>
    <m/>
    <m/>
    <m/>
    <m/>
    <m/>
    <m/>
    <m/>
    <m/>
    <s v="MCQUK"/>
    <m/>
    <m/>
    <m/>
    <m/>
    <m/>
    <m/>
    <m/>
    <d v="2020-03-16T00:00:00"/>
    <n v="43913"/>
    <s v="LRSNODGRASS"/>
    <d v="2020-03-11T00:00:00"/>
    <m/>
    <d v="2020-03-11T00:00:00"/>
    <d v="2020-03-11T00:00:00"/>
    <s v="JRKRUPPSTADT"/>
    <m/>
    <m/>
    <m/>
    <m/>
    <m/>
    <m/>
    <m/>
    <m/>
    <m/>
    <x v="0"/>
    <x v="2"/>
  </r>
  <r>
    <s v="BLSCHADEMAN"/>
    <n v="1902714708"/>
    <s v="VP/CLAIM-ENPARTS-BLDR"/>
    <s v="CONSTRUCTION SOLUTIONS AND CONSULTING"/>
    <s v="PHASE I FINAL NBP COMBO STORAG"/>
    <s v="BO"/>
    <d v="2020-03-19T00:00:00"/>
    <m/>
    <m/>
    <n v="857319"/>
    <s v="STJ"/>
    <s v="EVA"/>
    <x v="13"/>
    <s v="STJ"/>
    <s v="C1"/>
    <s v="OTHER"/>
    <m/>
    <m/>
    <m/>
    <n v="862.55"/>
    <n v="0"/>
    <n v="0.23"/>
    <n v="0.23"/>
    <n v="0.23"/>
    <n v="0"/>
    <m/>
    <n v="0"/>
    <n v="0"/>
    <n v="0"/>
    <m/>
    <m/>
    <n v="0"/>
    <n v="451.81"/>
    <n v="52.381"/>
    <n v="-458.43"/>
    <m/>
    <n v="0"/>
    <m/>
    <m/>
    <m/>
    <m/>
    <m/>
    <s v="JOPARKER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n v="43909"/>
    <m/>
    <d v="2020-03-19T00:00:00"/>
    <d v="2020-03-19T00:00:00"/>
    <m/>
    <m/>
    <m/>
    <m/>
    <m/>
    <m/>
    <m/>
    <m/>
    <d v="2020-03-23T00:00:00"/>
    <m/>
    <s v="MLJOB"/>
    <m/>
    <m/>
    <m/>
    <m/>
    <m/>
    <m/>
    <m/>
    <d v="2020-03-25T00:00:00"/>
    <d v="2020-03-25T00:00:00"/>
    <s v="LRSNODGRASS"/>
    <d v="2020-03-19T00:00:00"/>
    <m/>
    <d v="2020-03-19T00:00:00"/>
    <d v="2020-03-19T00:00:00"/>
    <s v="JRKRUPPSTADT"/>
    <m/>
    <m/>
    <m/>
    <m/>
    <m/>
    <m/>
    <m/>
    <m/>
    <m/>
    <x v="0"/>
    <x v="2"/>
  </r>
  <r>
    <s v="BLSCHADEMAN"/>
    <n v="1902714709"/>
    <s v="VP/Z-CUSTOM-BLDR"/>
    <s v="CONSTRUCTION SOLUTIONS AND CONSULTING"/>
    <s v="PHASE I FINAL NBP COMBO STORAG"/>
    <s v="BO"/>
    <d v="2020-03-25T00:00:00"/>
    <m/>
    <m/>
    <n v="857319"/>
    <s v="STJ"/>
    <s v="EVA"/>
    <x v="13"/>
    <s v="STJ"/>
    <s v="C1"/>
    <m/>
    <d v="2020-03-25T00:00:00"/>
    <d v="2020-03-25T00:00:00"/>
    <m/>
    <n v="1"/>
    <n v="0"/>
    <n v="0"/>
    <n v="5.3"/>
    <n v="5.3"/>
    <n v="0"/>
    <m/>
    <n v="0"/>
    <n v="0"/>
    <n v="0"/>
    <m/>
    <m/>
    <n v="0"/>
    <n v="-51"/>
    <m/>
    <n v="0"/>
    <m/>
    <n v="0"/>
    <m/>
    <m/>
    <m/>
    <m/>
    <m/>
    <s v="JOPARKER"/>
    <m/>
    <m/>
    <m/>
    <m/>
    <s v="MLJOB"/>
    <m/>
    <m/>
    <m/>
    <m/>
    <m/>
    <m/>
    <m/>
    <m/>
    <m/>
    <s v="MILLJ"/>
    <d v="2020-03-25T00:00:00"/>
    <d v="2020-03-25T00:00:00"/>
    <d v="2020-03-25T00:00:00"/>
    <d v="2020-03-25T00:00:00"/>
    <m/>
    <m/>
    <m/>
    <m/>
    <m/>
    <m/>
    <m/>
    <m/>
    <m/>
    <m/>
    <s v="SVCORDERMAN"/>
    <d v="2020-03-26T00:00:00"/>
    <m/>
    <d v="2020-03-26T00:00:00"/>
    <d v="2020-03-26T00:00:00"/>
    <m/>
    <m/>
    <m/>
    <m/>
    <m/>
    <m/>
    <m/>
    <m/>
    <d v="2020-03-30T00:00:00"/>
    <m/>
    <s v="MLJOB"/>
    <m/>
    <m/>
    <m/>
    <m/>
    <m/>
    <m/>
    <m/>
    <d v="2020-04-20T00:00:00"/>
    <m/>
    <s v="MILLJ"/>
    <d v="2020-03-25T00:00:00"/>
    <m/>
    <d v="2020-03-25T00:00:00"/>
    <d v="2020-03-25T00:00:00"/>
    <s v="JRKRUPPSTADT"/>
    <m/>
    <m/>
    <m/>
    <m/>
    <m/>
    <m/>
    <m/>
    <m/>
    <m/>
    <x v="0"/>
    <x v="0"/>
  </r>
  <r>
    <s v="BLSCHADEMAN"/>
    <n v="1902403101"/>
    <s v="VP/Z-CUSTOM-BLDR"/>
    <s v="RICH KRAMER CONSTRUCTION, INC."/>
    <s v="WARSON BRANDS DISTRIBUTION CEN"/>
    <s v="BO"/>
    <d v="2019-12-03T00:00:00"/>
    <d v="2020-04-14T00:00:00"/>
    <m/>
    <n v="1948501"/>
    <s v="STJ"/>
    <s v="OS"/>
    <x v="13"/>
    <s v="STJ"/>
    <s v="E1"/>
    <m/>
    <d v="2020-01-22T00:00:00"/>
    <d v="2020-01-22T00:00:00"/>
    <m/>
    <n v="514302.38"/>
    <n v="0"/>
    <n v="203.01"/>
    <n v="226.29"/>
    <n v="226.29"/>
    <n v="640.9"/>
    <m/>
    <n v="467.6"/>
    <n v="7.5"/>
    <n v="475.1"/>
    <n v="147099.6"/>
    <n v="69618.86"/>
    <n v="0"/>
    <n v="84869.91"/>
    <n v="16.501999999999999"/>
    <n v="0"/>
    <m/>
    <n v="15.7"/>
    <m/>
    <m/>
    <m/>
    <m/>
    <m/>
    <s v="JIZHANG"/>
    <n v="43851"/>
    <m/>
    <n v="43871"/>
    <n v="43871"/>
    <s v="MLJOB"/>
    <n v="43868"/>
    <n v="43868"/>
    <n v="43872"/>
    <m/>
    <s v="MOHAN"/>
    <n v="43874"/>
    <n v="43874"/>
    <n v="43875"/>
    <n v="43875"/>
    <s v="TAMOSELEY"/>
    <n v="43887"/>
    <n v="43886"/>
    <n v="43901"/>
    <n v="43909"/>
    <s v="TAMOSELEY"/>
    <n v="43902"/>
    <m/>
    <n v="43907"/>
    <n v="43909"/>
    <m/>
    <m/>
    <m/>
    <m/>
    <m/>
    <s v="SVCORDERMAN"/>
    <d v="2020-03-20T00:00:00"/>
    <m/>
    <d v="2020-03-20T00:00:00"/>
    <d v="2020-03-20T00:00:00"/>
    <s v="MPMAAS"/>
    <n v="43915"/>
    <n v="43915"/>
    <n v="43915"/>
    <n v="43915"/>
    <m/>
    <m/>
    <m/>
    <d v="2020-03-25T00:00:00"/>
    <m/>
    <s v="MLJOB"/>
    <m/>
    <m/>
    <m/>
    <m/>
    <m/>
    <m/>
    <m/>
    <d v="2020-04-16T00:00:00"/>
    <m/>
    <s v="MPMAAS"/>
    <d v="2020-03-19T00:00:00"/>
    <m/>
    <d v="2020-03-19T00:00:00"/>
    <d v="2020-03-19T00:00:00"/>
    <s v="JRKRUPPSTADT"/>
    <n v="43819"/>
    <n v="43819"/>
    <n v="43836"/>
    <n v="43846"/>
    <m/>
    <m/>
    <m/>
    <m/>
    <m/>
    <x v="0"/>
    <x v="0"/>
  </r>
  <r>
    <s v="BLSCHADEMAN"/>
    <n v="1902403103"/>
    <s v="VP/Z-CUSTOM-BLDR"/>
    <s v="RICH KRAMER CONSTRUCTION, INC."/>
    <s v="WARSON BRANDS DISTRIBUTION CEN"/>
    <s v="BO"/>
    <d v="2019-12-05T00:00:00"/>
    <d v="2020-04-28T00:00:00"/>
    <m/>
    <n v="1948501"/>
    <s v="STJ"/>
    <s v="STJ"/>
    <x v="13"/>
    <s v="STJ"/>
    <s v="E1"/>
    <m/>
    <d v="2020-02-17T00:00:00"/>
    <d v="2020-02-19T00:00:00"/>
    <m/>
    <n v="658966.32999999996"/>
    <n v="0"/>
    <n v="315.95"/>
    <n v="315.25"/>
    <n v="315.25"/>
    <n v="0"/>
    <m/>
    <n v="0"/>
    <n v="0"/>
    <n v="0"/>
    <m/>
    <m/>
    <n v="0"/>
    <n v="109064.44"/>
    <n v="16.550999999999998"/>
    <n v="0"/>
    <m/>
    <n v="0"/>
    <m/>
    <m/>
    <m/>
    <m/>
    <m/>
    <s v="CLCONRAD"/>
    <m/>
    <m/>
    <m/>
    <m/>
    <s v="MLJOB"/>
    <m/>
    <m/>
    <m/>
    <m/>
    <m/>
    <m/>
    <m/>
    <m/>
    <m/>
    <s v="MPMAAS"/>
    <n v="43913"/>
    <n v="43913"/>
    <n v="43913"/>
    <n v="43913"/>
    <s v="TAMOSELEY"/>
    <n v="43913"/>
    <n v="43913"/>
    <n v="43913"/>
    <n v="43913"/>
    <m/>
    <m/>
    <m/>
    <m/>
    <m/>
    <s v="SVCORDERMAN"/>
    <d v="2020-03-20T00:00:00"/>
    <m/>
    <d v="2020-03-27T00:00:00"/>
    <d v="2020-03-25T00:00:00"/>
    <m/>
    <m/>
    <m/>
    <m/>
    <m/>
    <m/>
    <m/>
    <m/>
    <d v="2020-03-30T00:00:00"/>
    <m/>
    <s v="MLJOB"/>
    <m/>
    <m/>
    <m/>
    <m/>
    <m/>
    <m/>
    <m/>
    <d v="2020-04-20T00:00:00"/>
    <m/>
    <s v="MPMAAS"/>
    <d v="2020-03-26T00:00:00"/>
    <m/>
    <d v="2020-03-26T00:00:00"/>
    <d v="2020-03-25T00:00:00"/>
    <s v="JRKRUPPSTADT"/>
    <m/>
    <m/>
    <m/>
    <m/>
    <m/>
    <m/>
    <m/>
    <m/>
    <m/>
    <x v="0"/>
    <x v="0"/>
  </r>
  <r>
    <s v="BLSCHADEMAN"/>
    <n v="1902714704"/>
    <s v="VP/Z-CUSTOM-BLDR"/>
    <s v="CONSTRUCTION SOLUTIONS AND CONSULTING"/>
    <s v="PHASE I FINAL NBP COMBO STORAG"/>
    <s v="BO"/>
    <d v="2020-01-06T00:00:00"/>
    <d v="2020-04-20T00:00:00"/>
    <m/>
    <n v="857319"/>
    <s v="STJ"/>
    <s v="EVA"/>
    <x v="13"/>
    <s v="STJ"/>
    <s v="E1"/>
    <m/>
    <d v="2020-01-17T00:00:00"/>
    <d v="2020-01-20T00:00:00"/>
    <m/>
    <n v="242953.93"/>
    <n v="0"/>
    <n v="97.01"/>
    <n v="77.930000000000007"/>
    <n v="77.930000000000007"/>
    <n v="382"/>
    <m/>
    <n v="373.8"/>
    <n v="0"/>
    <n v="373.8"/>
    <m/>
    <m/>
    <n v="0"/>
    <n v="62914.93"/>
    <n v="25.896000000000001"/>
    <n v="0"/>
    <m/>
    <n v="23.6"/>
    <m/>
    <m/>
    <m/>
    <m/>
    <m/>
    <s v="CKRUEGER"/>
    <n v="43864"/>
    <m/>
    <n v="43878"/>
    <m/>
    <s v="MLJOB"/>
    <n v="43885"/>
    <m/>
    <n v="43889"/>
    <m/>
    <s v="DSELVARAJ"/>
    <n v="43887"/>
    <m/>
    <n v="43889"/>
    <m/>
    <s v="MILLJ"/>
    <n v="43899"/>
    <n v="43899"/>
    <n v="43909"/>
    <n v="43909"/>
    <s v="JALADICK"/>
    <n v="43895"/>
    <n v="43895"/>
    <n v="43907"/>
    <n v="43903"/>
    <s v="AMTIEDT"/>
    <n v="43888"/>
    <n v="43895"/>
    <n v="43893"/>
    <n v="43909"/>
    <s v="SVCORDERMAN"/>
    <n v="43910"/>
    <m/>
    <d v="2020-03-20T00:00:00"/>
    <d v="2020-03-20T00:00:00"/>
    <s v="MILLJ"/>
    <n v="43906"/>
    <n v="43907"/>
    <n v="43903"/>
    <n v="43910"/>
    <m/>
    <m/>
    <m/>
    <n v="43915"/>
    <m/>
    <s v="MLJOB"/>
    <m/>
    <m/>
    <m/>
    <m/>
    <m/>
    <m/>
    <m/>
    <d v="2020-04-15T00:00:00"/>
    <m/>
    <s v="MILLJ"/>
    <d v="2020-03-19T00:00:00"/>
    <m/>
    <d v="2020-03-19T00:00:00"/>
    <d v="2020-03-20T00:00:00"/>
    <s v="JRKRUPPSTADT"/>
    <n v="43851"/>
    <n v="43851"/>
    <n v="43853"/>
    <n v="43853"/>
    <m/>
    <m/>
    <m/>
    <m/>
    <m/>
    <x v="1"/>
    <x v="0"/>
  </r>
  <r>
    <s v="CRSALEM"/>
    <n v="1902659601"/>
    <s v="VP/Z-CUSTOM-BLDR"/>
    <s v="EVERGREEN INDUSTRIAL, LTD"/>
    <s v="EVERGREEN - COHO CHILL ROOMJ E"/>
    <s v="BO"/>
    <d v="2019-12-19T00:00:00"/>
    <d v="2020-04-02T00:00:00"/>
    <m/>
    <m/>
    <s v="AR"/>
    <s v="VIS"/>
    <x v="1"/>
    <s v="STJ"/>
    <s v="C1"/>
    <m/>
    <d v="2020-01-07T00:00:00"/>
    <d v="2020-01-08T00:00:00"/>
    <m/>
    <n v="23877.9"/>
    <n v="0"/>
    <n v="3.42"/>
    <n v="3.63"/>
    <n v="3.63"/>
    <n v="91.76"/>
    <m/>
    <n v="134.53"/>
    <n v="0"/>
    <n v="134.53"/>
    <n v="21197.66"/>
    <n v="10094.120000000001"/>
    <n v="0"/>
    <n v="6985.19"/>
    <n v="29.254000000000001"/>
    <n v="15176.85"/>
    <m/>
    <n v="21.8"/>
    <m/>
    <m/>
    <m/>
    <m/>
    <m/>
    <s v="AYISMMA"/>
    <d v="2020-01-30T00:00:00"/>
    <d v="2020-01-30T00:00:00"/>
    <d v="2020-02-11T00:00:00"/>
    <d v="2020-02-11T00:00:00"/>
    <s v="DWESSEL"/>
    <d v="2020-02-10T00:00:00"/>
    <d v="2020-02-10T00:00:00"/>
    <d v="2020-02-10T00:00:00"/>
    <d v="2020-02-12T00:00:00"/>
    <s v="ASHMC"/>
    <m/>
    <m/>
    <d v="2020-02-13T00:00:00"/>
    <d v="2020-02-13T00:00:00"/>
    <s v="RASHMIR"/>
    <d v="2020-02-13T00:00:00"/>
    <d v="2020-02-13T00:00:00"/>
    <d v="2020-02-19T00:00:00"/>
    <d v="2020-02-19T00:00:00"/>
    <s v="SRINR"/>
    <d v="2020-02-19T00:00:00"/>
    <d v="2020-02-19T00:00:00"/>
    <d v="2020-02-21T00:00:00"/>
    <n v="43882"/>
    <m/>
    <m/>
    <m/>
    <m/>
    <m/>
    <s v="SVCORDERMAN"/>
    <d v="2020-03-04T00:00:00"/>
    <m/>
    <d v="2020-03-04T00:00:00"/>
    <d v="2020-03-04T00:00:00"/>
    <s v="PRASANTH"/>
    <d v="2020-02-24T00:00:00"/>
    <d v="2020-02-24T00:00:00"/>
    <d v="2020-02-24T00:00:00"/>
    <d v="2020-02-24T00:00:00"/>
    <m/>
    <m/>
    <m/>
    <d v="2020-03-09T00:00:00"/>
    <m/>
    <s v="DWESSEL"/>
    <m/>
    <m/>
    <m/>
    <m/>
    <m/>
    <m/>
    <m/>
    <d v="2020-03-27T00:00:00"/>
    <m/>
    <s v="KUMAN"/>
    <d v="2020-03-03T00:00:00"/>
    <m/>
    <d v="2020-03-03T00:00:00"/>
    <d v="2020-03-04T00:00:00"/>
    <s v="ASHMC"/>
    <d v="2020-01-30T00:00:00"/>
    <d v="2020-01-30T00:00:00"/>
    <d v="2020-01-31T00:00:00"/>
    <m/>
    <m/>
    <m/>
    <m/>
    <m/>
    <m/>
    <x v="1"/>
    <x v="0"/>
  </r>
  <r>
    <s v="RKBEELMAN"/>
    <n v="1902190605"/>
    <s v="VP/Z-CUSTOM-BLDR"/>
    <s v="KELLEY CONSTRUCTION COMPANY, INC."/>
    <s v="NOLLER TRUCK CENTER"/>
    <s v="BO"/>
    <d v="2020-02-28T00:00:00"/>
    <d v="2020-04-24T00:00:00"/>
    <m/>
    <m/>
    <s v="STJ"/>
    <s v="STJ"/>
    <x v="1"/>
    <s v="STJ"/>
    <s v="C1"/>
    <m/>
    <d v="2020-03-11T00:00:00"/>
    <d v="2020-03-11T00:00:00"/>
    <m/>
    <n v="131330.68"/>
    <n v="0"/>
    <n v="38.69"/>
    <n v="39.14"/>
    <n v="39.14"/>
    <n v="0"/>
    <m/>
    <n v="0"/>
    <n v="0"/>
    <n v="0"/>
    <m/>
    <m/>
    <n v="0"/>
    <n v="33164.199999999997"/>
    <n v="25.251999999999999"/>
    <n v="0"/>
    <m/>
    <n v="0"/>
    <m/>
    <m/>
    <m/>
    <m/>
    <m/>
    <s v="MCQUK"/>
    <m/>
    <m/>
    <m/>
    <m/>
    <s v="MLJOB"/>
    <m/>
    <m/>
    <m/>
    <m/>
    <m/>
    <m/>
    <m/>
    <m/>
    <m/>
    <s v="BHUVI"/>
    <d v="2020-01-30T00:00:00"/>
    <d v="2020-01-30T00:00:00"/>
    <d v="2020-02-07T00:00:00"/>
    <d v="2020-02-07T00:00:00"/>
    <s v="SYEDS"/>
    <d v="2020-02-10T00:00:00"/>
    <d v="2020-02-10T00:00:00"/>
    <d v="2020-02-12T00:00:00"/>
    <d v="2020-02-12T00:00:00"/>
    <m/>
    <m/>
    <m/>
    <m/>
    <m/>
    <s v="SVCORDERMAN"/>
    <d v="2020-03-31T00:00:00"/>
    <m/>
    <d v="2020-03-31T00:00:00"/>
    <d v="2020-03-26T00:00:00"/>
    <m/>
    <m/>
    <m/>
    <m/>
    <m/>
    <m/>
    <m/>
    <m/>
    <d v="2020-03-30T00:00:00"/>
    <m/>
    <s v="MCQUK"/>
    <m/>
    <m/>
    <m/>
    <m/>
    <m/>
    <m/>
    <m/>
    <d v="2020-04-23T00:00:00"/>
    <m/>
    <s v="BHUVI"/>
    <d v="2020-03-06T00:00:00"/>
    <m/>
    <d v="2020-03-06T00:00:00"/>
    <d v="2020-03-04T00:00:00"/>
    <s v="JPKELLY"/>
    <m/>
    <m/>
    <m/>
    <m/>
    <m/>
    <m/>
    <m/>
    <m/>
    <m/>
    <x v="0"/>
    <x v="0"/>
  </r>
  <r>
    <s v="RKBEELMAN"/>
    <n v="1804507506"/>
    <s v="VP-ENPARTS-BLDR"/>
    <s v="HUTTON CONSTRUCTION CORPORATION"/>
    <s v="CHS CONWAY BRINE VAULT"/>
    <s v="BO"/>
    <d v="2020-03-11T00:00:00"/>
    <m/>
    <m/>
    <m/>
    <s v="STJ"/>
    <s v="STJ"/>
    <x v="1"/>
    <s v="STJ"/>
    <s v="C1"/>
    <m/>
    <m/>
    <m/>
    <m/>
    <n v="925.58"/>
    <n v="925.58"/>
    <n v="0.1"/>
    <n v="0.1"/>
    <n v="0.1"/>
    <n v="0"/>
    <m/>
    <n v="0"/>
    <n v="0"/>
    <n v="0"/>
    <m/>
    <m/>
    <n v="0"/>
    <n v="171.65"/>
    <n v="18.545000000000002"/>
    <n v="-101.07"/>
    <m/>
    <n v="0"/>
    <m/>
    <m/>
    <m/>
    <m/>
    <m/>
    <s v="RDPALMER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20-03-12T00:00:00"/>
    <m/>
    <d v="2020-03-12T00:00:00"/>
    <d v="2020-03-12T00:00:00"/>
    <m/>
    <m/>
    <m/>
    <m/>
    <m/>
    <m/>
    <m/>
    <m/>
    <d v="2020-03-16T00:00:00"/>
    <m/>
    <s v="MLJOB"/>
    <m/>
    <m/>
    <m/>
    <m/>
    <m/>
    <m/>
    <m/>
    <d v="2020-03-19T00:00:00"/>
    <d v="2020-03-20T00:00:00"/>
    <s v="LRSNODGRASS"/>
    <d v="2020-03-11T00:00:00"/>
    <m/>
    <d v="2020-03-11T00:00:00"/>
    <d v="2020-03-11T00:00:00"/>
    <s v="CRSALEM"/>
    <m/>
    <m/>
    <m/>
    <m/>
    <m/>
    <m/>
    <m/>
    <m/>
    <m/>
    <x v="0"/>
    <x v="1"/>
  </r>
  <r>
    <s v="RKBEELMAN"/>
    <n v="1902190601"/>
    <s v="VP/Z-CUSTOM-BLDR"/>
    <s v="KELLEY CONSTRUCTION COMPANY, INC."/>
    <s v="NOLLER TRUCK CENTER"/>
    <s v="BO"/>
    <d v="2019-10-10T00:00:00"/>
    <d v="2020-03-30T00:00:00"/>
    <m/>
    <m/>
    <s v="STJ"/>
    <s v="STJ"/>
    <x v="1"/>
    <s v="STJ"/>
    <s v="E1"/>
    <m/>
    <d v="2020-02-21T00:00:00"/>
    <d v="2020-02-24T00:00:00"/>
    <m/>
    <n v="279372.81"/>
    <n v="0"/>
    <n v="86.26"/>
    <n v="74.790000000000006"/>
    <n v="74.790000000000006"/>
    <n v="498.2"/>
    <m/>
    <n v="470.31"/>
    <n v="0"/>
    <n v="470.31"/>
    <n v="115084.01"/>
    <n v="54801.91"/>
    <n v="0"/>
    <n v="68809.350000000006"/>
    <n v="24.63"/>
    <n v="62152.93"/>
    <m/>
    <n v="22.8"/>
    <m/>
    <m/>
    <m/>
    <m/>
    <m/>
    <s v="MCQUK"/>
    <d v="2020-01-03T00:00:00"/>
    <d v="2020-01-03T00:00:00"/>
    <d v="2020-01-20T00:00:00"/>
    <n v="43854"/>
    <s v="MLJOB"/>
    <d v="2020-01-21T00:00:00"/>
    <d v="2020-01-21T00:00:00"/>
    <d v="2020-01-22T00:00:00"/>
    <m/>
    <s v="JPKELLY"/>
    <n v="43857"/>
    <n v="43857"/>
    <n v="43858"/>
    <n v="43854"/>
    <s v="REKHA"/>
    <d v="2020-01-27T00:00:00"/>
    <d v="2020-01-27T00:00:00"/>
    <d v="2020-02-10T00:00:00"/>
    <d v="2020-02-10T00:00:00"/>
    <s v="RPAULSAMY"/>
    <d v="2020-02-17T00:00:00"/>
    <d v="2020-02-17T00:00:00"/>
    <d v="2020-02-21T00:00:00"/>
    <d v="2020-02-21T00:00:00"/>
    <m/>
    <m/>
    <m/>
    <m/>
    <m/>
    <s v="SVCORDERMAN"/>
    <d v="2020-03-09T00:00:00"/>
    <m/>
    <d v="2020-03-06T00:00:00"/>
    <d v="2020-03-05T00:00:00"/>
    <s v="REKHA"/>
    <d v="2020-02-24T00:00:00"/>
    <d v="2020-02-24T00:00:00"/>
    <d v="2020-02-24T00:00:00"/>
    <d v="2020-02-24T00:00:00"/>
    <m/>
    <m/>
    <m/>
    <d v="2020-03-09T00:00:00"/>
    <m/>
    <s v="MCQUK"/>
    <m/>
    <m/>
    <m/>
    <m/>
    <m/>
    <m/>
    <m/>
    <d v="2020-04-15T00:00:00"/>
    <m/>
    <s v="REKHA"/>
    <d v="2020-03-06T00:00:00"/>
    <m/>
    <d v="2020-03-06T00:00:00"/>
    <d v="2020-03-04T00:00:00"/>
    <s v="JPKELLY"/>
    <d v="2019-12-20T00:00:00"/>
    <d v="2019-12-20T00:00:00"/>
    <d v="2019-12-20T00:00:00"/>
    <d v="2019-12-20T00:00:00"/>
    <m/>
    <m/>
    <m/>
    <m/>
    <m/>
    <x v="0"/>
    <x v="0"/>
  </r>
  <r>
    <s v="BLSCHADEMAN"/>
    <n v="1901103808"/>
    <s v="VP/CLAIM-ENPARTS-BLDR"/>
    <s v="JOHN ADAMS CONSTRUCTION CO., INC."/>
    <s v="BILL 24FT WAREHOUSE"/>
    <s v="BO"/>
    <d v="2020-03-03T00:00:00"/>
    <m/>
    <m/>
    <m/>
    <s v="STJ"/>
    <s v="KC3"/>
    <x v="1"/>
    <s v="STJ"/>
    <s v="E1"/>
    <m/>
    <m/>
    <m/>
    <m/>
    <n v="0"/>
    <n v="0"/>
    <n v="8.32"/>
    <n v="8.6300000000000008"/>
    <n v="8.6300000000000008"/>
    <n v="0"/>
    <m/>
    <n v="0"/>
    <n v="0"/>
    <n v="0"/>
    <m/>
    <m/>
    <n v="0"/>
    <n v="-17448"/>
    <m/>
    <n v="-15947.73"/>
    <m/>
    <n v="0"/>
    <m/>
    <m/>
    <m/>
    <m/>
    <m/>
    <s v="SKSETTER"/>
    <m/>
    <m/>
    <m/>
    <m/>
    <s v="SCHLK"/>
    <m/>
    <m/>
    <m/>
    <m/>
    <m/>
    <m/>
    <m/>
    <m/>
    <m/>
    <m/>
    <m/>
    <m/>
    <m/>
    <m/>
    <m/>
    <m/>
    <m/>
    <m/>
    <m/>
    <m/>
    <m/>
    <m/>
    <m/>
    <m/>
    <s v="SVCORDERMAN"/>
    <d v="2020-03-04T00:00:00"/>
    <m/>
    <d v="2020-03-04T00:00:00"/>
    <d v="2020-03-04T00:00:00"/>
    <m/>
    <m/>
    <m/>
    <m/>
    <m/>
    <m/>
    <m/>
    <m/>
    <d v="2020-03-09T00:00:00"/>
    <m/>
    <s v="PAULT"/>
    <m/>
    <m/>
    <m/>
    <m/>
    <m/>
    <m/>
    <m/>
    <d v="2020-03-06T00:00:00"/>
    <d v="2020-03-07T00:00:00"/>
    <s v="LRSNODGRASS"/>
    <d v="2020-03-04T00:00:00"/>
    <m/>
    <d v="2020-03-04T00:00:00"/>
    <d v="2020-03-04T00:00:00"/>
    <s v="CRSALEM"/>
    <m/>
    <m/>
    <m/>
    <m/>
    <m/>
    <m/>
    <m/>
    <m/>
    <m/>
    <x v="0"/>
    <x v="2"/>
  </r>
  <r>
    <s v="FRIZR"/>
    <n v="1900085210"/>
    <s v="VP-ENPARTS-BLDR"/>
    <s v="LEFEVER BUILDING SYSTEMS"/>
    <s v="OPERATIONS BLDG CUTTER LATERAL"/>
    <s v="BO"/>
    <d v="2020-03-05T00:00:00"/>
    <m/>
    <m/>
    <s v="Admin/Ops Building Cutter"/>
    <s v="STJ"/>
    <s v="STJ"/>
    <x v="1"/>
    <s v="STJ"/>
    <s v="F1"/>
    <m/>
    <m/>
    <m/>
    <m/>
    <n v="621.48"/>
    <n v="621.48"/>
    <n v="0.05"/>
    <n v="0.04"/>
    <n v="0.04"/>
    <n v="0"/>
    <m/>
    <n v="0"/>
    <n v="0"/>
    <n v="0"/>
    <m/>
    <m/>
    <n v="0"/>
    <n v="41.48"/>
    <n v="6.6740000000000004"/>
    <n v="134.53"/>
    <n v="21.646999999999998"/>
    <n v="0"/>
    <m/>
    <m/>
    <m/>
    <m/>
    <m/>
    <s v="DBRYAN"/>
    <m/>
    <m/>
    <m/>
    <m/>
    <s v="MCQUK"/>
    <m/>
    <m/>
    <m/>
    <m/>
    <m/>
    <m/>
    <m/>
    <m/>
    <m/>
    <m/>
    <m/>
    <m/>
    <m/>
    <m/>
    <m/>
    <m/>
    <m/>
    <m/>
    <m/>
    <m/>
    <m/>
    <m/>
    <m/>
    <m/>
    <s v="SVCORDERMAN"/>
    <d v="2020-03-05T00:00:00"/>
    <m/>
    <d v="2020-03-05T00:00:00"/>
    <d v="2020-03-05T00:00:00"/>
    <m/>
    <m/>
    <m/>
    <m/>
    <m/>
    <m/>
    <m/>
    <m/>
    <m/>
    <m/>
    <s v="MLJOB"/>
    <m/>
    <m/>
    <m/>
    <m/>
    <m/>
    <m/>
    <m/>
    <d v="2020-03-12T00:00:00"/>
    <d v="2020-03-12T00:00:00"/>
    <s v="LRSNODGRASS"/>
    <d v="2020-03-05T00:00:00"/>
    <m/>
    <d v="2020-03-05T00:00:00"/>
    <d v="2020-03-05T00:00:00"/>
    <s v="FRIZR"/>
    <m/>
    <m/>
    <m/>
    <m/>
    <m/>
    <m/>
    <m/>
    <m/>
    <m/>
    <x v="0"/>
    <x v="1"/>
  </r>
  <r>
    <s v="FRIZR"/>
    <n v="1900519143"/>
    <s v="VP/CLAIM-ENPARTS-BLDR"/>
    <s v="LEFEVER BUILDING SYSTEMS"/>
    <s v="SOUTH SUBURBAN FIELD HOUSE"/>
    <s v="BO"/>
    <d v="2020-03-03T00:00:00"/>
    <m/>
    <m/>
    <m/>
    <s v="STJ"/>
    <s v="STJ"/>
    <x v="1"/>
    <s v="STJ"/>
    <s v="F2"/>
    <m/>
    <m/>
    <m/>
    <m/>
    <n v="0"/>
    <n v="0"/>
    <n v="0.04"/>
    <n v="0.04"/>
    <n v="0.04"/>
    <n v="0"/>
    <m/>
    <n v="0"/>
    <n v="0"/>
    <n v="0"/>
    <m/>
    <m/>
    <n v="0"/>
    <n v="-55"/>
    <m/>
    <n v="-68.400000000000006"/>
    <m/>
    <n v="0"/>
    <m/>
    <m/>
    <m/>
    <m/>
    <m/>
    <s v="CLCONRAD"/>
    <m/>
    <m/>
    <m/>
    <m/>
    <s v="MCQUK"/>
    <m/>
    <m/>
    <m/>
    <m/>
    <m/>
    <m/>
    <m/>
    <m/>
    <m/>
    <m/>
    <m/>
    <m/>
    <m/>
    <m/>
    <m/>
    <m/>
    <m/>
    <m/>
    <m/>
    <m/>
    <m/>
    <m/>
    <m/>
    <m/>
    <s v="SVCORDERMAN"/>
    <d v="2020-03-04T00:00:00"/>
    <m/>
    <d v="2020-03-04T00:00:00"/>
    <d v="2020-03-04T00:00:00"/>
    <m/>
    <m/>
    <m/>
    <m/>
    <m/>
    <m/>
    <m/>
    <m/>
    <m/>
    <m/>
    <m/>
    <m/>
    <m/>
    <m/>
    <m/>
    <m/>
    <m/>
    <m/>
    <d v="2020-03-09T00:00:00"/>
    <d v="2020-03-06T00:00:00"/>
    <s v="JSSNIDER"/>
    <d v="2020-03-03T00:00:00"/>
    <m/>
    <d v="2020-03-03T00:00:00"/>
    <d v="2020-03-03T00:00:00"/>
    <s v="CRSALEM"/>
    <m/>
    <m/>
    <m/>
    <m/>
    <m/>
    <m/>
    <m/>
    <m/>
    <m/>
    <x v="0"/>
    <x v="2"/>
  </r>
  <r>
    <s v="FRIZR"/>
    <n v="1900519144"/>
    <s v="VP-ENPARTS-BLDR"/>
    <s v="LEFEVER BUILDING SYSTEMS"/>
    <s v="SOUTH SUBURBAN FIELD HOUSE"/>
    <s v="BO"/>
    <d v="2020-03-09T00:00:00"/>
    <m/>
    <m/>
    <m/>
    <s v="STJ"/>
    <s v="STJ"/>
    <x v="1"/>
    <s v="STJ"/>
    <s v="F2"/>
    <m/>
    <m/>
    <m/>
    <m/>
    <n v="196.77"/>
    <n v="196.77"/>
    <n v="0.03"/>
    <n v="0.03"/>
    <n v="0.03"/>
    <n v="0"/>
    <m/>
    <n v="0"/>
    <n v="0"/>
    <n v="0"/>
    <m/>
    <m/>
    <n v="0"/>
    <n v="48.77"/>
    <n v="24.785"/>
    <n v="31.12"/>
    <n v="15.815"/>
    <n v="0"/>
    <m/>
    <m/>
    <m/>
    <m/>
    <m/>
    <s v="CLCONRAD"/>
    <m/>
    <m/>
    <m/>
    <m/>
    <s v="MCQUK"/>
    <m/>
    <m/>
    <m/>
    <m/>
    <m/>
    <m/>
    <m/>
    <m/>
    <m/>
    <m/>
    <m/>
    <m/>
    <m/>
    <m/>
    <m/>
    <m/>
    <m/>
    <m/>
    <m/>
    <m/>
    <m/>
    <m/>
    <m/>
    <m/>
    <s v="SVCORDERMAN"/>
    <d v="2020-03-10T00:00:00"/>
    <m/>
    <d v="2020-03-10T00:00:00"/>
    <d v="2020-03-09T00:00:00"/>
    <m/>
    <m/>
    <m/>
    <m/>
    <m/>
    <m/>
    <m/>
    <m/>
    <d v="2020-03-12T00:00:00"/>
    <m/>
    <m/>
    <m/>
    <m/>
    <m/>
    <m/>
    <m/>
    <m/>
    <m/>
    <d v="2020-03-16T00:00:00"/>
    <d v="2020-03-17T00:00:00"/>
    <s v="LRSNODGRASS"/>
    <d v="2020-03-09T00:00:00"/>
    <m/>
    <d v="2020-03-09T00:00:00"/>
    <d v="2020-03-09T00:00:00"/>
    <s v="CRSALEM"/>
    <m/>
    <m/>
    <m/>
    <m/>
    <m/>
    <m/>
    <m/>
    <m/>
    <m/>
    <x v="0"/>
    <x v="1"/>
  </r>
  <r>
    <s v="CRSALEM"/>
    <n v="1902658501"/>
    <s v="VP/Z-CUSTOM-BLDR"/>
    <s v="EVERGREEN INDUSTRIAL, LTD"/>
    <s v="EVERGREEN - COHO SHOP"/>
    <s v="BO"/>
    <d v="2019-12-19T00:00:00"/>
    <d v="2020-04-02T00:00:00"/>
    <m/>
    <m/>
    <s v="AR"/>
    <s v="VIS"/>
    <x v="1"/>
    <s v="STJ"/>
    <s v="F3"/>
    <s v="OTHER"/>
    <n v="43837"/>
    <n v="43838"/>
    <m/>
    <n v="21748.02"/>
    <n v="0"/>
    <n v="3.75"/>
    <n v="3.8"/>
    <n v="3.8"/>
    <n v="44.6"/>
    <m/>
    <n v="90.5"/>
    <n v="0"/>
    <n v="90.5"/>
    <n v="10299.950000000001"/>
    <n v="4904.74"/>
    <n v="0"/>
    <n v="5329.28"/>
    <n v="24.504999999999999"/>
    <n v="9929.73"/>
    <m/>
    <n v="17.600000000000001"/>
    <m/>
    <m/>
    <m/>
    <m/>
    <m/>
    <s v="MRAZOUKI"/>
    <n v="43860"/>
    <n v="43860"/>
    <n v="43871"/>
    <n v="43868"/>
    <s v="DWESSEL"/>
    <n v="43868"/>
    <n v="43868"/>
    <n v="43868"/>
    <n v="43871"/>
    <s v="ASHMC"/>
    <m/>
    <m/>
    <n v="43871"/>
    <m/>
    <s v="PVIJAYAKUMAR"/>
    <n v="43872"/>
    <n v="43872"/>
    <n v="43874"/>
    <n v="43889"/>
    <s v="KKATHIRVELU"/>
    <n v="43875"/>
    <n v="43875"/>
    <n v="43875"/>
    <n v="43875"/>
    <m/>
    <m/>
    <m/>
    <m/>
    <m/>
    <s v="SVCORDERMAN"/>
    <n v="43889"/>
    <m/>
    <n v="43889"/>
    <n v="43889"/>
    <s v="PVIJAYAKUMAR"/>
    <n v="43878"/>
    <n v="43878"/>
    <n v="43878"/>
    <n v="43889"/>
    <m/>
    <m/>
    <m/>
    <n v="43894"/>
    <m/>
    <s v="DWESSEL"/>
    <m/>
    <m/>
    <m/>
    <m/>
    <m/>
    <m/>
    <m/>
    <n v="43923"/>
    <m/>
    <s v="PVIJAYAKUMAR"/>
    <d v="2020-02-28T00:00:00"/>
    <m/>
    <d v="2020-02-28T00:00:00"/>
    <d v="2020-02-28T00:00:00"/>
    <s v="ASHMC"/>
    <n v="43858"/>
    <n v="43858"/>
    <n v="43859"/>
    <m/>
    <m/>
    <m/>
    <m/>
    <m/>
    <m/>
    <x v="0"/>
    <x v="0"/>
  </r>
  <r>
    <s v="KLGOETZ"/>
    <n v="1901503701"/>
    <s v="VP/FSTRK-STD-BLDR"/>
    <s v="NABHOLZ CONSTRUCTION CORPORATION"/>
    <s v="EQUIPMENT AND EXCAVATION BUILD"/>
    <s v="BO"/>
    <d v="2020-03-03T00:00:00"/>
    <d v="2020-04-27T00:00:00"/>
    <m/>
    <m/>
    <s v="CST"/>
    <s v="MXC"/>
    <x v="6"/>
    <s v="STJ"/>
    <s v="B1"/>
    <m/>
    <n v="43894"/>
    <n v="43894"/>
    <m/>
    <n v="84166.04"/>
    <n v="0"/>
    <n v="32"/>
    <n v="33.64"/>
    <n v="33.64"/>
    <n v="35.03"/>
    <m/>
    <n v="46"/>
    <n v="0"/>
    <n v="46"/>
    <n v="4389"/>
    <n v="2090"/>
    <n v="0"/>
    <n v="13185.04"/>
    <n v="15.666"/>
    <n v="0"/>
    <m/>
    <n v="15.67"/>
    <m/>
    <m/>
    <m/>
    <m/>
    <m/>
    <s v="NSHERNANDEZ"/>
    <n v="43900"/>
    <n v="43900"/>
    <n v="43903"/>
    <n v="43903"/>
    <s v="RDENNIS1"/>
    <n v="43902"/>
    <n v="43902"/>
    <n v="43902"/>
    <n v="43902"/>
    <m/>
    <m/>
    <m/>
    <m/>
    <m/>
    <s v="LPARRA"/>
    <n v="43907"/>
    <n v="43907"/>
    <n v="43909"/>
    <n v="43909"/>
    <s v="SOROZCO"/>
    <n v="43910"/>
    <n v="43910"/>
    <n v="43913"/>
    <n v="43913"/>
    <m/>
    <m/>
    <m/>
    <m/>
    <m/>
    <s v="SVCORDERMAN"/>
    <d v="2020-03-30T00:00:00"/>
    <m/>
    <d v="2020-03-27T00:00:00"/>
    <d v="2020-03-27T00:00:00"/>
    <m/>
    <m/>
    <m/>
    <m/>
    <m/>
    <m/>
    <m/>
    <m/>
    <d v="2020-04-01T00:00:00"/>
    <m/>
    <s v="BMARSHALL"/>
    <m/>
    <m/>
    <m/>
    <m/>
    <m/>
    <m/>
    <m/>
    <d v="2020-04-27T00:00:00"/>
    <m/>
    <s v="LPARRA"/>
    <d v="2020-03-27T00:00:00"/>
    <m/>
    <d v="2020-03-27T00:00:00"/>
    <d v="2020-03-26T00:00:00"/>
    <m/>
    <m/>
    <m/>
    <m/>
    <m/>
    <m/>
    <m/>
    <m/>
    <m/>
    <m/>
    <x v="0"/>
    <x v="0"/>
  </r>
  <r>
    <s v="DBJONES"/>
    <n v="1902109202"/>
    <s v="VP-ENPARTS-BLDR"/>
    <s v="COIL CONSTRUCTION, INC."/>
    <s v="PET MOBILITY"/>
    <s v="BO"/>
    <d v="2020-03-24T00:00:00"/>
    <m/>
    <m/>
    <m/>
    <s v="CST"/>
    <s v="MEM"/>
    <x v="6"/>
    <s v="STJ"/>
    <s v="B1"/>
    <m/>
    <m/>
    <m/>
    <m/>
    <n v="804.85"/>
    <n v="0"/>
    <n v="0.11"/>
    <n v="7.0000000000000007E-2"/>
    <n v="7.0000000000000007E-2"/>
    <n v="0"/>
    <m/>
    <n v="0"/>
    <n v="0"/>
    <n v="0"/>
    <m/>
    <m/>
    <n v="0"/>
    <n v="55.85"/>
    <n v="6.9390000000000001"/>
    <n v="0"/>
    <m/>
    <n v="0"/>
    <m/>
    <m/>
    <m/>
    <m/>
    <m/>
    <s v="JHUTCHINSON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24T00:00:00"/>
    <m/>
    <d v="2020-03-24T00:00:00"/>
    <d v="2020-03-24T00:00:00"/>
    <m/>
    <m/>
    <m/>
    <m/>
    <m/>
    <m/>
    <m/>
    <m/>
    <m/>
    <m/>
    <s v="JOWOOD"/>
    <m/>
    <m/>
    <m/>
    <m/>
    <m/>
    <m/>
    <m/>
    <d v="2020-04-01T00:00:00"/>
    <m/>
    <s v="DBJONES"/>
    <d v="2020-03-24T00:00:00"/>
    <m/>
    <d v="2020-03-24T00:00:00"/>
    <d v="2020-03-24T00:00:00"/>
    <m/>
    <m/>
    <m/>
    <m/>
    <m/>
    <m/>
    <m/>
    <m/>
    <m/>
    <m/>
    <x v="0"/>
    <x v="1"/>
  </r>
  <r>
    <s v="CRSALEM"/>
    <n v="1902727901"/>
    <s v="VP/Z-CUSTOM-BLDR"/>
    <s v="GARVIN CONSTRUCTION"/>
    <s v="JATC ADDITION"/>
    <s v="EN"/>
    <d v="2019-12-31T00:00:00"/>
    <d v="2020-05-19T00:00:00"/>
    <m/>
    <s v="SC 135"/>
    <s v="CST"/>
    <s v="MEM"/>
    <x v="6"/>
    <s v="STJ"/>
    <s v="B2"/>
    <s v="OTHER"/>
    <d v="2020-01-03T00:00:00"/>
    <d v="2020-01-06T00:00:00"/>
    <m/>
    <n v="46813.03"/>
    <n v="0"/>
    <n v="15.11"/>
    <n v="0"/>
    <n v="0"/>
    <n v="61.66"/>
    <m/>
    <n v="84"/>
    <n v="0"/>
    <n v="84"/>
    <n v="14242.82"/>
    <n v="6782.3"/>
    <n v="0"/>
    <n v="8961.69"/>
    <n v="19.143999999999998"/>
    <n v="0"/>
    <m/>
    <n v="17.899999999999999"/>
    <m/>
    <m/>
    <m/>
    <m/>
    <m/>
    <s v="APPEA"/>
    <d v="2020-02-06T00:00:00"/>
    <d v="2020-02-06T00:00:00"/>
    <d v="2020-02-10T00:00:00"/>
    <d v="2020-02-06T00:00:00"/>
    <s v="MLJOB"/>
    <d v="2020-02-07T00:00:00"/>
    <d v="2020-02-07T00:00:00"/>
    <d v="2020-02-07T00:00:00"/>
    <n v="43867"/>
    <s v="ELANDA"/>
    <n v="43872"/>
    <n v="43872"/>
    <n v="43872"/>
    <m/>
    <s v="ELANDA"/>
    <d v="2020-02-12T00:00:00"/>
    <d v="2020-02-11T00:00:00"/>
    <d v="2020-02-17T00:00:00"/>
    <d v="2020-03-17T00:00:00"/>
    <s v="LIZUNIGA"/>
    <d v="2020-02-18T00:00:00"/>
    <d v="2020-02-18T00:00:00"/>
    <d v="2020-02-20T00:00:00"/>
    <d v="2020-02-20T00:00:00"/>
    <m/>
    <m/>
    <m/>
    <m/>
    <m/>
    <s v="SVCORDERMAN"/>
    <d v="2020-04-29T00:00:00"/>
    <m/>
    <d v="2020-04-29T00:00:00"/>
    <m/>
    <s v="ELANDA"/>
    <d v="2020-02-27T00:00:00"/>
    <d v="2020-02-27T00:00:00"/>
    <d v="2020-02-27T00:00:00"/>
    <n v="43888"/>
    <m/>
    <m/>
    <m/>
    <m/>
    <m/>
    <s v="MLJOB"/>
    <m/>
    <m/>
    <m/>
    <m/>
    <m/>
    <m/>
    <m/>
    <d v="2020-05-19T00:00:00"/>
    <m/>
    <s v="ELANDA"/>
    <d v="2020-02-27T00:00:00"/>
    <m/>
    <d v="2020-02-27T00:00:00"/>
    <d v="2020-02-27T00:00:00"/>
    <s v="MFLAGG"/>
    <d v="2020-01-06T00:00:00"/>
    <d v="2020-01-06T00:00:00"/>
    <d v="2020-01-09T00:00:00"/>
    <d v="2020-01-08T00:00:00"/>
    <m/>
    <m/>
    <m/>
    <m/>
    <m/>
    <x v="0"/>
    <x v="0"/>
  </r>
  <r>
    <s v="RKBEELMAN"/>
    <n v="2000093501"/>
    <s v="VP/Z-CUSTOM-BLDR"/>
    <s v="STRATE CONSTRUCTION, INC."/>
    <s v="ANDY WADEL ADDITION"/>
    <s v="BO"/>
    <d v="2020-01-16T00:00:00"/>
    <d v="2020-03-20T00:00:00"/>
    <m/>
    <m/>
    <s v="EVA"/>
    <s v="MEM"/>
    <x v="6"/>
    <s v="STJ"/>
    <s v="B2"/>
    <m/>
    <n v="43853"/>
    <n v="43854"/>
    <m/>
    <n v="36677.78"/>
    <n v="36677.78"/>
    <n v="9.0500000000000007"/>
    <n v="10.89"/>
    <n v="10.89"/>
    <n v="45.11"/>
    <m/>
    <n v="109.5"/>
    <n v="0"/>
    <n v="109.5"/>
    <n v="10418.91"/>
    <n v="4961.38"/>
    <n v="0"/>
    <n v="11526.71"/>
    <n v="31.427"/>
    <n v="12948.3"/>
    <n v="35.302999999999997"/>
    <n v="32.9"/>
    <m/>
    <m/>
    <m/>
    <m/>
    <m/>
    <s v="BMARSHALL"/>
    <n v="43873"/>
    <n v="43873"/>
    <n v="43881"/>
    <m/>
    <s v="CLCONRAD"/>
    <n v="43880"/>
    <n v="43880"/>
    <n v="43880"/>
    <n v="43880"/>
    <s v="VENKATARAMANANK"/>
    <n v="43882"/>
    <n v="43882"/>
    <n v="43882"/>
    <m/>
    <s v="EZAVALA"/>
    <d v="2020-02-24T00:00:00"/>
    <d v="2020-02-24T00:00:00"/>
    <d v="2020-02-26T00:00:00"/>
    <d v="2020-02-26T00:00:00"/>
    <s v="LIZUNIGA"/>
    <n v="43888"/>
    <n v="43888"/>
    <n v="43889"/>
    <n v="43889"/>
    <m/>
    <m/>
    <m/>
    <m/>
    <m/>
    <s v="SVCORDERMAN"/>
    <d v="2020-03-06T00:00:00"/>
    <m/>
    <d v="2020-03-06T00:00:00"/>
    <d v="2020-03-06T00:00:00"/>
    <s v="EZAVALA"/>
    <n v="43895"/>
    <n v="43895"/>
    <n v="43895"/>
    <n v="43895"/>
    <m/>
    <m/>
    <m/>
    <n v="43901"/>
    <m/>
    <s v="MLJOB"/>
    <m/>
    <m/>
    <m/>
    <m/>
    <m/>
    <m/>
    <m/>
    <d v="2020-03-23T00:00:00"/>
    <d v="2020-03-25T00:00:00"/>
    <s v="EZAVALA"/>
    <d v="2020-03-05T00:00:00"/>
    <m/>
    <d v="2020-03-05T00:00:00"/>
    <d v="2020-03-06T00:00:00"/>
    <s v="KLEIJ"/>
    <n v="43864"/>
    <n v="43864"/>
    <n v="43867"/>
    <n v="43865"/>
    <m/>
    <m/>
    <m/>
    <m/>
    <m/>
    <x v="1"/>
    <x v="0"/>
  </r>
  <r>
    <s v="KLGOETZ"/>
    <n v="1902268401"/>
    <s v="VP/FSTRK-STD-BLDR"/>
    <s v="NUAGE BUILDERS, LLC"/>
    <s v="CHS - SELBY, SD"/>
    <s v="BO"/>
    <d v="2020-02-10T00:00:00"/>
    <n v="43923"/>
    <m/>
    <m/>
    <s v="CST"/>
    <s v="MXC"/>
    <x v="6"/>
    <s v="STJ"/>
    <s v="B2"/>
    <m/>
    <n v="43871"/>
    <n v="43872"/>
    <m/>
    <n v="195426.05"/>
    <n v="0"/>
    <n v="110.45"/>
    <n v="109.02"/>
    <n v="109.02"/>
    <n v="27"/>
    <m/>
    <n v="37"/>
    <n v="0"/>
    <n v="37"/>
    <n v="3465"/>
    <n v="1650"/>
    <n v="0"/>
    <n v="18827.349999999999"/>
    <n v="9.6340000000000003"/>
    <n v="0"/>
    <m/>
    <n v="17.47"/>
    <m/>
    <m/>
    <m/>
    <m/>
    <m/>
    <s v="ALTAPIA"/>
    <n v="43875"/>
    <n v="43875"/>
    <n v="43885"/>
    <n v="43885"/>
    <s v="WILLA1"/>
    <n v="43880"/>
    <m/>
    <n v="43880"/>
    <n v="43885"/>
    <m/>
    <m/>
    <m/>
    <m/>
    <m/>
    <s v="NNAVA"/>
    <d v="2020-02-25T00:00:00"/>
    <d v="2020-02-25T00:00:00"/>
    <d v="2020-02-26T00:00:00"/>
    <d v="2020-02-26T00:00:00"/>
    <s v="OCAMA"/>
    <n v="43888"/>
    <n v="43888"/>
    <n v="43888"/>
    <n v="43888"/>
    <m/>
    <m/>
    <m/>
    <m/>
    <m/>
    <s v="SVCORDERMAN"/>
    <d v="2020-03-13T00:00:00"/>
    <m/>
    <d v="2020-03-13T00:00:00"/>
    <d v="2020-03-13T00:00:00"/>
    <s v="NNAVA"/>
    <n v="43902"/>
    <n v="43900"/>
    <n v="43902"/>
    <n v="43900"/>
    <m/>
    <m/>
    <m/>
    <n v="43908"/>
    <m/>
    <s v="MLJOB"/>
    <m/>
    <m/>
    <m/>
    <m/>
    <m/>
    <m/>
    <m/>
    <d v="2020-04-24T00:00:00"/>
    <m/>
    <s v="NNAVA"/>
    <d v="2020-03-12T00:00:00"/>
    <m/>
    <d v="2020-03-12T00:00:00"/>
    <d v="2020-03-10T00:00:00"/>
    <m/>
    <m/>
    <m/>
    <m/>
    <m/>
    <m/>
    <m/>
    <m/>
    <m/>
    <m/>
    <x v="0"/>
    <x v="0"/>
  </r>
  <r>
    <s v="SLMCNABB"/>
    <n v="2000308901"/>
    <s v="VP/FSTRK-STD-BLDR"/>
    <s v="IRON SPECIALTIES, INC."/>
    <s v="DUKE AERIAL 2020 CLARINDA PROJ"/>
    <s v="BO"/>
    <d v="2020-02-14T00:00:00"/>
    <d v="2020-04-03T00:00:00"/>
    <m/>
    <m/>
    <s v="CST"/>
    <s v="MXC"/>
    <x v="6"/>
    <s v="STJ"/>
    <s v="B2"/>
    <m/>
    <n v="43879"/>
    <n v="43880"/>
    <m/>
    <n v="108829.02"/>
    <n v="0"/>
    <n v="47.75"/>
    <n v="47.27"/>
    <n v="47.27"/>
    <n v="15"/>
    <m/>
    <n v="13.5"/>
    <n v="0"/>
    <n v="13.5"/>
    <n v="3465"/>
    <n v="1650"/>
    <n v="0"/>
    <n v="18620.099999999999"/>
    <n v="17.109000000000002"/>
    <n v="2010.59"/>
    <m/>
    <n v="17.11"/>
    <m/>
    <m/>
    <m/>
    <m/>
    <m/>
    <s v="LRAMIREZ"/>
    <n v="43887"/>
    <n v="43887"/>
    <n v="43892"/>
    <n v="43892"/>
    <s v="RDENNIS1"/>
    <n v="43892"/>
    <n v="43891"/>
    <n v="43892"/>
    <n v="43891"/>
    <m/>
    <m/>
    <m/>
    <m/>
    <m/>
    <s v="NNAVA"/>
    <n v="43893"/>
    <n v="43893"/>
    <n v="43894"/>
    <n v="43894"/>
    <s v="EZAVALA"/>
    <n v="43895"/>
    <n v="43895"/>
    <n v="43895"/>
    <n v="43896"/>
    <m/>
    <m/>
    <m/>
    <m/>
    <m/>
    <s v="SVCORDERMAN"/>
    <d v="2020-03-13T00:00:00"/>
    <m/>
    <d v="2020-03-13T00:00:00"/>
    <d v="2020-03-13T00:00:00"/>
    <s v="NNAVA"/>
    <n v="43902"/>
    <n v="43901"/>
    <n v="43902"/>
    <n v="43901"/>
    <m/>
    <m/>
    <m/>
    <n v="43908"/>
    <m/>
    <s v="BMARSHALL"/>
    <m/>
    <m/>
    <m/>
    <m/>
    <m/>
    <m/>
    <m/>
    <d v="2020-03-21T00:00:00"/>
    <m/>
    <s v="NNAVA"/>
    <d v="2020-03-12T00:00:00"/>
    <m/>
    <d v="2020-03-12T00:00:00"/>
    <d v="2020-03-11T00:00:00"/>
    <m/>
    <m/>
    <m/>
    <m/>
    <m/>
    <m/>
    <m/>
    <m/>
    <m/>
    <m/>
    <x v="0"/>
    <x v="0"/>
  </r>
  <r>
    <s v="KLGOETZ"/>
    <n v="2000340801"/>
    <s v="VP/FSTRK-STD-BLDR"/>
    <s v="THE FELDHACKER GROUP, INC"/>
    <s v="KEITH TOCZEK"/>
    <s v="EN"/>
    <d v="2020-02-21T00:00:00"/>
    <d v="2020-05-27T00:00:00"/>
    <m/>
    <m/>
    <s v="CST"/>
    <s v="MEM"/>
    <x v="6"/>
    <s v="STJ"/>
    <s v="B2"/>
    <s v="CR"/>
    <d v="2020-02-24T00:00:00"/>
    <d v="2020-02-25T00:00:00"/>
    <m/>
    <n v="77169.919999999998"/>
    <n v="0"/>
    <n v="35.58"/>
    <n v="0"/>
    <n v="0"/>
    <n v="15"/>
    <m/>
    <n v="18"/>
    <n v="0"/>
    <n v="18"/>
    <n v="3465"/>
    <n v="1650"/>
    <n v="0"/>
    <n v="13281.9"/>
    <n v="17.210999999999999"/>
    <n v="0"/>
    <m/>
    <n v="17.21"/>
    <m/>
    <m/>
    <m/>
    <m/>
    <m/>
    <s v="APPEA"/>
    <d v="2020-02-24T00:00:00"/>
    <d v="2020-02-24T00:00:00"/>
    <d v="2020-02-24T00:00:00"/>
    <d v="2020-02-24T00:00:00"/>
    <s v="WILLA1"/>
    <d v="2020-02-24T00:00:00"/>
    <m/>
    <d v="2020-02-24T00:00:00"/>
    <n v="43885"/>
    <m/>
    <m/>
    <m/>
    <m/>
    <m/>
    <s v="ELANDA"/>
    <d v="2020-03-02T00:00:00"/>
    <d v="2020-03-02T00:00:00"/>
    <d v="2020-03-03T00:00:00"/>
    <d v="2020-03-03T00:00:00"/>
    <s v="EZAVALA"/>
    <d v="2020-03-04T00:00:00"/>
    <d v="2020-03-04T00:00:00"/>
    <d v="2020-03-04T00:00:00"/>
    <d v="2020-03-05T00:00:00"/>
    <m/>
    <m/>
    <m/>
    <m/>
    <m/>
    <s v="SVCORDERMAN"/>
    <d v="2020-04-28T00:00:00"/>
    <m/>
    <d v="2020-04-28T00:00:00"/>
    <m/>
    <s v="ELANDA"/>
    <d v="2020-03-12T00:00:00"/>
    <d v="2020-03-12T00:00:00"/>
    <d v="2020-03-12T00:00:00"/>
    <d v="2020-03-12T00:00:00"/>
    <m/>
    <m/>
    <m/>
    <m/>
    <m/>
    <s v="APPEA"/>
    <m/>
    <m/>
    <m/>
    <m/>
    <m/>
    <m/>
    <m/>
    <d v="2020-05-27T00:00:00"/>
    <m/>
    <s v="ELANDA"/>
    <d v="2020-03-13T00:00:00"/>
    <m/>
    <d v="2020-03-13T00:00:00"/>
    <d v="2020-03-12T00:00:00"/>
    <m/>
    <m/>
    <m/>
    <m/>
    <m/>
    <m/>
    <m/>
    <m/>
    <m/>
    <m/>
    <x v="0"/>
    <x v="0"/>
  </r>
  <r>
    <s v="RKBEELMAN"/>
    <n v="1900991907"/>
    <s v="VP/CLAIM-ENPARTS-BLDR"/>
    <s v="A. L. HUBER CONSTRUCTION, INC."/>
    <s v="WAYSIDE WAIFS CANINE BEHAVIOR"/>
    <s v="CL"/>
    <d v="2020-02-28T00:00:00"/>
    <m/>
    <m/>
    <s v="Wayside Canine Behavior"/>
    <s v="STJ"/>
    <s v="KC1"/>
    <x v="6"/>
    <s v="STJ"/>
    <s v="B2"/>
    <m/>
    <m/>
    <m/>
    <d v="2020-03-15T00:00:00"/>
    <n v="0"/>
    <n v="0"/>
    <n v="0.43"/>
    <n v="0.45"/>
    <n v="0.45"/>
    <n v="0"/>
    <m/>
    <n v="0"/>
    <n v="0"/>
    <n v="0"/>
    <m/>
    <m/>
    <n v="0"/>
    <n v="-116.89"/>
    <m/>
    <n v="-867.5"/>
    <m/>
    <n v="0"/>
    <m/>
    <m/>
    <m/>
    <m/>
    <m/>
    <s v="SCJACKSON1"/>
    <m/>
    <m/>
    <m/>
    <m/>
    <s v="JHWOEHRER"/>
    <m/>
    <m/>
    <m/>
    <m/>
    <m/>
    <m/>
    <m/>
    <m/>
    <m/>
    <s v="KLSEGUNDO"/>
    <d v="2020-02-28T00:00:00"/>
    <d v="2020-02-28T00:00:00"/>
    <d v="2020-02-28T00:00:00"/>
    <d v="2020-02-28T00:00:00"/>
    <s v="LOPEA"/>
    <d v="2020-02-28T00:00:00"/>
    <d v="2020-02-28T00:00:00"/>
    <d v="2020-02-28T00:00:00"/>
    <d v="2020-02-28T00:00:00"/>
    <m/>
    <m/>
    <m/>
    <m/>
    <m/>
    <s v="SVCORDERMAN"/>
    <d v="2020-02-28T00:00:00"/>
    <m/>
    <d v="2020-02-28T00:00:00"/>
    <d v="2020-02-28T00:00:00"/>
    <m/>
    <m/>
    <m/>
    <m/>
    <m/>
    <m/>
    <m/>
    <m/>
    <m/>
    <m/>
    <s v="JHWOEHRER"/>
    <m/>
    <m/>
    <m/>
    <m/>
    <m/>
    <m/>
    <m/>
    <d v="2020-03-03T00:00:00"/>
    <d v="2020-03-04T00:00:00"/>
    <s v="CARUSHING"/>
    <d v="2020-02-28T00:00:00"/>
    <m/>
    <d v="2020-02-28T00:00:00"/>
    <d v="2020-02-28T00:00:00"/>
    <s v="JRKRUPPSTADT"/>
    <m/>
    <m/>
    <m/>
    <m/>
    <m/>
    <m/>
    <m/>
    <m/>
    <m/>
    <x v="0"/>
    <x v="2"/>
  </r>
  <r>
    <s v="SLMCNABB"/>
    <n v="2000094702"/>
    <s v="VP/CLAIM-ENPARTS-BLDR"/>
    <s v="LEE CONSTRUCTION, INC."/>
    <s v="ANIMAL HEALTH INTERNATIONAL"/>
    <s v="BO"/>
    <d v="2020-03-16T00:00:00"/>
    <m/>
    <m/>
    <n v="6120"/>
    <m/>
    <s v="MXC"/>
    <x v="6"/>
    <s v="STJ"/>
    <s v="B2"/>
    <s v="OTHER"/>
    <m/>
    <m/>
    <m/>
    <n v="481.69"/>
    <n v="0"/>
    <n v="0.11"/>
    <n v="0.12"/>
    <n v="0.12"/>
    <n v="0"/>
    <m/>
    <n v="0"/>
    <n v="0"/>
    <n v="0"/>
    <m/>
    <m/>
    <n v="0"/>
    <n v="252.32"/>
    <n v="52.381999999999998"/>
    <n v="-252.01"/>
    <m/>
    <n v="0"/>
    <m/>
    <m/>
    <m/>
    <m/>
    <m/>
    <s v="ALTAPIA"/>
    <m/>
    <m/>
    <m/>
    <m/>
    <s v="JOWOOD"/>
    <m/>
    <m/>
    <m/>
    <m/>
    <m/>
    <m/>
    <m/>
    <m/>
    <m/>
    <m/>
    <m/>
    <m/>
    <m/>
    <m/>
    <m/>
    <m/>
    <m/>
    <m/>
    <m/>
    <m/>
    <m/>
    <m/>
    <m/>
    <m/>
    <s v="SVCORDERMAN"/>
    <m/>
    <m/>
    <d v="2020-03-17T00:00:00"/>
    <d v="2020-03-17T00:00:00"/>
    <m/>
    <m/>
    <m/>
    <m/>
    <m/>
    <m/>
    <m/>
    <m/>
    <m/>
    <m/>
    <s v="JOWOOD"/>
    <m/>
    <m/>
    <m/>
    <m/>
    <m/>
    <m/>
    <m/>
    <d v="2020-03-24T00:00:00"/>
    <d v="2020-03-24T00:00:00"/>
    <s v="SLMCNABB"/>
    <d v="2020-03-16T00:00:00"/>
    <m/>
    <d v="2020-03-16T00:00:00"/>
    <d v="2020-03-16T00:00:00"/>
    <m/>
    <m/>
    <m/>
    <m/>
    <m/>
    <m/>
    <m/>
    <m/>
    <m/>
    <m/>
    <x v="0"/>
    <x v="2"/>
  </r>
  <r>
    <s v="BLSCHADEMAN"/>
    <n v="1900599614"/>
    <s v="VP-ENPARTS-BLDR"/>
    <s v="PARIC CORPORATION"/>
    <s v="WELLS RURAL 3-15-19"/>
    <s v="BO"/>
    <d v="2020-03-11T00:00:00"/>
    <m/>
    <m/>
    <n v="18080"/>
    <s v="STJ"/>
    <s v="NC"/>
    <x v="6"/>
    <s v="STJ"/>
    <s v="B3"/>
    <m/>
    <m/>
    <m/>
    <m/>
    <n v="616"/>
    <n v="616"/>
    <n v="0.05"/>
    <n v="0.05"/>
    <n v="0.05"/>
    <n v="0"/>
    <m/>
    <n v="0"/>
    <n v="0"/>
    <n v="0"/>
    <m/>
    <m/>
    <n v="0"/>
    <n v="244"/>
    <n v="39.61"/>
    <n v="126.01"/>
    <n v="20.456"/>
    <n v="0"/>
    <m/>
    <m/>
    <m/>
    <m/>
    <m/>
    <s v="CJFALIN"/>
    <m/>
    <m/>
    <m/>
    <m/>
    <s v="WJCLYMER"/>
    <m/>
    <m/>
    <m/>
    <m/>
    <m/>
    <m/>
    <m/>
    <m/>
    <m/>
    <m/>
    <m/>
    <m/>
    <m/>
    <m/>
    <m/>
    <m/>
    <m/>
    <m/>
    <m/>
    <m/>
    <m/>
    <m/>
    <m/>
    <m/>
    <s v="SVCORDERMAN"/>
    <d v="2020-03-13T00:00:00"/>
    <m/>
    <d v="2020-03-13T00:00:00"/>
    <d v="2020-03-13T00:00:00"/>
    <m/>
    <m/>
    <m/>
    <m/>
    <m/>
    <m/>
    <m/>
    <m/>
    <m/>
    <m/>
    <s v="HUAGUILAR"/>
    <m/>
    <m/>
    <m/>
    <m/>
    <m/>
    <m/>
    <m/>
    <d v="2020-03-20T00:00:00"/>
    <n v="43908"/>
    <s v="JSSNIDER"/>
    <d v="2020-03-12T00:00:00"/>
    <m/>
    <d v="2020-03-12T00:00:00"/>
    <d v="2020-03-12T00:00:00"/>
    <s v="CRSALEM"/>
    <m/>
    <m/>
    <m/>
    <m/>
    <m/>
    <m/>
    <m/>
    <m/>
    <m/>
    <x v="0"/>
    <x v="1"/>
  </r>
  <r>
    <s v="KLGOETZ"/>
    <n v="2000269101"/>
    <s v="VP/FSTRK-STD-BLDR"/>
    <s v="EVANS BUILDING CO., INC."/>
    <s v="SEDGEWICK COUNTY FAIR"/>
    <s v="BO"/>
    <d v="2020-02-13T00:00:00"/>
    <d v="2020-04-13T00:00:00"/>
    <m/>
    <n v="357767"/>
    <s v="CST"/>
    <s v="MEM"/>
    <x v="6"/>
    <s v="STJ"/>
    <s v="D1"/>
    <m/>
    <d v="2020-03-03T00:00:00"/>
    <d v="2020-03-04T00:00:00"/>
    <m/>
    <n v="25804.06"/>
    <n v="0"/>
    <n v="9.01"/>
    <n v="8.9600000000000009"/>
    <n v="8.9600000000000009"/>
    <n v="15"/>
    <m/>
    <n v="22"/>
    <n v="0"/>
    <n v="22"/>
    <n v="3465"/>
    <n v="1650"/>
    <n v="0"/>
    <n v="4567.3900000000003"/>
    <n v="17.7"/>
    <n v="0"/>
    <m/>
    <n v="17.7"/>
    <m/>
    <m/>
    <m/>
    <m/>
    <m/>
    <s v="ANMILLS"/>
    <n v="43893"/>
    <m/>
    <n v="43894"/>
    <n v="43894"/>
    <s v="JOWOOD"/>
    <n v="43894"/>
    <m/>
    <n v="43894"/>
    <n v="43894"/>
    <m/>
    <m/>
    <m/>
    <m/>
    <m/>
    <s v="AJCUEVAS"/>
    <d v="2020-03-10T00:00:00"/>
    <d v="2020-03-10T00:00:00"/>
    <d v="2020-03-10T00:00:00"/>
    <d v="2020-03-10T00:00:00"/>
    <s v="KLSEGUNDO"/>
    <d v="2020-03-12T00:00:00"/>
    <d v="2020-03-11T00:00:00"/>
    <d v="2020-03-12T00:00:00"/>
    <d v="2020-03-12T00:00:00"/>
    <m/>
    <m/>
    <m/>
    <m/>
    <m/>
    <s v="SVCORDERMAN"/>
    <d v="2020-03-19T00:00:00"/>
    <m/>
    <d v="2020-03-19T00:00:00"/>
    <d v="2020-03-19T00:00:00"/>
    <s v="AJCUEVAS"/>
    <n v="43908"/>
    <n v="43908"/>
    <n v="43908"/>
    <n v="43908"/>
    <m/>
    <m/>
    <m/>
    <d v="2020-03-23T00:00:00"/>
    <m/>
    <s v="JOWOOD"/>
    <m/>
    <m/>
    <m/>
    <m/>
    <m/>
    <m/>
    <m/>
    <d v="2020-04-10T00:00:00"/>
    <m/>
    <s v="AJCUEVAS"/>
    <d v="2020-03-18T00:00:00"/>
    <m/>
    <d v="2020-03-18T00:00:00"/>
    <d v="2020-03-18T00:00:00"/>
    <m/>
    <m/>
    <m/>
    <m/>
    <m/>
    <m/>
    <m/>
    <m/>
    <m/>
    <m/>
    <x v="0"/>
    <x v="0"/>
  </r>
  <r>
    <s v="PRLANTZ"/>
    <n v="1902045501"/>
    <s v="VP/Z-CUSTOM-BLDR"/>
    <s v="AGRIFAB COLORADO, LLC"/>
    <s v="VALLEY CENTER BLDG 1"/>
    <s v="EN"/>
    <d v="2019-09-26T00:00:00"/>
    <d v="2020-05-15T00:00:00"/>
    <m/>
    <m/>
    <s v="STJ"/>
    <s v="STJ"/>
    <x v="7"/>
    <s v="STJ"/>
    <s v="D1"/>
    <s v="CCF, CCF, CCF, CR, FAB"/>
    <d v="2020-01-08T00:00:00"/>
    <d v="2020-01-08T00:00:00"/>
    <m/>
    <n v="112128.59"/>
    <n v="0"/>
    <n v="59.42"/>
    <n v="0"/>
    <n v="0"/>
    <n v="338.33"/>
    <m/>
    <n v="185"/>
    <n v="0"/>
    <n v="185"/>
    <m/>
    <m/>
    <n v="0"/>
    <n v="-9166.16"/>
    <m/>
    <n v="0"/>
    <m/>
    <n v="12.8"/>
    <m/>
    <m/>
    <m/>
    <m/>
    <m/>
    <s v="DBRYAN"/>
    <n v="43788"/>
    <n v="43788"/>
    <n v="43805"/>
    <n v="43805"/>
    <s v="MLJOB"/>
    <n v="43803"/>
    <n v="43803"/>
    <n v="43808"/>
    <n v="43809"/>
    <s v="DMANOHARAN"/>
    <n v="43811"/>
    <n v="43811"/>
    <n v="43812"/>
    <n v="43812"/>
    <s v="AYSMITH"/>
    <d v="2019-12-31T00:00:00"/>
    <d v="2019-12-31T00:00:00"/>
    <d v="2020-01-23T00:00:00"/>
    <d v="2020-02-25T00:00:00"/>
    <s v="FCJORDAN"/>
    <d v="2020-01-22T00:00:00"/>
    <d v="2020-01-22T00:00:00"/>
    <d v="2020-02-11T00:00:00"/>
    <d v="2020-02-18T00:00:00"/>
    <m/>
    <m/>
    <m/>
    <m/>
    <m/>
    <s v="SVCORDERMAN"/>
    <d v="2020-04-20T00:00:00"/>
    <m/>
    <d v="2020-04-20T00:00:00"/>
    <m/>
    <s v="AYSMITH"/>
    <n v="43886"/>
    <n v="43886"/>
    <n v="43886"/>
    <n v="43886"/>
    <m/>
    <m/>
    <m/>
    <m/>
    <m/>
    <s v="MLJOB"/>
    <m/>
    <m/>
    <m/>
    <m/>
    <m/>
    <m/>
    <m/>
    <d v="2020-05-15T00:00:00"/>
    <m/>
    <s v="AYSMITH"/>
    <d v="2020-03-20T00:00:00"/>
    <m/>
    <d v="2020-03-20T00:00:00"/>
    <d v="2020-03-18T00:00:00"/>
    <s v="JPKELLY"/>
    <d v="2019-10-04T00:00:00"/>
    <d v="2019-10-04T00:00:00"/>
    <d v="2019-10-18T00:00:00"/>
    <d v="2019-10-18T00:00:00"/>
    <m/>
    <m/>
    <m/>
    <m/>
    <m/>
    <x v="0"/>
    <x v="0"/>
  </r>
  <r>
    <s v="PRLANTZ"/>
    <n v="1902047701"/>
    <s v="VP/Z-CUSTOM-BLDR"/>
    <s v="AGRIFAB COLORADO, LLC"/>
    <s v="VALLEY CENTER BLDG 3"/>
    <s v="EN"/>
    <d v="2019-09-26T00:00:00"/>
    <d v="2020-11-13T00:00:00"/>
    <m/>
    <m/>
    <s v="STJ"/>
    <s v="STJ"/>
    <x v="7"/>
    <s v="STJ"/>
    <s v="E1"/>
    <s v="CCF, CCF, CCF, CR"/>
    <d v="2020-01-03T00:00:00"/>
    <d v="2020-01-06T00:00:00"/>
    <m/>
    <n v="121895.83"/>
    <n v="0"/>
    <n v="64.8"/>
    <n v="0"/>
    <n v="0"/>
    <n v="346.9"/>
    <m/>
    <n v="0"/>
    <n v="0"/>
    <n v="0"/>
    <n v="160262.74"/>
    <n v="-0.21"/>
    <n v="0"/>
    <n v="-7987.87"/>
    <m/>
    <n v="0"/>
    <m/>
    <n v="12.8"/>
    <m/>
    <m/>
    <m/>
    <m/>
    <m/>
    <s v="DBRYAN"/>
    <n v="43832"/>
    <n v="43832"/>
    <n v="43838"/>
    <n v="43838"/>
    <s v="MLJOB"/>
    <n v="43845"/>
    <n v="43845"/>
    <n v="43846"/>
    <n v="43846"/>
    <s v="JKANAGARAJ"/>
    <n v="43859"/>
    <m/>
    <n v="43860"/>
    <m/>
    <s v="KRGRAHAM"/>
    <n v="43868"/>
    <n v="43868"/>
    <n v="43882"/>
    <n v="43881"/>
    <s v="DRHAMMONDS"/>
    <n v="43885"/>
    <n v="43886"/>
    <n v="43893"/>
    <n v="43893"/>
    <m/>
    <m/>
    <m/>
    <m/>
    <m/>
    <s v="SVCORDERMAN"/>
    <d v="2020-10-19T00:00:00"/>
    <m/>
    <d v="2020-10-19T00:00:00"/>
    <m/>
    <s v="KRGRAHAM"/>
    <n v="43907"/>
    <n v="43907"/>
    <n v="43907"/>
    <n v="43907"/>
    <m/>
    <m/>
    <m/>
    <m/>
    <m/>
    <s v="MLJOB"/>
    <m/>
    <m/>
    <m/>
    <m/>
    <m/>
    <m/>
    <m/>
    <d v="2020-11-13T00:00:00"/>
    <m/>
    <s v="KRGRAHAM"/>
    <d v="2020-03-24T00:00:00"/>
    <m/>
    <d v="2020-03-24T00:00:00"/>
    <d v="2020-03-19T00:00:00"/>
    <s v="JPKELLY"/>
    <d v="2019-10-22T00:00:00"/>
    <d v="2019-10-22T00:00:00"/>
    <d v="2019-10-29T00:00:00"/>
    <d v="2019-10-29T00:00:00"/>
    <m/>
    <m/>
    <m/>
    <m/>
    <m/>
    <x v="0"/>
    <x v="0"/>
  </r>
  <r>
    <s v="PRLANTZ"/>
    <n v="1902047201"/>
    <s v="VP/Z-CUSTOM-BLDR"/>
    <s v="AGRIFAB COLORADO, LLC"/>
    <s v="VALLEY CENTER BLDG 2"/>
    <s v="EN"/>
    <d v="2019-09-26T00:00:00"/>
    <d v="2020-08-14T00:00:00"/>
    <m/>
    <m/>
    <s v="STJ"/>
    <s v="STJ"/>
    <x v="7"/>
    <s v="STJ"/>
    <s v="E1"/>
    <s v="CCF, CCF, CCF, CR"/>
    <d v="2020-01-03T00:00:00"/>
    <d v="2020-01-06T00:00:00"/>
    <m/>
    <n v="79802.11"/>
    <n v="0"/>
    <n v="42.38"/>
    <n v="0"/>
    <n v="0"/>
    <n v="249.33"/>
    <m/>
    <n v="0"/>
    <n v="0"/>
    <n v="0"/>
    <n v="115181.1"/>
    <n v="7.0000000000000007E-2"/>
    <n v="0"/>
    <n v="-7067.67"/>
    <m/>
    <n v="0"/>
    <m/>
    <n v="12.6"/>
    <m/>
    <m/>
    <m/>
    <m/>
    <m/>
    <s v="DBRYAN"/>
    <n v="43808"/>
    <n v="43808"/>
    <n v="43819"/>
    <n v="43819"/>
    <s v="MLJOB"/>
    <n v="43817"/>
    <n v="43817"/>
    <n v="43817"/>
    <m/>
    <s v="MANOM"/>
    <n v="43832"/>
    <n v="43832"/>
    <n v="43833"/>
    <m/>
    <s v="KRGRAHAM"/>
    <n v="43850"/>
    <n v="43850"/>
    <n v="43867"/>
    <n v="43867"/>
    <s v="DMDUBBS"/>
    <n v="43867"/>
    <n v="43868"/>
    <n v="43875"/>
    <n v="43879"/>
    <m/>
    <m/>
    <m/>
    <m/>
    <m/>
    <s v="SVCORDERMAN"/>
    <d v="2020-07-20T00:00:00"/>
    <m/>
    <d v="2020-07-20T00:00:00"/>
    <m/>
    <s v="DMDUBBS"/>
    <n v="43881"/>
    <n v="43881"/>
    <n v="43881"/>
    <n v="43880"/>
    <m/>
    <m/>
    <m/>
    <m/>
    <m/>
    <s v="MLJOB"/>
    <m/>
    <m/>
    <m/>
    <m/>
    <m/>
    <m/>
    <m/>
    <d v="2020-08-14T00:00:00"/>
    <m/>
    <s v="DMDUBBS"/>
    <d v="2020-03-24T00:00:00"/>
    <m/>
    <d v="2020-03-24T00:00:00"/>
    <d v="2020-03-19T00:00:00"/>
    <s v="JPKELLY"/>
    <d v="2019-10-15T00:00:00"/>
    <d v="2019-10-15T00:00:00"/>
    <d v="2019-10-22T00:00:00"/>
    <d v="2019-10-22T00:00:00"/>
    <m/>
    <m/>
    <m/>
    <m/>
    <m/>
    <x v="0"/>
    <x v="0"/>
  </r>
  <r>
    <s v="RKBEELMAN"/>
    <n v="2000219501"/>
    <s v="VP/Z-CUSTOM-BLDR"/>
    <s v="LOCK STEEL BUILDING CO."/>
    <s v="VIGEN RAY CARROLL HARDIN"/>
    <s v="BO"/>
    <d v="2020-01-31T00:00:00"/>
    <d v="2020-04-07T00:00:00"/>
    <m/>
    <s v="0320 Vigen Ray Carroll Harding"/>
    <s v="AR"/>
    <s v="IN"/>
    <x v="8"/>
    <s v="STJ"/>
    <s v="B3"/>
    <m/>
    <d v="2020-02-11T00:00:00"/>
    <d v="2020-02-11T00:00:00"/>
    <m/>
    <n v="44589.760000000002"/>
    <n v="0"/>
    <n v="14.75"/>
    <n v="16.260000000000002"/>
    <n v="16.260000000000002"/>
    <n v="61.64"/>
    <m/>
    <n v="107.8"/>
    <n v="0"/>
    <n v="107.8"/>
    <n v="14239.17"/>
    <n v="6780.56"/>
    <n v="0"/>
    <n v="10809.41"/>
    <n v="24.242000000000001"/>
    <n v="0"/>
    <m/>
    <n v="24.2"/>
    <m/>
    <m/>
    <m/>
    <m/>
    <m/>
    <s v="KOTHS"/>
    <d v="2020-02-20T00:00:00"/>
    <d v="2020-02-20T00:00:00"/>
    <d v="2020-02-24T00:00:00"/>
    <d v="2020-02-24T00:00:00"/>
    <s v="KMBUCK"/>
    <d v="2020-02-24T00:00:00"/>
    <d v="2020-02-24T00:00:00"/>
    <d v="2020-02-24T00:00:00"/>
    <m/>
    <s v="ASHMC"/>
    <m/>
    <m/>
    <d v="2020-02-26T00:00:00"/>
    <m/>
    <s v="MCHINNAPPA"/>
    <d v="2020-02-26T00:00:00"/>
    <d v="2020-02-27T00:00:00"/>
    <d v="2020-03-02T00:00:00"/>
    <d v="2020-03-02T00:00:00"/>
    <s v="SATKUMAR"/>
    <n v="43893"/>
    <n v="43893"/>
    <d v="2020-03-05T00:00:00"/>
    <n v="43895"/>
    <m/>
    <n v="43896"/>
    <n v="43899"/>
    <d v="2020-03-06T00:00:00"/>
    <n v="43899"/>
    <s v="SVCORDERMAN"/>
    <d v="2020-03-18T00:00:00"/>
    <m/>
    <d v="2020-03-18T00:00:00"/>
    <d v="2020-03-16T00:00:00"/>
    <s v="MCHINNAPPA"/>
    <n v="43900"/>
    <n v="43900"/>
    <d v="2020-03-10T00:00:00"/>
    <n v="43901"/>
    <m/>
    <m/>
    <m/>
    <d v="2020-03-19T00:00:00"/>
    <m/>
    <s v="DBRYAN"/>
    <m/>
    <m/>
    <m/>
    <m/>
    <m/>
    <m/>
    <m/>
    <d v="2020-04-06T00:00:00"/>
    <m/>
    <s v="MCHINNAPPA"/>
    <d v="2020-03-17T00:00:00"/>
    <m/>
    <d v="2020-03-17T00:00:00"/>
    <d v="2020-03-16T00:00:00"/>
    <s v="ASHMC"/>
    <d v="2020-02-07T00:00:00"/>
    <d v="2020-02-07T00:00:00"/>
    <d v="2020-02-12T00:00:00"/>
    <d v="2020-02-13T00:00:00"/>
    <m/>
    <m/>
    <m/>
    <m/>
    <m/>
    <x v="0"/>
    <x v="0"/>
  </r>
  <r>
    <s v="PRLANTZ"/>
    <n v="1901453806"/>
    <s v="VP/Z-CUSTOM-BLDR"/>
    <s v="PETERSON CONSTRUCTION"/>
    <s v="VDSC HASTINGS, MO REV"/>
    <s v="BO"/>
    <d v="2020-03-03T00:00:00"/>
    <d v="2020-03-11T00:00:00"/>
    <m/>
    <m/>
    <s v="STJ"/>
    <s v="EVA"/>
    <x v="8"/>
    <s v="STJ"/>
    <s v="B3"/>
    <m/>
    <d v="2020-03-04T00:00:00"/>
    <d v="2020-03-04T00:00:00"/>
    <m/>
    <n v="909"/>
    <n v="909"/>
    <n v="0"/>
    <n v="0.06"/>
    <n v="0.06"/>
    <n v="0"/>
    <m/>
    <n v="0"/>
    <n v="0"/>
    <n v="0"/>
    <m/>
    <m/>
    <n v="0"/>
    <n v="149"/>
    <n v="16.391999999999999"/>
    <n v="242.99"/>
    <n v="26.731999999999999"/>
    <n v="0"/>
    <m/>
    <m/>
    <m/>
    <m/>
    <m/>
    <s v="DKRICHARDS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3-04T00:00:00"/>
    <m/>
    <d v="2020-03-05T00:00:00"/>
    <d v="2020-03-05T00:00:00"/>
    <m/>
    <m/>
    <m/>
    <m/>
    <m/>
    <m/>
    <m/>
    <m/>
    <d v="2020-03-09T00:00:00"/>
    <m/>
    <s v="MAYJ1"/>
    <m/>
    <m/>
    <m/>
    <m/>
    <m/>
    <m/>
    <m/>
    <d v="2020-03-11T00:00:00"/>
    <n v="43901"/>
    <s v="JSSNIDER"/>
    <d v="2020-03-04T00:00:00"/>
    <m/>
    <d v="2020-03-04T00:00:00"/>
    <d v="2020-03-04T00:00:00"/>
    <s v="JRKRUPPSTADT"/>
    <m/>
    <m/>
    <m/>
    <m/>
    <m/>
    <m/>
    <m/>
    <m/>
    <m/>
    <x v="0"/>
    <x v="0"/>
  </r>
  <r>
    <s v="CRSALEM"/>
    <n v="1902367302"/>
    <s v="VP/Z-CUSTOM-BLDR"/>
    <s v="QMC, INC."/>
    <s v="HOXIE IMPLEMENT ADDITION"/>
    <s v="EN"/>
    <d v="2020-02-06T00:00:00"/>
    <d v="2020-04-29T00:00:00"/>
    <m/>
    <m/>
    <s v="STJ"/>
    <s v="STJ"/>
    <x v="15"/>
    <s v="STJ"/>
    <s v="B1"/>
    <m/>
    <d v="2020-03-17T00:00:00"/>
    <d v="2020-03-18T00:00:00"/>
    <m/>
    <n v="19671.740000000002"/>
    <n v="0"/>
    <n v="4.5199999999999996"/>
    <n v="0"/>
    <n v="0"/>
    <n v="48.11"/>
    <m/>
    <n v="51.25"/>
    <n v="11"/>
    <n v="62.25"/>
    <n v="12375"/>
    <n v="5292"/>
    <n v="0"/>
    <n v="7264.52"/>
    <n v="36.929000000000002"/>
    <n v="0"/>
    <m/>
    <n v="0"/>
    <m/>
    <m/>
    <m/>
    <m/>
    <m/>
    <s v="MLJOB"/>
    <d v="2020-03-02T00:00:00"/>
    <d v="2020-03-09T00:00:00"/>
    <d v="2020-03-09T00:00:00"/>
    <d v="2020-03-09T00:00:00"/>
    <s v="MCQUK"/>
    <m/>
    <m/>
    <m/>
    <m/>
    <m/>
    <m/>
    <m/>
    <m/>
    <m/>
    <s v="FJIANG2"/>
    <d v="2020-03-09T00:00:00"/>
    <d v="2020-03-09T00:00:00"/>
    <d v="2020-03-12T00:00:00"/>
    <d v="2020-03-13T00:00:00"/>
    <s v="AMCHAPMAN"/>
    <d v="2020-03-17T00:00:00"/>
    <d v="2020-03-17T00:00:00"/>
    <d v="2020-03-20T00:00:00"/>
    <d v="2020-03-20T00:00:00"/>
    <m/>
    <m/>
    <m/>
    <m/>
    <m/>
    <s v="SVCORDERMAN"/>
    <d v="2020-03-31T00:00:00"/>
    <m/>
    <d v="2020-03-31T00:00:00"/>
    <m/>
    <s v="AMCHAPMAN"/>
    <d v="2020-03-25T00:00:00"/>
    <d v="2020-03-25T00:00:00"/>
    <d v="2020-03-25T00:00:00"/>
    <d v="2020-03-25T00:00:00"/>
    <m/>
    <m/>
    <m/>
    <m/>
    <m/>
    <s v="MCQUK"/>
    <m/>
    <m/>
    <m/>
    <m/>
    <m/>
    <m/>
    <m/>
    <d v="2020-04-29T00:00:00"/>
    <m/>
    <s v="AMCHAPMAN"/>
    <d v="2020-03-27T00:00:00"/>
    <m/>
    <d v="2020-03-27T00:00:00"/>
    <d v="2020-03-26T00:00:00"/>
    <s v="JRKRUPPSTADT"/>
    <m/>
    <m/>
    <m/>
    <m/>
    <m/>
    <m/>
    <m/>
    <m/>
    <m/>
    <x v="0"/>
    <x v="0"/>
  </r>
  <r>
    <s v="PRLANTZ"/>
    <n v="1901754503"/>
    <s v="VP-ENPARTS-BLDR"/>
    <s v="THE FELDHACKER GROUP, INC"/>
    <s v="SOUTHEASTERN ELECTRIC COOP"/>
    <s v="BO"/>
    <d v="2020-03-19T00:00:00"/>
    <m/>
    <m/>
    <m/>
    <s v="STJ"/>
    <s v="STJ"/>
    <x v="15"/>
    <s v="STJ"/>
    <s v="B1"/>
    <m/>
    <m/>
    <m/>
    <m/>
    <n v="125.22"/>
    <n v="0"/>
    <n v="0.04"/>
    <n v="0.04"/>
    <n v="0.04"/>
    <n v="0"/>
    <m/>
    <n v="0"/>
    <n v="0"/>
    <n v="0"/>
    <m/>
    <m/>
    <n v="0"/>
    <n v="65.59"/>
    <n v="52.38"/>
    <n v="0"/>
    <m/>
    <n v="0"/>
    <m/>
    <m/>
    <m/>
    <m/>
    <m/>
    <s v="RDPALMER"/>
    <m/>
    <m/>
    <m/>
    <m/>
    <s v="RDPALMER"/>
    <m/>
    <m/>
    <m/>
    <m/>
    <m/>
    <m/>
    <m/>
    <m/>
    <m/>
    <m/>
    <m/>
    <m/>
    <m/>
    <m/>
    <m/>
    <m/>
    <m/>
    <m/>
    <m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s v="MLJOB"/>
    <m/>
    <m/>
    <m/>
    <m/>
    <m/>
    <m/>
    <m/>
    <d v="2020-03-31T00:00:00"/>
    <m/>
    <s v="LRSNODGRASS"/>
    <d v="2020-03-19T00:00:00"/>
    <m/>
    <d v="2020-03-19T00:00:00"/>
    <d v="2020-03-19T00:00:00"/>
    <s v="CRSALEM"/>
    <m/>
    <m/>
    <m/>
    <m/>
    <m/>
    <m/>
    <m/>
    <m/>
    <m/>
    <x v="0"/>
    <x v="1"/>
  </r>
  <r>
    <s v="FRIZR"/>
    <n v="1900085105"/>
    <s v="VP-ENPARTS-BLDR"/>
    <s v="LEFEVER BUILDING SYSTEMS"/>
    <s v="WPS CUTTER LATERAL"/>
    <s v="BO"/>
    <d v="2020-03-11T00:00:00"/>
    <m/>
    <m/>
    <s v="Water treatment bldg"/>
    <s v="STJ"/>
    <s v="STJ"/>
    <x v="15"/>
    <s v="STJ"/>
    <s v="D1"/>
    <m/>
    <m/>
    <m/>
    <m/>
    <n v="334.45"/>
    <n v="334.45"/>
    <n v="0"/>
    <n v="0"/>
    <n v="0"/>
    <n v="0"/>
    <m/>
    <n v="0"/>
    <n v="0"/>
    <n v="0"/>
    <m/>
    <m/>
    <n v="0"/>
    <n v="55.45"/>
    <n v="16.579000000000001"/>
    <n v="276.93"/>
    <n v="82.802000000000007"/>
    <n v="0"/>
    <m/>
    <m/>
    <m/>
    <m/>
    <m/>
    <s v="CLCONRAD"/>
    <m/>
    <m/>
    <m/>
    <m/>
    <s v="CLCONRAD"/>
    <m/>
    <m/>
    <m/>
    <m/>
    <m/>
    <m/>
    <m/>
    <m/>
    <m/>
    <m/>
    <m/>
    <m/>
    <m/>
    <m/>
    <m/>
    <m/>
    <m/>
    <m/>
    <m/>
    <m/>
    <m/>
    <m/>
    <m/>
    <m/>
    <s v="SVCORDERMAN"/>
    <d v="2020-03-12T00:00:00"/>
    <m/>
    <d v="2020-03-12T00:00:00"/>
    <d v="2020-03-12T00:00:00"/>
    <m/>
    <m/>
    <m/>
    <m/>
    <m/>
    <m/>
    <m/>
    <m/>
    <d v="2020-03-16T00:00:00"/>
    <m/>
    <s v="MLJOB"/>
    <m/>
    <m/>
    <m/>
    <m/>
    <m/>
    <m/>
    <m/>
    <d v="2020-03-20T00:00:00"/>
    <d v="2020-03-23T00:00:00"/>
    <s v="LRSNODGRASS"/>
    <d v="2020-03-11T00:00:00"/>
    <m/>
    <d v="2020-03-11T00:00:00"/>
    <d v="2020-03-11T00:00:00"/>
    <s v="FRIZR"/>
    <m/>
    <m/>
    <m/>
    <m/>
    <m/>
    <m/>
    <m/>
    <m/>
    <m/>
    <x v="0"/>
    <x v="1"/>
  </r>
  <r>
    <s v="FRIZR"/>
    <n v="1900085106"/>
    <s v="VP-ENPARTS-BLDR"/>
    <s v="LEFEVER BUILDING SYSTEMS"/>
    <s v="WPS CUTTER LATERAL"/>
    <s v="BO"/>
    <d v="2020-03-27T00:00:00"/>
    <m/>
    <m/>
    <s v="Water treatment bldg"/>
    <s v="STJ"/>
    <s v="STJ"/>
    <x v="15"/>
    <s v="STJ"/>
    <s v="D1"/>
    <m/>
    <m/>
    <m/>
    <m/>
    <n v="2786.19"/>
    <n v="0"/>
    <n v="0.57999999999999996"/>
    <n v="0.56999999999999995"/>
    <n v="0.56999999999999995"/>
    <n v="0"/>
    <m/>
    <n v="0"/>
    <n v="0"/>
    <n v="0"/>
    <m/>
    <m/>
    <n v="0"/>
    <n v="948.72"/>
    <n v="34.051000000000002"/>
    <n v="0"/>
    <m/>
    <n v="0"/>
    <m/>
    <m/>
    <m/>
    <m/>
    <m/>
    <s v="CLCONRAD"/>
    <m/>
    <m/>
    <m/>
    <m/>
    <s v="CLCONRAD"/>
    <m/>
    <m/>
    <m/>
    <m/>
    <m/>
    <m/>
    <m/>
    <m/>
    <m/>
    <m/>
    <m/>
    <m/>
    <m/>
    <m/>
    <m/>
    <m/>
    <m/>
    <m/>
    <m/>
    <m/>
    <m/>
    <m/>
    <m/>
    <m/>
    <s v="SVCORDERMAN"/>
    <d v="2020-03-27T00:00:00"/>
    <m/>
    <d v="2020-03-27T00:00:00"/>
    <d v="2020-03-27T00:00:00"/>
    <m/>
    <m/>
    <m/>
    <m/>
    <m/>
    <m/>
    <m/>
    <m/>
    <m/>
    <m/>
    <s v="MLJOB"/>
    <m/>
    <m/>
    <m/>
    <m/>
    <m/>
    <m/>
    <m/>
    <d v="2020-04-03T00:00:00"/>
    <m/>
    <s v="LRSNODGRASS"/>
    <d v="2020-03-27T00:00:00"/>
    <m/>
    <d v="2020-03-27T00:00:00"/>
    <d v="2020-03-27T00:00:00"/>
    <s v="FRIZR"/>
    <m/>
    <m/>
    <m/>
    <m/>
    <m/>
    <m/>
    <m/>
    <m/>
    <m/>
    <x v="0"/>
    <x v="1"/>
  </r>
  <r>
    <s v="RKBEELMAN"/>
    <n v="1902642001"/>
    <s v="VP/Z-CUSTOM-BLDR"/>
    <s v="CROSSLAND CONSTRUCTION"/>
    <s v="REILOY"/>
    <s v="BO"/>
    <d v="2019-12-12T00:00:00"/>
    <d v="2020-04-08T00:00:00"/>
    <m/>
    <m/>
    <s v="STJ"/>
    <s v="STJ"/>
    <x v="15"/>
    <s v="STJ"/>
    <s v="F1"/>
    <m/>
    <d v="2020-03-17T00:00:00"/>
    <d v="2020-03-17T00:00:00"/>
    <m/>
    <n v="427384.91"/>
    <n v="0"/>
    <n v="204.5"/>
    <n v="190.64"/>
    <n v="190.64"/>
    <n v="459.39"/>
    <m/>
    <n v="574"/>
    <n v="24.75"/>
    <n v="598.75"/>
    <n v="106116.75"/>
    <n v="50532"/>
    <n v="0"/>
    <n v="61786.91"/>
    <n v="14.457000000000001"/>
    <n v="0"/>
    <m/>
    <n v="10.8"/>
    <m/>
    <m/>
    <m/>
    <m/>
    <m/>
    <s v="CLCONRAD"/>
    <d v="2020-01-23T00:00:00"/>
    <d v="2020-01-23T00:00:00"/>
    <d v="2020-02-12T00:00:00"/>
    <n v="43873"/>
    <s v="MCQUK"/>
    <d v="2020-02-10T00:00:00"/>
    <d v="2020-02-10T00:00:00"/>
    <d v="2020-02-11T00:00:00"/>
    <n v="43872"/>
    <s v="JPKELLY"/>
    <m/>
    <m/>
    <d v="2020-01-14T00:00:00"/>
    <n v="43844"/>
    <s v="MYERD"/>
    <d v="2020-02-14T00:00:00"/>
    <d v="2020-02-15T00:00:00"/>
    <d v="2020-03-03T00:00:00"/>
    <d v="2020-03-16T00:00:00"/>
    <s v="MYERD"/>
    <d v="2020-03-04T00:00:00"/>
    <d v="2020-02-14T00:00:00"/>
    <d v="2020-03-16T00:00:00"/>
    <d v="2020-03-16T00:00:00"/>
    <m/>
    <m/>
    <m/>
    <m/>
    <m/>
    <s v="SVCORDERMAN"/>
    <d v="2020-03-17T00:00:00"/>
    <m/>
    <d v="2020-03-17T00:00:00"/>
    <d v="2020-03-17T00:00:00"/>
    <s v="AMCHAPMAN"/>
    <d v="2020-03-09T00:00:00"/>
    <d v="2020-03-09T00:00:00"/>
    <d v="2020-03-13T00:00:00"/>
    <d v="2020-03-13T00:00:00"/>
    <m/>
    <m/>
    <m/>
    <d v="2020-03-20T00:00:00"/>
    <m/>
    <s v="MCQUK"/>
    <m/>
    <m/>
    <m/>
    <m/>
    <m/>
    <m/>
    <m/>
    <d v="2020-04-03T00:00:00"/>
    <m/>
    <s v="AMCHAPMAN"/>
    <d v="2020-03-16T00:00:00"/>
    <m/>
    <d v="2020-03-16T00:00:00"/>
    <d v="2020-03-16T00:00:00"/>
    <s v="JPKELLY"/>
    <d v="2020-01-03T00:00:00"/>
    <d v="2020-01-03T00:00:00"/>
    <d v="2020-01-13T00:00:00"/>
    <d v="2020-01-13T00:00:00"/>
    <m/>
    <m/>
    <m/>
    <m/>
    <m/>
    <x v="0"/>
    <x v="0"/>
  </r>
  <r>
    <s v="BLSCHADEMAN"/>
    <n v="1902633001"/>
    <s v="VP/Z-CUSTOM-BLDR"/>
    <s v="POETTKER LEASING &amp; SUPPLY CO. INC."/>
    <s v="HIGHLAND FIRE SSR 12-10-19 ORD"/>
    <s v="BO"/>
    <d v="2019-12-13T00:00:00"/>
    <d v="2020-04-01T00:00:00"/>
    <m/>
    <m/>
    <s v="STJ"/>
    <s v="MEM"/>
    <x v="15"/>
    <s v="STJ"/>
    <s v="F1"/>
    <m/>
    <d v="2020-02-11T00:00:00"/>
    <d v="2020-02-13T00:00:00"/>
    <m/>
    <n v="75923.88"/>
    <n v="0"/>
    <n v="19.760000000000002"/>
    <n v="20.47"/>
    <n v="20.47"/>
    <n v="89.55"/>
    <m/>
    <n v="125.8"/>
    <n v="0"/>
    <n v="125.8"/>
    <n v="20683.77"/>
    <n v="9849"/>
    <n v="0"/>
    <n v="21809.88"/>
    <n v="28.725999999999999"/>
    <n v="-0.03"/>
    <m/>
    <n v="25"/>
    <m/>
    <m/>
    <m/>
    <m/>
    <m/>
    <s v="APPEA"/>
    <d v="2020-01-31T00:00:00"/>
    <d v="2020-01-31T00:00:00"/>
    <d v="2020-02-05T00:00:00"/>
    <n v="43865"/>
    <s v="CLCONRAD"/>
    <d v="2020-02-04T00:00:00"/>
    <d v="2020-02-04T00:00:00"/>
    <d v="2020-02-04T00:00:00"/>
    <m/>
    <s v="MUTHU"/>
    <d v="2020-02-06T00:00:00"/>
    <d v="2020-02-06T00:00:00"/>
    <d v="2020-02-06T00:00:00"/>
    <m/>
    <s v="WALANDIS"/>
    <d v="2020-02-14T00:00:00"/>
    <d v="2020-02-14T00:00:00"/>
    <d v="2020-02-21T00:00:00"/>
    <d v="2020-02-28T00:00:00"/>
    <s v="WALANDIS"/>
    <d v="2020-02-24T00:00:00"/>
    <d v="2020-02-24T00:00:00"/>
    <d v="2020-02-28T00:00:00"/>
    <d v="2020-03-05T00:00:00"/>
    <m/>
    <m/>
    <m/>
    <m/>
    <m/>
    <s v="SVCORDERMAN"/>
    <d v="2020-03-09T00:00:00"/>
    <m/>
    <d v="2020-03-09T00:00:00"/>
    <d v="2020-03-06T00:00:00"/>
    <s v="WALANDIS"/>
    <d v="2020-03-05T00:00:00"/>
    <d v="2020-03-05T00:00:00"/>
    <d v="2020-03-05T00:00:00"/>
    <d v="2020-03-05T00:00:00"/>
    <m/>
    <m/>
    <m/>
    <d v="2020-03-11T00:00:00"/>
    <m/>
    <s v="MLJOB"/>
    <m/>
    <m/>
    <m/>
    <m/>
    <m/>
    <m/>
    <m/>
    <d v="2020-04-01T00:00:00"/>
    <m/>
    <s v="WALANDIS"/>
    <d v="2020-03-06T00:00:00"/>
    <m/>
    <d v="2020-03-06T00:00:00"/>
    <d v="2020-03-05T00:00:00"/>
    <s v="JRKRUPPSTADT"/>
    <d v="2020-01-29T00:00:00"/>
    <d v="2020-01-29T00:00:00"/>
    <d v="2020-01-30T00:00:00"/>
    <d v="2020-01-29T00:00:00"/>
    <m/>
    <m/>
    <m/>
    <m/>
    <m/>
    <x v="0"/>
    <x v="0"/>
  </r>
  <r>
    <s v="RKBEELMAN"/>
    <n v="1804611083"/>
    <s v="VP/CLAIM-ENPARTS-BLDR"/>
    <s v="AL J. MUELLER CONSTRUCTION CO."/>
    <s v="ALTEC INDUSTRIES, INC"/>
    <s v="BO"/>
    <d v="2020-03-11T00:00:00"/>
    <m/>
    <m/>
    <m/>
    <s v="STJ"/>
    <s v="STJ"/>
    <x v="15"/>
    <s v="STJ"/>
    <s v="F1"/>
    <m/>
    <m/>
    <m/>
    <m/>
    <n v="0"/>
    <n v="0"/>
    <n v="0.17"/>
    <n v="0.17"/>
    <n v="0.17"/>
    <n v="0"/>
    <m/>
    <n v="0"/>
    <n v="0"/>
    <n v="0"/>
    <m/>
    <m/>
    <n v="0"/>
    <n v="-259"/>
    <m/>
    <n v="-290"/>
    <m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20-03-11T00:00:00"/>
    <m/>
    <d v="2020-03-11T00:00:00"/>
    <d v="2020-03-11T00:00:00"/>
    <m/>
    <m/>
    <m/>
    <m/>
    <m/>
    <m/>
    <m/>
    <m/>
    <d v="2020-03-16T00:00:00"/>
    <m/>
    <s v="MLJOB"/>
    <m/>
    <m/>
    <m/>
    <m/>
    <m/>
    <m/>
    <m/>
    <d v="2020-03-16T00:00:00"/>
    <n v="43902"/>
    <s v="JSSNIDER"/>
    <d v="2020-03-11T00:00:00"/>
    <m/>
    <d v="2020-03-11T00:00:00"/>
    <d v="2020-03-11T00:00:00"/>
    <s v="JRKRUPPSTADT"/>
    <m/>
    <m/>
    <m/>
    <m/>
    <m/>
    <m/>
    <m/>
    <m/>
    <m/>
    <x v="0"/>
    <x v="2"/>
  </r>
  <r>
    <s v="RKBEELMAN"/>
    <n v="1804611084"/>
    <s v="VP/CLAIM-ENPARTS-BLDR"/>
    <s v="AL J. MUELLER CONSTRUCTION CO."/>
    <s v="ALTEC INDUSTRIES, INC"/>
    <s v="BO"/>
    <d v="2020-03-16T00:00:00"/>
    <m/>
    <m/>
    <m/>
    <s v="STJ"/>
    <s v="STJ"/>
    <x v="15"/>
    <s v="STJ"/>
    <s v="F1"/>
    <s v="OTHER"/>
    <m/>
    <m/>
    <m/>
    <n v="904.25"/>
    <n v="0"/>
    <n v="0.28999999999999998"/>
    <n v="0.3"/>
    <n v="0.3"/>
    <n v="0"/>
    <m/>
    <n v="0"/>
    <n v="0"/>
    <n v="0"/>
    <m/>
    <m/>
    <n v="0"/>
    <n v="473.65"/>
    <n v="52.38"/>
    <n v="-64.44"/>
    <m/>
    <n v="0"/>
    <m/>
    <m/>
    <m/>
    <m/>
    <m/>
    <s v="MCQUK"/>
    <m/>
    <m/>
    <m/>
    <m/>
    <s v="MLJOB"/>
    <m/>
    <m/>
    <m/>
    <m/>
    <m/>
    <m/>
    <m/>
    <m/>
    <m/>
    <m/>
    <m/>
    <m/>
    <m/>
    <m/>
    <m/>
    <m/>
    <m/>
    <m/>
    <m/>
    <m/>
    <m/>
    <m/>
    <m/>
    <m/>
    <s v="SVCORDERMAN"/>
    <d v="2020-03-16T00:00:00"/>
    <m/>
    <d v="2020-03-16T00:00:00"/>
    <d v="2020-03-16T00:00:00"/>
    <m/>
    <m/>
    <m/>
    <m/>
    <m/>
    <m/>
    <m/>
    <m/>
    <m/>
    <m/>
    <s v="MLJOB"/>
    <m/>
    <m/>
    <m/>
    <m/>
    <m/>
    <m/>
    <m/>
    <d v="2020-03-23T00:00:00"/>
    <n v="43917"/>
    <s v="CARUSHING"/>
    <d v="2020-03-16T00:00:00"/>
    <m/>
    <d v="2020-03-16T00:00:00"/>
    <d v="2020-03-16T00:00:00"/>
    <s v="JRKRUPPSTADT"/>
    <m/>
    <m/>
    <m/>
    <m/>
    <m/>
    <m/>
    <m/>
    <m/>
    <m/>
    <x v="0"/>
    <x v="2"/>
  </r>
  <r>
    <s v="RKBEELMAN"/>
    <n v="1902642004"/>
    <s v="VP-ENPARTS-BLDR"/>
    <s v="CROSSLAND CONSTRUCTION"/>
    <s v="REILOY"/>
    <s v="BO"/>
    <d v="2020-03-20T00:00:00"/>
    <m/>
    <m/>
    <m/>
    <s v="STJ"/>
    <s v="STJ"/>
    <x v="15"/>
    <s v="STJ"/>
    <s v="F1"/>
    <m/>
    <n v="43910"/>
    <n v="43910"/>
    <m/>
    <n v="0.35"/>
    <n v="0"/>
    <n v="0"/>
    <n v="1.08"/>
    <n v="1.08"/>
    <n v="0"/>
    <m/>
    <n v="0"/>
    <n v="0"/>
    <n v="0"/>
    <m/>
    <m/>
    <n v="0"/>
    <n v="0.35"/>
    <n v="100"/>
    <n v="0"/>
    <m/>
    <n v="0"/>
    <m/>
    <m/>
    <m/>
    <m/>
    <m/>
    <s v="CLCONRAD"/>
    <m/>
    <m/>
    <m/>
    <m/>
    <s v="MCQUK"/>
    <m/>
    <m/>
    <m/>
    <m/>
    <m/>
    <m/>
    <m/>
    <m/>
    <m/>
    <s v="MYERD"/>
    <d v="2020-03-20T00:00:00"/>
    <d v="2020-03-20T00:00:00"/>
    <d v="2020-03-20T00:00:00"/>
    <d v="2020-03-20T00:00:00"/>
    <m/>
    <m/>
    <m/>
    <m/>
    <m/>
    <m/>
    <m/>
    <m/>
    <m/>
    <m/>
    <s v="SVCORDERMAN"/>
    <d v="2020-03-20T00:00:00"/>
    <m/>
    <d v="2020-03-20T00:00:00"/>
    <d v="2020-03-20T00:00:00"/>
    <m/>
    <m/>
    <m/>
    <m/>
    <m/>
    <m/>
    <m/>
    <m/>
    <d v="2020-03-25T00:00:00"/>
    <m/>
    <s v="MCQUK"/>
    <m/>
    <m/>
    <m/>
    <m/>
    <m/>
    <m/>
    <m/>
    <d v="2020-04-08T00:00:00"/>
    <m/>
    <s v="MYERD"/>
    <d v="2020-03-20T00:00:00"/>
    <m/>
    <d v="2020-03-20T00:00:00"/>
    <d v="2020-03-20T00:00:00"/>
    <s v="JPKELLY"/>
    <m/>
    <m/>
    <m/>
    <m/>
    <m/>
    <m/>
    <m/>
    <m/>
    <m/>
    <x v="0"/>
    <x v="1"/>
  </r>
  <r>
    <s v="RKBEELMAN"/>
    <n v="1902642005"/>
    <s v="VP/CLAIM-ENPARTS-BLDR"/>
    <s v="CROSSLAND CONSTRUCTION"/>
    <s v="REILOY"/>
    <s v="BO"/>
    <d v="2020-03-25T00:00:00"/>
    <m/>
    <m/>
    <m/>
    <s v="STJ"/>
    <s v="STJ"/>
    <x v="15"/>
    <s v="STJ"/>
    <s v="F1"/>
    <s v="OTHER"/>
    <m/>
    <m/>
    <m/>
    <n v="0.77"/>
    <n v="0"/>
    <n v="2.66"/>
    <n v="2.93"/>
    <n v="2.93"/>
    <n v="0"/>
    <m/>
    <n v="0"/>
    <n v="0"/>
    <n v="0"/>
    <m/>
    <m/>
    <n v="0"/>
    <n v="0.77"/>
    <n v="100"/>
    <n v="0"/>
    <m/>
    <n v="0"/>
    <m/>
    <m/>
    <m/>
    <m/>
    <m/>
    <s v="CLCONRAD"/>
    <m/>
    <m/>
    <m/>
    <m/>
    <s v="MCQUK"/>
    <m/>
    <m/>
    <m/>
    <m/>
    <m/>
    <m/>
    <m/>
    <m/>
    <m/>
    <m/>
    <m/>
    <m/>
    <m/>
    <m/>
    <m/>
    <m/>
    <m/>
    <m/>
    <m/>
    <m/>
    <m/>
    <m/>
    <m/>
    <m/>
    <s v="SVCORDERMAN"/>
    <n v="43915"/>
    <m/>
    <n v="43915"/>
    <d v="2020-03-25T00:00:00"/>
    <m/>
    <m/>
    <m/>
    <m/>
    <m/>
    <m/>
    <m/>
    <m/>
    <m/>
    <m/>
    <s v="MCQUK"/>
    <m/>
    <m/>
    <m/>
    <m/>
    <m/>
    <m/>
    <m/>
    <d v="2020-04-08T00:00:00"/>
    <m/>
    <s v="JSSNIDER"/>
    <d v="2020-03-25T00:00:00"/>
    <m/>
    <d v="2020-03-25T00:00:00"/>
    <d v="2020-03-25T00:00:00"/>
    <s v="JPKELLY"/>
    <m/>
    <m/>
    <m/>
    <m/>
    <m/>
    <m/>
    <m/>
    <m/>
    <m/>
    <x v="0"/>
    <x v="2"/>
  </r>
  <r>
    <s v="PRLANTZ"/>
    <n v="2000402301"/>
    <s v="VP-ENPARTS-BLDR"/>
    <s v="NUAGE BUILDERS, LLC"/>
    <s v="NUAGE TRMX"/>
    <s v="CL"/>
    <d v="2020-02-25T00:00:00"/>
    <m/>
    <m/>
    <m/>
    <m/>
    <m/>
    <x v="15"/>
    <s v="STJ"/>
    <m/>
    <m/>
    <m/>
    <m/>
    <n v="43897"/>
    <n v="39.44"/>
    <n v="39.44"/>
    <n v="0"/>
    <n v="0"/>
    <n v="0"/>
    <n v="0"/>
    <m/>
    <n v="0"/>
    <n v="0"/>
    <n v="0"/>
    <m/>
    <m/>
    <n v="0"/>
    <n v="13.32"/>
    <n v="33.773000000000003"/>
    <n v="8.65"/>
    <n v="21.931999999999999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2-25T00:00:00"/>
    <m/>
    <d v="2020-02-25T00:00:00"/>
    <d v="2020-02-25T00:00:00"/>
    <m/>
    <m/>
    <m/>
    <m/>
    <m/>
    <m/>
    <m/>
    <m/>
    <d v="2020-02-28T00:00:00"/>
    <m/>
    <m/>
    <m/>
    <m/>
    <m/>
    <m/>
    <m/>
    <m/>
    <m/>
    <d v="2020-03-03T00:00:00"/>
    <n v="43893"/>
    <s v="LRSNODGRASS"/>
    <d v="2020-02-25T00:00:00"/>
    <m/>
    <d v="2020-02-25T00:00:00"/>
    <d v="2020-02-25T00:00:00"/>
    <m/>
    <m/>
    <m/>
    <m/>
    <m/>
    <m/>
    <m/>
    <m/>
    <m/>
    <m/>
    <x v="0"/>
    <x v="1"/>
  </r>
  <r>
    <s v="RKBEELMAN"/>
    <n v="1803897114"/>
    <s v="VP-ENPARTS-BLDR"/>
    <s v="EWS CONSTRUCTION LLC"/>
    <s v="REDDI"/>
    <s v="BO"/>
    <d v="2020-03-02T00:00:00"/>
    <m/>
    <m/>
    <m/>
    <s v="STJ"/>
    <s v="STJ"/>
    <x v="15"/>
    <s v="STJ"/>
    <m/>
    <m/>
    <m/>
    <m/>
    <m/>
    <n v="1394.16"/>
    <n v="1394.16"/>
    <n v="0.19"/>
    <n v="0.19"/>
    <n v="0.19"/>
    <n v="0"/>
    <m/>
    <n v="0"/>
    <n v="0"/>
    <n v="0"/>
    <m/>
    <m/>
    <n v="0"/>
    <n v="684.16"/>
    <n v="49.073"/>
    <n v="704.68"/>
    <n v="50.545000000000002"/>
    <n v="0"/>
    <m/>
    <m/>
    <m/>
    <m/>
    <m/>
    <s v="MJVALENTINE"/>
    <m/>
    <m/>
    <m/>
    <m/>
    <s v="MCQUK"/>
    <m/>
    <m/>
    <m/>
    <m/>
    <m/>
    <m/>
    <m/>
    <m/>
    <m/>
    <m/>
    <m/>
    <m/>
    <m/>
    <m/>
    <m/>
    <m/>
    <m/>
    <m/>
    <m/>
    <m/>
    <m/>
    <m/>
    <m/>
    <m/>
    <s v="SVCORDERMAN"/>
    <d v="2020-03-03T00:00:00"/>
    <m/>
    <d v="2020-03-03T00:00:00"/>
    <d v="2020-03-03T00:00:00"/>
    <m/>
    <m/>
    <m/>
    <m/>
    <m/>
    <m/>
    <m/>
    <m/>
    <d v="2020-03-06T00:00:00"/>
    <m/>
    <s v="MCQUK"/>
    <m/>
    <m/>
    <m/>
    <m/>
    <m/>
    <m/>
    <m/>
    <d v="2020-03-10T00:00:00"/>
    <d v="2020-03-09T00:00:00"/>
    <s v="LRSNODGRASS"/>
    <d v="2020-03-02T00:00:00"/>
    <m/>
    <d v="2020-03-02T00:00:00"/>
    <d v="2020-03-02T00:00:00"/>
    <s v="JRKRUPPSTADT"/>
    <m/>
    <m/>
    <m/>
    <m/>
    <m/>
    <m/>
    <m/>
    <m/>
    <m/>
    <x v="0"/>
    <x v="1"/>
  </r>
  <r>
    <s v="MBELL1"/>
    <n v="2000513501"/>
    <s v="VP/ROOF-CUSTOM-BLDR"/>
    <s v="VP - CENTRAL CASH/DIRECT SALES"/>
    <s v="NATIONAL RECORDS MANAGEMENT"/>
    <s v="BO"/>
    <d v="2020-03-11T00:00:00"/>
    <m/>
    <m/>
    <m/>
    <m/>
    <m/>
    <x v="15"/>
    <s v="STJ"/>
    <m/>
    <m/>
    <d v="2020-03-11T00:00:00"/>
    <d v="2020-03-12T00:00:00"/>
    <m/>
    <n v="3517.18"/>
    <n v="3517.18"/>
    <n v="0"/>
    <n v="0.82"/>
    <n v="0.82"/>
    <n v="0"/>
    <m/>
    <n v="0"/>
    <n v="0"/>
    <n v="0"/>
    <m/>
    <m/>
    <n v="0"/>
    <n v="2583.85"/>
    <n v="73.463999999999999"/>
    <n v="793.83"/>
    <n v="22.5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m/>
    <m/>
    <d v="2020-03-12T00:00:00"/>
    <d v="2020-03-12T00:00:00"/>
    <m/>
    <m/>
    <m/>
    <m/>
    <m/>
    <m/>
    <m/>
    <m/>
    <m/>
    <m/>
    <m/>
    <m/>
    <m/>
    <m/>
    <m/>
    <m/>
    <m/>
    <m/>
    <d v="2020-03-19T00:00:00"/>
    <d v="2020-03-20T00:00:00"/>
    <s v="MBELL1"/>
    <d v="2020-03-12T00:00:00"/>
    <m/>
    <d v="2020-03-12T00:00:00"/>
    <d v="2020-03-12T00:00:00"/>
    <m/>
    <m/>
    <m/>
    <m/>
    <m/>
    <m/>
    <m/>
    <m/>
    <m/>
    <m/>
    <x v="0"/>
    <x v="0"/>
  </r>
  <r>
    <s v="JMCHILDS"/>
    <n v="1902524803"/>
    <s v="VP-ENPARTS-BLDR"/>
    <s v="CURTISS-MANES-SCHULTE, INC."/>
    <s v="CMS - GLAZING TECHNOLOGIES"/>
    <s v="BO"/>
    <d v="2020-03-20T00:00:00"/>
    <m/>
    <m/>
    <m/>
    <m/>
    <m/>
    <x v="15"/>
    <s v="STJ"/>
    <m/>
    <m/>
    <m/>
    <m/>
    <m/>
    <n v="1614.76"/>
    <n v="0"/>
    <n v="0.17"/>
    <n v="0.17"/>
    <n v="0.17"/>
    <n v="0"/>
    <m/>
    <n v="0"/>
    <n v="0"/>
    <n v="0"/>
    <m/>
    <m/>
    <n v="0"/>
    <n v="608.42999999999995"/>
    <n v="37.679000000000002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0T00:00:00"/>
    <m/>
    <d v="2020-03-20T00:00:00"/>
    <d v="2020-03-20T00:00:00"/>
    <m/>
    <m/>
    <m/>
    <m/>
    <m/>
    <m/>
    <m/>
    <m/>
    <d v="2020-03-25T00:00:00"/>
    <m/>
    <m/>
    <m/>
    <m/>
    <m/>
    <m/>
    <m/>
    <m/>
    <m/>
    <d v="2020-03-27T00:00:00"/>
    <m/>
    <s v="DBJONES"/>
    <d v="2020-03-20T00:00:00"/>
    <m/>
    <d v="2020-03-20T00:00:00"/>
    <d v="2020-03-20T00:00:00"/>
    <m/>
    <m/>
    <m/>
    <m/>
    <m/>
    <m/>
    <m/>
    <m/>
    <m/>
    <m/>
    <x v="0"/>
    <x v="1"/>
  </r>
  <r>
    <s v="MASTALLINGS"/>
    <n v="1902280213"/>
    <s v="CSS/CONV-CUSTOM-BLDR"/>
    <s v="PIONEER INCORPORATED"/>
    <s v="FLEXCO"/>
    <s v="BO"/>
    <d v="2019-10-29T00:00:00"/>
    <d v="2020-04-10T00:00:00"/>
    <m/>
    <s v="NA"/>
    <m/>
    <m/>
    <x v="18"/>
    <s v="VH"/>
    <s v="Z12"/>
    <m/>
    <d v="2020-02-27T00:00:00"/>
    <d v="2020-02-28T00:00:00"/>
    <m/>
    <n v="91050"/>
    <n v="0"/>
    <n v="55.03"/>
    <n v="61.84"/>
    <n v="61.84"/>
    <n v="0"/>
    <m/>
    <n v="0"/>
    <n v="0"/>
    <n v="0"/>
    <m/>
    <m/>
    <n v="0"/>
    <n v="16416"/>
    <n v="18.03"/>
    <n v="8835.82"/>
    <m/>
    <n v="0"/>
    <m/>
    <m/>
    <m/>
    <m/>
    <m/>
    <m/>
    <m/>
    <m/>
    <m/>
    <m/>
    <m/>
    <m/>
    <m/>
    <m/>
    <m/>
    <m/>
    <m/>
    <m/>
    <m/>
    <m/>
    <s v="MKNIFE"/>
    <m/>
    <m/>
    <m/>
    <m/>
    <s v="MKNIFE"/>
    <m/>
    <m/>
    <m/>
    <m/>
    <m/>
    <m/>
    <m/>
    <m/>
    <m/>
    <s v="SVCORDERMAN"/>
    <d v="2020-03-11T00:00:00"/>
    <m/>
    <d v="2020-03-11T00:00:00"/>
    <d v="2020-03-14T00:00:00"/>
    <m/>
    <m/>
    <m/>
    <m/>
    <m/>
    <m/>
    <m/>
    <m/>
    <d v="2020-03-18T00:00:00"/>
    <m/>
    <m/>
    <m/>
    <m/>
    <m/>
    <m/>
    <m/>
    <m/>
    <m/>
    <d v="2020-04-09T00:00:00"/>
    <m/>
    <s v="MKNIFE"/>
    <d v="2020-03-10T00:00:00"/>
    <m/>
    <d v="2020-03-10T00:00:00"/>
    <d v="2020-03-13T00:00:00"/>
    <m/>
    <m/>
    <m/>
    <m/>
    <m/>
    <m/>
    <m/>
    <m/>
    <m/>
    <m/>
    <x v="1"/>
    <x v="0"/>
  </r>
  <r>
    <s v="MASTALLINGS"/>
    <n v="1902280214"/>
    <s v="CSS/CONV-CUSTOM-BLDR"/>
    <s v="PIONEER INCORPORATED"/>
    <s v="FLEXCO"/>
    <s v="BO"/>
    <d v="2019-10-29T00:00:00"/>
    <d v="2020-04-10T00:00:00"/>
    <m/>
    <s v="NA"/>
    <m/>
    <m/>
    <x v="18"/>
    <s v="VH"/>
    <s v="Z12"/>
    <m/>
    <d v="2020-02-27T00:00:00"/>
    <d v="2020-02-28T00:00:00"/>
    <m/>
    <n v="42259"/>
    <n v="0"/>
    <n v="21.95"/>
    <n v="23.55"/>
    <n v="23.55"/>
    <n v="0"/>
    <m/>
    <n v="0"/>
    <n v="0"/>
    <n v="0"/>
    <m/>
    <m/>
    <n v="0"/>
    <n v="8342"/>
    <n v="19.739999999999998"/>
    <n v="3186.35"/>
    <m/>
    <n v="0"/>
    <m/>
    <m/>
    <m/>
    <m/>
    <m/>
    <m/>
    <m/>
    <m/>
    <m/>
    <m/>
    <m/>
    <m/>
    <m/>
    <m/>
    <m/>
    <m/>
    <m/>
    <m/>
    <m/>
    <m/>
    <s v="MKNIFE"/>
    <m/>
    <m/>
    <m/>
    <m/>
    <s v="MKNIFE"/>
    <m/>
    <m/>
    <m/>
    <m/>
    <m/>
    <m/>
    <m/>
    <m/>
    <m/>
    <s v="SVCORDERMAN"/>
    <d v="2020-03-11T00:00:00"/>
    <m/>
    <d v="2020-03-11T00:00:00"/>
    <d v="2020-03-11T00:00:00"/>
    <m/>
    <m/>
    <m/>
    <m/>
    <m/>
    <m/>
    <m/>
    <m/>
    <d v="2020-03-16T00:00:00"/>
    <m/>
    <m/>
    <m/>
    <m/>
    <m/>
    <m/>
    <m/>
    <m/>
    <m/>
    <d v="2020-04-09T00:00:00"/>
    <m/>
    <s v="MKNIFE"/>
    <d v="2020-03-10T00:00:00"/>
    <m/>
    <d v="2020-03-10T00:00:00"/>
    <d v="2020-03-11T00:00:00"/>
    <m/>
    <m/>
    <m/>
    <m/>
    <m/>
    <m/>
    <m/>
    <m/>
    <m/>
    <m/>
    <x v="1"/>
    <x v="0"/>
  </r>
  <r>
    <s v="MASTALLINGS"/>
    <n v="1902280216"/>
    <s v="CSS/CONV-CUSTOM-BLDR"/>
    <s v="PIONEER INCORPORATED"/>
    <s v="FLEXCO"/>
    <s v="BO"/>
    <d v="2019-10-29T00:00:00"/>
    <d v="2020-04-24T00:00:00"/>
    <m/>
    <s v="NA"/>
    <m/>
    <m/>
    <x v="18"/>
    <s v="VH"/>
    <s v="Z12"/>
    <m/>
    <d v="2020-03-24T00:00:00"/>
    <d v="2020-03-25T00:00:00"/>
    <m/>
    <n v="4476"/>
    <n v="0"/>
    <n v="1.75"/>
    <n v="1.94"/>
    <n v="1.94"/>
    <n v="0"/>
    <m/>
    <n v="0"/>
    <n v="0"/>
    <n v="0"/>
    <m/>
    <m/>
    <n v="0"/>
    <n v="870"/>
    <n v="19.437000000000001"/>
    <n v="0"/>
    <m/>
    <n v="0"/>
    <m/>
    <m/>
    <m/>
    <m/>
    <m/>
    <m/>
    <m/>
    <m/>
    <m/>
    <m/>
    <m/>
    <m/>
    <m/>
    <m/>
    <m/>
    <m/>
    <m/>
    <m/>
    <m/>
    <m/>
    <s v="MKNIFE"/>
    <m/>
    <m/>
    <m/>
    <m/>
    <s v="MKNIFE"/>
    <m/>
    <m/>
    <m/>
    <m/>
    <m/>
    <m/>
    <m/>
    <m/>
    <m/>
    <s v="SVCORDERMAN"/>
    <d v="2020-03-25T00:00:00"/>
    <m/>
    <d v="2020-03-25T00:00:00"/>
    <d v="2020-03-26T00:00:00"/>
    <m/>
    <m/>
    <m/>
    <m/>
    <m/>
    <m/>
    <m/>
    <m/>
    <d v="2020-03-30T00:00:00"/>
    <m/>
    <m/>
    <m/>
    <m/>
    <m/>
    <m/>
    <m/>
    <m/>
    <m/>
    <d v="2020-04-24T00:00:00"/>
    <m/>
    <s v="MKNIFE"/>
    <d v="2020-03-24T00:00:00"/>
    <m/>
    <d v="2020-03-24T00:00:00"/>
    <d v="2020-03-24T00:00:00"/>
    <m/>
    <m/>
    <m/>
    <m/>
    <m/>
    <m/>
    <m/>
    <m/>
    <m/>
    <m/>
    <x v="0"/>
    <x v="0"/>
  </r>
  <r>
    <s v="MASTALLINGS"/>
    <n v="1902280212"/>
    <s v="CSS/CONV-CUSTOM-BLDR"/>
    <s v="PIONEER INCORPORATED"/>
    <s v="FLEXCO"/>
    <s v="BO"/>
    <d v="2019-10-29T00:00:00"/>
    <d v="2020-03-27T00:00:00"/>
    <m/>
    <s v="NA"/>
    <m/>
    <m/>
    <x v="18"/>
    <s v="VH"/>
    <s v="Z12"/>
    <m/>
    <n v="43867"/>
    <n v="43868"/>
    <m/>
    <n v="72043"/>
    <n v="0"/>
    <n v="43.54"/>
    <n v="47.94"/>
    <n v="47.94"/>
    <n v="0"/>
    <m/>
    <n v="0"/>
    <n v="0"/>
    <n v="0"/>
    <m/>
    <m/>
    <n v="0"/>
    <n v="12990"/>
    <n v="18.030999999999999"/>
    <n v="3879.43"/>
    <m/>
    <n v="0"/>
    <m/>
    <m/>
    <m/>
    <m/>
    <m/>
    <m/>
    <m/>
    <m/>
    <m/>
    <m/>
    <m/>
    <m/>
    <m/>
    <m/>
    <m/>
    <m/>
    <m/>
    <m/>
    <m/>
    <m/>
    <s v="MKNIFE"/>
    <m/>
    <m/>
    <m/>
    <m/>
    <s v="MKNIFE"/>
    <m/>
    <m/>
    <m/>
    <m/>
    <m/>
    <m/>
    <m/>
    <m/>
    <m/>
    <s v="SVCORDERMAN"/>
    <d v="2020-02-26T00:00:00"/>
    <m/>
    <d v="2020-02-26T00:00:00"/>
    <d v="2020-03-02T00:00:00"/>
    <m/>
    <m/>
    <m/>
    <m/>
    <m/>
    <m/>
    <m/>
    <m/>
    <d v="2020-03-05T00:00:00"/>
    <m/>
    <m/>
    <m/>
    <m/>
    <m/>
    <m/>
    <m/>
    <m/>
    <m/>
    <d v="2020-03-27T00:00:00"/>
    <d v="2020-03-27T00:00:00"/>
    <s v="MKNIFE"/>
    <d v="2020-02-25T00:00:00"/>
    <m/>
    <d v="2020-02-25T00:00:00"/>
    <d v="2020-03-01T00:00:00"/>
    <m/>
    <m/>
    <m/>
    <m/>
    <m/>
    <m/>
    <m/>
    <m/>
    <m/>
    <m/>
    <x v="1"/>
    <x v="0"/>
  </r>
  <r>
    <s v="MASTALLINGS"/>
    <n v="1902280211"/>
    <s v="CSS/CONV-CUSTOM-BLDR"/>
    <s v="PIONEER INCORPORATED"/>
    <s v="FLEXCO"/>
    <s v="CL"/>
    <d v="2019-10-29T00:00:00"/>
    <d v="2020-03-27T00:00:00"/>
    <m/>
    <s v="NA"/>
    <m/>
    <m/>
    <x v="18"/>
    <s v="VH"/>
    <s v="Z12"/>
    <m/>
    <d v="2020-02-06T00:00:00"/>
    <d v="2020-02-06T00:00:00"/>
    <n v="43919"/>
    <n v="90119"/>
    <n v="90119"/>
    <n v="54.47"/>
    <n v="57.1"/>
    <n v="57.1"/>
    <n v="0"/>
    <m/>
    <n v="0"/>
    <n v="0"/>
    <n v="0"/>
    <m/>
    <m/>
    <n v="0"/>
    <n v="16248"/>
    <n v="18.029"/>
    <n v="6062.13"/>
    <n v="6.7270000000000003"/>
    <n v="0"/>
    <m/>
    <m/>
    <m/>
    <m/>
    <m/>
    <m/>
    <m/>
    <m/>
    <m/>
    <m/>
    <m/>
    <m/>
    <m/>
    <m/>
    <m/>
    <m/>
    <m/>
    <m/>
    <m/>
    <m/>
    <s v="MKNIFE"/>
    <m/>
    <m/>
    <m/>
    <m/>
    <s v="MKNIFE"/>
    <m/>
    <m/>
    <m/>
    <m/>
    <m/>
    <m/>
    <m/>
    <m/>
    <m/>
    <s v="SVCORDERMAN"/>
    <d v="2020-02-26T00:00:00"/>
    <m/>
    <d v="2020-02-26T00:00:00"/>
    <d v="2020-02-28T00:00:00"/>
    <m/>
    <m/>
    <m/>
    <m/>
    <m/>
    <m/>
    <m/>
    <m/>
    <d v="2020-03-04T00:00:00"/>
    <m/>
    <m/>
    <m/>
    <m/>
    <m/>
    <m/>
    <m/>
    <m/>
    <m/>
    <d v="2020-03-27T00:00:00"/>
    <d v="2020-03-28T00:00:00"/>
    <s v="MKNIFE"/>
    <d v="2020-02-25T00:00:00"/>
    <m/>
    <d v="2020-02-25T00:00:00"/>
    <d v="2020-02-28T00:00:00"/>
    <m/>
    <m/>
    <m/>
    <m/>
    <m/>
    <m/>
    <m/>
    <m/>
    <m/>
    <m/>
    <x v="1"/>
    <x v="0"/>
  </r>
  <r>
    <s v="MASTALLINGS"/>
    <n v="1902280215"/>
    <s v="CSS/CONV-CUSTOM-BLDR"/>
    <s v="PIONEER INCORPORATED"/>
    <s v="FLEXCO"/>
    <s v="BO"/>
    <d v="2019-10-29T00:00:00"/>
    <d v="2020-04-24T00:00:00"/>
    <m/>
    <s v="NA"/>
    <m/>
    <m/>
    <x v="18"/>
    <s v="VH"/>
    <s v="Z12"/>
    <m/>
    <d v="2020-03-24T00:00:00"/>
    <d v="2020-03-24T00:00:00"/>
    <m/>
    <n v="21509"/>
    <n v="0"/>
    <n v="13"/>
    <n v="11.69"/>
    <n v="11.69"/>
    <n v="0"/>
    <m/>
    <n v="0"/>
    <n v="0"/>
    <n v="0"/>
    <m/>
    <m/>
    <n v="0"/>
    <n v="3878"/>
    <n v="18.03"/>
    <n v="1350.48"/>
    <m/>
    <n v="0"/>
    <m/>
    <m/>
    <m/>
    <m/>
    <m/>
    <m/>
    <m/>
    <m/>
    <m/>
    <m/>
    <m/>
    <m/>
    <m/>
    <m/>
    <m/>
    <m/>
    <m/>
    <m/>
    <m/>
    <m/>
    <s v="MKNIFE"/>
    <m/>
    <m/>
    <m/>
    <m/>
    <s v="MKNIFE"/>
    <m/>
    <m/>
    <m/>
    <m/>
    <m/>
    <m/>
    <m/>
    <m/>
    <m/>
    <s v="SVCORDERMAN"/>
    <d v="2020-03-25T00:00:00"/>
    <m/>
    <d v="2020-03-25T00:00:00"/>
    <d v="2020-03-24T00:00:00"/>
    <m/>
    <m/>
    <m/>
    <m/>
    <m/>
    <m/>
    <m/>
    <m/>
    <d v="2020-03-27T00:00:00"/>
    <m/>
    <m/>
    <m/>
    <m/>
    <m/>
    <m/>
    <m/>
    <m/>
    <m/>
    <d v="2020-04-24T00:00:00"/>
    <m/>
    <s v="MKNIFE"/>
    <d v="2020-03-24T00:00:00"/>
    <m/>
    <d v="2020-03-24T00:00:00"/>
    <d v="2020-03-24T00:00:00"/>
    <m/>
    <m/>
    <m/>
    <m/>
    <m/>
    <m/>
    <m/>
    <m/>
    <m/>
    <m/>
    <x v="0"/>
    <x v="0"/>
  </r>
  <r>
    <s v="MASTALLINGS"/>
    <n v="1902280226"/>
    <s v="CSS/CONV-CUSTOM-BLDR"/>
    <s v="PIONEER INCORPORATED"/>
    <s v="FLEXCO"/>
    <s v="BO"/>
    <d v="2020-01-30T00:00:00"/>
    <d v="2020-03-13T00:00:00"/>
    <m/>
    <s v="NA"/>
    <m/>
    <m/>
    <x v="18"/>
    <s v="VH"/>
    <s v="Z12"/>
    <m/>
    <d v="2020-03-02T00:00:00"/>
    <d v="2020-03-02T00:00:00"/>
    <m/>
    <n v="20997"/>
    <n v="20997"/>
    <n v="10.82"/>
    <n v="11.08"/>
    <n v="11.08"/>
    <n v="0"/>
    <m/>
    <n v="0"/>
    <n v="0"/>
    <n v="0"/>
    <m/>
    <m/>
    <n v="0"/>
    <n v="6302"/>
    <n v="30.013999999999999"/>
    <n v="5718.78"/>
    <n v="27.236000000000001"/>
    <n v="0"/>
    <m/>
    <m/>
    <m/>
    <m/>
    <m/>
    <m/>
    <m/>
    <m/>
    <m/>
    <m/>
    <m/>
    <m/>
    <m/>
    <m/>
    <m/>
    <m/>
    <m/>
    <m/>
    <m/>
    <m/>
    <s v="MKNIFE"/>
    <m/>
    <m/>
    <m/>
    <m/>
    <s v="MKNIFE"/>
    <m/>
    <m/>
    <m/>
    <m/>
    <s v="COLLA"/>
    <m/>
    <m/>
    <m/>
    <m/>
    <s v="SVCORDERMAN"/>
    <d v="2020-03-02T00:00:00"/>
    <m/>
    <d v="2020-03-02T00:00:00"/>
    <d v="2020-03-02T00:00:00"/>
    <m/>
    <m/>
    <m/>
    <m/>
    <m/>
    <m/>
    <m/>
    <m/>
    <d v="2020-03-05T00:00:00"/>
    <m/>
    <m/>
    <m/>
    <m/>
    <m/>
    <m/>
    <m/>
    <m/>
    <m/>
    <d v="2020-03-17T00:00:00"/>
    <d v="2020-03-17T00:00:00"/>
    <s v="COLLA"/>
    <d v="2020-03-02T00:00:00"/>
    <m/>
    <d v="2020-03-02T00:00:00"/>
    <d v="2020-03-02T00:00:00"/>
    <m/>
    <m/>
    <m/>
    <m/>
    <m/>
    <m/>
    <m/>
    <m/>
    <m/>
    <m/>
    <x v="0"/>
    <x v="0"/>
  </r>
  <r>
    <s v="MASTALLINGS"/>
    <n v="1902280241"/>
    <s v="CSS/CONV-ENPARTS-BLDR"/>
    <s v="PIONEER INCORPORATED"/>
    <s v="FLEXCO"/>
    <s v="BO"/>
    <d v="2020-02-11T00:00:00"/>
    <d v="2020-03-17T00:00:00"/>
    <m/>
    <s v="NA"/>
    <m/>
    <s v="CSS"/>
    <x v="18"/>
    <s v="VH"/>
    <s v="Z12"/>
    <m/>
    <m/>
    <m/>
    <m/>
    <n v="4480"/>
    <n v="4480"/>
    <n v="2.77"/>
    <n v="2.71"/>
    <n v="2.71"/>
    <n v="0"/>
    <m/>
    <n v="0"/>
    <n v="0"/>
    <n v="0"/>
    <m/>
    <m/>
    <n v="0"/>
    <n v="830"/>
    <n v="18.527000000000001"/>
    <n v="910.53"/>
    <n v="20.324000000000002"/>
    <n v="0"/>
    <m/>
    <m/>
    <m/>
    <m/>
    <m/>
    <s v="JRSTARK"/>
    <d v="2020-02-25T00:00:00"/>
    <d v="2020-02-25T00:00:00"/>
    <d v="2020-02-25T00:00:00"/>
    <n v="43886"/>
    <s v="JRSTARK"/>
    <m/>
    <m/>
    <d v="2020-02-25T00:00:00"/>
    <n v="43886"/>
    <m/>
    <m/>
    <m/>
    <m/>
    <m/>
    <s v="SHOSKINS2"/>
    <d v="2020-03-05T00:00:00"/>
    <d v="2020-03-05T00:00:00"/>
    <d v="2020-03-11T00:00:00"/>
    <d v="2020-03-11T00:00:00"/>
    <s v="BLFULLHART"/>
    <d v="2020-03-09T00:00:00"/>
    <d v="2020-03-09T00:00:00"/>
    <d v="2020-03-10T00:00:00"/>
    <d v="2020-03-11T00:00:00"/>
    <m/>
    <m/>
    <m/>
    <m/>
    <m/>
    <m/>
    <m/>
    <m/>
    <m/>
    <d v="2020-03-11T00:00:00"/>
    <m/>
    <m/>
    <m/>
    <m/>
    <m/>
    <m/>
    <m/>
    <m/>
    <d v="2020-03-16T00:00:00"/>
    <m/>
    <m/>
    <m/>
    <m/>
    <m/>
    <m/>
    <m/>
    <m/>
    <m/>
    <d v="2020-03-23T00:00:00"/>
    <d v="2020-03-26T00:00:00"/>
    <s v="SHOSKINS2"/>
    <d v="2020-03-11T00:00:00"/>
    <m/>
    <d v="2020-03-11T00:00:00"/>
    <d v="2020-03-11T00:00:00"/>
    <m/>
    <m/>
    <m/>
    <m/>
    <m/>
    <m/>
    <m/>
    <m/>
    <m/>
    <m/>
    <x v="0"/>
    <x v="1"/>
  </r>
  <r>
    <s v="MASTALLINGS"/>
    <n v="1902280242"/>
    <s v="CSS/CONV-ENPARTS-BLDR"/>
    <s v="PIONEER INCORPORATED"/>
    <s v="FLEXCO"/>
    <s v="BO"/>
    <d v="2020-02-11T00:00:00"/>
    <d v="2020-03-25T00:00:00"/>
    <m/>
    <s v="NA"/>
    <m/>
    <s v="CSS"/>
    <x v="18"/>
    <s v="VH"/>
    <s v="Z12"/>
    <m/>
    <m/>
    <m/>
    <m/>
    <n v="8975"/>
    <n v="8975"/>
    <n v="5.54"/>
    <n v="5.27"/>
    <n v="5.27"/>
    <n v="0"/>
    <m/>
    <n v="0"/>
    <n v="0"/>
    <n v="0"/>
    <m/>
    <m/>
    <n v="0"/>
    <n v="1703"/>
    <n v="18.975000000000001"/>
    <n v="1283.4100000000001"/>
    <n v="14.3"/>
    <n v="0"/>
    <m/>
    <m/>
    <m/>
    <m/>
    <m/>
    <s v="JRSTARK"/>
    <d v="2020-02-25T00:00:00"/>
    <d v="2020-02-25T00:00:00"/>
    <d v="2020-02-25T00:00:00"/>
    <n v="43907"/>
    <s v="JRSTARK"/>
    <m/>
    <m/>
    <d v="2020-02-25T00:00:00"/>
    <n v="43886"/>
    <m/>
    <m/>
    <m/>
    <m/>
    <m/>
    <s v="SHOSKINS2"/>
    <d v="2020-03-12T00:00:00"/>
    <d v="2020-03-12T00:00:00"/>
    <d v="2020-03-17T00:00:00"/>
    <d v="2020-03-17T00:00:00"/>
    <s v="BLFULLHART"/>
    <d v="2020-03-13T00:00:00"/>
    <d v="2020-03-16T00:00:00"/>
    <d v="2020-03-17T00:00:00"/>
    <d v="2020-03-17T00:00:00"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m/>
    <m/>
    <m/>
    <m/>
    <m/>
    <m/>
    <m/>
    <m/>
    <d v="2020-03-26T00:00:00"/>
    <d v="2020-03-26T00:00:00"/>
    <s v="SHOSKINS2"/>
    <d v="2020-03-17T00:00:00"/>
    <m/>
    <d v="2020-03-17T00:00:00"/>
    <d v="2020-03-17T00:00:00"/>
    <m/>
    <m/>
    <m/>
    <m/>
    <m/>
    <m/>
    <m/>
    <m/>
    <m/>
    <m/>
    <x v="0"/>
    <x v="1"/>
  </r>
  <r>
    <s v="MASTALLINGS"/>
    <n v="1902280240"/>
    <s v="CSS/CONV-ENPARTS-BLDR"/>
    <s v="PIONEER INCORPORATED"/>
    <s v="FLEXCO"/>
    <s v="BO"/>
    <d v="2020-02-11T00:00:00"/>
    <d v="2020-03-13T00:00:00"/>
    <m/>
    <s v="NA"/>
    <m/>
    <s v="CSS"/>
    <x v="18"/>
    <s v="VH"/>
    <s v="Z12"/>
    <m/>
    <m/>
    <m/>
    <m/>
    <n v="8771"/>
    <n v="8771"/>
    <n v="5.37"/>
    <n v="5.48"/>
    <n v="5.48"/>
    <n v="0"/>
    <m/>
    <n v="0"/>
    <n v="0"/>
    <n v="0"/>
    <m/>
    <m/>
    <n v="0"/>
    <n v="1721"/>
    <n v="19.620999999999999"/>
    <n v="1130.02"/>
    <n v="12.884"/>
    <n v="0"/>
    <m/>
    <m/>
    <m/>
    <m/>
    <m/>
    <s v="JRSTARK"/>
    <n v="43886"/>
    <n v="43886"/>
    <n v="43886"/>
    <n v="43886"/>
    <s v="JRSTARK"/>
    <m/>
    <m/>
    <d v="2020-02-25T00:00:00"/>
    <n v="43886"/>
    <m/>
    <m/>
    <m/>
    <m/>
    <m/>
    <s v="SHOSKINS2"/>
    <d v="2020-02-19T00:00:00"/>
    <d v="2020-02-19T00:00:00"/>
    <d v="2020-03-02T00:00:00"/>
    <d v="2020-03-03T00:00:00"/>
    <s v="BLFULLHART"/>
    <d v="2020-03-02T00:00:00"/>
    <d v="2020-03-02T00:00:00"/>
    <d v="2020-03-06T00:00:00"/>
    <d v="2020-03-06T00:00:00"/>
    <m/>
    <m/>
    <m/>
    <m/>
    <m/>
    <s v="SVCORDERMAN"/>
    <d v="2020-03-09T00:00:00"/>
    <m/>
    <d v="2020-03-09T00:00:00"/>
    <d v="2020-03-10T00:00:00"/>
    <m/>
    <m/>
    <m/>
    <m/>
    <m/>
    <m/>
    <m/>
    <m/>
    <d v="2020-03-13T00:00:00"/>
    <m/>
    <m/>
    <m/>
    <m/>
    <m/>
    <m/>
    <m/>
    <m/>
    <m/>
    <d v="2020-03-16T00:00:00"/>
    <d v="2020-03-16T00:00:00"/>
    <s v="SHOSKINS2"/>
    <d v="2020-03-06T00:00:00"/>
    <m/>
    <d v="2020-03-06T00:00:00"/>
    <d v="2020-03-06T00:00:00"/>
    <m/>
    <m/>
    <m/>
    <m/>
    <m/>
    <m/>
    <m/>
    <m/>
    <m/>
    <m/>
    <x v="0"/>
    <x v="1"/>
  </r>
  <r>
    <s v="MASTALLINGS"/>
    <n v="1902280237"/>
    <s v="CSS/CONV-ENPARTS-BLDR"/>
    <s v="PIONEER INCORPORATED"/>
    <s v="FLEXCO"/>
    <s v="CL"/>
    <d v="2020-02-24T00:00:00"/>
    <n v="43903"/>
    <m/>
    <s v="NA"/>
    <m/>
    <m/>
    <x v="18"/>
    <s v="VH"/>
    <s v="Z12"/>
    <m/>
    <m/>
    <m/>
    <d v="2020-03-29T00:00:00"/>
    <n v="1"/>
    <n v="0"/>
    <n v="0"/>
    <n v="0"/>
    <n v="0"/>
    <n v="0"/>
    <m/>
    <n v="0"/>
    <n v="0"/>
    <n v="0"/>
    <m/>
    <m/>
    <n v="0"/>
    <n v="1"/>
    <n v="100"/>
    <n v="-105.35"/>
    <m/>
    <n v="0"/>
    <m/>
    <m/>
    <m/>
    <m/>
    <m/>
    <m/>
    <m/>
    <m/>
    <m/>
    <m/>
    <m/>
    <m/>
    <m/>
    <m/>
    <m/>
    <m/>
    <m/>
    <m/>
    <m/>
    <m/>
    <s v="MKNIFE"/>
    <m/>
    <m/>
    <m/>
    <m/>
    <s v="MKNIFE"/>
    <m/>
    <m/>
    <m/>
    <m/>
    <m/>
    <m/>
    <m/>
    <m/>
    <m/>
    <s v="SVCORDERMAN"/>
    <d v="2020-02-25T00:00:00"/>
    <m/>
    <d v="2020-02-25T00:00:00"/>
    <d v="2020-02-25T00:00:00"/>
    <m/>
    <m/>
    <m/>
    <m/>
    <m/>
    <m/>
    <m/>
    <m/>
    <m/>
    <m/>
    <m/>
    <m/>
    <m/>
    <m/>
    <m/>
    <m/>
    <m/>
    <m/>
    <d v="2020-03-13T00:00:00"/>
    <d v="2020-03-17T00:00:00"/>
    <s v="MKNIFE"/>
    <d v="2020-02-24T00:00:00"/>
    <m/>
    <d v="2020-02-24T00:00:00"/>
    <d v="2020-02-24T00:00:00"/>
    <m/>
    <m/>
    <m/>
    <m/>
    <m/>
    <m/>
    <m/>
    <m/>
    <m/>
    <m/>
    <x v="0"/>
    <x v="1"/>
  </r>
  <r>
    <s v="MASTALLINGS"/>
    <n v="1902280238"/>
    <s v="CSS/CONV-ENPARTS-BLDR"/>
    <s v="PIONEER INCORPORATED"/>
    <s v="FLEXCO"/>
    <s v="BO"/>
    <d v="2020-03-24T00:00:00"/>
    <d v="2020-03-30T00:00:00"/>
    <m/>
    <s v="NA"/>
    <m/>
    <m/>
    <x v="18"/>
    <s v="VH"/>
    <s v="Z12"/>
    <s v="CO"/>
    <m/>
    <m/>
    <m/>
    <n v="2"/>
    <n v="0"/>
    <n v="0"/>
    <n v="1.34"/>
    <n v="1.34"/>
    <n v="0"/>
    <m/>
    <n v="0"/>
    <n v="0"/>
    <n v="0"/>
    <m/>
    <m/>
    <n v="0"/>
    <n v="1"/>
    <n v="50"/>
    <n v="-89.6"/>
    <m/>
    <n v="0"/>
    <m/>
    <m/>
    <m/>
    <m/>
    <m/>
    <m/>
    <m/>
    <m/>
    <m/>
    <m/>
    <m/>
    <m/>
    <m/>
    <m/>
    <m/>
    <m/>
    <m/>
    <m/>
    <m/>
    <m/>
    <s v="MKNIFE"/>
    <m/>
    <m/>
    <m/>
    <m/>
    <s v="MKNIFE"/>
    <m/>
    <m/>
    <m/>
    <m/>
    <m/>
    <m/>
    <m/>
    <m/>
    <m/>
    <m/>
    <m/>
    <m/>
    <m/>
    <n v="43915"/>
    <m/>
    <m/>
    <m/>
    <m/>
    <m/>
    <m/>
    <m/>
    <m/>
    <n v="43920"/>
    <m/>
    <m/>
    <m/>
    <m/>
    <m/>
    <m/>
    <m/>
    <m/>
    <m/>
    <d v="2020-04-01T00:00:00"/>
    <m/>
    <s v="MKNIFE"/>
    <d v="2020-03-24T00:00:00"/>
    <m/>
    <d v="2020-03-24T00:00:00"/>
    <d v="2020-03-24T00:00:00"/>
    <m/>
    <m/>
    <m/>
    <m/>
    <m/>
    <m/>
    <m/>
    <m/>
    <m/>
    <m/>
    <x v="0"/>
    <x v="1"/>
  </r>
  <r>
    <s v="MASTALLINGS"/>
    <n v="1902280239"/>
    <s v="CSS/CONV-ENPARTS-BLDR"/>
    <s v="PIONEER INCORPORATED"/>
    <s v="FLEXCO"/>
    <s v="EN"/>
    <d v="2020-03-26T00:00:00"/>
    <m/>
    <m/>
    <s v="NA"/>
    <m/>
    <m/>
    <x v="18"/>
    <s v="VH"/>
    <s v="Z12"/>
    <s v="CR"/>
    <m/>
    <m/>
    <m/>
    <n v="0"/>
    <n v="0"/>
    <n v="0"/>
    <n v="0"/>
    <n v="0"/>
    <n v="0"/>
    <m/>
    <n v="0"/>
    <n v="0"/>
    <n v="0"/>
    <m/>
    <m/>
    <n v="0"/>
    <n v="0"/>
    <m/>
    <n v="0"/>
    <m/>
    <n v="0"/>
    <m/>
    <m/>
    <m/>
    <m/>
    <m/>
    <m/>
    <m/>
    <m/>
    <m/>
    <m/>
    <m/>
    <m/>
    <m/>
    <m/>
    <m/>
    <m/>
    <m/>
    <m/>
    <m/>
    <m/>
    <s v="MKNIFE"/>
    <m/>
    <m/>
    <m/>
    <m/>
    <s v="MKNIF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MKNIFE"/>
    <d v="2020-03-27T00:00:00"/>
    <m/>
    <d v="2020-03-27T00:00:00"/>
    <d v="2020-03-27T00:00:00"/>
    <m/>
    <m/>
    <m/>
    <m/>
    <m/>
    <m/>
    <m/>
    <m/>
    <m/>
    <m/>
    <x v="0"/>
    <x v="1"/>
  </r>
  <r>
    <s v="MSRUSHING"/>
    <n v="1902096311"/>
    <s v="VP-ENPARTS-BLDR"/>
    <s v="LOVE'S TRAVEL STOPS &amp; COUNTRY STORES, INC."/>
    <s v="LOVE'S 782 HOPKINSVILLE KY"/>
    <s v="BO"/>
    <d v="2020-03-20T00:00:00"/>
    <m/>
    <m/>
    <n v="4500042604"/>
    <s v="CST"/>
    <s v="MEM"/>
    <x v="1"/>
    <s v="VH"/>
    <s v="B1"/>
    <m/>
    <m/>
    <m/>
    <m/>
    <n v="552.04999999999995"/>
    <n v="0"/>
    <n v="0.03"/>
    <n v="0.03"/>
    <n v="0.03"/>
    <n v="0"/>
    <m/>
    <n v="0"/>
    <n v="0"/>
    <n v="0"/>
    <m/>
    <m/>
    <n v="0"/>
    <n v="105.84"/>
    <n v="19.172000000000001"/>
    <n v="0"/>
    <m/>
    <n v="0"/>
    <m/>
    <m/>
    <m/>
    <m/>
    <m/>
    <s v="WILLA1"/>
    <m/>
    <m/>
    <m/>
    <m/>
    <s v="APPEA"/>
    <m/>
    <m/>
    <m/>
    <m/>
    <m/>
    <m/>
    <m/>
    <m/>
    <m/>
    <m/>
    <m/>
    <m/>
    <m/>
    <m/>
    <m/>
    <m/>
    <m/>
    <m/>
    <m/>
    <m/>
    <m/>
    <m/>
    <m/>
    <m/>
    <s v="SVCORDERMAN"/>
    <d v="2020-03-23T00:00:00"/>
    <m/>
    <d v="2020-03-23T00:00:00"/>
    <d v="2020-03-23T00:00:00"/>
    <m/>
    <m/>
    <m/>
    <m/>
    <m/>
    <m/>
    <m/>
    <m/>
    <d v="2020-03-26T00:00:00"/>
    <m/>
    <s v="JOWOOD"/>
    <m/>
    <m/>
    <m/>
    <m/>
    <m/>
    <m/>
    <m/>
    <d v="2020-03-30T00:00:00"/>
    <m/>
    <s v="TLROWLEY"/>
    <d v="2020-03-20T00:00:00"/>
    <m/>
    <d v="2020-03-20T00:00:00"/>
    <d v="2020-03-20T00:00:00"/>
    <s v="ABALLARD"/>
    <m/>
    <m/>
    <m/>
    <m/>
    <m/>
    <m/>
    <m/>
    <m/>
    <m/>
    <x v="0"/>
    <x v="1"/>
  </r>
  <r>
    <s v="MAHARDEN"/>
    <n v="1802103926"/>
    <s v="VP-ENPARTS-BLDR"/>
    <s v="BCM CONSTRUCTION COMPANY, INC."/>
    <s v="FEDEX FREIGHT - LIVERMORE, CA"/>
    <s v="BO"/>
    <d v="2020-03-02T00:00:00"/>
    <m/>
    <m/>
    <m/>
    <s v="CST"/>
    <s v="MEM"/>
    <x v="1"/>
    <s v="VH"/>
    <s v="C1"/>
    <m/>
    <m/>
    <m/>
    <m/>
    <n v="753"/>
    <n v="753"/>
    <n v="0.1"/>
    <n v="0.1"/>
    <n v="0.1"/>
    <n v="0"/>
    <m/>
    <n v="0"/>
    <n v="0"/>
    <n v="0"/>
    <m/>
    <m/>
    <n v="0"/>
    <n v="285"/>
    <n v="37.848999999999997"/>
    <n v="172.78"/>
    <n v="22.946000000000002"/>
    <n v="0"/>
    <m/>
    <m/>
    <m/>
    <m/>
    <m/>
    <s v="WILLA1"/>
    <m/>
    <m/>
    <m/>
    <m/>
    <s v="WILLA1"/>
    <m/>
    <m/>
    <m/>
    <m/>
    <m/>
    <m/>
    <m/>
    <m/>
    <m/>
    <m/>
    <m/>
    <m/>
    <m/>
    <m/>
    <m/>
    <m/>
    <m/>
    <m/>
    <m/>
    <m/>
    <m/>
    <m/>
    <m/>
    <m/>
    <s v="SVCORDERMAN"/>
    <d v="2020-03-02T00:00:00"/>
    <m/>
    <d v="2020-03-02T00:00:00"/>
    <d v="2020-03-02T00:00:00"/>
    <m/>
    <m/>
    <m/>
    <m/>
    <m/>
    <m/>
    <m/>
    <m/>
    <m/>
    <m/>
    <m/>
    <m/>
    <m/>
    <m/>
    <m/>
    <m/>
    <m/>
    <m/>
    <d v="2020-03-09T00:00:00"/>
    <n v="43895"/>
    <s v="MAHARDEN"/>
    <d v="2020-03-02T00:00:00"/>
    <m/>
    <d v="2020-03-02T00:00:00"/>
    <d v="2020-03-02T00:00:00"/>
    <s v="JHERCHER"/>
    <m/>
    <m/>
    <m/>
    <m/>
    <m/>
    <m/>
    <m/>
    <m/>
    <m/>
    <x v="0"/>
    <x v="1"/>
  </r>
  <r>
    <s v="MSRUSHING"/>
    <n v="1901646608"/>
    <s v="VP/CLAIM-ENPARTS-BLDR"/>
    <s v="SIMON &amp; COMPANY, INC."/>
    <s v="DOLLAR GENERAL - SISTERS, OR"/>
    <s v="BO"/>
    <d v="2020-03-05T00:00:00"/>
    <m/>
    <m/>
    <m/>
    <s v="CST"/>
    <s v="MEM"/>
    <x v="1"/>
    <s v="VH"/>
    <s v="E1"/>
    <m/>
    <m/>
    <m/>
    <m/>
    <n v="0"/>
    <n v="0"/>
    <n v="0.03"/>
    <n v="0.03"/>
    <n v="0.03"/>
    <n v="0"/>
    <m/>
    <n v="0"/>
    <n v="0"/>
    <n v="0"/>
    <m/>
    <m/>
    <n v="0"/>
    <n v="-135.80000000000001"/>
    <m/>
    <n v="-50.16"/>
    <m/>
    <n v="0"/>
    <m/>
    <m/>
    <m/>
    <m/>
    <m/>
    <s v="JHUTCHINSON"/>
    <m/>
    <m/>
    <m/>
    <m/>
    <s v="WILLA1"/>
    <m/>
    <m/>
    <m/>
    <m/>
    <m/>
    <m/>
    <m/>
    <m/>
    <m/>
    <m/>
    <m/>
    <m/>
    <m/>
    <m/>
    <m/>
    <m/>
    <m/>
    <m/>
    <m/>
    <m/>
    <m/>
    <m/>
    <m/>
    <m/>
    <s v="SVCORDERMAN"/>
    <d v="2020-03-06T00:00:00"/>
    <m/>
    <d v="2020-03-06T00:00:00"/>
    <d v="2020-03-06T00:00:00"/>
    <m/>
    <m/>
    <m/>
    <m/>
    <m/>
    <m/>
    <m/>
    <m/>
    <m/>
    <m/>
    <s v="HAMIS"/>
    <m/>
    <m/>
    <m/>
    <m/>
    <m/>
    <m/>
    <m/>
    <d v="2020-03-11T00:00:00"/>
    <n v="43900"/>
    <s v="MSRUSHING"/>
    <d v="2020-03-05T00:00:00"/>
    <m/>
    <d v="2020-03-05T00:00:00"/>
    <d v="2020-03-05T00:00:00"/>
    <s v="JHERCHER"/>
    <m/>
    <m/>
    <m/>
    <m/>
    <m/>
    <m/>
    <m/>
    <m/>
    <m/>
    <x v="0"/>
    <x v="2"/>
  </r>
  <r>
    <s v="MSRUSHING"/>
    <n v="1803558707"/>
    <s v="VP-ENPARTS-BLDR"/>
    <s v="LOVE'S TRAVEL STOPS &amp; COUNTRY STORES, INC."/>
    <s v="LOVE'S COLBERT OK"/>
    <s v="CL"/>
    <d v="2020-02-28T00:00:00"/>
    <d v="2020-03-06T00:00:00"/>
    <m/>
    <s v="Store #373"/>
    <s v="CST"/>
    <s v="MEM"/>
    <x v="1"/>
    <s v="VH"/>
    <m/>
    <m/>
    <m/>
    <m/>
    <n v="43904"/>
    <n v="1382"/>
    <n v="1382"/>
    <n v="0.2"/>
    <n v="0.2"/>
    <n v="0.2"/>
    <n v="0"/>
    <m/>
    <n v="0"/>
    <n v="0"/>
    <n v="0"/>
    <m/>
    <m/>
    <n v="0"/>
    <n v="421"/>
    <n v="30.463000000000001"/>
    <n v="389.99"/>
    <n v="28.219000000000001"/>
    <n v="0"/>
    <m/>
    <m/>
    <m/>
    <m/>
    <m/>
    <s v="JDPETRICH"/>
    <m/>
    <m/>
    <m/>
    <m/>
    <s v="WILLA1"/>
    <m/>
    <m/>
    <m/>
    <m/>
    <m/>
    <m/>
    <m/>
    <m/>
    <m/>
    <m/>
    <m/>
    <m/>
    <m/>
    <m/>
    <m/>
    <m/>
    <m/>
    <m/>
    <m/>
    <m/>
    <m/>
    <m/>
    <m/>
    <m/>
    <s v="SVCORDERMAN"/>
    <m/>
    <m/>
    <d v="2020-02-28T00:00:00"/>
    <d v="2020-02-28T00:00:00"/>
    <m/>
    <m/>
    <m/>
    <m/>
    <m/>
    <m/>
    <m/>
    <m/>
    <d v="2020-03-04T00:00:00"/>
    <m/>
    <s v="MLJOB"/>
    <m/>
    <m/>
    <m/>
    <m/>
    <m/>
    <m/>
    <m/>
    <d v="2020-03-10T00:00:00"/>
    <n v="43900"/>
    <s v="MSRUSHING"/>
    <d v="2020-02-28T00:00:00"/>
    <m/>
    <d v="2020-02-28T00:00:00"/>
    <d v="2020-02-28T00:00:00"/>
    <s v="JARRJ"/>
    <m/>
    <m/>
    <m/>
    <m/>
    <m/>
    <m/>
    <m/>
    <m/>
    <m/>
    <x v="0"/>
    <x v="1"/>
  </r>
  <r>
    <s v="MAHARDEN"/>
    <n v="1902395403"/>
    <s v="VP/Z-CUSTOM-BLDR"/>
    <s v="DEVON INDUSTRIAL GROUP LLC"/>
    <s v="DAKKOTA KETTERING WAREHOUSE 2"/>
    <s v="BO"/>
    <d v="2019-11-25T00:00:00"/>
    <d v="2020-04-03T00:00:00"/>
    <m/>
    <m/>
    <s v="CST"/>
    <s v="MEM"/>
    <x v="14"/>
    <s v="VH"/>
    <s v="C1"/>
    <m/>
    <d v="2019-12-03T00:00:00"/>
    <d v="2019-12-04T00:00:00"/>
    <m/>
    <n v="301875.15000000002"/>
    <n v="0"/>
    <n v="106.81"/>
    <n v="117.22"/>
    <n v="117.22"/>
    <n v="0"/>
    <m/>
    <n v="0"/>
    <n v="0"/>
    <n v="0"/>
    <m/>
    <m/>
    <n v="0"/>
    <n v="116840.76"/>
    <n v="38.704999999999998"/>
    <n v="0"/>
    <m/>
    <n v="0"/>
    <m/>
    <m/>
    <m/>
    <m/>
    <m/>
    <s v="WILLA1"/>
    <m/>
    <m/>
    <m/>
    <m/>
    <s v="RDENNIS1"/>
    <m/>
    <m/>
    <m/>
    <m/>
    <m/>
    <m/>
    <m/>
    <m/>
    <m/>
    <s v="CSTAPP"/>
    <d v="2020-02-17T00:00:00"/>
    <d v="2020-02-17T00:00:00"/>
    <d v="2020-02-28T00:00:00"/>
    <d v="2020-02-27T00:00:00"/>
    <s v="WSMORRISON"/>
    <n v="43881"/>
    <n v="43881"/>
    <n v="43885"/>
    <n v="43885"/>
    <s v="MENGELMANN"/>
    <n v="43885"/>
    <n v="43885"/>
    <n v="43888"/>
    <n v="43888"/>
    <s v="SVCORDERMAN"/>
    <d v="2020-03-12T00:00:00"/>
    <m/>
    <d v="2020-03-12T00:00:00"/>
    <d v="2020-02-28T00:00:00"/>
    <s v="MENGELMANN"/>
    <d v="2020-02-17T00:00:00"/>
    <d v="2020-02-17T00:00:00"/>
    <d v="2020-02-27T00:00:00"/>
    <d v="2020-02-27T00:00:00"/>
    <m/>
    <m/>
    <m/>
    <d v="2020-03-04T00:00:00"/>
    <m/>
    <s v="CDBRIDGES"/>
    <m/>
    <m/>
    <m/>
    <m/>
    <m/>
    <m/>
    <m/>
    <d v="2020-04-01T00:00:00"/>
    <m/>
    <s v="CSTAPP"/>
    <d v="2020-03-11T00:00:00"/>
    <m/>
    <d v="2020-03-11T00:00:00"/>
    <d v="2020-02-27T00:00:00"/>
    <s v="JHERCHER"/>
    <m/>
    <m/>
    <m/>
    <m/>
    <m/>
    <m/>
    <m/>
    <m/>
    <m/>
    <x v="0"/>
    <x v="0"/>
  </r>
  <r>
    <s v="MAHARDEN"/>
    <n v="1902395408"/>
    <s v="VP/Z-CUSTOM-BLDR"/>
    <s v="DEVON INDUSTRIAL GROUP LLC"/>
    <s v="DAKKOTA KETTERING WAREHOUSE 2"/>
    <s v="BO"/>
    <d v="2019-11-25T00:00:00"/>
    <n v="43924"/>
    <m/>
    <m/>
    <s v="CST"/>
    <s v="MEM"/>
    <x v="14"/>
    <s v="VH"/>
    <s v="C1"/>
    <m/>
    <n v="43802"/>
    <n v="43803"/>
    <m/>
    <n v="73565.33"/>
    <n v="0"/>
    <n v="36.340000000000003"/>
    <n v="34.74"/>
    <n v="34.74"/>
    <n v="0"/>
    <m/>
    <n v="0"/>
    <n v="0"/>
    <n v="0"/>
    <m/>
    <m/>
    <n v="0"/>
    <n v="14597.98"/>
    <n v="19.844000000000001"/>
    <n v="0"/>
    <m/>
    <n v="0"/>
    <m/>
    <m/>
    <m/>
    <m/>
    <m/>
    <s v="WILLA1"/>
    <m/>
    <m/>
    <m/>
    <m/>
    <s v="RDENNIS1"/>
    <m/>
    <m/>
    <m/>
    <m/>
    <m/>
    <m/>
    <m/>
    <m/>
    <m/>
    <s v="MARMSTRONG"/>
    <d v="2020-02-17T00:00:00"/>
    <d v="2020-02-17T00:00:00"/>
    <d v="2020-02-28T00:00:00"/>
    <d v="2020-02-27T00:00:00"/>
    <s v="WSMORRISON"/>
    <d v="2020-02-20T00:00:00"/>
    <d v="2020-02-24T00:00:00"/>
    <d v="2020-02-24T00:00:00"/>
    <d v="2020-02-24T00:00:00"/>
    <m/>
    <m/>
    <m/>
    <m/>
    <m/>
    <s v="SVCORDERMAN"/>
    <m/>
    <m/>
    <d v="2020-03-12T00:00:00"/>
    <d v="2020-03-03T00:00:00"/>
    <s v="MARMSTRONG"/>
    <d v="2020-02-17T00:00:00"/>
    <d v="2020-02-17T00:00:00"/>
    <d v="2020-02-27T00:00:00"/>
    <d v="2020-02-27T00:00:00"/>
    <m/>
    <m/>
    <m/>
    <d v="2020-03-06T00:00:00"/>
    <m/>
    <s v="CDBRIDGES"/>
    <m/>
    <m/>
    <m/>
    <m/>
    <m/>
    <m/>
    <m/>
    <d v="2020-04-03T00:00:00"/>
    <m/>
    <m/>
    <d v="2020-03-11T00:00:00"/>
    <m/>
    <d v="2020-03-11T00:00:00"/>
    <d v="2020-02-27T00:00:00"/>
    <s v="JHERCHER"/>
    <m/>
    <m/>
    <m/>
    <m/>
    <m/>
    <m/>
    <m/>
    <m/>
    <m/>
    <x v="0"/>
    <x v="0"/>
  </r>
  <r>
    <s v="MAHARDEN"/>
    <n v="1902395409"/>
    <s v="VP/Z-CUSTOM-BLDR"/>
    <s v="DEVON INDUSTRIAL GROUP LLC"/>
    <s v="DAKKOTA KETTERING WAREHOUSE 2"/>
    <s v="BO"/>
    <d v="2019-11-25T00:00:00"/>
    <d v="2020-04-17T00:00:00"/>
    <m/>
    <m/>
    <s v="CST"/>
    <s v="MEM"/>
    <x v="14"/>
    <s v="VH"/>
    <s v="C1"/>
    <m/>
    <d v="2019-12-03T00:00:00"/>
    <d v="2019-12-04T00:00:00"/>
    <m/>
    <n v="73565.33"/>
    <n v="0"/>
    <n v="36.340000000000003"/>
    <n v="34.96"/>
    <n v="34.96"/>
    <n v="0"/>
    <m/>
    <n v="0"/>
    <n v="0"/>
    <n v="0"/>
    <n v="103726.43"/>
    <n v="49393"/>
    <n v="0"/>
    <n v="-34795.019999999997"/>
    <m/>
    <n v="0"/>
    <m/>
    <n v="0"/>
    <m/>
    <m/>
    <m/>
    <m/>
    <m/>
    <s v="WILLA1"/>
    <m/>
    <m/>
    <m/>
    <m/>
    <s v="RDENNIS1"/>
    <m/>
    <m/>
    <m/>
    <m/>
    <m/>
    <m/>
    <m/>
    <m/>
    <m/>
    <s v="MARMSTRONG"/>
    <d v="2020-03-06T00:00:00"/>
    <d v="2020-02-28T00:00:00"/>
    <d v="2020-03-06T00:00:00"/>
    <d v="2020-03-06T00:00:00"/>
    <s v="WSMORRISON"/>
    <d v="2020-03-06T00:00:00"/>
    <d v="2020-02-28T00:00:00"/>
    <d v="2020-03-03T00:00:00"/>
    <d v="2020-03-02T00:00:00"/>
    <m/>
    <m/>
    <m/>
    <m/>
    <m/>
    <s v="SVCORDERMAN"/>
    <m/>
    <m/>
    <d v="2020-03-26T00:00:00"/>
    <d v="2020-03-18T00:00:00"/>
    <s v="MARMSTRONG"/>
    <d v="2020-03-06T00:00:00"/>
    <d v="2020-02-28T00:00:00"/>
    <d v="2020-03-06T00:00:00"/>
    <d v="2020-03-06T00:00:00"/>
    <m/>
    <m/>
    <m/>
    <d v="2020-03-23T00:00:00"/>
    <m/>
    <s v="CDBRIDGES"/>
    <m/>
    <m/>
    <m/>
    <m/>
    <m/>
    <m/>
    <m/>
    <d v="2020-04-17T00:00:00"/>
    <m/>
    <s v="MARMSTRONG"/>
    <d v="2020-03-25T00:00:00"/>
    <m/>
    <d v="2020-03-25T00:00:00"/>
    <d v="2020-03-09T00:00:00"/>
    <s v="JHERCHER"/>
    <m/>
    <m/>
    <m/>
    <m/>
    <m/>
    <m/>
    <m/>
    <m/>
    <m/>
    <x v="0"/>
    <x v="0"/>
  </r>
  <r>
    <s v="MAHARDEN"/>
    <n v="1902395404"/>
    <s v="VP/Z-CUSTOM-BLDR"/>
    <s v="DEVON INDUSTRIAL GROUP LLC"/>
    <s v="DAKKOTA KETTERING WAREHOUSE 2"/>
    <s v="BO"/>
    <d v="2019-11-25T00:00:00"/>
    <d v="2020-04-17T00:00:00"/>
    <m/>
    <m/>
    <s v="CST"/>
    <s v="MEM"/>
    <x v="14"/>
    <s v="VH"/>
    <s v="C1"/>
    <m/>
    <d v="2019-12-03T00:00:00"/>
    <d v="2019-12-04T00:00:00"/>
    <m/>
    <n v="315656.58"/>
    <n v="0"/>
    <n v="103.57"/>
    <n v="115.42"/>
    <n v="115.42"/>
    <n v="0"/>
    <m/>
    <n v="0"/>
    <n v="0"/>
    <n v="0"/>
    <m/>
    <m/>
    <n v="0"/>
    <n v="136862.99"/>
    <n v="43.357999999999997"/>
    <n v="0"/>
    <m/>
    <n v="0"/>
    <m/>
    <m/>
    <m/>
    <m/>
    <m/>
    <s v="WILLA1"/>
    <m/>
    <m/>
    <m/>
    <m/>
    <s v="RDENNIS1"/>
    <m/>
    <m/>
    <m/>
    <m/>
    <m/>
    <m/>
    <m/>
    <m/>
    <m/>
    <s v="CSTAPP"/>
    <d v="2020-02-28T00:00:00"/>
    <d v="2020-02-28T00:00:00"/>
    <d v="2020-03-06T00:00:00"/>
    <d v="2020-03-04T00:00:00"/>
    <s v="WSMORRISON"/>
    <n v="43889"/>
    <n v="43889"/>
    <n v="43893"/>
    <n v="43892"/>
    <s v="MENGELMANN"/>
    <n v="43889"/>
    <n v="43889"/>
    <n v="43896"/>
    <n v="43894"/>
    <s v="SVCORDERMAN"/>
    <d v="2020-03-26T00:00:00"/>
    <m/>
    <d v="2020-03-26T00:00:00"/>
    <d v="2020-03-13T00:00:00"/>
    <s v="MENGELMANN"/>
    <d v="2020-02-28T00:00:00"/>
    <d v="2020-02-28T00:00:00"/>
    <d v="2020-03-06T00:00:00"/>
    <d v="2020-03-04T00:00:00"/>
    <m/>
    <m/>
    <m/>
    <d v="2020-03-18T00:00:00"/>
    <m/>
    <s v="CDBRIDGES"/>
    <m/>
    <m/>
    <m/>
    <m/>
    <m/>
    <m/>
    <m/>
    <d v="2020-04-15T00:00:00"/>
    <m/>
    <s v="CSTAPP"/>
    <d v="2020-03-25T00:00:00"/>
    <m/>
    <d v="2020-03-25T00:00:00"/>
    <d v="2020-03-04T00:00:00"/>
    <s v="JHERCHER"/>
    <m/>
    <m/>
    <m/>
    <m/>
    <m/>
    <m/>
    <m/>
    <m/>
    <m/>
    <x v="0"/>
    <x v="0"/>
  </r>
  <r>
    <s v="MAHARDEN"/>
    <n v="1902395410"/>
    <s v="VP/Z-CUSTOM-BLDR"/>
    <s v="DEVON INDUSTRIAL GROUP LLC"/>
    <s v="DAKKOTA KETTERING WAREHOUSE 2"/>
    <s v="BO"/>
    <d v="2019-11-25T00:00:00"/>
    <d v="2020-04-17T00:00:00"/>
    <m/>
    <m/>
    <s v="CST"/>
    <s v="MEM"/>
    <x v="14"/>
    <s v="VH"/>
    <s v="C1"/>
    <m/>
    <d v="2019-12-03T00:00:00"/>
    <d v="2019-12-04T00:00:00"/>
    <m/>
    <n v="18294.21"/>
    <n v="0"/>
    <n v="18.170000000000002"/>
    <n v="18.760000000000002"/>
    <n v="18.760000000000002"/>
    <n v="0"/>
    <m/>
    <n v="0"/>
    <n v="0"/>
    <n v="0"/>
    <m/>
    <m/>
    <n v="0"/>
    <n v="-16664.98"/>
    <m/>
    <n v="0"/>
    <m/>
    <n v="0"/>
    <m/>
    <m/>
    <m/>
    <m/>
    <m/>
    <s v="WILLA1"/>
    <m/>
    <m/>
    <m/>
    <m/>
    <s v="RDENNIS1"/>
    <m/>
    <m/>
    <m/>
    <m/>
    <m/>
    <m/>
    <m/>
    <m/>
    <m/>
    <s v="MARMSTRONG"/>
    <d v="2020-03-06T00:00:00"/>
    <d v="2020-02-28T00:00:00"/>
    <d v="2020-03-25T00:00:00"/>
    <d v="2020-03-06T00:00:00"/>
    <s v="WSMORRISON"/>
    <n v="43896"/>
    <n v="43889"/>
    <n v="43915"/>
    <n v="43892"/>
    <m/>
    <m/>
    <m/>
    <m/>
    <m/>
    <s v="SVCORDERMAN"/>
    <d v="2020-03-26T00:00:00"/>
    <m/>
    <d v="2020-03-26T00:00:00"/>
    <d v="2020-03-23T00:00:00"/>
    <s v="MARMSTRONG"/>
    <d v="2020-03-06T00:00:00"/>
    <d v="2020-02-28T00:00:00"/>
    <d v="2020-03-25T00:00:00"/>
    <d v="2020-03-06T00:00:00"/>
    <m/>
    <m/>
    <m/>
    <m/>
    <m/>
    <s v="CDBRIDGES"/>
    <m/>
    <m/>
    <m/>
    <m/>
    <m/>
    <m/>
    <m/>
    <d v="2020-04-17T00:00:00"/>
    <m/>
    <s v="MARMSTRONG"/>
    <d v="2020-03-25T00:00:00"/>
    <m/>
    <d v="2020-03-25T00:00:00"/>
    <d v="2020-03-23T00:00:00"/>
    <s v="JHERCHER"/>
    <m/>
    <m/>
    <m/>
    <m/>
    <m/>
    <m/>
    <m/>
    <m/>
    <m/>
    <x v="0"/>
    <x v="0"/>
  </r>
  <r>
    <s v="MAHARDEN"/>
    <n v="1902395405"/>
    <s v="VP/Z-CUSTOM-BLDR"/>
    <s v="DEVON INDUSTRIAL GROUP LLC"/>
    <s v="DAKKOTA KETTERING WAREHOUSE 2"/>
    <s v="BO"/>
    <d v="2019-11-25T00:00:00"/>
    <d v="2020-04-17T00:00:00"/>
    <m/>
    <m/>
    <s v="CST"/>
    <s v="MEM"/>
    <x v="14"/>
    <s v="VH"/>
    <s v="C1"/>
    <m/>
    <d v="2019-12-03T00:00:00"/>
    <d v="2019-12-04T00:00:00"/>
    <m/>
    <n v="171862.68"/>
    <n v="0"/>
    <n v="59.75"/>
    <n v="72.3"/>
    <n v="72.3"/>
    <n v="0"/>
    <m/>
    <n v="0"/>
    <n v="0"/>
    <n v="0"/>
    <m/>
    <m/>
    <n v="0"/>
    <n v="62649.08"/>
    <n v="36.453000000000003"/>
    <n v="0"/>
    <m/>
    <n v="0"/>
    <m/>
    <m/>
    <m/>
    <m/>
    <m/>
    <s v="WILLA1"/>
    <m/>
    <m/>
    <m/>
    <m/>
    <s v="RDENNIS1"/>
    <m/>
    <m/>
    <m/>
    <m/>
    <m/>
    <m/>
    <m/>
    <m/>
    <m/>
    <s v="CSTAPP"/>
    <d v="2020-03-06T00:00:00"/>
    <d v="2020-03-06T00:00:00"/>
    <d v="2020-03-25T00:00:00"/>
    <d v="2020-03-20T00:00:00"/>
    <s v="WSMORRISON"/>
    <n v="43900"/>
    <n v="43899"/>
    <n v="43915"/>
    <n v="43899"/>
    <m/>
    <m/>
    <m/>
    <m/>
    <m/>
    <s v="SVCORDERMAN"/>
    <d v="2020-04-09T00:00:00"/>
    <m/>
    <d v="2020-03-26T00:00:00"/>
    <d v="2020-03-23T00:00:00"/>
    <s v="MENGELMANN"/>
    <d v="2020-03-06T00:00:00"/>
    <d v="2020-03-12T00:00:00"/>
    <d v="2020-03-20T00:00:00"/>
    <d v="2020-03-19T00:00:00"/>
    <m/>
    <m/>
    <m/>
    <d v="2020-03-26T00:00:00"/>
    <m/>
    <s v="CDBRIDGES"/>
    <m/>
    <m/>
    <m/>
    <m/>
    <m/>
    <m/>
    <m/>
    <d v="2020-04-15T00:00:00"/>
    <m/>
    <s v="CSTAPP"/>
    <d v="2020-03-25T00:00:00"/>
    <m/>
    <d v="2020-03-25T00:00:00"/>
    <d v="2020-03-20T00:00:00"/>
    <s v="JHERCHER"/>
    <m/>
    <m/>
    <m/>
    <m/>
    <m/>
    <m/>
    <m/>
    <m/>
    <m/>
    <x v="0"/>
    <x v="0"/>
  </r>
  <r>
    <s v="MSRUSHING"/>
    <n v="2000038801"/>
    <s v="VP/Z-CUSTOM-BLDR"/>
    <s v="LOVE'S TRAVEL STOPS &amp; COUNTRY STORES, INC."/>
    <s v="LOVE'S 722 CORDES JUNCTION AZ"/>
    <s v="BO"/>
    <d v="2020-01-08T00:00:00"/>
    <d v="2020-04-01T00:00:00"/>
    <m/>
    <n v="4500048266"/>
    <s v="CST"/>
    <s v="MEM"/>
    <x v="14"/>
    <s v="VH"/>
    <s v="C1"/>
    <m/>
    <n v="43851"/>
    <n v="43852"/>
    <m/>
    <n v="132823"/>
    <n v="0"/>
    <n v="43.05"/>
    <n v="46.37"/>
    <n v="46.37"/>
    <n v="225.8"/>
    <m/>
    <n v="222.75"/>
    <n v="0"/>
    <n v="222.75"/>
    <n v="52159"/>
    <n v="24838"/>
    <n v="0"/>
    <n v="20502.86"/>
    <n v="15.436"/>
    <n v="-0.15"/>
    <m/>
    <n v="13.74"/>
    <m/>
    <m/>
    <m/>
    <m/>
    <m/>
    <s v="APPEA"/>
    <n v="43874"/>
    <n v="43874"/>
    <n v="43875"/>
    <n v="43875"/>
    <s v="WILLA1"/>
    <n v="43875"/>
    <n v="43875"/>
    <n v="43875"/>
    <n v="43875"/>
    <s v="ADPRITCHETT"/>
    <n v="43881"/>
    <n v="43881"/>
    <n v="43881"/>
    <n v="43881"/>
    <s v="PHLEMONS2"/>
    <d v="2020-02-24T00:00:00"/>
    <d v="2020-02-28T00:00:00"/>
    <d v="2020-02-28T00:00:00"/>
    <d v="2020-02-28T00:00:00"/>
    <s v="WSMORRISON"/>
    <n v="43892"/>
    <n v="43895"/>
    <n v="43895"/>
    <m/>
    <m/>
    <m/>
    <m/>
    <m/>
    <m/>
    <s v="SVCORDERMAN"/>
    <n v="43899"/>
    <m/>
    <n v="43899"/>
    <d v="2020-03-09T00:00:00"/>
    <s v="PHLEMONS2"/>
    <n v="43888"/>
    <n v="43888"/>
    <n v="43889"/>
    <n v="43889"/>
    <m/>
    <m/>
    <m/>
    <d v="2020-03-12T00:00:00"/>
    <m/>
    <s v="WILLA1"/>
    <m/>
    <m/>
    <m/>
    <m/>
    <m/>
    <m/>
    <m/>
    <d v="2020-03-27T00:00:00"/>
    <m/>
    <s v="PHLEMONS2"/>
    <d v="2020-03-06T00:00:00"/>
    <m/>
    <d v="2020-03-06T00:00:00"/>
    <d v="2020-03-09T00:00:00"/>
    <s v="ABALLARD"/>
    <n v="43868"/>
    <n v="43868"/>
    <n v="43872"/>
    <n v="43873"/>
    <m/>
    <m/>
    <m/>
    <m/>
    <m/>
    <x v="1"/>
    <x v="0"/>
  </r>
  <r>
    <s v="RJCATO"/>
    <n v="1900232618"/>
    <s v="VP-ENPARTS-BLDR"/>
    <s v="PENCE CONSTRUCTION, INC."/>
    <s v="FEDEX FREIGHT - CALEXICO CA"/>
    <s v="CL"/>
    <d v="2020-02-24T00:00:00"/>
    <n v="43887"/>
    <m/>
    <m/>
    <s v="CST"/>
    <s v="MEM"/>
    <x v="14"/>
    <s v="VH"/>
    <s v="C1"/>
    <m/>
    <m/>
    <m/>
    <n v="43892"/>
    <n v="391.64"/>
    <n v="391.64"/>
    <n v="0"/>
    <n v="0.01"/>
    <n v="0.01"/>
    <n v="0"/>
    <m/>
    <n v="0"/>
    <n v="0"/>
    <n v="0"/>
    <m/>
    <m/>
    <n v="0"/>
    <n v="152.77000000000001"/>
    <n v="39.008000000000003"/>
    <n v="258.83"/>
    <n v="66.088999999999999"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2-25T00:00:00"/>
    <m/>
    <d v="2020-02-25T00:00:00"/>
    <d v="2020-02-25T00:00:00"/>
    <m/>
    <m/>
    <m/>
    <m/>
    <m/>
    <m/>
    <m/>
    <m/>
    <d v="2020-02-28T00:00:00"/>
    <m/>
    <s v="KPTRAN"/>
    <m/>
    <m/>
    <m/>
    <m/>
    <m/>
    <m/>
    <m/>
    <d v="2020-02-26T00:00:00"/>
    <d v="2020-02-26T00:00:00"/>
    <s v="RJCATO"/>
    <d v="2020-02-25T00:00:00"/>
    <m/>
    <d v="2020-02-25T00:00:00"/>
    <d v="2020-02-25T00:00:00"/>
    <s v="JHERCHER"/>
    <m/>
    <m/>
    <m/>
    <m/>
    <m/>
    <m/>
    <m/>
    <m/>
    <m/>
    <x v="0"/>
    <x v="1"/>
  </r>
  <r>
    <s v="RJCATO"/>
    <n v="1902474504"/>
    <s v="VP/CLAIM-ENPARTS-BLDR"/>
    <s v="MARTIN &amp; COBEY CONSTRUCTION COMPANY INC."/>
    <s v="AVIAGEN GGP - RIPLEY MS"/>
    <s v="BO"/>
    <d v="2020-02-25T00:00:00"/>
    <n v="43899"/>
    <m/>
    <m/>
    <s v="CST"/>
    <s v="MEM"/>
    <x v="14"/>
    <s v="VH"/>
    <s v="C1"/>
    <s v="OTHER"/>
    <m/>
    <m/>
    <m/>
    <n v="336.55"/>
    <n v="0"/>
    <n v="0.09"/>
    <n v="0.09"/>
    <n v="0.09"/>
    <n v="0"/>
    <m/>
    <n v="0"/>
    <n v="0"/>
    <n v="0"/>
    <m/>
    <m/>
    <n v="0"/>
    <n v="176.29"/>
    <n v="52.381999999999998"/>
    <n v="-157.93"/>
    <m/>
    <n v="0"/>
    <m/>
    <m/>
    <m/>
    <m/>
    <m/>
    <s v="JHUTCHINSON"/>
    <m/>
    <m/>
    <m/>
    <m/>
    <s v="RDENNIS1"/>
    <m/>
    <m/>
    <m/>
    <m/>
    <m/>
    <m/>
    <m/>
    <m/>
    <m/>
    <s v="MWOODARD2"/>
    <n v="43886"/>
    <n v="43886"/>
    <n v="43886"/>
    <n v="43886"/>
    <s v="WSMORRISON"/>
    <n v="43886"/>
    <n v="43886"/>
    <n v="43886"/>
    <n v="43886"/>
    <m/>
    <m/>
    <m/>
    <m/>
    <m/>
    <s v="SVCORDERMAN"/>
    <d v="2020-03-09T00:00:00"/>
    <m/>
    <d v="2020-02-25T00:00:00"/>
    <d v="2020-02-25T00:00:00"/>
    <m/>
    <m/>
    <m/>
    <m/>
    <m/>
    <m/>
    <m/>
    <m/>
    <m/>
    <m/>
    <s v="RDENNIS1"/>
    <m/>
    <m/>
    <m/>
    <m/>
    <m/>
    <m/>
    <m/>
    <d v="2020-03-09T00:00:00"/>
    <d v="2020-03-09T00:00:00"/>
    <s v="MWOODARD2"/>
    <d v="2020-02-25T00:00:00"/>
    <m/>
    <d v="2020-02-25T00:00:00"/>
    <d v="2020-02-25T00:00:00"/>
    <s v="QDJONES"/>
    <m/>
    <m/>
    <m/>
    <m/>
    <m/>
    <m/>
    <m/>
    <m/>
    <m/>
    <x v="0"/>
    <x v="2"/>
  </r>
  <r>
    <s v="MSRUSHING"/>
    <n v="1900527507"/>
    <s v="VP-ENPARTS-BLDR"/>
    <s v="SIMON &amp; COMPANY, INC."/>
    <s v="DOLLAR GENERAL - CENTRALIA WA"/>
    <s v="BO"/>
    <d v="2020-02-25T00:00:00"/>
    <d v="2020-03-06T00:00:00"/>
    <m/>
    <m/>
    <s v="CST"/>
    <s v="MEM"/>
    <x v="14"/>
    <s v="VH"/>
    <s v="C1"/>
    <m/>
    <m/>
    <m/>
    <m/>
    <n v="47150"/>
    <n v="0"/>
    <n v="9.01"/>
    <n v="12.72"/>
    <n v="12.72"/>
    <n v="0"/>
    <m/>
    <n v="0"/>
    <n v="0"/>
    <n v="0"/>
    <m/>
    <m/>
    <n v="0"/>
    <n v="3590.33"/>
    <n v="7.6150000000000002"/>
    <n v="2214.73"/>
    <m/>
    <n v="0"/>
    <m/>
    <m/>
    <m/>
    <m/>
    <m/>
    <s v="JDPETRICH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2-25T00:00:00"/>
    <m/>
    <d v="2020-02-25T00:00:00"/>
    <d v="2020-02-25T00:00:00"/>
    <m/>
    <m/>
    <m/>
    <m/>
    <m/>
    <m/>
    <m/>
    <m/>
    <d v="2020-02-28T00:00:00"/>
    <m/>
    <s v="CWWALKER"/>
    <m/>
    <m/>
    <m/>
    <m/>
    <m/>
    <m/>
    <m/>
    <d v="2020-03-10T00:00:00"/>
    <n v="43901"/>
    <s v="MAHARDEN"/>
    <d v="2020-02-25T00:00:00"/>
    <m/>
    <d v="2020-02-25T00:00:00"/>
    <d v="2020-02-25T00:00:00"/>
    <s v="ABANKS"/>
    <m/>
    <m/>
    <m/>
    <m/>
    <m/>
    <m/>
    <m/>
    <m/>
    <m/>
    <x v="0"/>
    <x v="1"/>
  </r>
  <r>
    <s v="RJCATO"/>
    <n v="1900364022"/>
    <s v="VP/CLAIM-ENPARTS-BLDR"/>
    <s v="INDUSTRIAL BUILDING SYSTEMS"/>
    <s v="FEDEX FREIGHT-ORANGE CT"/>
    <s v="CL"/>
    <d v="2020-02-26T00:00:00"/>
    <d v="2020-02-28T00:00:00"/>
    <m/>
    <m/>
    <s v="CST"/>
    <s v="MEM"/>
    <x v="14"/>
    <s v="VH"/>
    <s v="C1"/>
    <m/>
    <m/>
    <m/>
    <n v="43903"/>
    <n v="0"/>
    <n v="0"/>
    <n v="0.18"/>
    <n v="0.18"/>
    <n v="0.18"/>
    <n v="0"/>
    <m/>
    <n v="0"/>
    <n v="0"/>
    <n v="0"/>
    <m/>
    <m/>
    <n v="0"/>
    <n v="-296.17"/>
    <m/>
    <n v="-298.38"/>
    <m/>
    <n v="0"/>
    <m/>
    <m/>
    <m/>
    <m/>
    <m/>
    <s v="APPEA"/>
    <m/>
    <m/>
    <m/>
    <m/>
    <s v="WILLA1"/>
    <m/>
    <m/>
    <m/>
    <m/>
    <m/>
    <m/>
    <m/>
    <m/>
    <m/>
    <m/>
    <m/>
    <m/>
    <m/>
    <m/>
    <m/>
    <m/>
    <m/>
    <m/>
    <m/>
    <m/>
    <m/>
    <m/>
    <m/>
    <m/>
    <s v="SVCORDERMAN"/>
    <d v="2020-02-27T00:00:00"/>
    <m/>
    <d v="2020-02-27T00:00:00"/>
    <d v="2020-02-27T00:00:00"/>
    <m/>
    <m/>
    <m/>
    <m/>
    <m/>
    <m/>
    <m/>
    <m/>
    <m/>
    <m/>
    <s v="MAYJ1"/>
    <m/>
    <m/>
    <m/>
    <m/>
    <m/>
    <m/>
    <m/>
    <d v="2020-02-27T00:00:00"/>
    <n v="43888"/>
    <s v="RJCATO"/>
    <d v="2020-02-26T00:00:00"/>
    <m/>
    <d v="2020-02-26T00:00:00"/>
    <d v="2020-02-26T00:00:00"/>
    <s v="JARRJ"/>
    <m/>
    <m/>
    <m/>
    <m/>
    <m/>
    <m/>
    <m/>
    <m/>
    <m/>
    <x v="0"/>
    <x v="2"/>
  </r>
  <r>
    <s v="MAHARDEN"/>
    <n v="1901195423"/>
    <s v="VP/CLAIM-ENPARTS-BLDR"/>
    <s v="MW BUILDERS, INC."/>
    <s v="FEDEX FREIGHT - TOPEKA KS"/>
    <s v="BO"/>
    <d v="2020-03-06T00:00:00"/>
    <d v="2020-03-10T00:00:00"/>
    <m/>
    <m/>
    <s v="CST"/>
    <s v="MEM"/>
    <x v="14"/>
    <s v="VH"/>
    <s v="C1"/>
    <m/>
    <m/>
    <m/>
    <m/>
    <n v="0"/>
    <n v="0"/>
    <n v="0.6"/>
    <n v="0.61"/>
    <n v="0.61"/>
    <n v="0"/>
    <m/>
    <n v="0"/>
    <n v="0"/>
    <n v="0"/>
    <m/>
    <m/>
    <n v="0"/>
    <n v="-1558.54"/>
    <m/>
    <n v="-1519.23"/>
    <m/>
    <n v="0"/>
    <m/>
    <m/>
    <m/>
    <m/>
    <m/>
    <s v="JDPETRICH"/>
    <m/>
    <m/>
    <m/>
    <m/>
    <s v="WILLA1"/>
    <m/>
    <m/>
    <m/>
    <m/>
    <m/>
    <m/>
    <m/>
    <m/>
    <m/>
    <s v="ADPRITCHETT"/>
    <n v="43896"/>
    <n v="43896"/>
    <n v="43896"/>
    <n v="43896"/>
    <s v="ADPRITCHETT"/>
    <n v="43896"/>
    <n v="43896"/>
    <n v="43896"/>
    <n v="43896"/>
    <m/>
    <m/>
    <m/>
    <m/>
    <m/>
    <s v="SVCORDERMAN"/>
    <d v="2020-03-06T00:00:00"/>
    <m/>
    <d v="2020-03-06T00:00:00"/>
    <d v="2020-03-06T00:00:00"/>
    <s v="ADPRITCHETT"/>
    <n v="43896"/>
    <n v="43896"/>
    <n v="43896"/>
    <n v="43896"/>
    <m/>
    <m/>
    <m/>
    <d v="2020-03-11T00:00:00"/>
    <m/>
    <s v="MLJOB"/>
    <m/>
    <m/>
    <m/>
    <m/>
    <m/>
    <m/>
    <m/>
    <d v="2020-03-11T00:00:00"/>
    <d v="2020-03-11T00:00:00"/>
    <s v="RJCATO"/>
    <d v="2020-03-06T00:00:00"/>
    <m/>
    <d v="2020-03-06T00:00:00"/>
    <d v="2020-03-06T00:00:00"/>
    <s v="JHERCHER"/>
    <m/>
    <m/>
    <m/>
    <m/>
    <m/>
    <m/>
    <m/>
    <m/>
    <m/>
    <x v="0"/>
    <x v="2"/>
  </r>
  <r>
    <s v="RJCATO"/>
    <n v="1900019309"/>
    <s v="VP-ENPARTS-BLDR"/>
    <s v="ZAREMBA GROUP LLC"/>
    <s v="DOLLAR GENERAL - DEERFIELD OH"/>
    <s v="BO"/>
    <d v="2020-03-10T00:00:00"/>
    <n v="43903"/>
    <m/>
    <m/>
    <s v="CST"/>
    <s v="MEM"/>
    <x v="14"/>
    <s v="VH"/>
    <s v="C1"/>
    <m/>
    <m/>
    <m/>
    <m/>
    <n v="338.05"/>
    <n v="338.05"/>
    <n v="0.01"/>
    <n v="0"/>
    <n v="0"/>
    <n v="0"/>
    <m/>
    <n v="0"/>
    <n v="0"/>
    <n v="0"/>
    <m/>
    <m/>
    <n v="0"/>
    <n v="98.5"/>
    <n v="29.138000000000002"/>
    <n v="115.42"/>
    <n v="34.143000000000001"/>
    <n v="0"/>
    <m/>
    <m/>
    <m/>
    <m/>
    <m/>
    <s v="APPEA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12T00:00:00"/>
    <m/>
    <d v="2020-03-11T00:00:00"/>
    <d v="2020-03-12T00:00:00"/>
    <m/>
    <m/>
    <m/>
    <m/>
    <m/>
    <m/>
    <m/>
    <m/>
    <d v="2020-03-16T00:00:00"/>
    <m/>
    <s v="CEQUERRY"/>
    <m/>
    <m/>
    <m/>
    <m/>
    <m/>
    <m/>
    <m/>
    <d v="2020-03-18T00:00:00"/>
    <d v="2020-03-23T00:00:00"/>
    <s v="TLROWLEY"/>
    <d v="2020-03-11T00:00:00"/>
    <m/>
    <d v="2020-03-11T00:00:00"/>
    <d v="2020-03-11T00:00:00"/>
    <s v="MCPATRICK"/>
    <m/>
    <m/>
    <m/>
    <m/>
    <m/>
    <m/>
    <m/>
    <m/>
    <m/>
    <x v="0"/>
    <x v="1"/>
  </r>
  <r>
    <s v="RJCATO"/>
    <n v="1901736310"/>
    <s v="VP-ENPARTS-BLDR"/>
    <s v="ZAREMBA GROUP LLC"/>
    <s v="DOLLAR GENERAL-MCCLEARY WA"/>
    <s v="BO"/>
    <d v="2020-03-11T00:00:00"/>
    <d v="2020-03-18T00:00:00"/>
    <m/>
    <m/>
    <s v="CST"/>
    <s v="MEM"/>
    <x v="14"/>
    <s v="VH"/>
    <s v="C1"/>
    <m/>
    <m/>
    <m/>
    <m/>
    <n v="22671.84"/>
    <n v="0"/>
    <n v="7.43"/>
    <n v="7.62"/>
    <n v="7.62"/>
    <n v="0"/>
    <m/>
    <n v="0"/>
    <n v="0"/>
    <n v="0"/>
    <m/>
    <m/>
    <n v="0"/>
    <n v="4326.87"/>
    <n v="19.085000000000001"/>
    <n v="0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13T00:00:00"/>
    <m/>
    <d v="2020-03-13T00:00:00"/>
    <d v="2020-03-13T00:00:00"/>
    <m/>
    <m/>
    <m/>
    <m/>
    <m/>
    <m/>
    <m/>
    <m/>
    <d v="2020-03-18T00:00:00"/>
    <m/>
    <s v="CWWALKER"/>
    <m/>
    <m/>
    <m/>
    <m/>
    <m/>
    <m/>
    <m/>
    <d v="2020-03-20T00:00:00"/>
    <m/>
    <s v="RJCATO"/>
    <d v="2020-03-12T00:00:00"/>
    <m/>
    <d v="2020-03-12T00:00:00"/>
    <d v="2020-03-12T00:00:00"/>
    <s v="ABALLARD"/>
    <m/>
    <m/>
    <m/>
    <m/>
    <m/>
    <m/>
    <m/>
    <m/>
    <m/>
    <x v="0"/>
    <x v="1"/>
  </r>
  <r>
    <s v="RJCATO"/>
    <n v="1901733709"/>
    <s v="VP-ENPARTS-BLDR"/>
    <s v="ZAREMBA GROUP LLC"/>
    <s v="DOLLAR GENERAL - OCEAN SHORES,"/>
    <s v="BO"/>
    <d v="2020-03-11T00:00:00"/>
    <n v="43908"/>
    <m/>
    <m/>
    <s v="CST"/>
    <s v="MEM"/>
    <x v="14"/>
    <s v="VH"/>
    <s v="C1"/>
    <m/>
    <m/>
    <m/>
    <m/>
    <n v="22671.58"/>
    <n v="0"/>
    <n v="7.53"/>
    <n v="7.69"/>
    <n v="7.69"/>
    <n v="0"/>
    <m/>
    <n v="0"/>
    <n v="0"/>
    <n v="0"/>
    <m/>
    <m/>
    <n v="0"/>
    <n v="3962.93"/>
    <n v="17.48"/>
    <n v="0"/>
    <m/>
    <n v="0"/>
    <m/>
    <m/>
    <m/>
    <m/>
    <m/>
    <s v="JDPETRICH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n v="43908"/>
    <m/>
    <n v="43908"/>
    <n v="43902"/>
    <m/>
    <m/>
    <m/>
    <m/>
    <m/>
    <m/>
    <m/>
    <m/>
    <n v="43906"/>
    <m/>
    <s v="CWWALKER"/>
    <m/>
    <m/>
    <m/>
    <m/>
    <m/>
    <m/>
    <m/>
    <n v="43951"/>
    <m/>
    <s v="RJCATO"/>
    <d v="2020-03-12T00:00:00"/>
    <m/>
    <d v="2020-03-12T00:00:00"/>
    <d v="2020-03-12T00:00:00"/>
    <s v="ABANKS"/>
    <m/>
    <m/>
    <m/>
    <m/>
    <m/>
    <m/>
    <m/>
    <m/>
    <m/>
    <x v="0"/>
    <x v="1"/>
  </r>
  <r>
    <s v="RJCATO"/>
    <n v="1902474505"/>
    <s v="VP/CLAIM-ENPARTS-BLDR"/>
    <s v="MARTIN &amp; COBEY CONSTRUCTION COMPANY INC."/>
    <s v="AVIAGEN GGP - RIPLEY MS"/>
    <s v="BO"/>
    <d v="2020-03-17T00:00:00"/>
    <d v="2020-03-17T00:00:00"/>
    <m/>
    <m/>
    <s v="CST"/>
    <s v="MEM"/>
    <x v="14"/>
    <s v="VH"/>
    <s v="C1"/>
    <s v="OTHER"/>
    <m/>
    <m/>
    <m/>
    <n v="1061.81"/>
    <n v="0"/>
    <n v="0.24"/>
    <n v="0.24"/>
    <n v="0.24"/>
    <n v="0"/>
    <m/>
    <n v="0"/>
    <n v="0"/>
    <n v="0"/>
    <m/>
    <m/>
    <n v="0"/>
    <n v="556.17999999999995"/>
    <n v="52.38"/>
    <n v="-505.63"/>
    <m/>
    <n v="0"/>
    <m/>
    <m/>
    <m/>
    <m/>
    <m/>
    <s v="JHUTCHINSON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n v="43907"/>
    <m/>
    <d v="2020-03-17T00:00:00"/>
    <d v="2020-03-17T00:00:00"/>
    <m/>
    <m/>
    <m/>
    <m/>
    <m/>
    <m/>
    <m/>
    <m/>
    <d v="2020-03-20T00:00:00"/>
    <m/>
    <s v="RDENNIS1"/>
    <m/>
    <m/>
    <m/>
    <m/>
    <m/>
    <m/>
    <m/>
    <d v="2020-03-17T00:00:00"/>
    <n v="43913"/>
    <s v="RJCATO"/>
    <d v="2020-03-17T00:00:00"/>
    <m/>
    <d v="2020-03-17T00:00:00"/>
    <d v="2020-03-17T00:00:00"/>
    <s v="QDJONES"/>
    <m/>
    <m/>
    <m/>
    <m/>
    <m/>
    <m/>
    <m/>
    <m/>
    <m/>
    <x v="0"/>
    <x v="2"/>
  </r>
  <r>
    <s v="MAHARDEN"/>
    <n v="1900226127"/>
    <s v="VP/CLAIM-ENPARTS-BLDR"/>
    <s v="MW BUILDERS, INC."/>
    <s v="FEDEX FREIGHT - LAREDO, TX"/>
    <s v="BO"/>
    <d v="2020-03-17T00:00:00"/>
    <m/>
    <m/>
    <m/>
    <s v="CST"/>
    <s v="MEM"/>
    <x v="14"/>
    <s v="VH"/>
    <s v="C1"/>
    <m/>
    <m/>
    <m/>
    <m/>
    <n v="0"/>
    <n v="0"/>
    <n v="0.6"/>
    <n v="0.62"/>
    <n v="0.62"/>
    <n v="0"/>
    <m/>
    <n v="0"/>
    <n v="0"/>
    <n v="0"/>
    <m/>
    <m/>
    <n v="0"/>
    <n v="-1565.11"/>
    <m/>
    <n v="-1525.36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18T00:00:00"/>
    <m/>
    <d v="2020-03-18T00:00:00"/>
    <d v="2020-03-18T00:00:00"/>
    <m/>
    <m/>
    <m/>
    <m/>
    <m/>
    <m/>
    <m/>
    <m/>
    <d v="2020-03-23T00:00:00"/>
    <m/>
    <s v="CDBRIDGES"/>
    <m/>
    <m/>
    <m/>
    <m/>
    <m/>
    <m/>
    <m/>
    <d v="2020-03-23T00:00:00"/>
    <n v="43914"/>
    <s v="MAHARDEN"/>
    <d v="2020-03-18T00:00:00"/>
    <m/>
    <d v="2020-03-18T00:00:00"/>
    <d v="2020-03-18T00:00:00"/>
    <s v="JHERCHER"/>
    <m/>
    <m/>
    <m/>
    <m/>
    <m/>
    <m/>
    <m/>
    <m/>
    <m/>
    <x v="0"/>
    <x v="2"/>
  </r>
  <r>
    <s v="RJCATO"/>
    <n v="1902474506"/>
    <s v="VP/CLAIM-ENPARTS-BLDR"/>
    <s v="MARTIN &amp; COBEY CONSTRUCTION COMPANY INC."/>
    <s v="AVIAGEN GGP - RIPLEY MS"/>
    <s v="BO"/>
    <d v="2020-03-18T00:00:00"/>
    <d v="2020-03-20T00:00:00"/>
    <m/>
    <m/>
    <s v="CST"/>
    <s v="MEM"/>
    <x v="14"/>
    <s v="VH"/>
    <s v="C1"/>
    <s v="OTHER"/>
    <m/>
    <m/>
    <m/>
    <n v="3568.6"/>
    <n v="0"/>
    <n v="0.74"/>
    <n v="0.74"/>
    <n v="0.74"/>
    <n v="0"/>
    <m/>
    <n v="0"/>
    <n v="0"/>
    <n v="0"/>
    <m/>
    <m/>
    <n v="0"/>
    <n v="1869.27"/>
    <n v="52.381"/>
    <n v="-1707.86"/>
    <m/>
    <n v="0"/>
    <m/>
    <m/>
    <m/>
    <m/>
    <m/>
    <s v="JHUTCHINSON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s v="RDENNIS1"/>
    <m/>
    <m/>
    <m/>
    <m/>
    <m/>
    <m/>
    <m/>
    <d v="2020-03-24T00:00:00"/>
    <d v="2020-03-24T00:00:00"/>
    <s v="TLROWLEY"/>
    <d v="2020-03-18T00:00:00"/>
    <m/>
    <d v="2020-03-18T00:00:00"/>
    <d v="2020-03-18T00:00:00"/>
    <s v="QDJONES"/>
    <m/>
    <m/>
    <m/>
    <m/>
    <m/>
    <m/>
    <m/>
    <m/>
    <m/>
    <x v="0"/>
    <x v="2"/>
  </r>
  <r>
    <s v="MAHARDEN"/>
    <n v="1900226128"/>
    <s v="VP/CLAIM-ENPARTS-BLDR"/>
    <s v="MW BUILDERS, INC."/>
    <s v="FEDEX FREIGHT - LAREDO, TX"/>
    <s v="BO"/>
    <d v="2020-03-20T00:00:00"/>
    <d v="2020-03-25T00:00:00"/>
    <m/>
    <m/>
    <s v="CST"/>
    <s v="MEM"/>
    <x v="14"/>
    <s v="VH"/>
    <s v="C1"/>
    <m/>
    <m/>
    <m/>
    <m/>
    <n v="0"/>
    <n v="0"/>
    <n v="0.04"/>
    <n v="0.04"/>
    <n v="0.04"/>
    <n v="0"/>
    <m/>
    <n v="0"/>
    <n v="0"/>
    <n v="0"/>
    <m/>
    <m/>
    <n v="0"/>
    <n v="-110.24"/>
    <m/>
    <n v="-15.07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20T00:00:00"/>
    <m/>
    <d v="2020-03-20T00:00:00"/>
    <d v="2020-03-20T00:00:00"/>
    <m/>
    <m/>
    <m/>
    <m/>
    <m/>
    <m/>
    <m/>
    <m/>
    <m/>
    <m/>
    <s v="CDBRIDGES"/>
    <m/>
    <m/>
    <m/>
    <m/>
    <m/>
    <m/>
    <m/>
    <d v="2020-03-25T00:00:00"/>
    <n v="43917"/>
    <s v="MAHARDEN"/>
    <d v="2020-03-20T00:00:00"/>
    <m/>
    <d v="2020-03-20T00:00:00"/>
    <d v="2020-03-20T00:00:00"/>
    <s v="JHERCHER"/>
    <m/>
    <m/>
    <m/>
    <m/>
    <m/>
    <m/>
    <m/>
    <m/>
    <m/>
    <x v="0"/>
    <x v="2"/>
  </r>
  <r>
    <s v="RJCATO"/>
    <n v="1900019310"/>
    <s v="VP-ENPARTS-BLDR"/>
    <s v="ZAREMBA GROUP LLC"/>
    <s v="DOLLAR GENERAL - DEERFIELD OH"/>
    <s v="BO"/>
    <d v="2020-03-20T00:00:00"/>
    <d v="2020-03-24T00:00:00"/>
    <m/>
    <m/>
    <s v="CST"/>
    <s v="MEM"/>
    <x v="14"/>
    <s v="VH"/>
    <s v="C1"/>
    <m/>
    <m/>
    <m/>
    <m/>
    <n v="1101.17"/>
    <n v="1101.17"/>
    <n v="0.09"/>
    <n v="0.08"/>
    <n v="0.08"/>
    <n v="0"/>
    <m/>
    <n v="0"/>
    <n v="0"/>
    <n v="0"/>
    <m/>
    <m/>
    <n v="0"/>
    <n v="184.47"/>
    <n v="16.751999999999999"/>
    <n v="193.78"/>
    <n v="17.597999999999999"/>
    <n v="0"/>
    <m/>
    <m/>
    <m/>
    <m/>
    <m/>
    <s v="APPEA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20T00:00:00"/>
    <m/>
    <d v="2020-03-20T00:00:00"/>
    <d v="2020-03-20T00:00:00"/>
    <m/>
    <m/>
    <m/>
    <m/>
    <m/>
    <m/>
    <m/>
    <m/>
    <d v="2020-03-25T00:00:00"/>
    <m/>
    <s v="CEQUERRY"/>
    <m/>
    <m/>
    <m/>
    <m/>
    <m/>
    <m/>
    <m/>
    <d v="2020-03-27T00:00:00"/>
    <n v="43915"/>
    <s v="RJCATO"/>
    <d v="2020-03-20T00:00:00"/>
    <m/>
    <d v="2020-03-20T00:00:00"/>
    <d v="2020-03-20T00:00:00"/>
    <s v="MCPATRICK"/>
    <m/>
    <m/>
    <m/>
    <m/>
    <m/>
    <m/>
    <m/>
    <m/>
    <m/>
    <x v="0"/>
    <x v="1"/>
  </r>
  <r>
    <s v="RJCATO"/>
    <n v="1803571012"/>
    <s v="VP/Z-CUSTOM-BLDR"/>
    <s v="R.E. CRAWFORD CONSTRUCTION LLC"/>
    <s v="FIRESTONE CAC - ORLANDO, FL"/>
    <s v="BO"/>
    <d v="2020-03-23T00:00:00"/>
    <d v="2020-03-27T00:00:00"/>
    <m/>
    <m/>
    <s v="CST"/>
    <s v="MEM"/>
    <x v="14"/>
    <s v="VH"/>
    <s v="C1"/>
    <m/>
    <d v="2020-03-24T00:00:00"/>
    <d v="2020-03-24T00:00:00"/>
    <m/>
    <n v="3470.46"/>
    <n v="0"/>
    <n v="0.63"/>
    <n v="0.24"/>
    <n v="0.24"/>
    <n v="0"/>
    <m/>
    <n v="0"/>
    <n v="0"/>
    <n v="0"/>
    <m/>
    <m/>
    <n v="0"/>
    <n v="708.09"/>
    <n v="20.402999999999999"/>
    <n v="0"/>
    <m/>
    <n v="0"/>
    <m/>
    <m/>
    <m/>
    <m/>
    <m/>
    <s v="APPEA"/>
    <m/>
    <m/>
    <m/>
    <m/>
    <s v="WILLA1"/>
    <m/>
    <m/>
    <m/>
    <m/>
    <m/>
    <m/>
    <m/>
    <m/>
    <m/>
    <m/>
    <m/>
    <m/>
    <m/>
    <m/>
    <m/>
    <m/>
    <m/>
    <m/>
    <m/>
    <m/>
    <m/>
    <m/>
    <m/>
    <m/>
    <s v="SVCORDERMAN"/>
    <d v="2020-03-27T00:00:00"/>
    <m/>
    <d v="2020-03-24T00:00:00"/>
    <d v="2020-03-25T00:00:00"/>
    <m/>
    <m/>
    <m/>
    <m/>
    <m/>
    <m/>
    <m/>
    <m/>
    <d v="2020-03-30T00:00:00"/>
    <m/>
    <s v="CDBRIDGES"/>
    <m/>
    <m/>
    <m/>
    <m/>
    <m/>
    <m/>
    <m/>
    <d v="2020-03-31T00:00:00"/>
    <m/>
    <s v="RJCATO"/>
    <d v="2020-03-24T00:00:00"/>
    <m/>
    <d v="2020-03-24T00:00:00"/>
    <d v="2020-03-24T00:00:00"/>
    <s v="JARRJ"/>
    <m/>
    <m/>
    <m/>
    <m/>
    <m/>
    <m/>
    <m/>
    <m/>
    <m/>
    <x v="0"/>
    <x v="0"/>
  </r>
  <r>
    <s v="RJCATO"/>
    <n v="1902474507"/>
    <s v="VP/CLAIM-ENPARTS-BLDR"/>
    <s v="MARTIN &amp; COBEY CONSTRUCTION COMPANY INC."/>
    <s v="AVIAGEN GGP - RIPLEY MS"/>
    <s v="BO"/>
    <d v="2020-03-25T00:00:00"/>
    <n v="43916"/>
    <m/>
    <m/>
    <s v="CST"/>
    <s v="MEM"/>
    <x v="14"/>
    <s v="VH"/>
    <s v="C1"/>
    <s v="OTHER"/>
    <m/>
    <m/>
    <m/>
    <n v="6652.71"/>
    <n v="0"/>
    <n v="0.75"/>
    <n v="0.56000000000000005"/>
    <n v="0.56000000000000005"/>
    <n v="0"/>
    <m/>
    <n v="0"/>
    <n v="0"/>
    <n v="0"/>
    <m/>
    <m/>
    <n v="0"/>
    <n v="3484.76"/>
    <n v="52.381"/>
    <n v="-2398.41"/>
    <m/>
    <n v="0"/>
    <m/>
    <m/>
    <m/>
    <m/>
    <m/>
    <s v="JHUTCHINSON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26T00:00:00"/>
    <m/>
    <d v="2020-03-25T00:00:00"/>
    <d v="2020-03-26T00:00:00"/>
    <m/>
    <m/>
    <m/>
    <m/>
    <m/>
    <m/>
    <m/>
    <m/>
    <n v="43920"/>
    <m/>
    <s v="RDENNIS1"/>
    <m/>
    <m/>
    <m/>
    <m/>
    <m/>
    <m/>
    <m/>
    <d v="2020-03-31T00:00:00"/>
    <d v="2020-03-27T00:00:00"/>
    <s v="RJCATO"/>
    <d v="2020-03-25T00:00:00"/>
    <m/>
    <d v="2020-03-25T00:00:00"/>
    <d v="2020-03-25T00:00:00"/>
    <s v="QDJONES"/>
    <m/>
    <m/>
    <m/>
    <m/>
    <m/>
    <m/>
    <m/>
    <m/>
    <m/>
    <x v="0"/>
    <x v="2"/>
  </r>
  <r>
    <s v="MAHARDEN"/>
    <n v="1900226134"/>
    <s v="VP/CLAIM-ENPARTS-BLDR"/>
    <s v="MW BUILDERS, INC."/>
    <s v="FEDEX FREIGHT - LAREDO, TX"/>
    <s v="BO"/>
    <d v="2020-03-27T00:00:00"/>
    <d v="2020-04-01T00:00:00"/>
    <m/>
    <m/>
    <s v="CST"/>
    <s v="MEM"/>
    <x v="14"/>
    <s v="VH"/>
    <s v="C1"/>
    <s v="OTHER"/>
    <m/>
    <m/>
    <m/>
    <n v="448.16"/>
    <n v="0"/>
    <n v="0.1"/>
    <n v="0.1"/>
    <n v="0.1"/>
    <n v="0"/>
    <m/>
    <n v="0"/>
    <n v="0"/>
    <n v="0"/>
    <m/>
    <m/>
    <n v="0"/>
    <n v="234.75"/>
    <n v="52.381"/>
    <n v="0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27T00:00:00"/>
    <m/>
    <d v="2020-03-27T00:00:00"/>
    <d v="2020-03-27T00:00:00"/>
    <m/>
    <m/>
    <m/>
    <m/>
    <m/>
    <m/>
    <m/>
    <m/>
    <d v="2020-04-01T00:00:00"/>
    <m/>
    <s v="CDBRIDGES"/>
    <m/>
    <m/>
    <m/>
    <m/>
    <m/>
    <m/>
    <m/>
    <d v="2020-04-01T00:00:00"/>
    <m/>
    <s v="MAHARDEN"/>
    <d v="2020-03-27T00:00:00"/>
    <m/>
    <d v="2020-03-27T00:00:00"/>
    <d v="2020-03-27T00:00:00"/>
    <s v="JHERCHER"/>
    <m/>
    <m/>
    <m/>
    <m/>
    <m/>
    <m/>
    <m/>
    <m/>
    <m/>
    <x v="0"/>
    <x v="2"/>
  </r>
  <r>
    <s v="RJCATO"/>
    <n v="1902474508"/>
    <s v="VP/CLAIM-ENPARTS-BLDR"/>
    <s v="MARTIN &amp; COBEY CONSTRUCTION COMPANY INC."/>
    <s v="AVIAGEN GGP - RIPLEY MS"/>
    <s v="BO"/>
    <d v="2020-03-27T00:00:00"/>
    <d v="2020-03-30T00:00:00"/>
    <m/>
    <m/>
    <s v="CST"/>
    <s v="MEM"/>
    <x v="14"/>
    <s v="VH"/>
    <s v="C1"/>
    <s v="OTHER"/>
    <m/>
    <m/>
    <m/>
    <n v="1153.98"/>
    <n v="0"/>
    <n v="0.21"/>
    <n v="0.2"/>
    <n v="0.2"/>
    <n v="0"/>
    <m/>
    <n v="0"/>
    <n v="0"/>
    <n v="0"/>
    <m/>
    <m/>
    <n v="0"/>
    <n v="604.47"/>
    <n v="52.381"/>
    <n v="0"/>
    <m/>
    <n v="0"/>
    <m/>
    <m/>
    <m/>
    <m/>
    <m/>
    <s v="JHUTCHINSON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30T00:00:00"/>
    <m/>
    <d v="2020-03-30T00:00:00"/>
    <m/>
    <m/>
    <m/>
    <m/>
    <m/>
    <m/>
    <m/>
    <m/>
    <m/>
    <d v="2020-04-02T00:00:00"/>
    <m/>
    <s v="RDENNIS1"/>
    <m/>
    <m/>
    <m/>
    <m/>
    <m/>
    <m/>
    <m/>
    <m/>
    <m/>
    <s v="RJCATO"/>
    <d v="2020-03-27T00:00:00"/>
    <m/>
    <d v="2020-03-27T00:00:00"/>
    <d v="2020-03-27T00:00:00"/>
    <s v="QDJONES"/>
    <m/>
    <m/>
    <m/>
    <m/>
    <m/>
    <m/>
    <m/>
    <m/>
    <m/>
    <x v="0"/>
    <x v="2"/>
  </r>
  <r>
    <s v="MAHARDEN"/>
    <n v="1902395425"/>
    <s v="VP/CLAIM-ENPARTS-BLDR"/>
    <s v="DEVON INDUSTRIAL GROUP LLC"/>
    <s v="DAKKOTA KETTERING WAREHOUSE 2"/>
    <s v="BO"/>
    <d v="2020-03-27T00:00:00"/>
    <d v="2020-04-01T00:00:00"/>
    <m/>
    <m/>
    <s v="CST"/>
    <s v="MEM"/>
    <x v="14"/>
    <s v="VH"/>
    <s v="C1"/>
    <s v="OTHER"/>
    <m/>
    <m/>
    <m/>
    <n v="211.7"/>
    <n v="0"/>
    <n v="7.0000000000000007E-2"/>
    <n v="7.0000000000000007E-2"/>
    <n v="7.0000000000000007E-2"/>
    <n v="0"/>
    <m/>
    <n v="0"/>
    <n v="0"/>
    <n v="0"/>
    <m/>
    <m/>
    <n v="0"/>
    <n v="110.89"/>
    <n v="52.381"/>
    <n v="0"/>
    <m/>
    <n v="0"/>
    <m/>
    <m/>
    <m/>
    <m/>
    <m/>
    <s v="WILLA1"/>
    <m/>
    <m/>
    <m/>
    <m/>
    <s v="RDENNIS1"/>
    <m/>
    <m/>
    <m/>
    <m/>
    <m/>
    <m/>
    <m/>
    <m/>
    <m/>
    <m/>
    <m/>
    <m/>
    <m/>
    <m/>
    <m/>
    <m/>
    <m/>
    <m/>
    <m/>
    <m/>
    <m/>
    <m/>
    <m/>
    <m/>
    <s v="SVCORDERMAN"/>
    <d v="2020-03-27T00:00:00"/>
    <m/>
    <d v="2020-03-27T00:00:00"/>
    <n v="43917"/>
    <m/>
    <m/>
    <m/>
    <m/>
    <m/>
    <m/>
    <m/>
    <m/>
    <m/>
    <m/>
    <s v="CDBRIDGES"/>
    <m/>
    <m/>
    <m/>
    <m/>
    <m/>
    <m/>
    <m/>
    <d v="2020-04-17T00:00:00"/>
    <m/>
    <s v="MAHARDEN"/>
    <d v="2020-03-27T00:00:00"/>
    <m/>
    <d v="2020-03-27T00:00:00"/>
    <d v="2020-03-27T00:00:00"/>
    <s v="JHERCHER"/>
    <m/>
    <m/>
    <m/>
    <m/>
    <m/>
    <m/>
    <m/>
    <m/>
    <m/>
    <x v="0"/>
    <x v="2"/>
  </r>
  <r>
    <s v="JARRJ"/>
    <n v="2000569902"/>
    <s v="VP-ENPARTS-BLDR"/>
    <s v="TMC-TAYLOR CONSTRUCTION"/>
    <s v="TMC- TAYLOR CONSTRUCTION -"/>
    <s v="BO"/>
    <d v="2020-03-23T00:00:00"/>
    <m/>
    <m/>
    <n v="14454"/>
    <m/>
    <m/>
    <x v="14"/>
    <s v="VH"/>
    <m/>
    <m/>
    <m/>
    <m/>
    <m/>
    <n v="878.06"/>
    <n v="0"/>
    <n v="0.08"/>
    <n v="0.08"/>
    <n v="0.08"/>
    <n v="0"/>
    <m/>
    <n v="0"/>
    <n v="0"/>
    <n v="0"/>
    <m/>
    <m/>
    <n v="0"/>
    <n v="698.7"/>
    <n v="79.572999999999993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4T00:00:00"/>
    <m/>
    <d v="2020-03-24T00:00:00"/>
    <d v="2020-03-24T00:00:00"/>
    <m/>
    <m/>
    <m/>
    <m/>
    <m/>
    <m/>
    <m/>
    <m/>
    <d v="2020-03-27T00:00:00"/>
    <m/>
    <m/>
    <m/>
    <m/>
    <m/>
    <m/>
    <m/>
    <m/>
    <m/>
    <m/>
    <m/>
    <s v="RCAUDILL"/>
    <d v="2020-03-24T00:00:00"/>
    <m/>
    <d v="2020-03-24T00:00:00"/>
    <d v="2020-03-23T00:00:00"/>
    <m/>
    <m/>
    <m/>
    <m/>
    <m/>
    <m/>
    <m/>
    <m/>
    <m/>
    <m/>
    <x v="0"/>
    <x v="1"/>
  </r>
  <r>
    <s v="BPBURRAGE"/>
    <n v="1901977003"/>
    <s v="VP-ENPARTS-BLDR"/>
    <s v="VP - HOUSE/DIRECT REGION CASH SALES"/>
    <s v="PRODEX - SSR CLIP TEST"/>
    <s v="BO"/>
    <d v="2020-03-17T00:00:00"/>
    <d v="2020-04-01T00:00:00"/>
    <m/>
    <m/>
    <s v="PD"/>
    <m/>
    <x v="21"/>
    <s v="VH"/>
    <m/>
    <m/>
    <m/>
    <m/>
    <m/>
    <n v="0"/>
    <n v="0"/>
    <n v="0"/>
    <n v="4.57"/>
    <n v="4.57"/>
    <n v="0"/>
    <m/>
    <n v="0"/>
    <n v="0"/>
    <n v="0"/>
    <m/>
    <m/>
    <n v="0"/>
    <n v="0"/>
    <m/>
    <n v="0.02"/>
    <m/>
    <n v="0"/>
    <m/>
    <m/>
    <m/>
    <m/>
    <m/>
    <m/>
    <m/>
    <m/>
    <m/>
    <m/>
    <m/>
    <m/>
    <m/>
    <m/>
    <m/>
    <m/>
    <m/>
    <m/>
    <m/>
    <m/>
    <s v="BPBURRAGE"/>
    <m/>
    <m/>
    <d v="2020-03-18T00:00:00"/>
    <m/>
    <m/>
    <m/>
    <m/>
    <m/>
    <m/>
    <m/>
    <m/>
    <m/>
    <m/>
    <m/>
    <s v="SVCORDERMAN"/>
    <n v="43909"/>
    <m/>
    <n v="43909"/>
    <n v="43909"/>
    <m/>
    <m/>
    <m/>
    <m/>
    <m/>
    <m/>
    <m/>
    <m/>
    <n v="43913"/>
    <m/>
    <m/>
    <m/>
    <m/>
    <m/>
    <m/>
    <m/>
    <m/>
    <m/>
    <n v="43927"/>
    <m/>
    <s v="BPBURRAGE"/>
    <d v="2020-03-18T00:00:00"/>
    <m/>
    <d v="2020-03-18T00:00:00"/>
    <d v="2020-03-18T00:00:00"/>
    <s v="BPBURRAGE"/>
    <m/>
    <m/>
    <n v="43908"/>
    <m/>
    <m/>
    <m/>
    <m/>
    <m/>
    <m/>
    <x v="0"/>
    <x v="1"/>
  </r>
  <r>
    <s v="FARRM"/>
    <n v="2000427301"/>
    <s v="GB/CL-STD-BLDR"/>
    <s v="ENTERPRISE SALES COMPANY"/>
    <s v="MIKE LIPETZKY"/>
    <s v="EN"/>
    <d v="2020-02-28T00:00:00"/>
    <d v="2020-05-04T00:00:00"/>
    <m/>
    <s v="2020-025"/>
    <s v="MXC"/>
    <s v="MXC"/>
    <x v="0"/>
    <s v="VIS"/>
    <s v="F1"/>
    <m/>
    <d v="2020-03-11T00:00:00"/>
    <d v="2020-03-12T00:00:00"/>
    <m/>
    <n v="42431.6"/>
    <n v="0"/>
    <n v="18.88"/>
    <n v="0"/>
    <n v="0"/>
    <n v="20"/>
    <n v="20"/>
    <n v="19.25"/>
    <n v="0.25"/>
    <n v="19.5"/>
    <n v="1330"/>
    <n v="1000"/>
    <n v="0"/>
    <n v="6177.66"/>
    <n v="14.558999999999999"/>
    <n v="0"/>
    <m/>
    <n v="15"/>
    <m/>
    <m/>
    <m/>
    <m/>
    <m/>
    <s v="NSHERNANDEZ"/>
    <d v="2020-03-13T00:00:00"/>
    <d v="2020-03-13T00:00:00"/>
    <d v="2020-03-17T00:00:00"/>
    <d v="2020-03-17T00:00:00"/>
    <s v="GONZR"/>
    <d v="2020-03-17T00:00:00"/>
    <d v="2020-03-17T00:00:00"/>
    <d v="2020-03-17T00:00:00"/>
    <d v="2020-03-17T00:00:00"/>
    <s v="NSHERNANDEZ"/>
    <d v="2020-03-17T00:00:00"/>
    <d v="2020-03-17T00:00:00"/>
    <d v="2020-03-17T00:00:00"/>
    <d v="2020-03-17T00:00:00"/>
    <s v="JRBUFFKIN"/>
    <d v="2020-03-19T00:00:00"/>
    <m/>
    <d v="2020-03-20T00:00:00"/>
    <d v="2020-03-24T00:00:00"/>
    <m/>
    <m/>
    <m/>
    <m/>
    <m/>
    <s v="DDGERMAN"/>
    <m/>
    <m/>
    <d v="2020-03-23T00:00:00"/>
    <m/>
    <s v="SVCORDERMAN"/>
    <d v="2020-04-07T00:00:00"/>
    <m/>
    <d v="2020-04-07T00:00:00"/>
    <m/>
    <s v="JRBUFFKIN"/>
    <d v="2020-03-24T00:00:00"/>
    <d v="2020-03-24T00:00:00"/>
    <d v="2020-03-24T00:00:00"/>
    <d v="2020-03-24T00:00:00"/>
    <s v="FARRM"/>
    <m/>
    <m/>
    <m/>
    <m/>
    <s v="LEASAAD"/>
    <m/>
    <m/>
    <m/>
    <m/>
    <m/>
    <m/>
    <m/>
    <d v="2020-05-04T00:00:00"/>
    <m/>
    <s v="JRBUFFKIN"/>
    <d v="2020-03-26T00:00:00"/>
    <m/>
    <d v="2020-03-26T00:00:00"/>
    <d v="2020-03-24T00:00:00"/>
    <s v="JLLOREDO"/>
    <d v="2020-03-05T00:00:00"/>
    <d v="2020-03-05T00:00:00"/>
    <d v="2020-03-06T00:00:00"/>
    <d v="2020-03-06T00:00:00"/>
    <m/>
    <m/>
    <m/>
    <m/>
    <m/>
    <x v="0"/>
    <x v="0"/>
  </r>
  <r>
    <s v="QUALC"/>
    <n v="1900400709"/>
    <s v="GB-ENPARTS-BLDR"/>
    <s v="DIEDE CONSTRUCTION, INC"/>
    <s v="LUSD WAREHOUSE BUILDING"/>
    <s v="CL"/>
    <d v="2020-02-27T00:00:00"/>
    <m/>
    <m/>
    <s v="19001-618"/>
    <s v="VIS"/>
    <s v="KC3"/>
    <x v="17"/>
    <s v="VIS"/>
    <s v="H1"/>
    <m/>
    <m/>
    <m/>
    <n v="43904"/>
    <n v="407.97"/>
    <n v="407.97"/>
    <n v="0.1"/>
    <n v="0.12"/>
    <n v="0.12"/>
    <n v="0"/>
    <m/>
    <n v="0"/>
    <n v="0"/>
    <n v="0"/>
    <m/>
    <m/>
    <n v="0"/>
    <n v="153.97"/>
    <n v="37.741"/>
    <n v="52.88"/>
    <n v="12.962"/>
    <n v="0"/>
    <m/>
    <m/>
    <m/>
    <m/>
    <m/>
    <s v="MPJESKY"/>
    <m/>
    <m/>
    <m/>
    <m/>
    <s v="MHUDGINS"/>
    <m/>
    <m/>
    <m/>
    <m/>
    <m/>
    <m/>
    <m/>
    <m/>
    <m/>
    <s v="JASANTUCCI"/>
    <n v="43889"/>
    <n v="43889"/>
    <n v="43889"/>
    <n v="43889"/>
    <s v="KBSAYTHONGPHET"/>
    <n v="43889"/>
    <n v="43889"/>
    <n v="43889"/>
    <n v="43889"/>
    <m/>
    <m/>
    <m/>
    <m/>
    <m/>
    <s v="SVCORDERMAN"/>
    <d v="2020-02-28T00:00:00"/>
    <m/>
    <d v="2020-02-28T00:00:00"/>
    <d v="2020-02-28T00:00:00"/>
    <m/>
    <m/>
    <m/>
    <m/>
    <m/>
    <m/>
    <m/>
    <m/>
    <d v="2020-03-04T00:00:00"/>
    <m/>
    <s v="JLWELSCHMEYER"/>
    <m/>
    <m/>
    <m/>
    <m/>
    <m/>
    <m/>
    <m/>
    <d v="2020-03-09T00:00:00"/>
    <n v="43899"/>
    <s v="KBSAYTHONGPHET"/>
    <d v="2020-02-28T00:00:00"/>
    <m/>
    <d v="2020-02-28T00:00:00"/>
    <d v="2020-02-28T00:00:00"/>
    <s v="TRJUSTICE"/>
    <m/>
    <m/>
    <m/>
    <m/>
    <m/>
    <m/>
    <m/>
    <m/>
    <m/>
    <x v="0"/>
    <x v="1"/>
  </r>
  <r>
    <s v="JRTHOMAS"/>
    <n v="1902710102"/>
    <s v="GB/ROOF-CUSTOM-BLDR"/>
    <s v="NORTHWEST CONTRACTING, INC."/>
    <s v="MISSOURI BASIN MATERIALS"/>
    <s v="BO"/>
    <d v="2020-03-06T00:00:00"/>
    <d v="2020-03-25T00:00:00"/>
    <m/>
    <m/>
    <m/>
    <m/>
    <x v="17"/>
    <s v="VIS"/>
    <s v="R"/>
    <m/>
    <d v="2020-03-06T00:00:00"/>
    <d v="2020-03-09T00:00:00"/>
    <m/>
    <n v="59253.58"/>
    <n v="0"/>
    <n v="19.05"/>
    <n v="20.03"/>
    <n v="20.03"/>
    <n v="0"/>
    <m/>
    <n v="0"/>
    <n v="0"/>
    <n v="0"/>
    <m/>
    <m/>
    <n v="0"/>
    <n v="24619.37"/>
    <n v="41.548999999999999"/>
    <n v="28419.34"/>
    <m/>
    <n v="0"/>
    <m/>
    <m/>
    <m/>
    <m/>
    <m/>
    <m/>
    <m/>
    <m/>
    <m/>
    <m/>
    <m/>
    <m/>
    <m/>
    <m/>
    <m/>
    <m/>
    <m/>
    <m/>
    <m/>
    <m/>
    <s v="SESTRONG"/>
    <n v="43857"/>
    <n v="43858"/>
    <n v="43895"/>
    <n v="43896"/>
    <s v="JDACREE"/>
    <n v="43895"/>
    <n v="43896"/>
    <n v="43896"/>
    <n v="43899"/>
    <m/>
    <m/>
    <m/>
    <m/>
    <m/>
    <s v="SVCORDERMAN"/>
    <m/>
    <m/>
    <d v="2020-03-12T00:00:00"/>
    <d v="2020-03-12T00:00:00"/>
    <s v="SESTRONG"/>
    <n v="43889"/>
    <n v="43889"/>
    <n v="43895"/>
    <n v="43900"/>
    <m/>
    <m/>
    <m/>
    <d v="2020-03-16T00:00:00"/>
    <m/>
    <m/>
    <m/>
    <m/>
    <m/>
    <m/>
    <m/>
    <m/>
    <m/>
    <d v="2020-03-26T00:00:00"/>
    <n v="43915"/>
    <s v="SESTRONG"/>
    <d v="2020-03-11T00:00:00"/>
    <m/>
    <d v="2020-03-11T00:00:00"/>
    <d v="2020-03-11T00:00:00"/>
    <m/>
    <m/>
    <m/>
    <m/>
    <m/>
    <m/>
    <m/>
    <m/>
    <m/>
    <m/>
    <x v="0"/>
    <x v="0"/>
  </r>
  <r>
    <s v="JLHILL"/>
    <n v="1902707301"/>
    <s v="GB/WS-CUSTOM-BLDR"/>
    <s v="NORTHWEST CONTRACTING, INC."/>
    <s v="FRONTIER PRECISION"/>
    <s v="BO"/>
    <d v="2019-12-20T00:00:00"/>
    <n v="43927"/>
    <m/>
    <s v="19-8199"/>
    <s v="VIS"/>
    <s v="OS"/>
    <x v="1"/>
    <s v="VIS"/>
    <s v="C1"/>
    <m/>
    <d v="2020-01-14T00:00:00"/>
    <d v="2020-01-15T00:00:00"/>
    <m/>
    <n v="147158.04999999999"/>
    <n v="0"/>
    <n v="51.04"/>
    <n v="54.41"/>
    <n v="54.41"/>
    <n v="197"/>
    <n v="197"/>
    <n v="262.88"/>
    <n v="0"/>
    <n v="262.88"/>
    <n v="34517"/>
    <n v="21469"/>
    <n v="0"/>
    <n v="30764.05"/>
    <n v="20.905000000000001"/>
    <n v="0"/>
    <m/>
    <n v="19.79"/>
    <m/>
    <m/>
    <m/>
    <m/>
    <m/>
    <s v="CTATE"/>
    <n v="43866"/>
    <n v="43866"/>
    <n v="43875"/>
    <m/>
    <s v="JHWOEHRER"/>
    <n v="43878"/>
    <n v="43878"/>
    <n v="43878"/>
    <n v="43878"/>
    <s v="CTATE"/>
    <n v="43875"/>
    <n v="43875"/>
    <n v="43875"/>
    <m/>
    <s v="BHUVI"/>
    <n v="43882"/>
    <n v="43882"/>
    <n v="43889"/>
    <n v="43889"/>
    <s v="MANIJ"/>
    <n v="43892"/>
    <n v="43892"/>
    <n v="43894"/>
    <n v="43894"/>
    <m/>
    <m/>
    <m/>
    <m/>
    <m/>
    <s v="SVCORDERMAN"/>
    <n v="43899"/>
    <m/>
    <d v="2020-03-13T00:00:00"/>
    <n v="43903"/>
    <s v="BHUVI"/>
    <n v="43895"/>
    <n v="43895"/>
    <n v="43895"/>
    <n v="43895"/>
    <s v="COMPASS"/>
    <m/>
    <m/>
    <n v="43908"/>
    <n v="43913"/>
    <s v="LEASAAD"/>
    <m/>
    <m/>
    <m/>
    <m/>
    <m/>
    <m/>
    <m/>
    <n v="43924"/>
    <m/>
    <s v="BHUVI"/>
    <d v="2020-03-12T00:00:00"/>
    <m/>
    <d v="2020-03-12T00:00:00"/>
    <d v="2020-03-12T00:00:00"/>
    <s v="RWLEQUIEU"/>
    <n v="43836"/>
    <n v="43836"/>
    <n v="43845"/>
    <n v="43845"/>
    <m/>
    <m/>
    <m/>
    <m/>
    <m/>
    <x v="0"/>
    <x v="0"/>
  </r>
  <r>
    <s v="JRTHOMAS"/>
    <n v="1900550014"/>
    <s v="GB/WS-CUSTOM-BLDR"/>
    <s v="JEBCO CONSTRUCTION COMPANY, LLC"/>
    <s v="FANN-SHOP"/>
    <s v="BO"/>
    <d v="2020-03-10T00:00:00"/>
    <m/>
    <m/>
    <m/>
    <s v="KAN"/>
    <s v="ANN"/>
    <x v="1"/>
    <s v="VIS"/>
    <s v="C1"/>
    <m/>
    <d v="2020-03-10T00:00:00"/>
    <d v="2020-03-10T00:00:00"/>
    <m/>
    <n v="1"/>
    <n v="0"/>
    <n v="0"/>
    <n v="0.06"/>
    <n v="0.06"/>
    <n v="0"/>
    <m/>
    <n v="0"/>
    <n v="0"/>
    <n v="0"/>
    <m/>
    <m/>
    <n v="0"/>
    <n v="0"/>
    <m/>
    <n v="-318.58999999999997"/>
    <m/>
    <n v="0"/>
    <m/>
    <m/>
    <m/>
    <m/>
    <m/>
    <s v="COURB"/>
    <m/>
    <m/>
    <m/>
    <m/>
    <s v="BHLOCKLEAR"/>
    <m/>
    <m/>
    <m/>
    <m/>
    <m/>
    <m/>
    <m/>
    <m/>
    <m/>
    <s v="GARCP"/>
    <d v="2020-03-10T00:00:00"/>
    <d v="2020-03-10T00:00:00"/>
    <d v="2020-03-10T00:00:00"/>
    <d v="2020-03-10T00:00:00"/>
    <m/>
    <m/>
    <m/>
    <m/>
    <m/>
    <m/>
    <m/>
    <m/>
    <m/>
    <m/>
    <s v="SVCORDERMAN"/>
    <d v="2020-03-11T00:00:00"/>
    <m/>
    <d v="2020-03-11T00:00:00"/>
    <d v="2020-03-11T00:00:00"/>
    <m/>
    <m/>
    <m/>
    <m/>
    <m/>
    <m/>
    <m/>
    <m/>
    <d v="2020-03-16T00:00:00"/>
    <m/>
    <s v="DWESSEL"/>
    <m/>
    <m/>
    <m/>
    <m/>
    <m/>
    <m/>
    <m/>
    <d v="2020-03-18T00:00:00"/>
    <n v="43909"/>
    <s v="GARCP"/>
    <d v="2020-03-11T00:00:00"/>
    <m/>
    <d v="2020-03-11T00:00:00"/>
    <d v="2020-03-10T00:00:00"/>
    <s v="JFPUDENZ"/>
    <m/>
    <m/>
    <m/>
    <m/>
    <m/>
    <m/>
    <m/>
    <m/>
    <m/>
    <x v="0"/>
    <x v="0"/>
  </r>
  <r>
    <s v="QUALC"/>
    <n v="1901285307"/>
    <s v="CLAIM-ENPARTS-BLDR"/>
    <s v="SUPREME CONSTRUCTION, INC."/>
    <s v="AB - VISALIA AIRPORT HANGARS"/>
    <s v="BO"/>
    <d v="2020-03-20T00:00:00"/>
    <d v="2020-03-23T00:00:00"/>
    <m/>
    <m/>
    <s v="KAN"/>
    <s v="KC3"/>
    <x v="1"/>
    <s v="VIS"/>
    <s v="C1"/>
    <s v="OTHER"/>
    <m/>
    <m/>
    <m/>
    <n v="1"/>
    <n v="0"/>
    <n v="0"/>
    <n v="0.19"/>
    <n v="0.19"/>
    <n v="0"/>
    <m/>
    <n v="0"/>
    <n v="0"/>
    <n v="0"/>
    <m/>
    <m/>
    <n v="0"/>
    <n v="1"/>
    <n v="100"/>
    <n v="0"/>
    <m/>
    <n v="0"/>
    <m/>
    <m/>
    <m/>
    <m/>
    <m/>
    <s v="KMBUCK"/>
    <m/>
    <m/>
    <m/>
    <m/>
    <s v="YHUANG"/>
    <m/>
    <m/>
    <m/>
    <m/>
    <m/>
    <m/>
    <m/>
    <m/>
    <m/>
    <m/>
    <m/>
    <m/>
    <m/>
    <m/>
    <m/>
    <m/>
    <m/>
    <m/>
    <m/>
    <m/>
    <m/>
    <m/>
    <m/>
    <m/>
    <s v="SVCORDERMAN"/>
    <d v="2020-03-23T00:00:00"/>
    <m/>
    <d v="2020-03-23T00:00:00"/>
    <d v="2020-03-23T00:00:00"/>
    <m/>
    <m/>
    <m/>
    <m/>
    <m/>
    <m/>
    <m/>
    <m/>
    <d v="2020-03-26T00:00:00"/>
    <m/>
    <s v="YHUANG"/>
    <m/>
    <m/>
    <m/>
    <m/>
    <m/>
    <m/>
    <m/>
    <d v="2020-03-30T00:00:00"/>
    <m/>
    <s v="KUMAN"/>
    <d v="2020-03-21T00:00:00"/>
    <m/>
    <d v="2020-03-21T00:00:00"/>
    <d v="2020-03-20T00:00:00"/>
    <s v="TRLUCAS"/>
    <m/>
    <m/>
    <m/>
    <m/>
    <m/>
    <m/>
    <m/>
    <m/>
    <m/>
    <x v="0"/>
    <x v="2"/>
  </r>
  <r>
    <s v="KSROBERTSON"/>
    <n v="1901546601"/>
    <s v="GB/WS-CUSTOM-BLDR"/>
    <s v="NORTH VALLEY BUILDING SYSTEMS, INC"/>
    <s v="NORTH VALLEY AG"/>
    <s v="CL"/>
    <d v="2019-07-17T00:00:00"/>
    <n v="43910"/>
    <m/>
    <s v="19-1250"/>
    <s v="VIS"/>
    <s v="MXC"/>
    <x v="1"/>
    <s v="VIS"/>
    <s v="E1"/>
    <m/>
    <n v="43866"/>
    <n v="43866"/>
    <n v="43918"/>
    <n v="80672"/>
    <n v="80672"/>
    <n v="29.24"/>
    <n v="30.11"/>
    <n v="30.11"/>
    <n v="69"/>
    <m/>
    <n v="86.74"/>
    <n v="0"/>
    <n v="86.74"/>
    <n v="6879"/>
    <n v="4228"/>
    <n v="7055.6"/>
    <n v="13730"/>
    <n v="17.02"/>
    <n v="16545.28"/>
    <n v="20.509"/>
    <n v="0"/>
    <m/>
    <m/>
    <m/>
    <m/>
    <m/>
    <s v="SAYOUSEF"/>
    <n v="43868"/>
    <n v="43868"/>
    <n v="43868"/>
    <n v="43868"/>
    <s v="KPTRAN"/>
    <n v="43871"/>
    <n v="43871"/>
    <n v="43718"/>
    <n v="43718"/>
    <s v="SAYOUSEF"/>
    <n v="43872"/>
    <n v="43872"/>
    <n v="43868"/>
    <n v="43868"/>
    <s v="MENISHA"/>
    <n v="43871"/>
    <n v="43871"/>
    <n v="43875"/>
    <n v="43875"/>
    <s v="TAMIG"/>
    <n v="43879"/>
    <n v="43879"/>
    <n v="43881"/>
    <n v="43881"/>
    <m/>
    <m/>
    <m/>
    <m/>
    <m/>
    <s v="SVCORDERMAN"/>
    <n v="43889"/>
    <m/>
    <n v="43889"/>
    <n v="43888"/>
    <s v="MENISHA"/>
    <n v="43881"/>
    <n v="43881"/>
    <n v="43881"/>
    <n v="43881"/>
    <s v="KSROBERTSON"/>
    <m/>
    <m/>
    <n v="43892"/>
    <m/>
    <s v="KPTRAN"/>
    <m/>
    <m/>
    <n v="43718"/>
    <m/>
    <m/>
    <m/>
    <m/>
    <n v="43914"/>
    <n v="43914"/>
    <s v="MENISHA"/>
    <d v="2020-02-27T00:00:00"/>
    <m/>
    <d v="2020-02-27T00:00:00"/>
    <d v="2020-02-27T00:00:00"/>
    <s v="RIVEC"/>
    <n v="43684"/>
    <n v="43684"/>
    <n v="43686"/>
    <n v="43686"/>
    <m/>
    <m/>
    <m/>
    <m/>
    <m/>
    <x v="0"/>
    <x v="0"/>
  </r>
  <r>
    <s v="DRLAFAVER"/>
    <n v="1702497925"/>
    <s v="VP/Z-CUSTOM-BLDR"/>
    <s v="STEVEN C SEEGERT"/>
    <s v="CHEVRON SHOP"/>
    <s v="BO"/>
    <d v="2020-02-06T00:00:00"/>
    <n v="43949"/>
    <m/>
    <s v="17-027"/>
    <s v="VIS"/>
    <s v="VIS"/>
    <x v="1"/>
    <s v="VIS"/>
    <s v="E1"/>
    <m/>
    <n v="43889"/>
    <n v="43892"/>
    <m/>
    <n v="17807.54"/>
    <n v="0"/>
    <n v="9.17"/>
    <n v="9.36"/>
    <n v="9.36"/>
    <n v="0"/>
    <m/>
    <n v="0"/>
    <n v="0"/>
    <n v="0"/>
    <m/>
    <m/>
    <n v="0"/>
    <n v="2665.54"/>
    <n v="14.968999999999999"/>
    <n v="0"/>
    <m/>
    <n v="0"/>
    <m/>
    <m/>
    <m/>
    <m/>
    <m/>
    <s v="KPTRAN"/>
    <m/>
    <m/>
    <m/>
    <m/>
    <s v="KPTRAN"/>
    <m/>
    <m/>
    <m/>
    <m/>
    <m/>
    <m/>
    <m/>
    <m/>
    <m/>
    <m/>
    <m/>
    <m/>
    <m/>
    <m/>
    <m/>
    <m/>
    <m/>
    <m/>
    <m/>
    <m/>
    <m/>
    <m/>
    <m/>
    <m/>
    <s v="SVCORDERMAN"/>
    <d v="2020-03-04T00:00:00"/>
    <m/>
    <d v="2020-03-04T00:00:00"/>
    <d v="2020-03-04T00:00:00"/>
    <m/>
    <m/>
    <m/>
    <m/>
    <m/>
    <m/>
    <m/>
    <m/>
    <n v="43899"/>
    <m/>
    <m/>
    <m/>
    <m/>
    <m/>
    <m/>
    <m/>
    <m/>
    <m/>
    <d v="2020-04-28T00:00:00"/>
    <m/>
    <s v="KUMAN"/>
    <d v="2020-03-03T00:00:00"/>
    <m/>
    <d v="2020-03-03T00:00:00"/>
    <d v="2020-03-04T00:00:00"/>
    <s v="MSILLER"/>
    <m/>
    <m/>
    <m/>
    <m/>
    <m/>
    <m/>
    <m/>
    <m/>
    <m/>
    <x v="1"/>
    <x v="0"/>
  </r>
  <r>
    <s v="DRLAFAVER"/>
    <n v="1702497928"/>
    <s v="VP/Z-CUSTOM-BLDR"/>
    <s v="STEVEN C SEEGERT"/>
    <s v="CHEVRON SHOP"/>
    <s v="BO"/>
    <d v="2020-03-04T00:00:00"/>
    <n v="43950"/>
    <m/>
    <s v="17-027"/>
    <s v="VIS"/>
    <s v="VIS"/>
    <x v="1"/>
    <s v="VIS"/>
    <s v="E1"/>
    <m/>
    <n v="43896"/>
    <n v="43896"/>
    <m/>
    <n v="1"/>
    <n v="0"/>
    <n v="0"/>
    <n v="0.8"/>
    <n v="0.8"/>
    <n v="0"/>
    <m/>
    <n v="0"/>
    <n v="0"/>
    <n v="0"/>
    <m/>
    <m/>
    <n v="0"/>
    <n v="1"/>
    <n v="100"/>
    <n v="0"/>
    <m/>
    <n v="0"/>
    <m/>
    <m/>
    <m/>
    <m/>
    <m/>
    <s v="KPTRAN"/>
    <m/>
    <m/>
    <m/>
    <m/>
    <s v="KPTRAN"/>
    <m/>
    <m/>
    <m/>
    <m/>
    <m/>
    <m/>
    <m/>
    <m/>
    <m/>
    <s v="DAYAS"/>
    <m/>
    <m/>
    <n v="43896"/>
    <m/>
    <s v="DAYAS"/>
    <m/>
    <m/>
    <n v="43896"/>
    <m/>
    <m/>
    <m/>
    <m/>
    <m/>
    <m/>
    <s v="SVCORDERMAN"/>
    <d v="2020-03-06T00:00:00"/>
    <m/>
    <d v="2020-03-06T00:00:00"/>
    <d v="2020-03-06T00:00:00"/>
    <m/>
    <m/>
    <m/>
    <m/>
    <m/>
    <m/>
    <m/>
    <m/>
    <n v="43901"/>
    <m/>
    <m/>
    <m/>
    <m/>
    <m/>
    <m/>
    <m/>
    <m/>
    <m/>
    <d v="2020-04-29T00:00:00"/>
    <m/>
    <s v="RAMRA"/>
    <d v="2020-03-06T00:00:00"/>
    <m/>
    <d v="2020-03-06T00:00:00"/>
    <d v="2020-03-06T00:00:00"/>
    <s v="MSILLER"/>
    <m/>
    <m/>
    <m/>
    <m/>
    <m/>
    <m/>
    <m/>
    <m/>
    <m/>
    <x v="0"/>
    <x v="0"/>
  </r>
  <r>
    <s v="FARRM"/>
    <n v="1900872011"/>
    <s v="GB-ENPARTS-BLDR"/>
    <s v="DENVER COMMERCIAL BUILDERS, INC."/>
    <s v="FLOORS &amp; DOORS HANGAR"/>
    <s v="BO"/>
    <d v="2020-03-03T00:00:00"/>
    <m/>
    <m/>
    <m/>
    <s v="CAN"/>
    <s v="ANN"/>
    <x v="1"/>
    <s v="VIS"/>
    <s v="F2"/>
    <m/>
    <m/>
    <m/>
    <m/>
    <n v="1"/>
    <n v="0"/>
    <n v="0"/>
    <n v="0.09"/>
    <n v="0.09"/>
    <n v="0"/>
    <m/>
    <n v="0"/>
    <n v="0"/>
    <n v="0"/>
    <m/>
    <m/>
    <n v="0"/>
    <n v="1"/>
    <n v="100"/>
    <n v="-183.17"/>
    <m/>
    <n v="0"/>
    <m/>
    <m/>
    <m/>
    <m/>
    <m/>
    <s v="BHLOCKLEAR"/>
    <m/>
    <m/>
    <m/>
    <m/>
    <s v="MHUDGINS"/>
    <m/>
    <m/>
    <m/>
    <m/>
    <m/>
    <m/>
    <m/>
    <m/>
    <m/>
    <s v="PNAGARAJ1"/>
    <m/>
    <m/>
    <m/>
    <m/>
    <s v="SADAD"/>
    <m/>
    <m/>
    <m/>
    <m/>
    <m/>
    <m/>
    <m/>
    <m/>
    <m/>
    <s v="SVCORDERMAN"/>
    <m/>
    <m/>
    <d v="2020-03-04T00:00:00"/>
    <d v="2020-03-04T00:00:00"/>
    <m/>
    <m/>
    <m/>
    <m/>
    <m/>
    <m/>
    <m/>
    <m/>
    <d v="2020-03-09T00:00:00"/>
    <m/>
    <s v="MHUDGINS"/>
    <m/>
    <m/>
    <m/>
    <m/>
    <m/>
    <m/>
    <m/>
    <d v="2020-03-13T00:00:00"/>
    <n v="43903"/>
    <s v="KUMAN"/>
    <d v="2020-03-05T00:00:00"/>
    <m/>
    <d v="2020-03-05T00:00:00"/>
    <d v="2020-03-04T00:00:00"/>
    <s v="JLSY"/>
    <m/>
    <m/>
    <m/>
    <m/>
    <m/>
    <m/>
    <m/>
    <m/>
    <m/>
    <x v="0"/>
    <x v="1"/>
  </r>
  <r>
    <s v="DRLAFAVER"/>
    <n v="1702497902"/>
    <s v="VP/Z-CUSTOM-BLDR"/>
    <s v="STEVEN C SEEGERT"/>
    <s v="CHEVRON SHOP"/>
    <s v="BO"/>
    <d v="2017-10-25T00:00:00"/>
    <n v="43917"/>
    <m/>
    <s v="17-027"/>
    <s v="VIS"/>
    <s v="VIS"/>
    <x v="1"/>
    <s v="VIS"/>
    <s v="F3"/>
    <m/>
    <n v="43789"/>
    <n v="43789"/>
    <m/>
    <n v="1254351.8"/>
    <n v="0"/>
    <n v="658.23"/>
    <n v="119.96"/>
    <n v="119.96"/>
    <n v="1333.3"/>
    <m/>
    <n v="1064.6600000000001"/>
    <n v="0"/>
    <n v="1064.6600000000001"/>
    <n v="494447.8"/>
    <n v="86237.05"/>
    <n v="0"/>
    <n v="205485.86"/>
    <n v="16.382000000000001"/>
    <n v="316040.15000000002"/>
    <m/>
    <n v="18.7"/>
    <m/>
    <m/>
    <m/>
    <m/>
    <m/>
    <s v="KPTRAN"/>
    <n v="43573"/>
    <n v="43573"/>
    <n v="43614"/>
    <m/>
    <s v="HUAGUILAR"/>
    <n v="43615"/>
    <n v="43615"/>
    <n v="43621"/>
    <m/>
    <m/>
    <m/>
    <m/>
    <m/>
    <m/>
    <s v="DAYAS"/>
    <d v="2019-10-18T00:00:00"/>
    <d v="2019-10-18T00:00:00"/>
    <d v="2019-12-13T00:00:00"/>
    <d v="2019-12-13T00:00:00"/>
    <s v="DAYAS"/>
    <n v="43777"/>
    <n v="43777"/>
    <n v="43787"/>
    <n v="43787"/>
    <m/>
    <m/>
    <m/>
    <m/>
    <m/>
    <s v="SVCORDERMAN"/>
    <d v="2030-01-01T00:00:00"/>
    <m/>
    <d v="2020-03-04T00:00:00"/>
    <d v="2020-03-04T00:00:00"/>
    <s v="DAYAS"/>
    <n v="43867"/>
    <n v="43867"/>
    <n v="43867"/>
    <n v="43867"/>
    <m/>
    <m/>
    <m/>
    <n v="43899"/>
    <m/>
    <s v="KPTRAN"/>
    <m/>
    <m/>
    <m/>
    <m/>
    <m/>
    <m/>
    <m/>
    <d v="2020-04-20T00:00:00"/>
    <m/>
    <s v="KUMAN"/>
    <d v="2020-03-03T00:00:00"/>
    <m/>
    <d v="2020-03-03T00:00:00"/>
    <d v="2020-03-04T00:00:00"/>
    <s v="JADELGADILLO"/>
    <n v="43661"/>
    <n v="43661"/>
    <n v="43670"/>
    <n v="43160"/>
    <m/>
    <m/>
    <m/>
    <m/>
    <m/>
    <x v="1"/>
    <x v="0"/>
  </r>
  <r>
    <s v="JRTHOMAS"/>
    <n v="1901035801"/>
    <s v="GB/WS-CUSTOM-BLDR"/>
    <s v="DURA/CONSTRUCTORS, INC"/>
    <s v="SOH PHASE II"/>
    <s v="BO"/>
    <d v="2019-05-07T00:00:00"/>
    <d v="2020-04-15T00:00:00"/>
    <m/>
    <n v="5062019"/>
    <s v="VIS"/>
    <s v="KC1"/>
    <x v="1"/>
    <s v="VIS"/>
    <s v="F3"/>
    <m/>
    <d v="2019-12-03T00:00:00"/>
    <d v="2019-12-04T00:00:00"/>
    <m/>
    <n v="366706"/>
    <n v="0"/>
    <n v="114.22"/>
    <n v="148.87"/>
    <n v="148.87"/>
    <n v="427"/>
    <m/>
    <n v="779.45"/>
    <n v="0"/>
    <n v="779.45"/>
    <n v="65382"/>
    <n v="40136"/>
    <n v="0"/>
    <n v="109566"/>
    <n v="29.878"/>
    <n v="87650.97"/>
    <m/>
    <n v="0"/>
    <m/>
    <m/>
    <m/>
    <m/>
    <m/>
    <s v="SOMMJ"/>
    <n v="43852"/>
    <n v="43852"/>
    <n v="43854"/>
    <n v="43858"/>
    <s v="JHWOEHRER"/>
    <n v="43683"/>
    <n v="43683"/>
    <n v="43689"/>
    <n v="43683"/>
    <m/>
    <m/>
    <m/>
    <m/>
    <m/>
    <s v="RAMAS"/>
    <d v="2020-01-29T00:00:00"/>
    <d v="2020-01-29T00:00:00"/>
    <d v="2020-02-17T00:00:00"/>
    <d v="2020-02-17T00:00:00"/>
    <s v="SADAD"/>
    <d v="2020-02-17T00:00:00"/>
    <d v="2020-02-17T00:00:00"/>
    <d v="2020-02-25T00:00:00"/>
    <n v="43886"/>
    <m/>
    <m/>
    <m/>
    <m/>
    <m/>
    <s v="SVCORDERMAN"/>
    <n v="43896"/>
    <m/>
    <d v="2020-03-06T00:00:00"/>
    <d v="2020-03-06T00:00:00"/>
    <s v="RAMAS"/>
    <d v="2020-02-27T00:00:00"/>
    <d v="2020-02-27T00:00:00"/>
    <d v="2020-02-27T00:00:00"/>
    <d v="2020-02-27T00:00:00"/>
    <m/>
    <m/>
    <m/>
    <d v="2020-03-11T00:00:00"/>
    <m/>
    <m/>
    <m/>
    <m/>
    <m/>
    <m/>
    <m/>
    <m/>
    <m/>
    <d v="2020-03-13T00:00:00"/>
    <d v="2020-03-27T00:00:00"/>
    <s v="RAMAS"/>
    <d v="2020-03-05T00:00:00"/>
    <m/>
    <d v="2020-03-05T00:00:00"/>
    <d v="2020-03-05T00:00:00"/>
    <s v="RWLEQUIEU"/>
    <d v="2019-06-14T00:00:00"/>
    <d v="2019-06-14T00:00:00"/>
    <d v="2019-06-20T00:00:00"/>
    <d v="2019-06-26T00:00:00"/>
    <m/>
    <m/>
    <m/>
    <m/>
    <m/>
    <x v="0"/>
    <x v="0"/>
  </r>
  <r>
    <s v="DRLAFAVER"/>
    <n v="1702497907"/>
    <s v="VP/Z-CUSTOM-BLDR"/>
    <s v="STEVEN C SEEGERT"/>
    <s v="CHEVRON SHOP"/>
    <s v="BO"/>
    <d v="2019-09-14T00:00:00"/>
    <d v="2020-03-27T00:00:00"/>
    <m/>
    <s v="17-027"/>
    <s v="VIS"/>
    <s v="VIS"/>
    <x v="1"/>
    <s v="VIS"/>
    <s v="F3"/>
    <m/>
    <d v="2019-11-20T00:00:00"/>
    <d v="2019-11-20T00:00:00"/>
    <m/>
    <n v="113795"/>
    <n v="0"/>
    <n v="60.3"/>
    <n v="64.569999999999993"/>
    <n v="64.569999999999993"/>
    <n v="0"/>
    <m/>
    <n v="0"/>
    <n v="0"/>
    <n v="0"/>
    <m/>
    <m/>
    <n v="0"/>
    <n v="17562"/>
    <n v="15.433"/>
    <n v="0"/>
    <m/>
    <n v="0"/>
    <m/>
    <m/>
    <m/>
    <m/>
    <m/>
    <s v="KPTRAN"/>
    <m/>
    <m/>
    <m/>
    <m/>
    <s v="KPTRAN"/>
    <m/>
    <m/>
    <m/>
    <m/>
    <m/>
    <m/>
    <m/>
    <m/>
    <m/>
    <s v="DAYAS"/>
    <n v="43756"/>
    <n v="43756"/>
    <n v="43776"/>
    <m/>
    <s v="DAYAS"/>
    <n v="43777"/>
    <n v="43777"/>
    <n v="43787"/>
    <m/>
    <m/>
    <m/>
    <m/>
    <m/>
    <m/>
    <s v="SVCORDERMAN"/>
    <n v="43903"/>
    <m/>
    <d v="2020-03-13T00:00:00"/>
    <d v="2020-03-13T00:00:00"/>
    <m/>
    <m/>
    <m/>
    <m/>
    <m/>
    <m/>
    <m/>
    <m/>
    <d v="2020-03-18T00:00:00"/>
    <m/>
    <m/>
    <m/>
    <m/>
    <m/>
    <m/>
    <m/>
    <m/>
    <m/>
    <d v="2020-04-20T00:00:00"/>
    <m/>
    <s v="KUMAN"/>
    <d v="2020-03-12T00:00:00"/>
    <m/>
    <d v="2020-03-12T00:00:00"/>
    <d v="2020-03-12T00:00:00"/>
    <s v="MSILLER"/>
    <m/>
    <m/>
    <m/>
    <m/>
    <m/>
    <m/>
    <m/>
    <m/>
    <m/>
    <x v="0"/>
    <x v="0"/>
  </r>
  <r>
    <s v="QUALC"/>
    <n v="1901742903"/>
    <s v="GB/WS-CUSTOM-BLDR"/>
    <s v="CHAMBERS CONSTRUCTION COMPANY"/>
    <s v="KENDALL SUBARU OF EUGENE"/>
    <s v="BO"/>
    <d v="2019-10-07T00:00:00"/>
    <d v="2020-04-03T00:00:00"/>
    <m/>
    <m/>
    <s v="CAN"/>
    <s v="ANN"/>
    <x v="1"/>
    <s v="VIS"/>
    <s v="F3"/>
    <m/>
    <n v="43753"/>
    <n v="43754"/>
    <m/>
    <n v="462316.4"/>
    <n v="0"/>
    <n v="112.08"/>
    <n v="76.790000000000006"/>
    <n v="76.790000000000006"/>
    <n v="0"/>
    <m/>
    <n v="0"/>
    <n v="0"/>
    <n v="0"/>
    <n v="144853.5"/>
    <n v="89971"/>
    <n v="0"/>
    <n v="142999.4"/>
    <n v="30.931000000000001"/>
    <n v="-0.02"/>
    <m/>
    <n v="0"/>
    <m/>
    <m/>
    <m/>
    <m/>
    <m/>
    <s v="BHLOCKLEAR"/>
    <m/>
    <m/>
    <m/>
    <m/>
    <s v="HAMIS"/>
    <m/>
    <m/>
    <m/>
    <m/>
    <m/>
    <m/>
    <m/>
    <m/>
    <m/>
    <s v="SADAD"/>
    <n v="43850"/>
    <n v="43850"/>
    <n v="43866"/>
    <n v="43866"/>
    <s v="SADAD"/>
    <n v="43867"/>
    <n v="43867"/>
    <n v="43872"/>
    <n v="43872"/>
    <m/>
    <m/>
    <m/>
    <m/>
    <m/>
    <s v="SVCORDERMAN"/>
    <d v="2020-03-13T00:00:00"/>
    <m/>
    <d v="2020-03-13T00:00:00"/>
    <d v="2020-03-13T00:00:00"/>
    <s v="SHANA"/>
    <n v="43895"/>
    <m/>
    <n v="43895"/>
    <n v="43895"/>
    <m/>
    <m/>
    <m/>
    <d v="2020-03-18T00:00:00"/>
    <m/>
    <s v="HAMIS"/>
    <m/>
    <m/>
    <m/>
    <m/>
    <m/>
    <m/>
    <m/>
    <d v="2020-04-01T00:00:00"/>
    <m/>
    <s v="KUMAN"/>
    <d v="2020-03-12T00:00:00"/>
    <m/>
    <d v="2020-03-12T00:00:00"/>
    <d v="2020-03-13T00:00:00"/>
    <s v="PATEY"/>
    <n v="43749"/>
    <n v="43749"/>
    <n v="43749"/>
    <n v="43749"/>
    <m/>
    <m/>
    <m/>
    <m/>
    <m/>
    <x v="1"/>
    <x v="0"/>
  </r>
  <r>
    <s v="QUALC"/>
    <n v="1901742905"/>
    <s v="GB/LM-CUSTOM-BLDR"/>
    <s v="CHAMBERS CONSTRUCTION COMPANY"/>
    <s v="KENDALL SUBARU OF EUGENE"/>
    <s v="BO"/>
    <d v="2019-10-14T00:00:00"/>
    <d v="2020-04-03T00:00:00"/>
    <m/>
    <m/>
    <s v="CAN"/>
    <s v="ANN"/>
    <x v="1"/>
    <s v="VIS"/>
    <s v="F3"/>
    <m/>
    <n v="43753"/>
    <n v="43754"/>
    <m/>
    <n v="398330.2"/>
    <n v="0"/>
    <n v="70.489999999999995"/>
    <n v="58.14"/>
    <n v="58.14"/>
    <n v="0"/>
    <m/>
    <n v="0"/>
    <n v="0"/>
    <n v="0"/>
    <m/>
    <m/>
    <n v="0"/>
    <n v="111927.2"/>
    <n v="28.099"/>
    <n v="0"/>
    <m/>
    <n v="0"/>
    <m/>
    <m/>
    <m/>
    <m/>
    <m/>
    <s v="BHLOCKLEAR"/>
    <m/>
    <m/>
    <m/>
    <m/>
    <s v="HAMIS"/>
    <m/>
    <m/>
    <m/>
    <m/>
    <m/>
    <m/>
    <m/>
    <m/>
    <m/>
    <s v="PVIJAYAKUMAR"/>
    <n v="43850"/>
    <n v="43850"/>
    <n v="43868"/>
    <n v="43868"/>
    <s v="MANOM"/>
    <n v="43872"/>
    <n v="43872"/>
    <n v="43879"/>
    <n v="43879"/>
    <m/>
    <m/>
    <m/>
    <m/>
    <m/>
    <s v="SVCORDERMAN"/>
    <d v="2020-03-30T00:00:00"/>
    <m/>
    <d v="2020-03-30T00:00:00"/>
    <n v="43908"/>
    <m/>
    <m/>
    <m/>
    <m/>
    <m/>
    <m/>
    <m/>
    <m/>
    <n v="43913"/>
    <m/>
    <s v="HAMIS"/>
    <m/>
    <m/>
    <m/>
    <m/>
    <m/>
    <m/>
    <m/>
    <n v="43936"/>
    <m/>
    <s v="PVIJAYAKUMAR"/>
    <d v="2020-03-12T00:00:00"/>
    <m/>
    <d v="2020-03-12T00:00:00"/>
    <d v="2020-02-28T00:00:00"/>
    <s v="PATEY"/>
    <m/>
    <m/>
    <m/>
    <m/>
    <m/>
    <m/>
    <m/>
    <m/>
    <m/>
    <x v="0"/>
    <x v="0"/>
  </r>
  <r>
    <s v="DRLAFAVER"/>
    <n v="1702497914"/>
    <s v="VP/Z-CUSTOM-BLDR"/>
    <s v="STEVEN C SEEGERT"/>
    <s v="CHEVRON SHOP"/>
    <s v="BO"/>
    <d v="2019-11-19T00:00:00"/>
    <d v="2020-04-17T00:00:00"/>
    <m/>
    <s v="17-027"/>
    <s v="VIS"/>
    <s v="VIS"/>
    <x v="1"/>
    <s v="VIS"/>
    <s v="F3"/>
    <m/>
    <d v="2020-03-10T00:00:00"/>
    <d v="2020-03-11T00:00:00"/>
    <m/>
    <n v="1432.18"/>
    <n v="0"/>
    <n v="0.5"/>
    <n v="0.96"/>
    <n v="0.96"/>
    <n v="0"/>
    <m/>
    <n v="0"/>
    <n v="0"/>
    <n v="0"/>
    <m/>
    <m/>
    <n v="0"/>
    <n v="216.18"/>
    <n v="15.093999999999999"/>
    <n v="0"/>
    <m/>
    <n v="0"/>
    <m/>
    <m/>
    <m/>
    <m/>
    <m/>
    <s v="KPTRAN"/>
    <m/>
    <m/>
    <m/>
    <m/>
    <s v="KPTRAN"/>
    <m/>
    <m/>
    <m/>
    <m/>
    <m/>
    <m/>
    <m/>
    <m/>
    <m/>
    <s v="PVIJAYAKUMAR"/>
    <d v="2019-11-04T00:00:00"/>
    <d v="2019-11-04T00:00:00"/>
    <d v="2019-11-06T00:00:00"/>
    <d v="2019-11-06T00:00:00"/>
    <s v="KKATHIRVELU"/>
    <d v="2019-11-18T00:00:00"/>
    <d v="2019-11-18T00:00:00"/>
    <d v="2019-11-19T00:00:00"/>
    <d v="2019-11-19T00:00:00"/>
    <m/>
    <m/>
    <m/>
    <m/>
    <m/>
    <s v="SVCORDERMAN"/>
    <d v="2020-03-13T00:00:00"/>
    <m/>
    <d v="2020-03-13T00:00:00"/>
    <n v="43903"/>
    <s v="PVIJAYAKUMAR"/>
    <d v="2019-12-16T00:00:00"/>
    <d v="2019-12-16T00:00:00"/>
    <d v="2019-12-16T00:00:00"/>
    <d v="2019-12-03T00:00:00"/>
    <m/>
    <m/>
    <m/>
    <n v="43908"/>
    <m/>
    <m/>
    <m/>
    <m/>
    <m/>
    <m/>
    <m/>
    <m/>
    <m/>
    <d v="2020-04-27T00:00:00"/>
    <m/>
    <s v="KUMAN"/>
    <d v="2020-03-12T00:00:00"/>
    <m/>
    <d v="2020-03-12T00:00:00"/>
    <d v="2020-03-12T00:00:00"/>
    <s v="MSILLER"/>
    <m/>
    <m/>
    <m/>
    <m/>
    <m/>
    <m/>
    <m/>
    <m/>
    <m/>
    <x v="0"/>
    <x v="0"/>
  </r>
  <r>
    <s v="JLHILL"/>
    <n v="1900929622"/>
    <s v="CLAIM-ENPARTS-BLDR"/>
    <s v="WELFL CONSTRUCTION CORPORATION"/>
    <s v="MOUNT MARTY COLLEGE SPORTS FAC"/>
    <s v="BO"/>
    <d v="2020-02-27T00:00:00"/>
    <m/>
    <m/>
    <m/>
    <s v="CAN"/>
    <s v="KC1"/>
    <x v="1"/>
    <s v="VIS"/>
    <s v="F3"/>
    <s v="OTHER"/>
    <m/>
    <m/>
    <m/>
    <n v="1"/>
    <n v="0"/>
    <n v="0"/>
    <n v="0"/>
    <n v="0"/>
    <n v="0"/>
    <m/>
    <n v="0"/>
    <n v="0"/>
    <n v="0"/>
    <m/>
    <m/>
    <n v="0"/>
    <n v="1"/>
    <n v="100"/>
    <n v="2513.9699999999998"/>
    <m/>
    <n v="0"/>
    <m/>
    <m/>
    <m/>
    <m/>
    <m/>
    <s v="JHWOEHRER"/>
    <m/>
    <m/>
    <m/>
    <m/>
    <s v="LEASAAD"/>
    <m/>
    <m/>
    <m/>
    <m/>
    <m/>
    <m/>
    <m/>
    <m/>
    <m/>
    <m/>
    <m/>
    <m/>
    <m/>
    <m/>
    <m/>
    <m/>
    <m/>
    <m/>
    <m/>
    <m/>
    <m/>
    <m/>
    <m/>
    <m/>
    <s v="SVCORDERMAN"/>
    <d v="2020-02-27T00:00:00"/>
    <m/>
    <d v="2020-02-27T00:00:00"/>
    <n v="43888"/>
    <m/>
    <m/>
    <m/>
    <m/>
    <m/>
    <m/>
    <m/>
    <m/>
    <n v="43892"/>
    <m/>
    <m/>
    <m/>
    <m/>
    <m/>
    <m/>
    <m/>
    <m/>
    <m/>
    <d v="2020-03-03T00:00:00"/>
    <n v="43915"/>
    <s v="KUMAN"/>
    <d v="2020-02-27T00:00:00"/>
    <m/>
    <d v="2020-02-27T00:00:00"/>
    <d v="2020-02-27T00:00:00"/>
    <s v="PATEY"/>
    <m/>
    <m/>
    <m/>
    <m/>
    <m/>
    <m/>
    <m/>
    <m/>
    <m/>
    <x v="0"/>
    <x v="2"/>
  </r>
  <r>
    <s v="JRTHOMAS"/>
    <n v="1901035804"/>
    <s v="GB-ENPARTS-BLDR"/>
    <s v="DURA/CONSTRUCTORS, INC"/>
    <s v="SOH PHASE II"/>
    <s v="BO"/>
    <d v="2020-03-09T00:00:00"/>
    <m/>
    <m/>
    <n v="5062019"/>
    <s v="VIS"/>
    <s v="KC1"/>
    <x v="1"/>
    <s v="VIS"/>
    <s v="F3"/>
    <m/>
    <m/>
    <m/>
    <m/>
    <n v="1"/>
    <n v="0"/>
    <n v="0"/>
    <n v="0.02"/>
    <n v="0.02"/>
    <n v="0"/>
    <m/>
    <n v="0"/>
    <n v="0"/>
    <n v="0"/>
    <m/>
    <m/>
    <n v="0"/>
    <n v="0"/>
    <m/>
    <n v="0"/>
    <m/>
    <n v="0"/>
    <m/>
    <m/>
    <m/>
    <m/>
    <m/>
    <s v="SOMMJ"/>
    <m/>
    <m/>
    <m/>
    <m/>
    <s v="JHWOEHRER"/>
    <m/>
    <m/>
    <m/>
    <m/>
    <m/>
    <m/>
    <m/>
    <m/>
    <m/>
    <m/>
    <m/>
    <m/>
    <m/>
    <m/>
    <m/>
    <m/>
    <m/>
    <m/>
    <m/>
    <m/>
    <m/>
    <m/>
    <m/>
    <m/>
    <m/>
    <m/>
    <m/>
    <m/>
    <d v="2020-03-10T00:00:00"/>
    <m/>
    <m/>
    <m/>
    <m/>
    <m/>
    <m/>
    <m/>
    <m/>
    <n v="43903"/>
    <m/>
    <m/>
    <m/>
    <m/>
    <m/>
    <m/>
    <m/>
    <m/>
    <m/>
    <d v="2020-03-27T00:00:00"/>
    <m/>
    <s v="KUMAN"/>
    <d v="2020-03-10T00:00:00"/>
    <m/>
    <d v="2020-03-10T00:00:00"/>
    <d v="2020-03-09T00:00:00"/>
    <s v="RWLEQUIEU"/>
    <m/>
    <m/>
    <m/>
    <m/>
    <m/>
    <m/>
    <m/>
    <m/>
    <m/>
    <x v="0"/>
    <x v="1"/>
  </r>
  <r>
    <s v="JRTHOMAS"/>
    <n v="1901686308"/>
    <s v="CLAIM-ENPARTS-BLDR"/>
    <s v="SYSTEMS WEST, LLC"/>
    <s v="GASSELING RANCHES"/>
    <s v="BO"/>
    <d v="2020-03-13T00:00:00"/>
    <m/>
    <m/>
    <n v="8022019"/>
    <s v="VIS"/>
    <s v="KC1"/>
    <x v="1"/>
    <s v="VIS"/>
    <s v="F3"/>
    <s v="OTHER"/>
    <m/>
    <m/>
    <m/>
    <n v="1"/>
    <n v="0"/>
    <n v="0"/>
    <n v="0.61"/>
    <n v="0.61"/>
    <n v="0"/>
    <m/>
    <n v="0"/>
    <n v="0"/>
    <n v="0"/>
    <m/>
    <m/>
    <n v="0"/>
    <n v="0"/>
    <m/>
    <n v="-2061.39"/>
    <m/>
    <n v="0"/>
    <m/>
    <m/>
    <m/>
    <m/>
    <m/>
    <s v="HEFLA"/>
    <m/>
    <m/>
    <m/>
    <m/>
    <s v="JHWOEHRER"/>
    <m/>
    <m/>
    <m/>
    <m/>
    <m/>
    <m/>
    <m/>
    <m/>
    <m/>
    <m/>
    <m/>
    <m/>
    <m/>
    <m/>
    <m/>
    <m/>
    <m/>
    <m/>
    <m/>
    <m/>
    <m/>
    <m/>
    <m/>
    <m/>
    <s v="SVCORDERMAN"/>
    <m/>
    <m/>
    <d v="2020-03-16T00:00:00"/>
    <d v="2020-03-16T00:00:00"/>
    <m/>
    <m/>
    <m/>
    <m/>
    <m/>
    <m/>
    <m/>
    <m/>
    <d v="2020-03-19T00:00:00"/>
    <m/>
    <s v="HAMIS"/>
    <m/>
    <m/>
    <m/>
    <m/>
    <m/>
    <m/>
    <m/>
    <d v="2020-03-23T00:00:00"/>
    <n v="43913"/>
    <s v="KUMAN"/>
    <d v="2020-03-16T00:00:00"/>
    <m/>
    <d v="2020-03-16T00:00:00"/>
    <d v="2020-03-16T00:00:00"/>
    <s v="RWLEQUIEU"/>
    <m/>
    <m/>
    <m/>
    <m/>
    <m/>
    <m/>
    <m/>
    <m/>
    <m/>
    <x v="0"/>
    <x v="2"/>
  </r>
  <r>
    <s v="JRTHOMAS"/>
    <n v="1901686310"/>
    <s v="GB/WS-ENPARTS-BLDR"/>
    <s v="SYSTEMS WEST, LLC"/>
    <s v="GASSELING RANCHES"/>
    <s v="BO"/>
    <d v="2020-03-26T00:00:00"/>
    <m/>
    <m/>
    <n v="8022019"/>
    <s v="VIS"/>
    <s v="KC1"/>
    <x v="1"/>
    <s v="VIS"/>
    <s v="F3"/>
    <m/>
    <m/>
    <m/>
    <m/>
    <n v="1"/>
    <n v="0"/>
    <n v="0"/>
    <n v="0.52"/>
    <n v="0.52"/>
    <n v="0"/>
    <m/>
    <n v="0"/>
    <n v="0"/>
    <n v="0"/>
    <m/>
    <m/>
    <n v="0"/>
    <n v="0"/>
    <m/>
    <n v="0"/>
    <m/>
    <n v="0"/>
    <m/>
    <m/>
    <m/>
    <m/>
    <m/>
    <s v="HEFLA"/>
    <m/>
    <m/>
    <m/>
    <m/>
    <s v="JHWOEHRER"/>
    <m/>
    <m/>
    <m/>
    <m/>
    <m/>
    <m/>
    <m/>
    <m/>
    <m/>
    <m/>
    <m/>
    <m/>
    <m/>
    <m/>
    <m/>
    <m/>
    <m/>
    <m/>
    <m/>
    <m/>
    <m/>
    <m/>
    <m/>
    <m/>
    <s v="SVCORDERMAN"/>
    <d v="2020-03-27T00:00:00"/>
    <m/>
    <d v="2020-03-27T00:00:00"/>
    <d v="2020-03-27T00:00:00"/>
    <m/>
    <m/>
    <m/>
    <m/>
    <m/>
    <m/>
    <m/>
    <m/>
    <m/>
    <m/>
    <s v="HAMIS"/>
    <m/>
    <m/>
    <m/>
    <m/>
    <m/>
    <m/>
    <m/>
    <d v="2020-04-03T00:00:00"/>
    <m/>
    <s v="JRTHOMAS"/>
    <d v="2020-03-27T00:00:00"/>
    <m/>
    <d v="2020-03-27T00:00:00"/>
    <d v="2020-03-26T00:00:00"/>
    <s v="RWLEQUIEU"/>
    <m/>
    <m/>
    <m/>
    <m/>
    <m/>
    <m/>
    <m/>
    <m/>
    <m/>
    <x v="0"/>
    <x v="1"/>
  </r>
  <r>
    <s v="QUALC"/>
    <n v="1901742901"/>
    <s v="GB/LM-CUSTOM-BLDR"/>
    <s v="CHAMBERS CONSTRUCTION COMPANY"/>
    <s v="KENDALL SUBARU OF EUGENE"/>
    <s v="BO"/>
    <d v="2019-08-13T00:00:00"/>
    <d v="2020-03-24T00:00:00"/>
    <m/>
    <m/>
    <s v="CAN"/>
    <s v="ANN"/>
    <x v="1"/>
    <s v="VIS"/>
    <s v="G1"/>
    <m/>
    <d v="2019-10-15T00:00:00"/>
    <d v="2019-10-16T00:00:00"/>
    <m/>
    <n v="466986.4"/>
    <n v="466986.4"/>
    <n v="112.08"/>
    <n v="88.25"/>
    <n v="88.25"/>
    <n v="1688"/>
    <n v="326"/>
    <n v="1835.16"/>
    <n v="13"/>
    <n v="1848.16"/>
    <n v="144853.5"/>
    <n v="89971"/>
    <n v="0"/>
    <n v="147669.4"/>
    <n v="31.622"/>
    <n v="282492.24"/>
    <n v="60.493000000000002"/>
    <n v="30.92"/>
    <m/>
    <m/>
    <m/>
    <m/>
    <m/>
    <s v="BHLOCKLEAR"/>
    <d v="2019-10-21T00:00:00"/>
    <d v="2019-10-21T00:00:00"/>
    <d v="2019-12-06T00:00:00"/>
    <d v="2019-12-04T00:00:00"/>
    <s v="HAMIS"/>
    <d v="2019-12-17T00:00:00"/>
    <m/>
    <d v="2019-12-18T00:00:00"/>
    <m/>
    <s v="BHLOCKLEAR"/>
    <d v="2019-12-05T00:00:00"/>
    <d v="2019-12-05T00:00:00"/>
    <d v="2019-12-06T00:00:00"/>
    <d v="2019-12-03T00:00:00"/>
    <s v="MANIJ"/>
    <d v="2020-01-02T00:00:00"/>
    <d v="2020-01-02T00:00:00"/>
    <d v="2020-02-04T00:00:00"/>
    <d v="2020-02-04T00:00:00"/>
    <s v="MANIJ"/>
    <d v="2020-02-05T00:00:00"/>
    <d v="2020-02-05T00:00:00"/>
    <d v="2020-02-21T00:00:00"/>
    <d v="2020-02-21T00:00:00"/>
    <m/>
    <m/>
    <m/>
    <m/>
    <m/>
    <s v="SVCORDERMAN"/>
    <d v="2020-03-02T00:00:00"/>
    <m/>
    <d v="2020-03-02T00:00:00"/>
    <d v="2020-03-02T00:00:00"/>
    <s v="MANIJ"/>
    <d v="2020-02-24T00:00:00"/>
    <d v="2020-02-24T00:00:00"/>
    <d v="2020-02-24T00:00:00"/>
    <d v="2020-02-24T00:00:00"/>
    <m/>
    <m/>
    <m/>
    <d v="2020-03-05T00:00:00"/>
    <m/>
    <s v="HAMIS"/>
    <m/>
    <m/>
    <m/>
    <m/>
    <m/>
    <m/>
    <m/>
    <d v="2020-03-16T00:00:00"/>
    <n v="43913"/>
    <s v="KUMAN"/>
    <d v="2020-02-28T00:00:00"/>
    <m/>
    <d v="2020-02-28T00:00:00"/>
    <d v="2020-03-02T00:00:00"/>
    <s v="PATEY"/>
    <d v="2019-09-16T00:00:00"/>
    <d v="2019-09-16T00:00:00"/>
    <d v="2019-10-04T00:00:00"/>
    <d v="2019-10-09T00:00:00"/>
    <m/>
    <m/>
    <m/>
    <m/>
    <m/>
    <x v="1"/>
    <x v="0"/>
  </r>
  <r>
    <s v="DRLAFAVER"/>
    <n v="1702497908"/>
    <s v="VP/Z-CUSTOM-BLDR"/>
    <s v="STEVEN C SEEGERT"/>
    <s v="CHEVRON SHOP"/>
    <s v="EN"/>
    <d v="2019-09-14T00:00:00"/>
    <d v="2020-03-27T00:00:00"/>
    <m/>
    <s v="17-027"/>
    <s v="VIS"/>
    <s v="VIS"/>
    <x v="1"/>
    <s v="VIS"/>
    <s v="G1"/>
    <m/>
    <d v="2020-03-20T00:00:00"/>
    <d v="2020-03-20T00:00:00"/>
    <m/>
    <n v="9324.39"/>
    <n v="0"/>
    <n v="2.94"/>
    <n v="0"/>
    <n v="0"/>
    <n v="0"/>
    <m/>
    <n v="0"/>
    <n v="0"/>
    <n v="0"/>
    <m/>
    <m/>
    <n v="0"/>
    <n v="1430.2"/>
    <n v="15.337999999999999"/>
    <n v="0"/>
    <m/>
    <n v="0"/>
    <m/>
    <m/>
    <m/>
    <m/>
    <m/>
    <s v="KPTRAN"/>
    <m/>
    <m/>
    <m/>
    <m/>
    <s v="KPTRAN"/>
    <m/>
    <m/>
    <m/>
    <m/>
    <m/>
    <m/>
    <m/>
    <m/>
    <m/>
    <s v="MANIJ"/>
    <d v="2019-10-09T00:00:00"/>
    <d v="2019-10-09T00:00:00"/>
    <d v="2019-11-05T00:00:00"/>
    <d v="2019-11-05T00:00:00"/>
    <s v="MANIJ"/>
    <d v="2019-11-06T00:00:00"/>
    <d v="2019-11-06T00:00:00"/>
    <d v="2019-11-15T00:00:00"/>
    <d v="2019-11-15T00:00:00"/>
    <m/>
    <m/>
    <m/>
    <m/>
    <m/>
    <s v="SVCORDERMAN"/>
    <d v="2030-01-01T00:00:00"/>
    <m/>
    <d v="2020-03-31T00:00:00"/>
    <m/>
    <m/>
    <m/>
    <m/>
    <m/>
    <m/>
    <m/>
    <m/>
    <m/>
    <m/>
    <m/>
    <m/>
    <m/>
    <m/>
    <m/>
    <m/>
    <m/>
    <m/>
    <m/>
    <d v="2020-04-29T00:00:00"/>
    <m/>
    <s v="KUMAN"/>
    <d v="2020-03-12T00:00:00"/>
    <m/>
    <d v="2020-03-12T00:00:00"/>
    <d v="2020-03-12T00:00:00"/>
    <s v="MSILLER"/>
    <m/>
    <m/>
    <m/>
    <m/>
    <m/>
    <m/>
    <m/>
    <m/>
    <m/>
    <x v="0"/>
    <x v="0"/>
  </r>
  <r>
    <s v="JRTHOMAS"/>
    <n v="1902394801"/>
    <s v="GB/WS-STD-BLDR"/>
    <s v="ARB STRUCTURES, INC."/>
    <s v="MW-20 BENCH"/>
    <s v="BO"/>
    <d v="2019-11-06T00:00:00"/>
    <d v="2020-04-07T00:00:00"/>
    <m/>
    <n v="236167"/>
    <s v="VIS"/>
    <m/>
    <x v="2"/>
    <s v="VIS"/>
    <s v="B1"/>
    <m/>
    <d v="2020-02-13T00:00:00"/>
    <d v="2020-02-14T00:00:00"/>
    <m/>
    <n v="69534"/>
    <n v="0"/>
    <n v="11.09"/>
    <n v="10.61"/>
    <n v="10.61"/>
    <n v="69"/>
    <m/>
    <n v="169"/>
    <n v="2"/>
    <n v="171"/>
    <n v="7966"/>
    <n v="4948"/>
    <n v="0"/>
    <n v="14864"/>
    <n v="21.376999999999999"/>
    <n v="-0.05"/>
    <m/>
    <n v="0"/>
    <m/>
    <m/>
    <m/>
    <m/>
    <m/>
    <m/>
    <m/>
    <m/>
    <m/>
    <m/>
    <s v="KPTRAN"/>
    <d v="2019-12-10T00:00:00"/>
    <m/>
    <d v="2019-12-10T00:00:00"/>
    <m/>
    <m/>
    <m/>
    <m/>
    <m/>
    <m/>
    <s v="DOJOHNSON2"/>
    <d v="2020-02-11T00:00:00"/>
    <d v="2020-02-17T00:00:00"/>
    <d v="2020-02-28T00:00:00"/>
    <d v="2020-03-12T00:00:00"/>
    <s v="AAVONSEGGERN"/>
    <d v="2020-03-03T00:00:00"/>
    <m/>
    <d v="2020-03-06T00:00:00"/>
    <m/>
    <m/>
    <m/>
    <m/>
    <m/>
    <m/>
    <s v="SVCORDERMAN"/>
    <d v="2020-03-13T00:00:00"/>
    <m/>
    <d v="2020-03-13T00:00:00"/>
    <d v="2020-03-13T00:00:00"/>
    <s v="DOJOHNSON2"/>
    <d v="2020-03-09T00:00:00"/>
    <m/>
    <d v="2020-03-12T00:00:00"/>
    <d v="2020-03-12T00:00:00"/>
    <m/>
    <m/>
    <m/>
    <d v="2020-03-18T00:00:00"/>
    <m/>
    <s v="KPTRAN"/>
    <m/>
    <m/>
    <m/>
    <m/>
    <m/>
    <m/>
    <m/>
    <d v="2020-03-31T00:00:00"/>
    <m/>
    <s v="DOJOHNSON2"/>
    <d v="2020-03-12T00:00:00"/>
    <m/>
    <d v="2020-03-12T00:00:00"/>
    <d v="2020-03-12T00:00:00"/>
    <s v="TRJUSTICE"/>
    <d v="2019-11-12T00:00:00"/>
    <d v="2019-11-12T00:00:00"/>
    <d v="2019-11-18T00:00:00"/>
    <d v="2019-11-11T00:00:00"/>
    <m/>
    <m/>
    <m/>
    <m/>
    <m/>
    <x v="0"/>
    <x v="0"/>
  </r>
  <r>
    <s v="JLHILL"/>
    <n v="2000360401"/>
    <s v="GB/WS-ENPARTS-BLDR"/>
    <s v="THE FLEMING CONSTRUCTION GROUP LLC"/>
    <s v="IDO - IMMI TENANT FINISH-OUT"/>
    <s v="BO"/>
    <d v="2020-02-20T00:00:00"/>
    <n v="47484"/>
    <m/>
    <s v="IDO - IMMI Tenant Finish-Out"/>
    <s v="VIS"/>
    <m/>
    <x v="2"/>
    <s v="VIS"/>
    <s v="B1"/>
    <m/>
    <m/>
    <m/>
    <m/>
    <n v="80616.820000000007"/>
    <n v="0"/>
    <n v="9.93"/>
    <n v="8.08"/>
    <n v="8.08"/>
    <n v="17"/>
    <n v="57"/>
    <n v="29"/>
    <n v="0"/>
    <n v="29"/>
    <n v="2922"/>
    <n v="1815"/>
    <n v="0"/>
    <n v="21389.82"/>
    <n v="26.533000000000001"/>
    <n v="0"/>
    <m/>
    <n v="42.76"/>
    <m/>
    <m/>
    <m/>
    <m/>
    <m/>
    <m/>
    <m/>
    <m/>
    <m/>
    <m/>
    <m/>
    <m/>
    <m/>
    <m/>
    <m/>
    <m/>
    <m/>
    <m/>
    <m/>
    <m/>
    <s v="SPULLIAM"/>
    <n v="43900"/>
    <n v="43900"/>
    <n v="43903"/>
    <n v="43907"/>
    <s v="AAVONSEGGERN"/>
    <n v="43907"/>
    <n v="43908"/>
    <n v="43908"/>
    <n v="43908"/>
    <m/>
    <m/>
    <m/>
    <m/>
    <m/>
    <s v="SVCORDERMAN"/>
    <d v="2020-03-18T00:00:00"/>
    <m/>
    <d v="2020-03-18T00:00:00"/>
    <d v="2020-03-18T00:00:00"/>
    <s v="SPULLIAM"/>
    <n v="43900"/>
    <n v="43901"/>
    <n v="43908"/>
    <n v="43908"/>
    <s v="JLHILL"/>
    <m/>
    <m/>
    <n v="43913"/>
    <m/>
    <m/>
    <m/>
    <m/>
    <m/>
    <m/>
    <m/>
    <m/>
    <m/>
    <d v="2020-04-06T00:00:00"/>
    <m/>
    <s v="SPULLIAM"/>
    <d v="2020-03-18T00:00:00"/>
    <m/>
    <d v="2020-03-18T00:00:00"/>
    <d v="2020-03-18T00:00:00"/>
    <s v="RWLEQUIEU"/>
    <n v="43887"/>
    <n v="43887"/>
    <n v="43888"/>
    <n v="43888"/>
    <s v="CPSIMPSON"/>
    <m/>
    <m/>
    <m/>
    <m/>
    <x v="0"/>
    <x v="1"/>
  </r>
  <r>
    <s v="JLHILL"/>
    <n v="1900925913"/>
    <s v="CLAIM-ENPARTS-BLDR"/>
    <s v="ENTERPRISE SALES COMPANY"/>
    <s v="MARTINS FINAL"/>
    <s v="BO"/>
    <d v="2020-02-27T00:00:00"/>
    <m/>
    <m/>
    <s v="2019-100"/>
    <s v="VIS"/>
    <s v="MEM"/>
    <x v="2"/>
    <s v="VIS"/>
    <s v="D1"/>
    <s v="OTHER"/>
    <m/>
    <m/>
    <m/>
    <n v="1"/>
    <n v="0"/>
    <n v="0"/>
    <n v="0"/>
    <n v="0"/>
    <n v="0"/>
    <m/>
    <n v="0"/>
    <n v="0"/>
    <n v="0"/>
    <m/>
    <m/>
    <n v="0"/>
    <n v="-46"/>
    <m/>
    <n v="-117.32"/>
    <m/>
    <n v="0"/>
    <m/>
    <m/>
    <m/>
    <m/>
    <m/>
    <s v="APPEA"/>
    <m/>
    <m/>
    <m/>
    <m/>
    <s v="WJCLYMER"/>
    <m/>
    <m/>
    <m/>
    <m/>
    <m/>
    <m/>
    <m/>
    <m/>
    <m/>
    <m/>
    <m/>
    <m/>
    <m/>
    <m/>
    <m/>
    <m/>
    <m/>
    <m/>
    <m/>
    <m/>
    <m/>
    <m/>
    <m/>
    <m/>
    <s v="SVCORDERMAN"/>
    <n v="43888"/>
    <m/>
    <d v="2020-02-27T00:00:00"/>
    <d v="2020-02-27T00:00:00"/>
    <m/>
    <m/>
    <m/>
    <m/>
    <m/>
    <m/>
    <m/>
    <m/>
    <d v="2020-03-02T00:00:00"/>
    <m/>
    <s v="JLFISHER"/>
    <m/>
    <m/>
    <m/>
    <m/>
    <m/>
    <m/>
    <m/>
    <d v="2020-03-04T00:00:00"/>
    <n v="43901"/>
    <s v="JLHILL"/>
    <d v="2020-02-27T00:00:00"/>
    <m/>
    <d v="2020-02-27T00:00:00"/>
    <d v="2020-02-27T00:00:00"/>
    <s v="TRJUSTICE"/>
    <m/>
    <m/>
    <m/>
    <m/>
    <m/>
    <m/>
    <m/>
    <m/>
    <m/>
    <x v="0"/>
    <x v="2"/>
  </r>
  <r>
    <s v="KSROBERTSON"/>
    <n v="1501555637"/>
    <s v="GB/WS-CUSTOM-BLDR"/>
    <s v="FACILITY BUILDERS &amp; ERECTORS, INC."/>
    <s v="CROWN RECYCLING"/>
    <s v="BO"/>
    <d v="2020-03-13T00:00:00"/>
    <d v="2020-03-22T00:00:00"/>
    <m/>
    <n v="294066"/>
    <s v="VIS"/>
    <s v="VIS"/>
    <x v="26"/>
    <s v="VIS"/>
    <s v="F1"/>
    <m/>
    <n v="43908"/>
    <n v="43909"/>
    <m/>
    <n v="1"/>
    <n v="0"/>
    <n v="0"/>
    <n v="7.66"/>
    <n v="7.66"/>
    <n v="0"/>
    <m/>
    <n v="0"/>
    <n v="0"/>
    <n v="0"/>
    <m/>
    <m/>
    <n v="0"/>
    <n v="1"/>
    <n v="100"/>
    <n v="-1405.6"/>
    <m/>
    <n v="0"/>
    <m/>
    <m/>
    <m/>
    <m/>
    <m/>
    <s v="HERRG"/>
    <n v="43908"/>
    <n v="43908"/>
    <n v="43908"/>
    <n v="43908"/>
    <s v="HUAGUILAR"/>
    <m/>
    <m/>
    <n v="43908"/>
    <n v="43908"/>
    <m/>
    <m/>
    <m/>
    <m/>
    <m/>
    <s v="TKGORBY"/>
    <d v="2020-03-03T00:00:00"/>
    <d v="2020-03-03T00:00:00"/>
    <d v="2020-03-17T00:00:00"/>
    <d v="2020-03-18T00:00:00"/>
    <m/>
    <m/>
    <m/>
    <m/>
    <m/>
    <m/>
    <m/>
    <m/>
    <m/>
    <m/>
    <s v="SVCORDERMAN"/>
    <d v="2020-03-19T00:00:00"/>
    <m/>
    <d v="2020-03-19T00:00:00"/>
    <d v="2020-03-19T00:00:00"/>
    <m/>
    <m/>
    <m/>
    <m/>
    <m/>
    <m/>
    <m/>
    <m/>
    <n v="43913"/>
    <m/>
    <s v="HUAGUILAR"/>
    <m/>
    <m/>
    <n v="43908"/>
    <n v="43908"/>
    <m/>
    <m/>
    <m/>
    <d v="2020-03-24T00:00:00"/>
    <n v="43915"/>
    <s v="TKGORBY"/>
    <d v="2020-03-18T00:00:00"/>
    <m/>
    <d v="2020-03-18T00:00:00"/>
    <d v="2020-03-18T00:00:00"/>
    <s v="RWLEQUIEU"/>
    <m/>
    <m/>
    <m/>
    <m/>
    <m/>
    <m/>
    <m/>
    <m/>
    <m/>
    <x v="0"/>
    <x v="0"/>
  </r>
  <r>
    <s v="KSROBERTSON"/>
    <n v="1501555638"/>
    <s v="GB/WS-ENPARTS-BLDR"/>
    <s v="FACILITY BUILDERS &amp; ERECTORS, INC."/>
    <s v="CROWN RECYCLING"/>
    <s v="BO"/>
    <d v="2020-03-18T00:00:00"/>
    <d v="2020-03-22T00:00:00"/>
    <m/>
    <n v="294066"/>
    <s v="VIS"/>
    <s v="VIS"/>
    <x v="26"/>
    <s v="VIS"/>
    <s v="F1"/>
    <m/>
    <m/>
    <m/>
    <m/>
    <n v="1"/>
    <n v="0"/>
    <n v="0"/>
    <n v="2.3199999999999998"/>
    <n v="2.3199999999999998"/>
    <n v="0"/>
    <m/>
    <n v="0"/>
    <n v="0"/>
    <n v="0"/>
    <m/>
    <m/>
    <n v="0"/>
    <n v="1"/>
    <n v="100"/>
    <n v="-4713.04"/>
    <m/>
    <n v="0"/>
    <m/>
    <m/>
    <m/>
    <m/>
    <m/>
    <s v="HERRG"/>
    <m/>
    <m/>
    <m/>
    <m/>
    <s v="HUAGUILAR"/>
    <m/>
    <m/>
    <m/>
    <m/>
    <m/>
    <m/>
    <m/>
    <m/>
    <m/>
    <s v="TKGORBY"/>
    <d v="2020-03-03T00:00:00"/>
    <d v="2020-03-03T00:00:00"/>
    <d v="2020-03-19T00:00:00"/>
    <d v="2020-03-19T00:00:00"/>
    <m/>
    <m/>
    <m/>
    <m/>
    <m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s v="HUAGUILAR"/>
    <m/>
    <m/>
    <m/>
    <m/>
    <m/>
    <m/>
    <m/>
    <d v="2020-03-26T00:00:00"/>
    <n v="43916"/>
    <s v="TKGORBY"/>
    <d v="2020-03-19T00:00:00"/>
    <m/>
    <d v="2020-03-19T00:00:00"/>
    <d v="2020-03-19T00:00:00"/>
    <s v="RWLEQUIEU"/>
    <m/>
    <m/>
    <m/>
    <m/>
    <m/>
    <m/>
    <m/>
    <m/>
    <m/>
    <x v="0"/>
    <x v="1"/>
  </r>
  <r>
    <s v="KSROBERTSON"/>
    <n v="1501555639"/>
    <s v="CLAIM-ENPARTS-BLDR"/>
    <s v="FACILITY BUILDERS &amp; ERECTORS, INC."/>
    <s v="CROWN RECYCLING"/>
    <s v="BO"/>
    <d v="2020-03-26T00:00:00"/>
    <m/>
    <m/>
    <n v="294066"/>
    <s v="VIS"/>
    <s v="VIS"/>
    <x v="26"/>
    <s v="VIS"/>
    <s v="F1"/>
    <s v="OTHER"/>
    <m/>
    <m/>
    <m/>
    <n v="1"/>
    <n v="0"/>
    <n v="0"/>
    <n v="0.25"/>
    <n v="0.25"/>
    <n v="0"/>
    <m/>
    <n v="0"/>
    <n v="0"/>
    <n v="0"/>
    <m/>
    <m/>
    <n v="0"/>
    <n v="1"/>
    <n v="100"/>
    <n v="-414.58"/>
    <m/>
    <n v="0"/>
    <m/>
    <m/>
    <m/>
    <m/>
    <m/>
    <s v="HERRG"/>
    <m/>
    <m/>
    <m/>
    <m/>
    <s v="HUAGUILAR"/>
    <m/>
    <m/>
    <m/>
    <m/>
    <m/>
    <m/>
    <m/>
    <m/>
    <m/>
    <s v="TKGORBY"/>
    <n v="43916"/>
    <n v="43916"/>
    <n v="43916"/>
    <n v="43916"/>
    <s v="GDDANIELS"/>
    <n v="43916"/>
    <n v="43916"/>
    <n v="43916"/>
    <n v="43916"/>
    <m/>
    <m/>
    <m/>
    <m/>
    <m/>
    <s v="SVCORDERMAN"/>
    <d v="2020-03-27T00:00:00"/>
    <m/>
    <d v="2020-03-27T00:00:00"/>
    <d v="2020-03-27T00:00:00"/>
    <m/>
    <m/>
    <m/>
    <m/>
    <m/>
    <m/>
    <m/>
    <m/>
    <d v="2020-04-01T00:00:00"/>
    <m/>
    <s v="HUAGUILAR"/>
    <m/>
    <m/>
    <m/>
    <m/>
    <m/>
    <m/>
    <m/>
    <d v="2020-03-30T00:00:00"/>
    <n v="43917"/>
    <s v="TKGORBY"/>
    <d v="2020-03-26T00:00:00"/>
    <m/>
    <d v="2020-03-26T00:00:00"/>
    <d v="2020-03-26T00:00:00"/>
    <s v="RWLEQUIEU"/>
    <m/>
    <m/>
    <m/>
    <m/>
    <m/>
    <m/>
    <m/>
    <m/>
    <m/>
    <x v="0"/>
    <x v="2"/>
  </r>
  <r>
    <s v="CEWEBB"/>
    <n v="1900405101"/>
    <s v="VP/FSTRK-STD-BLDR"/>
    <s v="PANELIZED STRUCTURES, INC."/>
    <s v="FIVE CROWNS GLORIANN FARMS"/>
    <s v="EN"/>
    <d v="2019-02-27T00:00:00"/>
    <d v="2020-04-22T00:00:00"/>
    <m/>
    <n v="83179"/>
    <s v="CST"/>
    <s v="IN"/>
    <x v="6"/>
    <s v="VIS"/>
    <s v="B1"/>
    <s v="OTHER"/>
    <d v="2020-03-10T00:00:00"/>
    <d v="2020-03-10T00:00:00"/>
    <m/>
    <n v="111667.74"/>
    <n v="0"/>
    <n v="41.23"/>
    <n v="0"/>
    <n v="0"/>
    <n v="30"/>
    <m/>
    <n v="42"/>
    <n v="4.5"/>
    <n v="46.5"/>
    <n v="3465"/>
    <n v="1620"/>
    <n v="0"/>
    <n v="15377.23"/>
    <n v="13.771000000000001"/>
    <n v="0"/>
    <m/>
    <n v="13.17"/>
    <m/>
    <m/>
    <m/>
    <m/>
    <m/>
    <s v="YOGAS"/>
    <n v="43917"/>
    <m/>
    <n v="43917"/>
    <n v="43901"/>
    <s v="APPEA"/>
    <n v="43900"/>
    <m/>
    <n v="43900"/>
    <n v="43537"/>
    <m/>
    <m/>
    <m/>
    <m/>
    <m/>
    <s v="DRESENDIZ"/>
    <d v="2020-03-19T00:00:00"/>
    <d v="2020-03-19T00:00:00"/>
    <d v="2020-03-23T00:00:00"/>
    <d v="2020-03-23T00:00:00"/>
    <s v="REHURTADO"/>
    <d v="2020-03-24T00:00:00"/>
    <d v="2020-03-24T00:00:00"/>
    <d v="2020-03-24T00:00:00"/>
    <d v="2020-03-24T00:00:00"/>
    <m/>
    <m/>
    <m/>
    <m/>
    <m/>
    <s v="SVCORDERMAN"/>
    <d v="2020-03-31T00:00:00"/>
    <m/>
    <d v="2020-03-31T00:00:00"/>
    <m/>
    <s v="DRESENDIZ"/>
    <n v="43920"/>
    <n v="43917"/>
    <n v="43920"/>
    <n v="43917"/>
    <m/>
    <m/>
    <m/>
    <m/>
    <m/>
    <s v="KPTRAN"/>
    <m/>
    <m/>
    <m/>
    <m/>
    <m/>
    <m/>
    <m/>
    <d v="2020-04-17T00:00:00"/>
    <m/>
    <s v="DRESENDIZ"/>
    <d v="2020-03-30T00:00:00"/>
    <m/>
    <d v="2020-03-30T00:00:00"/>
    <d v="2020-03-27T00:00:00"/>
    <m/>
    <m/>
    <m/>
    <m/>
    <m/>
    <m/>
    <m/>
    <m/>
    <m/>
    <m/>
    <x v="0"/>
    <x v="0"/>
  </r>
  <r>
    <s v="KSROBERTSON"/>
    <n v="2000126801"/>
    <s v="GB/WS-CUSTOM-BLDR"/>
    <s v="STEEL SOLUTIONS, INC."/>
    <s v="CONSTELLATION GONZALES"/>
    <s v="BO"/>
    <d v="2020-01-27T00:00:00"/>
    <n v="43930"/>
    <m/>
    <n v="2001"/>
    <s v="VIS"/>
    <s v="MXC"/>
    <x v="6"/>
    <s v="VIS"/>
    <s v="B1"/>
    <m/>
    <n v="43893"/>
    <n v="43894"/>
    <m/>
    <n v="52783"/>
    <n v="0"/>
    <n v="10.93"/>
    <n v="11.14"/>
    <n v="11.14"/>
    <n v="94"/>
    <m/>
    <n v="89.5"/>
    <n v="7"/>
    <n v="96.5"/>
    <n v="16199"/>
    <n v="10061"/>
    <n v="0"/>
    <n v="13016"/>
    <n v="24.658999999999999"/>
    <n v="0"/>
    <m/>
    <n v="0"/>
    <m/>
    <m/>
    <m/>
    <m/>
    <m/>
    <s v="GONZJ3"/>
    <n v="43879"/>
    <n v="43879"/>
    <n v="43882"/>
    <m/>
    <s v="HERRG"/>
    <n v="43871"/>
    <n v="43871"/>
    <n v="43871"/>
    <n v="43873"/>
    <s v="GONZJ3"/>
    <n v="43882"/>
    <n v="43882"/>
    <n v="43882"/>
    <m/>
    <s v="DRESENDIZ"/>
    <d v="2020-02-17T00:00:00"/>
    <n v="43878"/>
    <d v="2020-02-25T00:00:00"/>
    <n v="43886"/>
    <s v="LPARRA"/>
    <d v="2020-02-26T00:00:00"/>
    <n v="43887"/>
    <d v="2020-02-28T00:00:00"/>
    <m/>
    <m/>
    <m/>
    <m/>
    <m/>
    <m/>
    <s v="SVCORDERMAN"/>
    <d v="2020-03-19T00:00:00"/>
    <m/>
    <d v="2020-03-19T00:00:00"/>
    <d v="2020-03-17T00:00:00"/>
    <s v="DRESENDIZ"/>
    <n v="43908"/>
    <n v="43902"/>
    <n v="43908"/>
    <n v="43902"/>
    <m/>
    <m/>
    <m/>
    <d v="2020-03-20T00:00:00"/>
    <m/>
    <s v="HUAGUILAR"/>
    <m/>
    <m/>
    <m/>
    <m/>
    <m/>
    <m/>
    <m/>
    <d v="2020-04-06T00:00:00"/>
    <m/>
    <s v="DRESENDIZ"/>
    <d v="2020-03-18T00:00:00"/>
    <m/>
    <d v="2020-03-18T00:00:00"/>
    <d v="2020-03-12T00:00:00"/>
    <s v="RIVEC"/>
    <n v="43858"/>
    <n v="43858"/>
    <n v="43860"/>
    <n v="43865"/>
    <m/>
    <m/>
    <m/>
    <m/>
    <m/>
    <x v="0"/>
    <x v="0"/>
  </r>
  <r>
    <s v="JLHILL"/>
    <n v="2000170201"/>
    <s v="GB/WS-STD-BLDR"/>
    <s v="KOLLING AND KOLLING, INC."/>
    <s v="VIKING GLASS ADDITION"/>
    <s v="BO"/>
    <d v="2020-01-27T00:00:00"/>
    <d v="2020-04-10T00:00:00"/>
    <m/>
    <s v="20-2"/>
    <s v="VIS"/>
    <s v="MXC"/>
    <x v="6"/>
    <s v="VIS"/>
    <s v="B1"/>
    <m/>
    <n v="43859"/>
    <n v="43859"/>
    <m/>
    <n v="36309.120000000003"/>
    <n v="0"/>
    <n v="9.31"/>
    <n v="9.77"/>
    <n v="9.77"/>
    <n v="52"/>
    <n v="52"/>
    <n v="56.75"/>
    <n v="0"/>
    <n v="56.75"/>
    <n v="5650.12"/>
    <n v="3510"/>
    <n v="0"/>
    <n v="9504.1200000000008"/>
    <n v="26.175999999999998"/>
    <n v="0"/>
    <m/>
    <n v="31.04"/>
    <m/>
    <m/>
    <m/>
    <m/>
    <m/>
    <s v="GONZR"/>
    <n v="43865"/>
    <n v="43865"/>
    <n v="43867"/>
    <n v="43867"/>
    <s v="CORRL"/>
    <n v="43867"/>
    <n v="43867"/>
    <n v="43867"/>
    <n v="43867"/>
    <s v="GONZR"/>
    <n v="43867"/>
    <n v="43867"/>
    <n v="43867"/>
    <n v="43867"/>
    <s v="PLINALUNA"/>
    <n v="43879"/>
    <n v="43879"/>
    <n v="43882"/>
    <n v="43882"/>
    <s v="AARIZMENDI"/>
    <n v="43885"/>
    <n v="43885"/>
    <n v="43886"/>
    <n v="43886"/>
    <m/>
    <m/>
    <m/>
    <m/>
    <m/>
    <s v="SVCORDERMAN"/>
    <d v="2020-03-10T00:00:00"/>
    <m/>
    <d v="2020-03-10T00:00:00"/>
    <d v="2020-03-10T00:00:00"/>
    <s v="PLINALUNA"/>
    <n v="43895"/>
    <n v="43895"/>
    <n v="43895"/>
    <n v="43895"/>
    <s v="COMPASS"/>
    <n v="43903"/>
    <m/>
    <d v="2020-03-13T00:00:00"/>
    <n v="43916"/>
    <s v="DBRYAN"/>
    <m/>
    <m/>
    <m/>
    <m/>
    <m/>
    <m/>
    <m/>
    <d v="2020-04-09T00:00:00"/>
    <m/>
    <s v="PLINALUNA"/>
    <d v="2020-03-05T00:00:00"/>
    <m/>
    <d v="2020-03-05T00:00:00"/>
    <d v="2020-03-05T00:00:00"/>
    <s v="RIVEC"/>
    <n v="43859"/>
    <n v="43859"/>
    <n v="43864"/>
    <n v="43861"/>
    <m/>
    <m/>
    <m/>
    <m/>
    <m/>
    <x v="0"/>
    <x v="0"/>
  </r>
  <r>
    <s v="FARRM"/>
    <n v="2000202401"/>
    <s v="GB/CL-STD-BLDR"/>
    <s v="DIEDE CONSTRUCTION, INC"/>
    <s v="WAREHOUSE 6"/>
    <s v="BO"/>
    <d v="2020-01-30T00:00:00"/>
    <d v="2020-04-03T00:00:00"/>
    <m/>
    <s v="19030-618"/>
    <s v="MXC"/>
    <s v="MXC"/>
    <x v="6"/>
    <s v="VIS"/>
    <s v="B1"/>
    <m/>
    <n v="43874"/>
    <n v="43875"/>
    <m/>
    <n v="51523.11"/>
    <n v="0"/>
    <n v="19.39"/>
    <n v="18.93"/>
    <n v="18.93"/>
    <n v="20"/>
    <n v="20"/>
    <n v="23.5"/>
    <n v="0"/>
    <n v="23.5"/>
    <n v="1330"/>
    <n v="1000"/>
    <n v="0"/>
    <n v="8913.49"/>
    <n v="17.3"/>
    <n v="2177.9699999999998"/>
    <m/>
    <n v="18"/>
    <m/>
    <m/>
    <m/>
    <m/>
    <m/>
    <s v="NSHERNANDEZ"/>
    <n v="43874"/>
    <n v="43874"/>
    <n v="43875"/>
    <n v="43875"/>
    <s v="CORRL"/>
    <n v="43875"/>
    <n v="43875"/>
    <n v="43875"/>
    <n v="43875"/>
    <s v="NSHERNANDEZ"/>
    <n v="43875"/>
    <n v="43875"/>
    <n v="43875"/>
    <n v="43875"/>
    <s v="AARIZMENDI"/>
    <d v="2020-02-17T00:00:00"/>
    <d v="2020-02-17T00:00:00"/>
    <d v="2020-02-17T00:00:00"/>
    <d v="2020-02-17T00:00:00"/>
    <s v="MORTL"/>
    <d v="2020-02-20T00:00:00"/>
    <d v="2020-02-20T00:00:00"/>
    <d v="2020-02-21T00:00:00"/>
    <d v="2020-02-21T00:00:00"/>
    <m/>
    <m/>
    <m/>
    <m/>
    <m/>
    <s v="SVCORDERMAN"/>
    <n v="43893"/>
    <m/>
    <d v="2020-03-03T00:00:00"/>
    <d v="2020-02-28T00:00:00"/>
    <s v="AARIZMENDI"/>
    <n v="43889"/>
    <n v="43889"/>
    <n v="43889"/>
    <n v="43889"/>
    <s v="FARRM"/>
    <m/>
    <m/>
    <d v="2020-03-04T00:00:00"/>
    <m/>
    <s v="YHUANG"/>
    <m/>
    <m/>
    <m/>
    <m/>
    <m/>
    <m/>
    <m/>
    <d v="2020-04-03T00:00:00"/>
    <m/>
    <s v="AARIZMENDI"/>
    <d v="2020-02-28T00:00:00"/>
    <m/>
    <d v="2020-02-28T00:00:00"/>
    <d v="2020-02-28T00:00:00"/>
    <s v="JLLOREDO"/>
    <n v="43868"/>
    <m/>
    <n v="43871"/>
    <n v="43873"/>
    <m/>
    <m/>
    <m/>
    <m/>
    <m/>
    <x v="0"/>
    <x v="0"/>
  </r>
  <r>
    <s v="FARRM"/>
    <n v="2000261901"/>
    <s v="GB/CL-STD-BLDR"/>
    <s v="ENTERPRISE SALES COMPANY"/>
    <s v="CARL HOVEN"/>
    <s v="BO"/>
    <d v="2020-02-06T00:00:00"/>
    <d v="2020-04-14T00:00:00"/>
    <m/>
    <s v="2019-395"/>
    <s v="MXC"/>
    <s v="MXC"/>
    <x v="6"/>
    <s v="VIS"/>
    <s v="B1"/>
    <m/>
    <d v="2020-02-21T00:00:00"/>
    <d v="2020-02-24T00:00:00"/>
    <m/>
    <n v="46807.08"/>
    <n v="0"/>
    <n v="20.64"/>
    <n v="20.170000000000002"/>
    <n v="20.170000000000002"/>
    <n v="20"/>
    <n v="20"/>
    <n v="24.3"/>
    <n v="0"/>
    <n v="24.3"/>
    <n v="1330"/>
    <n v="1000"/>
    <n v="0"/>
    <n v="6399.23"/>
    <n v="13.672000000000001"/>
    <n v="0"/>
    <m/>
    <n v="14"/>
    <m/>
    <m/>
    <m/>
    <m/>
    <m/>
    <s v="BAUTA"/>
    <d v="2020-03-10T00:00:00"/>
    <d v="2020-03-10T00:00:00"/>
    <d v="2020-03-11T00:00:00"/>
    <d v="2020-03-11T00:00:00"/>
    <s v="ICHAS"/>
    <d v="2020-03-11T00:00:00"/>
    <d v="2020-03-11T00:00:00"/>
    <d v="2020-03-11T00:00:00"/>
    <d v="2020-03-11T00:00:00"/>
    <s v="BAUTA"/>
    <n v="43901"/>
    <m/>
    <n v="43901"/>
    <n v="43901"/>
    <s v="AARIZMENDI"/>
    <d v="2020-03-13T00:00:00"/>
    <d v="2020-03-13T00:00:00"/>
    <d v="2020-03-13T00:00:00"/>
    <d v="2020-03-13T00:00:00"/>
    <s v="EFGALVAN"/>
    <d v="2020-03-18T00:00:00"/>
    <d v="2020-03-18T00:00:00"/>
    <d v="2020-03-18T00:00:00"/>
    <d v="2020-03-18T00:00:00"/>
    <m/>
    <m/>
    <m/>
    <m/>
    <m/>
    <s v="SVCORDERMAN"/>
    <d v="2020-03-24T00:00:00"/>
    <m/>
    <d v="2020-03-24T00:00:00"/>
    <d v="2020-03-23T00:00:00"/>
    <s v="AARIZMENDI"/>
    <d v="2020-03-13T00:00:00"/>
    <d v="2020-03-13T00:00:00"/>
    <d v="2020-03-13T00:00:00"/>
    <d v="2020-03-13T00:00:00"/>
    <s v="FARRM"/>
    <m/>
    <m/>
    <d v="2020-03-26T00:00:00"/>
    <m/>
    <s v="LEASAAD"/>
    <m/>
    <m/>
    <m/>
    <m/>
    <m/>
    <m/>
    <m/>
    <d v="2020-04-09T00:00:00"/>
    <m/>
    <s v="AARIZMENDI"/>
    <d v="2020-03-23T00:00:00"/>
    <m/>
    <d v="2020-03-23T00:00:00"/>
    <d v="2020-03-23T00:00:00"/>
    <s v="JLLOREDO"/>
    <d v="2020-02-11T00:00:00"/>
    <m/>
    <d v="2020-02-12T00:00:00"/>
    <d v="2020-02-19T00:00:00"/>
    <m/>
    <m/>
    <m/>
    <m/>
    <m/>
    <x v="0"/>
    <x v="0"/>
  </r>
  <r>
    <s v="FARRM"/>
    <n v="2000274401"/>
    <s v="GB/CL-STD-BLDR"/>
    <s v="LANDMARK BUILDERS, INC."/>
    <s v="WWSD CARPORTS"/>
    <s v="BO"/>
    <d v="2020-02-07T00:00:00"/>
    <d v="2020-03-24T00:00:00"/>
    <m/>
    <m/>
    <s v="MXC"/>
    <s v="MXC"/>
    <x v="6"/>
    <s v="VIS"/>
    <s v="B1"/>
    <m/>
    <d v="2020-02-18T00:00:00"/>
    <d v="2020-02-19T00:00:00"/>
    <m/>
    <n v="23321.08"/>
    <n v="0"/>
    <n v="7.93"/>
    <n v="7.59"/>
    <n v="7.59"/>
    <n v="20"/>
    <n v="20"/>
    <n v="22"/>
    <n v="0"/>
    <n v="22"/>
    <n v="1330"/>
    <n v="1000"/>
    <n v="0"/>
    <n v="3251.03"/>
    <n v="13.94"/>
    <n v="1774.82"/>
    <m/>
    <n v="16"/>
    <m/>
    <m/>
    <m/>
    <m/>
    <m/>
    <s v="NSHERNANDEZ"/>
    <n v="43881"/>
    <n v="43881"/>
    <n v="43882"/>
    <n v="43882"/>
    <s v="ICHAS"/>
    <n v="43882"/>
    <m/>
    <n v="43882"/>
    <m/>
    <s v="NSHERNANDEZ"/>
    <n v="43882"/>
    <n v="43882"/>
    <n v="43882"/>
    <n v="43881"/>
    <s v="MORTL"/>
    <d v="2020-02-24T00:00:00"/>
    <d v="2020-02-24T00:00:00"/>
    <d v="2020-02-25T00:00:00"/>
    <d v="2020-02-25T00:00:00"/>
    <m/>
    <m/>
    <m/>
    <m/>
    <m/>
    <m/>
    <m/>
    <m/>
    <m/>
    <m/>
    <s v="SVCORDERMAN"/>
    <d v="2020-03-02T00:00:00"/>
    <m/>
    <d v="2020-03-02T00:00:00"/>
    <d v="2020-03-02T00:00:00"/>
    <s v="MORTL"/>
    <d v="2020-02-28T00:00:00"/>
    <d v="2020-02-28T00:00:00"/>
    <d v="2020-02-28T00:00:00"/>
    <d v="2020-02-28T00:00:00"/>
    <s v="FARRM"/>
    <m/>
    <m/>
    <d v="2020-03-05T00:00:00"/>
    <m/>
    <s v="AWUBNEH"/>
    <m/>
    <m/>
    <m/>
    <m/>
    <m/>
    <m/>
    <m/>
    <d v="2020-04-20T00:00:00"/>
    <m/>
    <s v="MORTL"/>
    <d v="2020-02-28T00:00:00"/>
    <m/>
    <d v="2020-02-28T00:00:00"/>
    <d v="2020-02-28T00:00:00"/>
    <s v="DSEGURA"/>
    <n v="43874"/>
    <n v="43874"/>
    <n v="43875"/>
    <n v="43875"/>
    <m/>
    <m/>
    <m/>
    <m/>
    <m/>
    <x v="0"/>
    <x v="0"/>
  </r>
  <r>
    <s v="GARCP"/>
    <n v="1902422501"/>
    <s v="GB/WS-STD-BLDR CAN"/>
    <s v="SCOTT BUILDERS INC."/>
    <s v="SWCRR MAINTENANCE FACILITY"/>
    <s v="BO"/>
    <d v="2019-11-14T00:00:00"/>
    <d v="2020-04-03T00:00:00"/>
    <m/>
    <s v="2404-17451"/>
    <s v="VIS"/>
    <s v="OS"/>
    <x v="6"/>
    <s v="VIS"/>
    <s v="B2"/>
    <m/>
    <n v="43851"/>
    <n v="43851"/>
    <m/>
    <n v="190611"/>
    <n v="0"/>
    <n v="51.73"/>
    <n v="51.99"/>
    <n v="51.99"/>
    <n v="88"/>
    <m/>
    <n v="111"/>
    <n v="0"/>
    <n v="111"/>
    <n v="5618"/>
    <n v="-4190"/>
    <n v="8875"/>
    <n v="44680"/>
    <n v="23.44"/>
    <n v="-4038.55"/>
    <m/>
    <n v="23.5"/>
    <m/>
    <m/>
    <m/>
    <m/>
    <m/>
    <s v="CTATE"/>
    <n v="43845"/>
    <n v="43845"/>
    <n v="43854"/>
    <m/>
    <s v="JLFISHER"/>
    <n v="43853"/>
    <m/>
    <n v="43853"/>
    <m/>
    <s v="KMBUCK"/>
    <n v="43899"/>
    <n v="43899"/>
    <n v="43899"/>
    <n v="43801"/>
    <s v="LIZUNIGA"/>
    <d v="2020-02-10T00:00:00"/>
    <d v="2020-02-06T00:00:00"/>
    <d v="2020-02-17T00:00:00"/>
    <d v="2020-02-17T00:00:00"/>
    <s v="EZAVALA"/>
    <d v="2020-02-18T00:00:00"/>
    <d v="2020-02-18T00:00:00"/>
    <d v="2020-02-21T00:00:00"/>
    <d v="2020-02-21T00:00:00"/>
    <m/>
    <m/>
    <m/>
    <m/>
    <m/>
    <s v="SVCORDERMAN"/>
    <d v="2020-03-16T00:00:00"/>
    <m/>
    <d v="2020-03-16T00:00:00"/>
    <d v="2020-03-10T00:00:00"/>
    <s v="LIZUNIGA"/>
    <n v="43889"/>
    <n v="43889"/>
    <n v="43889"/>
    <n v="43889"/>
    <m/>
    <m/>
    <m/>
    <d v="2020-03-13T00:00:00"/>
    <m/>
    <s v="JLFISHER"/>
    <m/>
    <m/>
    <m/>
    <m/>
    <m/>
    <m/>
    <m/>
    <d v="2020-04-21T00:00:00"/>
    <d v="2020-03-25T00:00:00"/>
    <s v="LIZUNIGA"/>
    <d v="2020-02-28T00:00:00"/>
    <m/>
    <d v="2020-02-28T00:00:00"/>
    <d v="2020-02-28T00:00:00"/>
    <s v="TRJUSTICE"/>
    <n v="43788"/>
    <n v="43788"/>
    <n v="43794"/>
    <n v="43803"/>
    <m/>
    <m/>
    <m/>
    <m/>
    <m/>
    <x v="0"/>
    <x v="0"/>
  </r>
  <r>
    <s v="FARRM"/>
    <n v="2000209301"/>
    <s v="GB/CL-CUSTOM-BLDR"/>
    <s v="STEPHENS CONSTRUCTION, INC."/>
    <s v="MARK MYERS 100X150X20"/>
    <s v="BO"/>
    <d v="2020-01-30T00:00:00"/>
    <d v="2020-04-13T00:00:00"/>
    <m/>
    <n v="20005"/>
    <s v="MXC"/>
    <s v="MXC"/>
    <x v="6"/>
    <s v="VIS"/>
    <s v="B2"/>
    <m/>
    <n v="43887"/>
    <n v="43888"/>
    <m/>
    <n v="100060.11"/>
    <n v="0"/>
    <n v="41.04"/>
    <n v="41"/>
    <n v="41"/>
    <n v="35"/>
    <n v="35"/>
    <n v="54.5"/>
    <n v="0"/>
    <n v="54.5"/>
    <n v="2327.5"/>
    <n v="1750"/>
    <n v="0"/>
    <n v="15230.92"/>
    <n v="15.222"/>
    <n v="0"/>
    <m/>
    <n v="16"/>
    <m/>
    <m/>
    <m/>
    <m/>
    <m/>
    <s v="BAUTA"/>
    <n v="43893"/>
    <n v="43893"/>
    <n v="43895"/>
    <n v="43895"/>
    <s v="GONZR"/>
    <n v="43895"/>
    <n v="43895"/>
    <n v="43895"/>
    <n v="43895"/>
    <s v="BAUTA"/>
    <n v="43895"/>
    <m/>
    <n v="43895"/>
    <n v="43895"/>
    <s v="JMENDOZA1"/>
    <d v="2020-03-09T00:00:00"/>
    <d v="2020-03-09T00:00:00"/>
    <d v="2020-03-11T00:00:00"/>
    <d v="2020-03-09T00:00:00"/>
    <s v="EZAVALA"/>
    <d v="2020-03-12T00:00:00"/>
    <d v="2020-03-12T00:00:00"/>
    <d v="2020-03-13T00:00:00"/>
    <d v="2020-03-13T00:00:00"/>
    <m/>
    <m/>
    <m/>
    <m/>
    <m/>
    <s v="SVCORDERMAN"/>
    <d v="2020-03-23T00:00:00"/>
    <m/>
    <d v="2020-03-23T00:00:00"/>
    <d v="2020-03-23T00:00:00"/>
    <s v="JMENDOZA1"/>
    <n v="43909"/>
    <n v="43909"/>
    <n v="43909"/>
    <n v="43909"/>
    <s v="FARRM"/>
    <m/>
    <m/>
    <d v="2020-03-26T00:00:00"/>
    <m/>
    <s v="GREEA1"/>
    <m/>
    <m/>
    <m/>
    <m/>
    <m/>
    <m/>
    <m/>
    <d v="2020-04-09T00:00:00"/>
    <m/>
    <s v="JMENDOZA1"/>
    <d v="2020-03-20T00:00:00"/>
    <m/>
    <d v="2020-03-20T00:00:00"/>
    <d v="2020-03-19T00:00:00"/>
    <s v="JLLOREDO"/>
    <n v="43871"/>
    <n v="43872"/>
    <n v="43872"/>
    <n v="43886"/>
    <s v="MJHICKEY"/>
    <m/>
    <m/>
    <m/>
    <m/>
    <x v="0"/>
    <x v="0"/>
  </r>
  <r>
    <s v="SLMCNABB"/>
    <n v="1901850301"/>
    <s v="VP/FSTRK-STD-BLDR"/>
    <s v="BOB GRANT CONSTRUCTION,INC."/>
    <s v="CASCADIA BARN"/>
    <s v="BO"/>
    <d v="2020-02-13T00:00:00"/>
    <d v="2020-04-10T00:00:00"/>
    <m/>
    <n v="2019036"/>
    <s v="CST"/>
    <s v="MXC"/>
    <x v="6"/>
    <s v="VIS"/>
    <s v="B2"/>
    <m/>
    <n v="43879"/>
    <n v="43880"/>
    <m/>
    <n v="91597.59"/>
    <n v="0"/>
    <n v="29.15"/>
    <n v="28.38"/>
    <n v="28.38"/>
    <n v="80"/>
    <m/>
    <n v="75.5"/>
    <n v="0"/>
    <n v="75.5"/>
    <n v="4389"/>
    <n v="2090"/>
    <n v="0"/>
    <n v="15170.11"/>
    <n v="16.562000000000001"/>
    <n v="0"/>
    <m/>
    <n v="0"/>
    <m/>
    <m/>
    <m/>
    <m/>
    <m/>
    <s v="BAUTA"/>
    <n v="43887"/>
    <n v="43887"/>
    <n v="43893"/>
    <n v="43893"/>
    <s v="CAWANG"/>
    <n v="43892"/>
    <n v="43889"/>
    <n v="43892"/>
    <n v="43889"/>
    <m/>
    <m/>
    <m/>
    <m/>
    <m/>
    <s v="JMENDOZA1"/>
    <d v="2020-03-03T00:00:00"/>
    <d v="2020-03-03T00:00:00"/>
    <d v="2020-03-05T00:00:00"/>
    <d v="2020-03-05T00:00:00"/>
    <s v="OCAMA"/>
    <d v="2020-03-09T00:00:00"/>
    <d v="2020-03-09T00:00:00"/>
    <d v="2020-03-11T00:00:00"/>
    <d v="2020-03-11T00:00:00"/>
    <m/>
    <m/>
    <m/>
    <m/>
    <m/>
    <s v="SVCORDERMAN"/>
    <d v="2020-03-19T00:00:00"/>
    <m/>
    <d v="2020-03-19T00:00:00"/>
    <d v="2020-03-19T00:00:00"/>
    <s v="JMENDOZA1"/>
    <d v="2020-03-18T00:00:00"/>
    <d v="2020-03-18T00:00:00"/>
    <d v="2020-03-18T00:00:00"/>
    <d v="2020-03-18T00:00:00"/>
    <m/>
    <m/>
    <m/>
    <d v="2020-03-23T00:00:00"/>
    <m/>
    <s v="CAWANG"/>
    <m/>
    <m/>
    <m/>
    <m/>
    <m/>
    <m/>
    <m/>
    <d v="2020-04-09T00:00:00"/>
    <m/>
    <s v="JMENDOZA1"/>
    <d v="2020-03-18T00:00:00"/>
    <m/>
    <d v="2020-03-18T00:00:00"/>
    <d v="2020-03-18T00:00:00"/>
    <m/>
    <m/>
    <m/>
    <m/>
    <m/>
    <m/>
    <m/>
    <m/>
    <m/>
    <m/>
    <x v="0"/>
    <x v="0"/>
  </r>
  <r>
    <s v="SLMCNABB"/>
    <n v="1901850201"/>
    <s v="VP/FSTRK-STD-BLDR"/>
    <s v="BOB GRANT CONSTRUCTION,INC."/>
    <s v="CASCADIA WELL COVER"/>
    <s v="BO"/>
    <d v="2020-02-13T00:00:00"/>
    <d v="2020-04-03T00:00:00"/>
    <m/>
    <n v="2019036"/>
    <s v="CST"/>
    <s v="MXC"/>
    <x v="6"/>
    <s v="VIS"/>
    <s v="B2"/>
    <m/>
    <n v="43878"/>
    <n v="43880"/>
    <m/>
    <n v="25583.05"/>
    <n v="0"/>
    <n v="7.25"/>
    <n v="7.83"/>
    <n v="7.83"/>
    <n v="30"/>
    <m/>
    <n v="29"/>
    <n v="0"/>
    <n v="29"/>
    <n v="3465"/>
    <n v="1650"/>
    <n v="0"/>
    <n v="4183.7299999999996"/>
    <n v="16.353999999999999"/>
    <n v="0"/>
    <m/>
    <n v="16.350000000000001"/>
    <m/>
    <m/>
    <m/>
    <m/>
    <m/>
    <s v="ANMARTINEZ"/>
    <n v="43880"/>
    <n v="43880"/>
    <n v="43886"/>
    <n v="43886"/>
    <s v="BMARSHALL"/>
    <n v="43886"/>
    <n v="43886"/>
    <n v="43886"/>
    <n v="43886"/>
    <s v="ANMARTINEZ"/>
    <m/>
    <m/>
    <n v="43886"/>
    <n v="43886"/>
    <s v="CARBA"/>
    <d v="2020-02-26T00:00:00"/>
    <d v="2020-02-26T00:00:00"/>
    <d v="2020-03-03T00:00:00"/>
    <d v="2020-03-06T00:00:00"/>
    <m/>
    <m/>
    <m/>
    <m/>
    <m/>
    <m/>
    <m/>
    <m/>
    <m/>
    <m/>
    <s v="SVCORDERMAN"/>
    <d v="2020-03-10T00:00:00"/>
    <m/>
    <d v="2020-03-10T00:00:00"/>
    <d v="2020-03-10T00:00:00"/>
    <s v="CARBA"/>
    <n v="43899"/>
    <n v="43899"/>
    <n v="43899"/>
    <n v="43899"/>
    <m/>
    <m/>
    <m/>
    <d v="2020-03-13T00:00:00"/>
    <m/>
    <s v="AWUBNEH"/>
    <m/>
    <m/>
    <m/>
    <m/>
    <m/>
    <m/>
    <m/>
    <d v="2020-03-30T00:00:00"/>
    <m/>
    <s v="CARBA"/>
    <d v="2020-03-09T00:00:00"/>
    <m/>
    <d v="2020-03-09T00:00:00"/>
    <d v="2020-03-09T00:00:00"/>
    <m/>
    <m/>
    <m/>
    <m/>
    <m/>
    <m/>
    <m/>
    <m/>
    <m/>
    <m/>
    <x v="0"/>
    <x v="0"/>
  </r>
  <r>
    <s v="FARRM"/>
    <n v="2000350201"/>
    <s v="GB/CL-STD-BLDR"/>
    <s v="ORMAZA CONSTRUCTION, INC"/>
    <s v="NATIONAL DRY / NEW PARTS STORA"/>
    <s v="EN"/>
    <d v="2020-02-18T00:00:00"/>
    <d v="2020-04-29T00:00:00"/>
    <m/>
    <n v="19003"/>
    <s v="MXC"/>
    <s v="MXC"/>
    <x v="6"/>
    <s v="VIS"/>
    <s v="B2"/>
    <s v="OTHER"/>
    <d v="2020-02-25T00:00:00"/>
    <d v="2020-02-26T00:00:00"/>
    <m/>
    <n v="63935.51"/>
    <n v="0"/>
    <n v="19.03"/>
    <n v="0"/>
    <n v="0"/>
    <n v="20"/>
    <n v="20"/>
    <n v="23.75"/>
    <n v="0"/>
    <n v="23.75"/>
    <n v="1330"/>
    <n v="1000"/>
    <n v="0"/>
    <n v="9004.77"/>
    <n v="14.084"/>
    <n v="0"/>
    <m/>
    <n v="0"/>
    <m/>
    <m/>
    <m/>
    <m/>
    <m/>
    <s v="ANMARTINEZ"/>
    <d v="2020-03-03T00:00:00"/>
    <d v="2020-03-03T00:00:00"/>
    <d v="2020-03-05T00:00:00"/>
    <n v="43895"/>
    <s v="ICHAS"/>
    <d v="2020-03-04T00:00:00"/>
    <m/>
    <n v="43894"/>
    <n v="43895"/>
    <s v="ANMARTINEZ"/>
    <n v="43895"/>
    <n v="43895"/>
    <n v="43895"/>
    <n v="43895"/>
    <s v="JMENDOZA1"/>
    <d v="2020-03-06T00:00:00"/>
    <d v="2020-03-06T00:00:00"/>
    <d v="2020-03-06T00:00:00"/>
    <d v="2020-03-09T00:00:00"/>
    <s v="LIZUNIGA"/>
    <d v="2020-03-10T00:00:00"/>
    <d v="2020-03-10T00:00:00"/>
    <d v="2020-03-10T00:00:00"/>
    <d v="2020-03-10T00:00:00"/>
    <m/>
    <m/>
    <m/>
    <m/>
    <m/>
    <s v="SVCORDERMAN"/>
    <d v="2020-04-06T00:00:00"/>
    <m/>
    <d v="2020-04-06T00:00:00"/>
    <m/>
    <s v="JMENDOZA1"/>
    <d v="2020-03-13T00:00:00"/>
    <d v="2020-03-13T00:00:00"/>
    <d v="2020-03-13T00:00:00"/>
    <d v="2020-03-13T00:00:00"/>
    <m/>
    <m/>
    <m/>
    <m/>
    <m/>
    <s v="AWUBNEH"/>
    <m/>
    <m/>
    <m/>
    <m/>
    <m/>
    <m/>
    <m/>
    <d v="2020-04-29T00:00:00"/>
    <m/>
    <s v="JMENDOZA1"/>
    <d v="2020-03-13T00:00:00"/>
    <m/>
    <d v="2020-03-13T00:00:00"/>
    <d v="2020-03-13T00:00:00"/>
    <s v="JLLOREDO"/>
    <d v="2020-02-21T00:00:00"/>
    <m/>
    <d v="2020-02-24T00:00:00"/>
    <d v="2020-02-24T00:00:00"/>
    <m/>
    <m/>
    <m/>
    <m/>
    <m/>
    <x v="0"/>
    <x v="0"/>
  </r>
  <r>
    <s v="FARRM"/>
    <n v="2000359301"/>
    <s v="GB/CL-STD-BLDR"/>
    <s v="ENTERPRISE SALES COMPANY"/>
    <s v="REINKE, RICH"/>
    <s v="EN"/>
    <d v="2020-02-20T00:00:00"/>
    <n v="43990"/>
    <m/>
    <s v="2020-028"/>
    <s v="MXC"/>
    <s v="MXC"/>
    <x v="6"/>
    <s v="VIS"/>
    <s v="B2"/>
    <m/>
    <n v="43885"/>
    <n v="43886"/>
    <m/>
    <n v="75009.78"/>
    <n v="0"/>
    <n v="29.07"/>
    <n v="0"/>
    <n v="0"/>
    <n v="20"/>
    <n v="20"/>
    <n v="23"/>
    <n v="0"/>
    <n v="23"/>
    <n v="1330"/>
    <n v="1000"/>
    <n v="0"/>
    <n v="10607.6"/>
    <n v="14.141999999999999"/>
    <n v="0"/>
    <m/>
    <n v="0"/>
    <m/>
    <m/>
    <m/>
    <m/>
    <m/>
    <s v="BAUTA"/>
    <n v="43892"/>
    <n v="43892"/>
    <n v="43893"/>
    <n v="43893"/>
    <s v="ICHAS"/>
    <n v="43893"/>
    <m/>
    <n v="43893"/>
    <m/>
    <s v="BAUTA"/>
    <n v="43893"/>
    <m/>
    <n v="43893"/>
    <n v="43893"/>
    <s v="ELANDA"/>
    <n v="43894"/>
    <n v="43894"/>
    <d v="2020-03-05T00:00:00"/>
    <n v="43895"/>
    <s v="EZAVALA"/>
    <n v="43900"/>
    <n v="43900"/>
    <d v="2020-03-10T00:00:00"/>
    <n v="43901"/>
    <m/>
    <m/>
    <m/>
    <m/>
    <m/>
    <s v="SVCORDERMAN"/>
    <d v="2020-05-05T00:00:00"/>
    <m/>
    <d v="2020-04-29T00:00:00"/>
    <m/>
    <m/>
    <m/>
    <m/>
    <m/>
    <m/>
    <m/>
    <m/>
    <m/>
    <m/>
    <m/>
    <s v="LEASAAD"/>
    <m/>
    <m/>
    <m/>
    <m/>
    <m/>
    <m/>
    <m/>
    <d v="2020-06-05T00:00:00"/>
    <m/>
    <s v="ELANDA"/>
    <d v="2020-03-17T00:00:00"/>
    <m/>
    <d v="2020-03-17T00:00:00"/>
    <d v="2020-03-17T00:00:00"/>
    <s v="DSEGURA"/>
    <n v="43882"/>
    <n v="43882"/>
    <n v="43885"/>
    <n v="43882"/>
    <m/>
    <m/>
    <m/>
    <m/>
    <m/>
    <x v="0"/>
    <x v="0"/>
  </r>
  <r>
    <s v="FARRM"/>
    <n v="1900579002"/>
    <s v="GB/CL-ENPARTS-BLDR"/>
    <s v="BREMCO CONSTRUCTION, INC"/>
    <s v="LADWP HAYNES POWER PLANT"/>
    <s v="BO"/>
    <d v="2020-03-16T00:00:00"/>
    <m/>
    <m/>
    <m/>
    <s v="MXC"/>
    <s v="MXC"/>
    <x v="6"/>
    <s v="VIS"/>
    <s v="B2"/>
    <m/>
    <m/>
    <m/>
    <m/>
    <n v="1"/>
    <n v="0"/>
    <n v="0"/>
    <n v="0.17"/>
    <n v="0.17"/>
    <n v="0"/>
    <m/>
    <n v="0"/>
    <n v="0"/>
    <n v="0"/>
    <m/>
    <m/>
    <n v="0"/>
    <n v="1"/>
    <n v="100"/>
    <n v="-341.9"/>
    <m/>
    <n v="0"/>
    <m/>
    <m/>
    <m/>
    <m/>
    <m/>
    <s v="GONZR"/>
    <m/>
    <m/>
    <m/>
    <m/>
    <s v="CORRL"/>
    <m/>
    <m/>
    <m/>
    <m/>
    <m/>
    <m/>
    <m/>
    <m/>
    <m/>
    <m/>
    <m/>
    <m/>
    <m/>
    <m/>
    <m/>
    <m/>
    <m/>
    <m/>
    <m/>
    <m/>
    <m/>
    <m/>
    <m/>
    <m/>
    <s v="SVCORDERMAN"/>
    <d v="2020-03-17T00:00:00"/>
    <m/>
    <d v="2020-03-17T00:00:00"/>
    <d v="2020-03-17T00:00:00"/>
    <m/>
    <m/>
    <m/>
    <m/>
    <m/>
    <m/>
    <m/>
    <m/>
    <d v="2020-03-20T00:00:00"/>
    <m/>
    <s v="YHUANG"/>
    <m/>
    <m/>
    <m/>
    <m/>
    <m/>
    <m/>
    <m/>
    <d v="2020-03-24T00:00:00"/>
    <d v="2020-03-24T00:00:00"/>
    <s v="FARRM"/>
    <d v="2020-03-16T00:00:00"/>
    <m/>
    <d v="2020-03-16T00:00:00"/>
    <d v="2020-03-16T00:00:00"/>
    <s v="LOPEA"/>
    <m/>
    <m/>
    <m/>
    <m/>
    <m/>
    <m/>
    <m/>
    <m/>
    <m/>
    <x v="0"/>
    <x v="1"/>
  </r>
  <r>
    <s v="FARRM"/>
    <n v="1902052105"/>
    <s v="GB/CL-ENPARTS-BLDR"/>
    <s v="MOLZAHN CONSTRUCTION, INC"/>
    <s v="SPRINGVILLE PEPSI ADDITION"/>
    <s v="BO"/>
    <d v="2020-03-27T00:00:00"/>
    <m/>
    <m/>
    <n v="43728"/>
    <s v="VIS"/>
    <s v="VIS"/>
    <x v="6"/>
    <s v="VIS"/>
    <s v="B2"/>
    <m/>
    <m/>
    <m/>
    <m/>
    <n v="1"/>
    <n v="0"/>
    <n v="0"/>
    <n v="0.02"/>
    <n v="0.02"/>
    <n v="0"/>
    <m/>
    <n v="0"/>
    <n v="0"/>
    <n v="0"/>
    <m/>
    <m/>
    <n v="0"/>
    <n v="1"/>
    <n v="100"/>
    <n v="0"/>
    <m/>
    <n v="0"/>
    <m/>
    <m/>
    <m/>
    <m/>
    <m/>
    <s v="JLIAO"/>
    <m/>
    <m/>
    <m/>
    <m/>
    <s v="DWESSEL"/>
    <m/>
    <m/>
    <m/>
    <m/>
    <m/>
    <m/>
    <m/>
    <m/>
    <m/>
    <s v="NNAVA"/>
    <d v="2020-03-27T00:00:00"/>
    <d v="2020-03-27T00:00:00"/>
    <d v="2020-03-27T00:00:00"/>
    <d v="2020-03-27T00:00:00"/>
    <m/>
    <m/>
    <m/>
    <m/>
    <m/>
    <m/>
    <m/>
    <m/>
    <m/>
    <m/>
    <s v="SVCORDERMAN"/>
    <d v="2020-03-30T00:00:00"/>
    <m/>
    <d v="2020-03-30T00:00:00"/>
    <m/>
    <s v="NNAVA"/>
    <d v="2020-03-27T00:00:00"/>
    <d v="2020-03-27T00:00:00"/>
    <d v="2020-03-27T00:00:00"/>
    <d v="2020-03-27T00:00:00"/>
    <m/>
    <m/>
    <m/>
    <m/>
    <m/>
    <s v="DWESSEL"/>
    <m/>
    <m/>
    <m/>
    <m/>
    <m/>
    <m/>
    <m/>
    <m/>
    <m/>
    <s v="NNAVA"/>
    <d v="2020-03-27T00:00:00"/>
    <m/>
    <d v="2020-03-27T00:00:00"/>
    <d v="2020-03-27T00:00:00"/>
    <s v="RIVEC"/>
    <m/>
    <m/>
    <m/>
    <m/>
    <m/>
    <m/>
    <m/>
    <m/>
    <m/>
    <x v="0"/>
    <x v="1"/>
  </r>
  <r>
    <s v="FARRM"/>
    <n v="1901642002"/>
    <s v="GB-ENPARTS-BLDR"/>
    <s v="CHAMPION CONTRACTORS, INC"/>
    <s v="AMAZING FACTS WAREHOUSE"/>
    <s v="BO"/>
    <d v="2020-03-11T00:00:00"/>
    <m/>
    <m/>
    <s v="Job # 19-981"/>
    <s v="MXC"/>
    <s v="MXC"/>
    <x v="6"/>
    <s v="VIS"/>
    <s v="B3"/>
    <m/>
    <m/>
    <m/>
    <m/>
    <n v="314.91000000000003"/>
    <n v="0"/>
    <n v="0.09"/>
    <n v="0.09"/>
    <n v="0.09"/>
    <n v="0"/>
    <m/>
    <n v="0"/>
    <n v="0"/>
    <n v="0"/>
    <m/>
    <m/>
    <n v="0"/>
    <n v="113.91"/>
    <n v="36.171999999999997"/>
    <n v="112.43"/>
    <m/>
    <n v="0"/>
    <m/>
    <m/>
    <m/>
    <m/>
    <m/>
    <s v="NSHERNANDEZ"/>
    <m/>
    <m/>
    <m/>
    <m/>
    <s v="BAUTA"/>
    <m/>
    <m/>
    <m/>
    <m/>
    <m/>
    <m/>
    <m/>
    <m/>
    <m/>
    <s v="JKTURNER"/>
    <d v="2020-03-11T00:00:00"/>
    <d v="2020-03-11T00:00:00"/>
    <d v="2020-03-11T00:00:00"/>
    <d v="2020-03-11T00:00:00"/>
    <m/>
    <m/>
    <m/>
    <m/>
    <m/>
    <m/>
    <m/>
    <m/>
    <m/>
    <m/>
    <s v="SVCORDERMAN"/>
    <d v="2020-03-12T00:00:00"/>
    <m/>
    <d v="2020-03-12T00:00:00"/>
    <d v="2020-03-12T00:00:00"/>
    <m/>
    <m/>
    <m/>
    <m/>
    <m/>
    <m/>
    <m/>
    <m/>
    <n v="43906"/>
    <m/>
    <s v="KPTRAN"/>
    <m/>
    <m/>
    <m/>
    <m/>
    <m/>
    <m/>
    <m/>
    <d v="2020-03-23T00:00:00"/>
    <n v="43917"/>
    <s v="JKTURNER"/>
    <d v="2020-03-11T00:00:00"/>
    <m/>
    <d v="2020-03-11T00:00:00"/>
    <d v="2020-03-11T00:00:00"/>
    <s v="DSEGURA"/>
    <m/>
    <m/>
    <m/>
    <m/>
    <m/>
    <m/>
    <m/>
    <m/>
    <m/>
    <x v="0"/>
    <x v="1"/>
  </r>
  <r>
    <s v="FARRM"/>
    <n v="2000099101"/>
    <s v="GB/CL-STD-BLDR"/>
    <s v="NORTH VALLEY BUILDING SYSTEMS, INC"/>
    <s v="FRANKLIN CONSTRUCTION"/>
    <s v="BO"/>
    <d v="2020-01-16T00:00:00"/>
    <d v="2020-04-16T00:00:00"/>
    <m/>
    <s v="20-1302"/>
    <s v="MXC"/>
    <s v="MXC"/>
    <x v="6"/>
    <s v="VIS"/>
    <s v="C1"/>
    <s v="OTHER"/>
    <n v="43901"/>
    <n v="43902"/>
    <m/>
    <n v="33730.76"/>
    <n v="0"/>
    <n v="10.75"/>
    <n v="10.54"/>
    <n v="10.54"/>
    <n v="20"/>
    <n v="20"/>
    <n v="23.5"/>
    <n v="0"/>
    <n v="23.5"/>
    <n v="1330"/>
    <n v="1000"/>
    <n v="0"/>
    <n v="5325.05"/>
    <n v="15.787000000000001"/>
    <n v="0"/>
    <m/>
    <n v="16"/>
    <m/>
    <m/>
    <m/>
    <m/>
    <m/>
    <s v="ANMARTINEZ"/>
    <n v="43903"/>
    <m/>
    <n v="43908"/>
    <n v="43861"/>
    <s v="ICHAS"/>
    <n v="43907"/>
    <m/>
    <n v="43907"/>
    <n v="43861"/>
    <s v="ANMARTINEZ"/>
    <n v="43908"/>
    <m/>
    <n v="43908"/>
    <n v="43861"/>
    <s v="MARTJ"/>
    <d v="2020-03-17T00:00:00"/>
    <d v="2020-03-17T00:00:00"/>
    <d v="2020-03-17T00:00:00"/>
    <d v="2020-03-17T00:00:00"/>
    <s v="GLUGO"/>
    <d v="2020-03-18T00:00:00"/>
    <m/>
    <d v="2020-03-18T00:00:00"/>
    <d v="2020-03-19T00:00:00"/>
    <m/>
    <m/>
    <m/>
    <m/>
    <m/>
    <s v="SVCORDERMAN"/>
    <d v="2020-03-26T00:00:00"/>
    <m/>
    <d v="2020-03-26T00:00:00"/>
    <d v="2020-03-26T00:00:00"/>
    <s v="MARTJ"/>
    <n v="43915"/>
    <n v="43913"/>
    <n v="43915"/>
    <n v="43913"/>
    <s v="FARRM"/>
    <m/>
    <m/>
    <m/>
    <m/>
    <s v="HUAGUILAR"/>
    <m/>
    <m/>
    <m/>
    <m/>
    <m/>
    <m/>
    <m/>
    <d v="2020-04-13T00:00:00"/>
    <m/>
    <s v="MARTJ"/>
    <d v="2020-03-25T00:00:00"/>
    <m/>
    <d v="2020-03-25T00:00:00"/>
    <d v="2020-03-25T00:00:00"/>
    <s v="JLLOREDO"/>
    <n v="43852"/>
    <n v="43852"/>
    <n v="43853"/>
    <n v="43853"/>
    <m/>
    <m/>
    <m/>
    <m/>
    <m/>
    <x v="0"/>
    <x v="0"/>
  </r>
  <r>
    <s v="FARRM"/>
    <n v="2000274201"/>
    <s v="GB/CL-STD-BLDR"/>
    <s v="LANDMARK BUILDERS, INC."/>
    <s v="WWSD CARPORT #1"/>
    <s v="BO"/>
    <d v="2020-02-07T00:00:00"/>
    <d v="2020-03-24T00:00:00"/>
    <m/>
    <m/>
    <s v="MXC"/>
    <s v="MXC"/>
    <x v="6"/>
    <s v="VIS"/>
    <s v="C1"/>
    <m/>
    <n v="43879"/>
    <n v="43880"/>
    <m/>
    <n v="24179.62"/>
    <n v="24179.62"/>
    <n v="7.73"/>
    <n v="7.58"/>
    <n v="7.58"/>
    <n v="20"/>
    <n v="20"/>
    <n v="15"/>
    <n v="0"/>
    <n v="15"/>
    <n v="1330"/>
    <n v="1000"/>
    <n v="0"/>
    <n v="3393.89"/>
    <n v="14.036"/>
    <n v="3469.81"/>
    <n v="14.35"/>
    <n v="16"/>
    <m/>
    <m/>
    <m/>
    <m/>
    <m/>
    <s v="NSHERNANDEZ"/>
    <n v="43880"/>
    <n v="43880"/>
    <n v="43881"/>
    <n v="43881"/>
    <s v="ICHAS"/>
    <n v="43881"/>
    <m/>
    <n v="43881"/>
    <m/>
    <s v="NSHERNANDEZ"/>
    <n v="43881"/>
    <n v="43881"/>
    <n v="43881"/>
    <n v="43880"/>
    <s v="CORTL"/>
    <n v="43882"/>
    <n v="43882"/>
    <n v="43885"/>
    <n v="43883"/>
    <m/>
    <m/>
    <m/>
    <m/>
    <m/>
    <m/>
    <m/>
    <m/>
    <m/>
    <m/>
    <s v="SVCORDERMAN"/>
    <n v="43892"/>
    <m/>
    <n v="43892"/>
    <d v="2020-03-02T00:00:00"/>
    <s v="CORTL"/>
    <n v="43888"/>
    <n v="43888"/>
    <n v="43888"/>
    <n v="43888"/>
    <s v="FARRM"/>
    <m/>
    <m/>
    <d v="2020-03-05T00:00:00"/>
    <m/>
    <s v="AWUBNEH"/>
    <m/>
    <m/>
    <m/>
    <m/>
    <m/>
    <m/>
    <m/>
    <d v="2020-03-24T00:00:00"/>
    <d v="2020-03-24T00:00:00"/>
    <s v="CORTL"/>
    <d v="2020-02-28T00:00:00"/>
    <m/>
    <d v="2020-02-28T00:00:00"/>
    <d v="2020-02-28T00:00:00"/>
    <s v="JLLOREDO"/>
    <n v="43874"/>
    <m/>
    <n v="43875"/>
    <n v="43875"/>
    <m/>
    <m/>
    <m/>
    <m/>
    <m/>
    <x v="0"/>
    <x v="0"/>
  </r>
  <r>
    <s v="GREEJ1"/>
    <n v="2000424901"/>
    <s v="GB/CL-CUSTOM-BLDR"/>
    <s v="SCOTT BUILDERS INC."/>
    <s v="RIDING ARENA"/>
    <s v="EN"/>
    <d v="2020-02-28T00:00:00"/>
    <d v="2020-05-07T00:00:00"/>
    <m/>
    <s v="tba"/>
    <s v="MXC"/>
    <s v="KC3"/>
    <x v="6"/>
    <s v="VIS"/>
    <s v="C1"/>
    <s v="FAB"/>
    <d v="2020-03-16T00:00:00"/>
    <d v="2020-03-17T00:00:00"/>
    <m/>
    <n v="232982.78"/>
    <n v="0"/>
    <n v="66.52"/>
    <n v="0"/>
    <n v="0"/>
    <n v="35"/>
    <n v="35"/>
    <n v="35.5"/>
    <n v="0.5"/>
    <n v="36"/>
    <n v="3258.5"/>
    <n v="2450"/>
    <n v="0"/>
    <n v="50055.31"/>
    <n v="21.484999999999999"/>
    <n v="0"/>
    <m/>
    <n v="21"/>
    <m/>
    <m/>
    <m/>
    <m/>
    <m/>
    <s v="MORRJ1"/>
    <d v="2020-03-16T00:00:00"/>
    <d v="2020-03-16T00:00:00"/>
    <d v="2020-03-18T00:00:00"/>
    <d v="2020-03-18T00:00:00"/>
    <s v="HAMIS"/>
    <d v="2020-03-17T00:00:00"/>
    <m/>
    <d v="2020-03-17T00:00:00"/>
    <m/>
    <s v="MORRJ1"/>
    <n v="43908"/>
    <m/>
    <d v="2020-03-18T00:00:00"/>
    <d v="2020-03-18T00:00:00"/>
    <s v="MENDP"/>
    <d v="2020-03-19T00:00:00"/>
    <d v="2020-03-18T00:00:00"/>
    <d v="2020-03-20T00:00:00"/>
    <d v="2020-03-20T00:00:00"/>
    <m/>
    <m/>
    <m/>
    <m/>
    <m/>
    <m/>
    <m/>
    <m/>
    <m/>
    <m/>
    <s v="SVCORDERMAN"/>
    <d v="2020-04-08T00:00:00"/>
    <m/>
    <d v="2020-04-08T00:00:00"/>
    <m/>
    <s v="MENDP"/>
    <d v="2020-03-24T00:00:00"/>
    <d v="2020-03-24T00:00:00"/>
    <d v="2020-03-24T00:00:00"/>
    <d v="2020-03-24T00:00:00"/>
    <s v="GREEJ1"/>
    <m/>
    <m/>
    <m/>
    <m/>
    <s v="JLFISHER"/>
    <m/>
    <m/>
    <m/>
    <m/>
    <m/>
    <m/>
    <m/>
    <d v="2020-05-06T00:00:00"/>
    <m/>
    <s v="MENDP"/>
    <d v="2020-03-26T00:00:00"/>
    <m/>
    <d v="2020-03-26T00:00:00"/>
    <d v="2020-03-24T00:00:00"/>
    <s v="ESCOA"/>
    <d v="2020-03-09T00:00:00"/>
    <m/>
    <d v="2020-03-10T00:00:00"/>
    <d v="2020-03-15T00:00:00"/>
    <s v="MJHICKEY"/>
    <m/>
    <m/>
    <m/>
    <m/>
    <x v="0"/>
    <x v="0"/>
  </r>
  <r>
    <s v="FARRM"/>
    <n v="2000286201"/>
    <s v="GB/CL-STD-BLDR"/>
    <s v="ENTERPRISE SALES COMPANY"/>
    <s v="JOHN OLSON"/>
    <s v="BO"/>
    <d v="2020-02-10T00:00:00"/>
    <d v="2020-04-13T00:00:00"/>
    <m/>
    <s v="2020-021"/>
    <s v="MXC"/>
    <s v="MXC"/>
    <x v="6"/>
    <s v="VIS"/>
    <s v="D1"/>
    <m/>
    <d v="2020-02-21T00:00:00"/>
    <d v="2020-02-24T00:00:00"/>
    <m/>
    <n v="15746.9"/>
    <n v="0"/>
    <n v="5.28"/>
    <n v="5.49"/>
    <n v="5.49"/>
    <n v="20"/>
    <n v="20"/>
    <n v="27"/>
    <n v="0"/>
    <n v="27"/>
    <n v="1330"/>
    <n v="1000"/>
    <n v="0"/>
    <n v="2763.4"/>
    <n v="17.548999999999999"/>
    <n v="0"/>
    <m/>
    <n v="18"/>
    <m/>
    <m/>
    <m/>
    <m/>
    <m/>
    <s v="NSHERNANDEZ"/>
    <n v="43888"/>
    <n v="43888"/>
    <n v="43889"/>
    <n v="43889"/>
    <s v="GONZR"/>
    <n v="43889"/>
    <m/>
    <n v="43889"/>
    <m/>
    <s v="NSHERNANDEZ"/>
    <n v="43889"/>
    <n v="43889"/>
    <n v="43889"/>
    <n v="43889"/>
    <s v="EFGALVAN"/>
    <d v="2020-03-02T00:00:00"/>
    <d v="2020-03-02T00:00:00"/>
    <d v="2020-03-03T00:00:00"/>
    <d v="2020-03-03T00:00:00"/>
    <m/>
    <m/>
    <m/>
    <m/>
    <m/>
    <m/>
    <m/>
    <m/>
    <m/>
    <m/>
    <s v="SVCORDERMAN"/>
    <d v="2020-03-09T00:00:00"/>
    <m/>
    <d v="2020-03-09T00:00:00"/>
    <d v="2020-03-09T00:00:00"/>
    <s v="EFGALVAN"/>
    <n v="43896"/>
    <n v="43896"/>
    <n v="43896"/>
    <n v="43896"/>
    <s v="FARRM"/>
    <m/>
    <m/>
    <d v="2020-03-12T00:00:00"/>
    <m/>
    <s v="SLSEYFERT"/>
    <m/>
    <m/>
    <m/>
    <m/>
    <m/>
    <m/>
    <m/>
    <d v="2020-04-13T00:00:00"/>
    <m/>
    <s v="EFGALVAN"/>
    <d v="2020-03-06T00:00:00"/>
    <m/>
    <d v="2020-03-06T00:00:00"/>
    <d v="2020-03-05T00:00:00"/>
    <s v="ESCOA"/>
    <n v="43873"/>
    <n v="43873"/>
    <n v="43874"/>
    <n v="43878"/>
    <m/>
    <m/>
    <m/>
    <m/>
    <m/>
    <x v="0"/>
    <x v="0"/>
  </r>
  <r>
    <s v="JRTHOMAS"/>
    <n v="1901301707"/>
    <s v="CLAIM-ENPARTS-BLDR"/>
    <s v="MC NORTHWEST, LLC"/>
    <s v="SUTTER METALS - TACOMA RECYCLE"/>
    <s v="BO"/>
    <d v="2020-02-21T00:00:00"/>
    <m/>
    <m/>
    <s v="19-01"/>
    <s v="CAN"/>
    <s v="KC3"/>
    <x v="6"/>
    <s v="VIS"/>
    <s v="D1"/>
    <s v="OTHER, STP"/>
    <m/>
    <m/>
    <m/>
    <n v="642"/>
    <n v="0"/>
    <n v="0.06"/>
    <n v="0.06"/>
    <n v="0.06"/>
    <n v="0"/>
    <m/>
    <n v="0"/>
    <n v="0"/>
    <n v="0"/>
    <m/>
    <m/>
    <n v="0"/>
    <n v="0"/>
    <m/>
    <n v="0"/>
    <m/>
    <n v="0"/>
    <m/>
    <m/>
    <m/>
    <m/>
    <m/>
    <s v="MORRJ1"/>
    <m/>
    <m/>
    <m/>
    <m/>
    <s v="HAMIS"/>
    <m/>
    <m/>
    <m/>
    <m/>
    <m/>
    <m/>
    <m/>
    <m/>
    <m/>
    <s v="GARCP"/>
    <d v="2020-02-21T00:00:00"/>
    <d v="2020-02-21T00:00:00"/>
    <d v="2020-02-21T00:00:00"/>
    <d v="2020-02-21T00:00:00"/>
    <m/>
    <m/>
    <m/>
    <m/>
    <m/>
    <m/>
    <m/>
    <m/>
    <m/>
    <m/>
    <m/>
    <m/>
    <m/>
    <m/>
    <d v="2020-02-24T00:00:00"/>
    <m/>
    <m/>
    <m/>
    <m/>
    <m/>
    <m/>
    <m/>
    <m/>
    <m/>
    <m/>
    <s v="HAMIS"/>
    <m/>
    <m/>
    <m/>
    <m/>
    <m/>
    <m/>
    <m/>
    <d v="2020-02-27T00:00:00"/>
    <m/>
    <s v="GARCP"/>
    <d v="2020-02-24T00:00:00"/>
    <m/>
    <d v="2020-02-24T00:00:00"/>
    <d v="2020-02-24T00:00:00"/>
    <s v="PATEY"/>
    <m/>
    <m/>
    <m/>
    <m/>
    <m/>
    <m/>
    <m/>
    <m/>
    <m/>
    <x v="0"/>
    <x v="2"/>
  </r>
  <r>
    <s v="JRTHOMAS"/>
    <n v="1901301709"/>
    <s v="CLAIM-ENPARTS-BLDR"/>
    <s v="MC NORTHWEST, LLC"/>
    <s v="SUTTER METALS - TACOMA RECYCLE"/>
    <s v="BO"/>
    <d v="2020-02-28T00:00:00"/>
    <m/>
    <m/>
    <s v="19-01"/>
    <s v="CAN"/>
    <s v="KC3"/>
    <x v="6"/>
    <s v="VIS"/>
    <s v="D1"/>
    <s v="OTHER"/>
    <m/>
    <m/>
    <m/>
    <n v="640"/>
    <n v="0"/>
    <n v="0.09"/>
    <n v="0.09"/>
    <n v="0.09"/>
    <n v="0"/>
    <m/>
    <n v="0"/>
    <n v="0"/>
    <n v="0"/>
    <m/>
    <m/>
    <n v="0"/>
    <n v="245"/>
    <n v="38.280999999999999"/>
    <n v="-355.89"/>
    <m/>
    <n v="0"/>
    <m/>
    <m/>
    <m/>
    <m/>
    <m/>
    <s v="MORRJ1"/>
    <m/>
    <m/>
    <m/>
    <m/>
    <s v="HAMIS"/>
    <m/>
    <m/>
    <m/>
    <m/>
    <m/>
    <m/>
    <m/>
    <m/>
    <m/>
    <s v="GARCP"/>
    <d v="2020-02-28T00:00:00"/>
    <d v="2020-02-28T00:00:00"/>
    <d v="2020-02-28T00:00:00"/>
    <d v="2020-02-28T00:00:00"/>
    <m/>
    <m/>
    <m/>
    <m/>
    <m/>
    <m/>
    <m/>
    <m/>
    <m/>
    <m/>
    <s v="SVCORDERMAN"/>
    <d v="2020-03-02T00:00:00"/>
    <m/>
    <d v="2020-03-02T00:00:00"/>
    <d v="2020-03-02T00:00:00"/>
    <m/>
    <m/>
    <m/>
    <m/>
    <m/>
    <m/>
    <m/>
    <m/>
    <n v="43895"/>
    <m/>
    <s v="HAMIS"/>
    <m/>
    <m/>
    <m/>
    <m/>
    <m/>
    <m/>
    <m/>
    <d v="2020-03-05T00:00:00"/>
    <n v="43895"/>
    <s v="GARCP"/>
    <d v="2020-03-02T00:00:00"/>
    <m/>
    <d v="2020-03-02T00:00:00"/>
    <d v="2020-02-28T00:00:00"/>
    <s v="PATEY"/>
    <m/>
    <m/>
    <m/>
    <m/>
    <m/>
    <m/>
    <m/>
    <m/>
    <m/>
    <x v="0"/>
    <x v="2"/>
  </r>
  <r>
    <s v="MARQD"/>
    <n v="1804817010"/>
    <s v="VP/Z-CUSTOM-BLDR"/>
    <s v="ENGINEERED STRUCTURES OF SAN DIEGO INC."/>
    <s v="P921 - CAIRO CONSTRUCTION"/>
    <s v="BO"/>
    <d v="2020-03-23T00:00:00"/>
    <d v="2020-04-01T00:00:00"/>
    <m/>
    <m/>
    <s v="VIS"/>
    <s v="VIS"/>
    <x v="6"/>
    <s v="VIS"/>
    <s v="D1"/>
    <m/>
    <d v="2020-03-24T00:00:00"/>
    <d v="2020-03-25T00:00:00"/>
    <m/>
    <n v="5393.02"/>
    <n v="0"/>
    <n v="0.08"/>
    <n v="0.99"/>
    <n v="0.99"/>
    <n v="0"/>
    <m/>
    <n v="0"/>
    <n v="0"/>
    <n v="0"/>
    <m/>
    <m/>
    <n v="0"/>
    <n v="1762.9"/>
    <n v="32.689"/>
    <n v="0"/>
    <m/>
    <n v="0"/>
    <m/>
    <m/>
    <m/>
    <m/>
    <m/>
    <s v="DWESSEL"/>
    <m/>
    <m/>
    <m/>
    <m/>
    <s v="KPTRAN"/>
    <m/>
    <m/>
    <m/>
    <m/>
    <m/>
    <m/>
    <m/>
    <m/>
    <m/>
    <m/>
    <m/>
    <m/>
    <m/>
    <m/>
    <m/>
    <m/>
    <m/>
    <m/>
    <m/>
    <m/>
    <m/>
    <m/>
    <m/>
    <m/>
    <s v="SVCORDERMAN"/>
    <m/>
    <m/>
    <d v="2020-03-26T00:00:00"/>
    <d v="2020-03-26T00:00:00"/>
    <m/>
    <m/>
    <m/>
    <m/>
    <m/>
    <m/>
    <m/>
    <m/>
    <d v="2020-03-30T00:00:00"/>
    <m/>
    <s v="HUAGUILAR"/>
    <m/>
    <m/>
    <m/>
    <m/>
    <m/>
    <m/>
    <m/>
    <d v="2020-04-02T00:00:00"/>
    <m/>
    <s v="MDAVIS"/>
    <d v="2020-03-24T00:00:00"/>
    <m/>
    <d v="2020-03-24T00:00:00"/>
    <d v="2020-03-25T00:00:00"/>
    <s v="DETRAUGHBER"/>
    <m/>
    <m/>
    <m/>
    <m/>
    <m/>
    <m/>
    <m/>
    <m/>
    <m/>
    <x v="1"/>
    <x v="0"/>
  </r>
  <r>
    <s v="QUALC"/>
    <n v="1902338301"/>
    <s v="GB/WS-STD-BLDR"/>
    <s v="STEWART GENERAL CONTRACTORS, LLC"/>
    <s v="10481 RAILROAD DRIVE OFFICE BU"/>
    <s v="BO"/>
    <d v="2019-10-31T00:00:00"/>
    <d v="2020-03-20T00:00:00"/>
    <m/>
    <s v="10481 Railroad Drive"/>
    <s v="VIS"/>
    <s v="VIS"/>
    <x v="10"/>
    <s v="VIS"/>
    <s v="B1"/>
    <m/>
    <d v="2020-02-10T00:00:00"/>
    <d v="2020-02-11T00:00:00"/>
    <m/>
    <n v="81591.039999999994"/>
    <n v="81591.039999999994"/>
    <n v="24.03"/>
    <n v="25.16"/>
    <n v="25.16"/>
    <n v="70"/>
    <m/>
    <n v="105.25"/>
    <n v="0"/>
    <n v="105.25"/>
    <n v="730.85"/>
    <n v="527"/>
    <n v="7837.5"/>
    <n v="21444.04"/>
    <n v="26.282"/>
    <n v="4973.3599999999997"/>
    <n v="6.0949999999999998"/>
    <n v="15.01"/>
    <m/>
    <m/>
    <m/>
    <m/>
    <m/>
    <s v="JLIAO"/>
    <n v="43787"/>
    <n v="43787"/>
    <n v="43790"/>
    <m/>
    <s v="DWESSEL"/>
    <n v="43789"/>
    <n v="43789"/>
    <n v="43789"/>
    <m/>
    <s v="CSJIS"/>
    <m/>
    <m/>
    <n v="43809"/>
    <m/>
    <s v="RODRP"/>
    <d v="2020-02-10T00:00:00"/>
    <d v="2020-02-10T00:00:00"/>
    <d v="2020-02-17T00:00:00"/>
    <d v="2020-02-28T00:00:00"/>
    <s v="SVERA1"/>
    <d v="2020-02-24T00:00:00"/>
    <d v="2020-02-24T00:00:00"/>
    <d v="2020-02-26T00:00:00"/>
    <d v="2020-02-26T00:00:00"/>
    <m/>
    <m/>
    <m/>
    <m/>
    <m/>
    <s v="SVCORDERMAN"/>
    <d v="2020-02-27T00:00:00"/>
    <m/>
    <d v="2020-02-27T00:00:00"/>
    <d v="2020-02-28T00:00:00"/>
    <s v="RODRP"/>
    <m/>
    <m/>
    <n v="43889"/>
    <m/>
    <m/>
    <m/>
    <m/>
    <d v="2020-03-04T00:00:00"/>
    <m/>
    <s v="HEFLA"/>
    <m/>
    <m/>
    <m/>
    <m/>
    <m/>
    <m/>
    <m/>
    <d v="2020-03-17T00:00:00"/>
    <n v="43913"/>
    <s v="RODRP"/>
    <d v="2020-02-26T00:00:00"/>
    <m/>
    <d v="2020-02-26T00:00:00"/>
    <d v="2020-02-28T00:00:00"/>
    <s v="TRJUSTICE"/>
    <n v="43773"/>
    <n v="43773"/>
    <n v="43776"/>
    <n v="43776"/>
    <m/>
    <m/>
    <m/>
    <m/>
    <m/>
    <x v="1"/>
    <x v="0"/>
  </r>
  <r>
    <s v="JLHILL"/>
    <n v="1902515101"/>
    <s v="GB/WS-STD-BLDR"/>
    <s v="CHAR DON BUILDERS INC"/>
    <s v="NEXT DOOR LIQUOR"/>
    <s v="BO"/>
    <d v="2019-11-21T00:00:00"/>
    <d v="2020-04-08T00:00:00"/>
    <m/>
    <s v="Next Door Liquor"/>
    <s v="VIS"/>
    <s v="VIS"/>
    <x v="10"/>
    <s v="VIS"/>
    <s v="B1"/>
    <m/>
    <n v="43859"/>
    <n v="43859"/>
    <m/>
    <n v="109666.24000000001"/>
    <n v="0"/>
    <n v="36.33"/>
    <n v="35.049999999999997"/>
    <n v="35.049999999999997"/>
    <n v="47"/>
    <n v="47"/>
    <n v="90"/>
    <n v="0.5"/>
    <n v="90.5"/>
    <n v="5053"/>
    <n v="3139"/>
    <n v="0"/>
    <n v="30238.240000000002"/>
    <n v="27.573"/>
    <n v="0"/>
    <m/>
    <n v="19.760000000000002"/>
    <m/>
    <m/>
    <m/>
    <m/>
    <m/>
    <s v="JLIAO"/>
    <n v="43882"/>
    <m/>
    <n v="43888"/>
    <n v="43885"/>
    <s v="HERRG"/>
    <n v="43888"/>
    <n v="43886"/>
    <n v="43888"/>
    <n v="43886"/>
    <m/>
    <m/>
    <m/>
    <m/>
    <m/>
    <s v="KMCCARTY2"/>
    <n v="43886"/>
    <n v="43889"/>
    <n v="43894"/>
    <n v="43895"/>
    <s v="APABLO2"/>
    <n v="43895"/>
    <n v="43895"/>
    <n v="43896"/>
    <n v="43900"/>
    <m/>
    <m/>
    <m/>
    <m/>
    <m/>
    <s v="SVCORDERMAN"/>
    <n v="43909"/>
    <m/>
    <d v="2020-03-19T00:00:00"/>
    <d v="2020-03-19T00:00:00"/>
    <s v="KMCCARTY2"/>
    <n v="43896"/>
    <n v="43908"/>
    <n v="43899"/>
    <n v="43908"/>
    <s v="COMPASS"/>
    <m/>
    <m/>
    <d v="2020-03-23T00:00:00"/>
    <n v="43914"/>
    <s v="HAMIS"/>
    <m/>
    <m/>
    <m/>
    <m/>
    <m/>
    <m/>
    <m/>
    <d v="2020-04-06T00:00:00"/>
    <m/>
    <s v="KMCCARTY2"/>
    <d v="2020-03-18T00:00:00"/>
    <m/>
    <d v="2020-03-18T00:00:00"/>
    <d v="2020-03-18T00:00:00"/>
    <s v="RIVEC"/>
    <n v="43864"/>
    <n v="43864"/>
    <n v="43875"/>
    <n v="43881"/>
    <m/>
    <m/>
    <m/>
    <m/>
    <m/>
    <x v="0"/>
    <x v="0"/>
  </r>
  <r>
    <s v="MACLOVER"/>
    <n v="1902439201"/>
    <s v="VP/Z-CUSTOM-BLDR"/>
    <s v="BLUE LLAMA SUPPLY CO. LLC"/>
    <s v="COBALT TRUCK PREP"/>
    <s v="BO"/>
    <d v="2019-12-13T00:00:00"/>
    <d v="2020-04-10T00:00:00"/>
    <m/>
    <m/>
    <s v="VIS"/>
    <s v="VIS"/>
    <x v="10"/>
    <s v="VIS"/>
    <s v="B1"/>
    <s v="OTHER"/>
    <d v="2020-03-13T00:00:00"/>
    <d v="2020-03-16T00:00:00"/>
    <m/>
    <n v="37322.129999999997"/>
    <n v="0"/>
    <n v="9.82"/>
    <n v="10.4"/>
    <n v="10.4"/>
    <n v="58.45"/>
    <m/>
    <n v="95.75"/>
    <n v="0"/>
    <n v="95.75"/>
    <n v="13499.72"/>
    <n v="6428.44"/>
    <n v="0"/>
    <n v="7656.82"/>
    <n v="20.515000000000001"/>
    <n v="0"/>
    <m/>
    <n v="0"/>
    <m/>
    <m/>
    <m/>
    <m/>
    <m/>
    <s v="JLIAO"/>
    <n v="43850"/>
    <n v="43850"/>
    <n v="43857"/>
    <n v="43851"/>
    <s v="MLJOB"/>
    <n v="43853"/>
    <n v="43853"/>
    <n v="43853"/>
    <n v="43853"/>
    <s v="MSILLER"/>
    <n v="43858"/>
    <n v="43858"/>
    <n v="43858"/>
    <n v="43858"/>
    <s v="KMCCARTY"/>
    <d v="2020-01-29T00:00:00"/>
    <d v="2020-01-29T00:00:00"/>
    <d v="2020-02-11T00:00:00"/>
    <d v="2020-03-11T00:00:00"/>
    <s v="SVERA1"/>
    <d v="2020-03-02T00:00:00"/>
    <d v="2020-03-02T00:00:00"/>
    <d v="2020-03-05T00:00:00"/>
    <d v="2020-03-06T00:00:00"/>
    <m/>
    <m/>
    <m/>
    <m/>
    <m/>
    <s v="SVCORDERMAN"/>
    <d v="2020-03-12T00:00:00"/>
    <m/>
    <d v="2020-03-17T00:00:00"/>
    <d v="2020-03-17T00:00:00"/>
    <s v="KMCCARTY"/>
    <n v="43873"/>
    <n v="43873"/>
    <n v="43874"/>
    <n v="43901"/>
    <m/>
    <m/>
    <m/>
    <d v="2020-03-20T00:00:00"/>
    <m/>
    <s v="MLJOB"/>
    <m/>
    <m/>
    <m/>
    <m/>
    <m/>
    <m/>
    <m/>
    <d v="2020-04-09T00:00:00"/>
    <m/>
    <s v="KMCCARTY2"/>
    <d v="2020-03-11T00:00:00"/>
    <m/>
    <d v="2020-03-11T00:00:00"/>
    <d v="2020-03-11T00:00:00"/>
    <s v="MSILLER"/>
    <n v="43845"/>
    <n v="43845"/>
    <n v="43846"/>
    <n v="43846"/>
    <m/>
    <m/>
    <m/>
    <m/>
    <m/>
    <x v="0"/>
    <x v="0"/>
  </r>
  <r>
    <s v="QUALC"/>
    <n v="1902714101"/>
    <s v="GB/WS-CUSTOM-BLDR"/>
    <s v="ORMAZA CONSTRUCTION, INC"/>
    <s v="WESTERN NEVADA SUPPLY WHSE ADD"/>
    <s v="BO"/>
    <d v="2019-12-26T00:00:00"/>
    <d v="2020-04-13T00:00:00"/>
    <m/>
    <n v="18021"/>
    <s v="VIS"/>
    <s v="MXC"/>
    <x v="10"/>
    <s v="VIS"/>
    <s v="B1"/>
    <s v="OTHER"/>
    <d v="2020-02-26T00:00:00"/>
    <d v="2020-02-27T00:00:00"/>
    <m/>
    <n v="70889"/>
    <n v="0"/>
    <n v="21.92"/>
    <n v="18.07"/>
    <n v="18.07"/>
    <n v="80"/>
    <n v="80"/>
    <n v="112"/>
    <n v="0"/>
    <n v="112"/>
    <n v="2133"/>
    <n v="1413"/>
    <n v="3162.5"/>
    <n v="14088"/>
    <n v="19.873000000000001"/>
    <n v="-3162.5"/>
    <m/>
    <n v="24.67"/>
    <m/>
    <m/>
    <m/>
    <m/>
    <m/>
    <s v="GONZJ3"/>
    <n v="43865"/>
    <n v="43865"/>
    <n v="43871"/>
    <n v="43871"/>
    <s v="GONZR"/>
    <n v="43868"/>
    <n v="43868"/>
    <n v="43868"/>
    <n v="43868"/>
    <s v="CORRL"/>
    <n v="43847"/>
    <n v="43847"/>
    <n v="43851"/>
    <n v="43851"/>
    <s v="RODRP"/>
    <d v="2020-03-05T00:00:00"/>
    <d v="2020-03-16T00:00:00"/>
    <d v="2020-03-13T00:00:00"/>
    <d v="2020-03-20T00:00:00"/>
    <s v="DMALONE"/>
    <d v="2020-03-16T00:00:00"/>
    <d v="2020-03-16T00:00:00"/>
    <d v="2020-03-18T00:00:00"/>
    <d v="2020-03-18T00:00:00"/>
    <m/>
    <m/>
    <m/>
    <m/>
    <m/>
    <s v="SVCORDERMAN"/>
    <n v="43913"/>
    <m/>
    <d v="2020-03-23T00:00:00"/>
    <d v="2020-03-23T00:00:00"/>
    <s v="RODRP"/>
    <n v="43908"/>
    <n v="43909"/>
    <n v="43909"/>
    <n v="43909"/>
    <s v="QUALC"/>
    <m/>
    <m/>
    <d v="2020-03-26T00:00:00"/>
    <m/>
    <s v="HUAGUILAR"/>
    <m/>
    <m/>
    <m/>
    <m/>
    <m/>
    <m/>
    <m/>
    <d v="2020-04-13T00:00:00"/>
    <m/>
    <s v="RODRP"/>
    <d v="2020-03-20T00:00:00"/>
    <m/>
    <d v="2020-03-20T00:00:00"/>
    <d v="2020-03-20T00:00:00"/>
    <s v="RWLEQUIEU"/>
    <n v="43839"/>
    <n v="43839"/>
    <n v="43847"/>
    <n v="43847"/>
    <s v="MJHICKEY"/>
    <m/>
    <m/>
    <m/>
    <m/>
    <x v="0"/>
    <x v="0"/>
  </r>
  <r>
    <s v="QUALC"/>
    <n v="1902338303"/>
    <s v="GB/WS-ENPARTS-BLDR"/>
    <s v="STEWART GENERAL CONTRACTORS, LLC"/>
    <s v="10481 RAILROAD DRIVE OFFICE BU"/>
    <s v="BO"/>
    <d v="2020-02-28T00:00:00"/>
    <d v="2020-03-20T00:00:00"/>
    <m/>
    <s v="10481 Railroad Drive"/>
    <s v="VIS"/>
    <s v="VIS"/>
    <x v="10"/>
    <s v="VIS"/>
    <s v="B1"/>
    <m/>
    <m/>
    <m/>
    <m/>
    <n v="1"/>
    <n v="0"/>
    <n v="0"/>
    <n v="0"/>
    <n v="0"/>
    <n v="0"/>
    <m/>
    <n v="0"/>
    <n v="0"/>
    <n v="0"/>
    <n v="1"/>
    <n v="1"/>
    <n v="0"/>
    <n v="0"/>
    <m/>
    <n v="-11.57"/>
    <m/>
    <n v="0"/>
    <m/>
    <m/>
    <m/>
    <m/>
    <m/>
    <s v="JLIAO"/>
    <m/>
    <m/>
    <m/>
    <m/>
    <s v="DWESSEL"/>
    <m/>
    <m/>
    <m/>
    <m/>
    <m/>
    <m/>
    <m/>
    <m/>
    <m/>
    <s v="RODRP"/>
    <m/>
    <m/>
    <d v="2020-02-28T00:00:00"/>
    <m/>
    <m/>
    <m/>
    <m/>
    <m/>
    <m/>
    <m/>
    <m/>
    <m/>
    <m/>
    <m/>
    <s v="SVCORDERMAN"/>
    <d v="2020-03-02T00:00:00"/>
    <m/>
    <d v="2020-03-02T00:00:00"/>
    <d v="2020-03-02T00:00:00"/>
    <m/>
    <m/>
    <m/>
    <m/>
    <m/>
    <m/>
    <m/>
    <m/>
    <d v="2020-03-05T00:00:00"/>
    <m/>
    <s v="HEFLA"/>
    <m/>
    <m/>
    <m/>
    <m/>
    <m/>
    <m/>
    <m/>
    <d v="2020-03-20T00:00:00"/>
    <d v="2020-03-23T00:00:00"/>
    <s v="RODRP"/>
    <d v="2020-03-02T00:00:00"/>
    <m/>
    <d v="2020-03-02T00:00:00"/>
    <d v="2020-02-28T00:00:00"/>
    <s v="TRJUSTICE"/>
    <m/>
    <m/>
    <m/>
    <m/>
    <m/>
    <m/>
    <m/>
    <m/>
    <m/>
    <x v="0"/>
    <x v="1"/>
  </r>
  <r>
    <s v="JRTHOMAS"/>
    <n v="1900461304"/>
    <s v="CLAIM-ENPARTS-BLDR"/>
    <s v="BREMCO CONSTRUCTION, INC"/>
    <s v="LADWP HAYNES POWER PLANT"/>
    <s v="BO"/>
    <d v="2020-03-19T00:00:00"/>
    <d v="2020-03-25T00:00:00"/>
    <m/>
    <s v="RK1908"/>
    <s v="VIS"/>
    <s v="ANN"/>
    <x v="10"/>
    <s v="VIS"/>
    <s v="B1"/>
    <s v="OTHER"/>
    <m/>
    <m/>
    <m/>
    <n v="1"/>
    <n v="0"/>
    <n v="0"/>
    <n v="0.43"/>
    <n v="0.43"/>
    <n v="0"/>
    <m/>
    <n v="0"/>
    <n v="0"/>
    <n v="0"/>
    <m/>
    <m/>
    <n v="0"/>
    <n v="0"/>
    <m/>
    <n v="-942.18"/>
    <m/>
    <n v="0"/>
    <m/>
    <m/>
    <m/>
    <m/>
    <m/>
    <s v="AYUBS"/>
    <m/>
    <m/>
    <m/>
    <m/>
    <s v="SLSEYFERT"/>
    <m/>
    <m/>
    <m/>
    <m/>
    <m/>
    <m/>
    <m/>
    <m/>
    <m/>
    <m/>
    <m/>
    <m/>
    <m/>
    <m/>
    <m/>
    <m/>
    <m/>
    <m/>
    <m/>
    <m/>
    <m/>
    <m/>
    <m/>
    <m/>
    <s v="SVCORDERMAN"/>
    <d v="2020-03-20T00:00:00"/>
    <m/>
    <d v="2020-03-20T00:00:00"/>
    <d v="2020-03-20T00:00:00"/>
    <m/>
    <m/>
    <m/>
    <m/>
    <m/>
    <m/>
    <m/>
    <m/>
    <m/>
    <m/>
    <s v="KPTRAN"/>
    <m/>
    <m/>
    <m/>
    <m/>
    <m/>
    <m/>
    <m/>
    <d v="2020-03-25T00:00:00"/>
    <d v="2020-03-27T00:00:00"/>
    <s v="JRTHOMAS"/>
    <d v="2020-03-19T00:00:00"/>
    <m/>
    <d v="2020-03-19T00:00:00"/>
    <d v="2020-03-19T00:00:00"/>
    <s v="RWLEQUIEU"/>
    <m/>
    <m/>
    <m/>
    <m/>
    <m/>
    <m/>
    <m/>
    <m/>
    <m/>
    <x v="0"/>
    <x v="2"/>
  </r>
  <r>
    <s v="KSROBERTSON"/>
    <n v="1501555610"/>
    <s v="GB/WS-CUSTOM-BLDR"/>
    <s v="FACILITY BUILDERS &amp; ERECTORS, INC."/>
    <s v="CROWN RECYCLING"/>
    <s v="BO"/>
    <d v="2015-12-09T00:00:00"/>
    <d v="2020-03-31T00:00:00"/>
    <m/>
    <n v="294066"/>
    <s v="VIS"/>
    <s v="VIS"/>
    <x v="10"/>
    <s v="VIS"/>
    <s v="D1"/>
    <m/>
    <d v="2019-08-27T00:00:00"/>
    <d v="2019-08-28T00:00:00"/>
    <m/>
    <n v="139851"/>
    <n v="0"/>
    <n v="52.98"/>
    <n v="38.74"/>
    <n v="38.74"/>
    <n v="0"/>
    <m/>
    <n v="0"/>
    <n v="0"/>
    <n v="0"/>
    <m/>
    <m/>
    <n v="0"/>
    <n v="28248"/>
    <n v="20.199000000000002"/>
    <n v="0"/>
    <m/>
    <n v="20.53"/>
    <m/>
    <m/>
    <m/>
    <m/>
    <m/>
    <s v="HUAGUILAR"/>
    <m/>
    <m/>
    <m/>
    <m/>
    <s v="HERRG"/>
    <m/>
    <m/>
    <m/>
    <m/>
    <m/>
    <m/>
    <m/>
    <m/>
    <m/>
    <s v="CAMURPHY"/>
    <d v="2020-01-02T00:00:00"/>
    <d v="2020-01-02T00:00:00"/>
    <d v="2020-03-11T00:00:00"/>
    <d v="2020-03-11T00:00:00"/>
    <s v="WJSPRUITENBURG"/>
    <d v="2020-03-02T00:00:00"/>
    <d v="2020-03-02T00:00:00"/>
    <d v="2020-03-11T00:00:00"/>
    <d v="2020-03-11T00:00:00"/>
    <m/>
    <m/>
    <m/>
    <m/>
    <m/>
    <s v="SVCORDERMAN"/>
    <d v="2020-03-12T00:00:00"/>
    <m/>
    <d v="2020-03-12T00:00:00"/>
    <d v="2020-03-12T00:00:00"/>
    <s v="WJSPRUITENBURG"/>
    <d v="2020-03-02T00:00:00"/>
    <d v="2020-03-02T00:00:00"/>
    <d v="2020-03-11T00:00:00"/>
    <d v="2020-03-11T00:00:00"/>
    <m/>
    <m/>
    <m/>
    <d v="2020-03-16T00:00:00"/>
    <m/>
    <s v="HUAGUILAR"/>
    <m/>
    <m/>
    <m/>
    <m/>
    <m/>
    <m/>
    <m/>
    <d v="2020-03-31T00:00:00"/>
    <m/>
    <s v="WJSPRUITENBURG"/>
    <d v="2020-03-11T00:00:00"/>
    <m/>
    <d v="2020-03-11T00:00:00"/>
    <d v="2020-03-11T00:00:00"/>
    <s v="RWLEQUIEU"/>
    <d v="2019-08-20T00:00:00"/>
    <d v="2019-08-20T00:00:00"/>
    <d v="2019-08-20T00:00:00"/>
    <m/>
    <m/>
    <m/>
    <m/>
    <m/>
    <m/>
    <x v="0"/>
    <x v="0"/>
  </r>
  <r>
    <s v="KSROBERTSON"/>
    <n v="1804815518"/>
    <s v="GB-ENPARTS-BLDR"/>
    <s v="K2 CONSTRUCTION, INC"/>
    <s v="SWIRE COKE 2019 ADDITION"/>
    <s v="BO"/>
    <d v="2020-01-28T00:00:00"/>
    <d v="2020-04-01T00:00:00"/>
    <m/>
    <s v="1838-13-1200-4"/>
    <s v="VIS"/>
    <s v="VIS"/>
    <x v="10"/>
    <s v="VIS"/>
    <s v="D1"/>
    <m/>
    <m/>
    <m/>
    <m/>
    <n v="1"/>
    <n v="0"/>
    <n v="0"/>
    <n v="5.54"/>
    <n v="5.54"/>
    <n v="0"/>
    <m/>
    <n v="69"/>
    <n v="7"/>
    <n v="76"/>
    <m/>
    <m/>
    <n v="0"/>
    <n v="1"/>
    <n v="100"/>
    <n v="0"/>
    <m/>
    <n v="0"/>
    <m/>
    <m/>
    <m/>
    <m/>
    <m/>
    <s v="HERRG"/>
    <d v="2020-02-10T00:00:00"/>
    <d v="2020-02-10T00:00:00"/>
    <d v="2020-02-21T00:00:00"/>
    <m/>
    <s v="PAULT"/>
    <m/>
    <m/>
    <m/>
    <m/>
    <m/>
    <m/>
    <m/>
    <m/>
    <m/>
    <s v="OCORTEZ2"/>
    <d v="2020-03-13T00:00:00"/>
    <d v="2020-03-16T00:00:00"/>
    <d v="2020-03-20T00:00:00"/>
    <d v="2020-03-16T00:00:00"/>
    <s v="CAMURPHY"/>
    <d v="2020-03-13T00:00:00"/>
    <d v="2020-03-16T00:00:00"/>
    <d v="2020-03-17T00:00:00"/>
    <d v="2020-03-19T00:00:00"/>
    <m/>
    <m/>
    <m/>
    <m/>
    <m/>
    <s v="SVCORDERMAN"/>
    <m/>
    <m/>
    <d v="2020-03-27T00:00:00"/>
    <d v="2020-03-27T00:00:00"/>
    <s v="OCORTEZ2"/>
    <d v="2020-03-18T00:00:00"/>
    <d v="2020-03-18T00:00:00"/>
    <d v="2020-03-13T00:00:00"/>
    <d v="2020-03-26T00:00:00"/>
    <m/>
    <m/>
    <m/>
    <m/>
    <m/>
    <s v="AJBROWN"/>
    <m/>
    <m/>
    <m/>
    <m/>
    <m/>
    <m/>
    <m/>
    <d v="2020-04-03T00:00:00"/>
    <m/>
    <s v="OCORTEZ2"/>
    <d v="2020-03-26T00:00:00"/>
    <m/>
    <d v="2020-03-26T00:00:00"/>
    <d v="2020-03-26T00:00:00"/>
    <s v="RWLEQUIEU"/>
    <d v="2020-03-25T00:00:00"/>
    <d v="2020-03-25T00:00:00"/>
    <d v="2020-03-25T00:00:00"/>
    <d v="2020-03-25T00:00:00"/>
    <m/>
    <m/>
    <m/>
    <m/>
    <m/>
    <x v="0"/>
    <x v="1"/>
  </r>
  <r>
    <s v="KSROBERTSON"/>
    <n v="1803223709"/>
    <s v="CLAIM-ENPARTS-BLDR"/>
    <s v="FACILITY BUILDERS &amp; ERECTORS, INC."/>
    <s v="UNION PACIFIC LATC INTERMODAL"/>
    <s v="BO"/>
    <d v="2020-03-18T00:00:00"/>
    <d v="2020-03-23T00:00:00"/>
    <m/>
    <s v="UPL-781-18"/>
    <s v="KAN"/>
    <s v="OS"/>
    <x v="10"/>
    <s v="VIS"/>
    <s v="D1"/>
    <s v="OTHER"/>
    <m/>
    <m/>
    <m/>
    <n v="52.18"/>
    <n v="0"/>
    <n v="0.02"/>
    <n v="0.02"/>
    <n v="0.02"/>
    <n v="0"/>
    <m/>
    <n v="0"/>
    <n v="0"/>
    <n v="0"/>
    <m/>
    <m/>
    <n v="0"/>
    <n v="19.77"/>
    <n v="37.887999999999998"/>
    <n v="-115.5"/>
    <m/>
    <n v="0"/>
    <m/>
    <m/>
    <m/>
    <m/>
    <m/>
    <s v="MHUDGINS"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9T00:00:00"/>
    <m/>
    <d v="2020-03-19T00:00:00"/>
    <d v="2020-03-19T00:00:00"/>
    <m/>
    <m/>
    <m/>
    <m/>
    <m/>
    <m/>
    <m/>
    <m/>
    <d v="2020-03-23T00:00:00"/>
    <m/>
    <m/>
    <m/>
    <m/>
    <m/>
    <m/>
    <m/>
    <m/>
    <m/>
    <d v="2020-03-20T00:00:00"/>
    <n v="43910"/>
    <s v="KSROBERTSON"/>
    <d v="2020-03-18T00:00:00"/>
    <m/>
    <d v="2020-03-18T00:00:00"/>
    <d v="2020-03-18T00:00:00"/>
    <s v="NANCB"/>
    <m/>
    <m/>
    <m/>
    <m/>
    <m/>
    <m/>
    <m/>
    <m/>
    <m/>
    <x v="0"/>
    <x v="2"/>
  </r>
  <r>
    <s v="KSROBERTSON"/>
    <n v="1501555608"/>
    <s v="GB/WS-CUSTOM-BLDR"/>
    <s v="FACILITY BUILDERS &amp; ERECTORS, INC."/>
    <s v="CROWN RECYCLING"/>
    <s v="BO"/>
    <d v="2015-12-09T00:00:00"/>
    <d v="2020-03-31T00:00:00"/>
    <m/>
    <n v="294066"/>
    <s v="VIS"/>
    <s v="VIS"/>
    <x v="10"/>
    <s v="VIS"/>
    <s v="E1"/>
    <m/>
    <d v="2016-02-11T00:00:00"/>
    <d v="2016-02-12T00:00:00"/>
    <m/>
    <n v="16981"/>
    <n v="0"/>
    <n v="5.62"/>
    <n v="2.3199999999999998"/>
    <n v="2.3199999999999998"/>
    <n v="0"/>
    <m/>
    <n v="0"/>
    <n v="0"/>
    <n v="0"/>
    <m/>
    <m/>
    <n v="0"/>
    <n v="3587"/>
    <n v="21.123999999999999"/>
    <n v="1510.34"/>
    <m/>
    <n v="20.53"/>
    <m/>
    <m/>
    <m/>
    <m/>
    <m/>
    <s v="HUAGUILAR"/>
    <m/>
    <m/>
    <m/>
    <m/>
    <s v="HERRG"/>
    <m/>
    <m/>
    <m/>
    <m/>
    <m/>
    <m/>
    <m/>
    <m/>
    <m/>
    <s v="WJSPRUITENBURG"/>
    <d v="2020-02-28T00:00:00"/>
    <d v="2020-02-28T00:00:00"/>
    <d v="2020-02-28T00:00:00"/>
    <d v="2020-02-28T00:00:00"/>
    <s v="CAMURPHY"/>
    <n v="43889"/>
    <n v="43889"/>
    <n v="43889"/>
    <n v="43889"/>
    <m/>
    <m/>
    <m/>
    <n v="42571"/>
    <m/>
    <s v="SVCORDERMAN"/>
    <d v="2020-03-02T00:00:00"/>
    <m/>
    <d v="2020-03-02T00:00:00"/>
    <d v="2020-03-02T00:00:00"/>
    <s v="WJSPRUITENBURG"/>
    <d v="2020-02-28T00:00:00"/>
    <d v="2020-02-28T00:00:00"/>
    <d v="2020-02-28T00:00:00"/>
    <d v="2020-02-28T00:00:00"/>
    <m/>
    <m/>
    <m/>
    <d v="2020-03-05T00:00:00"/>
    <m/>
    <s v="HUAGUILAR"/>
    <m/>
    <m/>
    <m/>
    <m/>
    <m/>
    <m/>
    <m/>
    <d v="2020-03-24T00:00:00"/>
    <m/>
    <s v="WJSPRUITENBURG"/>
    <d v="2020-02-28T00:00:00"/>
    <m/>
    <d v="2020-02-28T00:00:00"/>
    <d v="2020-02-28T00:00:00"/>
    <s v="RWLEQUIEU"/>
    <d v="2019-08-20T00:00:00"/>
    <d v="2019-08-20T00:00:00"/>
    <d v="2019-08-20T00:00:00"/>
    <d v="2019-08-20T00:00:00"/>
    <m/>
    <m/>
    <m/>
    <m/>
    <m/>
    <x v="0"/>
    <x v="0"/>
  </r>
  <r>
    <s v="DRLAFAVER"/>
    <n v="1702497929"/>
    <s v="VP/Z-CUSTOM-BLDR"/>
    <s v="STEVEN C SEEGERT"/>
    <s v="CHEVRON SHOP"/>
    <s v="BO"/>
    <d v="2020-03-10T00:00:00"/>
    <d v="2020-04-17T00:00:00"/>
    <m/>
    <s v="17-027"/>
    <s v="VIS"/>
    <s v="VIS"/>
    <x v="10"/>
    <s v="VIS"/>
    <s v="E1"/>
    <m/>
    <d v="2020-03-10T00:00:00"/>
    <d v="2020-03-11T00:00:00"/>
    <m/>
    <n v="1"/>
    <n v="0"/>
    <n v="0.53"/>
    <n v="0.54"/>
    <n v="0.54"/>
    <n v="0"/>
    <m/>
    <n v="0"/>
    <n v="0"/>
    <n v="0"/>
    <m/>
    <m/>
    <n v="0"/>
    <n v="-1397.77"/>
    <m/>
    <n v="0"/>
    <m/>
    <n v="0"/>
    <m/>
    <m/>
    <m/>
    <m/>
    <m/>
    <s v="KPTRAN"/>
    <m/>
    <m/>
    <m/>
    <m/>
    <s v="KPTRAN"/>
    <m/>
    <m/>
    <m/>
    <m/>
    <m/>
    <m/>
    <m/>
    <m/>
    <m/>
    <m/>
    <m/>
    <m/>
    <m/>
    <m/>
    <m/>
    <m/>
    <m/>
    <m/>
    <m/>
    <m/>
    <m/>
    <m/>
    <m/>
    <m/>
    <s v="SVCORDERMAN"/>
    <d v="2020-03-17T00:00:00"/>
    <m/>
    <d v="2020-03-17T00:00:00"/>
    <d v="2020-03-16T00:00:00"/>
    <m/>
    <m/>
    <m/>
    <m/>
    <m/>
    <m/>
    <m/>
    <m/>
    <d v="2020-03-19T00:00:00"/>
    <m/>
    <m/>
    <m/>
    <m/>
    <m/>
    <m/>
    <m/>
    <m/>
    <m/>
    <d v="2020-04-27T00:00:00"/>
    <m/>
    <s v="DRLAFAVER"/>
    <d v="2020-03-11T00:00:00"/>
    <m/>
    <d v="2020-03-11T00:00:00"/>
    <d v="2020-03-11T00:00:00"/>
    <s v="MSILLER"/>
    <m/>
    <m/>
    <m/>
    <m/>
    <m/>
    <m/>
    <m/>
    <m/>
    <m/>
    <x v="0"/>
    <x v="0"/>
  </r>
  <r>
    <s v="KSROBERTSON"/>
    <n v="1501555630"/>
    <s v="GB/WS-CUSTOM-BLDR"/>
    <s v="FACILITY BUILDERS &amp; ERECTORS, INC."/>
    <s v="CROWN RECYCLING"/>
    <s v="BO"/>
    <d v="2020-02-26T00:00:00"/>
    <d v="2020-03-31T00:00:00"/>
    <m/>
    <n v="294066"/>
    <s v="VIS"/>
    <s v="VIS"/>
    <x v="10"/>
    <s v="VIS"/>
    <s v="F1"/>
    <m/>
    <d v="2020-02-28T00:00:00"/>
    <d v="2020-02-28T00:00:00"/>
    <m/>
    <n v="1"/>
    <n v="0"/>
    <n v="0"/>
    <n v="5.68"/>
    <n v="5.68"/>
    <n v="0"/>
    <m/>
    <n v="0"/>
    <n v="0"/>
    <n v="0"/>
    <m/>
    <m/>
    <n v="0"/>
    <n v="1"/>
    <n v="100"/>
    <n v="-7734.65"/>
    <m/>
    <n v="0"/>
    <m/>
    <m/>
    <m/>
    <m/>
    <m/>
    <s v="HERRG"/>
    <m/>
    <m/>
    <m/>
    <m/>
    <s v="HUAGUILAR"/>
    <m/>
    <m/>
    <m/>
    <m/>
    <m/>
    <m/>
    <m/>
    <m/>
    <m/>
    <s v="WJSPRUITENBURG"/>
    <d v="2020-02-24T00:00:00"/>
    <d v="2020-02-24T00:00:00"/>
    <d v="2020-02-24T00:00:00"/>
    <d v="2020-02-24T00:00:00"/>
    <m/>
    <m/>
    <m/>
    <m/>
    <m/>
    <m/>
    <m/>
    <m/>
    <m/>
    <m/>
    <s v="SVCORDERMAN"/>
    <d v="2020-02-28T00:00:00"/>
    <m/>
    <d v="2020-02-28T00:00:00"/>
    <d v="2020-02-28T00:00:00"/>
    <s v="WJSPRUITENBURG"/>
    <d v="2020-02-24T00:00:00"/>
    <d v="2020-02-24T00:00:00"/>
    <d v="2020-02-24T00:00:00"/>
    <d v="2020-02-24T00:00:00"/>
    <m/>
    <m/>
    <m/>
    <d v="2020-03-04T00:00:00"/>
    <m/>
    <s v="HUAGUILAR"/>
    <m/>
    <m/>
    <m/>
    <m/>
    <m/>
    <m/>
    <m/>
    <d v="2020-03-24T00:00:00"/>
    <d v="2020-03-27T00:00:00"/>
    <s v="WJSPRUITENBURG"/>
    <d v="2020-02-27T00:00:00"/>
    <m/>
    <d v="2020-02-27T00:00:00"/>
    <d v="2020-02-27T00:00:00"/>
    <s v="RWLEQUIEU"/>
    <m/>
    <m/>
    <m/>
    <m/>
    <m/>
    <m/>
    <m/>
    <m/>
    <m/>
    <x v="0"/>
    <x v="0"/>
  </r>
  <r>
    <s v="KSROBERTSON"/>
    <n v="1501555632"/>
    <s v="GB/WS-CUSTOM-BLDR"/>
    <s v="FACILITY BUILDERS &amp; ERECTORS, INC."/>
    <s v="CROWN RECYCLING"/>
    <s v="BO"/>
    <d v="2020-02-28T00:00:00"/>
    <d v="2020-03-31T00:00:00"/>
    <m/>
    <n v="294066"/>
    <s v="VIS"/>
    <s v="VIS"/>
    <x v="10"/>
    <s v="VIS"/>
    <s v="F1"/>
    <m/>
    <d v="2020-02-28T00:00:00"/>
    <d v="2020-02-28T00:00:00"/>
    <m/>
    <n v="1"/>
    <n v="0"/>
    <n v="0"/>
    <n v="4.58"/>
    <n v="4.58"/>
    <n v="0"/>
    <m/>
    <n v="0"/>
    <n v="0"/>
    <n v="0"/>
    <m/>
    <m/>
    <n v="0"/>
    <n v="1"/>
    <n v="100"/>
    <n v="-5918.55"/>
    <m/>
    <n v="0"/>
    <m/>
    <m/>
    <m/>
    <m/>
    <m/>
    <s v="HERRG"/>
    <m/>
    <m/>
    <m/>
    <m/>
    <s v="HUAGUILAR"/>
    <m/>
    <m/>
    <m/>
    <m/>
    <m/>
    <m/>
    <m/>
    <m/>
    <m/>
    <s v="WJSPRUITENBURG"/>
    <d v="2020-02-28T00:00:00"/>
    <d v="2020-02-28T00:00:00"/>
    <d v="2020-02-28T00:00:00"/>
    <d v="2020-02-28T00:00:00"/>
    <m/>
    <m/>
    <m/>
    <m/>
    <m/>
    <m/>
    <m/>
    <m/>
    <m/>
    <m/>
    <s v="SVCORDERMAN"/>
    <d v="2020-03-02T00:00:00"/>
    <m/>
    <d v="2020-03-02T00:00:00"/>
    <d v="2020-03-02T00:00:00"/>
    <s v="WJSPRUITENBURG"/>
    <d v="2020-02-28T00:00:00"/>
    <d v="2020-02-28T00:00:00"/>
    <d v="2020-02-28T00:00:00"/>
    <d v="2020-02-28T00:00:00"/>
    <s v="KSROBERTSON"/>
    <m/>
    <m/>
    <d v="2020-03-05T00:00:00"/>
    <m/>
    <s v="HUAGUILAR"/>
    <m/>
    <m/>
    <m/>
    <m/>
    <m/>
    <m/>
    <m/>
    <d v="2020-03-24T00:00:00"/>
    <d v="2020-03-27T00:00:00"/>
    <s v="WJSPRUITENBURG"/>
    <d v="2020-02-28T00:00:00"/>
    <m/>
    <d v="2020-02-28T00:00:00"/>
    <d v="2020-02-28T00:00:00"/>
    <s v="RWLEQUIEU"/>
    <m/>
    <m/>
    <m/>
    <m/>
    <m/>
    <m/>
    <m/>
    <m/>
    <m/>
    <x v="0"/>
    <x v="0"/>
  </r>
  <r>
    <s v="KSROBERTSON"/>
    <n v="1501555634"/>
    <s v="GB/WS-CUSTOM-BLDR"/>
    <s v="FACILITY BUILDERS &amp; ERECTORS, INC."/>
    <s v="CROWN RECYCLING"/>
    <s v="BO"/>
    <d v="2020-03-02T00:00:00"/>
    <d v="2020-04-03T00:00:00"/>
    <m/>
    <n v="294066"/>
    <s v="VIS"/>
    <s v="VIS"/>
    <x v="10"/>
    <s v="VIS"/>
    <s v="F1"/>
    <m/>
    <d v="2020-03-04T00:00:00"/>
    <d v="2020-03-04T00:00:00"/>
    <m/>
    <n v="1"/>
    <n v="0"/>
    <n v="0"/>
    <n v="9.1199999999999992"/>
    <n v="9.1199999999999992"/>
    <n v="0"/>
    <m/>
    <n v="0"/>
    <n v="0"/>
    <n v="0"/>
    <m/>
    <m/>
    <n v="0"/>
    <n v="1"/>
    <n v="100"/>
    <n v="-12662.12"/>
    <m/>
    <n v="0"/>
    <m/>
    <m/>
    <m/>
    <m/>
    <m/>
    <s v="HERRG"/>
    <m/>
    <m/>
    <m/>
    <m/>
    <s v="HUAGUILAR"/>
    <m/>
    <m/>
    <m/>
    <m/>
    <m/>
    <m/>
    <m/>
    <m/>
    <m/>
    <s v="WJSPRUITENBURG"/>
    <d v="2020-03-03T00:00:00"/>
    <d v="2020-03-03T00:00:00"/>
    <d v="2020-03-03T00:00:00"/>
    <d v="2020-03-03T00:00:00"/>
    <m/>
    <m/>
    <m/>
    <m/>
    <m/>
    <m/>
    <m/>
    <m/>
    <m/>
    <m/>
    <s v="SVCORDERMAN"/>
    <d v="2020-03-04T00:00:00"/>
    <m/>
    <d v="2020-03-04T00:00:00"/>
    <d v="2020-03-04T00:00:00"/>
    <s v="WJSPRUITENBURG"/>
    <d v="2020-03-03T00:00:00"/>
    <d v="2020-03-03T00:00:00"/>
    <d v="2020-03-03T00:00:00"/>
    <d v="2020-03-03T00:00:00"/>
    <m/>
    <m/>
    <m/>
    <d v="2020-03-09T00:00:00"/>
    <m/>
    <s v="HUAGUILAR"/>
    <m/>
    <m/>
    <m/>
    <m/>
    <m/>
    <m/>
    <m/>
    <d v="2020-03-26T00:00:00"/>
    <n v="43916"/>
    <s v="WJSPRUITENBURG"/>
    <d v="2020-03-03T00:00:00"/>
    <m/>
    <d v="2020-03-03T00:00:00"/>
    <d v="2020-03-03T00:00:00"/>
    <s v="RWLEQUIEU"/>
    <m/>
    <m/>
    <m/>
    <m/>
    <m/>
    <m/>
    <m/>
    <m/>
    <m/>
    <x v="0"/>
    <x v="0"/>
  </r>
  <r>
    <s v="KSROBERTSON"/>
    <n v="1501555636"/>
    <s v="GB/WS-CUSTOM-BLDR"/>
    <s v="FACILITY BUILDERS &amp; ERECTORS, INC."/>
    <s v="CROWN RECYCLING"/>
    <s v="BO"/>
    <d v="2020-03-09T00:00:00"/>
    <d v="2020-04-03T00:00:00"/>
    <m/>
    <n v="294066"/>
    <s v="VIS"/>
    <s v="VIS"/>
    <x v="10"/>
    <s v="VIS"/>
    <s v="F1"/>
    <m/>
    <n v="43899"/>
    <n v="43900"/>
    <m/>
    <n v="1"/>
    <n v="0"/>
    <n v="0"/>
    <n v="2.93"/>
    <n v="2.93"/>
    <n v="0"/>
    <m/>
    <n v="0"/>
    <n v="0"/>
    <n v="0"/>
    <m/>
    <m/>
    <n v="0"/>
    <n v="1"/>
    <n v="100"/>
    <n v="-3871.92"/>
    <m/>
    <n v="0"/>
    <m/>
    <m/>
    <m/>
    <m/>
    <m/>
    <s v="HERRG"/>
    <m/>
    <m/>
    <m/>
    <m/>
    <s v="HUAGUILAR"/>
    <m/>
    <m/>
    <m/>
    <m/>
    <m/>
    <m/>
    <m/>
    <m/>
    <m/>
    <s v="WJSPRUITENBURG"/>
    <n v="43899"/>
    <n v="43899"/>
    <n v="43899"/>
    <n v="43899"/>
    <m/>
    <m/>
    <m/>
    <m/>
    <m/>
    <m/>
    <m/>
    <m/>
    <m/>
    <m/>
    <s v="SVCORDERMAN"/>
    <d v="2020-03-10T00:00:00"/>
    <m/>
    <d v="2020-03-10T00:00:00"/>
    <d v="2020-03-10T00:00:00"/>
    <s v="WJSPRUITENBURG"/>
    <n v="43899"/>
    <n v="43899"/>
    <n v="43899"/>
    <n v="43899"/>
    <m/>
    <m/>
    <m/>
    <n v="43903"/>
    <m/>
    <s v="HUAGUILAR"/>
    <m/>
    <m/>
    <m/>
    <m/>
    <m/>
    <m/>
    <m/>
    <d v="2020-03-26T00:00:00"/>
    <d v="2020-03-26T00:00:00"/>
    <s v="WJSPRUITENBURG"/>
    <d v="2020-03-09T00:00:00"/>
    <m/>
    <d v="2020-03-09T00:00:00"/>
    <d v="2020-03-09T00:00:00"/>
    <s v="RWLEQUIEU"/>
    <m/>
    <m/>
    <m/>
    <m/>
    <m/>
    <m/>
    <m/>
    <m/>
    <m/>
    <x v="0"/>
    <x v="0"/>
  </r>
  <r>
    <s v="JRTHOMAS"/>
    <n v="1602207121"/>
    <s v="GB/WS-ENPARTS-BLDR"/>
    <s v="BUTLER - WESTERN CASH/DIRECT SALES"/>
    <s v="BUZZ FACILITY TRAINING CLASS"/>
    <s v="BO"/>
    <d v="2020-03-02T00:00:00"/>
    <m/>
    <m/>
    <m/>
    <s v="VIS"/>
    <m/>
    <x v="10"/>
    <s v="VIS"/>
    <m/>
    <m/>
    <m/>
    <m/>
    <m/>
    <n v="2"/>
    <n v="0"/>
    <n v="0"/>
    <n v="1.38"/>
    <n v="1.38"/>
    <n v="0"/>
    <m/>
    <n v="0"/>
    <n v="0"/>
    <n v="0"/>
    <m/>
    <m/>
    <n v="0"/>
    <n v="2"/>
    <n v="100"/>
    <n v="-4406.08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m/>
    <m/>
    <d v="2020-03-02T00:00:00"/>
    <d v="2020-03-02T00:00:00"/>
    <m/>
    <m/>
    <m/>
    <m/>
    <m/>
    <m/>
    <m/>
    <m/>
    <d v="2020-03-05T00:00:00"/>
    <m/>
    <m/>
    <m/>
    <m/>
    <m/>
    <m/>
    <m/>
    <m/>
    <m/>
    <d v="2020-03-11T00:00:00"/>
    <d v="2020-03-12T00:00:00"/>
    <s v="FARRM"/>
    <d v="2020-03-02T00:00:00"/>
    <m/>
    <d v="2020-03-02T00:00:00"/>
    <d v="2020-03-02T00:00:00"/>
    <s v="WJSPRUITENBURG"/>
    <m/>
    <m/>
    <m/>
    <m/>
    <m/>
    <m/>
    <m/>
    <m/>
    <m/>
    <x v="0"/>
    <x v="1"/>
  </r>
  <r>
    <s v="QUALC"/>
    <n v="2000547701"/>
    <s v="GB/WS-CUSTOM-BLDR"/>
    <s v="BUTLER - WESTERN CASH/DIRECT SALES"/>
    <s v="SHADOWRIB"/>
    <s v="BO"/>
    <d v="2020-03-18T00:00:00"/>
    <d v="2020-03-23T00:00:00"/>
    <m/>
    <s v="Shadowrib"/>
    <m/>
    <m/>
    <x v="10"/>
    <s v="VIS"/>
    <m/>
    <m/>
    <d v="2020-03-18T00:00:00"/>
    <d v="2020-03-19T00:00:00"/>
    <m/>
    <n v="2217.75"/>
    <n v="0"/>
    <n v="0.28999999999999998"/>
    <n v="0.31"/>
    <n v="0.31"/>
    <n v="0"/>
    <m/>
    <n v="0"/>
    <n v="0"/>
    <n v="0"/>
    <m/>
    <m/>
    <n v="0"/>
    <n v="641.75"/>
    <n v="28.937000000000001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20T00:00:00"/>
    <m/>
    <d v="2020-03-20T00:00:00"/>
    <d v="2020-03-24T00:00:00"/>
    <m/>
    <m/>
    <m/>
    <m/>
    <m/>
    <m/>
    <m/>
    <m/>
    <d v="2020-03-27T00:00:00"/>
    <m/>
    <m/>
    <m/>
    <m/>
    <m/>
    <m/>
    <m/>
    <m/>
    <m/>
    <d v="2020-03-27T00:00:00"/>
    <m/>
    <s v="QUALC"/>
    <d v="2020-03-18T00:00:00"/>
    <m/>
    <d v="2020-03-18T00:00:00"/>
    <d v="2020-03-18T00:00:00"/>
    <m/>
    <m/>
    <m/>
    <m/>
    <m/>
    <m/>
    <m/>
    <m/>
    <m/>
    <m/>
    <x v="0"/>
    <x v="0"/>
  </r>
  <r>
    <s v="MVANAACKEN"/>
    <n v="1901845307"/>
    <s v="VP/CLAIM-ENPARTS-BLDR"/>
    <s v="STEELCAN BUILDING SYSTEMS LTD"/>
    <s v="NOVA CHEMICALS"/>
    <s v="BO"/>
    <d v="2020-02-27T00:00:00"/>
    <m/>
    <m/>
    <m/>
    <s v="CST"/>
    <s v="EVA"/>
    <x v="1"/>
    <m/>
    <s v="C1"/>
    <s v="OTHER"/>
    <m/>
    <m/>
    <m/>
    <n v="405.76"/>
    <n v="0"/>
    <n v="0.11"/>
    <n v="0.11"/>
    <n v="0.11"/>
    <n v="0"/>
    <m/>
    <n v="0"/>
    <n v="0"/>
    <n v="0"/>
    <m/>
    <m/>
    <n v="0"/>
    <n v="212.54"/>
    <n v="52.381"/>
    <n v="-182.44"/>
    <m/>
    <n v="0"/>
    <m/>
    <m/>
    <m/>
    <m/>
    <m/>
    <s v="JOPARKER"/>
    <m/>
    <m/>
    <m/>
    <m/>
    <s v="MAYJ1"/>
    <m/>
    <m/>
    <m/>
    <m/>
    <m/>
    <m/>
    <m/>
    <m/>
    <m/>
    <m/>
    <m/>
    <m/>
    <m/>
    <m/>
    <m/>
    <m/>
    <m/>
    <m/>
    <m/>
    <m/>
    <m/>
    <m/>
    <m/>
    <m/>
    <s v="SVCORDERMAN"/>
    <d v="2020-02-27T00:00:00"/>
    <m/>
    <d v="2020-02-27T00:00:00"/>
    <d v="2020-02-27T00:00:00"/>
    <m/>
    <m/>
    <m/>
    <m/>
    <m/>
    <m/>
    <m/>
    <m/>
    <d v="2020-03-02T00:00:00"/>
    <m/>
    <s v="DINWOSU"/>
    <m/>
    <m/>
    <m/>
    <m/>
    <m/>
    <m/>
    <m/>
    <d v="2020-03-03T00:00:00"/>
    <n v="43893"/>
    <s v="JCSCHWARTZ"/>
    <d v="2020-02-27T00:00:00"/>
    <m/>
    <d v="2020-02-27T00:00:00"/>
    <d v="2020-02-27T00:00:00"/>
    <s v="ABANKS"/>
    <m/>
    <m/>
    <m/>
    <m/>
    <m/>
    <m/>
    <m/>
    <m/>
    <m/>
    <x v="0"/>
    <x v="2"/>
  </r>
  <r>
    <s v="TWKIMMEL"/>
    <n v="1601195501"/>
    <s v="GB/WS-CUSTOM-IC BUCON"/>
    <s v="BLUESCOPE CONSTRUCTION, INC."/>
    <s v="16010B FXG WOODBRIDGE EXP."/>
    <s v="BO"/>
    <d v="2019-01-28T00:00:00"/>
    <d v="2020-04-08T00:00:00"/>
    <m/>
    <s v="16010B"/>
    <m/>
    <m/>
    <x v="27"/>
    <m/>
    <m/>
    <m/>
    <d v="2019-01-29T00:00:00"/>
    <d v="2019-01-30T00:00:00"/>
    <m/>
    <n v="2498"/>
    <n v="0"/>
    <n v="1.2"/>
    <n v="1.23"/>
    <n v="1.23"/>
    <n v="0"/>
    <m/>
    <n v="0"/>
    <n v="0"/>
    <n v="0"/>
    <m/>
    <m/>
    <n v="0"/>
    <n v="250"/>
    <n v="10.007999999999999"/>
    <n v="0"/>
    <m/>
    <n v="0"/>
    <m/>
    <m/>
    <m/>
    <m/>
    <m/>
    <m/>
    <m/>
    <m/>
    <m/>
    <m/>
    <m/>
    <m/>
    <m/>
    <m/>
    <m/>
    <m/>
    <m/>
    <m/>
    <m/>
    <m/>
    <s v="BMSIMON"/>
    <m/>
    <m/>
    <m/>
    <m/>
    <s v="WCLAUBY"/>
    <m/>
    <m/>
    <m/>
    <m/>
    <m/>
    <m/>
    <m/>
    <m/>
    <m/>
    <s v="SVCORDERMAN"/>
    <d v="2020-04-17T00:00:00"/>
    <m/>
    <d v="2020-03-10T00:00:00"/>
    <d v="2020-03-09T00:00:00"/>
    <m/>
    <m/>
    <m/>
    <m/>
    <m/>
    <m/>
    <m/>
    <m/>
    <d v="2020-03-12T00:00:00"/>
    <m/>
    <m/>
    <m/>
    <m/>
    <m/>
    <m/>
    <m/>
    <m/>
    <m/>
    <d v="2020-04-08T00:00:00"/>
    <m/>
    <s v="BMSIMON"/>
    <d v="2020-03-09T00:00:00"/>
    <m/>
    <d v="2020-03-09T00:00:00"/>
    <d v="2020-03-09T00:00:00"/>
    <m/>
    <m/>
    <m/>
    <m/>
    <m/>
    <m/>
    <m/>
    <m/>
    <m/>
    <m/>
    <x v="0"/>
    <x v="0"/>
  </r>
  <r>
    <s v="TWKIMMEL"/>
    <n v="1601195506"/>
    <s v="GB/WS-ENPARTS-IC BUCON"/>
    <s v="BLUESCOPE CONSTRUCTION, INC."/>
    <s v="16010B FXG WOODBRIDGE EXP."/>
    <s v="BO"/>
    <d v="2020-03-17T00:00:00"/>
    <d v="2020-04-08T00:00:00"/>
    <m/>
    <s v="16010B"/>
    <m/>
    <m/>
    <x v="27"/>
    <m/>
    <m/>
    <m/>
    <m/>
    <m/>
    <m/>
    <n v="64"/>
    <n v="0"/>
    <n v="0.03"/>
    <n v="0.03"/>
    <n v="0.03"/>
    <n v="0"/>
    <m/>
    <n v="0"/>
    <n v="0"/>
    <n v="0"/>
    <m/>
    <m/>
    <n v="0"/>
    <n v="7"/>
    <n v="10.938000000000001"/>
    <n v="0"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SVCORDERMAN"/>
    <d v="2020-03-18T00:00:00"/>
    <m/>
    <d v="2020-03-18T00:00:00"/>
    <d v="2020-03-18T00:00:00"/>
    <m/>
    <m/>
    <m/>
    <m/>
    <m/>
    <m/>
    <m/>
    <m/>
    <d v="2020-03-23T00:00:00"/>
    <m/>
    <m/>
    <m/>
    <m/>
    <m/>
    <m/>
    <m/>
    <m/>
    <m/>
    <m/>
    <m/>
    <s v="DBIEKER"/>
    <d v="2020-03-18T00:00:00"/>
    <m/>
    <d v="2020-03-18T00:00:00"/>
    <d v="2020-03-18T00:00:00"/>
    <m/>
    <m/>
    <m/>
    <m/>
    <m/>
    <m/>
    <m/>
    <m/>
    <m/>
    <m/>
    <x v="0"/>
    <x v="1"/>
  </r>
  <r>
    <s v="MVANAACKEN"/>
    <n v="1901957201"/>
    <s v="VP/Z-CUSTOM-BLDR"/>
    <s v="N D L CONSTRUCTION LTD"/>
    <s v="WME SCHOOL ADDITION - PINNED-T"/>
    <s v="BO"/>
    <d v="2019-09-25T00:00:00"/>
    <d v="2020-04-02T00:00:00"/>
    <m/>
    <m/>
    <s v="EVA"/>
    <s v="KC3"/>
    <x v="6"/>
    <m/>
    <s v="D1"/>
    <m/>
    <d v="2019-11-12T00:00:00"/>
    <d v="2019-11-13T00:00:00"/>
    <m/>
    <n v="231874.06"/>
    <n v="0"/>
    <n v="89.6"/>
    <n v="82.7"/>
    <n v="82.7"/>
    <n v="302.93"/>
    <m/>
    <n v="310"/>
    <n v="0"/>
    <n v="310"/>
    <n v="69975.62"/>
    <n v="33321.72"/>
    <n v="0"/>
    <n v="54208.15"/>
    <n v="23.378"/>
    <n v="34724.089999999997"/>
    <m/>
    <n v="0"/>
    <m/>
    <m/>
    <m/>
    <m/>
    <m/>
    <s v="KMBUCK"/>
    <d v="2019-12-17T00:00:00"/>
    <d v="2019-12-17T00:00:00"/>
    <d v="2020-01-20T00:00:00"/>
    <d v="2020-01-20T00:00:00"/>
    <s v="WTCASTONGUAY"/>
    <d v="2020-01-16T00:00:00"/>
    <d v="2020-01-16T00:00:00"/>
    <d v="2020-01-17T00:00:00"/>
    <d v="2020-01-17T00:00:00"/>
    <s v="KMBUCK"/>
    <n v="43850"/>
    <n v="43850"/>
    <n v="43850"/>
    <n v="43850"/>
    <s v="JUARA1"/>
    <d v="2020-01-24T00:00:00"/>
    <d v="2020-01-29T00:00:00"/>
    <d v="2020-02-06T00:00:00"/>
    <d v="2020-02-10T00:00:00"/>
    <s v="HERNG"/>
    <d v="2020-02-10T00:00:00"/>
    <d v="2020-02-10T00:00:00"/>
    <d v="2020-02-12T00:00:00"/>
    <d v="2020-02-12T00:00:00"/>
    <m/>
    <m/>
    <m/>
    <m/>
    <m/>
    <s v="SVCORDERMAN"/>
    <d v="2020-02-27T00:00:00"/>
    <m/>
    <d v="2020-02-27T00:00:00"/>
    <d v="2020-02-27T00:00:00"/>
    <s v="JUARA1"/>
    <d v="2020-02-26T00:00:00"/>
    <d v="2020-02-26T00:00:00"/>
    <d v="2020-02-26T00:00:00"/>
    <d v="2020-02-26T00:00:00"/>
    <m/>
    <m/>
    <m/>
    <d v="2020-03-02T00:00:00"/>
    <m/>
    <s v="WTCASTONGUAY"/>
    <m/>
    <m/>
    <n v="43852"/>
    <m/>
    <m/>
    <m/>
    <m/>
    <d v="2020-04-01T00:00:00"/>
    <m/>
    <s v="JUARA1"/>
    <d v="2020-02-26T00:00:00"/>
    <m/>
    <d v="2020-02-26T00:00:00"/>
    <d v="2020-02-27T00:00:00"/>
    <s v="DWATKINSON"/>
    <d v="2019-10-21T00:00:00"/>
    <d v="2019-10-21T00:00:00"/>
    <d v="2019-10-31T00:00:00"/>
    <m/>
    <m/>
    <m/>
    <m/>
    <m/>
    <m/>
    <x v="1"/>
    <x v="0"/>
  </r>
  <r>
    <s v="MVANAACKEN"/>
    <n v="1901957205"/>
    <s v="VP/Z-CUSTOM-BLDR"/>
    <s v="N D L CONSTRUCTION LTD"/>
    <s v="WME SCHOOL ADDITION - PINNED-T"/>
    <s v="BO"/>
    <d v="2020-03-19T00:00:00"/>
    <d v="2020-03-30T00:00:00"/>
    <m/>
    <m/>
    <s v="EVA"/>
    <s v="KC3"/>
    <x v="6"/>
    <m/>
    <s v="D1"/>
    <m/>
    <d v="2020-03-20T00:00:00"/>
    <d v="2020-03-20T00:00:00"/>
    <m/>
    <n v="9000"/>
    <n v="0"/>
    <n v="2.2000000000000002"/>
    <n v="9.4700000000000006"/>
    <n v="9.4700000000000006"/>
    <n v="0"/>
    <m/>
    <n v="0"/>
    <n v="0"/>
    <n v="0"/>
    <m/>
    <m/>
    <n v="0"/>
    <n v="4600"/>
    <n v="51.110999999999997"/>
    <n v="0"/>
    <m/>
    <n v="0"/>
    <m/>
    <m/>
    <m/>
    <m/>
    <m/>
    <s v="KMBUCK"/>
    <m/>
    <m/>
    <m/>
    <m/>
    <s v="WTCASTONGUAY"/>
    <m/>
    <m/>
    <m/>
    <m/>
    <m/>
    <m/>
    <m/>
    <m/>
    <m/>
    <m/>
    <m/>
    <m/>
    <m/>
    <m/>
    <m/>
    <m/>
    <m/>
    <m/>
    <m/>
    <m/>
    <m/>
    <m/>
    <m/>
    <m/>
    <s v="SVCORDERMAN"/>
    <d v="2020-03-23T00:00:00"/>
    <m/>
    <d v="2020-03-23T00:00:00"/>
    <d v="2020-03-23T00:00:00"/>
    <m/>
    <m/>
    <m/>
    <m/>
    <m/>
    <m/>
    <m/>
    <m/>
    <d v="2020-03-26T00:00:00"/>
    <m/>
    <s v="WTCASTONGUAY"/>
    <m/>
    <m/>
    <m/>
    <m/>
    <m/>
    <m/>
    <m/>
    <d v="2020-04-02T00:00:00"/>
    <m/>
    <s v="EFGALVAN"/>
    <d v="2020-03-19T00:00:00"/>
    <m/>
    <d v="2020-03-19T00:00:00"/>
    <d v="2020-03-19T00:00:00"/>
    <s v="DWATKINSON"/>
    <m/>
    <m/>
    <m/>
    <m/>
    <m/>
    <m/>
    <m/>
    <m/>
    <m/>
    <x v="0"/>
    <x v="0"/>
  </r>
  <r>
    <s v="MVANAACKEN"/>
    <n v="1902075705"/>
    <s v="VP-ENPARTS-BLDR"/>
    <s v="MBG BUILDINGS INC"/>
    <s v="19JT017 RAS BOOT LAGOON - FINA"/>
    <s v="CL"/>
    <d v="2020-02-25T00:00:00"/>
    <m/>
    <m/>
    <s v="19B037"/>
    <s v="EVA"/>
    <s v="EVA"/>
    <x v="7"/>
    <m/>
    <s v="D1"/>
    <m/>
    <m/>
    <m/>
    <n v="43918"/>
    <n v="2500"/>
    <n v="2500"/>
    <n v="0"/>
    <n v="0.72"/>
    <n v="0.72"/>
    <n v="0"/>
    <m/>
    <n v="0"/>
    <n v="0"/>
    <n v="0"/>
    <m/>
    <m/>
    <n v="0"/>
    <n v="2500"/>
    <n v="100"/>
    <n v="-3540.75"/>
    <m/>
    <n v="0"/>
    <m/>
    <m/>
    <m/>
    <m/>
    <m/>
    <s v="JOPARKER"/>
    <m/>
    <m/>
    <m/>
    <m/>
    <s v="WTCASTONGUAY"/>
    <m/>
    <m/>
    <m/>
    <m/>
    <m/>
    <m/>
    <m/>
    <m/>
    <m/>
    <m/>
    <m/>
    <m/>
    <m/>
    <m/>
    <m/>
    <m/>
    <m/>
    <m/>
    <m/>
    <m/>
    <m/>
    <m/>
    <m/>
    <m/>
    <s v="SVCORDERMAN"/>
    <d v="2020-02-28T00:00:00"/>
    <m/>
    <d v="2020-02-28T00:00:00"/>
    <d v="2020-02-28T00:00:00"/>
    <s v="ASTREULY"/>
    <d v="2020-02-28T00:00:00"/>
    <d v="2020-02-28T00:00:00"/>
    <d v="2020-02-28T00:00:00"/>
    <d v="2020-02-28T00:00:00"/>
    <m/>
    <m/>
    <m/>
    <d v="2020-03-04T00:00:00"/>
    <m/>
    <s v="WTCASTONGUAY"/>
    <m/>
    <m/>
    <m/>
    <m/>
    <m/>
    <m/>
    <m/>
    <d v="2020-03-17T00:00:00"/>
    <n v="43914"/>
    <s v="ASTREULY"/>
    <d v="2020-02-28T00:00:00"/>
    <m/>
    <d v="2020-02-28T00:00:00"/>
    <d v="2020-02-28T00:00:00"/>
    <s v="DWATKINSON"/>
    <m/>
    <m/>
    <m/>
    <m/>
    <m/>
    <m/>
    <m/>
    <m/>
    <m/>
    <x v="0"/>
    <x v="1"/>
  </r>
  <r>
    <s v="MVANAACKEN"/>
    <n v="1902075707"/>
    <s v="VP/Z-CUSTOM-BLDR"/>
    <s v="MBG BUILDINGS INC"/>
    <s v="19JT017 RAS BOOT LAGOON - FINA"/>
    <s v="BO"/>
    <d v="2020-03-05T00:00:00"/>
    <d v="2020-03-24T00:00:00"/>
    <m/>
    <s v="19B037"/>
    <s v="EVA"/>
    <s v="EVA"/>
    <x v="7"/>
    <m/>
    <s v="D1"/>
    <m/>
    <d v="2020-03-06T00:00:00"/>
    <d v="2020-03-06T00:00:00"/>
    <m/>
    <n v="1"/>
    <n v="0"/>
    <n v="0"/>
    <n v="1.06"/>
    <n v="1.06"/>
    <n v="0"/>
    <m/>
    <n v="0"/>
    <n v="0"/>
    <n v="0"/>
    <m/>
    <m/>
    <n v="0"/>
    <n v="1"/>
    <n v="100"/>
    <n v="-2682.71"/>
    <m/>
    <n v="0"/>
    <m/>
    <m/>
    <m/>
    <m/>
    <m/>
    <s v="JOPARKER"/>
    <m/>
    <m/>
    <m/>
    <m/>
    <s v="WTCASTONGUAY"/>
    <m/>
    <m/>
    <m/>
    <m/>
    <m/>
    <m/>
    <m/>
    <m/>
    <m/>
    <s v="ZANZJ"/>
    <d v="2020-03-06T00:00:00"/>
    <d v="2020-03-06T00:00:00"/>
    <d v="2020-03-06T00:00:00"/>
    <d v="2020-03-06T00:00:00"/>
    <m/>
    <m/>
    <m/>
    <m/>
    <m/>
    <m/>
    <m/>
    <m/>
    <m/>
    <m/>
    <s v="SVCORDERMAN"/>
    <d v="2020-03-09T00:00:00"/>
    <m/>
    <d v="2020-03-09T00:00:00"/>
    <d v="2020-03-09T00:00:00"/>
    <s v="ZANZJ"/>
    <d v="2020-03-06T00:00:00"/>
    <d v="2020-03-06T00:00:00"/>
    <d v="2020-03-06T00:00:00"/>
    <d v="2020-03-06T00:00:00"/>
    <m/>
    <m/>
    <m/>
    <d v="2020-03-12T00:00:00"/>
    <m/>
    <s v="WTCASTONGUAY"/>
    <m/>
    <m/>
    <m/>
    <m/>
    <m/>
    <m/>
    <m/>
    <d v="2020-03-24T00:00:00"/>
    <d v="2020-03-24T00:00:00"/>
    <s v="ZANZJ"/>
    <d v="2020-03-06T00:00:00"/>
    <m/>
    <d v="2020-03-06T00:00:00"/>
    <d v="2020-03-06T00:00:00"/>
    <s v="DWATKINSON"/>
    <m/>
    <m/>
    <m/>
    <m/>
    <m/>
    <m/>
    <m/>
    <m/>
    <m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3E5FFA-A4C8-4ABC-8E4A-7D26B834705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40" firstHeaderRow="0" firstDataRow="1" firstDataCol="1"/>
  <pivotFields count="16">
    <pivotField showAll="0"/>
    <pivotField dataField="1" numFmtId="39" showAll="0"/>
    <pivotField numFmtId="40" showAll="0"/>
    <pivotField numFmtId="40" showAll="0"/>
    <pivotField dataField="1" numFmtId="40" showAll="0"/>
    <pivotField showAll="0"/>
    <pivotField numFmtId="167" showAll="0"/>
    <pivotField numFmtId="38" showAll="0"/>
    <pivotField numFmtId="38" showAll="0"/>
    <pivotField showAll="0"/>
    <pivotField showAll="0"/>
    <pivotField showAll="0"/>
    <pivotField showAll="0"/>
    <pivotField axis="axisRow" showAll="0">
      <items count="37">
        <item x="10"/>
        <item x="4"/>
        <item x="18"/>
        <item x="22"/>
        <item x="25"/>
        <item x="17"/>
        <item x="31"/>
        <item x="7"/>
        <item x="5"/>
        <item x="6"/>
        <item x="8"/>
        <item x="20"/>
        <item x="3"/>
        <item x="9"/>
        <item x="0"/>
        <item x="19"/>
        <item x="2"/>
        <item x="13"/>
        <item x="14"/>
        <item x="23"/>
        <item x="1"/>
        <item x="16"/>
        <item x="11"/>
        <item x="21"/>
        <item x="35"/>
        <item x="33"/>
        <item x="30"/>
        <item x="34"/>
        <item x="24"/>
        <item x="29"/>
        <item x="26"/>
        <item x="12"/>
        <item x="15"/>
        <item x="32"/>
        <item x="27"/>
        <item x="28"/>
        <item t="default"/>
      </items>
    </pivotField>
    <pivotField showAll="0"/>
    <pivotField dataField="1" dragToRow="0" dragToCol="0" dragToPage="0" showAll="0" defaultSubtotal="0"/>
  </pivotFields>
  <rowFields count="1">
    <field x="13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Direct" fld="1" baseField="0" baseItem="0" numFmtId="41"/>
    <dataField name="Sum of Total" fld="4" baseField="0" baseItem="0" numFmtId="41"/>
    <dataField name="Sum of Utilization %" fld="15" baseField="0" baseItem="0" numFmtId="166"/>
  </dataFields>
  <formats count="2">
    <format dxfId="28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2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44C98C-3527-413B-B0A6-3A123BA84F5B}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29" firstHeaderRow="1" firstDataRow="1" firstDataCol="1" rowPageCount="1" colPageCount="1"/>
  <pivotFields count="114">
    <pivotField showAll="0"/>
    <pivotField showAll="0"/>
    <pivotField showAll="0" defaultSubtotal="0"/>
    <pivotField showAll="0" defaultSubtotal="0"/>
    <pivotField showAll="0"/>
    <pivotField showAll="0" defaultSubtotal="0"/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>
      <items count="30">
        <item x="0"/>
        <item x="12"/>
        <item x="25"/>
        <item x="17"/>
        <item x="18"/>
        <item x="19"/>
        <item x="13"/>
        <item x="1"/>
        <item x="14"/>
        <item x="6"/>
        <item x="7"/>
        <item x="8"/>
        <item x="23"/>
        <item x="15"/>
        <item x="10"/>
        <item x="11"/>
        <item x="22"/>
        <item x="2"/>
        <item x="3"/>
        <item x="24"/>
        <item x="9"/>
        <item x="5"/>
        <item x="26"/>
        <item x="4"/>
        <item x="20"/>
        <item x="27"/>
        <item x="16"/>
        <item x="21"/>
        <item x="28"/>
        <item t="default"/>
      </items>
    </pivotField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4" showAll="0" defaultSubtotal="0"/>
    <pivotField showAll="0" defaultSubtotal="0"/>
    <pivotField numFmtId="14" showAll="0" defaultSubtotal="0"/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axis="axisPage" dataField="1" showAll="0">
      <items count="4">
        <item x="1"/>
        <item x="0"/>
        <item x="2"/>
        <item t="default"/>
      </items>
    </pivotField>
  </pivotFields>
  <rowFields count="1">
    <field x="12"/>
  </rowFields>
  <rowItems count="26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pageFields count="1">
    <pageField fld="113" item="1" hier="-1"/>
  </pageFields>
  <dataFields count="1">
    <dataField name="Count of Order check" fld="113" subtotal="count" baseField="0" baseItem="0"/>
  </dataFields>
  <formats count="13">
    <format dxfId="13">
      <pivotArea collapsedLevelsAreSubtotals="1" fieldPosition="0">
        <references count="1">
          <reference field="12" count="1">
            <x v="0"/>
          </reference>
        </references>
      </pivotArea>
    </format>
    <format dxfId="12">
      <pivotArea collapsedLevelsAreSubtotals="1" fieldPosition="0">
        <references count="1">
          <reference field="12" count="1">
            <x v="1"/>
          </reference>
        </references>
      </pivotArea>
    </format>
    <format dxfId="11">
      <pivotArea collapsedLevelsAreSubtotals="1" fieldPosition="0">
        <references count="1">
          <reference field="12" count="1">
            <x v="3"/>
          </reference>
        </references>
      </pivotArea>
    </format>
    <format dxfId="10">
      <pivotArea collapsedLevelsAreSubtotals="1" fieldPosition="0">
        <references count="1">
          <reference field="12" count="1">
            <x v="5"/>
          </reference>
        </references>
      </pivotArea>
    </format>
    <format dxfId="9">
      <pivotArea collapsedLevelsAreSubtotals="1" fieldPosition="0">
        <references count="1">
          <reference field="12" count="1">
            <x v="6"/>
          </reference>
        </references>
      </pivotArea>
    </format>
    <format dxfId="8">
      <pivotArea collapsedLevelsAreSubtotals="1" fieldPosition="0">
        <references count="1">
          <reference field="12" count="1">
            <x v="7"/>
          </reference>
        </references>
      </pivotArea>
    </format>
    <format dxfId="7">
      <pivotArea collapsedLevelsAreSubtotals="1" fieldPosition="0">
        <references count="1">
          <reference field="12" count="1">
            <x v="8"/>
          </reference>
        </references>
      </pivotArea>
    </format>
    <format dxfId="6">
      <pivotArea collapsedLevelsAreSubtotals="1" fieldPosition="0">
        <references count="1">
          <reference field="12" count="1">
            <x v="9"/>
          </reference>
        </references>
      </pivotArea>
    </format>
    <format dxfId="5">
      <pivotArea collapsedLevelsAreSubtotals="1" fieldPosition="0">
        <references count="1">
          <reference field="12" count="1">
            <x v="10"/>
          </reference>
        </references>
      </pivotArea>
    </format>
    <format dxfId="4">
      <pivotArea collapsedLevelsAreSubtotals="1" fieldPosition="0">
        <references count="1">
          <reference field="12" count="1">
            <x v="11"/>
          </reference>
        </references>
      </pivotArea>
    </format>
    <format dxfId="3">
      <pivotArea collapsedLevelsAreSubtotals="1" fieldPosition="0">
        <references count="1">
          <reference field="12" count="1">
            <x v="13"/>
          </reference>
        </references>
      </pivotArea>
    </format>
    <format dxfId="2">
      <pivotArea collapsedLevelsAreSubtotals="1" fieldPosition="0">
        <references count="1">
          <reference field="12" count="1">
            <x v="14"/>
          </reference>
        </references>
      </pivotArea>
    </format>
    <format dxfId="1">
      <pivotArea dataOnly="0" fieldPosition="0">
        <references count="2">
          <reference field="12" count="12">
            <x v="0"/>
            <x v="1"/>
            <x v="3"/>
            <x v="5"/>
            <x v="6"/>
            <x v="7"/>
            <x v="8"/>
            <x v="9"/>
            <x v="10"/>
            <x v="11"/>
            <x v="13"/>
            <x v="14"/>
          </reference>
          <reference field="11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76BFC-BBA1-4B23-B5DE-7981F44E215E}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4:F20" firstHeaderRow="1" firstDataRow="1" firstDataCol="1" rowPageCount="2" colPageCount="1"/>
  <pivotFields count="114">
    <pivotField showAll="0"/>
    <pivotField showAll="0"/>
    <pivotField showAll="0" defaultSubtotal="0"/>
    <pivotField showAll="0" defaultSubtotal="0"/>
    <pivotField showAll="0"/>
    <pivotField showAll="0" defaultSubtotal="0"/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>
      <items count="30">
        <item x="0"/>
        <item x="12"/>
        <item x="25"/>
        <item x="17"/>
        <item x="18"/>
        <item x="19"/>
        <item x="13"/>
        <item x="1"/>
        <item x="14"/>
        <item x="6"/>
        <item x="7"/>
        <item x="8"/>
        <item x="23"/>
        <item x="15"/>
        <item x="10"/>
        <item x="11"/>
        <item x="22"/>
        <item x="2"/>
        <item x="3"/>
        <item x="24"/>
        <item x="9"/>
        <item x="5"/>
        <item x="26"/>
        <item x="4"/>
        <item x="20"/>
        <item x="27"/>
        <item x="16"/>
        <item x="21"/>
        <item x="28"/>
        <item t="default"/>
      </items>
    </pivotField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4" showAll="0" defaultSubtotal="0"/>
    <pivotField showAll="0" defaultSubtotal="0"/>
    <pivotField numFmtId="14" showAll="0" defaultSubtotal="0"/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showAll="0">
      <items count="3">
        <item x="1"/>
        <item x="0"/>
        <item t="default"/>
      </items>
    </pivotField>
    <pivotField axis="axisPage" dataField="1" showAll="0">
      <items count="4">
        <item x="1"/>
        <item x="0"/>
        <item x="2"/>
        <item t="default"/>
      </items>
    </pivotField>
  </pivotFields>
  <rowFields count="1">
    <field x="12"/>
  </rowFields>
  <rowItems count="16">
    <i>
      <x/>
    </i>
    <i>
      <x v="1"/>
    </i>
    <i>
      <x v="4"/>
    </i>
    <i>
      <x v="6"/>
    </i>
    <i>
      <x v="7"/>
    </i>
    <i>
      <x v="8"/>
    </i>
    <i>
      <x v="9"/>
    </i>
    <i>
      <x v="10"/>
    </i>
    <i>
      <x v="11"/>
    </i>
    <i>
      <x v="14"/>
    </i>
    <i>
      <x v="17"/>
    </i>
    <i>
      <x v="18"/>
    </i>
    <i>
      <x v="21"/>
    </i>
    <i>
      <x v="22"/>
    </i>
    <i>
      <x v="24"/>
    </i>
    <i t="grand">
      <x/>
    </i>
  </rowItems>
  <colItems count="1">
    <i/>
  </colItems>
  <pageFields count="2">
    <pageField fld="113" item="1" hier="-1"/>
    <pageField fld="112" item="0" hier="-1"/>
  </pageFields>
  <dataFields count="1">
    <dataField name="Count of Order check" fld="113" subtotal="count" baseField="0" baseItem="0"/>
  </dataFields>
  <formats count="13">
    <format dxfId="26">
      <pivotArea collapsedLevelsAreSubtotals="1" fieldPosition="0">
        <references count="1">
          <reference field="12" count="1">
            <x v="0"/>
          </reference>
        </references>
      </pivotArea>
    </format>
    <format dxfId="25">
      <pivotArea collapsedLevelsAreSubtotals="1" fieldPosition="0">
        <references count="1">
          <reference field="12" count="1">
            <x v="1"/>
          </reference>
        </references>
      </pivotArea>
    </format>
    <format dxfId="24">
      <pivotArea collapsedLevelsAreSubtotals="1" fieldPosition="0">
        <references count="1">
          <reference field="12" count="1">
            <x v="3"/>
          </reference>
        </references>
      </pivotArea>
    </format>
    <format dxfId="23">
      <pivotArea collapsedLevelsAreSubtotals="1" fieldPosition="0">
        <references count="1">
          <reference field="12" count="1">
            <x v="5"/>
          </reference>
        </references>
      </pivotArea>
    </format>
    <format dxfId="22">
      <pivotArea collapsedLevelsAreSubtotals="1" fieldPosition="0">
        <references count="1">
          <reference field="12" count="1">
            <x v="6"/>
          </reference>
        </references>
      </pivotArea>
    </format>
    <format dxfId="21">
      <pivotArea collapsedLevelsAreSubtotals="1" fieldPosition="0">
        <references count="1">
          <reference field="12" count="1">
            <x v="7"/>
          </reference>
        </references>
      </pivotArea>
    </format>
    <format dxfId="20">
      <pivotArea collapsedLevelsAreSubtotals="1" fieldPosition="0">
        <references count="1">
          <reference field="12" count="1">
            <x v="8"/>
          </reference>
        </references>
      </pivotArea>
    </format>
    <format dxfId="19">
      <pivotArea collapsedLevelsAreSubtotals="1" fieldPosition="0">
        <references count="1">
          <reference field="12" count="1">
            <x v="9"/>
          </reference>
        </references>
      </pivotArea>
    </format>
    <format dxfId="18">
      <pivotArea collapsedLevelsAreSubtotals="1" fieldPosition="0">
        <references count="1">
          <reference field="12" count="1">
            <x v="10"/>
          </reference>
        </references>
      </pivotArea>
    </format>
    <format dxfId="17">
      <pivotArea collapsedLevelsAreSubtotals="1" fieldPosition="0">
        <references count="1">
          <reference field="12" count="1">
            <x v="11"/>
          </reference>
        </references>
      </pivotArea>
    </format>
    <format dxfId="16">
      <pivotArea collapsedLevelsAreSubtotals="1" fieldPosition="0">
        <references count="1">
          <reference field="12" count="1">
            <x v="13"/>
          </reference>
        </references>
      </pivotArea>
    </format>
    <format dxfId="15">
      <pivotArea collapsedLevelsAreSubtotals="1" fieldPosition="0">
        <references count="1">
          <reference field="12" count="1">
            <x v="14"/>
          </reference>
        </references>
      </pivotArea>
    </format>
    <format dxfId="14">
      <pivotArea dataOnly="0" fieldPosition="0">
        <references count="2">
          <reference field="12" count="12">
            <x v="0"/>
            <x v="1"/>
            <x v="3"/>
            <x v="5"/>
            <x v="6"/>
            <x v="7"/>
            <x v="8"/>
            <x v="9"/>
            <x v="10"/>
            <x v="11"/>
            <x v="13"/>
            <x v="14"/>
          </reference>
          <reference field="11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D1D34A-CD2D-42E1-969D-9C811FF0C039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2" firstHeaderRow="1" firstDataRow="1" firstDataCol="1" rowPageCount="1" colPageCount="1"/>
  <pivotFields count="114"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x="3"/>
        <item x="1"/>
        <item h="1" x="2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30">
        <item x="0"/>
        <item x="16"/>
        <item x="21"/>
        <item x="1"/>
        <item x="2"/>
        <item x="18"/>
        <item x="17"/>
        <item x="3"/>
        <item x="26"/>
        <item x="23"/>
        <item x="8"/>
        <item x="9"/>
        <item x="10"/>
        <item x="12"/>
        <item x="24"/>
        <item x="14"/>
        <item x="15"/>
        <item x="11"/>
        <item x="4"/>
        <item x="5"/>
        <item x="19"/>
        <item x="27"/>
        <item x="20"/>
        <item x="25"/>
        <item x="7"/>
        <item x="22"/>
        <item x="13"/>
        <item m="1" x="28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2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8"/>
    </i>
    <i t="grand">
      <x/>
    </i>
  </rowItems>
  <colItems count="1">
    <i/>
  </colItems>
  <pageFields count="1">
    <pageField fld="5" hier="-1"/>
  </pageFields>
  <dataFields count="1">
    <dataField name="Sum of Eng Mfst Tons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27F8AE-0CE3-4246-86A3-A22FDD765E76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3:G17" firstHeaderRow="1" firstDataRow="1" firstDataCol="1" rowPageCount="1" colPageCount="1"/>
  <pivotFields count="114">
    <pivotField showAll="0"/>
    <pivotField showAll="0"/>
    <pivotField showAll="0"/>
    <pivotField showAll="0"/>
    <pivotField showAll="0"/>
    <pivotField axis="axisPage" showAll="0">
      <items count="5">
        <item x="0"/>
        <item x="3"/>
        <item x="1"/>
        <item x="2"/>
        <item t="default"/>
      </items>
    </pivotField>
    <pivotField numFmtId="14" showAll="0"/>
    <pivotField showAll="0"/>
    <pivotField showAll="0"/>
    <pivotField showAll="0"/>
    <pivotField showAll="0"/>
    <pivotField showAll="0"/>
    <pivotField axis="axisRow" showAll="0">
      <items count="30">
        <item x="0"/>
        <item x="16"/>
        <item x="21"/>
        <item x="1"/>
        <item x="2"/>
        <item x="18"/>
        <item x="17"/>
        <item x="3"/>
        <item x="26"/>
        <item x="23"/>
        <item x="8"/>
        <item x="9"/>
        <item x="10"/>
        <item x="12"/>
        <item x="24"/>
        <item x="14"/>
        <item x="15"/>
        <item x="11"/>
        <item x="4"/>
        <item x="5"/>
        <item x="19"/>
        <item x="27"/>
        <item x="20"/>
        <item x="25"/>
        <item x="7"/>
        <item x="22"/>
        <item x="13"/>
        <item m="1" x="28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2"/>
  </rowFields>
  <rowItems count="14">
    <i>
      <x v="2"/>
    </i>
    <i>
      <x v="3"/>
    </i>
    <i>
      <x v="6"/>
    </i>
    <i>
      <x v="7"/>
    </i>
    <i>
      <x v="9"/>
    </i>
    <i>
      <x v="10"/>
    </i>
    <i>
      <x v="11"/>
    </i>
    <i>
      <x v="12"/>
    </i>
    <i>
      <x v="15"/>
    </i>
    <i>
      <x v="19"/>
    </i>
    <i>
      <x v="22"/>
    </i>
    <i>
      <x v="24"/>
    </i>
    <i>
      <x v="26"/>
    </i>
    <i t="grand">
      <x/>
    </i>
  </rowItems>
  <colItems count="1">
    <i/>
  </colItems>
  <pageFields count="1">
    <pageField fld="5" item="3" hier="-1"/>
  </pageFields>
  <dataFields count="1">
    <dataField name="Sum of Planned Tons" fld="2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N3:N9" firstHeaderRow="1" firstDataRow="1" firstDataCol="1"/>
  <pivotFields count="1">
    <pivotField axis="axisRow" showAll="0">
      <items count="6">
        <item x="4"/>
        <item x="0"/>
        <item x="1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21" firstHeaderRow="1" firstDataRow="1" firstDataCol="1"/>
  <pivotFields count="1">
    <pivotField axis="axisRow" showAll="0">
      <items count="18">
        <item x="4"/>
        <item x="14"/>
        <item x="3"/>
        <item x="8"/>
        <item x="16"/>
        <item x="2"/>
        <item x="15"/>
        <item x="1"/>
        <item x="6"/>
        <item x="5"/>
        <item x="11"/>
        <item x="7"/>
        <item x="13"/>
        <item x="12"/>
        <item x="10"/>
        <item x="9"/>
        <item x="0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26" firstHeaderRow="1" firstDataRow="1" firstDataCol="1"/>
  <pivotFields count="1">
    <pivotField axis="axisRow" showAll="0">
      <items count="23">
        <item x="0"/>
        <item x="15"/>
        <item x="1"/>
        <item x="17"/>
        <item x="2"/>
        <item x="3"/>
        <item x="20"/>
        <item x="4"/>
        <item x="5"/>
        <item x="16"/>
        <item x="9"/>
        <item x="21"/>
        <item x="10"/>
        <item x="11"/>
        <item x="19"/>
        <item x="12"/>
        <item x="13"/>
        <item x="14"/>
        <item x="6"/>
        <item x="8"/>
        <item x="18"/>
        <item x="7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E443" firstHeaderRow="0" firstDataRow="1" firstDataCol="2"/>
  <pivotFields count="11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04">
        <item x="126"/>
        <item x="127"/>
        <item x="70"/>
        <item x="69"/>
        <item x="183"/>
        <item x="55"/>
        <item x="89"/>
        <item x="88"/>
        <item x="68"/>
        <item x="344"/>
        <item x="316"/>
        <item x="238"/>
        <item x="233"/>
        <item x="178"/>
        <item x="135"/>
        <item x="278"/>
        <item x="125"/>
        <item x="296"/>
        <item x="12"/>
        <item x="56"/>
        <item x="24"/>
        <item x="369"/>
        <item x="394"/>
        <item x="131"/>
        <item x="117"/>
        <item x="124"/>
        <item x="0"/>
        <item x="13"/>
        <item x="17"/>
        <item x="21"/>
        <item x="22"/>
        <item x="4"/>
        <item x="62"/>
        <item x="67"/>
        <item x="85"/>
        <item x="87"/>
        <item x="92"/>
        <item x="102"/>
        <item x="115"/>
        <item x="137"/>
        <item x="163"/>
        <item x="160"/>
        <item x="134"/>
        <item x="165"/>
        <item x="168"/>
        <item x="175"/>
        <item x="173"/>
        <item x="200"/>
        <item x="216"/>
        <item x="226"/>
        <item x="240"/>
        <item x="257"/>
        <item x="263"/>
        <item x="279"/>
        <item x="295"/>
        <item x="297"/>
        <item x="303"/>
        <item x="317"/>
        <item x="315"/>
        <item x="328"/>
        <item x="329"/>
        <item x="339"/>
        <item x="348"/>
        <item x="364"/>
        <item x="371"/>
        <item x="384"/>
        <item x="388"/>
        <item x="383"/>
        <item x="399"/>
        <item x="400"/>
        <item x="402"/>
        <item x="1"/>
        <item x="2"/>
        <item x="3"/>
        <item x="5"/>
        <item x="6"/>
        <item x="7"/>
        <item x="8"/>
        <item x="9"/>
        <item x="10"/>
        <item x="11"/>
        <item x="14"/>
        <item x="15"/>
        <item x="16"/>
        <item x="18"/>
        <item x="19"/>
        <item x="20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7"/>
        <item x="58"/>
        <item x="59"/>
        <item x="60"/>
        <item x="61"/>
        <item x="63"/>
        <item x="64"/>
        <item x="65"/>
        <item x="66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6"/>
        <item x="90"/>
        <item x="91"/>
        <item x="93"/>
        <item x="94"/>
        <item x="95"/>
        <item x="96"/>
        <item x="97"/>
        <item x="98"/>
        <item x="99"/>
        <item x="100"/>
        <item x="101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6"/>
        <item x="118"/>
        <item x="119"/>
        <item x="120"/>
        <item x="121"/>
        <item x="122"/>
        <item x="123"/>
        <item x="128"/>
        <item x="129"/>
        <item x="130"/>
        <item x="132"/>
        <item x="133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1"/>
        <item x="162"/>
        <item x="164"/>
        <item x="166"/>
        <item x="167"/>
        <item x="169"/>
        <item x="170"/>
        <item x="171"/>
        <item x="172"/>
        <item x="174"/>
        <item x="176"/>
        <item x="177"/>
        <item x="179"/>
        <item x="180"/>
        <item x="181"/>
        <item x="182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7"/>
        <item x="218"/>
        <item x="219"/>
        <item x="220"/>
        <item x="221"/>
        <item x="222"/>
        <item x="223"/>
        <item x="224"/>
        <item x="225"/>
        <item x="227"/>
        <item x="228"/>
        <item x="229"/>
        <item x="230"/>
        <item x="231"/>
        <item x="232"/>
        <item x="234"/>
        <item x="235"/>
        <item x="236"/>
        <item x="237"/>
        <item x="239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8"/>
        <item x="259"/>
        <item x="260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8"/>
        <item x="299"/>
        <item x="300"/>
        <item x="301"/>
        <item x="302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8"/>
        <item x="319"/>
        <item x="320"/>
        <item x="321"/>
        <item x="322"/>
        <item x="323"/>
        <item x="324"/>
        <item x="325"/>
        <item x="326"/>
        <item x="327"/>
        <item x="330"/>
        <item x="331"/>
        <item x="332"/>
        <item x="333"/>
        <item x="334"/>
        <item x="335"/>
        <item x="336"/>
        <item x="337"/>
        <item x="338"/>
        <item x="340"/>
        <item x="341"/>
        <item x="342"/>
        <item x="343"/>
        <item x="345"/>
        <item x="346"/>
        <item x="347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5"/>
        <item x="366"/>
        <item x="367"/>
        <item x="368"/>
        <item x="370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5"/>
        <item x="386"/>
        <item x="387"/>
        <item x="389"/>
        <item x="390"/>
        <item x="391"/>
        <item x="392"/>
        <item x="393"/>
        <item x="395"/>
        <item x="396"/>
        <item x="397"/>
        <item x="398"/>
        <item x="401"/>
        <item x="40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4">
        <item x="0"/>
        <item x="2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4"/>
    <field x="5"/>
  </rowFields>
  <rowItems count="440">
    <i>
      <x/>
      <x v="3"/>
    </i>
    <i>
      <x v="1"/>
      <x/>
    </i>
    <i r="1">
      <x v="2"/>
    </i>
    <i>
      <x v="2"/>
      <x/>
    </i>
    <i r="1">
      <x v="1"/>
    </i>
    <i>
      <x v="3"/>
      <x/>
    </i>
    <i>
      <x v="4"/>
      <x v="2"/>
    </i>
    <i>
      <x v="5"/>
      <x v="2"/>
    </i>
    <i>
      <x v="6"/>
      <x/>
    </i>
    <i r="1">
      <x v="2"/>
    </i>
    <i>
      <x v="7"/>
      <x v="2"/>
    </i>
    <i>
      <x v="8"/>
      <x/>
    </i>
    <i>
      <x v="9"/>
      <x v="2"/>
    </i>
    <i>
      <x v="10"/>
      <x v="2"/>
    </i>
    <i>
      <x v="11"/>
      <x v="2"/>
    </i>
    <i>
      <x v="12"/>
      <x/>
    </i>
    <i>
      <x v="13"/>
      <x/>
    </i>
    <i>
      <x v="14"/>
      <x v="2"/>
    </i>
    <i>
      <x v="15"/>
      <x v="2"/>
    </i>
    <i>
      <x v="16"/>
      <x v="1"/>
    </i>
    <i r="1">
      <x v="2"/>
    </i>
    <i>
      <x v="17"/>
      <x/>
    </i>
    <i r="1">
      <x v="1"/>
    </i>
    <i>
      <x v="18"/>
      <x v="2"/>
    </i>
    <i>
      <x v="19"/>
      <x/>
    </i>
    <i r="1">
      <x v="2"/>
    </i>
    <i>
      <x v="20"/>
      <x/>
    </i>
    <i>
      <x v="21"/>
      <x v="2"/>
    </i>
    <i>
      <x v="22"/>
      <x/>
    </i>
    <i>
      <x v="23"/>
      <x/>
    </i>
    <i>
      <x v="24"/>
      <x/>
    </i>
    <i>
      <x v="25"/>
      <x/>
    </i>
    <i>
      <x v="26"/>
      <x/>
    </i>
    <i>
      <x v="27"/>
      <x v="2"/>
    </i>
    <i>
      <x v="28"/>
      <x v="2"/>
    </i>
    <i>
      <x v="29"/>
      <x/>
    </i>
    <i>
      <x v="30"/>
      <x v="2"/>
    </i>
    <i>
      <x v="31"/>
      <x v="2"/>
    </i>
    <i>
      <x v="32"/>
      <x/>
    </i>
    <i>
      <x v="33"/>
      <x/>
    </i>
    <i>
      <x v="34"/>
      <x v="2"/>
    </i>
    <i>
      <x v="35"/>
      <x/>
    </i>
    <i>
      <x v="36"/>
      <x/>
    </i>
    <i>
      <x v="37"/>
      <x v="3"/>
    </i>
    <i>
      <x v="38"/>
      <x v="3"/>
    </i>
    <i>
      <x v="39"/>
      <x/>
    </i>
    <i>
      <x v="40"/>
      <x/>
    </i>
    <i>
      <x v="41"/>
      <x/>
    </i>
    <i>
      <x v="42"/>
      <x v="2"/>
    </i>
    <i>
      <x v="43"/>
      <x/>
    </i>
    <i r="1">
      <x v="2"/>
    </i>
    <i>
      <x v="44"/>
      <x/>
    </i>
    <i>
      <x v="45"/>
      <x/>
    </i>
    <i>
      <x v="46"/>
      <x/>
    </i>
    <i>
      <x v="47"/>
      <x/>
    </i>
    <i>
      <x v="48"/>
      <x/>
    </i>
    <i>
      <x v="49"/>
      <x v="2"/>
    </i>
    <i>
      <x v="50"/>
      <x v="2"/>
    </i>
    <i>
      <x v="51"/>
      <x/>
    </i>
    <i>
      <x v="52"/>
      <x v="2"/>
    </i>
    <i>
      <x v="53"/>
      <x v="2"/>
    </i>
    <i>
      <x v="54"/>
      <x v="2"/>
    </i>
    <i r="1">
      <x v="3"/>
    </i>
    <i>
      <x v="55"/>
      <x v="2"/>
    </i>
    <i>
      <x v="56"/>
      <x/>
    </i>
    <i>
      <x v="57"/>
      <x/>
    </i>
    <i>
      <x v="58"/>
      <x v="2"/>
    </i>
    <i>
      <x v="59"/>
      <x v="2"/>
    </i>
    <i>
      <x v="60"/>
      <x/>
    </i>
    <i>
      <x v="61"/>
      <x/>
    </i>
    <i>
      <x v="62"/>
      <x/>
    </i>
    <i>
      <x v="63"/>
      <x/>
    </i>
    <i>
      <x v="64"/>
      <x/>
    </i>
    <i r="1">
      <x v="2"/>
    </i>
    <i>
      <x v="65"/>
      <x/>
    </i>
    <i>
      <x v="66"/>
      <x v="2"/>
    </i>
    <i>
      <x v="67"/>
      <x/>
    </i>
    <i>
      <x v="68"/>
      <x v="2"/>
    </i>
    <i>
      <x v="69"/>
      <x/>
    </i>
    <i>
      <x v="70"/>
      <x/>
    </i>
    <i>
      <x v="71"/>
      <x/>
    </i>
    <i>
      <x v="72"/>
      <x/>
    </i>
    <i>
      <x v="73"/>
      <x v="2"/>
    </i>
    <i>
      <x v="74"/>
      <x v="2"/>
    </i>
    <i>
      <x v="75"/>
      <x v="1"/>
    </i>
    <i r="1">
      <x v="2"/>
    </i>
    <i>
      <x v="76"/>
      <x/>
    </i>
    <i r="1">
      <x v="2"/>
    </i>
    <i>
      <x v="77"/>
      <x/>
    </i>
    <i r="1">
      <x v="1"/>
    </i>
    <i>
      <x v="78"/>
      <x/>
    </i>
    <i>
      <x v="79"/>
      <x v="2"/>
    </i>
    <i>
      <x v="80"/>
      <x/>
    </i>
    <i>
      <x v="81"/>
      <x/>
    </i>
    <i>
      <x v="82"/>
      <x/>
    </i>
    <i>
      <x v="83"/>
      <x/>
    </i>
    <i>
      <x v="84"/>
      <x v="2"/>
    </i>
    <i>
      <x v="85"/>
      <x v="2"/>
    </i>
    <i>
      <x v="86"/>
      <x/>
    </i>
    <i>
      <x v="87"/>
      <x v="2"/>
    </i>
    <i>
      <x v="88"/>
      <x/>
    </i>
    <i>
      <x v="89"/>
      <x/>
    </i>
    <i>
      <x v="90"/>
      <x/>
    </i>
    <i>
      <x v="91"/>
      <x/>
    </i>
    <i>
      <x v="92"/>
      <x/>
    </i>
    <i>
      <x v="93"/>
      <x/>
    </i>
    <i>
      <x v="94"/>
      <x v="3"/>
    </i>
    <i>
      <x v="95"/>
      <x/>
    </i>
    <i>
      <x v="96"/>
      <x v="3"/>
    </i>
    <i>
      <x v="97"/>
      <x/>
    </i>
    <i r="1">
      <x v="2"/>
    </i>
    <i>
      <x v="98"/>
      <x v="3"/>
    </i>
    <i>
      <x v="99"/>
      <x/>
    </i>
    <i>
      <x v="100"/>
      <x/>
    </i>
    <i>
      <x v="101"/>
      <x/>
    </i>
    <i>
      <x v="102"/>
      <x/>
    </i>
    <i>
      <x v="103"/>
      <x/>
    </i>
    <i>
      <x v="104"/>
      <x/>
    </i>
    <i>
      <x v="105"/>
      <x v="2"/>
    </i>
    <i>
      <x v="106"/>
      <x/>
    </i>
    <i>
      <x v="107"/>
      <x/>
    </i>
    <i>
      <x v="108"/>
      <x/>
    </i>
    <i>
      <x v="109"/>
      <x/>
    </i>
    <i>
      <x v="110"/>
      <x/>
    </i>
    <i>
      <x v="111"/>
      <x/>
    </i>
    <i>
      <x v="112"/>
      <x/>
    </i>
    <i>
      <x v="113"/>
      <x/>
    </i>
    <i>
      <x v="114"/>
      <x/>
    </i>
    <i>
      <x v="115"/>
      <x/>
    </i>
    <i>
      <x v="116"/>
      <x v="3"/>
    </i>
    <i>
      <x v="117"/>
      <x v="2"/>
    </i>
    <i>
      <x v="118"/>
      <x/>
    </i>
    <i>
      <x v="119"/>
      <x/>
    </i>
    <i r="1">
      <x v="2"/>
    </i>
    <i>
      <x v="120"/>
      <x/>
    </i>
    <i>
      <x v="121"/>
      <x/>
    </i>
    <i>
      <x v="122"/>
      <x/>
    </i>
    <i r="1">
      <x v="2"/>
    </i>
    <i>
      <x v="123"/>
      <x/>
    </i>
    <i>
      <x v="124"/>
      <x/>
    </i>
    <i r="1">
      <x v="2"/>
    </i>
    <i>
      <x v="125"/>
      <x/>
    </i>
    <i>
      <x v="126"/>
      <x v="2"/>
    </i>
    <i>
      <x v="127"/>
      <x/>
    </i>
    <i>
      <x v="128"/>
      <x/>
    </i>
    <i r="1">
      <x v="2"/>
    </i>
    <i>
      <x v="129"/>
      <x/>
    </i>
    <i>
      <x v="130"/>
      <x/>
    </i>
    <i>
      <x v="131"/>
      <x/>
    </i>
    <i>
      <x v="132"/>
      <x v="2"/>
    </i>
    <i>
      <x v="133"/>
      <x v="2"/>
    </i>
    <i>
      <x v="134"/>
      <x/>
    </i>
    <i r="1">
      <x v="2"/>
    </i>
    <i>
      <x v="135"/>
      <x/>
    </i>
    <i>
      <x v="136"/>
      <x/>
    </i>
    <i>
      <x v="137"/>
      <x/>
    </i>
    <i>
      <x v="138"/>
      <x/>
    </i>
    <i>
      <x v="139"/>
      <x/>
    </i>
    <i>
      <x v="140"/>
      <x v="2"/>
    </i>
    <i>
      <x v="141"/>
      <x/>
    </i>
    <i>
      <x v="142"/>
      <x v="2"/>
    </i>
    <i>
      <x v="143"/>
      <x v="2"/>
    </i>
    <i>
      <x v="144"/>
      <x v="2"/>
    </i>
    <i>
      <x v="145"/>
      <x/>
    </i>
    <i>
      <x v="146"/>
      <x/>
    </i>
    <i>
      <x v="147"/>
      <x/>
    </i>
    <i>
      <x v="148"/>
      <x/>
    </i>
    <i>
      <x v="149"/>
      <x/>
    </i>
    <i>
      <x v="150"/>
      <x v="3"/>
    </i>
    <i>
      <x v="151"/>
      <x/>
    </i>
    <i r="1">
      <x v="3"/>
    </i>
    <i>
      <x v="152"/>
      <x v="3"/>
    </i>
    <i>
      <x v="153"/>
      <x v="3"/>
    </i>
    <i>
      <x v="154"/>
      <x v="3"/>
    </i>
    <i>
      <x v="155"/>
      <x v="3"/>
    </i>
    <i>
      <x v="156"/>
      <x v="3"/>
    </i>
    <i>
      <x v="157"/>
      <x v="3"/>
    </i>
    <i>
      <x v="158"/>
      <x v="3"/>
    </i>
    <i>
      <x v="159"/>
      <x v="3"/>
    </i>
    <i>
      <x v="160"/>
      <x v="3"/>
    </i>
    <i>
      <x v="161"/>
      <x v="3"/>
    </i>
    <i>
      <x v="162"/>
      <x v="3"/>
    </i>
    <i>
      <x v="163"/>
      <x v="3"/>
    </i>
    <i>
      <x v="164"/>
      <x v="3"/>
    </i>
    <i>
      <x v="165"/>
      <x/>
    </i>
    <i>
      <x v="166"/>
      <x v="2"/>
    </i>
    <i>
      <x v="167"/>
      <x v="2"/>
    </i>
    <i>
      <x v="168"/>
      <x/>
    </i>
    <i>
      <x v="169"/>
      <x/>
    </i>
    <i>
      <x v="170"/>
      <x v="2"/>
    </i>
    <i>
      <x v="171"/>
      <x/>
    </i>
    <i>
      <x v="172"/>
      <x v="2"/>
    </i>
    <i>
      <x v="173"/>
      <x/>
    </i>
    <i>
      <x v="174"/>
      <x v="2"/>
    </i>
    <i>
      <x v="175"/>
      <x/>
    </i>
    <i>
      <x v="176"/>
      <x v="3"/>
    </i>
    <i>
      <x v="177"/>
      <x v="2"/>
    </i>
    <i>
      <x v="178"/>
      <x v="3"/>
    </i>
    <i>
      <x v="179"/>
      <x/>
    </i>
    <i>
      <x v="180"/>
      <x v="2"/>
    </i>
    <i>
      <x v="181"/>
      <x/>
    </i>
    <i>
      <x v="182"/>
      <x/>
    </i>
    <i>
      <x v="183"/>
      <x/>
    </i>
    <i>
      <x v="184"/>
      <x/>
    </i>
    <i>
      <x v="185"/>
      <x/>
    </i>
    <i>
      <x v="186"/>
      <x/>
    </i>
    <i r="1">
      <x v="3"/>
    </i>
    <i>
      <x v="187"/>
      <x v="2"/>
    </i>
    <i>
      <x v="188"/>
      <x v="2"/>
    </i>
    <i>
      <x v="189"/>
      <x/>
    </i>
    <i>
      <x v="190"/>
      <x v="2"/>
    </i>
    <i>
      <x v="191"/>
      <x/>
    </i>
    <i>
      <x v="192"/>
      <x/>
    </i>
    <i>
      <x v="193"/>
      <x/>
    </i>
    <i>
      <x v="194"/>
      <x/>
    </i>
    <i>
      <x v="195"/>
      <x/>
    </i>
    <i>
      <x v="196"/>
      <x/>
    </i>
    <i>
      <x v="197"/>
      <x/>
    </i>
    <i>
      <x v="198"/>
      <x/>
    </i>
    <i>
      <x v="199"/>
      <x/>
    </i>
    <i>
      <x v="200"/>
      <x v="2"/>
    </i>
    <i>
      <x v="201"/>
      <x v="2"/>
    </i>
    <i>
      <x v="202"/>
      <x/>
    </i>
    <i>
      <x v="203"/>
      <x/>
    </i>
    <i>
      <x v="204"/>
      <x/>
    </i>
    <i r="1">
      <x v="2"/>
    </i>
    <i>
      <x v="205"/>
      <x/>
    </i>
    <i>
      <x v="206"/>
      <x/>
    </i>
    <i r="1">
      <x v="3"/>
    </i>
    <i>
      <x v="207"/>
      <x/>
    </i>
    <i>
      <x v="208"/>
      <x/>
    </i>
    <i>
      <x v="209"/>
      <x/>
    </i>
    <i>
      <x v="210"/>
      <x v="2"/>
    </i>
    <i>
      <x v="211"/>
      <x v="2"/>
    </i>
    <i>
      <x v="212"/>
      <x/>
    </i>
    <i>
      <x v="213"/>
      <x v="2"/>
    </i>
    <i>
      <x v="214"/>
      <x v="2"/>
    </i>
    <i>
      <x v="215"/>
      <x v="2"/>
    </i>
    <i>
      <x v="216"/>
      <x v="2"/>
    </i>
    <i>
      <x v="217"/>
      <x/>
    </i>
    <i>
      <x v="218"/>
      <x/>
    </i>
    <i>
      <x v="219"/>
      <x v="2"/>
    </i>
    <i>
      <x v="220"/>
      <x/>
    </i>
    <i r="1">
      <x v="2"/>
    </i>
    <i>
      <x v="221"/>
      <x/>
    </i>
    <i>
      <x v="222"/>
      <x/>
    </i>
    <i>
      <x v="223"/>
      <x/>
    </i>
    <i>
      <x v="224"/>
      <x v="2"/>
    </i>
    <i>
      <x v="225"/>
      <x/>
    </i>
    <i>
      <x v="226"/>
      <x/>
    </i>
    <i>
      <x v="227"/>
      <x/>
    </i>
    <i>
      <x v="228"/>
      <x/>
    </i>
    <i>
      <x v="229"/>
      <x/>
    </i>
    <i>
      <x v="230"/>
      <x/>
    </i>
    <i>
      <x v="231"/>
      <x/>
    </i>
    <i>
      <x v="232"/>
      <x v="2"/>
    </i>
    <i>
      <x v="233"/>
      <x/>
    </i>
    <i>
      <x v="234"/>
      <x v="2"/>
    </i>
    <i>
      <x v="235"/>
      <x/>
    </i>
    <i>
      <x v="236"/>
      <x/>
    </i>
    <i>
      <x v="237"/>
      <x/>
    </i>
    <i>
      <x v="238"/>
      <x/>
    </i>
    <i>
      <x v="239"/>
      <x v="2"/>
    </i>
    <i>
      <x v="240"/>
      <x/>
    </i>
    <i>
      <x v="241"/>
      <x/>
    </i>
    <i>
      <x v="242"/>
      <x v="2"/>
    </i>
    <i>
      <x v="243"/>
      <x v="3"/>
    </i>
    <i>
      <x v="244"/>
      <x v="2"/>
    </i>
    <i>
      <x v="245"/>
      <x/>
    </i>
    <i>
      <x v="246"/>
      <x/>
    </i>
    <i>
      <x v="247"/>
      <x/>
    </i>
    <i>
      <x v="248"/>
      <x v="2"/>
    </i>
    <i>
      <x v="249"/>
      <x v="2"/>
    </i>
    <i>
      <x v="250"/>
      <x/>
    </i>
    <i>
      <x v="251"/>
      <x/>
    </i>
    <i>
      <x v="252"/>
      <x/>
    </i>
    <i>
      <x v="253"/>
      <x/>
    </i>
    <i r="1">
      <x v="2"/>
    </i>
    <i>
      <x v="254"/>
      <x/>
    </i>
    <i>
      <x v="255"/>
      <x/>
    </i>
    <i>
      <x v="256"/>
      <x/>
    </i>
    <i>
      <x v="257"/>
      <x/>
    </i>
    <i>
      <x v="258"/>
      <x/>
    </i>
    <i>
      <x v="259"/>
      <x/>
    </i>
    <i>
      <x v="260"/>
      <x/>
    </i>
    <i>
      <x v="261"/>
      <x/>
    </i>
    <i>
      <x v="262"/>
      <x/>
    </i>
    <i>
      <x v="263"/>
      <x/>
    </i>
    <i>
      <x v="264"/>
      <x/>
    </i>
    <i>
      <x v="265"/>
      <x/>
    </i>
    <i>
      <x v="266"/>
      <x/>
    </i>
    <i r="1">
      <x v="2"/>
    </i>
    <i>
      <x v="267"/>
      <x/>
    </i>
    <i>
      <x v="268"/>
      <x v="2"/>
    </i>
    <i>
      <x v="269"/>
      <x v="2"/>
    </i>
    <i>
      <x v="270"/>
      <x/>
    </i>
    <i>
      <x v="271"/>
      <x/>
    </i>
    <i r="1">
      <x v="3"/>
    </i>
    <i>
      <x v="272"/>
      <x/>
    </i>
    <i>
      <x v="273"/>
      <x/>
    </i>
    <i>
      <x v="274"/>
      <x v="2"/>
    </i>
    <i>
      <x v="275"/>
      <x v="3"/>
    </i>
    <i>
      <x v="276"/>
      <x v="2"/>
    </i>
    <i>
      <x v="277"/>
      <x/>
    </i>
    <i>
      <x v="278"/>
      <x/>
    </i>
    <i>
      <x v="279"/>
      <x/>
    </i>
    <i>
      <x v="280"/>
      <x/>
    </i>
    <i>
      <x v="281"/>
      <x/>
    </i>
    <i>
      <x v="282"/>
      <x/>
    </i>
    <i>
      <x v="283"/>
      <x/>
    </i>
    <i>
      <x v="284"/>
      <x/>
    </i>
    <i>
      <x v="285"/>
      <x/>
    </i>
    <i>
      <x v="286"/>
      <x/>
    </i>
    <i>
      <x v="287"/>
      <x/>
    </i>
    <i>
      <x v="288"/>
      <x v="1"/>
    </i>
    <i r="1">
      <x v="2"/>
    </i>
    <i>
      <x v="289"/>
      <x v="2"/>
    </i>
    <i>
      <x v="290"/>
      <x v="2"/>
    </i>
    <i>
      <x v="291"/>
      <x v="2"/>
    </i>
    <i>
      <x v="292"/>
      <x v="2"/>
    </i>
    <i>
      <x v="293"/>
      <x/>
    </i>
    <i>
      <x v="294"/>
      <x v="2"/>
    </i>
    <i>
      <x v="295"/>
      <x/>
    </i>
    <i>
      <x v="296"/>
      <x/>
    </i>
    <i>
      <x v="297"/>
      <x/>
    </i>
    <i>
      <x v="298"/>
      <x/>
    </i>
    <i>
      <x v="299"/>
      <x/>
    </i>
    <i>
      <x v="300"/>
      <x v="3"/>
    </i>
    <i>
      <x v="301"/>
      <x/>
    </i>
    <i>
      <x v="302"/>
      <x v="3"/>
    </i>
    <i>
      <x v="303"/>
      <x/>
    </i>
    <i>
      <x v="304"/>
      <x/>
    </i>
    <i>
      <x v="305"/>
      <x v="2"/>
    </i>
    <i>
      <x v="306"/>
      <x/>
    </i>
    <i>
      <x v="307"/>
      <x v="2"/>
    </i>
    <i>
      <x v="308"/>
      <x v="2"/>
    </i>
    <i>
      <x v="309"/>
      <x/>
    </i>
    <i>
      <x v="310"/>
      <x/>
    </i>
    <i>
      <x v="311"/>
      <x/>
    </i>
    <i>
      <x v="312"/>
      <x/>
    </i>
    <i>
      <x v="313"/>
      <x/>
    </i>
    <i>
      <x v="314"/>
      <x v="2"/>
    </i>
    <i>
      <x v="315"/>
      <x/>
    </i>
    <i>
      <x v="316"/>
      <x/>
    </i>
    <i>
      <x v="317"/>
      <x/>
    </i>
    <i r="1">
      <x v="3"/>
    </i>
    <i>
      <x v="318"/>
      <x/>
    </i>
    <i>
      <x v="319"/>
      <x/>
    </i>
    <i>
      <x v="320"/>
      <x v="2"/>
    </i>
    <i>
      <x v="321"/>
      <x v="2"/>
    </i>
    <i>
      <x v="322"/>
      <x/>
    </i>
    <i>
      <x v="323"/>
      <x/>
    </i>
    <i>
      <x v="324"/>
      <x/>
    </i>
    <i>
      <x v="325"/>
      <x/>
    </i>
    <i>
      <x v="326"/>
      <x/>
    </i>
    <i r="1">
      <x v="2"/>
    </i>
    <i>
      <x v="327"/>
      <x/>
    </i>
    <i>
      <x v="328"/>
      <x/>
    </i>
    <i>
      <x v="329"/>
      <x/>
    </i>
    <i>
      <x v="330"/>
      <x/>
    </i>
    <i>
      <x v="331"/>
      <x/>
    </i>
    <i>
      <x v="332"/>
      <x/>
    </i>
    <i>
      <x v="333"/>
      <x/>
    </i>
    <i>
      <x v="334"/>
      <x/>
    </i>
    <i>
      <x v="335"/>
      <x v="2"/>
    </i>
    <i>
      <x v="336"/>
      <x/>
    </i>
    <i>
      <x v="337"/>
      <x/>
    </i>
    <i>
      <x v="338"/>
      <x/>
    </i>
    <i>
      <x v="339"/>
      <x v="2"/>
    </i>
    <i>
      <x v="340"/>
      <x/>
    </i>
    <i>
      <x v="341"/>
      <x v="2"/>
    </i>
    <i>
      <x v="342"/>
      <x v="2"/>
    </i>
    <i>
      <x v="343"/>
      <x v="2"/>
    </i>
    <i>
      <x v="344"/>
      <x/>
    </i>
    <i>
      <x v="345"/>
      <x v="2"/>
    </i>
    <i>
      <x v="346"/>
      <x/>
    </i>
    <i>
      <x v="347"/>
      <x/>
    </i>
    <i>
      <x v="348"/>
      <x/>
    </i>
    <i>
      <x v="349"/>
      <x v="2"/>
    </i>
    <i>
      <x v="350"/>
      <x/>
    </i>
    <i>
      <x v="351"/>
      <x/>
    </i>
    <i>
      <x v="352"/>
      <x/>
    </i>
    <i>
      <x v="353"/>
      <x/>
    </i>
    <i>
      <x v="354"/>
      <x v="2"/>
    </i>
    <i>
      <x v="355"/>
      <x v="2"/>
    </i>
    <i>
      <x v="356"/>
      <x/>
    </i>
    <i>
      <x v="357"/>
      <x v="2"/>
    </i>
    <i>
      <x v="358"/>
      <x/>
    </i>
    <i>
      <x v="359"/>
      <x v="2"/>
    </i>
    <i>
      <x v="360"/>
      <x/>
    </i>
    <i r="1">
      <x v="2"/>
    </i>
    <i>
      <x v="361"/>
      <x/>
    </i>
    <i>
      <x v="362"/>
      <x v="2"/>
    </i>
    <i>
      <x v="363"/>
      <x/>
    </i>
    <i>
      <x v="364"/>
      <x/>
    </i>
    <i>
      <x v="365"/>
      <x/>
    </i>
    <i r="1">
      <x v="1"/>
    </i>
    <i r="1">
      <x v="2"/>
    </i>
    <i>
      <x v="366"/>
      <x/>
    </i>
    <i>
      <x v="367"/>
      <x/>
    </i>
    <i>
      <x v="368"/>
      <x/>
    </i>
    <i>
      <x v="369"/>
      <x v="1"/>
    </i>
    <i>
      <x v="370"/>
      <x v="2"/>
    </i>
    <i>
      <x v="371"/>
      <x/>
    </i>
    <i>
      <x v="372"/>
      <x/>
    </i>
    <i>
      <x v="373"/>
      <x v="3"/>
    </i>
    <i>
      <x v="374"/>
      <x/>
    </i>
    <i>
      <x v="375"/>
      <x/>
    </i>
    <i>
      <x v="376"/>
      <x/>
    </i>
    <i r="1">
      <x v="3"/>
    </i>
    <i>
      <x v="377"/>
      <x/>
    </i>
    <i>
      <x v="378"/>
      <x v="2"/>
    </i>
    <i>
      <x v="379"/>
      <x/>
    </i>
    <i r="1">
      <x v="2"/>
    </i>
    <i>
      <x v="380"/>
      <x v="2"/>
    </i>
    <i>
      <x v="381"/>
      <x/>
    </i>
    <i>
      <x v="382"/>
      <x/>
    </i>
    <i>
      <x v="383"/>
      <x/>
    </i>
    <i>
      <x v="384"/>
      <x/>
    </i>
    <i>
      <x v="385"/>
      <x/>
    </i>
    <i>
      <x v="386"/>
      <x/>
    </i>
    <i>
      <x v="387"/>
      <x/>
    </i>
    <i>
      <x v="388"/>
      <x v="2"/>
    </i>
    <i>
      <x v="389"/>
      <x/>
    </i>
    <i>
      <x v="390"/>
      <x v="2"/>
    </i>
    <i>
      <x v="391"/>
      <x v="2"/>
    </i>
    <i>
      <x v="392"/>
      <x v="2"/>
    </i>
    <i>
      <x v="393"/>
      <x v="1"/>
    </i>
    <i>
      <x v="394"/>
      <x v="2"/>
    </i>
    <i>
      <x v="395"/>
      <x v="2"/>
    </i>
    <i>
      <x v="396"/>
      <x v="1"/>
    </i>
    <i>
      <x v="397"/>
      <x/>
    </i>
    <i>
      <x v="398"/>
      <x/>
    </i>
    <i>
      <x v="399"/>
      <x/>
    </i>
    <i>
      <x v="400"/>
      <x/>
    </i>
    <i r="1">
      <x v="2"/>
    </i>
    <i>
      <x v="401"/>
      <x v="2"/>
    </i>
    <i>
      <x v="402"/>
      <x/>
    </i>
    <i>
      <x v="403"/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ctual Hours" fld="28" baseField="0" baseItem="0"/>
    <dataField name="Sum of Eng Mfst Tons" fld="22" baseField="0" baseItem="0"/>
    <dataField name="Sum of Planned Tons" fld="21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77" dT="2019-11-04T19:43:50.11" personId="{06CEFAFB-5E8D-4577-9493-9871AC29D518}" id="{28BB1B22-56BE-43C4-8F7F-C964F400BFE6}">
    <text>Total tons minus ROC, TRITECH, BUC &amp; CSS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.bin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2.bin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customProperty" Target="../customProperty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2.bin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4.bin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5.bin"/><Relationship Id="rId1" Type="http://schemas.openxmlformats.org/officeDocument/2006/relationships/pivotTable" Target="../pivotTables/pivotTable6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customProperty" Target="../customProperty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7.bin"/><Relationship Id="rId1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18.bin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0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3:K49"/>
  <sheetViews>
    <sheetView workbookViewId="0">
      <selection activeCell="G8" sqref="G8"/>
    </sheetView>
  </sheetViews>
  <sheetFormatPr defaultColWidth="9.1796875" defaultRowHeight="14.5" x14ac:dyDescent="0.35"/>
  <cols>
    <col min="1" max="1" width="13.1796875" style="74" bestFit="1" customWidth="1"/>
    <col min="2" max="2" width="12.81640625" style="74" bestFit="1" customWidth="1"/>
    <col min="3" max="3" width="12" style="74" bestFit="1" customWidth="1"/>
    <col min="4" max="4" width="19.1796875" style="74" bestFit="1" customWidth="1"/>
    <col min="5" max="7" width="9.1796875" style="74"/>
    <col min="8" max="8" width="10.81640625" style="74" bestFit="1" customWidth="1"/>
    <col min="9" max="9" width="12.81640625" style="74" bestFit="1" customWidth="1"/>
    <col min="10" max="10" width="12" style="74" bestFit="1" customWidth="1"/>
    <col min="11" max="11" width="19.1796875" style="74" bestFit="1" customWidth="1"/>
    <col min="12" max="16384" width="9.1796875" style="74"/>
  </cols>
  <sheetData>
    <row r="3" spans="1:11" x14ac:dyDescent="0.35">
      <c r="A3" s="1" t="s">
        <v>428</v>
      </c>
      <c r="B3" t="s">
        <v>431</v>
      </c>
      <c r="C3" t="s">
        <v>1189</v>
      </c>
      <c r="D3" t="s">
        <v>1190</v>
      </c>
      <c r="G3" s="75" t="s">
        <v>1191</v>
      </c>
      <c r="H3" s="76" t="s">
        <v>428</v>
      </c>
      <c r="I3" s="76" t="s">
        <v>431</v>
      </c>
      <c r="J3" s="76" t="s">
        <v>1189</v>
      </c>
      <c r="K3" s="76" t="s">
        <v>1190</v>
      </c>
    </row>
    <row r="4" spans="1:11" x14ac:dyDescent="0.35">
      <c r="A4" s="2" t="s">
        <v>1192</v>
      </c>
      <c r="B4" s="3">
        <v>4147.42</v>
      </c>
      <c r="C4" s="3">
        <v>6974.75</v>
      </c>
      <c r="D4" s="22">
        <v>0.59463349940858101</v>
      </c>
      <c r="H4" s="77" t="s">
        <v>1192</v>
      </c>
      <c r="I4" s="78">
        <v>6267.7000000000007</v>
      </c>
      <c r="J4" s="78">
        <v>8519.4500000000007</v>
      </c>
      <c r="K4" s="79">
        <v>0.73569303182717194</v>
      </c>
    </row>
    <row r="5" spans="1:11" x14ac:dyDescent="0.35">
      <c r="A5" s="2" t="s">
        <v>1193</v>
      </c>
      <c r="B5" s="3">
        <v>8876.14</v>
      </c>
      <c r="C5" s="3">
        <v>12186.879999999996</v>
      </c>
      <c r="D5" s="22">
        <v>0.72833571841193179</v>
      </c>
      <c r="G5" s="75" t="s">
        <v>204</v>
      </c>
      <c r="H5" s="77" t="s">
        <v>1193</v>
      </c>
      <c r="I5" s="78">
        <v>6015.1899999999987</v>
      </c>
      <c r="J5" s="78">
        <v>9220.4600000000009</v>
      </c>
      <c r="K5" s="79">
        <v>0.65237417655952068</v>
      </c>
    </row>
    <row r="6" spans="1:11" x14ac:dyDescent="0.35">
      <c r="A6" s="2" t="s">
        <v>1194</v>
      </c>
      <c r="B6" s="3">
        <v>1091.75</v>
      </c>
      <c r="C6" s="3">
        <v>4054.5</v>
      </c>
      <c r="D6" s="22">
        <v>0.26926871377481809</v>
      </c>
      <c r="H6" s="77" t="s">
        <v>1194</v>
      </c>
      <c r="I6" s="78">
        <v>387.75</v>
      </c>
      <c r="J6" s="78">
        <v>2227</v>
      </c>
      <c r="K6" s="79">
        <v>0.1741131567130669</v>
      </c>
    </row>
    <row r="7" spans="1:11" x14ac:dyDescent="0.35">
      <c r="A7" s="2" t="s">
        <v>1197</v>
      </c>
      <c r="B7" s="3">
        <v>506</v>
      </c>
      <c r="C7" s="3">
        <v>3078.75</v>
      </c>
      <c r="D7" s="22">
        <v>0.16435241575314657</v>
      </c>
      <c r="H7" s="77" t="s">
        <v>1195</v>
      </c>
      <c r="I7" s="78">
        <v>450</v>
      </c>
      <c r="J7" s="78">
        <v>1626</v>
      </c>
      <c r="K7" s="79">
        <v>0.2767527675276753</v>
      </c>
    </row>
    <row r="8" spans="1:11" x14ac:dyDescent="0.35">
      <c r="A8" s="2" t="s">
        <v>1198</v>
      </c>
      <c r="B8" s="3">
        <v>1318.5</v>
      </c>
      <c r="C8" s="3">
        <v>5232.5</v>
      </c>
      <c r="D8" s="22">
        <v>0.25198279980888677</v>
      </c>
      <c r="H8" s="77" t="s">
        <v>1196</v>
      </c>
      <c r="I8" s="78">
        <v>411</v>
      </c>
      <c r="J8" s="78">
        <v>516</v>
      </c>
      <c r="K8" s="79">
        <v>0.79651162790697672</v>
      </c>
    </row>
    <row r="9" spans="1:11" x14ac:dyDescent="0.35">
      <c r="A9" s="2" t="s">
        <v>1199</v>
      </c>
      <c r="B9" s="3">
        <v>1143.25</v>
      </c>
      <c r="C9" s="3">
        <v>4033.5</v>
      </c>
      <c r="D9" s="22">
        <v>0.2834387008801289</v>
      </c>
      <c r="H9" s="77" t="s">
        <v>1197</v>
      </c>
      <c r="I9" s="78">
        <v>286.75</v>
      </c>
      <c r="J9" s="78">
        <v>2659.75</v>
      </c>
      <c r="K9" s="79">
        <v>0.10781088448162421</v>
      </c>
    </row>
    <row r="10" spans="1:11" x14ac:dyDescent="0.35">
      <c r="A10" s="2" t="s">
        <v>1201</v>
      </c>
      <c r="B10" s="3">
        <v>37</v>
      </c>
      <c r="C10" s="3">
        <v>91</v>
      </c>
      <c r="D10" s="22">
        <v>0.40659340659340659</v>
      </c>
      <c r="H10" s="77" t="s">
        <v>1198</v>
      </c>
      <c r="I10" s="78">
        <v>954.5</v>
      </c>
      <c r="J10" s="78">
        <v>3859.25</v>
      </c>
      <c r="K10" s="79">
        <v>0.24732784867526073</v>
      </c>
    </row>
    <row r="11" spans="1:11" x14ac:dyDescent="0.35">
      <c r="A11" s="2" t="s">
        <v>1202</v>
      </c>
      <c r="B11" s="3">
        <v>5248.25</v>
      </c>
      <c r="C11" s="3">
        <v>9545.25</v>
      </c>
      <c r="D11" s="22">
        <v>0.54982844870485315</v>
      </c>
      <c r="H11" s="77" t="s">
        <v>1199</v>
      </c>
      <c r="I11" s="78">
        <v>6422.25</v>
      </c>
      <c r="J11" s="78">
        <v>12766.800000000001</v>
      </c>
      <c r="K11" s="79">
        <v>0.50304304915875553</v>
      </c>
    </row>
    <row r="12" spans="1:11" x14ac:dyDescent="0.35">
      <c r="A12" s="2" t="s">
        <v>1204</v>
      </c>
      <c r="B12" s="3">
        <v>2188.77</v>
      </c>
      <c r="C12" s="3">
        <v>3122.96</v>
      </c>
      <c r="D12" s="22">
        <v>0.70086392396956732</v>
      </c>
      <c r="H12" s="77" t="s">
        <v>1200</v>
      </c>
      <c r="I12" s="78">
        <v>289</v>
      </c>
      <c r="J12" s="78">
        <v>775.25</v>
      </c>
      <c r="K12" s="79">
        <v>0.37278297323444048</v>
      </c>
    </row>
    <row r="13" spans="1:11" x14ac:dyDescent="0.35">
      <c r="A13" s="2" t="s">
        <v>1205</v>
      </c>
      <c r="B13" s="3">
        <v>2209.75</v>
      </c>
      <c r="C13" s="3">
        <v>3696.5</v>
      </c>
      <c r="D13" s="22">
        <v>0.59779521168673067</v>
      </c>
      <c r="H13" s="77" t="s">
        <v>1201</v>
      </c>
      <c r="I13" s="78">
        <v>38</v>
      </c>
      <c r="J13" s="78">
        <v>163.80000000000001</v>
      </c>
      <c r="K13" s="79">
        <v>0.23199023199023197</v>
      </c>
    </row>
    <row r="14" spans="1:11" x14ac:dyDescent="0.35">
      <c r="A14" s="2" t="s">
        <v>1206</v>
      </c>
      <c r="B14" s="3">
        <v>3524.85</v>
      </c>
      <c r="C14" s="3">
        <v>4960.5</v>
      </c>
      <c r="D14" s="22">
        <v>0.71058361052313268</v>
      </c>
      <c r="G14" s="75" t="s">
        <v>281</v>
      </c>
      <c r="H14" s="77" t="s">
        <v>1202</v>
      </c>
      <c r="I14" s="78">
        <v>4468.5</v>
      </c>
      <c r="J14" s="78">
        <v>7414.45</v>
      </c>
      <c r="K14" s="79">
        <v>0.6026745072122679</v>
      </c>
    </row>
    <row r="15" spans="1:11" x14ac:dyDescent="0.35">
      <c r="A15" s="2" t="s">
        <v>1207</v>
      </c>
      <c r="B15" s="3">
        <v>3534.25</v>
      </c>
      <c r="C15" s="3">
        <v>5075.5</v>
      </c>
      <c r="D15" s="22">
        <v>0.69633533642005718</v>
      </c>
      <c r="H15" s="77" t="s">
        <v>1203</v>
      </c>
      <c r="I15" s="78">
        <v>149</v>
      </c>
      <c r="J15" s="78">
        <v>171.5</v>
      </c>
      <c r="K15" s="79">
        <v>0.86880466472303208</v>
      </c>
    </row>
    <row r="16" spans="1:11" x14ac:dyDescent="0.35">
      <c r="A16" s="2" t="s">
        <v>1208</v>
      </c>
      <c r="B16" s="3">
        <v>2734.5</v>
      </c>
      <c r="C16" s="3">
        <v>4589.25</v>
      </c>
      <c r="D16" s="22">
        <v>0.59584899493381271</v>
      </c>
      <c r="G16" s="75" t="s">
        <v>35</v>
      </c>
      <c r="H16" s="77" t="s">
        <v>1204</v>
      </c>
      <c r="I16" s="78">
        <v>1861.96</v>
      </c>
      <c r="J16" s="78">
        <v>2647.4700000000003</v>
      </c>
      <c r="K16" s="79">
        <v>0.70329786550933526</v>
      </c>
    </row>
    <row r="17" spans="1:11" x14ac:dyDescent="0.35">
      <c r="A17" s="2" t="s">
        <v>1209</v>
      </c>
      <c r="B17" s="3">
        <v>2806</v>
      </c>
      <c r="C17" s="3">
        <v>4654.25</v>
      </c>
      <c r="D17" s="22">
        <v>0.60288983187409362</v>
      </c>
      <c r="G17" s="75" t="s">
        <v>270</v>
      </c>
      <c r="H17" s="77" t="s">
        <v>1205</v>
      </c>
      <c r="I17" s="78">
        <v>1101.5</v>
      </c>
      <c r="J17" s="78">
        <v>1597.5</v>
      </c>
      <c r="K17" s="79">
        <v>0.68951486697965569</v>
      </c>
    </row>
    <row r="18" spans="1:11" x14ac:dyDescent="0.35">
      <c r="A18" s="2" t="s">
        <v>1210</v>
      </c>
      <c r="B18" s="3">
        <v>8018.52</v>
      </c>
      <c r="C18" s="3">
        <v>13577.75</v>
      </c>
      <c r="D18" s="22">
        <v>0.59056323764983154</v>
      </c>
      <c r="G18" s="75" t="s">
        <v>162</v>
      </c>
      <c r="H18" s="77" t="s">
        <v>1206</v>
      </c>
      <c r="I18" s="78">
        <v>2465.6</v>
      </c>
      <c r="J18" s="78">
        <v>3938.5</v>
      </c>
      <c r="K18" s="79">
        <v>0.62602513647327662</v>
      </c>
    </row>
    <row r="19" spans="1:11" x14ac:dyDescent="0.35">
      <c r="A19" s="2" t="s">
        <v>1211</v>
      </c>
      <c r="B19" s="3">
        <v>1616.75</v>
      </c>
      <c r="C19" s="3">
        <v>2681.5</v>
      </c>
      <c r="D19" s="22">
        <v>0.60292746597053892</v>
      </c>
      <c r="G19" s="75" t="s">
        <v>309</v>
      </c>
      <c r="H19" s="77" t="s">
        <v>1207</v>
      </c>
      <c r="I19" s="78">
        <v>2587.5</v>
      </c>
      <c r="J19" s="78">
        <v>3522</v>
      </c>
      <c r="K19" s="79">
        <v>0.73466780238500851</v>
      </c>
    </row>
    <row r="20" spans="1:11" x14ac:dyDescent="0.35">
      <c r="A20" s="2" t="s">
        <v>1212</v>
      </c>
      <c r="B20" s="3">
        <v>2306.75</v>
      </c>
      <c r="C20" s="3">
        <v>4472.25</v>
      </c>
      <c r="D20" s="22">
        <v>0.51579182737995422</v>
      </c>
      <c r="G20" s="75" t="s">
        <v>4</v>
      </c>
      <c r="H20" s="77" t="s">
        <v>1208</v>
      </c>
      <c r="I20" s="78">
        <v>2128.75</v>
      </c>
      <c r="J20" s="78">
        <v>3334.75</v>
      </c>
      <c r="K20" s="79">
        <v>0.638353699677637</v>
      </c>
    </row>
    <row r="21" spans="1:11" x14ac:dyDescent="0.35">
      <c r="A21" s="2" t="s">
        <v>1213</v>
      </c>
      <c r="B21" s="3">
        <v>2213.25</v>
      </c>
      <c r="C21" s="3">
        <v>2474.25</v>
      </c>
      <c r="D21" s="22">
        <v>0.89451348893604121</v>
      </c>
      <c r="G21" s="75" t="s">
        <v>227</v>
      </c>
      <c r="H21" s="77" t="s">
        <v>1209</v>
      </c>
      <c r="I21" s="78">
        <v>2734.25</v>
      </c>
      <c r="J21" s="78">
        <v>3656.25</v>
      </c>
      <c r="K21" s="79">
        <v>0.74782905982905978</v>
      </c>
    </row>
    <row r="22" spans="1:11" x14ac:dyDescent="0.35">
      <c r="A22" s="2" t="s">
        <v>1214</v>
      </c>
      <c r="B22" s="3">
        <v>555</v>
      </c>
      <c r="C22" s="3">
        <v>1313.5</v>
      </c>
      <c r="D22" s="22">
        <v>0.42253521126760563</v>
      </c>
      <c r="G22" s="75" t="s">
        <v>433</v>
      </c>
      <c r="H22" s="77" t="s">
        <v>1210</v>
      </c>
      <c r="I22" s="78">
        <v>4289.25</v>
      </c>
      <c r="J22" s="78">
        <v>6229.75</v>
      </c>
      <c r="K22" s="79">
        <v>0.68851077491071067</v>
      </c>
    </row>
    <row r="23" spans="1:11" x14ac:dyDescent="0.35">
      <c r="A23" s="2" t="s">
        <v>1215</v>
      </c>
      <c r="B23" s="3">
        <v>565</v>
      </c>
      <c r="C23" s="3">
        <v>1148.0999999999999</v>
      </c>
      <c r="D23" s="22">
        <v>0.49211741137531578</v>
      </c>
      <c r="G23" s="75" t="s">
        <v>343</v>
      </c>
      <c r="H23" s="77" t="s">
        <v>1211</v>
      </c>
      <c r="I23" s="78">
        <v>1784.8000000000002</v>
      </c>
      <c r="J23" s="78">
        <v>2942.61</v>
      </c>
      <c r="K23" s="79">
        <v>0.60653637417122896</v>
      </c>
    </row>
    <row r="24" spans="1:11" x14ac:dyDescent="0.35">
      <c r="A24" s="2" t="s">
        <v>1216</v>
      </c>
      <c r="B24" s="3">
        <v>618.70000000000005</v>
      </c>
      <c r="C24" s="3">
        <v>2090.75</v>
      </c>
      <c r="D24" s="22">
        <v>0.2959225158435968</v>
      </c>
      <c r="G24" s="75" t="s">
        <v>361</v>
      </c>
      <c r="H24" s="77" t="s">
        <v>1212</v>
      </c>
      <c r="I24" s="78">
        <v>1674.5</v>
      </c>
      <c r="J24" s="78">
        <v>2750.25</v>
      </c>
      <c r="K24" s="79">
        <v>0.60885374056903918</v>
      </c>
    </row>
    <row r="25" spans="1:11" x14ac:dyDescent="0.35">
      <c r="A25" s="2" t="s">
        <v>1217</v>
      </c>
      <c r="B25" s="3">
        <v>454.5</v>
      </c>
      <c r="C25" s="3">
        <v>897</v>
      </c>
      <c r="D25" s="22">
        <v>0.50668896321070234</v>
      </c>
      <c r="G25" s="75" t="s">
        <v>338</v>
      </c>
      <c r="H25" s="77" t="s">
        <v>1213</v>
      </c>
      <c r="I25" s="78">
        <v>4011</v>
      </c>
      <c r="J25" s="78">
        <v>4031</v>
      </c>
      <c r="K25" s="79">
        <v>0.99503845199702312</v>
      </c>
    </row>
    <row r="26" spans="1:11" x14ac:dyDescent="0.35">
      <c r="A26" s="2" t="s">
        <v>1218</v>
      </c>
      <c r="B26" s="3">
        <v>295.75</v>
      </c>
      <c r="C26" s="3">
        <v>618</v>
      </c>
      <c r="D26" s="22">
        <v>0.4785598705501618</v>
      </c>
      <c r="H26" s="77" t="s">
        <v>1214</v>
      </c>
      <c r="I26" s="78">
        <v>675.95</v>
      </c>
      <c r="J26" s="78">
        <v>1617.2</v>
      </c>
      <c r="K26" s="79">
        <v>0.41797551323274795</v>
      </c>
    </row>
    <row r="27" spans="1:11" x14ac:dyDescent="0.35">
      <c r="A27" s="2" t="s">
        <v>1219</v>
      </c>
      <c r="B27" s="3">
        <v>939.29</v>
      </c>
      <c r="C27" s="3">
        <v>1298.79</v>
      </c>
      <c r="D27" s="22">
        <v>0.72320390517327671</v>
      </c>
      <c r="H27" s="77" t="s">
        <v>1215</v>
      </c>
      <c r="I27" s="78">
        <v>512.32999999999993</v>
      </c>
      <c r="J27" s="78">
        <v>808.75</v>
      </c>
      <c r="K27" s="79">
        <v>0.63348377125193189</v>
      </c>
    </row>
    <row r="28" spans="1:11" x14ac:dyDescent="0.35">
      <c r="A28" s="2" t="s">
        <v>1220</v>
      </c>
      <c r="B28" s="3">
        <v>540</v>
      </c>
      <c r="C28" s="3">
        <v>648</v>
      </c>
      <c r="D28" s="22">
        <v>0.83333333333333337</v>
      </c>
      <c r="H28" s="77" t="s">
        <v>1216</v>
      </c>
      <c r="I28" s="78">
        <v>1114.8</v>
      </c>
      <c r="J28" s="78">
        <v>3416.35</v>
      </c>
      <c r="K28" s="79">
        <v>0.32631317048897213</v>
      </c>
    </row>
    <row r="29" spans="1:11" x14ac:dyDescent="0.35">
      <c r="A29" s="2" t="s">
        <v>1221</v>
      </c>
      <c r="B29" s="3">
        <v>1469</v>
      </c>
      <c r="C29" s="3">
        <v>2076</v>
      </c>
      <c r="D29" s="22">
        <v>0.70761078998073212</v>
      </c>
      <c r="H29" s="77" t="s">
        <v>1217</v>
      </c>
      <c r="I29" s="78">
        <v>404.75</v>
      </c>
      <c r="J29" s="78">
        <v>691.75</v>
      </c>
      <c r="K29" s="79">
        <v>0.58511022768341159</v>
      </c>
    </row>
    <row r="30" spans="1:11" x14ac:dyDescent="0.35">
      <c r="A30" s="2" t="s">
        <v>1222</v>
      </c>
      <c r="B30" s="3">
        <v>1970</v>
      </c>
      <c r="C30" s="3">
        <v>2763</v>
      </c>
      <c r="D30" s="22">
        <v>0.71299312341657617</v>
      </c>
      <c r="H30" s="77" t="s">
        <v>1218</v>
      </c>
      <c r="I30" s="78">
        <v>336.45</v>
      </c>
      <c r="J30" s="78">
        <v>550.70000000000005</v>
      </c>
      <c r="K30" s="79">
        <v>0.61094970038133278</v>
      </c>
    </row>
    <row r="31" spans="1:11" x14ac:dyDescent="0.35">
      <c r="A31" s="2" t="s">
        <v>1225</v>
      </c>
      <c r="B31" s="3">
        <v>694</v>
      </c>
      <c r="C31" s="3">
        <v>876</v>
      </c>
      <c r="D31" s="22">
        <v>0.79223744292237441</v>
      </c>
      <c r="H31" s="77" t="s">
        <v>1219</v>
      </c>
      <c r="I31" s="78">
        <v>1053.22</v>
      </c>
      <c r="J31" s="78">
        <v>1605.96</v>
      </c>
      <c r="K31" s="79">
        <v>0.65581957209395003</v>
      </c>
    </row>
    <row r="32" spans="1:11" x14ac:dyDescent="0.35">
      <c r="A32" s="2" t="s">
        <v>1460</v>
      </c>
      <c r="B32" s="3">
        <v>4212.5</v>
      </c>
      <c r="C32" s="3">
        <v>6258</v>
      </c>
      <c r="D32" s="22">
        <v>0.67313838286992644</v>
      </c>
      <c r="H32" s="77" t="s">
        <v>1220</v>
      </c>
      <c r="I32" s="78">
        <v>291</v>
      </c>
      <c r="J32" s="78">
        <v>480</v>
      </c>
      <c r="K32" s="79">
        <v>0.60624999999999996</v>
      </c>
    </row>
    <row r="33" spans="1:11" x14ac:dyDescent="0.35">
      <c r="A33" s="2" t="s">
        <v>1459</v>
      </c>
      <c r="B33" s="3">
        <v>1572.5</v>
      </c>
      <c r="C33" s="3">
        <v>2895</v>
      </c>
      <c r="D33" s="22">
        <v>0.54317789291882557</v>
      </c>
      <c r="H33" s="77" t="s">
        <v>1221</v>
      </c>
      <c r="I33" s="78">
        <v>27986.620000000003</v>
      </c>
      <c r="J33" s="78">
        <v>28725.620000000003</v>
      </c>
      <c r="K33" s="79">
        <v>0.97427383638716936</v>
      </c>
    </row>
    <row r="34" spans="1:11" x14ac:dyDescent="0.35">
      <c r="A34" s="2" t="s">
        <v>1465</v>
      </c>
      <c r="B34" s="3">
        <v>329</v>
      </c>
      <c r="C34" s="3">
        <v>455</v>
      </c>
      <c r="D34" s="22">
        <v>0.72307692307692306</v>
      </c>
      <c r="H34" s="77" t="s">
        <v>1222</v>
      </c>
      <c r="I34" s="78">
        <v>30040.2</v>
      </c>
      <c r="J34" s="78">
        <v>30792.2</v>
      </c>
      <c r="K34" s="79">
        <v>0.97557823085066997</v>
      </c>
    </row>
    <row r="35" spans="1:11" x14ac:dyDescent="0.35">
      <c r="A35" s="2" t="s">
        <v>5714</v>
      </c>
      <c r="B35" s="3">
        <v>0</v>
      </c>
      <c r="C35" s="3">
        <v>52</v>
      </c>
      <c r="D35" s="22">
        <v>0</v>
      </c>
      <c r="H35" s="77" t="s">
        <v>1223</v>
      </c>
      <c r="I35" s="78">
        <v>62767.29</v>
      </c>
      <c r="J35" s="78">
        <v>62767.29</v>
      </c>
      <c r="K35" s="79">
        <v>1</v>
      </c>
    </row>
    <row r="36" spans="1:11" x14ac:dyDescent="0.35">
      <c r="A36" s="2" t="s">
        <v>5727</v>
      </c>
      <c r="B36" s="3">
        <v>0</v>
      </c>
      <c r="C36" s="3">
        <v>24</v>
      </c>
      <c r="D36" s="22">
        <v>0</v>
      </c>
      <c r="H36" s="77" t="s">
        <v>1224</v>
      </c>
      <c r="I36" s="78">
        <v>0</v>
      </c>
      <c r="J36" s="78">
        <v>65110.75</v>
      </c>
      <c r="K36" s="79">
        <v>0</v>
      </c>
    </row>
    <row r="37" spans="1:11" x14ac:dyDescent="0.35">
      <c r="A37" s="2" t="s">
        <v>429</v>
      </c>
      <c r="B37" s="3">
        <v>0</v>
      </c>
      <c r="C37" s="3">
        <v>16</v>
      </c>
      <c r="D37" s="22">
        <v>0</v>
      </c>
      <c r="H37" s="77" t="s">
        <v>1225</v>
      </c>
      <c r="I37" s="78">
        <v>3448</v>
      </c>
      <c r="J37" s="78">
        <v>3666</v>
      </c>
      <c r="K37" s="79">
        <v>0.94053464266230224</v>
      </c>
    </row>
    <row r="38" spans="1:11" x14ac:dyDescent="0.35">
      <c r="A38" s="2" t="s">
        <v>5813</v>
      </c>
      <c r="B38" s="3">
        <v>0</v>
      </c>
      <c r="C38" s="3">
        <v>183</v>
      </c>
      <c r="D38" s="22">
        <v>0</v>
      </c>
      <c r="H38" s="77" t="s">
        <v>1226</v>
      </c>
      <c r="I38" s="78">
        <v>48427</v>
      </c>
      <c r="J38" s="78">
        <v>48427</v>
      </c>
      <c r="K38" s="79">
        <v>1</v>
      </c>
    </row>
    <row r="39" spans="1:11" x14ac:dyDescent="0.35">
      <c r="A39" s="2" t="s">
        <v>1195</v>
      </c>
      <c r="B39" s="3">
        <v>34.549999999999997</v>
      </c>
      <c r="C39" s="3">
        <v>34.549999999999997</v>
      </c>
      <c r="D39" s="22">
        <v>1</v>
      </c>
      <c r="H39" s="77" t="s">
        <v>1227</v>
      </c>
      <c r="I39" s="78">
        <v>0</v>
      </c>
      <c r="J39" s="78">
        <v>22041.34</v>
      </c>
      <c r="K39" s="79">
        <v>0</v>
      </c>
    </row>
    <row r="40" spans="1:11" x14ac:dyDescent="0.35">
      <c r="A40" s="2" t="s">
        <v>430</v>
      </c>
      <c r="B40" s="3">
        <v>67771.490000000005</v>
      </c>
      <c r="C40" s="3">
        <v>118148.53</v>
      </c>
      <c r="D40" s="22">
        <v>0.57361263826134778</v>
      </c>
    </row>
    <row r="41" spans="1:11" x14ac:dyDescent="0.35">
      <c r="A41"/>
      <c r="B41"/>
      <c r="C41"/>
      <c r="D41"/>
    </row>
    <row r="42" spans="1:11" x14ac:dyDescent="0.35">
      <c r="A42"/>
      <c r="B42"/>
      <c r="C42"/>
      <c r="D42"/>
    </row>
    <row r="43" spans="1:11" x14ac:dyDescent="0.35">
      <c r="A43"/>
      <c r="B43"/>
      <c r="C43"/>
      <c r="D43"/>
    </row>
    <row r="44" spans="1:11" x14ac:dyDescent="0.35">
      <c r="A44"/>
      <c r="B44"/>
      <c r="C44"/>
      <c r="D44"/>
    </row>
    <row r="45" spans="1:11" x14ac:dyDescent="0.35">
      <c r="A45"/>
      <c r="B45"/>
      <c r="C45"/>
      <c r="D45"/>
    </row>
    <row r="46" spans="1:11" x14ac:dyDescent="0.35">
      <c r="A46"/>
      <c r="B46"/>
      <c r="C46"/>
      <c r="D46"/>
    </row>
    <row r="47" spans="1:11" x14ac:dyDescent="0.35">
      <c r="A47"/>
      <c r="B47"/>
      <c r="C47"/>
      <c r="D47"/>
    </row>
    <row r="48" spans="1:11" x14ac:dyDescent="0.35">
      <c r="A48"/>
      <c r="B48"/>
      <c r="C48"/>
      <c r="D48"/>
    </row>
    <row r="49" spans="1:4" x14ac:dyDescent="0.35">
      <c r="A49"/>
      <c r="B49"/>
      <c r="C49"/>
      <c r="D49"/>
    </row>
  </sheetData>
  <autoFilter ref="G3:K39" xr:uid="{00000000-0009-0000-0000-000000000000}"/>
  <pageMargins left="0.7" right="0.7" top="0.75" bottom="0.75" header="0.3" footer="0.3"/>
  <pageSetup orientation="portrait" r:id="rId2"/>
  <customProperties>
    <customPr name="xxe4aPID" r:id="rId3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772"/>
  <sheetViews>
    <sheetView showGridLines="0" topLeftCell="A581" workbookViewId="0">
      <selection sqref="A1:P595"/>
    </sheetView>
  </sheetViews>
  <sheetFormatPr defaultColWidth="9.1796875" defaultRowHeight="14.5" x14ac:dyDescent="0.35"/>
  <cols>
    <col min="1" max="1" width="34.26953125" style="74" customWidth="1"/>
    <col min="2" max="2" width="15.7265625" style="74" bestFit="1" customWidth="1"/>
    <col min="3" max="6" width="9.1796875" style="74" customWidth="1"/>
    <col min="7" max="7" width="8.453125" style="74" customWidth="1"/>
    <col min="8" max="8" width="10.7265625" style="74" customWidth="1"/>
    <col min="9" max="9" width="11.453125" style="74" customWidth="1"/>
    <col min="10" max="10" width="14.453125" style="74" customWidth="1"/>
    <col min="11" max="11" width="19.81640625" style="74" customWidth="1"/>
    <col min="12" max="12" width="11.453125" style="74" customWidth="1"/>
    <col min="13" max="14" width="17.54296875" style="74" customWidth="1"/>
    <col min="15" max="15" width="6.81640625" style="74" customWidth="1"/>
    <col min="16" max="16" width="5.26953125" style="74" customWidth="1"/>
    <col min="17" max="17" width="8.81640625" style="74" customWidth="1"/>
    <col min="18" max="16384" width="9.1796875" style="74"/>
  </cols>
  <sheetData>
    <row r="1" spans="1:16" x14ac:dyDescent="0.35">
      <c r="A1" s="259" t="s">
        <v>1</v>
      </c>
      <c r="B1" s="259" t="s">
        <v>5971</v>
      </c>
      <c r="C1" s="259" t="s">
        <v>2</v>
      </c>
      <c r="D1" s="259" t="s">
        <v>3</v>
      </c>
      <c r="E1" s="259" t="s">
        <v>1228</v>
      </c>
      <c r="F1" s="259" t="s">
        <v>1169</v>
      </c>
      <c r="G1" s="259" t="s">
        <v>436</v>
      </c>
      <c r="H1" s="259" t="s">
        <v>1229</v>
      </c>
      <c r="I1" s="259" t="s">
        <v>1230</v>
      </c>
      <c r="J1" s="259" t="s">
        <v>1231</v>
      </c>
      <c r="K1" s="259" t="s">
        <v>1232</v>
      </c>
      <c r="L1" s="259" t="s">
        <v>1233</v>
      </c>
      <c r="M1" s="259" t="s">
        <v>1234</v>
      </c>
      <c r="N1" s="259" t="s">
        <v>1235</v>
      </c>
      <c r="O1" s="259" t="s">
        <v>1236</v>
      </c>
      <c r="P1" s="260" t="s">
        <v>1237</v>
      </c>
    </row>
    <row r="2" spans="1:16" x14ac:dyDescent="0.35">
      <c r="A2" s="261" t="s">
        <v>5972</v>
      </c>
      <c r="B2" s="261" t="s">
        <v>5973</v>
      </c>
      <c r="C2" s="262">
        <v>51</v>
      </c>
      <c r="D2" s="263">
        <v>0</v>
      </c>
      <c r="E2" s="263">
        <v>133</v>
      </c>
      <c r="F2" s="263">
        <v>184</v>
      </c>
      <c r="G2" s="264">
        <v>0.27717391304347799</v>
      </c>
      <c r="H2" s="265">
        <v>0</v>
      </c>
      <c r="I2" s="266">
        <v>184</v>
      </c>
      <c r="J2" s="266">
        <v>0</v>
      </c>
      <c r="K2" s="261" t="s">
        <v>270</v>
      </c>
      <c r="L2" s="261" t="s">
        <v>10</v>
      </c>
      <c r="M2" s="175"/>
      <c r="N2" s="261" t="s">
        <v>1243</v>
      </c>
      <c r="O2" s="261" t="s">
        <v>1205</v>
      </c>
      <c r="P2" s="267" t="s">
        <v>1239</v>
      </c>
    </row>
    <row r="3" spans="1:16" x14ac:dyDescent="0.35">
      <c r="A3" s="261" t="s">
        <v>87</v>
      </c>
      <c r="B3" s="261" t="s">
        <v>5974</v>
      </c>
      <c r="C3" s="262">
        <v>55</v>
      </c>
      <c r="D3" s="263">
        <v>29</v>
      </c>
      <c r="E3" s="263">
        <v>137</v>
      </c>
      <c r="F3" s="263">
        <v>221</v>
      </c>
      <c r="G3" s="264">
        <v>0.24886877828054299</v>
      </c>
      <c r="H3" s="265">
        <v>0</v>
      </c>
      <c r="I3" s="266">
        <v>221</v>
      </c>
      <c r="J3" s="266">
        <v>0</v>
      </c>
      <c r="K3" s="261" t="s">
        <v>70</v>
      </c>
      <c r="L3" s="261" t="s">
        <v>86</v>
      </c>
      <c r="M3" s="175"/>
      <c r="N3" s="261" t="s">
        <v>1238</v>
      </c>
      <c r="O3" s="261" t="s">
        <v>1210</v>
      </c>
      <c r="P3" s="267" t="s">
        <v>1239</v>
      </c>
    </row>
    <row r="4" spans="1:16" x14ac:dyDescent="0.35">
      <c r="A4" s="261" t="s">
        <v>6550</v>
      </c>
      <c r="B4" s="261" t="s">
        <v>6551</v>
      </c>
      <c r="C4" s="262">
        <v>11</v>
      </c>
      <c r="D4" s="263">
        <v>0</v>
      </c>
      <c r="E4" s="263">
        <v>189</v>
      </c>
      <c r="F4" s="263">
        <v>200</v>
      </c>
      <c r="G4" s="264">
        <v>5.5E-2</v>
      </c>
      <c r="H4" s="265">
        <v>0</v>
      </c>
      <c r="I4" s="266">
        <v>200</v>
      </c>
      <c r="J4" s="266">
        <v>0</v>
      </c>
      <c r="K4" s="261" t="s">
        <v>343</v>
      </c>
      <c r="L4" s="261" t="s">
        <v>5</v>
      </c>
      <c r="M4" s="261" t="s">
        <v>343</v>
      </c>
      <c r="N4" s="261" t="s">
        <v>1243</v>
      </c>
      <c r="O4" s="261" t="s">
        <v>1211</v>
      </c>
      <c r="P4" s="267" t="s">
        <v>1239</v>
      </c>
    </row>
    <row r="5" spans="1:16" x14ac:dyDescent="0.35">
      <c r="A5" s="261" t="s">
        <v>362</v>
      </c>
      <c r="B5" s="261" t="s">
        <v>5975</v>
      </c>
      <c r="C5" s="262">
        <v>59</v>
      </c>
      <c r="D5" s="263">
        <v>18.5</v>
      </c>
      <c r="E5" s="263">
        <v>145</v>
      </c>
      <c r="F5" s="263">
        <v>222.5</v>
      </c>
      <c r="G5" s="264">
        <v>0.265168539325843</v>
      </c>
      <c r="H5" s="265">
        <v>0</v>
      </c>
      <c r="I5" s="266">
        <v>222.5</v>
      </c>
      <c r="J5" s="266">
        <v>0</v>
      </c>
      <c r="K5" s="261" t="s">
        <v>361</v>
      </c>
      <c r="L5" s="261" t="s">
        <v>5</v>
      </c>
      <c r="M5" s="175"/>
      <c r="N5" s="261" t="s">
        <v>1242</v>
      </c>
      <c r="O5" s="261" t="s">
        <v>1212</v>
      </c>
      <c r="P5" s="267" t="s">
        <v>1239</v>
      </c>
    </row>
    <row r="6" spans="1:16" x14ac:dyDescent="0.35">
      <c r="A6" s="261" t="s">
        <v>6552</v>
      </c>
      <c r="B6" s="261" t="s">
        <v>6553</v>
      </c>
      <c r="C6" s="262">
        <v>36</v>
      </c>
      <c r="D6" s="263">
        <v>0</v>
      </c>
      <c r="E6" s="263">
        <v>164</v>
      </c>
      <c r="F6" s="263">
        <v>200</v>
      </c>
      <c r="G6" s="264">
        <v>0.18</v>
      </c>
      <c r="H6" s="265">
        <v>0</v>
      </c>
      <c r="I6" s="266">
        <v>200</v>
      </c>
      <c r="J6" s="266">
        <v>0</v>
      </c>
      <c r="K6" s="175"/>
      <c r="L6" s="175"/>
      <c r="M6" s="175"/>
      <c r="N6" s="261" t="s">
        <v>1243</v>
      </c>
      <c r="O6" s="261" t="s">
        <v>1219</v>
      </c>
      <c r="P6" s="267" t="s">
        <v>5868</v>
      </c>
    </row>
    <row r="7" spans="1:16" x14ac:dyDescent="0.35">
      <c r="A7" s="261" t="s">
        <v>11</v>
      </c>
      <c r="B7" s="261" t="s">
        <v>5976</v>
      </c>
      <c r="C7" s="262">
        <v>26.75</v>
      </c>
      <c r="D7" s="263">
        <v>68.5</v>
      </c>
      <c r="E7" s="263">
        <v>114</v>
      </c>
      <c r="F7" s="263">
        <v>209.25</v>
      </c>
      <c r="G7" s="264">
        <v>0.12783751493428899</v>
      </c>
      <c r="H7" s="265">
        <v>0</v>
      </c>
      <c r="I7" s="266">
        <v>209.25</v>
      </c>
      <c r="J7" s="266">
        <v>0</v>
      </c>
      <c r="K7" s="261" t="s">
        <v>4</v>
      </c>
      <c r="L7" s="261" t="s">
        <v>10</v>
      </c>
      <c r="M7" s="175"/>
      <c r="N7" s="261" t="s">
        <v>1244</v>
      </c>
      <c r="O7" s="261" t="s">
        <v>1208</v>
      </c>
      <c r="P7" s="267" t="s">
        <v>1239</v>
      </c>
    </row>
    <row r="8" spans="1:16" x14ac:dyDescent="0.35">
      <c r="A8" s="261" t="s">
        <v>5977</v>
      </c>
      <c r="B8" s="261" t="s">
        <v>5978</v>
      </c>
      <c r="C8" s="262">
        <v>18.5</v>
      </c>
      <c r="D8" s="263">
        <v>55.5</v>
      </c>
      <c r="E8" s="263">
        <v>125.5</v>
      </c>
      <c r="F8" s="263">
        <v>199.5</v>
      </c>
      <c r="G8" s="264">
        <v>9.2731829573934804E-2</v>
      </c>
      <c r="H8" s="265">
        <v>5</v>
      </c>
      <c r="I8" s="266">
        <v>199.5</v>
      </c>
      <c r="J8" s="266">
        <v>0</v>
      </c>
      <c r="K8" s="261" t="s">
        <v>114</v>
      </c>
      <c r="L8" s="175"/>
      <c r="M8" s="175"/>
      <c r="N8" s="261" t="s">
        <v>1243</v>
      </c>
      <c r="O8" s="261" t="s">
        <v>1192</v>
      </c>
      <c r="P8" s="267" t="s">
        <v>5876</v>
      </c>
    </row>
    <row r="9" spans="1:16" x14ac:dyDescent="0.35">
      <c r="A9" s="261" t="s">
        <v>205</v>
      </c>
      <c r="B9" s="261" t="s">
        <v>5979</v>
      </c>
      <c r="C9" s="262">
        <v>123.21</v>
      </c>
      <c r="D9" s="263">
        <v>0</v>
      </c>
      <c r="E9" s="263">
        <v>91.87</v>
      </c>
      <c r="F9" s="263">
        <v>215.08</v>
      </c>
      <c r="G9" s="264">
        <v>0.57285661149339795</v>
      </c>
      <c r="H9" s="265">
        <v>0</v>
      </c>
      <c r="I9" s="266">
        <v>215.08</v>
      </c>
      <c r="J9" s="266">
        <v>0</v>
      </c>
      <c r="K9" s="261" t="s">
        <v>204</v>
      </c>
      <c r="L9" s="261" t="s">
        <v>14</v>
      </c>
      <c r="M9" s="175"/>
      <c r="N9" s="261" t="s">
        <v>1243</v>
      </c>
      <c r="O9" s="261" t="s">
        <v>1193</v>
      </c>
      <c r="P9" s="267" t="s">
        <v>1239</v>
      </c>
    </row>
    <row r="10" spans="1:16" x14ac:dyDescent="0.35">
      <c r="A10" s="261" t="s">
        <v>7414</v>
      </c>
      <c r="B10" s="261" t="s">
        <v>7415</v>
      </c>
      <c r="C10" s="262">
        <v>0</v>
      </c>
      <c r="D10" s="263">
        <v>0</v>
      </c>
      <c r="E10" s="263">
        <v>0</v>
      </c>
      <c r="F10" s="263">
        <v>0</v>
      </c>
      <c r="G10" s="12"/>
      <c r="H10" s="265">
        <v>45.5</v>
      </c>
      <c r="I10" s="266">
        <v>0</v>
      </c>
      <c r="J10" s="266">
        <v>0</v>
      </c>
      <c r="K10" s="175"/>
      <c r="L10" s="175"/>
      <c r="M10" s="175"/>
      <c r="N10" s="261" t="s">
        <v>1243</v>
      </c>
      <c r="O10" s="261" t="s">
        <v>1202</v>
      </c>
      <c r="P10" s="267" t="s">
        <v>1239</v>
      </c>
    </row>
    <row r="11" spans="1:16" x14ac:dyDescent="0.35">
      <c r="A11" s="261" t="s">
        <v>36</v>
      </c>
      <c r="B11" s="261" t="s">
        <v>5980</v>
      </c>
      <c r="C11" s="262">
        <v>133</v>
      </c>
      <c r="D11" s="263">
        <v>0</v>
      </c>
      <c r="E11" s="263">
        <v>77</v>
      </c>
      <c r="F11" s="263">
        <v>210</v>
      </c>
      <c r="G11" s="264">
        <v>0.63333333333333297</v>
      </c>
      <c r="H11" s="265">
        <v>0</v>
      </c>
      <c r="I11" s="266">
        <v>210</v>
      </c>
      <c r="J11" s="266">
        <v>0</v>
      </c>
      <c r="K11" s="261" t="s">
        <v>35</v>
      </c>
      <c r="L11" s="261" t="s">
        <v>5</v>
      </c>
      <c r="M11" s="261" t="s">
        <v>35</v>
      </c>
      <c r="N11" s="261" t="s">
        <v>1245</v>
      </c>
      <c r="O11" s="261" t="s">
        <v>1204</v>
      </c>
      <c r="P11" s="267" t="s">
        <v>1239</v>
      </c>
    </row>
    <row r="12" spans="1:16" x14ac:dyDescent="0.35">
      <c r="A12" s="261" t="s">
        <v>272</v>
      </c>
      <c r="B12" s="261" t="s">
        <v>5981</v>
      </c>
      <c r="C12" s="262">
        <v>120</v>
      </c>
      <c r="D12" s="263">
        <v>14</v>
      </c>
      <c r="E12" s="263">
        <v>70</v>
      </c>
      <c r="F12" s="263">
        <v>204</v>
      </c>
      <c r="G12" s="264">
        <v>0.58823529411764697</v>
      </c>
      <c r="H12" s="265">
        <v>0</v>
      </c>
      <c r="I12" s="266">
        <v>204</v>
      </c>
      <c r="J12" s="266">
        <v>0</v>
      </c>
      <c r="K12" s="261" t="s">
        <v>270</v>
      </c>
      <c r="L12" s="261" t="s">
        <v>10</v>
      </c>
      <c r="M12" s="175"/>
      <c r="N12" s="261" t="s">
        <v>1246</v>
      </c>
      <c r="O12" s="261" t="s">
        <v>1205</v>
      </c>
      <c r="P12" s="267" t="s">
        <v>1239</v>
      </c>
    </row>
    <row r="13" spans="1:16" x14ac:dyDescent="0.35">
      <c r="A13" s="261" t="s">
        <v>273</v>
      </c>
      <c r="B13" s="261" t="s">
        <v>5982</v>
      </c>
      <c r="C13" s="262">
        <v>156.5</v>
      </c>
      <c r="D13" s="263">
        <v>0</v>
      </c>
      <c r="E13" s="263">
        <v>48.5</v>
      </c>
      <c r="F13" s="263">
        <v>205</v>
      </c>
      <c r="G13" s="264">
        <v>0.76341463414634203</v>
      </c>
      <c r="H13" s="265">
        <v>0</v>
      </c>
      <c r="I13" s="266">
        <v>205</v>
      </c>
      <c r="J13" s="266">
        <v>0</v>
      </c>
      <c r="K13" s="261" t="s">
        <v>270</v>
      </c>
      <c r="L13" s="261" t="s">
        <v>10</v>
      </c>
      <c r="M13" s="175"/>
      <c r="N13" s="261" t="s">
        <v>1245</v>
      </c>
      <c r="O13" s="261" t="s">
        <v>1205</v>
      </c>
      <c r="P13" s="267" t="s">
        <v>1239</v>
      </c>
    </row>
    <row r="14" spans="1:16" x14ac:dyDescent="0.35">
      <c r="A14" s="261" t="s">
        <v>1248</v>
      </c>
      <c r="B14" s="261" t="s">
        <v>5983</v>
      </c>
      <c r="C14" s="262">
        <v>137</v>
      </c>
      <c r="D14" s="263">
        <v>0</v>
      </c>
      <c r="E14" s="263">
        <v>90.5</v>
      </c>
      <c r="F14" s="263">
        <v>227.5</v>
      </c>
      <c r="G14" s="264">
        <v>0.60219780219780195</v>
      </c>
      <c r="H14" s="265">
        <v>0</v>
      </c>
      <c r="I14" s="266">
        <v>227.5</v>
      </c>
      <c r="J14" s="266">
        <v>0</v>
      </c>
      <c r="K14" s="261" t="s">
        <v>281</v>
      </c>
      <c r="L14" s="261" t="s">
        <v>10</v>
      </c>
      <c r="M14" s="175"/>
      <c r="N14" s="261" t="s">
        <v>1247</v>
      </c>
      <c r="O14" s="261" t="s">
        <v>1202</v>
      </c>
      <c r="P14" s="267" t="s">
        <v>1239</v>
      </c>
    </row>
    <row r="15" spans="1:16" x14ac:dyDescent="0.35">
      <c r="A15" s="261" t="s">
        <v>163</v>
      </c>
      <c r="B15" s="261" t="s">
        <v>5984</v>
      </c>
      <c r="C15" s="262">
        <v>141.75</v>
      </c>
      <c r="D15" s="263">
        <v>0</v>
      </c>
      <c r="E15" s="263">
        <v>39.75</v>
      </c>
      <c r="F15" s="263">
        <v>181.5</v>
      </c>
      <c r="G15" s="264">
        <v>0.78099173553719003</v>
      </c>
      <c r="H15" s="265">
        <v>40</v>
      </c>
      <c r="I15" s="266">
        <v>181.5</v>
      </c>
      <c r="J15" s="266">
        <v>0</v>
      </c>
      <c r="K15" s="261" t="s">
        <v>162</v>
      </c>
      <c r="L15" s="261" t="s">
        <v>22</v>
      </c>
      <c r="M15" s="175"/>
      <c r="N15" s="261" t="s">
        <v>1240</v>
      </c>
      <c r="O15" s="261" t="s">
        <v>1216</v>
      </c>
      <c r="P15" s="267" t="s">
        <v>5868</v>
      </c>
    </row>
    <row r="16" spans="1:16" x14ac:dyDescent="0.35">
      <c r="A16" s="261" t="s">
        <v>5771</v>
      </c>
      <c r="B16" s="261" t="s">
        <v>5985</v>
      </c>
      <c r="C16" s="262">
        <v>145.5</v>
      </c>
      <c r="D16" s="263">
        <v>0</v>
      </c>
      <c r="E16" s="263">
        <v>89</v>
      </c>
      <c r="F16" s="263">
        <v>234.5</v>
      </c>
      <c r="G16" s="264">
        <v>0.62046908315564997</v>
      </c>
      <c r="H16" s="265">
        <v>0</v>
      </c>
      <c r="I16" s="266">
        <v>234.5</v>
      </c>
      <c r="J16" s="266">
        <v>0</v>
      </c>
      <c r="K16" s="261" t="s">
        <v>270</v>
      </c>
      <c r="L16" s="261" t="s">
        <v>5</v>
      </c>
      <c r="M16" s="175"/>
      <c r="N16" s="261" t="s">
        <v>1243</v>
      </c>
      <c r="O16" s="261" t="s">
        <v>1205</v>
      </c>
      <c r="P16" s="267" t="s">
        <v>1239</v>
      </c>
    </row>
    <row r="17" spans="1:16" x14ac:dyDescent="0.35">
      <c r="A17" s="261" t="s">
        <v>241</v>
      </c>
      <c r="B17" s="261" t="s">
        <v>5987</v>
      </c>
      <c r="C17" s="262">
        <v>44.25</v>
      </c>
      <c r="D17" s="263">
        <v>0</v>
      </c>
      <c r="E17" s="263">
        <v>169.5</v>
      </c>
      <c r="F17" s="263">
        <v>213.75</v>
      </c>
      <c r="G17" s="264">
        <v>0.19298245614035101</v>
      </c>
      <c r="H17" s="265">
        <v>0</v>
      </c>
      <c r="I17" s="266">
        <v>213.75</v>
      </c>
      <c r="J17" s="266">
        <v>0</v>
      </c>
      <c r="K17" s="261" t="s">
        <v>227</v>
      </c>
      <c r="L17" s="261" t="s">
        <v>18</v>
      </c>
      <c r="M17" s="261" t="s">
        <v>227</v>
      </c>
      <c r="N17" s="261" t="s">
        <v>1250</v>
      </c>
      <c r="O17" s="261" t="s">
        <v>1209</v>
      </c>
      <c r="P17" s="267" t="s">
        <v>1239</v>
      </c>
    </row>
    <row r="18" spans="1:16" x14ac:dyDescent="0.35">
      <c r="A18" s="261" t="s">
        <v>6583</v>
      </c>
      <c r="B18" s="261" t="s">
        <v>6584</v>
      </c>
      <c r="C18" s="262">
        <v>386.25</v>
      </c>
      <c r="D18" s="263">
        <v>0</v>
      </c>
      <c r="E18" s="263">
        <v>0</v>
      </c>
      <c r="F18" s="263">
        <v>386.25</v>
      </c>
      <c r="G18" s="264">
        <v>1</v>
      </c>
      <c r="H18" s="265">
        <v>0</v>
      </c>
      <c r="I18" s="266">
        <v>386.25</v>
      </c>
      <c r="J18" s="266">
        <v>0</v>
      </c>
      <c r="K18" s="261" t="s">
        <v>114</v>
      </c>
      <c r="L18" s="261" t="s">
        <v>120</v>
      </c>
      <c r="M18" s="175"/>
      <c r="N18" s="261" t="s">
        <v>6585</v>
      </c>
      <c r="O18" s="261" t="s">
        <v>1192</v>
      </c>
      <c r="P18" s="267" t="s">
        <v>6582</v>
      </c>
    </row>
    <row r="19" spans="1:16" x14ac:dyDescent="0.35">
      <c r="A19" s="261" t="s">
        <v>48</v>
      </c>
      <c r="B19" s="261" t="s">
        <v>5988</v>
      </c>
      <c r="C19" s="262">
        <v>101</v>
      </c>
      <c r="D19" s="263">
        <v>0</v>
      </c>
      <c r="E19" s="263">
        <v>118.5</v>
      </c>
      <c r="F19" s="263">
        <v>219.5</v>
      </c>
      <c r="G19" s="264">
        <v>0.46013667425968102</v>
      </c>
      <c r="H19" s="265">
        <v>0</v>
      </c>
      <c r="I19" s="266">
        <v>219.5</v>
      </c>
      <c r="J19" s="266">
        <v>0</v>
      </c>
      <c r="K19" s="261" t="s">
        <v>35</v>
      </c>
      <c r="L19" s="261" t="s">
        <v>22</v>
      </c>
      <c r="M19" s="175"/>
      <c r="N19" s="261" t="s">
        <v>1245</v>
      </c>
      <c r="O19" s="261" t="s">
        <v>1218</v>
      </c>
      <c r="P19" s="267" t="s">
        <v>5868</v>
      </c>
    </row>
    <row r="20" spans="1:16" x14ac:dyDescent="0.35">
      <c r="A20" s="261" t="s">
        <v>5989</v>
      </c>
      <c r="B20" s="261" t="s">
        <v>5990</v>
      </c>
      <c r="C20" s="262">
        <v>33</v>
      </c>
      <c r="D20" s="263">
        <v>0</v>
      </c>
      <c r="E20" s="263">
        <v>159</v>
      </c>
      <c r="F20" s="263">
        <v>192</v>
      </c>
      <c r="G20" s="264">
        <v>0.171875</v>
      </c>
      <c r="H20" s="265">
        <v>0</v>
      </c>
      <c r="I20" s="266">
        <v>192</v>
      </c>
      <c r="J20" s="266">
        <v>0</v>
      </c>
      <c r="K20" s="261" t="s">
        <v>343</v>
      </c>
      <c r="L20" s="261" t="s">
        <v>5</v>
      </c>
      <c r="M20" s="261" t="s">
        <v>343</v>
      </c>
      <c r="N20" s="261" t="s">
        <v>1243</v>
      </c>
      <c r="O20" s="261" t="s">
        <v>1211</v>
      </c>
      <c r="P20" s="267" t="s">
        <v>1239</v>
      </c>
    </row>
    <row r="21" spans="1:16" x14ac:dyDescent="0.35">
      <c r="A21" s="261" t="s">
        <v>164</v>
      </c>
      <c r="B21" s="261" t="s">
        <v>5991</v>
      </c>
      <c r="C21" s="262">
        <v>104.5</v>
      </c>
      <c r="D21" s="263">
        <v>0</v>
      </c>
      <c r="E21" s="263">
        <v>68.5</v>
      </c>
      <c r="F21" s="263">
        <v>173</v>
      </c>
      <c r="G21" s="264">
        <v>0.60404624277456598</v>
      </c>
      <c r="H21" s="265">
        <v>35</v>
      </c>
      <c r="I21" s="266">
        <v>173</v>
      </c>
      <c r="J21" s="266">
        <v>0</v>
      </c>
      <c r="K21" s="261" t="s">
        <v>162</v>
      </c>
      <c r="L21" s="261" t="s">
        <v>22</v>
      </c>
      <c r="M21" s="261" t="s">
        <v>162</v>
      </c>
      <c r="N21" s="261" t="s">
        <v>1240</v>
      </c>
      <c r="O21" s="261" t="s">
        <v>1216</v>
      </c>
      <c r="P21" s="267" t="s">
        <v>5868</v>
      </c>
    </row>
    <row r="22" spans="1:16" x14ac:dyDescent="0.35">
      <c r="A22" s="261" t="s">
        <v>7416</v>
      </c>
      <c r="B22" s="261" t="s">
        <v>7417</v>
      </c>
      <c r="C22" s="262">
        <v>0</v>
      </c>
      <c r="D22" s="263">
        <v>0</v>
      </c>
      <c r="E22" s="263">
        <v>0</v>
      </c>
      <c r="F22" s="263">
        <v>0</v>
      </c>
      <c r="G22" s="12"/>
      <c r="H22" s="265">
        <v>45.5</v>
      </c>
      <c r="I22" s="266">
        <v>0</v>
      </c>
      <c r="J22" s="266">
        <v>0</v>
      </c>
      <c r="K22" s="175"/>
      <c r="L22" s="175"/>
      <c r="M22" s="175"/>
      <c r="N22" s="261" t="s">
        <v>1243</v>
      </c>
      <c r="O22" s="261" t="s">
        <v>1202</v>
      </c>
      <c r="P22" s="267" t="s">
        <v>1239</v>
      </c>
    </row>
    <row r="23" spans="1:16" x14ac:dyDescent="0.35">
      <c r="A23" s="261" t="s">
        <v>7418</v>
      </c>
      <c r="B23" s="261" t="s">
        <v>7419</v>
      </c>
      <c r="C23" s="262">
        <v>450</v>
      </c>
      <c r="D23" s="263">
        <v>0</v>
      </c>
      <c r="E23" s="263">
        <v>0</v>
      </c>
      <c r="F23" s="263">
        <v>450</v>
      </c>
      <c r="G23" s="264">
        <v>1</v>
      </c>
      <c r="H23" s="265">
        <v>0</v>
      </c>
      <c r="I23" s="266">
        <v>450</v>
      </c>
      <c r="J23" s="266">
        <v>0</v>
      </c>
      <c r="K23" s="175"/>
      <c r="L23" s="175"/>
      <c r="M23" s="175"/>
      <c r="N23" s="261" t="s">
        <v>1243</v>
      </c>
      <c r="O23" s="261" t="s">
        <v>1192</v>
      </c>
      <c r="P23" s="267" t="s">
        <v>6582</v>
      </c>
    </row>
    <row r="24" spans="1:16" x14ac:dyDescent="0.35">
      <c r="A24" s="261" t="s">
        <v>5675</v>
      </c>
      <c r="B24" s="261" t="s">
        <v>5992</v>
      </c>
      <c r="C24" s="262">
        <v>4</v>
      </c>
      <c r="D24" s="263">
        <v>0</v>
      </c>
      <c r="E24" s="263">
        <v>207</v>
      </c>
      <c r="F24" s="263">
        <v>211</v>
      </c>
      <c r="G24" s="264">
        <v>0</v>
      </c>
      <c r="H24" s="265">
        <v>0</v>
      </c>
      <c r="I24" s="266">
        <v>211</v>
      </c>
      <c r="J24" s="266">
        <v>0</v>
      </c>
      <c r="K24" s="261" t="s">
        <v>70</v>
      </c>
      <c r="L24" s="261" t="s">
        <v>5676</v>
      </c>
      <c r="M24" s="175"/>
      <c r="N24" s="261" t="s">
        <v>1260</v>
      </c>
      <c r="O24" s="261" t="s">
        <v>6581</v>
      </c>
      <c r="P24" s="267" t="s">
        <v>1239</v>
      </c>
    </row>
    <row r="25" spans="1:16" x14ac:dyDescent="0.35">
      <c r="A25" s="261" t="s">
        <v>37</v>
      </c>
      <c r="B25" s="261" t="s">
        <v>5993</v>
      </c>
      <c r="C25" s="262">
        <v>121.25</v>
      </c>
      <c r="D25" s="263">
        <v>6</v>
      </c>
      <c r="E25" s="263">
        <v>91.25</v>
      </c>
      <c r="F25" s="263">
        <v>218.5</v>
      </c>
      <c r="G25" s="264">
        <v>0.55491990846681905</v>
      </c>
      <c r="H25" s="265">
        <v>0</v>
      </c>
      <c r="I25" s="266">
        <v>218.5</v>
      </c>
      <c r="J25" s="266">
        <v>0</v>
      </c>
      <c r="K25" s="261" t="s">
        <v>35</v>
      </c>
      <c r="L25" s="261" t="s">
        <v>5</v>
      </c>
      <c r="M25" s="261" t="s">
        <v>35</v>
      </c>
      <c r="N25" s="261" t="s">
        <v>1245</v>
      </c>
      <c r="O25" s="261" t="s">
        <v>1204</v>
      </c>
      <c r="P25" s="267" t="s">
        <v>1239</v>
      </c>
    </row>
    <row r="26" spans="1:16" x14ac:dyDescent="0.35">
      <c r="A26" s="261" t="s">
        <v>385</v>
      </c>
      <c r="B26" s="261" t="s">
        <v>5994</v>
      </c>
      <c r="C26" s="262">
        <v>119.5</v>
      </c>
      <c r="D26" s="263">
        <v>77.5</v>
      </c>
      <c r="E26" s="263">
        <v>3</v>
      </c>
      <c r="F26" s="263">
        <v>200</v>
      </c>
      <c r="G26" s="264">
        <v>0.59750000000000003</v>
      </c>
      <c r="H26" s="265">
        <v>0</v>
      </c>
      <c r="I26" s="266">
        <v>200</v>
      </c>
      <c r="J26" s="266">
        <v>0</v>
      </c>
      <c r="K26" s="261" t="s">
        <v>132</v>
      </c>
      <c r="L26" s="175"/>
      <c r="M26" s="261" t="s">
        <v>856</v>
      </c>
      <c r="N26" s="261" t="s">
        <v>1243</v>
      </c>
      <c r="O26" s="261" t="s">
        <v>1214</v>
      </c>
      <c r="P26" s="267" t="s">
        <v>5870</v>
      </c>
    </row>
    <row r="27" spans="1:16" x14ac:dyDescent="0.35">
      <c r="A27" s="261" t="s">
        <v>5712</v>
      </c>
      <c r="B27" s="261" t="s">
        <v>5995</v>
      </c>
      <c r="C27" s="262">
        <v>147.5</v>
      </c>
      <c r="D27" s="263">
        <v>0</v>
      </c>
      <c r="E27" s="263">
        <v>104</v>
      </c>
      <c r="F27" s="263">
        <v>251.5</v>
      </c>
      <c r="G27" s="264">
        <v>0.58648111332008002</v>
      </c>
      <c r="H27" s="265">
        <v>0</v>
      </c>
      <c r="I27" s="266">
        <v>251.5</v>
      </c>
      <c r="J27" s="266">
        <v>0</v>
      </c>
      <c r="K27" s="261" t="s">
        <v>270</v>
      </c>
      <c r="L27" s="261" t="s">
        <v>22</v>
      </c>
      <c r="M27" s="175"/>
      <c r="N27" s="261" t="s">
        <v>1243</v>
      </c>
      <c r="O27" s="261" t="s">
        <v>1214</v>
      </c>
      <c r="P27" s="267" t="s">
        <v>5870</v>
      </c>
    </row>
    <row r="28" spans="1:16" x14ac:dyDescent="0.35">
      <c r="A28" s="261" t="s">
        <v>6554</v>
      </c>
      <c r="B28" s="261" t="s">
        <v>6555</v>
      </c>
      <c r="C28" s="262">
        <v>120.5</v>
      </c>
      <c r="D28" s="263">
        <v>27</v>
      </c>
      <c r="E28" s="263">
        <v>71.5</v>
      </c>
      <c r="F28" s="263">
        <v>219</v>
      </c>
      <c r="G28" s="264">
        <v>0.55022831050228305</v>
      </c>
      <c r="H28" s="265">
        <v>0</v>
      </c>
      <c r="I28" s="266">
        <v>219</v>
      </c>
      <c r="J28" s="266">
        <v>0</v>
      </c>
      <c r="K28" s="261" t="s">
        <v>162</v>
      </c>
      <c r="L28" s="261" t="s">
        <v>10</v>
      </c>
      <c r="M28" s="175"/>
      <c r="N28" s="261" t="s">
        <v>1243</v>
      </c>
      <c r="O28" s="261" t="s">
        <v>1206</v>
      </c>
      <c r="P28" s="267" t="s">
        <v>1239</v>
      </c>
    </row>
    <row r="29" spans="1:16" x14ac:dyDescent="0.35">
      <c r="A29" s="261" t="s">
        <v>5725</v>
      </c>
      <c r="B29" s="261" t="s">
        <v>5996</v>
      </c>
      <c r="C29" s="262">
        <v>200</v>
      </c>
      <c r="D29" s="263">
        <v>0</v>
      </c>
      <c r="E29" s="263">
        <v>0</v>
      </c>
      <c r="F29" s="263">
        <v>200</v>
      </c>
      <c r="G29" s="264">
        <v>1</v>
      </c>
      <c r="H29" s="265">
        <v>0</v>
      </c>
      <c r="I29" s="266">
        <v>200</v>
      </c>
      <c r="J29" s="266">
        <v>0</v>
      </c>
      <c r="K29" s="175"/>
      <c r="L29" s="175"/>
      <c r="M29" s="175"/>
      <c r="N29" s="261" t="s">
        <v>1260</v>
      </c>
      <c r="O29" s="261" t="s">
        <v>1192</v>
      </c>
      <c r="P29" s="267" t="s">
        <v>5876</v>
      </c>
    </row>
    <row r="30" spans="1:16" x14ac:dyDescent="0.35">
      <c r="A30" s="261" t="s">
        <v>302</v>
      </c>
      <c r="B30" s="261" t="s">
        <v>5997</v>
      </c>
      <c r="C30" s="262">
        <v>102.6</v>
      </c>
      <c r="D30" s="263">
        <v>0</v>
      </c>
      <c r="E30" s="263">
        <v>124.9</v>
      </c>
      <c r="F30" s="263">
        <v>227.5</v>
      </c>
      <c r="G30" s="264">
        <v>0.45098901098901101</v>
      </c>
      <c r="H30" s="265">
        <v>0</v>
      </c>
      <c r="I30" s="266">
        <v>227.5</v>
      </c>
      <c r="J30" s="266">
        <v>0</v>
      </c>
      <c r="K30" s="261" t="s">
        <v>281</v>
      </c>
      <c r="L30" s="261" t="s">
        <v>18</v>
      </c>
      <c r="M30" s="175"/>
      <c r="N30" s="261" t="s">
        <v>1247</v>
      </c>
      <c r="O30" s="261" t="s">
        <v>1202</v>
      </c>
      <c r="P30" s="267" t="s">
        <v>1239</v>
      </c>
    </row>
    <row r="31" spans="1:16" x14ac:dyDescent="0.35">
      <c r="A31" s="261" t="s">
        <v>229</v>
      </c>
      <c r="B31" s="261" t="s">
        <v>5998</v>
      </c>
      <c r="C31" s="262">
        <v>139</v>
      </c>
      <c r="D31" s="263">
        <v>5</v>
      </c>
      <c r="E31" s="263">
        <v>56</v>
      </c>
      <c r="F31" s="263">
        <v>200</v>
      </c>
      <c r="G31" s="264">
        <v>0.69499999999999995</v>
      </c>
      <c r="H31" s="265">
        <v>0</v>
      </c>
      <c r="I31" s="266">
        <v>200</v>
      </c>
      <c r="J31" s="266">
        <v>0</v>
      </c>
      <c r="K31" s="261" t="s">
        <v>227</v>
      </c>
      <c r="L31" s="261" t="s">
        <v>228</v>
      </c>
      <c r="M31" s="175"/>
      <c r="N31" s="261" t="s">
        <v>1250</v>
      </c>
      <c r="O31" s="261" t="s">
        <v>1209</v>
      </c>
      <c r="P31" s="267" t="s">
        <v>1239</v>
      </c>
    </row>
    <row r="32" spans="1:16" x14ac:dyDescent="0.35">
      <c r="A32" s="261" t="s">
        <v>6586</v>
      </c>
      <c r="B32" s="261" t="s">
        <v>6587</v>
      </c>
      <c r="C32" s="262">
        <v>30.25</v>
      </c>
      <c r="D32" s="263">
        <v>0</v>
      </c>
      <c r="E32" s="263">
        <v>174.5</v>
      </c>
      <c r="F32" s="263">
        <v>204.75</v>
      </c>
      <c r="G32" s="264">
        <v>0.14774114774114799</v>
      </c>
      <c r="H32" s="265">
        <v>0</v>
      </c>
      <c r="I32" s="266">
        <v>204.75</v>
      </c>
      <c r="J32" s="266">
        <v>0</v>
      </c>
      <c r="K32" s="261" t="s">
        <v>361</v>
      </c>
      <c r="L32" s="261" t="s">
        <v>10</v>
      </c>
      <c r="M32" s="175"/>
      <c r="N32" s="261" t="s">
        <v>1243</v>
      </c>
      <c r="O32" s="261" t="s">
        <v>1212</v>
      </c>
      <c r="P32" s="267" t="s">
        <v>1239</v>
      </c>
    </row>
    <row r="33" spans="1:16" x14ac:dyDescent="0.35">
      <c r="A33" s="261" t="s">
        <v>387</v>
      </c>
      <c r="B33" s="261" t="s">
        <v>5999</v>
      </c>
      <c r="C33" s="262">
        <v>178.91</v>
      </c>
      <c r="D33" s="263">
        <v>0</v>
      </c>
      <c r="E33" s="263">
        <v>57.55</v>
      </c>
      <c r="F33" s="263">
        <v>236.46</v>
      </c>
      <c r="G33" s="264">
        <v>0.75661845555273599</v>
      </c>
      <c r="H33" s="265">
        <v>0</v>
      </c>
      <c r="I33" s="266">
        <v>236.46</v>
      </c>
      <c r="J33" s="266">
        <v>0</v>
      </c>
      <c r="K33" s="261" t="s">
        <v>204</v>
      </c>
      <c r="L33" s="261" t="s">
        <v>5</v>
      </c>
      <c r="M33" s="175"/>
      <c r="N33" s="261" t="s">
        <v>1243</v>
      </c>
      <c r="O33" s="261" t="s">
        <v>1193</v>
      </c>
      <c r="P33" s="267" t="s">
        <v>1239</v>
      </c>
    </row>
    <row r="34" spans="1:16" x14ac:dyDescent="0.35">
      <c r="A34" s="261" t="s">
        <v>194</v>
      </c>
      <c r="B34" s="261" t="s">
        <v>6000</v>
      </c>
      <c r="C34" s="262">
        <v>0</v>
      </c>
      <c r="D34" s="263">
        <v>0</v>
      </c>
      <c r="E34" s="263">
        <v>112</v>
      </c>
      <c r="F34" s="263">
        <v>112</v>
      </c>
      <c r="G34" s="264">
        <v>0</v>
      </c>
      <c r="H34" s="265">
        <v>88</v>
      </c>
      <c r="I34" s="266">
        <v>112</v>
      </c>
      <c r="J34" s="266">
        <v>0</v>
      </c>
      <c r="K34" s="261" t="s">
        <v>192</v>
      </c>
      <c r="L34" s="261" t="s">
        <v>22</v>
      </c>
      <c r="M34" s="175"/>
      <c r="N34" s="261" t="s">
        <v>1253</v>
      </c>
      <c r="O34" s="261" t="s">
        <v>1199</v>
      </c>
      <c r="P34" s="267" t="s">
        <v>5868</v>
      </c>
    </row>
    <row r="35" spans="1:16" x14ac:dyDescent="0.35">
      <c r="A35" s="261" t="s">
        <v>23</v>
      </c>
      <c r="B35" s="261" t="s">
        <v>6001</v>
      </c>
      <c r="C35" s="262">
        <v>0</v>
      </c>
      <c r="D35" s="263">
        <v>200</v>
      </c>
      <c r="E35" s="263">
        <v>0</v>
      </c>
      <c r="F35" s="263">
        <v>200</v>
      </c>
      <c r="G35" s="264">
        <v>0</v>
      </c>
      <c r="H35" s="265">
        <v>0</v>
      </c>
      <c r="I35" s="266">
        <v>200</v>
      </c>
      <c r="J35" s="266">
        <v>0</v>
      </c>
      <c r="K35" s="261" t="s">
        <v>4</v>
      </c>
      <c r="L35" s="261" t="s">
        <v>22</v>
      </c>
      <c r="M35" s="175"/>
      <c r="N35" s="261" t="s">
        <v>1249</v>
      </c>
      <c r="O35" s="261" t="s">
        <v>1194</v>
      </c>
      <c r="P35" s="267" t="s">
        <v>5868</v>
      </c>
    </row>
    <row r="36" spans="1:16" x14ac:dyDescent="0.35">
      <c r="A36" s="261" t="s">
        <v>5677</v>
      </c>
      <c r="B36" s="261" t="s">
        <v>6002</v>
      </c>
      <c r="C36" s="262">
        <v>132.25</v>
      </c>
      <c r="D36" s="263">
        <v>0</v>
      </c>
      <c r="E36" s="263">
        <v>69.25</v>
      </c>
      <c r="F36" s="263">
        <v>201.5</v>
      </c>
      <c r="G36" s="264">
        <v>0</v>
      </c>
      <c r="H36" s="265">
        <v>0</v>
      </c>
      <c r="I36" s="266">
        <v>201.5</v>
      </c>
      <c r="J36" s="266">
        <v>0</v>
      </c>
      <c r="K36" s="261" t="s">
        <v>70</v>
      </c>
      <c r="L36" s="261" t="s">
        <v>5676</v>
      </c>
      <c r="M36" s="175"/>
      <c r="N36" s="261" t="s">
        <v>1260</v>
      </c>
      <c r="O36" s="261" t="s">
        <v>6581</v>
      </c>
      <c r="P36" s="267" t="s">
        <v>1239</v>
      </c>
    </row>
    <row r="37" spans="1:16" x14ac:dyDescent="0.35">
      <c r="A37" s="261" t="s">
        <v>49</v>
      </c>
      <c r="B37" s="261" t="s">
        <v>6003</v>
      </c>
      <c r="C37" s="262">
        <v>179.25</v>
      </c>
      <c r="D37" s="263">
        <v>0</v>
      </c>
      <c r="E37" s="263">
        <v>61</v>
      </c>
      <c r="F37" s="263">
        <v>240.25</v>
      </c>
      <c r="G37" s="264">
        <v>0.74609781477627501</v>
      </c>
      <c r="H37" s="265">
        <v>0</v>
      </c>
      <c r="I37" s="266">
        <v>240.25</v>
      </c>
      <c r="J37" s="266">
        <v>0</v>
      </c>
      <c r="K37" s="261" t="s">
        <v>35</v>
      </c>
      <c r="L37" s="261" t="s">
        <v>22</v>
      </c>
      <c r="M37" s="261" t="s">
        <v>35</v>
      </c>
      <c r="N37" s="261" t="s">
        <v>1245</v>
      </c>
      <c r="O37" s="261" t="s">
        <v>1218</v>
      </c>
      <c r="P37" s="267" t="s">
        <v>5868</v>
      </c>
    </row>
    <row r="38" spans="1:16" x14ac:dyDescent="0.35">
      <c r="A38" s="261" t="s">
        <v>5678</v>
      </c>
      <c r="B38" s="261" t="s">
        <v>6004</v>
      </c>
      <c r="C38" s="262">
        <v>105</v>
      </c>
      <c r="D38" s="263">
        <v>0</v>
      </c>
      <c r="E38" s="263">
        <v>83</v>
      </c>
      <c r="F38" s="263">
        <v>188</v>
      </c>
      <c r="G38" s="264">
        <v>6.9148936170212796E-2</v>
      </c>
      <c r="H38" s="265">
        <v>0</v>
      </c>
      <c r="I38" s="266">
        <v>188</v>
      </c>
      <c r="J38" s="266">
        <v>0</v>
      </c>
      <c r="K38" s="261" t="s">
        <v>70</v>
      </c>
      <c r="L38" s="261" t="s">
        <v>5676</v>
      </c>
      <c r="M38" s="175"/>
      <c r="N38" s="261" t="s">
        <v>1260</v>
      </c>
      <c r="O38" s="261" t="s">
        <v>6581</v>
      </c>
      <c r="P38" s="267" t="s">
        <v>1239</v>
      </c>
    </row>
    <row r="39" spans="1:16" x14ac:dyDescent="0.35">
      <c r="A39" s="261" t="s">
        <v>5679</v>
      </c>
      <c r="B39" s="261" t="s">
        <v>6005</v>
      </c>
      <c r="C39" s="262">
        <v>151</v>
      </c>
      <c r="D39" s="263">
        <v>0</v>
      </c>
      <c r="E39" s="263">
        <v>53</v>
      </c>
      <c r="F39" s="263">
        <v>204</v>
      </c>
      <c r="G39" s="264">
        <v>0</v>
      </c>
      <c r="H39" s="265">
        <v>0</v>
      </c>
      <c r="I39" s="266">
        <v>204</v>
      </c>
      <c r="J39" s="266">
        <v>0</v>
      </c>
      <c r="K39" s="261" t="s">
        <v>70</v>
      </c>
      <c r="L39" s="261" t="s">
        <v>5676</v>
      </c>
      <c r="M39" s="175"/>
      <c r="N39" s="261" t="s">
        <v>1260</v>
      </c>
      <c r="O39" s="261" t="s">
        <v>1210</v>
      </c>
      <c r="P39" s="267" t="s">
        <v>1239</v>
      </c>
    </row>
    <row r="40" spans="1:16" x14ac:dyDescent="0.35">
      <c r="A40" s="261" t="s">
        <v>388</v>
      </c>
      <c r="B40" s="261" t="s">
        <v>6006</v>
      </c>
      <c r="C40" s="262">
        <v>0</v>
      </c>
      <c r="D40" s="263">
        <v>0</v>
      </c>
      <c r="E40" s="263">
        <v>88</v>
      </c>
      <c r="F40" s="263">
        <v>88</v>
      </c>
      <c r="G40" s="264">
        <v>0</v>
      </c>
      <c r="H40" s="265">
        <v>0</v>
      </c>
      <c r="I40" s="266">
        <v>88</v>
      </c>
      <c r="J40" s="266">
        <v>0</v>
      </c>
      <c r="K40" s="261" t="s">
        <v>192</v>
      </c>
      <c r="L40" s="261" t="s">
        <v>22</v>
      </c>
      <c r="M40" s="175"/>
      <c r="N40" s="261" t="s">
        <v>1253</v>
      </c>
      <c r="O40" s="261" t="s">
        <v>1199</v>
      </c>
      <c r="P40" s="267" t="s">
        <v>5868</v>
      </c>
    </row>
    <row r="41" spans="1:16" x14ac:dyDescent="0.35">
      <c r="A41" s="261" t="s">
        <v>5808</v>
      </c>
      <c r="B41" s="261" t="s">
        <v>6007</v>
      </c>
      <c r="C41" s="262">
        <v>237.5</v>
      </c>
      <c r="D41" s="263">
        <v>0</v>
      </c>
      <c r="E41" s="263">
        <v>26</v>
      </c>
      <c r="F41" s="263">
        <v>263.5</v>
      </c>
      <c r="G41" s="264">
        <v>0.90132827324478204</v>
      </c>
      <c r="H41" s="265">
        <v>0</v>
      </c>
      <c r="I41" s="266">
        <v>263.5</v>
      </c>
      <c r="J41" s="266">
        <v>0</v>
      </c>
      <c r="K41" s="261" t="s">
        <v>114</v>
      </c>
      <c r="L41" s="261" t="s">
        <v>22</v>
      </c>
      <c r="M41" s="175"/>
      <c r="N41" s="261" t="s">
        <v>1260</v>
      </c>
      <c r="O41" s="261" t="s">
        <v>1192</v>
      </c>
      <c r="P41" s="267" t="s">
        <v>5876</v>
      </c>
    </row>
    <row r="42" spans="1:16" x14ac:dyDescent="0.35">
      <c r="A42" s="261" t="s">
        <v>5922</v>
      </c>
      <c r="B42" s="261" t="s">
        <v>6008</v>
      </c>
      <c r="C42" s="262">
        <v>0</v>
      </c>
      <c r="D42" s="263">
        <v>173.5</v>
      </c>
      <c r="E42" s="263">
        <v>27</v>
      </c>
      <c r="F42" s="263">
        <v>200.5</v>
      </c>
      <c r="G42" s="264">
        <v>0</v>
      </c>
      <c r="H42" s="265">
        <v>0</v>
      </c>
      <c r="I42" s="266">
        <v>200.5</v>
      </c>
      <c r="J42" s="266">
        <v>0</v>
      </c>
      <c r="K42" s="175"/>
      <c r="L42" s="175"/>
      <c r="M42" s="175"/>
      <c r="N42" s="261" t="s">
        <v>1260</v>
      </c>
      <c r="O42" s="261" t="s">
        <v>1192</v>
      </c>
      <c r="P42" s="267" t="s">
        <v>5876</v>
      </c>
    </row>
    <row r="43" spans="1:16" x14ac:dyDescent="0.35">
      <c r="A43" s="261" t="s">
        <v>5873</v>
      </c>
      <c r="B43" s="261" t="s">
        <v>6009</v>
      </c>
      <c r="C43" s="262">
        <v>101</v>
      </c>
      <c r="D43" s="263">
        <v>0</v>
      </c>
      <c r="E43" s="263">
        <v>97</v>
      </c>
      <c r="F43" s="263">
        <v>198</v>
      </c>
      <c r="G43" s="264">
        <v>0.51010101010101006</v>
      </c>
      <c r="H43" s="265">
        <v>0</v>
      </c>
      <c r="I43" s="266">
        <v>198</v>
      </c>
      <c r="J43" s="266">
        <v>0</v>
      </c>
      <c r="K43" s="261" t="s">
        <v>227</v>
      </c>
      <c r="L43" s="261" t="s">
        <v>18</v>
      </c>
      <c r="M43" s="175"/>
      <c r="N43" s="261" t="s">
        <v>1243</v>
      </c>
      <c r="O43" s="261" t="s">
        <v>1209</v>
      </c>
      <c r="P43" s="267" t="s">
        <v>1239</v>
      </c>
    </row>
    <row r="44" spans="1:16" x14ac:dyDescent="0.35">
      <c r="A44" s="261" t="s">
        <v>181</v>
      </c>
      <c r="B44" s="261" t="s">
        <v>7420</v>
      </c>
      <c r="C44" s="262">
        <v>5</v>
      </c>
      <c r="D44" s="263">
        <v>0</v>
      </c>
      <c r="E44" s="263">
        <v>8</v>
      </c>
      <c r="F44" s="263">
        <v>13</v>
      </c>
      <c r="G44" s="264">
        <v>0.38461538461538503</v>
      </c>
      <c r="H44" s="265">
        <v>0</v>
      </c>
      <c r="I44" s="266">
        <v>5</v>
      </c>
      <c r="J44" s="266">
        <v>8</v>
      </c>
      <c r="K44" s="261" t="s">
        <v>162</v>
      </c>
      <c r="L44" s="261" t="s">
        <v>22</v>
      </c>
      <c r="M44" s="261" t="s">
        <v>162</v>
      </c>
      <c r="N44" s="261" t="s">
        <v>1240</v>
      </c>
      <c r="O44" s="261" t="s">
        <v>1216</v>
      </c>
      <c r="P44" s="267" t="s">
        <v>5868</v>
      </c>
    </row>
    <row r="45" spans="1:16" x14ac:dyDescent="0.35">
      <c r="A45" s="261" t="s">
        <v>38</v>
      </c>
      <c r="B45" s="261" t="s">
        <v>6010</v>
      </c>
      <c r="C45" s="262">
        <v>170</v>
      </c>
      <c r="D45" s="263">
        <v>0</v>
      </c>
      <c r="E45" s="263">
        <v>54</v>
      </c>
      <c r="F45" s="263">
        <v>224</v>
      </c>
      <c r="G45" s="264">
        <v>0.75892857142857095</v>
      </c>
      <c r="H45" s="265">
        <v>0</v>
      </c>
      <c r="I45" s="266">
        <v>224</v>
      </c>
      <c r="J45" s="266">
        <v>0</v>
      </c>
      <c r="K45" s="261" t="s">
        <v>35</v>
      </c>
      <c r="L45" s="261" t="s">
        <v>10</v>
      </c>
      <c r="M45" s="175"/>
      <c r="N45" s="261" t="s">
        <v>1245</v>
      </c>
      <c r="O45" s="261" t="s">
        <v>1204</v>
      </c>
      <c r="P45" s="267" t="s">
        <v>1239</v>
      </c>
    </row>
    <row r="46" spans="1:16" x14ac:dyDescent="0.35">
      <c r="A46" s="261" t="s">
        <v>5874</v>
      </c>
      <c r="B46" s="261" t="s">
        <v>6011</v>
      </c>
      <c r="C46" s="262">
        <v>135.5</v>
      </c>
      <c r="D46" s="263">
        <v>0</v>
      </c>
      <c r="E46" s="263">
        <v>47.75</v>
      </c>
      <c r="F46" s="263">
        <v>183.25</v>
      </c>
      <c r="G46" s="264">
        <v>0.73942701227830798</v>
      </c>
      <c r="H46" s="265">
        <v>0</v>
      </c>
      <c r="I46" s="266">
        <v>183.25</v>
      </c>
      <c r="J46" s="266">
        <v>0</v>
      </c>
      <c r="K46" s="261" t="s">
        <v>70</v>
      </c>
      <c r="L46" s="261" t="s">
        <v>98</v>
      </c>
      <c r="M46" s="175"/>
      <c r="N46" s="261" t="s">
        <v>1243</v>
      </c>
      <c r="O46" s="261" t="s">
        <v>1210</v>
      </c>
      <c r="P46" s="267" t="s">
        <v>1239</v>
      </c>
    </row>
    <row r="47" spans="1:16" x14ac:dyDescent="0.35">
      <c r="A47" s="261" t="s">
        <v>7421</v>
      </c>
      <c r="B47" s="261" t="s">
        <v>7422</v>
      </c>
      <c r="C47" s="262">
        <v>35.75</v>
      </c>
      <c r="D47" s="263">
        <v>0</v>
      </c>
      <c r="E47" s="263">
        <v>126.25</v>
      </c>
      <c r="F47" s="263">
        <v>162</v>
      </c>
      <c r="G47" s="264">
        <v>0.22067901234567899</v>
      </c>
      <c r="H47" s="265">
        <v>0</v>
      </c>
      <c r="I47" s="266">
        <v>162</v>
      </c>
      <c r="J47" s="266">
        <v>0</v>
      </c>
      <c r="K47" s="261" t="s">
        <v>35</v>
      </c>
      <c r="L47" s="261" t="s">
        <v>5</v>
      </c>
      <c r="M47" s="175"/>
      <c r="N47" s="261" t="s">
        <v>1243</v>
      </c>
      <c r="O47" s="261" t="s">
        <v>1204</v>
      </c>
      <c r="P47" s="267" t="s">
        <v>1239</v>
      </c>
    </row>
    <row r="48" spans="1:16" x14ac:dyDescent="0.35">
      <c r="A48" s="261" t="s">
        <v>350</v>
      </c>
      <c r="B48" s="261" t="s">
        <v>6012</v>
      </c>
      <c r="C48" s="262">
        <v>140</v>
      </c>
      <c r="D48" s="263">
        <v>23.25</v>
      </c>
      <c r="E48" s="263">
        <v>59.75</v>
      </c>
      <c r="F48" s="263">
        <v>223</v>
      </c>
      <c r="G48" s="264">
        <v>0.62780269058296001</v>
      </c>
      <c r="H48" s="265">
        <v>0</v>
      </c>
      <c r="I48" s="266">
        <v>223</v>
      </c>
      <c r="J48" s="266">
        <v>0</v>
      </c>
      <c r="K48" s="261" t="s">
        <v>343</v>
      </c>
      <c r="L48" s="261" t="s">
        <v>10</v>
      </c>
      <c r="M48" s="175"/>
      <c r="N48" s="261" t="s">
        <v>1252</v>
      </c>
      <c r="O48" s="261" t="s">
        <v>1211</v>
      </c>
      <c r="P48" s="267" t="s">
        <v>1239</v>
      </c>
    </row>
    <row r="49" spans="1:16" x14ac:dyDescent="0.35">
      <c r="A49" s="261" t="s">
        <v>99</v>
      </c>
      <c r="B49" s="261" t="s">
        <v>6013</v>
      </c>
      <c r="C49" s="262">
        <v>153.25</v>
      </c>
      <c r="D49" s="263">
        <v>10</v>
      </c>
      <c r="E49" s="263">
        <v>47</v>
      </c>
      <c r="F49" s="263">
        <v>210.25</v>
      </c>
      <c r="G49" s="264">
        <v>0.72889417360285402</v>
      </c>
      <c r="H49" s="265">
        <v>0</v>
      </c>
      <c r="I49" s="266">
        <v>210.25</v>
      </c>
      <c r="J49" s="266">
        <v>0</v>
      </c>
      <c r="K49" s="261" t="s">
        <v>70</v>
      </c>
      <c r="L49" s="261" t="s">
        <v>98</v>
      </c>
      <c r="M49" s="175"/>
      <c r="N49" s="261" t="s">
        <v>1253</v>
      </c>
      <c r="O49" s="261" t="s">
        <v>1210</v>
      </c>
      <c r="P49" s="267" t="s">
        <v>1239</v>
      </c>
    </row>
    <row r="50" spans="1:16" x14ac:dyDescent="0.35">
      <c r="A50" s="261" t="s">
        <v>5680</v>
      </c>
      <c r="B50" s="261" t="s">
        <v>6014</v>
      </c>
      <c r="C50" s="262">
        <v>0</v>
      </c>
      <c r="D50" s="263">
        <v>0</v>
      </c>
      <c r="E50" s="263">
        <v>207</v>
      </c>
      <c r="F50" s="263">
        <v>207</v>
      </c>
      <c r="G50" s="264">
        <v>0</v>
      </c>
      <c r="H50" s="265">
        <v>0</v>
      </c>
      <c r="I50" s="266">
        <v>207</v>
      </c>
      <c r="J50" s="266">
        <v>0</v>
      </c>
      <c r="K50" s="261" t="s">
        <v>70</v>
      </c>
      <c r="L50" s="261" t="s">
        <v>339</v>
      </c>
      <c r="M50" s="175"/>
      <c r="N50" s="261" t="s">
        <v>1260</v>
      </c>
      <c r="O50" s="261" t="s">
        <v>6581</v>
      </c>
      <c r="P50" s="267" t="s">
        <v>1239</v>
      </c>
    </row>
    <row r="51" spans="1:16" x14ac:dyDescent="0.35">
      <c r="A51" s="261" t="s">
        <v>111</v>
      </c>
      <c r="B51" s="261" t="s">
        <v>6015</v>
      </c>
      <c r="C51" s="262">
        <v>0</v>
      </c>
      <c r="D51" s="263">
        <v>214</v>
      </c>
      <c r="E51" s="263">
        <v>0</v>
      </c>
      <c r="F51" s="263">
        <v>214</v>
      </c>
      <c r="G51" s="264">
        <v>0</v>
      </c>
      <c r="H51" s="265">
        <v>0</v>
      </c>
      <c r="I51" s="266">
        <v>214</v>
      </c>
      <c r="J51" s="266">
        <v>0</v>
      </c>
      <c r="K51" s="261" t="s">
        <v>110</v>
      </c>
      <c r="L51" s="175"/>
      <c r="M51" s="175"/>
      <c r="N51" s="261" t="s">
        <v>1249</v>
      </c>
      <c r="O51" s="261" t="s">
        <v>1194</v>
      </c>
      <c r="P51" s="267" t="s">
        <v>5872</v>
      </c>
    </row>
    <row r="52" spans="1:16" x14ac:dyDescent="0.35">
      <c r="A52" s="261" t="s">
        <v>6</v>
      </c>
      <c r="B52" s="261" t="s">
        <v>6016</v>
      </c>
      <c r="C52" s="262">
        <v>145</v>
      </c>
      <c r="D52" s="263">
        <v>29.25</v>
      </c>
      <c r="E52" s="263">
        <v>44.25</v>
      </c>
      <c r="F52" s="263">
        <v>218.5</v>
      </c>
      <c r="G52" s="264">
        <v>0.66361556064073202</v>
      </c>
      <c r="H52" s="265">
        <v>0</v>
      </c>
      <c r="I52" s="266">
        <v>218.5</v>
      </c>
      <c r="J52" s="266">
        <v>0</v>
      </c>
      <c r="K52" s="261" t="s">
        <v>4</v>
      </c>
      <c r="L52" s="261" t="s">
        <v>5</v>
      </c>
      <c r="M52" s="175"/>
      <c r="N52" s="261" t="s">
        <v>1244</v>
      </c>
      <c r="O52" s="261" t="s">
        <v>1208</v>
      </c>
      <c r="P52" s="267" t="s">
        <v>1239</v>
      </c>
    </row>
    <row r="53" spans="1:16" x14ac:dyDescent="0.35">
      <c r="A53" s="261" t="s">
        <v>1645</v>
      </c>
      <c r="B53" s="261" t="s">
        <v>6017</v>
      </c>
      <c r="C53" s="262">
        <v>0</v>
      </c>
      <c r="D53" s="263">
        <v>0</v>
      </c>
      <c r="E53" s="263">
        <v>0</v>
      </c>
      <c r="F53" s="263">
        <v>0</v>
      </c>
      <c r="G53" s="12"/>
      <c r="H53" s="265">
        <v>8</v>
      </c>
      <c r="I53" s="266">
        <v>0</v>
      </c>
      <c r="J53" s="266">
        <v>0</v>
      </c>
      <c r="K53" s="175"/>
      <c r="L53" s="175"/>
      <c r="M53" s="175"/>
      <c r="N53" s="261" t="s">
        <v>1243</v>
      </c>
      <c r="O53" s="261" t="s">
        <v>1192</v>
      </c>
      <c r="P53" s="267" t="s">
        <v>6018</v>
      </c>
    </row>
    <row r="54" spans="1:16" x14ac:dyDescent="0.35">
      <c r="A54" s="261" t="s">
        <v>367</v>
      </c>
      <c r="B54" s="261" t="s">
        <v>6019</v>
      </c>
      <c r="C54" s="262">
        <v>0</v>
      </c>
      <c r="D54" s="263">
        <v>78</v>
      </c>
      <c r="E54" s="263">
        <v>122</v>
      </c>
      <c r="F54" s="263">
        <v>200</v>
      </c>
      <c r="G54" s="264">
        <v>0</v>
      </c>
      <c r="H54" s="265">
        <v>0</v>
      </c>
      <c r="I54" s="266">
        <v>200</v>
      </c>
      <c r="J54" s="266">
        <v>0</v>
      </c>
      <c r="K54" s="261" t="s">
        <v>361</v>
      </c>
      <c r="L54" s="261" t="s">
        <v>10</v>
      </c>
      <c r="M54" s="175"/>
      <c r="N54" s="261" t="s">
        <v>1242</v>
      </c>
      <c r="O54" s="261" t="s">
        <v>1212</v>
      </c>
      <c r="P54" s="267" t="s">
        <v>1239</v>
      </c>
    </row>
    <row r="55" spans="1:16" x14ac:dyDescent="0.35">
      <c r="A55" s="261" t="s">
        <v>5875</v>
      </c>
      <c r="B55" s="261" t="s">
        <v>6020</v>
      </c>
      <c r="C55" s="262">
        <v>0</v>
      </c>
      <c r="D55" s="263">
        <v>0</v>
      </c>
      <c r="E55" s="263">
        <v>202</v>
      </c>
      <c r="F55" s="263">
        <v>202</v>
      </c>
      <c r="G55" s="264">
        <v>0</v>
      </c>
      <c r="H55" s="265">
        <v>0</v>
      </c>
      <c r="I55" s="266">
        <v>202</v>
      </c>
      <c r="J55" s="266">
        <v>0</v>
      </c>
      <c r="K55" s="261" t="s">
        <v>70</v>
      </c>
      <c r="L55" s="261" t="s">
        <v>117</v>
      </c>
      <c r="M55" s="175"/>
      <c r="N55" s="261" t="s">
        <v>1243</v>
      </c>
      <c r="O55" s="261" t="s">
        <v>1210</v>
      </c>
      <c r="P55" s="267" t="s">
        <v>1239</v>
      </c>
    </row>
    <row r="56" spans="1:16" x14ac:dyDescent="0.35">
      <c r="A56" s="261" t="s">
        <v>310</v>
      </c>
      <c r="B56" s="261" t="s">
        <v>6021</v>
      </c>
      <c r="C56" s="262">
        <v>138</v>
      </c>
      <c r="D56" s="263">
        <v>0</v>
      </c>
      <c r="E56" s="263">
        <v>62</v>
      </c>
      <c r="F56" s="263">
        <v>200</v>
      </c>
      <c r="G56" s="264">
        <v>0.69</v>
      </c>
      <c r="H56" s="265">
        <v>0</v>
      </c>
      <c r="I56" s="266">
        <v>200</v>
      </c>
      <c r="J56" s="266">
        <v>0</v>
      </c>
      <c r="K56" s="261" t="s">
        <v>309</v>
      </c>
      <c r="L56" s="261" t="s">
        <v>5</v>
      </c>
      <c r="M56" s="175"/>
      <c r="N56" s="261" t="s">
        <v>1254</v>
      </c>
      <c r="O56" s="261" t="s">
        <v>1207</v>
      </c>
      <c r="P56" s="267" t="s">
        <v>1239</v>
      </c>
    </row>
    <row r="57" spans="1:16" x14ac:dyDescent="0.35">
      <c r="A57" s="261" t="s">
        <v>5809</v>
      </c>
      <c r="B57" s="261" t="s">
        <v>6022</v>
      </c>
      <c r="C57" s="262">
        <v>113</v>
      </c>
      <c r="D57" s="263">
        <v>0</v>
      </c>
      <c r="E57" s="263">
        <v>110</v>
      </c>
      <c r="F57" s="263">
        <v>223</v>
      </c>
      <c r="G57" s="264">
        <v>0.50672645739910305</v>
      </c>
      <c r="H57" s="265">
        <v>0</v>
      </c>
      <c r="I57" s="266">
        <v>223</v>
      </c>
      <c r="J57" s="266">
        <v>0</v>
      </c>
      <c r="K57" s="261" t="s">
        <v>227</v>
      </c>
      <c r="L57" s="261" t="s">
        <v>18</v>
      </c>
      <c r="M57" s="175"/>
      <c r="N57" s="261" t="s">
        <v>1243</v>
      </c>
      <c r="O57" s="261" t="s">
        <v>1209</v>
      </c>
      <c r="P57" s="267" t="s">
        <v>1239</v>
      </c>
    </row>
    <row r="58" spans="1:16" x14ac:dyDescent="0.35">
      <c r="A58" s="261" t="s">
        <v>7423</v>
      </c>
      <c r="B58" s="261" t="s">
        <v>6023</v>
      </c>
      <c r="C58" s="262">
        <v>0</v>
      </c>
      <c r="D58" s="263">
        <v>0</v>
      </c>
      <c r="E58" s="263">
        <v>40</v>
      </c>
      <c r="F58" s="263">
        <v>40</v>
      </c>
      <c r="G58" s="264">
        <v>0</v>
      </c>
      <c r="H58" s="265">
        <v>0</v>
      </c>
      <c r="I58" s="266">
        <v>40</v>
      </c>
      <c r="J58" s="266">
        <v>0</v>
      </c>
      <c r="K58" s="261" t="s">
        <v>35</v>
      </c>
      <c r="L58" s="261" t="s">
        <v>5</v>
      </c>
      <c r="M58" s="175"/>
      <c r="N58" s="261" t="s">
        <v>1243</v>
      </c>
      <c r="O58" s="261" t="s">
        <v>1204</v>
      </c>
      <c r="P58" s="267" t="s">
        <v>1239</v>
      </c>
    </row>
    <row r="59" spans="1:16" x14ac:dyDescent="0.35">
      <c r="A59" s="261" t="s">
        <v>6588</v>
      </c>
      <c r="B59" s="261" t="s">
        <v>6589</v>
      </c>
      <c r="C59" s="262">
        <v>33</v>
      </c>
      <c r="D59" s="263">
        <v>0</v>
      </c>
      <c r="E59" s="263">
        <v>169</v>
      </c>
      <c r="F59" s="263">
        <v>202</v>
      </c>
      <c r="G59" s="264">
        <v>0.16336633663366301</v>
      </c>
      <c r="H59" s="265">
        <v>0</v>
      </c>
      <c r="I59" s="266">
        <v>202</v>
      </c>
      <c r="J59" s="266">
        <v>0</v>
      </c>
      <c r="K59" s="261" t="s">
        <v>361</v>
      </c>
      <c r="L59" s="261" t="s">
        <v>10</v>
      </c>
      <c r="M59" s="175"/>
      <c r="N59" s="261" t="s">
        <v>1243</v>
      </c>
      <c r="O59" s="261" t="s">
        <v>1212</v>
      </c>
      <c r="P59" s="267" t="s">
        <v>1239</v>
      </c>
    </row>
    <row r="60" spans="1:16" x14ac:dyDescent="0.35">
      <c r="A60" s="261" t="s">
        <v>307</v>
      </c>
      <c r="B60" s="261" t="s">
        <v>6024</v>
      </c>
      <c r="C60" s="262">
        <v>30</v>
      </c>
      <c r="D60" s="263">
        <v>0</v>
      </c>
      <c r="E60" s="263">
        <v>197.5</v>
      </c>
      <c r="F60" s="263">
        <v>227.5</v>
      </c>
      <c r="G60" s="264">
        <v>0.13186813186813201</v>
      </c>
      <c r="H60" s="265">
        <v>0</v>
      </c>
      <c r="I60" s="266">
        <v>227.5</v>
      </c>
      <c r="J60" s="266">
        <v>0</v>
      </c>
      <c r="K60" s="261" t="s">
        <v>281</v>
      </c>
      <c r="L60" s="261" t="s">
        <v>10</v>
      </c>
      <c r="M60" s="175"/>
      <c r="N60" s="261" t="s">
        <v>1247</v>
      </c>
      <c r="O60" s="261" t="s">
        <v>1202</v>
      </c>
      <c r="P60" s="267" t="s">
        <v>1239</v>
      </c>
    </row>
    <row r="61" spans="1:16" x14ac:dyDescent="0.35">
      <c r="A61" s="261" t="s">
        <v>1255</v>
      </c>
      <c r="B61" s="261" t="s">
        <v>6025</v>
      </c>
      <c r="C61" s="262">
        <v>334</v>
      </c>
      <c r="D61" s="263">
        <v>14</v>
      </c>
      <c r="E61" s="263">
        <v>83</v>
      </c>
      <c r="F61" s="263">
        <v>431</v>
      </c>
      <c r="G61" s="264">
        <v>0.77494199535962904</v>
      </c>
      <c r="H61" s="265">
        <v>2</v>
      </c>
      <c r="I61" s="266">
        <v>431</v>
      </c>
      <c r="J61" s="266">
        <v>0</v>
      </c>
      <c r="K61" s="261" t="s">
        <v>4</v>
      </c>
      <c r="L61" s="261" t="s">
        <v>5</v>
      </c>
      <c r="M61" s="175"/>
      <c r="N61" s="261" t="s">
        <v>1243</v>
      </c>
      <c r="O61" s="261" t="s">
        <v>1208</v>
      </c>
      <c r="P61" s="267" t="s">
        <v>1239</v>
      </c>
    </row>
    <row r="62" spans="1:16" x14ac:dyDescent="0.35">
      <c r="A62" s="261" t="s">
        <v>1255</v>
      </c>
      <c r="B62" s="261" t="s">
        <v>6026</v>
      </c>
      <c r="C62" s="262">
        <v>334</v>
      </c>
      <c r="D62" s="263">
        <v>14</v>
      </c>
      <c r="E62" s="263">
        <v>83</v>
      </c>
      <c r="F62" s="263">
        <v>431</v>
      </c>
      <c r="G62" s="264">
        <v>0.77494199535962904</v>
      </c>
      <c r="H62" s="265">
        <v>2</v>
      </c>
      <c r="I62" s="266">
        <v>431</v>
      </c>
      <c r="J62" s="266">
        <v>0</v>
      </c>
      <c r="K62" s="261" t="s">
        <v>4</v>
      </c>
      <c r="L62" s="261" t="s">
        <v>5</v>
      </c>
      <c r="M62" s="175"/>
      <c r="N62" s="261" t="s">
        <v>1249</v>
      </c>
      <c r="O62" s="261" t="s">
        <v>1208</v>
      </c>
      <c r="P62" s="267" t="s">
        <v>1239</v>
      </c>
    </row>
    <row r="63" spans="1:16" x14ac:dyDescent="0.35">
      <c r="A63" s="261" t="s">
        <v>374</v>
      </c>
      <c r="B63" s="261" t="s">
        <v>6027</v>
      </c>
      <c r="C63" s="262">
        <v>0</v>
      </c>
      <c r="D63" s="263">
        <v>203.25</v>
      </c>
      <c r="E63" s="263">
        <v>15</v>
      </c>
      <c r="F63" s="263">
        <v>218.25</v>
      </c>
      <c r="G63" s="264">
        <v>0</v>
      </c>
      <c r="H63" s="265">
        <v>0</v>
      </c>
      <c r="I63" s="266">
        <v>203.25</v>
      </c>
      <c r="J63" s="266">
        <v>15</v>
      </c>
      <c r="K63" s="261" t="s">
        <v>361</v>
      </c>
      <c r="L63" s="261" t="s">
        <v>22</v>
      </c>
      <c r="M63" s="261" t="s">
        <v>361</v>
      </c>
      <c r="N63" s="261" t="s">
        <v>1242</v>
      </c>
      <c r="O63" s="261" t="s">
        <v>1197</v>
      </c>
      <c r="P63" s="267" t="s">
        <v>5868</v>
      </c>
    </row>
    <row r="64" spans="1:16" x14ac:dyDescent="0.35">
      <c r="A64" s="261" t="s">
        <v>390</v>
      </c>
      <c r="B64" s="261" t="s">
        <v>6028</v>
      </c>
      <c r="C64" s="262">
        <v>116.75</v>
      </c>
      <c r="D64" s="263">
        <v>27.25</v>
      </c>
      <c r="E64" s="263">
        <v>75.25</v>
      </c>
      <c r="F64" s="263">
        <v>219.25</v>
      </c>
      <c r="G64" s="264">
        <v>0.53249714937286197</v>
      </c>
      <c r="H64" s="265">
        <v>0</v>
      </c>
      <c r="I64" s="266">
        <v>219.25</v>
      </c>
      <c r="J64" s="266">
        <v>0</v>
      </c>
      <c r="K64" s="261" t="s">
        <v>270</v>
      </c>
      <c r="L64" s="261" t="s">
        <v>22</v>
      </c>
      <c r="M64" s="175"/>
      <c r="N64" s="261" t="s">
        <v>1242</v>
      </c>
      <c r="O64" s="261" t="s">
        <v>1219</v>
      </c>
      <c r="P64" s="267" t="s">
        <v>5868</v>
      </c>
    </row>
    <row r="65" spans="1:16" x14ac:dyDescent="0.35">
      <c r="A65" s="261" t="s">
        <v>391</v>
      </c>
      <c r="B65" s="261" t="s">
        <v>6029</v>
      </c>
      <c r="C65" s="262">
        <v>0</v>
      </c>
      <c r="D65" s="263">
        <v>0</v>
      </c>
      <c r="E65" s="263">
        <v>200</v>
      </c>
      <c r="F65" s="263">
        <v>200</v>
      </c>
      <c r="G65" s="264">
        <v>0</v>
      </c>
      <c r="H65" s="265">
        <v>0</v>
      </c>
      <c r="I65" s="266">
        <v>200</v>
      </c>
      <c r="J65" s="266">
        <v>0</v>
      </c>
      <c r="K65" s="261" t="s">
        <v>270</v>
      </c>
      <c r="L65" s="261" t="s">
        <v>22</v>
      </c>
      <c r="M65" s="175"/>
      <c r="N65" s="261" t="s">
        <v>1243</v>
      </c>
      <c r="O65" s="261" t="s">
        <v>1214</v>
      </c>
      <c r="P65" s="267" t="s">
        <v>5868</v>
      </c>
    </row>
    <row r="66" spans="1:16" x14ac:dyDescent="0.35">
      <c r="A66" s="261" t="s">
        <v>178</v>
      </c>
      <c r="B66" s="261" t="s">
        <v>6030</v>
      </c>
      <c r="C66" s="262">
        <v>139.5</v>
      </c>
      <c r="D66" s="263">
        <v>42</v>
      </c>
      <c r="E66" s="263">
        <v>34</v>
      </c>
      <c r="F66" s="263">
        <v>215.5</v>
      </c>
      <c r="G66" s="264">
        <v>0.647331786542924</v>
      </c>
      <c r="H66" s="265">
        <v>0</v>
      </c>
      <c r="I66" s="266">
        <v>215.5</v>
      </c>
      <c r="J66" s="266">
        <v>0</v>
      </c>
      <c r="K66" s="261" t="s">
        <v>162</v>
      </c>
      <c r="L66" s="261" t="s">
        <v>10</v>
      </c>
      <c r="M66" s="261" t="s">
        <v>162</v>
      </c>
      <c r="N66" s="261" t="s">
        <v>1240</v>
      </c>
      <c r="O66" s="261" t="s">
        <v>1206</v>
      </c>
      <c r="P66" s="267" t="s">
        <v>1239</v>
      </c>
    </row>
    <row r="67" spans="1:16" x14ac:dyDescent="0.35">
      <c r="A67" s="261" t="s">
        <v>72</v>
      </c>
      <c r="B67" s="261" t="s">
        <v>6031</v>
      </c>
      <c r="C67" s="262">
        <v>156.5</v>
      </c>
      <c r="D67" s="263">
        <v>2</v>
      </c>
      <c r="E67" s="263">
        <v>66.75</v>
      </c>
      <c r="F67" s="263">
        <v>225.25</v>
      </c>
      <c r="G67" s="264">
        <v>0.69478357380688105</v>
      </c>
      <c r="H67" s="265">
        <v>0</v>
      </c>
      <c r="I67" s="266">
        <v>225.25</v>
      </c>
      <c r="J67" s="266">
        <v>0</v>
      </c>
      <c r="K67" s="261" t="s">
        <v>70</v>
      </c>
      <c r="L67" s="261" t="s">
        <v>71</v>
      </c>
      <c r="M67" s="175"/>
      <c r="N67" s="261" t="s">
        <v>1250</v>
      </c>
      <c r="O67" s="261" t="s">
        <v>1210</v>
      </c>
      <c r="P67" s="267" t="s">
        <v>1239</v>
      </c>
    </row>
    <row r="68" spans="1:16" x14ac:dyDescent="0.35">
      <c r="A68" s="261" t="s">
        <v>107</v>
      </c>
      <c r="B68" s="261" t="s">
        <v>6032</v>
      </c>
      <c r="C68" s="262">
        <v>0</v>
      </c>
      <c r="D68" s="263">
        <v>199.5</v>
      </c>
      <c r="E68" s="263">
        <v>23.25</v>
      </c>
      <c r="F68" s="263">
        <v>222.75</v>
      </c>
      <c r="G68" s="264">
        <v>0</v>
      </c>
      <c r="H68" s="265">
        <v>0</v>
      </c>
      <c r="I68" s="266">
        <v>222.75</v>
      </c>
      <c r="J68" s="266">
        <v>0</v>
      </c>
      <c r="K68" s="261" t="s">
        <v>70</v>
      </c>
      <c r="L68" s="261" t="s">
        <v>22</v>
      </c>
      <c r="M68" s="175"/>
      <c r="N68" s="261" t="s">
        <v>1250</v>
      </c>
      <c r="O68" s="261" t="s">
        <v>1199</v>
      </c>
      <c r="P68" s="267" t="s">
        <v>5871</v>
      </c>
    </row>
    <row r="69" spans="1:16" x14ac:dyDescent="0.35">
      <c r="A69" s="261" t="s">
        <v>392</v>
      </c>
      <c r="B69" s="261" t="s">
        <v>6033</v>
      </c>
      <c r="C69" s="262">
        <v>187.29</v>
      </c>
      <c r="D69" s="263">
        <v>0</v>
      </c>
      <c r="E69" s="263">
        <v>30.5</v>
      </c>
      <c r="F69" s="263">
        <v>217.79</v>
      </c>
      <c r="G69" s="264">
        <v>0.85995683915698595</v>
      </c>
      <c r="H69" s="265">
        <v>0</v>
      </c>
      <c r="I69" s="266">
        <v>217.79</v>
      </c>
      <c r="J69" s="266">
        <v>0</v>
      </c>
      <c r="K69" s="261" t="s">
        <v>204</v>
      </c>
      <c r="L69" s="261" t="s">
        <v>5</v>
      </c>
      <c r="M69" s="175"/>
      <c r="N69" s="261" t="s">
        <v>1243</v>
      </c>
      <c r="O69" s="261" t="s">
        <v>1193</v>
      </c>
      <c r="P69" s="267" t="s">
        <v>1239</v>
      </c>
    </row>
    <row r="70" spans="1:16" x14ac:dyDescent="0.35">
      <c r="A70" s="261" t="s">
        <v>121</v>
      </c>
      <c r="B70" s="261" t="s">
        <v>6034</v>
      </c>
      <c r="C70" s="262">
        <v>189.5</v>
      </c>
      <c r="D70" s="263">
        <v>0.25</v>
      </c>
      <c r="E70" s="263">
        <v>24.25</v>
      </c>
      <c r="F70" s="263">
        <v>214</v>
      </c>
      <c r="G70" s="264">
        <v>0.88551401869158897</v>
      </c>
      <c r="H70" s="265">
        <v>0</v>
      </c>
      <c r="I70" s="266">
        <v>214</v>
      </c>
      <c r="J70" s="266">
        <v>0</v>
      </c>
      <c r="K70" s="261" t="s">
        <v>114</v>
      </c>
      <c r="L70" s="175"/>
      <c r="M70" s="175"/>
      <c r="N70" s="261" t="s">
        <v>1253</v>
      </c>
      <c r="O70" s="261" t="s">
        <v>1192</v>
      </c>
      <c r="P70" s="267" t="s">
        <v>5876</v>
      </c>
    </row>
    <row r="71" spans="1:16" x14ac:dyDescent="0.35">
      <c r="A71" s="261" t="s">
        <v>140</v>
      </c>
      <c r="B71" s="261" t="s">
        <v>6035</v>
      </c>
      <c r="C71" s="262">
        <v>168</v>
      </c>
      <c r="D71" s="263">
        <v>0</v>
      </c>
      <c r="E71" s="263">
        <v>32</v>
      </c>
      <c r="F71" s="263">
        <v>200</v>
      </c>
      <c r="G71" s="264">
        <v>0.84</v>
      </c>
      <c r="H71" s="265">
        <v>0</v>
      </c>
      <c r="I71" s="266">
        <v>200</v>
      </c>
      <c r="J71" s="266">
        <v>0</v>
      </c>
      <c r="K71" s="261" t="s">
        <v>139</v>
      </c>
      <c r="L71" s="261" t="s">
        <v>5</v>
      </c>
      <c r="M71" s="175"/>
      <c r="N71" s="261" t="s">
        <v>1243</v>
      </c>
      <c r="O71" s="261" t="s">
        <v>1460</v>
      </c>
      <c r="P71" s="267" t="s">
        <v>1239</v>
      </c>
    </row>
    <row r="72" spans="1:16" x14ac:dyDescent="0.35">
      <c r="A72" s="261" t="s">
        <v>5772</v>
      </c>
      <c r="B72" s="261" t="s">
        <v>6036</v>
      </c>
      <c r="C72" s="262">
        <v>108</v>
      </c>
      <c r="D72" s="263">
        <v>0</v>
      </c>
      <c r="E72" s="263">
        <v>6</v>
      </c>
      <c r="F72" s="263">
        <v>114</v>
      </c>
      <c r="G72" s="264">
        <v>0.94736842105263197</v>
      </c>
      <c r="H72" s="265">
        <v>24</v>
      </c>
      <c r="I72" s="266">
        <v>114</v>
      </c>
      <c r="J72" s="266">
        <v>0</v>
      </c>
      <c r="K72" s="175"/>
      <c r="L72" s="175"/>
      <c r="M72" s="175"/>
      <c r="N72" s="261" t="s">
        <v>1243</v>
      </c>
      <c r="O72" s="261" t="s">
        <v>1192</v>
      </c>
      <c r="P72" s="267" t="s">
        <v>5871</v>
      </c>
    </row>
    <row r="73" spans="1:16" x14ac:dyDescent="0.35">
      <c r="A73" s="261" t="s">
        <v>5923</v>
      </c>
      <c r="B73" s="261" t="s">
        <v>6037</v>
      </c>
      <c r="C73" s="262">
        <v>35</v>
      </c>
      <c r="D73" s="263">
        <v>0</v>
      </c>
      <c r="E73" s="263">
        <v>165</v>
      </c>
      <c r="F73" s="263">
        <v>200</v>
      </c>
      <c r="G73" s="264">
        <v>0.17499999999999999</v>
      </c>
      <c r="H73" s="265">
        <v>0</v>
      </c>
      <c r="I73" s="266">
        <v>35</v>
      </c>
      <c r="J73" s="266">
        <v>165</v>
      </c>
      <c r="K73" s="261" t="s">
        <v>35</v>
      </c>
      <c r="L73" s="261" t="s">
        <v>5</v>
      </c>
      <c r="M73" s="175"/>
      <c r="N73" s="261" t="s">
        <v>1243</v>
      </c>
      <c r="O73" s="261" t="s">
        <v>1204</v>
      </c>
      <c r="P73" s="267" t="s">
        <v>1239</v>
      </c>
    </row>
    <row r="74" spans="1:16" x14ac:dyDescent="0.35">
      <c r="A74" s="261" t="s">
        <v>5877</v>
      </c>
      <c r="B74" s="261" t="s">
        <v>6038</v>
      </c>
      <c r="C74" s="262">
        <v>27</v>
      </c>
      <c r="D74" s="263">
        <v>0</v>
      </c>
      <c r="E74" s="263">
        <v>182.5</v>
      </c>
      <c r="F74" s="263">
        <v>209.5</v>
      </c>
      <c r="G74" s="264">
        <v>0.12887828162291201</v>
      </c>
      <c r="H74" s="265">
        <v>0</v>
      </c>
      <c r="I74" s="266">
        <v>27</v>
      </c>
      <c r="J74" s="266">
        <v>182.5</v>
      </c>
      <c r="K74" s="261" t="s">
        <v>35</v>
      </c>
      <c r="L74" s="261" t="s">
        <v>5</v>
      </c>
      <c r="M74" s="175"/>
      <c r="N74" s="261" t="s">
        <v>1243</v>
      </c>
      <c r="O74" s="261" t="s">
        <v>1204</v>
      </c>
      <c r="P74" s="267" t="s">
        <v>1239</v>
      </c>
    </row>
    <row r="75" spans="1:16" x14ac:dyDescent="0.35">
      <c r="A75" s="261" t="s">
        <v>50</v>
      </c>
      <c r="B75" s="261" t="s">
        <v>6039</v>
      </c>
      <c r="C75" s="262">
        <v>23</v>
      </c>
      <c r="D75" s="263">
        <v>0</v>
      </c>
      <c r="E75" s="263">
        <v>0</v>
      </c>
      <c r="F75" s="263">
        <v>23</v>
      </c>
      <c r="G75" s="264">
        <v>1</v>
      </c>
      <c r="H75" s="265">
        <v>0</v>
      </c>
      <c r="I75" s="266">
        <v>23</v>
      </c>
      <c r="J75" s="266">
        <v>0</v>
      </c>
      <c r="K75" s="261" t="s">
        <v>35</v>
      </c>
      <c r="L75" s="261" t="s">
        <v>22</v>
      </c>
      <c r="M75" s="261" t="s">
        <v>35</v>
      </c>
      <c r="N75" s="261" t="s">
        <v>1245</v>
      </c>
      <c r="O75" s="261" t="s">
        <v>1218</v>
      </c>
      <c r="P75" s="267" t="s">
        <v>5868</v>
      </c>
    </row>
    <row r="76" spans="1:16" x14ac:dyDescent="0.35">
      <c r="A76" s="261" t="s">
        <v>311</v>
      </c>
      <c r="B76" s="261" t="s">
        <v>6040</v>
      </c>
      <c r="C76" s="262">
        <v>127</v>
      </c>
      <c r="D76" s="263">
        <v>3.5</v>
      </c>
      <c r="E76" s="263">
        <v>81.25</v>
      </c>
      <c r="F76" s="263">
        <v>211.75</v>
      </c>
      <c r="G76" s="264">
        <v>0.59976387249114504</v>
      </c>
      <c r="H76" s="265">
        <v>12</v>
      </c>
      <c r="I76" s="266">
        <v>211.75</v>
      </c>
      <c r="J76" s="266">
        <v>0</v>
      </c>
      <c r="K76" s="261" t="s">
        <v>309</v>
      </c>
      <c r="L76" s="261" t="s">
        <v>5</v>
      </c>
      <c r="M76" s="175"/>
      <c r="N76" s="261" t="s">
        <v>1254</v>
      </c>
      <c r="O76" s="261" t="s">
        <v>1207</v>
      </c>
      <c r="P76" s="267" t="s">
        <v>1239</v>
      </c>
    </row>
    <row r="77" spans="1:16" x14ac:dyDescent="0.35">
      <c r="A77" s="261" t="s">
        <v>5842</v>
      </c>
      <c r="B77" s="261" t="s">
        <v>6041</v>
      </c>
      <c r="C77" s="262">
        <v>47</v>
      </c>
      <c r="D77" s="263">
        <v>0</v>
      </c>
      <c r="E77" s="263">
        <v>129</v>
      </c>
      <c r="F77" s="263">
        <v>176</v>
      </c>
      <c r="G77" s="264">
        <v>0</v>
      </c>
      <c r="H77" s="265">
        <v>0</v>
      </c>
      <c r="I77" s="266">
        <v>176</v>
      </c>
      <c r="J77" s="266">
        <v>0</v>
      </c>
      <c r="K77" s="261" t="s">
        <v>70</v>
      </c>
      <c r="L77" s="261" t="s">
        <v>339</v>
      </c>
      <c r="M77" s="175"/>
      <c r="N77" s="261" t="s">
        <v>1243</v>
      </c>
      <c r="O77" s="261" t="s">
        <v>1210</v>
      </c>
      <c r="P77" s="267" t="s">
        <v>1239</v>
      </c>
    </row>
    <row r="78" spans="1:16" x14ac:dyDescent="0.35">
      <c r="A78" s="261" t="s">
        <v>112</v>
      </c>
      <c r="B78" s="261" t="s">
        <v>6042</v>
      </c>
      <c r="C78" s="262">
        <v>0</v>
      </c>
      <c r="D78" s="263">
        <v>196.5</v>
      </c>
      <c r="E78" s="263">
        <v>15</v>
      </c>
      <c r="F78" s="263">
        <v>211.5</v>
      </c>
      <c r="G78" s="264">
        <v>0</v>
      </c>
      <c r="H78" s="265">
        <v>0</v>
      </c>
      <c r="I78" s="266">
        <v>211.5</v>
      </c>
      <c r="J78" s="266">
        <v>0</v>
      </c>
      <c r="K78" s="261" t="s">
        <v>110</v>
      </c>
      <c r="L78" s="175"/>
      <c r="M78" s="175"/>
      <c r="N78" s="261" t="s">
        <v>1253</v>
      </c>
      <c r="O78" s="261" t="s">
        <v>1199</v>
      </c>
      <c r="P78" s="267" t="s">
        <v>5871</v>
      </c>
    </row>
    <row r="79" spans="1:16" x14ac:dyDescent="0.35">
      <c r="A79" s="261" t="s">
        <v>318</v>
      </c>
      <c r="B79" s="261" t="s">
        <v>6043</v>
      </c>
      <c r="C79" s="262">
        <v>156.5</v>
      </c>
      <c r="D79" s="263">
        <v>0</v>
      </c>
      <c r="E79" s="263">
        <v>67.5</v>
      </c>
      <c r="F79" s="263">
        <v>224</v>
      </c>
      <c r="G79" s="264">
        <v>0.69866071428571397</v>
      </c>
      <c r="H79" s="265">
        <v>0</v>
      </c>
      <c r="I79" s="266">
        <v>224</v>
      </c>
      <c r="J79" s="266">
        <v>0</v>
      </c>
      <c r="K79" s="261" t="s">
        <v>309</v>
      </c>
      <c r="L79" s="261" t="s">
        <v>10</v>
      </c>
      <c r="M79" s="175"/>
      <c r="N79" s="261" t="s">
        <v>1244</v>
      </c>
      <c r="O79" s="261" t="s">
        <v>1207</v>
      </c>
      <c r="P79" s="267" t="s">
        <v>1239</v>
      </c>
    </row>
    <row r="80" spans="1:16" x14ac:dyDescent="0.35">
      <c r="A80" s="261" t="s">
        <v>393</v>
      </c>
      <c r="B80" s="261" t="s">
        <v>6044</v>
      </c>
      <c r="C80" s="262">
        <v>0</v>
      </c>
      <c r="D80" s="263">
        <v>198</v>
      </c>
      <c r="E80" s="263">
        <v>6</v>
      </c>
      <c r="F80" s="263">
        <v>204</v>
      </c>
      <c r="G80" s="264">
        <v>0</v>
      </c>
      <c r="H80" s="265">
        <v>0</v>
      </c>
      <c r="I80" s="266">
        <v>198</v>
      </c>
      <c r="J80" s="266">
        <v>6</v>
      </c>
      <c r="K80" s="261" t="s">
        <v>4</v>
      </c>
      <c r="L80" s="261" t="s">
        <v>22</v>
      </c>
      <c r="M80" s="175"/>
      <c r="N80" s="261" t="s">
        <v>1243</v>
      </c>
      <c r="O80" s="261" t="s">
        <v>1194</v>
      </c>
      <c r="P80" s="267" t="s">
        <v>5868</v>
      </c>
    </row>
    <row r="81" spans="1:16" x14ac:dyDescent="0.35">
      <c r="A81" s="261" t="s">
        <v>193</v>
      </c>
      <c r="B81" s="261" t="s">
        <v>6045</v>
      </c>
      <c r="C81" s="262">
        <v>0</v>
      </c>
      <c r="D81" s="263">
        <v>0</v>
      </c>
      <c r="E81" s="263">
        <v>201.5</v>
      </c>
      <c r="F81" s="263">
        <v>201.5</v>
      </c>
      <c r="G81" s="264">
        <v>0</v>
      </c>
      <c r="H81" s="265">
        <v>0</v>
      </c>
      <c r="I81" s="266">
        <v>201.5</v>
      </c>
      <c r="J81" s="266">
        <v>0</v>
      </c>
      <c r="K81" s="261" t="s">
        <v>192</v>
      </c>
      <c r="L81" s="175"/>
      <c r="M81" s="175"/>
      <c r="N81" s="261" t="s">
        <v>1259</v>
      </c>
      <c r="O81" s="261" t="s">
        <v>1199</v>
      </c>
      <c r="P81" s="267" t="s">
        <v>5868</v>
      </c>
    </row>
    <row r="82" spans="1:16" x14ac:dyDescent="0.35">
      <c r="A82" s="261" t="s">
        <v>7424</v>
      </c>
      <c r="B82" s="261" t="s">
        <v>7425</v>
      </c>
      <c r="C82" s="262">
        <v>23.75</v>
      </c>
      <c r="D82" s="263">
        <v>0</v>
      </c>
      <c r="E82" s="263">
        <v>16.25</v>
      </c>
      <c r="F82" s="263">
        <v>40</v>
      </c>
      <c r="G82" s="264">
        <v>0.59375</v>
      </c>
      <c r="H82" s="265">
        <v>0</v>
      </c>
      <c r="I82" s="266">
        <v>40</v>
      </c>
      <c r="J82" s="266">
        <v>0</v>
      </c>
      <c r="K82" s="261" t="s">
        <v>270</v>
      </c>
      <c r="L82" s="261" t="s">
        <v>5</v>
      </c>
      <c r="M82" s="175"/>
      <c r="N82" s="261" t="s">
        <v>1243</v>
      </c>
      <c r="O82" s="261" t="s">
        <v>1205</v>
      </c>
      <c r="P82" s="267" t="s">
        <v>1239</v>
      </c>
    </row>
    <row r="83" spans="1:16" x14ac:dyDescent="0.35">
      <c r="A83" s="261" t="s">
        <v>351</v>
      </c>
      <c r="B83" s="261" t="s">
        <v>6046</v>
      </c>
      <c r="C83" s="262">
        <v>195.25</v>
      </c>
      <c r="D83" s="263">
        <v>5.25</v>
      </c>
      <c r="E83" s="263">
        <v>52.75</v>
      </c>
      <c r="F83" s="263">
        <v>253.25</v>
      </c>
      <c r="G83" s="264">
        <v>0.77097729516288305</v>
      </c>
      <c r="H83" s="265">
        <v>0</v>
      </c>
      <c r="I83" s="266">
        <v>253.25</v>
      </c>
      <c r="J83" s="266">
        <v>0</v>
      </c>
      <c r="K83" s="261" t="s">
        <v>343</v>
      </c>
      <c r="L83" s="261" t="s">
        <v>10</v>
      </c>
      <c r="M83" s="175"/>
      <c r="N83" s="261" t="s">
        <v>1254</v>
      </c>
      <c r="O83" s="261" t="s">
        <v>1211</v>
      </c>
      <c r="P83" s="267" t="s">
        <v>1239</v>
      </c>
    </row>
    <row r="84" spans="1:16" x14ac:dyDescent="0.35">
      <c r="A84" s="261" t="s">
        <v>182</v>
      </c>
      <c r="B84" s="261" t="s">
        <v>6047</v>
      </c>
      <c r="C84" s="262">
        <v>220</v>
      </c>
      <c r="D84" s="263">
        <v>0</v>
      </c>
      <c r="E84" s="263">
        <v>31.25</v>
      </c>
      <c r="F84" s="263">
        <v>251.25</v>
      </c>
      <c r="G84" s="264">
        <v>0.87562189054726403</v>
      </c>
      <c r="H84" s="265">
        <v>0</v>
      </c>
      <c r="I84" s="266">
        <v>251.25</v>
      </c>
      <c r="J84" s="266">
        <v>0</v>
      </c>
      <c r="K84" s="261" t="s">
        <v>162</v>
      </c>
      <c r="L84" s="261" t="s">
        <v>5</v>
      </c>
      <c r="M84" s="261" t="s">
        <v>162</v>
      </c>
      <c r="N84" s="261" t="s">
        <v>1240</v>
      </c>
      <c r="O84" s="261" t="s">
        <v>1206</v>
      </c>
      <c r="P84" s="267" t="s">
        <v>1239</v>
      </c>
    </row>
    <row r="85" spans="1:16" x14ac:dyDescent="0.35">
      <c r="A85" s="261" t="s">
        <v>5924</v>
      </c>
      <c r="B85" s="261" t="s">
        <v>6048</v>
      </c>
      <c r="C85" s="262">
        <v>109.5</v>
      </c>
      <c r="D85" s="263">
        <v>35.5</v>
      </c>
      <c r="E85" s="263">
        <v>211.5</v>
      </c>
      <c r="F85" s="263">
        <v>356.5</v>
      </c>
      <c r="G85" s="264">
        <v>0.30715287517531598</v>
      </c>
      <c r="H85" s="265">
        <v>-4</v>
      </c>
      <c r="I85" s="266">
        <v>356.5</v>
      </c>
      <c r="J85" s="266">
        <v>0</v>
      </c>
      <c r="K85" s="175"/>
      <c r="L85" s="175"/>
      <c r="M85" s="175"/>
      <c r="N85" s="261" t="s">
        <v>1243</v>
      </c>
      <c r="O85" s="261" t="s">
        <v>1192</v>
      </c>
      <c r="P85" s="267" t="s">
        <v>5876</v>
      </c>
    </row>
    <row r="86" spans="1:16" x14ac:dyDescent="0.35">
      <c r="A86" s="261" t="s">
        <v>5924</v>
      </c>
      <c r="B86" s="261" t="s">
        <v>6049</v>
      </c>
      <c r="C86" s="262">
        <v>109.5</v>
      </c>
      <c r="D86" s="263">
        <v>35.5</v>
      </c>
      <c r="E86" s="263">
        <v>211.5</v>
      </c>
      <c r="F86" s="263">
        <v>356.5</v>
      </c>
      <c r="G86" s="264">
        <v>0.30715287517531598</v>
      </c>
      <c r="H86" s="265">
        <v>-4</v>
      </c>
      <c r="I86" s="266">
        <v>356.5</v>
      </c>
      <c r="J86" s="266">
        <v>0</v>
      </c>
      <c r="K86" s="175"/>
      <c r="L86" s="175"/>
      <c r="M86" s="175"/>
      <c r="N86" s="261" t="s">
        <v>1243</v>
      </c>
      <c r="O86" s="175"/>
      <c r="P86" s="240"/>
    </row>
    <row r="87" spans="1:16" x14ac:dyDescent="0.35">
      <c r="A87" s="261" t="s">
        <v>303</v>
      </c>
      <c r="B87" s="261" t="s">
        <v>6050</v>
      </c>
      <c r="C87" s="262">
        <v>17</v>
      </c>
      <c r="D87" s="263">
        <v>0</v>
      </c>
      <c r="E87" s="263">
        <v>210.5</v>
      </c>
      <c r="F87" s="263">
        <v>227.5</v>
      </c>
      <c r="G87" s="264">
        <v>7.4725274725274696E-2</v>
      </c>
      <c r="H87" s="265">
        <v>0</v>
      </c>
      <c r="I87" s="266">
        <v>227.5</v>
      </c>
      <c r="J87" s="266">
        <v>0</v>
      </c>
      <c r="K87" s="261" t="s">
        <v>281</v>
      </c>
      <c r="L87" s="261" t="s">
        <v>18</v>
      </c>
      <c r="M87" s="175"/>
      <c r="N87" s="261" t="s">
        <v>1247</v>
      </c>
      <c r="O87" s="261" t="s">
        <v>1202</v>
      </c>
      <c r="P87" s="267" t="s">
        <v>1239</v>
      </c>
    </row>
    <row r="88" spans="1:16" x14ac:dyDescent="0.35">
      <c r="A88" s="261" t="s">
        <v>282</v>
      </c>
      <c r="B88" s="261" t="s">
        <v>6051</v>
      </c>
      <c r="C88" s="262">
        <v>18</v>
      </c>
      <c r="D88" s="263">
        <v>0</v>
      </c>
      <c r="E88" s="263">
        <v>209.5</v>
      </c>
      <c r="F88" s="263">
        <v>227.5</v>
      </c>
      <c r="G88" s="264">
        <v>7.9120879120879103E-2</v>
      </c>
      <c r="H88" s="265">
        <v>0</v>
      </c>
      <c r="I88" s="266">
        <v>227.5</v>
      </c>
      <c r="J88" s="266">
        <v>0</v>
      </c>
      <c r="K88" s="261" t="s">
        <v>281</v>
      </c>
      <c r="L88" s="261" t="s">
        <v>228</v>
      </c>
      <c r="M88" s="175"/>
      <c r="N88" s="261" t="s">
        <v>1247</v>
      </c>
      <c r="O88" s="261" t="s">
        <v>1202</v>
      </c>
      <c r="P88" s="267" t="s">
        <v>1239</v>
      </c>
    </row>
    <row r="89" spans="1:16" x14ac:dyDescent="0.35">
      <c r="A89" s="261" t="s">
        <v>5811</v>
      </c>
      <c r="B89" s="261" t="s">
        <v>6590</v>
      </c>
      <c r="C89" s="262">
        <v>77</v>
      </c>
      <c r="D89" s="263">
        <v>0</v>
      </c>
      <c r="E89" s="263">
        <v>115</v>
      </c>
      <c r="F89" s="263">
        <v>192</v>
      </c>
      <c r="G89" s="264">
        <v>0.40104166666666702</v>
      </c>
      <c r="H89" s="265">
        <v>0</v>
      </c>
      <c r="I89" s="266">
        <v>192</v>
      </c>
      <c r="J89" s="266">
        <v>0</v>
      </c>
      <c r="K89" s="261" t="s">
        <v>361</v>
      </c>
      <c r="L89" s="261" t="s">
        <v>10</v>
      </c>
      <c r="M89" s="175"/>
      <c r="N89" s="261" t="s">
        <v>1243</v>
      </c>
      <c r="O89" s="261" t="s">
        <v>1212</v>
      </c>
      <c r="P89" s="267" t="s">
        <v>1239</v>
      </c>
    </row>
    <row r="90" spans="1:16" x14ac:dyDescent="0.35">
      <c r="A90" s="261" t="s">
        <v>108</v>
      </c>
      <c r="B90" s="261" t="s">
        <v>6052</v>
      </c>
      <c r="C90" s="262">
        <v>74.25</v>
      </c>
      <c r="D90" s="263">
        <v>17.75</v>
      </c>
      <c r="E90" s="263">
        <v>34.5</v>
      </c>
      <c r="F90" s="263">
        <v>126.5</v>
      </c>
      <c r="G90" s="264">
        <v>0.58695652173913104</v>
      </c>
      <c r="H90" s="265">
        <v>0</v>
      </c>
      <c r="I90" s="266">
        <v>126.5</v>
      </c>
      <c r="J90" s="266">
        <v>0</v>
      </c>
      <c r="K90" s="261" t="s">
        <v>70</v>
      </c>
      <c r="L90" s="261" t="s">
        <v>22</v>
      </c>
      <c r="M90" s="175"/>
      <c r="N90" s="261" t="s">
        <v>1253</v>
      </c>
      <c r="O90" s="261" t="s">
        <v>1199</v>
      </c>
      <c r="P90" s="267" t="s">
        <v>5870</v>
      </c>
    </row>
    <row r="91" spans="1:16" x14ac:dyDescent="0.35">
      <c r="A91" s="261" t="s">
        <v>19</v>
      </c>
      <c r="B91" s="261" t="s">
        <v>6053</v>
      </c>
      <c r="C91" s="262">
        <v>156.75</v>
      </c>
      <c r="D91" s="263">
        <v>6.25</v>
      </c>
      <c r="E91" s="263">
        <v>52</v>
      </c>
      <c r="F91" s="263">
        <v>215</v>
      </c>
      <c r="G91" s="264">
        <v>0.72906976744186103</v>
      </c>
      <c r="H91" s="265">
        <v>0.4</v>
      </c>
      <c r="I91" s="266">
        <v>215</v>
      </c>
      <c r="J91" s="266">
        <v>0</v>
      </c>
      <c r="K91" s="261" t="s">
        <v>4</v>
      </c>
      <c r="L91" s="261" t="s">
        <v>14</v>
      </c>
      <c r="M91" s="261" t="s">
        <v>4</v>
      </c>
      <c r="N91" s="261" t="s">
        <v>1249</v>
      </c>
      <c r="O91" s="261" t="s">
        <v>1208</v>
      </c>
      <c r="P91" s="267" t="s">
        <v>1239</v>
      </c>
    </row>
    <row r="92" spans="1:16" x14ac:dyDescent="0.35">
      <c r="A92" s="261" t="s">
        <v>24</v>
      </c>
      <c r="B92" s="261" t="s">
        <v>6054</v>
      </c>
      <c r="C92" s="262">
        <v>161.25</v>
      </c>
      <c r="D92" s="263">
        <v>0</v>
      </c>
      <c r="E92" s="263">
        <v>45.75</v>
      </c>
      <c r="F92" s="263">
        <v>207</v>
      </c>
      <c r="G92" s="264">
        <v>0.77898550724637705</v>
      </c>
      <c r="H92" s="265">
        <v>6.5</v>
      </c>
      <c r="I92" s="266">
        <v>207</v>
      </c>
      <c r="J92" s="266">
        <v>0</v>
      </c>
      <c r="K92" s="261" t="s">
        <v>4</v>
      </c>
      <c r="L92" s="261" t="s">
        <v>22</v>
      </c>
      <c r="M92" s="175"/>
      <c r="N92" s="261" t="s">
        <v>1249</v>
      </c>
      <c r="O92" s="261" t="s">
        <v>1194</v>
      </c>
      <c r="P92" s="267" t="s">
        <v>5870</v>
      </c>
    </row>
    <row r="93" spans="1:16" x14ac:dyDescent="0.35">
      <c r="A93" s="261" t="s">
        <v>51</v>
      </c>
      <c r="B93" s="261" t="s">
        <v>6055</v>
      </c>
      <c r="C93" s="262">
        <v>54</v>
      </c>
      <c r="D93" s="263">
        <v>0</v>
      </c>
      <c r="E93" s="263">
        <v>11</v>
      </c>
      <c r="F93" s="263">
        <v>65</v>
      </c>
      <c r="G93" s="264">
        <v>0.83076923076923104</v>
      </c>
      <c r="H93" s="265">
        <v>0</v>
      </c>
      <c r="I93" s="266">
        <v>54</v>
      </c>
      <c r="J93" s="266">
        <v>11</v>
      </c>
      <c r="K93" s="261" t="s">
        <v>35</v>
      </c>
      <c r="L93" s="261" t="s">
        <v>22</v>
      </c>
      <c r="M93" s="261" t="s">
        <v>35</v>
      </c>
      <c r="N93" s="261" t="s">
        <v>1245</v>
      </c>
      <c r="O93" s="261" t="s">
        <v>1218</v>
      </c>
      <c r="P93" s="267" t="s">
        <v>5868</v>
      </c>
    </row>
    <row r="94" spans="1:16" x14ac:dyDescent="0.35">
      <c r="A94" s="261" t="s">
        <v>283</v>
      </c>
      <c r="B94" s="261" t="s">
        <v>6056</v>
      </c>
      <c r="C94" s="262">
        <v>152</v>
      </c>
      <c r="D94" s="263">
        <v>0</v>
      </c>
      <c r="E94" s="263">
        <v>75.5</v>
      </c>
      <c r="F94" s="263">
        <v>227.5</v>
      </c>
      <c r="G94" s="264">
        <v>0.66813186813186798</v>
      </c>
      <c r="H94" s="265">
        <v>0</v>
      </c>
      <c r="I94" s="266">
        <v>227.5</v>
      </c>
      <c r="J94" s="266">
        <v>0</v>
      </c>
      <c r="K94" s="261" t="s">
        <v>281</v>
      </c>
      <c r="L94" s="261" t="s">
        <v>14</v>
      </c>
      <c r="M94" s="175"/>
      <c r="N94" s="261" t="s">
        <v>1243</v>
      </c>
      <c r="O94" s="261" t="s">
        <v>1202</v>
      </c>
      <c r="P94" s="267" t="s">
        <v>1239</v>
      </c>
    </row>
    <row r="95" spans="1:16" x14ac:dyDescent="0.35">
      <c r="A95" s="261" t="s">
        <v>5726</v>
      </c>
      <c r="B95" s="261" t="s">
        <v>6057</v>
      </c>
      <c r="C95" s="262">
        <v>0</v>
      </c>
      <c r="D95" s="263">
        <v>0</v>
      </c>
      <c r="E95" s="263">
        <v>8</v>
      </c>
      <c r="F95" s="263">
        <v>8</v>
      </c>
      <c r="G95" s="264">
        <v>0</v>
      </c>
      <c r="H95" s="265">
        <v>0</v>
      </c>
      <c r="I95" s="266">
        <v>0</v>
      </c>
      <c r="J95" s="266">
        <v>8</v>
      </c>
      <c r="K95" s="261" t="s">
        <v>227</v>
      </c>
      <c r="L95" s="261" t="s">
        <v>22</v>
      </c>
      <c r="M95" s="261" t="s">
        <v>227</v>
      </c>
      <c r="N95" s="261" t="s">
        <v>1250</v>
      </c>
      <c r="O95" s="261" t="s">
        <v>1198</v>
      </c>
      <c r="P95" s="267" t="s">
        <v>5868</v>
      </c>
    </row>
    <row r="96" spans="1:16" x14ac:dyDescent="0.35">
      <c r="A96" s="261" t="s">
        <v>5926</v>
      </c>
      <c r="B96" s="261" t="s">
        <v>6058</v>
      </c>
      <c r="C96" s="262">
        <v>88.5</v>
      </c>
      <c r="D96" s="263">
        <v>0</v>
      </c>
      <c r="E96" s="263">
        <v>134.75</v>
      </c>
      <c r="F96" s="263">
        <v>223.25</v>
      </c>
      <c r="G96" s="264">
        <v>0.39641657334826402</v>
      </c>
      <c r="H96" s="265">
        <v>0</v>
      </c>
      <c r="I96" s="266">
        <v>223.25</v>
      </c>
      <c r="J96" s="266">
        <v>0</v>
      </c>
      <c r="K96" s="261" t="s">
        <v>270</v>
      </c>
      <c r="L96" s="261" t="s">
        <v>5</v>
      </c>
      <c r="M96" s="175"/>
      <c r="N96" s="261" t="s">
        <v>1243</v>
      </c>
      <c r="O96" s="261" t="s">
        <v>1204</v>
      </c>
      <c r="P96" s="267" t="s">
        <v>1239</v>
      </c>
    </row>
    <row r="97" spans="1:16" x14ac:dyDescent="0.35">
      <c r="A97" s="261" t="s">
        <v>5681</v>
      </c>
      <c r="B97" s="261" t="s">
        <v>6059</v>
      </c>
      <c r="C97" s="262">
        <v>106</v>
      </c>
      <c r="D97" s="263">
        <v>0</v>
      </c>
      <c r="E97" s="263">
        <v>140</v>
      </c>
      <c r="F97" s="263">
        <v>246</v>
      </c>
      <c r="G97" s="264">
        <v>0.30081300813008099</v>
      </c>
      <c r="H97" s="265">
        <v>0</v>
      </c>
      <c r="I97" s="266">
        <v>246</v>
      </c>
      <c r="J97" s="266">
        <v>0</v>
      </c>
      <c r="K97" s="261" t="s">
        <v>70</v>
      </c>
      <c r="L97" s="261" t="s">
        <v>117</v>
      </c>
      <c r="M97" s="175"/>
      <c r="N97" s="261" t="s">
        <v>1260</v>
      </c>
      <c r="O97" s="261" t="s">
        <v>1210</v>
      </c>
      <c r="P97" s="267" t="s">
        <v>1239</v>
      </c>
    </row>
    <row r="98" spans="1:16" x14ac:dyDescent="0.35">
      <c r="A98" s="261" t="s">
        <v>255</v>
      </c>
      <c r="B98" s="261" t="s">
        <v>6060</v>
      </c>
      <c r="C98" s="262">
        <v>0</v>
      </c>
      <c r="D98" s="263">
        <v>128.25</v>
      </c>
      <c r="E98" s="263">
        <v>108.5</v>
      </c>
      <c r="F98" s="263">
        <v>236.75</v>
      </c>
      <c r="G98" s="264">
        <v>0</v>
      </c>
      <c r="H98" s="265">
        <v>0</v>
      </c>
      <c r="I98" s="266">
        <v>236.75</v>
      </c>
      <c r="J98" s="266">
        <v>0</v>
      </c>
      <c r="K98" s="261" t="s">
        <v>227</v>
      </c>
      <c r="L98" s="261" t="s">
        <v>22</v>
      </c>
      <c r="M98" s="175"/>
      <c r="N98" s="261" t="s">
        <v>1250</v>
      </c>
      <c r="O98" s="261" t="s">
        <v>1198</v>
      </c>
      <c r="P98" s="267" t="s">
        <v>5868</v>
      </c>
    </row>
    <row r="99" spans="1:16" x14ac:dyDescent="0.35">
      <c r="A99" s="261" t="s">
        <v>206</v>
      </c>
      <c r="B99" s="261" t="s">
        <v>6061</v>
      </c>
      <c r="C99" s="262">
        <v>152.76</v>
      </c>
      <c r="D99" s="263">
        <v>0</v>
      </c>
      <c r="E99" s="263">
        <v>66.3</v>
      </c>
      <c r="F99" s="263">
        <v>219.06</v>
      </c>
      <c r="G99" s="264">
        <v>0.69734319364557695</v>
      </c>
      <c r="H99" s="265">
        <v>0</v>
      </c>
      <c r="I99" s="266">
        <v>219.06</v>
      </c>
      <c r="J99" s="266">
        <v>0</v>
      </c>
      <c r="K99" s="261" t="s">
        <v>204</v>
      </c>
      <c r="L99" s="261" t="s">
        <v>5</v>
      </c>
      <c r="M99" s="175"/>
      <c r="N99" s="261" t="s">
        <v>1243</v>
      </c>
      <c r="O99" s="261" t="s">
        <v>1193</v>
      </c>
      <c r="P99" s="267" t="s">
        <v>1239</v>
      </c>
    </row>
    <row r="100" spans="1:16" x14ac:dyDescent="0.35">
      <c r="A100" s="261" t="s">
        <v>6591</v>
      </c>
      <c r="B100" s="261" t="s">
        <v>6592</v>
      </c>
      <c r="C100" s="262">
        <v>872.65</v>
      </c>
      <c r="D100" s="263">
        <v>0</v>
      </c>
      <c r="E100" s="263">
        <v>0</v>
      </c>
      <c r="F100" s="263">
        <v>872.65</v>
      </c>
      <c r="G100" s="264">
        <v>1</v>
      </c>
      <c r="H100" s="265">
        <v>0</v>
      </c>
      <c r="I100" s="266">
        <v>872.65</v>
      </c>
      <c r="J100" s="266">
        <v>0</v>
      </c>
      <c r="K100" s="261" t="s">
        <v>114</v>
      </c>
      <c r="L100" s="261" t="s">
        <v>120</v>
      </c>
      <c r="M100" s="175"/>
      <c r="N100" s="261" t="s">
        <v>1241</v>
      </c>
      <c r="O100" s="261" t="s">
        <v>1192</v>
      </c>
      <c r="P100" s="267" t="s">
        <v>6582</v>
      </c>
    </row>
    <row r="101" spans="1:16" x14ac:dyDescent="0.35">
      <c r="A101" s="261" t="s">
        <v>6062</v>
      </c>
      <c r="B101" s="261" t="s">
        <v>6063</v>
      </c>
      <c r="C101" s="262">
        <v>0</v>
      </c>
      <c r="D101" s="263">
        <v>211.6</v>
      </c>
      <c r="E101" s="263">
        <v>0</v>
      </c>
      <c r="F101" s="263">
        <v>211.6</v>
      </c>
      <c r="G101" s="264">
        <v>0</v>
      </c>
      <c r="H101" s="265">
        <v>0</v>
      </c>
      <c r="I101" s="266">
        <v>211.6</v>
      </c>
      <c r="J101" s="266">
        <v>0</v>
      </c>
      <c r="K101" s="261" t="s">
        <v>110</v>
      </c>
      <c r="L101" s="175"/>
      <c r="M101" s="175"/>
      <c r="N101" s="261" t="s">
        <v>1253</v>
      </c>
      <c r="O101" s="261" t="s">
        <v>1199</v>
      </c>
      <c r="P101" s="267" t="s">
        <v>5871</v>
      </c>
    </row>
    <row r="102" spans="1:16" x14ac:dyDescent="0.35">
      <c r="A102" s="261" t="s">
        <v>57</v>
      </c>
      <c r="B102" s="261" t="s">
        <v>6064</v>
      </c>
      <c r="C102" s="262">
        <v>191.38</v>
      </c>
      <c r="D102" s="263">
        <v>1</v>
      </c>
      <c r="E102" s="263">
        <v>37.35</v>
      </c>
      <c r="F102" s="263">
        <v>229.73</v>
      </c>
      <c r="G102" s="264">
        <v>0.83306490227658603</v>
      </c>
      <c r="H102" s="265">
        <v>0</v>
      </c>
      <c r="I102" s="266">
        <v>229.73</v>
      </c>
      <c r="J102" s="266">
        <v>0</v>
      </c>
      <c r="K102" s="261" t="s">
        <v>55</v>
      </c>
      <c r="L102" s="261" t="s">
        <v>22</v>
      </c>
      <c r="M102" s="261" t="s">
        <v>55</v>
      </c>
      <c r="N102" s="261" t="s">
        <v>1256</v>
      </c>
      <c r="O102" s="261" t="s">
        <v>1219</v>
      </c>
      <c r="P102" s="267" t="s">
        <v>5868</v>
      </c>
    </row>
    <row r="103" spans="1:16" x14ac:dyDescent="0.35">
      <c r="A103" s="261" t="s">
        <v>5738</v>
      </c>
      <c r="B103" s="261" t="s">
        <v>6065</v>
      </c>
      <c r="C103" s="262">
        <v>94.5</v>
      </c>
      <c r="D103" s="263">
        <v>0</v>
      </c>
      <c r="E103" s="263">
        <v>105.7</v>
      </c>
      <c r="F103" s="263">
        <v>200.2</v>
      </c>
      <c r="G103" s="264">
        <v>0.47202797202797198</v>
      </c>
      <c r="H103" s="265">
        <v>0</v>
      </c>
      <c r="I103" s="266">
        <v>200.2</v>
      </c>
      <c r="J103" s="266">
        <v>0</v>
      </c>
      <c r="K103" s="261" t="s">
        <v>281</v>
      </c>
      <c r="L103" s="261" t="s">
        <v>10</v>
      </c>
      <c r="M103" s="175"/>
      <c r="N103" s="261" t="s">
        <v>1243</v>
      </c>
      <c r="O103" s="261" t="s">
        <v>1202</v>
      </c>
      <c r="P103" s="267" t="s">
        <v>1239</v>
      </c>
    </row>
    <row r="104" spans="1:16" x14ac:dyDescent="0.35">
      <c r="A104" s="261" t="s">
        <v>274</v>
      </c>
      <c r="B104" s="261" t="s">
        <v>6066</v>
      </c>
      <c r="C104" s="262">
        <v>10.5</v>
      </c>
      <c r="D104" s="263">
        <v>0</v>
      </c>
      <c r="E104" s="263">
        <v>216.5</v>
      </c>
      <c r="F104" s="263">
        <v>227</v>
      </c>
      <c r="G104" s="264">
        <v>4.62555066079295E-2</v>
      </c>
      <c r="H104" s="265">
        <v>0</v>
      </c>
      <c r="I104" s="266">
        <v>227</v>
      </c>
      <c r="J104" s="266">
        <v>0</v>
      </c>
      <c r="K104" s="261" t="s">
        <v>270</v>
      </c>
      <c r="L104" s="261" t="s">
        <v>10</v>
      </c>
      <c r="M104" s="175"/>
      <c r="N104" s="261" t="s">
        <v>1243</v>
      </c>
      <c r="O104" s="261" t="s">
        <v>1205</v>
      </c>
      <c r="P104" s="267" t="s">
        <v>1239</v>
      </c>
    </row>
    <row r="105" spans="1:16" x14ac:dyDescent="0.35">
      <c r="A105" s="261" t="s">
        <v>5879</v>
      </c>
      <c r="B105" s="261" t="s">
        <v>6067</v>
      </c>
      <c r="C105" s="262">
        <v>72.5</v>
      </c>
      <c r="D105" s="263">
        <v>0</v>
      </c>
      <c r="E105" s="263">
        <v>127.5</v>
      </c>
      <c r="F105" s="263">
        <v>200</v>
      </c>
      <c r="G105" s="264">
        <v>0.36249999999999999</v>
      </c>
      <c r="H105" s="265">
        <v>0</v>
      </c>
      <c r="I105" s="266">
        <v>200</v>
      </c>
      <c r="J105" s="266">
        <v>0</v>
      </c>
      <c r="K105" s="261" t="s">
        <v>70</v>
      </c>
      <c r="L105" s="261" t="s">
        <v>98</v>
      </c>
      <c r="M105" s="175"/>
      <c r="N105" s="261" t="s">
        <v>1243</v>
      </c>
      <c r="O105" s="261" t="s">
        <v>1210</v>
      </c>
      <c r="P105" s="267" t="s">
        <v>1239</v>
      </c>
    </row>
    <row r="106" spans="1:16" x14ac:dyDescent="0.35">
      <c r="A106" s="261" t="s">
        <v>25</v>
      </c>
      <c r="B106" s="261" t="s">
        <v>6068</v>
      </c>
      <c r="C106" s="262">
        <v>179</v>
      </c>
      <c r="D106" s="263">
        <v>0</v>
      </c>
      <c r="E106" s="263">
        <v>46</v>
      </c>
      <c r="F106" s="263">
        <v>225</v>
      </c>
      <c r="G106" s="264">
        <v>0.79555555555555602</v>
      </c>
      <c r="H106" s="265">
        <v>0</v>
      </c>
      <c r="I106" s="266">
        <v>225</v>
      </c>
      <c r="J106" s="266">
        <v>0</v>
      </c>
      <c r="K106" s="261" t="s">
        <v>4</v>
      </c>
      <c r="L106" s="261" t="s">
        <v>22</v>
      </c>
      <c r="M106" s="175"/>
      <c r="N106" s="261" t="s">
        <v>1249</v>
      </c>
      <c r="O106" s="261" t="s">
        <v>1194</v>
      </c>
      <c r="P106" s="267" t="s">
        <v>5870</v>
      </c>
    </row>
    <row r="107" spans="1:16" x14ac:dyDescent="0.35">
      <c r="A107" s="261" t="s">
        <v>5843</v>
      </c>
      <c r="B107" s="261" t="s">
        <v>6069</v>
      </c>
      <c r="C107" s="262">
        <v>147</v>
      </c>
      <c r="D107" s="263">
        <v>0</v>
      </c>
      <c r="E107" s="263">
        <v>53</v>
      </c>
      <c r="F107" s="263">
        <v>200</v>
      </c>
      <c r="G107" s="264">
        <v>0</v>
      </c>
      <c r="H107" s="265">
        <v>0</v>
      </c>
      <c r="I107" s="266">
        <v>200</v>
      </c>
      <c r="J107" s="266">
        <v>0</v>
      </c>
      <c r="K107" s="261" t="s">
        <v>70</v>
      </c>
      <c r="L107" s="261" t="s">
        <v>339</v>
      </c>
      <c r="M107" s="175"/>
      <c r="N107" s="261" t="s">
        <v>1243</v>
      </c>
      <c r="O107" s="261" t="s">
        <v>1210</v>
      </c>
      <c r="P107" s="267" t="s">
        <v>1239</v>
      </c>
    </row>
    <row r="108" spans="1:16" x14ac:dyDescent="0.35">
      <c r="A108" s="261" t="s">
        <v>395</v>
      </c>
      <c r="B108" s="261" t="s">
        <v>6070</v>
      </c>
      <c r="C108" s="262">
        <v>120.78</v>
      </c>
      <c r="D108" s="263">
        <v>0</v>
      </c>
      <c r="E108" s="263">
        <v>91.3</v>
      </c>
      <c r="F108" s="263">
        <v>212.08</v>
      </c>
      <c r="G108" s="264">
        <v>0.56950207468879699</v>
      </c>
      <c r="H108" s="265">
        <v>0</v>
      </c>
      <c r="I108" s="266">
        <v>212.08</v>
      </c>
      <c r="J108" s="266">
        <v>0</v>
      </c>
      <c r="K108" s="261" t="s">
        <v>204</v>
      </c>
      <c r="L108" s="261" t="s">
        <v>5</v>
      </c>
      <c r="M108" s="175"/>
      <c r="N108" s="261" t="s">
        <v>1243</v>
      </c>
      <c r="O108" s="261" t="s">
        <v>1193</v>
      </c>
      <c r="P108" s="267" t="s">
        <v>1239</v>
      </c>
    </row>
    <row r="109" spans="1:16" x14ac:dyDescent="0.35">
      <c r="A109" s="261" t="s">
        <v>7426</v>
      </c>
      <c r="B109" s="261" t="s">
        <v>5986</v>
      </c>
      <c r="C109" s="262">
        <v>140.5</v>
      </c>
      <c r="D109" s="263">
        <v>0</v>
      </c>
      <c r="E109" s="263">
        <v>60</v>
      </c>
      <c r="F109" s="263">
        <v>200.5</v>
      </c>
      <c r="G109" s="264">
        <v>0.70074812967581002</v>
      </c>
      <c r="H109" s="265">
        <v>0</v>
      </c>
      <c r="I109" s="266">
        <v>200.5</v>
      </c>
      <c r="J109" s="266">
        <v>0</v>
      </c>
      <c r="K109" s="261" t="s">
        <v>162</v>
      </c>
      <c r="L109" s="261" t="s">
        <v>5</v>
      </c>
      <c r="M109" s="175"/>
      <c r="N109" s="261" t="s">
        <v>1240</v>
      </c>
      <c r="O109" s="261" t="s">
        <v>1206</v>
      </c>
      <c r="P109" s="267" t="s">
        <v>1239</v>
      </c>
    </row>
    <row r="110" spans="1:16" x14ac:dyDescent="0.35">
      <c r="A110" s="261" t="s">
        <v>396</v>
      </c>
      <c r="B110" s="261" t="s">
        <v>6071</v>
      </c>
      <c r="C110" s="262">
        <v>0</v>
      </c>
      <c r="D110" s="263">
        <v>0</v>
      </c>
      <c r="E110" s="263">
        <v>212.79</v>
      </c>
      <c r="F110" s="263">
        <v>212.79</v>
      </c>
      <c r="G110" s="264">
        <v>0</v>
      </c>
      <c r="H110" s="265">
        <v>0</v>
      </c>
      <c r="I110" s="266">
        <v>212.79</v>
      </c>
      <c r="J110" s="266">
        <v>0</v>
      </c>
      <c r="K110" s="261" t="s">
        <v>204</v>
      </c>
      <c r="L110" s="261" t="s">
        <v>5</v>
      </c>
      <c r="M110" s="175"/>
      <c r="N110" s="261" t="s">
        <v>1243</v>
      </c>
      <c r="O110" s="261" t="s">
        <v>1193</v>
      </c>
      <c r="P110" s="267" t="s">
        <v>1239</v>
      </c>
    </row>
    <row r="111" spans="1:16" x14ac:dyDescent="0.35">
      <c r="A111" s="261" t="s">
        <v>7427</v>
      </c>
      <c r="B111" s="261" t="s">
        <v>7428</v>
      </c>
      <c r="C111" s="262">
        <v>0</v>
      </c>
      <c r="D111" s="263">
        <v>0</v>
      </c>
      <c r="E111" s="263">
        <v>160</v>
      </c>
      <c r="F111" s="263">
        <v>160</v>
      </c>
      <c r="G111" s="264">
        <v>0</v>
      </c>
      <c r="H111" s="265">
        <v>0</v>
      </c>
      <c r="I111" s="266">
        <v>160</v>
      </c>
      <c r="J111" s="266">
        <v>0</v>
      </c>
      <c r="K111" s="261" t="s">
        <v>70</v>
      </c>
      <c r="L111" s="261" t="s">
        <v>117</v>
      </c>
      <c r="M111" s="175"/>
      <c r="N111" s="261" t="s">
        <v>1243</v>
      </c>
      <c r="O111" s="261" t="s">
        <v>6581</v>
      </c>
      <c r="P111" s="267" t="s">
        <v>1239</v>
      </c>
    </row>
    <row r="112" spans="1:16" x14ac:dyDescent="0.35">
      <c r="A112" s="261" t="s">
        <v>141</v>
      </c>
      <c r="B112" s="261" t="s">
        <v>6072</v>
      </c>
      <c r="C112" s="262">
        <v>171.5</v>
      </c>
      <c r="D112" s="263">
        <v>0</v>
      </c>
      <c r="E112" s="263">
        <v>28.5</v>
      </c>
      <c r="F112" s="263">
        <v>200</v>
      </c>
      <c r="G112" s="264">
        <v>0.85750000000000004</v>
      </c>
      <c r="H112" s="265">
        <v>0</v>
      </c>
      <c r="I112" s="266">
        <v>200</v>
      </c>
      <c r="J112" s="266">
        <v>0</v>
      </c>
      <c r="K112" s="261" t="s">
        <v>139</v>
      </c>
      <c r="L112" s="261" t="s">
        <v>10</v>
      </c>
      <c r="M112" s="175"/>
      <c r="N112" s="261" t="s">
        <v>1243</v>
      </c>
      <c r="O112" s="261" t="s">
        <v>1460</v>
      </c>
      <c r="P112" s="267" t="s">
        <v>1239</v>
      </c>
    </row>
    <row r="113" spans="1:16" x14ac:dyDescent="0.35">
      <c r="A113" s="261" t="s">
        <v>6556</v>
      </c>
      <c r="B113" s="261" t="s">
        <v>6557</v>
      </c>
      <c r="C113" s="262">
        <v>102.25</v>
      </c>
      <c r="D113" s="263">
        <v>0</v>
      </c>
      <c r="E113" s="263">
        <v>101.75</v>
      </c>
      <c r="F113" s="263">
        <v>204</v>
      </c>
      <c r="G113" s="264">
        <v>0.50122549019607798</v>
      </c>
      <c r="H113" s="265">
        <v>8</v>
      </c>
      <c r="I113" s="266">
        <v>204</v>
      </c>
      <c r="J113" s="266">
        <v>0</v>
      </c>
      <c r="K113" s="261" t="s">
        <v>70</v>
      </c>
      <c r="L113" s="261" t="s">
        <v>78</v>
      </c>
      <c r="M113" s="175"/>
      <c r="N113" s="261" t="s">
        <v>1243</v>
      </c>
      <c r="O113" s="261" t="s">
        <v>1210</v>
      </c>
      <c r="P113" s="267" t="s">
        <v>1239</v>
      </c>
    </row>
    <row r="114" spans="1:16" x14ac:dyDescent="0.35">
      <c r="A114" s="261" t="s">
        <v>7</v>
      </c>
      <c r="B114" s="261" t="s">
        <v>6073</v>
      </c>
      <c r="C114" s="262">
        <v>143.25</v>
      </c>
      <c r="D114" s="263">
        <v>5</v>
      </c>
      <c r="E114" s="263">
        <v>69</v>
      </c>
      <c r="F114" s="263">
        <v>217.25</v>
      </c>
      <c r="G114" s="264">
        <v>0.65937859608745697</v>
      </c>
      <c r="H114" s="265">
        <v>0</v>
      </c>
      <c r="I114" s="266">
        <v>217.25</v>
      </c>
      <c r="J114" s="266">
        <v>0</v>
      </c>
      <c r="K114" s="261" t="s">
        <v>309</v>
      </c>
      <c r="L114" s="261" t="s">
        <v>5</v>
      </c>
      <c r="M114" s="175"/>
      <c r="N114" s="261" t="s">
        <v>1244</v>
      </c>
      <c r="O114" s="261" t="s">
        <v>1207</v>
      </c>
      <c r="P114" s="267" t="s">
        <v>1239</v>
      </c>
    </row>
    <row r="115" spans="1:16" x14ac:dyDescent="0.35">
      <c r="A115" s="261" t="s">
        <v>230</v>
      </c>
      <c r="B115" s="261" t="s">
        <v>6074</v>
      </c>
      <c r="C115" s="262">
        <v>97</v>
      </c>
      <c r="D115" s="263">
        <v>0</v>
      </c>
      <c r="E115" s="263">
        <v>65.25</v>
      </c>
      <c r="F115" s="263">
        <v>162.25</v>
      </c>
      <c r="G115" s="264">
        <v>0.59784283513097103</v>
      </c>
      <c r="H115" s="265">
        <v>0</v>
      </c>
      <c r="I115" s="266">
        <v>162.25</v>
      </c>
      <c r="J115" s="266">
        <v>0</v>
      </c>
      <c r="K115" s="261" t="s">
        <v>227</v>
      </c>
      <c r="L115" s="261" t="s">
        <v>120</v>
      </c>
      <c r="M115" s="175"/>
      <c r="N115" s="261" t="s">
        <v>1250</v>
      </c>
      <c r="O115" s="261" t="s">
        <v>1198</v>
      </c>
      <c r="P115" s="267" t="s">
        <v>5868</v>
      </c>
    </row>
    <row r="116" spans="1:16" x14ac:dyDescent="0.35">
      <c r="A116" s="261" t="s">
        <v>39</v>
      </c>
      <c r="B116" s="261" t="s">
        <v>6075</v>
      </c>
      <c r="C116" s="262">
        <v>246</v>
      </c>
      <c r="D116" s="263">
        <v>0.5</v>
      </c>
      <c r="E116" s="263">
        <v>22</v>
      </c>
      <c r="F116" s="263">
        <v>268.5</v>
      </c>
      <c r="G116" s="264">
        <v>0.91620111731843601</v>
      </c>
      <c r="H116" s="265">
        <v>0</v>
      </c>
      <c r="I116" s="266">
        <v>268.5</v>
      </c>
      <c r="J116" s="266">
        <v>0</v>
      </c>
      <c r="K116" s="261" t="s">
        <v>35</v>
      </c>
      <c r="L116" s="261" t="s">
        <v>5</v>
      </c>
      <c r="M116" s="261" t="s">
        <v>35</v>
      </c>
      <c r="N116" s="261" t="s">
        <v>1245</v>
      </c>
      <c r="O116" s="261" t="s">
        <v>1204</v>
      </c>
      <c r="P116" s="267" t="s">
        <v>1239</v>
      </c>
    </row>
    <row r="117" spans="1:16" x14ac:dyDescent="0.35">
      <c r="A117" s="261" t="s">
        <v>5682</v>
      </c>
      <c r="B117" s="261" t="s">
        <v>6076</v>
      </c>
      <c r="C117" s="262">
        <v>132.75</v>
      </c>
      <c r="D117" s="263">
        <v>0</v>
      </c>
      <c r="E117" s="263">
        <v>69.25</v>
      </c>
      <c r="F117" s="263">
        <v>202</v>
      </c>
      <c r="G117" s="264">
        <v>0.65717821782178198</v>
      </c>
      <c r="H117" s="265">
        <v>0</v>
      </c>
      <c r="I117" s="266">
        <v>202</v>
      </c>
      <c r="J117" s="266">
        <v>0</v>
      </c>
      <c r="K117" s="261" t="s">
        <v>114</v>
      </c>
      <c r="L117" s="175"/>
      <c r="M117" s="175"/>
      <c r="N117" s="261" t="s">
        <v>1260</v>
      </c>
      <c r="O117" s="261" t="s">
        <v>1192</v>
      </c>
      <c r="P117" s="267" t="s">
        <v>5876</v>
      </c>
    </row>
    <row r="118" spans="1:16" x14ac:dyDescent="0.35">
      <c r="A118" s="261" t="s">
        <v>52</v>
      </c>
      <c r="B118" s="261" t="s">
        <v>6077</v>
      </c>
      <c r="C118" s="262">
        <v>31</v>
      </c>
      <c r="D118" s="263">
        <v>0</v>
      </c>
      <c r="E118" s="263">
        <v>14</v>
      </c>
      <c r="F118" s="263">
        <v>45</v>
      </c>
      <c r="G118" s="264">
        <v>0.68888888888888899</v>
      </c>
      <c r="H118" s="265">
        <v>0</v>
      </c>
      <c r="I118" s="266">
        <v>31</v>
      </c>
      <c r="J118" s="266">
        <v>14</v>
      </c>
      <c r="K118" s="261" t="s">
        <v>35</v>
      </c>
      <c r="L118" s="261" t="s">
        <v>22</v>
      </c>
      <c r="M118" s="261" t="s">
        <v>35</v>
      </c>
      <c r="N118" s="261" t="s">
        <v>1245</v>
      </c>
      <c r="O118" s="261" t="s">
        <v>1218</v>
      </c>
      <c r="P118" s="267" t="s">
        <v>5868</v>
      </c>
    </row>
    <row r="119" spans="1:16" x14ac:dyDescent="0.35">
      <c r="A119" s="261" t="s">
        <v>79</v>
      </c>
      <c r="B119" s="261" t="s">
        <v>6078</v>
      </c>
      <c r="C119" s="262">
        <v>187.5</v>
      </c>
      <c r="D119" s="263">
        <v>0</v>
      </c>
      <c r="E119" s="263">
        <v>21.5</v>
      </c>
      <c r="F119" s="263">
        <v>209</v>
      </c>
      <c r="G119" s="264">
        <v>0.897129186602871</v>
      </c>
      <c r="H119" s="265">
        <v>0</v>
      </c>
      <c r="I119" s="266">
        <v>209</v>
      </c>
      <c r="J119" s="266">
        <v>0</v>
      </c>
      <c r="K119" s="261" t="s">
        <v>70</v>
      </c>
      <c r="L119" s="261" t="s">
        <v>78</v>
      </c>
      <c r="M119" s="175"/>
      <c r="N119" s="261" t="s">
        <v>1253</v>
      </c>
      <c r="O119" s="261" t="s">
        <v>1210</v>
      </c>
      <c r="P119" s="267" t="s">
        <v>1239</v>
      </c>
    </row>
    <row r="120" spans="1:16" x14ac:dyDescent="0.35">
      <c r="A120" s="261" t="s">
        <v>5812</v>
      </c>
      <c r="B120" s="261" t="s">
        <v>6079</v>
      </c>
      <c r="C120" s="262">
        <v>181</v>
      </c>
      <c r="D120" s="263">
        <v>0</v>
      </c>
      <c r="E120" s="263">
        <v>20.25</v>
      </c>
      <c r="F120" s="263">
        <v>201.25</v>
      </c>
      <c r="G120" s="264">
        <v>0.89937888198757798</v>
      </c>
      <c r="H120" s="265">
        <v>25</v>
      </c>
      <c r="I120" s="266">
        <v>201.25</v>
      </c>
      <c r="J120" s="266">
        <v>0</v>
      </c>
      <c r="K120" s="175"/>
      <c r="L120" s="175"/>
      <c r="M120" s="175"/>
      <c r="N120" s="261" t="s">
        <v>1243</v>
      </c>
      <c r="O120" s="261" t="s">
        <v>1192</v>
      </c>
      <c r="P120" s="267" t="s">
        <v>5876</v>
      </c>
    </row>
    <row r="121" spans="1:16" x14ac:dyDescent="0.35">
      <c r="A121" s="261" t="s">
        <v>5683</v>
      </c>
      <c r="B121" s="261" t="s">
        <v>6080</v>
      </c>
      <c r="C121" s="262">
        <v>169.75</v>
      </c>
      <c r="D121" s="263">
        <v>0</v>
      </c>
      <c r="E121" s="263">
        <v>30.25</v>
      </c>
      <c r="F121" s="263">
        <v>200</v>
      </c>
      <c r="G121" s="264">
        <v>0</v>
      </c>
      <c r="H121" s="265">
        <v>0</v>
      </c>
      <c r="I121" s="266">
        <v>200</v>
      </c>
      <c r="J121" s="266">
        <v>0</v>
      </c>
      <c r="K121" s="261" t="s">
        <v>70</v>
      </c>
      <c r="L121" s="261" t="s">
        <v>117</v>
      </c>
      <c r="M121" s="175"/>
      <c r="N121" s="261" t="s">
        <v>1260</v>
      </c>
      <c r="O121" s="261" t="s">
        <v>6581</v>
      </c>
      <c r="P121" s="267" t="s">
        <v>1239</v>
      </c>
    </row>
    <row r="122" spans="1:16" x14ac:dyDescent="0.35">
      <c r="A122" s="261" t="s">
        <v>264</v>
      </c>
      <c r="B122" s="261" t="s">
        <v>6081</v>
      </c>
      <c r="C122" s="262">
        <v>0</v>
      </c>
      <c r="D122" s="263">
        <v>200</v>
      </c>
      <c r="E122" s="263">
        <v>0</v>
      </c>
      <c r="F122" s="263">
        <v>200</v>
      </c>
      <c r="G122" s="264">
        <v>0</v>
      </c>
      <c r="H122" s="265">
        <v>0</v>
      </c>
      <c r="I122" s="266">
        <v>200</v>
      </c>
      <c r="J122" s="266">
        <v>0</v>
      </c>
      <c r="K122" s="261" t="s">
        <v>227</v>
      </c>
      <c r="L122" s="261" t="s">
        <v>31</v>
      </c>
      <c r="M122" s="175"/>
      <c r="N122" s="261" t="s">
        <v>1250</v>
      </c>
      <c r="O122" s="261" t="s">
        <v>1198</v>
      </c>
      <c r="P122" s="267" t="s">
        <v>5872</v>
      </c>
    </row>
    <row r="123" spans="1:16" x14ac:dyDescent="0.35">
      <c r="A123" s="261" t="s">
        <v>207</v>
      </c>
      <c r="B123" s="261" t="s">
        <v>6082</v>
      </c>
      <c r="C123" s="262">
        <v>169.56</v>
      </c>
      <c r="D123" s="263">
        <v>0</v>
      </c>
      <c r="E123" s="263">
        <v>50.8</v>
      </c>
      <c r="F123" s="263">
        <v>220.36</v>
      </c>
      <c r="G123" s="264">
        <v>0.76946814303866395</v>
      </c>
      <c r="H123" s="265">
        <v>0</v>
      </c>
      <c r="I123" s="266">
        <v>220.36</v>
      </c>
      <c r="J123" s="266">
        <v>0</v>
      </c>
      <c r="K123" s="261" t="s">
        <v>204</v>
      </c>
      <c r="L123" s="261" t="s">
        <v>5</v>
      </c>
      <c r="M123" s="175"/>
      <c r="N123" s="261" t="s">
        <v>1243</v>
      </c>
      <c r="O123" s="261" t="s">
        <v>1193</v>
      </c>
      <c r="P123" s="267" t="s">
        <v>1239</v>
      </c>
    </row>
    <row r="124" spans="1:16" x14ac:dyDescent="0.35">
      <c r="A124" s="261" t="s">
        <v>6558</v>
      </c>
      <c r="B124" s="261" t="s">
        <v>6559</v>
      </c>
      <c r="C124" s="262">
        <v>34</v>
      </c>
      <c r="D124" s="263">
        <v>0</v>
      </c>
      <c r="E124" s="263">
        <v>151</v>
      </c>
      <c r="F124" s="263">
        <v>185</v>
      </c>
      <c r="G124" s="264">
        <v>0</v>
      </c>
      <c r="H124" s="265">
        <v>0</v>
      </c>
      <c r="I124" s="266">
        <v>185</v>
      </c>
      <c r="J124" s="266">
        <v>0</v>
      </c>
      <c r="K124" s="261" t="s">
        <v>70</v>
      </c>
      <c r="L124" s="261" t="s">
        <v>5676</v>
      </c>
      <c r="M124" s="175"/>
      <c r="N124" s="261" t="s">
        <v>1243</v>
      </c>
      <c r="O124" s="261" t="s">
        <v>1192</v>
      </c>
      <c r="P124" s="267" t="s">
        <v>1239</v>
      </c>
    </row>
    <row r="125" spans="1:16" x14ac:dyDescent="0.35">
      <c r="A125" s="261" t="s">
        <v>5728</v>
      </c>
      <c r="B125" s="261" t="s">
        <v>6083</v>
      </c>
      <c r="C125" s="262">
        <v>185.85</v>
      </c>
      <c r="D125" s="263">
        <v>10.65</v>
      </c>
      <c r="E125" s="263">
        <v>66</v>
      </c>
      <c r="F125" s="263">
        <v>262.5</v>
      </c>
      <c r="G125" s="264">
        <v>0.70799999999999996</v>
      </c>
      <c r="H125" s="265">
        <v>0</v>
      </c>
      <c r="I125" s="266">
        <v>262.5</v>
      </c>
      <c r="J125" s="266">
        <v>0</v>
      </c>
      <c r="K125" s="261" t="s">
        <v>270</v>
      </c>
      <c r="L125" s="261" t="s">
        <v>5</v>
      </c>
      <c r="M125" s="175"/>
      <c r="N125" s="261" t="s">
        <v>1243</v>
      </c>
      <c r="O125" s="261" t="s">
        <v>1205</v>
      </c>
      <c r="P125" s="267" t="s">
        <v>1239</v>
      </c>
    </row>
    <row r="126" spans="1:16" x14ac:dyDescent="0.35">
      <c r="A126" s="261" t="s">
        <v>7429</v>
      </c>
      <c r="B126" s="261" t="s">
        <v>7430</v>
      </c>
      <c r="C126" s="262">
        <v>0</v>
      </c>
      <c r="D126" s="263">
        <v>0</v>
      </c>
      <c r="E126" s="263">
        <v>0</v>
      </c>
      <c r="F126" s="263">
        <v>0</v>
      </c>
      <c r="G126" s="12"/>
      <c r="H126" s="265">
        <v>45.5</v>
      </c>
      <c r="I126" s="266">
        <v>0</v>
      </c>
      <c r="J126" s="266">
        <v>0</v>
      </c>
      <c r="K126" s="175"/>
      <c r="L126" s="175"/>
      <c r="M126" s="175"/>
      <c r="N126" s="261" t="s">
        <v>1243</v>
      </c>
      <c r="O126" s="261" t="s">
        <v>1202</v>
      </c>
      <c r="P126" s="267" t="s">
        <v>1239</v>
      </c>
    </row>
    <row r="127" spans="1:16" x14ac:dyDescent="0.35">
      <c r="A127" s="261" t="s">
        <v>308</v>
      </c>
      <c r="B127" s="261" t="s">
        <v>6084</v>
      </c>
      <c r="C127" s="262">
        <v>133.5</v>
      </c>
      <c r="D127" s="263">
        <v>0</v>
      </c>
      <c r="E127" s="263">
        <v>48.5</v>
      </c>
      <c r="F127" s="263">
        <v>182</v>
      </c>
      <c r="G127" s="264">
        <v>0.73351648351648402</v>
      </c>
      <c r="H127" s="265">
        <v>0</v>
      </c>
      <c r="I127" s="266">
        <v>182</v>
      </c>
      <c r="J127" s="266">
        <v>0</v>
      </c>
      <c r="K127" s="261" t="s">
        <v>227</v>
      </c>
      <c r="L127" s="261" t="s">
        <v>120</v>
      </c>
      <c r="M127" s="175"/>
      <c r="N127" s="261" t="s">
        <v>1247</v>
      </c>
      <c r="O127" s="261" t="s">
        <v>1465</v>
      </c>
      <c r="P127" s="267" t="s">
        <v>5870</v>
      </c>
    </row>
    <row r="128" spans="1:16" x14ac:dyDescent="0.35">
      <c r="A128" s="261" t="s">
        <v>312</v>
      </c>
      <c r="B128" s="261" t="s">
        <v>6085</v>
      </c>
      <c r="C128" s="262">
        <v>136.5</v>
      </c>
      <c r="D128" s="263">
        <v>30</v>
      </c>
      <c r="E128" s="263">
        <v>34.5</v>
      </c>
      <c r="F128" s="263">
        <v>201</v>
      </c>
      <c r="G128" s="264">
        <v>0.67910447761194004</v>
      </c>
      <c r="H128" s="265">
        <v>0</v>
      </c>
      <c r="I128" s="266">
        <v>201</v>
      </c>
      <c r="J128" s="266">
        <v>0</v>
      </c>
      <c r="K128" s="261" t="s">
        <v>309</v>
      </c>
      <c r="L128" s="261" t="s">
        <v>5</v>
      </c>
      <c r="M128" s="175"/>
      <c r="N128" s="261" t="s">
        <v>1243</v>
      </c>
      <c r="O128" s="261" t="s">
        <v>1207</v>
      </c>
      <c r="P128" s="267" t="s">
        <v>1239</v>
      </c>
    </row>
    <row r="129" spans="1:16" x14ac:dyDescent="0.35">
      <c r="A129" s="261" t="s">
        <v>2306</v>
      </c>
      <c r="B129" s="261" t="s">
        <v>6086</v>
      </c>
      <c r="C129" s="262">
        <v>113.5</v>
      </c>
      <c r="D129" s="263">
        <v>0</v>
      </c>
      <c r="E129" s="263">
        <v>92.5</v>
      </c>
      <c r="F129" s="263">
        <v>206</v>
      </c>
      <c r="G129" s="264">
        <v>0.55097087378640797</v>
      </c>
      <c r="H129" s="265">
        <v>0</v>
      </c>
      <c r="I129" s="266">
        <v>206</v>
      </c>
      <c r="J129" s="266">
        <v>0</v>
      </c>
      <c r="K129" s="261" t="s">
        <v>70</v>
      </c>
      <c r="L129" s="261" t="s">
        <v>71</v>
      </c>
      <c r="M129" s="175"/>
      <c r="N129" s="261" t="s">
        <v>1243</v>
      </c>
      <c r="O129" s="261" t="s">
        <v>1210</v>
      </c>
      <c r="P129" s="267" t="s">
        <v>1239</v>
      </c>
    </row>
    <row r="130" spans="1:16" x14ac:dyDescent="0.35">
      <c r="A130" s="261" t="s">
        <v>5927</v>
      </c>
      <c r="B130" s="261" t="s">
        <v>6087</v>
      </c>
      <c r="C130" s="262">
        <v>27</v>
      </c>
      <c r="D130" s="263">
        <v>0</v>
      </c>
      <c r="E130" s="263">
        <v>0</v>
      </c>
      <c r="F130" s="263">
        <v>27</v>
      </c>
      <c r="G130" s="264">
        <v>1</v>
      </c>
      <c r="H130" s="265">
        <v>0</v>
      </c>
      <c r="I130" s="266">
        <v>27</v>
      </c>
      <c r="J130" s="266">
        <v>0</v>
      </c>
      <c r="K130" s="175"/>
      <c r="L130" s="175"/>
      <c r="M130" s="175"/>
      <c r="N130" s="261" t="s">
        <v>1241</v>
      </c>
      <c r="O130" s="261" t="s">
        <v>1192</v>
      </c>
      <c r="P130" s="267" t="s">
        <v>5925</v>
      </c>
    </row>
    <row r="131" spans="1:16" x14ac:dyDescent="0.35">
      <c r="A131" s="261" t="s">
        <v>319</v>
      </c>
      <c r="B131" s="261" t="s">
        <v>6088</v>
      </c>
      <c r="C131" s="262">
        <v>123</v>
      </c>
      <c r="D131" s="263">
        <v>0</v>
      </c>
      <c r="E131" s="263">
        <v>77</v>
      </c>
      <c r="F131" s="263">
        <v>200</v>
      </c>
      <c r="G131" s="264">
        <v>0.61499999999999999</v>
      </c>
      <c r="H131" s="265">
        <v>0</v>
      </c>
      <c r="I131" s="266">
        <v>200</v>
      </c>
      <c r="J131" s="266">
        <v>0</v>
      </c>
      <c r="K131" s="261" t="s">
        <v>204</v>
      </c>
      <c r="L131" s="261" t="s">
        <v>10</v>
      </c>
      <c r="M131" s="175"/>
      <c r="N131" s="261" t="s">
        <v>1254</v>
      </c>
      <c r="O131" s="261" t="s">
        <v>1193</v>
      </c>
      <c r="P131" s="267" t="s">
        <v>1239</v>
      </c>
    </row>
    <row r="132" spans="1:16" x14ac:dyDescent="0.35">
      <c r="A132" s="261" t="s">
        <v>344</v>
      </c>
      <c r="B132" s="261" t="s">
        <v>6089</v>
      </c>
      <c r="C132" s="262">
        <v>0</v>
      </c>
      <c r="D132" s="263">
        <v>0</v>
      </c>
      <c r="E132" s="263">
        <v>166.25</v>
      </c>
      <c r="F132" s="263">
        <v>166.25</v>
      </c>
      <c r="G132" s="264">
        <v>0</v>
      </c>
      <c r="H132" s="265">
        <v>41</v>
      </c>
      <c r="I132" s="266">
        <v>166.25</v>
      </c>
      <c r="J132" s="266">
        <v>0</v>
      </c>
      <c r="K132" s="261" t="s">
        <v>343</v>
      </c>
      <c r="L132" s="261" t="s">
        <v>5</v>
      </c>
      <c r="M132" s="261" t="s">
        <v>343</v>
      </c>
      <c r="N132" s="261" t="s">
        <v>1252</v>
      </c>
      <c r="O132" s="261" t="s">
        <v>1211</v>
      </c>
      <c r="P132" s="267" t="s">
        <v>1239</v>
      </c>
    </row>
    <row r="133" spans="1:16" x14ac:dyDescent="0.35">
      <c r="A133" s="261" t="s">
        <v>375</v>
      </c>
      <c r="B133" s="261" t="s">
        <v>6090</v>
      </c>
      <c r="C133" s="262">
        <v>0</v>
      </c>
      <c r="D133" s="263">
        <v>200</v>
      </c>
      <c r="E133" s="263">
        <v>35.5</v>
      </c>
      <c r="F133" s="263">
        <v>235.5</v>
      </c>
      <c r="G133" s="264">
        <v>0</v>
      </c>
      <c r="H133" s="265">
        <v>0</v>
      </c>
      <c r="I133" s="266">
        <v>200</v>
      </c>
      <c r="J133" s="266">
        <v>35.5</v>
      </c>
      <c r="K133" s="261" t="s">
        <v>361</v>
      </c>
      <c r="L133" s="261" t="s">
        <v>22</v>
      </c>
      <c r="M133" s="175"/>
      <c r="N133" s="261" t="s">
        <v>1242</v>
      </c>
      <c r="O133" s="261" t="s">
        <v>1197</v>
      </c>
      <c r="P133" s="267" t="s">
        <v>5868</v>
      </c>
    </row>
    <row r="134" spans="1:16" x14ac:dyDescent="0.35">
      <c r="A134" s="261" t="s">
        <v>184</v>
      </c>
      <c r="B134" s="261" t="s">
        <v>6091</v>
      </c>
      <c r="C134" s="262">
        <v>0</v>
      </c>
      <c r="D134" s="263">
        <v>192</v>
      </c>
      <c r="E134" s="263">
        <v>0</v>
      </c>
      <c r="F134" s="263">
        <v>192</v>
      </c>
      <c r="G134" s="264">
        <v>0</v>
      </c>
      <c r="H134" s="265">
        <v>0</v>
      </c>
      <c r="I134" s="266">
        <v>192</v>
      </c>
      <c r="J134" s="266">
        <v>0</v>
      </c>
      <c r="K134" s="261" t="s">
        <v>162</v>
      </c>
      <c r="L134" s="261" t="s">
        <v>22</v>
      </c>
      <c r="M134" s="261" t="s">
        <v>162</v>
      </c>
      <c r="N134" s="261" t="s">
        <v>1240</v>
      </c>
      <c r="O134" s="261" t="s">
        <v>1216</v>
      </c>
      <c r="P134" s="267" t="s">
        <v>5868</v>
      </c>
    </row>
    <row r="135" spans="1:16" x14ac:dyDescent="0.35">
      <c r="A135" s="261" t="s">
        <v>15</v>
      </c>
      <c r="B135" s="261" t="s">
        <v>6092</v>
      </c>
      <c r="C135" s="262">
        <v>221.25</v>
      </c>
      <c r="D135" s="263">
        <v>20.5</v>
      </c>
      <c r="E135" s="263">
        <v>32.25</v>
      </c>
      <c r="F135" s="263">
        <v>274</v>
      </c>
      <c r="G135" s="264">
        <v>0.80748175182481796</v>
      </c>
      <c r="H135" s="265">
        <v>0</v>
      </c>
      <c r="I135" s="266">
        <v>274</v>
      </c>
      <c r="J135" s="266">
        <v>0</v>
      </c>
      <c r="K135" s="261" t="s">
        <v>4</v>
      </c>
      <c r="L135" s="261" t="s">
        <v>5</v>
      </c>
      <c r="M135" s="175"/>
      <c r="N135" s="261" t="s">
        <v>1249</v>
      </c>
      <c r="O135" s="261" t="s">
        <v>1208</v>
      </c>
      <c r="P135" s="267" t="s">
        <v>1239</v>
      </c>
    </row>
    <row r="136" spans="1:16" x14ac:dyDescent="0.35">
      <c r="A136" s="261" t="s">
        <v>93</v>
      </c>
      <c r="B136" s="261" t="s">
        <v>6093</v>
      </c>
      <c r="C136" s="262">
        <v>128</v>
      </c>
      <c r="D136" s="263">
        <v>0</v>
      </c>
      <c r="E136" s="263">
        <v>32</v>
      </c>
      <c r="F136" s="263">
        <v>160</v>
      </c>
      <c r="G136" s="264">
        <v>0.8</v>
      </c>
      <c r="H136" s="265">
        <v>24</v>
      </c>
      <c r="I136" s="266">
        <v>160</v>
      </c>
      <c r="J136" s="266">
        <v>0</v>
      </c>
      <c r="K136" s="261" t="s">
        <v>70</v>
      </c>
      <c r="L136" s="261" t="s">
        <v>92</v>
      </c>
      <c r="M136" s="175"/>
      <c r="N136" s="261" t="s">
        <v>1250</v>
      </c>
      <c r="O136" s="261" t="s">
        <v>1210</v>
      </c>
      <c r="P136" s="267" t="s">
        <v>1239</v>
      </c>
    </row>
    <row r="137" spans="1:16" x14ac:dyDescent="0.35">
      <c r="A137" s="261" t="s">
        <v>100</v>
      </c>
      <c r="B137" s="261" t="s">
        <v>6094</v>
      </c>
      <c r="C137" s="262">
        <v>213.75</v>
      </c>
      <c r="D137" s="263">
        <v>22.5</v>
      </c>
      <c r="E137" s="263">
        <v>18.75</v>
      </c>
      <c r="F137" s="263">
        <v>255</v>
      </c>
      <c r="G137" s="264">
        <v>0.83823529411764697</v>
      </c>
      <c r="H137" s="265">
        <v>0</v>
      </c>
      <c r="I137" s="266">
        <v>255</v>
      </c>
      <c r="J137" s="266">
        <v>0</v>
      </c>
      <c r="K137" s="261" t="s">
        <v>70</v>
      </c>
      <c r="L137" s="261" t="s">
        <v>98</v>
      </c>
      <c r="M137" s="175"/>
      <c r="N137" s="261" t="s">
        <v>1253</v>
      </c>
      <c r="O137" s="261" t="s">
        <v>1210</v>
      </c>
      <c r="P137" s="267" t="s">
        <v>1239</v>
      </c>
    </row>
    <row r="138" spans="1:16" x14ac:dyDescent="0.35">
      <c r="A138" s="261" t="s">
        <v>5928</v>
      </c>
      <c r="B138" s="261" t="s">
        <v>6095</v>
      </c>
      <c r="C138" s="262">
        <v>60</v>
      </c>
      <c r="D138" s="263">
        <v>0</v>
      </c>
      <c r="E138" s="263">
        <v>140</v>
      </c>
      <c r="F138" s="263">
        <v>200</v>
      </c>
      <c r="G138" s="264">
        <v>0.3</v>
      </c>
      <c r="H138" s="265">
        <v>0</v>
      </c>
      <c r="I138" s="266">
        <v>60</v>
      </c>
      <c r="J138" s="266">
        <v>140</v>
      </c>
      <c r="K138" s="261" t="s">
        <v>35</v>
      </c>
      <c r="L138" s="261" t="s">
        <v>10</v>
      </c>
      <c r="M138" s="175"/>
      <c r="N138" s="261" t="s">
        <v>1243</v>
      </c>
      <c r="O138" s="261" t="s">
        <v>1204</v>
      </c>
      <c r="P138" s="267" t="s">
        <v>1239</v>
      </c>
    </row>
    <row r="139" spans="1:16" x14ac:dyDescent="0.35">
      <c r="A139" s="261" t="s">
        <v>5880</v>
      </c>
      <c r="B139" s="261" t="s">
        <v>6096</v>
      </c>
      <c r="C139" s="262">
        <v>129.5</v>
      </c>
      <c r="D139" s="263">
        <v>0</v>
      </c>
      <c r="E139" s="263">
        <v>70.5</v>
      </c>
      <c r="F139" s="263">
        <v>200</v>
      </c>
      <c r="G139" s="264">
        <v>0.64749999999999996</v>
      </c>
      <c r="H139" s="265">
        <v>0</v>
      </c>
      <c r="I139" s="266">
        <v>200</v>
      </c>
      <c r="J139" s="266">
        <v>0</v>
      </c>
      <c r="K139" s="175"/>
      <c r="L139" s="175"/>
      <c r="M139" s="175"/>
      <c r="N139" s="261" t="s">
        <v>1243</v>
      </c>
      <c r="O139" s="261" t="s">
        <v>1214</v>
      </c>
      <c r="P139" s="267" t="s">
        <v>5870</v>
      </c>
    </row>
    <row r="140" spans="1:16" x14ac:dyDescent="0.35">
      <c r="A140" s="261" t="s">
        <v>40</v>
      </c>
      <c r="B140" s="261" t="s">
        <v>6097</v>
      </c>
      <c r="C140" s="262">
        <v>0</v>
      </c>
      <c r="D140" s="263">
        <v>0</v>
      </c>
      <c r="E140" s="263">
        <v>214</v>
      </c>
      <c r="F140" s="263">
        <v>214</v>
      </c>
      <c r="G140" s="264">
        <v>0</v>
      </c>
      <c r="H140" s="265">
        <v>0</v>
      </c>
      <c r="I140" s="266">
        <v>214</v>
      </c>
      <c r="J140" s="266">
        <v>0</v>
      </c>
      <c r="K140" s="261" t="s">
        <v>35</v>
      </c>
      <c r="L140" s="261" t="s">
        <v>5</v>
      </c>
      <c r="M140" s="261" t="s">
        <v>35</v>
      </c>
      <c r="N140" s="261" t="s">
        <v>1245</v>
      </c>
      <c r="O140" s="261" t="s">
        <v>1204</v>
      </c>
      <c r="P140" s="267" t="s">
        <v>1239</v>
      </c>
    </row>
    <row r="141" spans="1:16" x14ac:dyDescent="0.35">
      <c r="A141" s="261" t="s">
        <v>5929</v>
      </c>
      <c r="B141" s="261" t="s">
        <v>6098</v>
      </c>
      <c r="C141" s="262">
        <v>0</v>
      </c>
      <c r="D141" s="263">
        <v>0</v>
      </c>
      <c r="E141" s="263">
        <v>0</v>
      </c>
      <c r="F141" s="263">
        <v>0</v>
      </c>
      <c r="G141" s="12"/>
      <c r="H141" s="265">
        <v>6</v>
      </c>
      <c r="I141" s="266">
        <v>0</v>
      </c>
      <c r="J141" s="266">
        <v>0</v>
      </c>
      <c r="K141" s="261" t="s">
        <v>270</v>
      </c>
      <c r="L141" s="261" t="s">
        <v>120</v>
      </c>
      <c r="M141" s="175"/>
      <c r="N141" s="261" t="s">
        <v>5930</v>
      </c>
      <c r="O141" s="261" t="s">
        <v>5714</v>
      </c>
      <c r="P141" s="267" t="s">
        <v>1239</v>
      </c>
    </row>
    <row r="142" spans="1:16" x14ac:dyDescent="0.35">
      <c r="A142" s="261" t="s">
        <v>7431</v>
      </c>
      <c r="B142" s="261" t="s">
        <v>7432</v>
      </c>
      <c r="C142" s="262">
        <v>0</v>
      </c>
      <c r="D142" s="263">
        <v>0</v>
      </c>
      <c r="E142" s="263">
        <v>0</v>
      </c>
      <c r="F142" s="263">
        <v>0</v>
      </c>
      <c r="G142" s="12"/>
      <c r="H142" s="265">
        <v>45.5</v>
      </c>
      <c r="I142" s="266">
        <v>0</v>
      </c>
      <c r="J142" s="266">
        <v>0</v>
      </c>
      <c r="K142" s="175"/>
      <c r="L142" s="175"/>
      <c r="M142" s="175"/>
      <c r="N142" s="261" t="s">
        <v>1243</v>
      </c>
      <c r="O142" s="261" t="s">
        <v>1202</v>
      </c>
      <c r="P142" s="267" t="s">
        <v>1239</v>
      </c>
    </row>
    <row r="143" spans="1:16" x14ac:dyDescent="0.35">
      <c r="A143" s="261" t="s">
        <v>80</v>
      </c>
      <c r="B143" s="261" t="s">
        <v>6099</v>
      </c>
      <c r="C143" s="262">
        <v>240.75</v>
      </c>
      <c r="D143" s="263">
        <v>0</v>
      </c>
      <c r="E143" s="263">
        <v>37.75</v>
      </c>
      <c r="F143" s="263">
        <v>278.5</v>
      </c>
      <c r="G143" s="264">
        <v>0.86445242369838404</v>
      </c>
      <c r="H143" s="265">
        <v>0</v>
      </c>
      <c r="I143" s="266">
        <v>278.5</v>
      </c>
      <c r="J143" s="266">
        <v>0</v>
      </c>
      <c r="K143" s="261" t="s">
        <v>70</v>
      </c>
      <c r="L143" s="261" t="s">
        <v>78</v>
      </c>
      <c r="M143" s="175"/>
      <c r="N143" s="261" t="s">
        <v>1253</v>
      </c>
      <c r="O143" s="261" t="s">
        <v>1210</v>
      </c>
      <c r="P143" s="267" t="s">
        <v>1239</v>
      </c>
    </row>
    <row r="144" spans="1:16" x14ac:dyDescent="0.35">
      <c r="A144" s="261" t="s">
        <v>142</v>
      </c>
      <c r="B144" s="261" t="s">
        <v>6100</v>
      </c>
      <c r="C144" s="262">
        <v>135</v>
      </c>
      <c r="D144" s="263">
        <v>0</v>
      </c>
      <c r="E144" s="263">
        <v>33</v>
      </c>
      <c r="F144" s="263">
        <v>168</v>
      </c>
      <c r="G144" s="264">
        <v>0.80357142857142905</v>
      </c>
      <c r="H144" s="265">
        <v>40</v>
      </c>
      <c r="I144" s="266">
        <v>168</v>
      </c>
      <c r="J144" s="266">
        <v>0</v>
      </c>
      <c r="K144" s="261" t="s">
        <v>139</v>
      </c>
      <c r="L144" s="261" t="s">
        <v>5</v>
      </c>
      <c r="M144" s="175"/>
      <c r="N144" s="261" t="s">
        <v>1243</v>
      </c>
      <c r="O144" s="261" t="s">
        <v>1460</v>
      </c>
      <c r="P144" s="267" t="s">
        <v>1239</v>
      </c>
    </row>
    <row r="145" spans="1:16" x14ac:dyDescent="0.35">
      <c r="A145" s="261" t="s">
        <v>5684</v>
      </c>
      <c r="B145" s="261" t="s">
        <v>6101</v>
      </c>
      <c r="C145" s="262">
        <v>178.25</v>
      </c>
      <c r="D145" s="263">
        <v>0</v>
      </c>
      <c r="E145" s="263">
        <v>48</v>
      </c>
      <c r="F145" s="263">
        <v>226.25</v>
      </c>
      <c r="G145" s="264">
        <v>0.78784530386740304</v>
      </c>
      <c r="H145" s="265">
        <v>0</v>
      </c>
      <c r="I145" s="266">
        <v>226.25</v>
      </c>
      <c r="J145" s="266">
        <v>0</v>
      </c>
      <c r="K145" s="261" t="s">
        <v>114</v>
      </c>
      <c r="L145" s="175"/>
      <c r="M145" s="175"/>
      <c r="N145" s="261" t="s">
        <v>1260</v>
      </c>
      <c r="O145" s="261" t="s">
        <v>1192</v>
      </c>
      <c r="P145" s="267" t="s">
        <v>5876</v>
      </c>
    </row>
    <row r="146" spans="1:16" x14ac:dyDescent="0.35">
      <c r="A146" s="261" t="s">
        <v>284</v>
      </c>
      <c r="B146" s="261" t="s">
        <v>6102</v>
      </c>
      <c r="C146" s="262">
        <v>157.5</v>
      </c>
      <c r="D146" s="263">
        <v>0</v>
      </c>
      <c r="E146" s="263">
        <v>72.5</v>
      </c>
      <c r="F146" s="263">
        <v>230</v>
      </c>
      <c r="G146" s="264">
        <v>0.684782608695652</v>
      </c>
      <c r="H146" s="265">
        <v>0</v>
      </c>
      <c r="I146" s="266">
        <v>230</v>
      </c>
      <c r="J146" s="266">
        <v>0</v>
      </c>
      <c r="K146" s="261" t="s">
        <v>281</v>
      </c>
      <c r="L146" s="261" t="s">
        <v>14</v>
      </c>
      <c r="M146" s="175"/>
      <c r="N146" s="261" t="s">
        <v>1243</v>
      </c>
      <c r="O146" s="261" t="s">
        <v>1202</v>
      </c>
      <c r="P146" s="267" t="s">
        <v>1239</v>
      </c>
    </row>
    <row r="147" spans="1:16" x14ac:dyDescent="0.35">
      <c r="A147" s="261" t="s">
        <v>285</v>
      </c>
      <c r="B147" s="261" t="s">
        <v>6103</v>
      </c>
      <c r="C147" s="262">
        <v>66</v>
      </c>
      <c r="D147" s="263">
        <v>0</v>
      </c>
      <c r="E147" s="263">
        <v>161.5</v>
      </c>
      <c r="F147" s="263">
        <v>227.5</v>
      </c>
      <c r="G147" s="264">
        <v>0.29010989010989002</v>
      </c>
      <c r="H147" s="265">
        <v>0</v>
      </c>
      <c r="I147" s="266">
        <v>227.5</v>
      </c>
      <c r="J147" s="266">
        <v>0</v>
      </c>
      <c r="K147" s="261" t="s">
        <v>281</v>
      </c>
      <c r="L147" s="261" t="s">
        <v>14</v>
      </c>
      <c r="M147" s="175"/>
      <c r="N147" s="261" t="s">
        <v>1247</v>
      </c>
      <c r="O147" s="261" t="s">
        <v>1202</v>
      </c>
      <c r="P147" s="267" t="s">
        <v>1239</v>
      </c>
    </row>
    <row r="148" spans="1:16" x14ac:dyDescent="0.35">
      <c r="A148" s="261" t="s">
        <v>2307</v>
      </c>
      <c r="B148" s="261" t="s">
        <v>6104</v>
      </c>
      <c r="C148" s="262">
        <v>46.5</v>
      </c>
      <c r="D148" s="263">
        <v>35</v>
      </c>
      <c r="E148" s="263">
        <v>23.5</v>
      </c>
      <c r="F148" s="263">
        <v>105</v>
      </c>
      <c r="G148" s="264">
        <v>0.442857142857143</v>
      </c>
      <c r="H148" s="265">
        <v>0</v>
      </c>
      <c r="I148" s="266">
        <v>105</v>
      </c>
      <c r="J148" s="266">
        <v>0</v>
      </c>
      <c r="K148" s="261" t="s">
        <v>114</v>
      </c>
      <c r="L148" s="175"/>
      <c r="M148" s="175"/>
      <c r="N148" s="261" t="s">
        <v>1243</v>
      </c>
      <c r="O148" s="261" t="s">
        <v>1192</v>
      </c>
      <c r="P148" s="267" t="s">
        <v>5871</v>
      </c>
    </row>
    <row r="149" spans="1:16" x14ac:dyDescent="0.35">
      <c r="A149" s="261" t="s">
        <v>368</v>
      </c>
      <c r="B149" s="261" t="s">
        <v>6105</v>
      </c>
      <c r="C149" s="262">
        <v>0</v>
      </c>
      <c r="D149" s="263">
        <v>135.5</v>
      </c>
      <c r="E149" s="263">
        <v>16</v>
      </c>
      <c r="F149" s="263">
        <v>151.5</v>
      </c>
      <c r="G149" s="264">
        <v>0</v>
      </c>
      <c r="H149" s="265">
        <v>0</v>
      </c>
      <c r="I149" s="266">
        <v>135.5</v>
      </c>
      <c r="J149" s="266">
        <v>16</v>
      </c>
      <c r="K149" s="175"/>
      <c r="L149" s="175"/>
      <c r="M149" s="175"/>
      <c r="N149" s="261" t="s">
        <v>1242</v>
      </c>
      <c r="O149" s="261" t="s">
        <v>1197</v>
      </c>
      <c r="P149" s="267" t="s">
        <v>5868</v>
      </c>
    </row>
    <row r="150" spans="1:16" x14ac:dyDescent="0.35">
      <c r="A150" s="261" t="s">
        <v>165</v>
      </c>
      <c r="B150" s="261" t="s">
        <v>6106</v>
      </c>
      <c r="C150" s="262">
        <v>6</v>
      </c>
      <c r="D150" s="263">
        <v>10</v>
      </c>
      <c r="E150" s="263">
        <v>210.2</v>
      </c>
      <c r="F150" s="263">
        <v>226.2</v>
      </c>
      <c r="G150" s="264">
        <v>2.6525198938991999E-2</v>
      </c>
      <c r="H150" s="265">
        <v>0</v>
      </c>
      <c r="I150" s="266">
        <v>226.2</v>
      </c>
      <c r="J150" s="266">
        <v>0</v>
      </c>
      <c r="K150" s="261" t="s">
        <v>162</v>
      </c>
      <c r="L150" s="261" t="s">
        <v>5</v>
      </c>
      <c r="M150" s="261" t="s">
        <v>162</v>
      </c>
      <c r="N150" s="261" t="s">
        <v>1240</v>
      </c>
      <c r="O150" s="261" t="s">
        <v>1206</v>
      </c>
      <c r="P150" s="267" t="s">
        <v>1239</v>
      </c>
    </row>
    <row r="151" spans="1:16" x14ac:dyDescent="0.35">
      <c r="A151" s="261" t="s">
        <v>8</v>
      </c>
      <c r="B151" s="261" t="s">
        <v>6107</v>
      </c>
      <c r="C151" s="262">
        <v>179</v>
      </c>
      <c r="D151" s="263">
        <v>0</v>
      </c>
      <c r="E151" s="263">
        <v>51</v>
      </c>
      <c r="F151" s="263">
        <v>230</v>
      </c>
      <c r="G151" s="264">
        <v>0.77826086956521701</v>
      </c>
      <c r="H151" s="265">
        <v>0</v>
      </c>
      <c r="I151" s="266">
        <v>230</v>
      </c>
      <c r="J151" s="266">
        <v>0</v>
      </c>
      <c r="K151" s="261" t="s">
        <v>309</v>
      </c>
      <c r="L151" s="261" t="s">
        <v>5</v>
      </c>
      <c r="M151" s="175"/>
      <c r="N151" s="261" t="s">
        <v>1244</v>
      </c>
      <c r="O151" s="261" t="s">
        <v>1207</v>
      </c>
      <c r="P151" s="267" t="s">
        <v>1239</v>
      </c>
    </row>
    <row r="152" spans="1:16" x14ac:dyDescent="0.35">
      <c r="A152" s="261" t="s">
        <v>135</v>
      </c>
      <c r="B152" s="261" t="s">
        <v>6108</v>
      </c>
      <c r="C152" s="262">
        <v>75</v>
      </c>
      <c r="D152" s="263">
        <v>0</v>
      </c>
      <c r="E152" s="263">
        <v>8</v>
      </c>
      <c r="F152" s="263">
        <v>83</v>
      </c>
      <c r="G152" s="264">
        <v>0.90361445783132499</v>
      </c>
      <c r="H152" s="265">
        <v>0</v>
      </c>
      <c r="I152" s="266">
        <v>75</v>
      </c>
      <c r="J152" s="266">
        <v>8</v>
      </c>
      <c r="K152" s="261" t="s">
        <v>132</v>
      </c>
      <c r="L152" s="175"/>
      <c r="M152" s="261" t="s">
        <v>856</v>
      </c>
      <c r="N152" s="261" t="s">
        <v>1243</v>
      </c>
      <c r="O152" s="261" t="s">
        <v>1214</v>
      </c>
      <c r="P152" s="267" t="s">
        <v>5868</v>
      </c>
    </row>
    <row r="153" spans="1:16" x14ac:dyDescent="0.35">
      <c r="A153" s="261" t="s">
        <v>304</v>
      </c>
      <c r="B153" s="261" t="s">
        <v>6109</v>
      </c>
      <c r="C153" s="262">
        <v>114</v>
      </c>
      <c r="D153" s="263">
        <v>0</v>
      </c>
      <c r="E153" s="263">
        <v>113.5</v>
      </c>
      <c r="F153" s="263">
        <v>227.5</v>
      </c>
      <c r="G153" s="264">
        <v>0.50109890109890098</v>
      </c>
      <c r="H153" s="265">
        <v>0</v>
      </c>
      <c r="I153" s="266">
        <v>227.5</v>
      </c>
      <c r="J153" s="266">
        <v>0</v>
      </c>
      <c r="K153" s="261" t="s">
        <v>281</v>
      </c>
      <c r="L153" s="261" t="s">
        <v>18</v>
      </c>
      <c r="M153" s="175"/>
      <c r="N153" s="261" t="s">
        <v>1247</v>
      </c>
      <c r="O153" s="261" t="s">
        <v>1202</v>
      </c>
      <c r="P153" s="267" t="s">
        <v>1239</v>
      </c>
    </row>
    <row r="154" spans="1:16" x14ac:dyDescent="0.35">
      <c r="A154" s="261" t="s">
        <v>305</v>
      </c>
      <c r="B154" s="261" t="s">
        <v>6110</v>
      </c>
      <c r="C154" s="262">
        <v>109</v>
      </c>
      <c r="D154" s="263">
        <v>0</v>
      </c>
      <c r="E154" s="263">
        <v>118.5</v>
      </c>
      <c r="F154" s="263">
        <v>227.5</v>
      </c>
      <c r="G154" s="264">
        <v>0.47912087912087897</v>
      </c>
      <c r="H154" s="265">
        <v>0</v>
      </c>
      <c r="I154" s="266">
        <v>227.5</v>
      </c>
      <c r="J154" s="266">
        <v>0</v>
      </c>
      <c r="K154" s="261" t="s">
        <v>281</v>
      </c>
      <c r="L154" s="261" t="s">
        <v>18</v>
      </c>
      <c r="M154" s="175"/>
      <c r="N154" s="261" t="s">
        <v>1247</v>
      </c>
      <c r="O154" s="261" t="s">
        <v>1202</v>
      </c>
      <c r="P154" s="267" t="s">
        <v>1239</v>
      </c>
    </row>
    <row r="155" spans="1:16" x14ac:dyDescent="0.35">
      <c r="A155" s="261" t="s">
        <v>275</v>
      </c>
      <c r="B155" s="261" t="s">
        <v>6111</v>
      </c>
      <c r="C155" s="262">
        <v>0</v>
      </c>
      <c r="D155" s="263">
        <v>192</v>
      </c>
      <c r="E155" s="263">
        <v>8</v>
      </c>
      <c r="F155" s="263">
        <v>200</v>
      </c>
      <c r="G155" s="264">
        <v>0</v>
      </c>
      <c r="H155" s="265">
        <v>0</v>
      </c>
      <c r="I155" s="266">
        <v>192</v>
      </c>
      <c r="J155" s="266">
        <v>8</v>
      </c>
      <c r="K155" s="261" t="s">
        <v>270</v>
      </c>
      <c r="L155" s="261" t="s">
        <v>31</v>
      </c>
      <c r="M155" s="175"/>
      <c r="N155" s="261" t="s">
        <v>1258</v>
      </c>
      <c r="O155" s="261" t="s">
        <v>1197</v>
      </c>
      <c r="P155" s="267" t="s">
        <v>5872</v>
      </c>
    </row>
    <row r="156" spans="1:16" x14ac:dyDescent="0.35">
      <c r="A156" s="261" t="s">
        <v>208</v>
      </c>
      <c r="B156" s="261" t="s">
        <v>6112</v>
      </c>
      <c r="C156" s="262">
        <v>175.6</v>
      </c>
      <c r="D156" s="263">
        <v>0</v>
      </c>
      <c r="E156" s="263">
        <v>39.299999999999997</v>
      </c>
      <c r="F156" s="263">
        <v>214.9</v>
      </c>
      <c r="G156" s="264">
        <v>0.81712424383434101</v>
      </c>
      <c r="H156" s="265">
        <v>0</v>
      </c>
      <c r="I156" s="266">
        <v>214.9</v>
      </c>
      <c r="J156" s="266">
        <v>0</v>
      </c>
      <c r="K156" s="261" t="s">
        <v>204</v>
      </c>
      <c r="L156" s="261" t="s">
        <v>5</v>
      </c>
      <c r="M156" s="175"/>
      <c r="N156" s="261" t="s">
        <v>1243</v>
      </c>
      <c r="O156" s="261" t="s">
        <v>1193</v>
      </c>
      <c r="P156" s="267" t="s">
        <v>1239</v>
      </c>
    </row>
    <row r="157" spans="1:16" x14ac:dyDescent="0.35">
      <c r="A157" s="261" t="s">
        <v>5685</v>
      </c>
      <c r="B157" s="261" t="s">
        <v>6113</v>
      </c>
      <c r="C157" s="262">
        <v>175.75</v>
      </c>
      <c r="D157" s="263">
        <v>0</v>
      </c>
      <c r="E157" s="263">
        <v>35.25</v>
      </c>
      <c r="F157" s="263">
        <v>211</v>
      </c>
      <c r="G157" s="264">
        <v>0.45379146919431301</v>
      </c>
      <c r="H157" s="265">
        <v>0</v>
      </c>
      <c r="I157" s="266">
        <v>211</v>
      </c>
      <c r="J157" s="266">
        <v>0</v>
      </c>
      <c r="K157" s="261" t="s">
        <v>70</v>
      </c>
      <c r="L157" s="261" t="s">
        <v>117</v>
      </c>
      <c r="M157" s="175"/>
      <c r="N157" s="261" t="s">
        <v>1260</v>
      </c>
      <c r="O157" s="261" t="s">
        <v>6581</v>
      </c>
      <c r="P157" s="267" t="s">
        <v>1239</v>
      </c>
    </row>
    <row r="158" spans="1:16" x14ac:dyDescent="0.35">
      <c r="A158" s="261" t="s">
        <v>265</v>
      </c>
      <c r="B158" s="261" t="s">
        <v>6114</v>
      </c>
      <c r="C158" s="262">
        <v>0</v>
      </c>
      <c r="D158" s="263">
        <v>117.5</v>
      </c>
      <c r="E158" s="263">
        <v>0</v>
      </c>
      <c r="F158" s="263">
        <v>117.5</v>
      </c>
      <c r="G158" s="264">
        <v>0</v>
      </c>
      <c r="H158" s="265">
        <v>0</v>
      </c>
      <c r="I158" s="266">
        <v>117.5</v>
      </c>
      <c r="J158" s="266">
        <v>0</v>
      </c>
      <c r="K158" s="261" t="s">
        <v>227</v>
      </c>
      <c r="L158" s="261" t="s">
        <v>31</v>
      </c>
      <c r="M158" s="175"/>
      <c r="N158" s="261" t="s">
        <v>1250</v>
      </c>
      <c r="O158" s="261" t="s">
        <v>1198</v>
      </c>
      <c r="P158" s="267" t="s">
        <v>5872</v>
      </c>
    </row>
    <row r="159" spans="1:16" x14ac:dyDescent="0.35">
      <c r="A159" s="261" t="s">
        <v>5370</v>
      </c>
      <c r="B159" s="261" t="s">
        <v>6115</v>
      </c>
      <c r="C159" s="262">
        <v>132</v>
      </c>
      <c r="D159" s="263">
        <v>42</v>
      </c>
      <c r="E159" s="263">
        <v>12</v>
      </c>
      <c r="F159" s="263">
        <v>186</v>
      </c>
      <c r="G159" s="264">
        <v>0.70967741935483897</v>
      </c>
      <c r="H159" s="265">
        <v>0</v>
      </c>
      <c r="I159" s="266">
        <v>186</v>
      </c>
      <c r="J159" s="266">
        <v>0</v>
      </c>
      <c r="K159" s="261" t="s">
        <v>114</v>
      </c>
      <c r="L159" s="175"/>
      <c r="M159" s="175"/>
      <c r="N159" s="261" t="s">
        <v>1646</v>
      </c>
      <c r="O159" s="261" t="s">
        <v>1192</v>
      </c>
      <c r="P159" s="267" t="s">
        <v>5871</v>
      </c>
    </row>
    <row r="160" spans="1:16" x14ac:dyDescent="0.35">
      <c r="A160" s="261" t="s">
        <v>9</v>
      </c>
      <c r="B160" s="261" t="s">
        <v>6116</v>
      </c>
      <c r="C160" s="262">
        <v>124.75</v>
      </c>
      <c r="D160" s="263">
        <v>0</v>
      </c>
      <c r="E160" s="263">
        <v>88.25</v>
      </c>
      <c r="F160" s="263">
        <v>213</v>
      </c>
      <c r="G160" s="264">
        <v>0.58568075117370899</v>
      </c>
      <c r="H160" s="265">
        <v>0</v>
      </c>
      <c r="I160" s="266">
        <v>213</v>
      </c>
      <c r="J160" s="266">
        <v>0</v>
      </c>
      <c r="K160" s="261" t="s">
        <v>309</v>
      </c>
      <c r="L160" s="261" t="s">
        <v>5</v>
      </c>
      <c r="M160" s="175"/>
      <c r="N160" s="261" t="s">
        <v>1244</v>
      </c>
      <c r="O160" s="261" t="s">
        <v>1207</v>
      </c>
      <c r="P160" s="267" t="s">
        <v>1239</v>
      </c>
    </row>
    <row r="161" spans="1:16" x14ac:dyDescent="0.35">
      <c r="A161" s="261" t="s">
        <v>47</v>
      </c>
      <c r="B161" s="261" t="s">
        <v>6117</v>
      </c>
      <c r="C161" s="262">
        <v>76</v>
      </c>
      <c r="D161" s="263">
        <v>3</v>
      </c>
      <c r="E161" s="263">
        <v>121</v>
      </c>
      <c r="F161" s="263">
        <v>200</v>
      </c>
      <c r="G161" s="264">
        <v>0.38</v>
      </c>
      <c r="H161" s="265">
        <v>0</v>
      </c>
      <c r="I161" s="266">
        <v>200</v>
      </c>
      <c r="J161" s="266">
        <v>0</v>
      </c>
      <c r="K161" s="261" t="s">
        <v>35</v>
      </c>
      <c r="L161" s="261" t="s">
        <v>10</v>
      </c>
      <c r="M161" s="175"/>
      <c r="N161" s="261" t="s">
        <v>1245</v>
      </c>
      <c r="O161" s="261" t="s">
        <v>1204</v>
      </c>
      <c r="P161" s="267" t="s">
        <v>1239</v>
      </c>
    </row>
    <row r="162" spans="1:16" x14ac:dyDescent="0.35">
      <c r="A162" s="261" t="s">
        <v>196</v>
      </c>
      <c r="B162" s="261" t="s">
        <v>6118</v>
      </c>
      <c r="C162" s="262">
        <v>0</v>
      </c>
      <c r="D162" s="263">
        <v>0</v>
      </c>
      <c r="E162" s="263">
        <v>205.5</v>
      </c>
      <c r="F162" s="263">
        <v>205.5</v>
      </c>
      <c r="G162" s="264">
        <v>0</v>
      </c>
      <c r="H162" s="265">
        <v>0</v>
      </c>
      <c r="I162" s="266">
        <v>205.5</v>
      </c>
      <c r="J162" s="266">
        <v>0</v>
      </c>
      <c r="K162" s="261" t="s">
        <v>192</v>
      </c>
      <c r="L162" s="261" t="s">
        <v>22</v>
      </c>
      <c r="M162" s="175"/>
      <c r="N162" s="261" t="s">
        <v>1259</v>
      </c>
      <c r="O162" s="261" t="s">
        <v>1199</v>
      </c>
      <c r="P162" s="267" t="s">
        <v>5868</v>
      </c>
    </row>
    <row r="163" spans="1:16" x14ac:dyDescent="0.35">
      <c r="A163" s="261" t="s">
        <v>101</v>
      </c>
      <c r="B163" s="261" t="s">
        <v>6119</v>
      </c>
      <c r="C163" s="262">
        <v>148.25</v>
      </c>
      <c r="D163" s="263">
        <v>1</v>
      </c>
      <c r="E163" s="263">
        <v>15.75</v>
      </c>
      <c r="F163" s="263">
        <v>165</v>
      </c>
      <c r="G163" s="264">
        <v>0.898484848484848</v>
      </c>
      <c r="H163" s="265">
        <v>40.25</v>
      </c>
      <c r="I163" s="266">
        <v>165</v>
      </c>
      <c r="J163" s="266">
        <v>0</v>
      </c>
      <c r="K163" s="261" t="s">
        <v>70</v>
      </c>
      <c r="L163" s="261" t="s">
        <v>98</v>
      </c>
      <c r="M163" s="175"/>
      <c r="N163" s="261" t="s">
        <v>1250</v>
      </c>
      <c r="O163" s="261" t="s">
        <v>1210</v>
      </c>
      <c r="P163" s="267" t="s">
        <v>1239</v>
      </c>
    </row>
    <row r="164" spans="1:16" x14ac:dyDescent="0.35">
      <c r="A164" s="261" t="s">
        <v>256</v>
      </c>
      <c r="B164" s="261" t="s">
        <v>6593</v>
      </c>
      <c r="C164" s="262">
        <v>0</v>
      </c>
      <c r="D164" s="263">
        <v>163</v>
      </c>
      <c r="E164" s="263">
        <v>54</v>
      </c>
      <c r="F164" s="263">
        <v>217</v>
      </c>
      <c r="G164" s="264">
        <v>0</v>
      </c>
      <c r="H164" s="265">
        <v>0</v>
      </c>
      <c r="I164" s="266">
        <v>217</v>
      </c>
      <c r="J164" s="266">
        <v>0</v>
      </c>
      <c r="K164" s="261" t="s">
        <v>227</v>
      </c>
      <c r="L164" s="261" t="s">
        <v>22</v>
      </c>
      <c r="M164" s="175"/>
      <c r="N164" s="261" t="s">
        <v>1253</v>
      </c>
      <c r="O164" s="261" t="s">
        <v>1198</v>
      </c>
      <c r="P164" s="267" t="s">
        <v>5868</v>
      </c>
    </row>
    <row r="165" spans="1:16" x14ac:dyDescent="0.35">
      <c r="A165" s="261" t="s">
        <v>166</v>
      </c>
      <c r="B165" s="261" t="s">
        <v>6120</v>
      </c>
      <c r="C165" s="262">
        <v>170.75</v>
      </c>
      <c r="D165" s="263">
        <v>0</v>
      </c>
      <c r="E165" s="263">
        <v>82.5</v>
      </c>
      <c r="F165" s="263">
        <v>253.25</v>
      </c>
      <c r="G165" s="264">
        <v>0.67423494570582398</v>
      </c>
      <c r="H165" s="265">
        <v>0</v>
      </c>
      <c r="I165" s="266">
        <v>253.25</v>
      </c>
      <c r="J165" s="266">
        <v>0</v>
      </c>
      <c r="K165" s="261" t="s">
        <v>162</v>
      </c>
      <c r="L165" s="261" t="s">
        <v>5</v>
      </c>
      <c r="M165" s="175"/>
      <c r="N165" s="261" t="s">
        <v>1243</v>
      </c>
      <c r="O165" s="261" t="s">
        <v>1206</v>
      </c>
      <c r="P165" s="267" t="s">
        <v>1239</v>
      </c>
    </row>
    <row r="166" spans="1:16" x14ac:dyDescent="0.35">
      <c r="A166" s="261" t="s">
        <v>26</v>
      </c>
      <c r="B166" s="261" t="s">
        <v>6121</v>
      </c>
      <c r="C166" s="262">
        <v>0</v>
      </c>
      <c r="D166" s="263">
        <v>225.5</v>
      </c>
      <c r="E166" s="263">
        <v>0</v>
      </c>
      <c r="F166" s="263">
        <v>225.5</v>
      </c>
      <c r="G166" s="264">
        <v>0</v>
      </c>
      <c r="H166" s="265">
        <v>0</v>
      </c>
      <c r="I166" s="266">
        <v>225.5</v>
      </c>
      <c r="J166" s="266">
        <v>0</v>
      </c>
      <c r="K166" s="261" t="s">
        <v>4</v>
      </c>
      <c r="L166" s="261" t="s">
        <v>22</v>
      </c>
      <c r="M166" s="175"/>
      <c r="N166" s="261" t="s">
        <v>1249</v>
      </c>
      <c r="O166" s="261" t="s">
        <v>1194</v>
      </c>
      <c r="P166" s="267" t="s">
        <v>5868</v>
      </c>
    </row>
    <row r="167" spans="1:16" x14ac:dyDescent="0.35">
      <c r="A167" s="261" t="s">
        <v>329</v>
      </c>
      <c r="B167" s="261" t="s">
        <v>6122</v>
      </c>
      <c r="C167" s="262">
        <v>194.5</v>
      </c>
      <c r="D167" s="263">
        <v>0</v>
      </c>
      <c r="E167" s="263">
        <v>18.5</v>
      </c>
      <c r="F167" s="263">
        <v>213</v>
      </c>
      <c r="G167" s="264">
        <v>0.91314553990610303</v>
      </c>
      <c r="H167" s="265">
        <v>0</v>
      </c>
      <c r="I167" s="266">
        <v>213</v>
      </c>
      <c r="J167" s="266">
        <v>0</v>
      </c>
      <c r="K167" s="261" t="s">
        <v>309</v>
      </c>
      <c r="L167" s="261" t="s">
        <v>22</v>
      </c>
      <c r="M167" s="175"/>
      <c r="N167" s="261" t="s">
        <v>1254</v>
      </c>
      <c r="O167" s="261" t="s">
        <v>1215</v>
      </c>
      <c r="P167" s="267" t="s">
        <v>5868</v>
      </c>
    </row>
    <row r="168" spans="1:16" x14ac:dyDescent="0.35">
      <c r="A168" s="261" t="s">
        <v>125</v>
      </c>
      <c r="B168" s="261" t="s">
        <v>6123</v>
      </c>
      <c r="C168" s="262">
        <v>180</v>
      </c>
      <c r="D168" s="263">
        <v>0</v>
      </c>
      <c r="E168" s="263">
        <v>16</v>
      </c>
      <c r="F168" s="263">
        <v>196</v>
      </c>
      <c r="G168" s="264">
        <v>0.91836734693877597</v>
      </c>
      <c r="H168" s="265">
        <v>0</v>
      </c>
      <c r="I168" s="266">
        <v>196</v>
      </c>
      <c r="J168" s="266">
        <v>0</v>
      </c>
      <c r="K168" s="261" t="s">
        <v>114</v>
      </c>
      <c r="L168" s="261" t="s">
        <v>22</v>
      </c>
      <c r="M168" s="175"/>
      <c r="N168" s="261" t="s">
        <v>1241</v>
      </c>
      <c r="O168" s="261" t="s">
        <v>1192</v>
      </c>
      <c r="P168" s="267" t="s">
        <v>5871</v>
      </c>
    </row>
    <row r="169" spans="1:16" x14ac:dyDescent="0.35">
      <c r="A169" s="261" t="s">
        <v>6594</v>
      </c>
      <c r="B169" s="261" t="s">
        <v>6595</v>
      </c>
      <c r="C169" s="262">
        <v>101</v>
      </c>
      <c r="D169" s="263">
        <v>0</v>
      </c>
      <c r="E169" s="263">
        <v>107</v>
      </c>
      <c r="F169" s="263">
        <v>208</v>
      </c>
      <c r="G169" s="264">
        <v>0.48557692307692302</v>
      </c>
      <c r="H169" s="265">
        <v>0</v>
      </c>
      <c r="I169" s="266">
        <v>208</v>
      </c>
      <c r="J169" s="266">
        <v>0</v>
      </c>
      <c r="K169" s="261" t="s">
        <v>162</v>
      </c>
      <c r="L169" s="261" t="s">
        <v>10</v>
      </c>
      <c r="M169" s="175"/>
      <c r="N169" s="261" t="s">
        <v>1243</v>
      </c>
      <c r="O169" s="261" t="s">
        <v>1206</v>
      </c>
      <c r="P169" s="267" t="s">
        <v>1239</v>
      </c>
    </row>
    <row r="170" spans="1:16" x14ac:dyDescent="0.35">
      <c r="A170" s="261" t="s">
        <v>7433</v>
      </c>
      <c r="B170" s="261" t="s">
        <v>7434</v>
      </c>
      <c r="C170" s="262">
        <v>74.5</v>
      </c>
      <c r="D170" s="263">
        <v>0</v>
      </c>
      <c r="E170" s="263">
        <v>0</v>
      </c>
      <c r="F170" s="263">
        <v>74.5</v>
      </c>
      <c r="G170" s="264">
        <v>1</v>
      </c>
      <c r="H170" s="265">
        <v>0</v>
      </c>
      <c r="I170" s="266">
        <v>74.5</v>
      </c>
      <c r="J170" s="266">
        <v>0</v>
      </c>
      <c r="K170" s="175"/>
      <c r="L170" s="175"/>
      <c r="M170" s="175"/>
      <c r="N170" s="261" t="s">
        <v>1243</v>
      </c>
      <c r="O170" s="261" t="s">
        <v>1210</v>
      </c>
      <c r="P170" s="267" t="s">
        <v>1239</v>
      </c>
    </row>
    <row r="171" spans="1:16" x14ac:dyDescent="0.35">
      <c r="A171" s="261" t="s">
        <v>126</v>
      </c>
      <c r="B171" s="261" t="s">
        <v>6124</v>
      </c>
      <c r="C171" s="262">
        <v>104.5</v>
      </c>
      <c r="D171" s="263">
        <v>2.5</v>
      </c>
      <c r="E171" s="263">
        <v>94</v>
      </c>
      <c r="F171" s="263">
        <v>201</v>
      </c>
      <c r="G171" s="264">
        <v>0.51990049751243805</v>
      </c>
      <c r="H171" s="265">
        <v>0</v>
      </c>
      <c r="I171" s="266">
        <v>201</v>
      </c>
      <c r="J171" s="266">
        <v>0</v>
      </c>
      <c r="K171" s="261" t="s">
        <v>114</v>
      </c>
      <c r="L171" s="261" t="s">
        <v>22</v>
      </c>
      <c r="M171" s="175"/>
      <c r="N171" s="261" t="s">
        <v>1241</v>
      </c>
      <c r="O171" s="261" t="s">
        <v>1192</v>
      </c>
      <c r="P171" s="267" t="s">
        <v>5876</v>
      </c>
    </row>
    <row r="172" spans="1:16" x14ac:dyDescent="0.35">
      <c r="A172" s="261" t="s">
        <v>102</v>
      </c>
      <c r="B172" s="261" t="s">
        <v>6125</v>
      </c>
      <c r="C172" s="262">
        <v>30</v>
      </c>
      <c r="D172" s="263">
        <v>16</v>
      </c>
      <c r="E172" s="263">
        <v>158</v>
      </c>
      <c r="F172" s="263">
        <v>204</v>
      </c>
      <c r="G172" s="264">
        <v>0.14705882352941199</v>
      </c>
      <c r="H172" s="265">
        <v>0</v>
      </c>
      <c r="I172" s="266">
        <v>204</v>
      </c>
      <c r="J172" s="266">
        <v>0</v>
      </c>
      <c r="K172" s="261" t="s">
        <v>70</v>
      </c>
      <c r="L172" s="261" t="s">
        <v>98</v>
      </c>
      <c r="M172" s="175"/>
      <c r="N172" s="261" t="s">
        <v>1253</v>
      </c>
      <c r="O172" s="261" t="s">
        <v>1210</v>
      </c>
      <c r="P172" s="267" t="s">
        <v>1239</v>
      </c>
    </row>
    <row r="173" spans="1:16" x14ac:dyDescent="0.35">
      <c r="A173" s="261" t="s">
        <v>313</v>
      </c>
      <c r="B173" s="261" t="s">
        <v>6126</v>
      </c>
      <c r="C173" s="262">
        <v>189.5</v>
      </c>
      <c r="D173" s="263">
        <v>0</v>
      </c>
      <c r="E173" s="263">
        <v>29</v>
      </c>
      <c r="F173" s="263">
        <v>218.5</v>
      </c>
      <c r="G173" s="264">
        <v>0.86727688787185397</v>
      </c>
      <c r="H173" s="265">
        <v>0</v>
      </c>
      <c r="I173" s="266">
        <v>218.5</v>
      </c>
      <c r="J173" s="266">
        <v>0</v>
      </c>
      <c r="K173" s="261" t="s">
        <v>309</v>
      </c>
      <c r="L173" s="261" t="s">
        <v>5</v>
      </c>
      <c r="M173" s="175"/>
      <c r="N173" s="261" t="s">
        <v>1244</v>
      </c>
      <c r="O173" s="261" t="s">
        <v>1207</v>
      </c>
      <c r="P173" s="267" t="s">
        <v>1239</v>
      </c>
    </row>
    <row r="174" spans="1:16" x14ac:dyDescent="0.35">
      <c r="A174" s="261" t="s">
        <v>6596</v>
      </c>
      <c r="B174" s="261" t="s">
        <v>6597</v>
      </c>
      <c r="C174" s="262">
        <v>122</v>
      </c>
      <c r="D174" s="263">
        <v>33.5</v>
      </c>
      <c r="E174" s="263">
        <v>8.5</v>
      </c>
      <c r="F174" s="263">
        <v>164</v>
      </c>
      <c r="G174" s="264">
        <v>0.74390243902439002</v>
      </c>
      <c r="H174" s="265">
        <v>0</v>
      </c>
      <c r="I174" s="266">
        <v>164</v>
      </c>
      <c r="J174" s="266">
        <v>0</v>
      </c>
      <c r="K174" s="261" t="s">
        <v>70</v>
      </c>
      <c r="L174" s="261" t="s">
        <v>22</v>
      </c>
      <c r="M174" s="175"/>
      <c r="N174" s="261" t="s">
        <v>1253</v>
      </c>
      <c r="O174" s="261" t="s">
        <v>1199</v>
      </c>
      <c r="P174" s="267" t="s">
        <v>5870</v>
      </c>
    </row>
    <row r="175" spans="1:16" x14ac:dyDescent="0.35">
      <c r="A175" s="261" t="s">
        <v>7435</v>
      </c>
      <c r="B175" s="261" t="s">
        <v>7436</v>
      </c>
      <c r="C175" s="262">
        <v>0</v>
      </c>
      <c r="D175" s="263">
        <v>0</v>
      </c>
      <c r="E175" s="263">
        <v>8</v>
      </c>
      <c r="F175" s="263">
        <v>8</v>
      </c>
      <c r="G175" s="264">
        <v>0</v>
      </c>
      <c r="H175" s="265">
        <v>0</v>
      </c>
      <c r="I175" s="266">
        <v>0</v>
      </c>
      <c r="J175" s="266">
        <v>8</v>
      </c>
      <c r="K175" s="175"/>
      <c r="L175" s="175"/>
      <c r="M175" s="175"/>
      <c r="N175" s="261" t="s">
        <v>1243</v>
      </c>
      <c r="O175" s="261" t="s">
        <v>1216</v>
      </c>
      <c r="P175" s="267" t="s">
        <v>5868</v>
      </c>
    </row>
    <row r="176" spans="1:16" x14ac:dyDescent="0.35">
      <c r="A176" s="261" t="s">
        <v>179</v>
      </c>
      <c r="B176" s="261" t="s">
        <v>6127</v>
      </c>
      <c r="C176" s="262">
        <v>173</v>
      </c>
      <c r="D176" s="263">
        <v>7</v>
      </c>
      <c r="E176" s="263">
        <v>56.5</v>
      </c>
      <c r="F176" s="263">
        <v>236.5</v>
      </c>
      <c r="G176" s="264">
        <v>0.73150105708245206</v>
      </c>
      <c r="H176" s="265">
        <v>0</v>
      </c>
      <c r="I176" s="266">
        <v>236.5</v>
      </c>
      <c r="J176" s="266">
        <v>0</v>
      </c>
      <c r="K176" s="261" t="s">
        <v>162</v>
      </c>
      <c r="L176" s="261" t="s">
        <v>10</v>
      </c>
      <c r="M176" s="261" t="s">
        <v>162</v>
      </c>
      <c r="N176" s="261" t="s">
        <v>1240</v>
      </c>
      <c r="O176" s="261" t="s">
        <v>1206</v>
      </c>
      <c r="P176" s="267" t="s">
        <v>1239</v>
      </c>
    </row>
    <row r="177" spans="1:16" x14ac:dyDescent="0.35">
      <c r="A177" s="261" t="s">
        <v>167</v>
      </c>
      <c r="B177" s="261" t="s">
        <v>6128</v>
      </c>
      <c r="C177" s="262">
        <v>135</v>
      </c>
      <c r="D177" s="263">
        <v>0</v>
      </c>
      <c r="E177" s="263">
        <v>80</v>
      </c>
      <c r="F177" s="263">
        <v>215</v>
      </c>
      <c r="G177" s="264">
        <v>0.62790697674418605</v>
      </c>
      <c r="H177" s="265">
        <v>0</v>
      </c>
      <c r="I177" s="266">
        <v>215</v>
      </c>
      <c r="J177" s="266">
        <v>0</v>
      </c>
      <c r="K177" s="261" t="s">
        <v>162</v>
      </c>
      <c r="L177" s="261" t="s">
        <v>5</v>
      </c>
      <c r="M177" s="261" t="s">
        <v>162</v>
      </c>
      <c r="N177" s="261" t="s">
        <v>1240</v>
      </c>
      <c r="O177" s="261" t="s">
        <v>1206</v>
      </c>
      <c r="P177" s="267" t="s">
        <v>1239</v>
      </c>
    </row>
    <row r="178" spans="1:16" x14ac:dyDescent="0.35">
      <c r="A178" s="261" t="s">
        <v>7437</v>
      </c>
      <c r="B178" s="261" t="s">
        <v>7438</v>
      </c>
      <c r="C178" s="262">
        <v>10</v>
      </c>
      <c r="D178" s="263">
        <v>0</v>
      </c>
      <c r="E178" s="263">
        <v>0</v>
      </c>
      <c r="F178" s="263">
        <v>10</v>
      </c>
      <c r="G178" s="264">
        <v>1</v>
      </c>
      <c r="H178" s="265">
        <v>0</v>
      </c>
      <c r="I178" s="266">
        <v>10</v>
      </c>
      <c r="J178" s="266">
        <v>0</v>
      </c>
      <c r="K178" s="261" t="s">
        <v>114</v>
      </c>
      <c r="L178" s="261" t="s">
        <v>120</v>
      </c>
      <c r="M178" s="175"/>
      <c r="N178" s="261" t="s">
        <v>1241</v>
      </c>
      <c r="O178" s="261" t="s">
        <v>1192</v>
      </c>
      <c r="P178" s="267" t="s">
        <v>6582</v>
      </c>
    </row>
    <row r="179" spans="1:16" x14ac:dyDescent="0.35">
      <c r="A179" s="261" t="s">
        <v>6560</v>
      </c>
      <c r="B179" s="261" t="s">
        <v>6561</v>
      </c>
      <c r="C179" s="262">
        <v>19</v>
      </c>
      <c r="D179" s="263">
        <v>0</v>
      </c>
      <c r="E179" s="263">
        <v>180.5</v>
      </c>
      <c r="F179" s="263">
        <v>199.5</v>
      </c>
      <c r="G179" s="264">
        <v>9.5238095238095205E-2</v>
      </c>
      <c r="H179" s="265">
        <v>0</v>
      </c>
      <c r="I179" s="266">
        <v>199.5</v>
      </c>
      <c r="J179" s="266">
        <v>0</v>
      </c>
      <c r="K179" s="261" t="s">
        <v>343</v>
      </c>
      <c r="L179" s="261" t="s">
        <v>5</v>
      </c>
      <c r="M179" s="261" t="s">
        <v>343</v>
      </c>
      <c r="N179" s="261" t="s">
        <v>1243</v>
      </c>
      <c r="O179" s="261" t="s">
        <v>1211</v>
      </c>
      <c r="P179" s="267" t="s">
        <v>1239</v>
      </c>
    </row>
    <row r="180" spans="1:16" x14ac:dyDescent="0.35">
      <c r="A180" s="261" t="s">
        <v>7439</v>
      </c>
      <c r="B180" s="261" t="s">
        <v>7440</v>
      </c>
      <c r="C180" s="262">
        <v>23</v>
      </c>
      <c r="D180" s="263">
        <v>0</v>
      </c>
      <c r="E180" s="263">
        <v>145</v>
      </c>
      <c r="F180" s="263">
        <v>168</v>
      </c>
      <c r="G180" s="264">
        <v>0.136904761904762</v>
      </c>
      <c r="H180" s="265">
        <v>0</v>
      </c>
      <c r="I180" s="266">
        <v>168</v>
      </c>
      <c r="J180" s="266">
        <v>0</v>
      </c>
      <c r="K180" s="261" t="s">
        <v>1257</v>
      </c>
      <c r="L180" s="261" t="s">
        <v>5</v>
      </c>
      <c r="M180" s="175"/>
      <c r="N180" s="261" t="s">
        <v>1243</v>
      </c>
      <c r="O180" s="261" t="s">
        <v>1459</v>
      </c>
      <c r="P180" s="267" t="s">
        <v>1239</v>
      </c>
    </row>
    <row r="181" spans="1:16" x14ac:dyDescent="0.35">
      <c r="A181" s="261" t="s">
        <v>168</v>
      </c>
      <c r="B181" s="261" t="s">
        <v>6129</v>
      </c>
      <c r="C181" s="262">
        <v>118.75</v>
      </c>
      <c r="D181" s="263">
        <v>4</v>
      </c>
      <c r="E181" s="263">
        <v>91</v>
      </c>
      <c r="F181" s="263">
        <v>213.75</v>
      </c>
      <c r="G181" s="264">
        <v>0.55555555555555602</v>
      </c>
      <c r="H181" s="265">
        <v>0</v>
      </c>
      <c r="I181" s="266">
        <v>213.75</v>
      </c>
      <c r="J181" s="266">
        <v>0</v>
      </c>
      <c r="K181" s="261" t="s">
        <v>162</v>
      </c>
      <c r="L181" s="261" t="s">
        <v>5</v>
      </c>
      <c r="M181" s="175"/>
      <c r="N181" s="261" t="s">
        <v>1240</v>
      </c>
      <c r="O181" s="261" t="s">
        <v>1206</v>
      </c>
      <c r="P181" s="267" t="s">
        <v>1239</v>
      </c>
    </row>
    <row r="182" spans="1:16" x14ac:dyDescent="0.35">
      <c r="A182" s="261" t="s">
        <v>242</v>
      </c>
      <c r="B182" s="261" t="s">
        <v>6130</v>
      </c>
      <c r="C182" s="262">
        <v>193.75</v>
      </c>
      <c r="D182" s="263">
        <v>4</v>
      </c>
      <c r="E182" s="263">
        <v>27.5</v>
      </c>
      <c r="F182" s="263">
        <v>225.25</v>
      </c>
      <c r="G182" s="264">
        <v>0.86015538290787996</v>
      </c>
      <c r="H182" s="265">
        <v>0</v>
      </c>
      <c r="I182" s="266">
        <v>225.25</v>
      </c>
      <c r="J182" s="266">
        <v>0</v>
      </c>
      <c r="K182" s="261" t="s">
        <v>227</v>
      </c>
      <c r="L182" s="261" t="s">
        <v>18</v>
      </c>
      <c r="M182" s="261" t="s">
        <v>227</v>
      </c>
      <c r="N182" s="261" t="s">
        <v>1250</v>
      </c>
      <c r="O182" s="261" t="s">
        <v>1209</v>
      </c>
      <c r="P182" s="267" t="s">
        <v>1239</v>
      </c>
    </row>
    <row r="183" spans="1:16" x14ac:dyDescent="0.35">
      <c r="A183" s="261" t="s">
        <v>127</v>
      </c>
      <c r="B183" s="261" t="s">
        <v>6131</v>
      </c>
      <c r="C183" s="262">
        <v>5</v>
      </c>
      <c r="D183" s="263">
        <v>8</v>
      </c>
      <c r="E183" s="263">
        <v>67</v>
      </c>
      <c r="F183" s="263">
        <v>80</v>
      </c>
      <c r="G183" s="264">
        <v>6.25E-2</v>
      </c>
      <c r="H183" s="265">
        <v>80</v>
      </c>
      <c r="I183" s="266">
        <v>80</v>
      </c>
      <c r="J183" s="266">
        <v>0</v>
      </c>
      <c r="K183" s="261" t="s">
        <v>114</v>
      </c>
      <c r="L183" s="261" t="s">
        <v>22</v>
      </c>
      <c r="M183" s="175"/>
      <c r="N183" s="261" t="s">
        <v>1241</v>
      </c>
      <c r="O183" s="261" t="s">
        <v>1192</v>
      </c>
      <c r="P183" s="267" t="s">
        <v>5871</v>
      </c>
    </row>
    <row r="184" spans="1:16" x14ac:dyDescent="0.35">
      <c r="A184" s="261" t="s">
        <v>5739</v>
      </c>
      <c r="B184" s="261" t="s">
        <v>6132</v>
      </c>
      <c r="C184" s="262">
        <v>21</v>
      </c>
      <c r="D184" s="263">
        <v>14.5</v>
      </c>
      <c r="E184" s="263">
        <v>164.5</v>
      </c>
      <c r="F184" s="263">
        <v>200</v>
      </c>
      <c r="G184" s="264">
        <v>0.105</v>
      </c>
      <c r="H184" s="265">
        <v>0</v>
      </c>
      <c r="I184" s="266">
        <v>200</v>
      </c>
      <c r="J184" s="266">
        <v>0</v>
      </c>
      <c r="K184" s="175"/>
      <c r="L184" s="175"/>
      <c r="M184" s="175"/>
      <c r="N184" s="261" t="s">
        <v>1250</v>
      </c>
      <c r="O184" s="261" t="s">
        <v>1192</v>
      </c>
      <c r="P184" s="267" t="s">
        <v>5876</v>
      </c>
    </row>
    <row r="185" spans="1:16" x14ac:dyDescent="0.35">
      <c r="A185" s="261" t="s">
        <v>137</v>
      </c>
      <c r="B185" s="261" t="s">
        <v>6133</v>
      </c>
      <c r="C185" s="262">
        <v>176</v>
      </c>
      <c r="D185" s="263">
        <v>12</v>
      </c>
      <c r="E185" s="263">
        <v>8</v>
      </c>
      <c r="F185" s="263">
        <v>196</v>
      </c>
      <c r="G185" s="264">
        <v>0.89795918367346905</v>
      </c>
      <c r="H185" s="265">
        <v>0</v>
      </c>
      <c r="I185" s="266">
        <v>196</v>
      </c>
      <c r="J185" s="266">
        <v>0</v>
      </c>
      <c r="K185" s="261" t="s">
        <v>132</v>
      </c>
      <c r="L185" s="175"/>
      <c r="M185" s="261" t="s">
        <v>856</v>
      </c>
      <c r="N185" s="261" t="s">
        <v>1243</v>
      </c>
      <c r="O185" s="261" t="s">
        <v>1214</v>
      </c>
      <c r="P185" s="267" t="s">
        <v>5870</v>
      </c>
    </row>
    <row r="186" spans="1:16" x14ac:dyDescent="0.35">
      <c r="A186" s="261" t="s">
        <v>286</v>
      </c>
      <c r="B186" s="261" t="s">
        <v>6134</v>
      </c>
      <c r="C186" s="262">
        <v>228</v>
      </c>
      <c r="D186" s="263">
        <v>0</v>
      </c>
      <c r="E186" s="263">
        <v>10.5</v>
      </c>
      <c r="F186" s="263">
        <v>238.5</v>
      </c>
      <c r="G186" s="264">
        <v>0.95597484276729605</v>
      </c>
      <c r="H186" s="265">
        <v>0</v>
      </c>
      <c r="I186" s="266">
        <v>238.5</v>
      </c>
      <c r="J186" s="266">
        <v>0</v>
      </c>
      <c r="K186" s="261" t="s">
        <v>281</v>
      </c>
      <c r="L186" s="261" t="s">
        <v>14</v>
      </c>
      <c r="M186" s="175"/>
      <c r="N186" s="261" t="s">
        <v>1247</v>
      </c>
      <c r="O186" s="261" t="s">
        <v>1202</v>
      </c>
      <c r="P186" s="267" t="s">
        <v>1239</v>
      </c>
    </row>
    <row r="187" spans="1:16" x14ac:dyDescent="0.35">
      <c r="A187" s="261" t="s">
        <v>287</v>
      </c>
      <c r="B187" s="261" t="s">
        <v>6135</v>
      </c>
      <c r="C187" s="262">
        <v>106.5</v>
      </c>
      <c r="D187" s="263">
        <v>0</v>
      </c>
      <c r="E187" s="263">
        <v>121</v>
      </c>
      <c r="F187" s="263">
        <v>227.5</v>
      </c>
      <c r="G187" s="264">
        <v>0.46813186813186802</v>
      </c>
      <c r="H187" s="265">
        <v>0</v>
      </c>
      <c r="I187" s="266">
        <v>227.5</v>
      </c>
      <c r="J187" s="266">
        <v>0</v>
      </c>
      <c r="K187" s="261" t="s">
        <v>281</v>
      </c>
      <c r="L187" s="261" t="s">
        <v>18</v>
      </c>
      <c r="M187" s="175"/>
      <c r="N187" s="261" t="s">
        <v>1243</v>
      </c>
      <c r="O187" s="261" t="s">
        <v>1202</v>
      </c>
      <c r="P187" s="267" t="s">
        <v>1239</v>
      </c>
    </row>
    <row r="188" spans="1:16" x14ac:dyDescent="0.35">
      <c r="A188" s="261" t="s">
        <v>363</v>
      </c>
      <c r="B188" s="261" t="s">
        <v>6136</v>
      </c>
      <c r="C188" s="262">
        <v>176.5</v>
      </c>
      <c r="D188" s="263">
        <v>8</v>
      </c>
      <c r="E188" s="263">
        <v>33.5</v>
      </c>
      <c r="F188" s="263">
        <v>218</v>
      </c>
      <c r="G188" s="264">
        <v>0.80963302752293598</v>
      </c>
      <c r="H188" s="265">
        <v>0</v>
      </c>
      <c r="I188" s="266">
        <v>218</v>
      </c>
      <c r="J188" s="266">
        <v>0</v>
      </c>
      <c r="K188" s="261" t="s">
        <v>361</v>
      </c>
      <c r="L188" s="261" t="s">
        <v>5</v>
      </c>
      <c r="M188" s="261" t="s">
        <v>361</v>
      </c>
      <c r="N188" s="261" t="s">
        <v>1242</v>
      </c>
      <c r="O188" s="261" t="s">
        <v>1212</v>
      </c>
      <c r="P188" s="267" t="s">
        <v>1239</v>
      </c>
    </row>
    <row r="189" spans="1:16" x14ac:dyDescent="0.35">
      <c r="A189" s="261" t="s">
        <v>16</v>
      </c>
      <c r="B189" s="261" t="s">
        <v>6137</v>
      </c>
      <c r="C189" s="262">
        <v>36.25</v>
      </c>
      <c r="D189" s="263">
        <v>41.75</v>
      </c>
      <c r="E189" s="263">
        <v>204.5</v>
      </c>
      <c r="F189" s="263">
        <v>282.5</v>
      </c>
      <c r="G189" s="264">
        <v>0.12831858407079599</v>
      </c>
      <c r="H189" s="265">
        <v>0</v>
      </c>
      <c r="I189" s="266">
        <v>282.5</v>
      </c>
      <c r="J189" s="266">
        <v>0</v>
      </c>
      <c r="K189" s="261" t="s">
        <v>4</v>
      </c>
      <c r="L189" s="261" t="s">
        <v>5</v>
      </c>
      <c r="M189" s="175"/>
      <c r="N189" s="261" t="s">
        <v>1249</v>
      </c>
      <c r="O189" s="261" t="s">
        <v>1208</v>
      </c>
      <c r="P189" s="267" t="s">
        <v>1239</v>
      </c>
    </row>
    <row r="190" spans="1:16" x14ac:dyDescent="0.35">
      <c r="A190" s="261" t="s">
        <v>231</v>
      </c>
      <c r="B190" s="261" t="s">
        <v>6138</v>
      </c>
      <c r="C190" s="262">
        <v>243.25</v>
      </c>
      <c r="D190" s="263">
        <v>0</v>
      </c>
      <c r="E190" s="263">
        <v>34</v>
      </c>
      <c r="F190" s="263">
        <v>277.25</v>
      </c>
      <c r="G190" s="264">
        <v>0.87736699729486001</v>
      </c>
      <c r="H190" s="265">
        <v>8</v>
      </c>
      <c r="I190" s="266">
        <v>277.25</v>
      </c>
      <c r="J190" s="266">
        <v>0</v>
      </c>
      <c r="K190" s="261" t="s">
        <v>227</v>
      </c>
      <c r="L190" s="261" t="s">
        <v>228</v>
      </c>
      <c r="M190" s="261" t="s">
        <v>227</v>
      </c>
      <c r="N190" s="261" t="s">
        <v>1250</v>
      </c>
      <c r="O190" s="261" t="s">
        <v>1209</v>
      </c>
      <c r="P190" s="267" t="s">
        <v>1239</v>
      </c>
    </row>
    <row r="191" spans="1:16" x14ac:dyDescent="0.35">
      <c r="A191" s="261" t="s">
        <v>377</v>
      </c>
      <c r="B191" s="261" t="s">
        <v>6139</v>
      </c>
      <c r="C191" s="262">
        <v>0</v>
      </c>
      <c r="D191" s="263">
        <v>130.75</v>
      </c>
      <c r="E191" s="263">
        <v>78</v>
      </c>
      <c r="F191" s="263">
        <v>208.75</v>
      </c>
      <c r="G191" s="264">
        <v>0</v>
      </c>
      <c r="H191" s="265">
        <v>0</v>
      </c>
      <c r="I191" s="266">
        <v>208.75</v>
      </c>
      <c r="J191" s="266">
        <v>0</v>
      </c>
      <c r="K191" s="261" t="s">
        <v>361</v>
      </c>
      <c r="L191" s="261" t="s">
        <v>22</v>
      </c>
      <c r="M191" s="175"/>
      <c r="N191" s="261" t="s">
        <v>1250</v>
      </c>
      <c r="O191" s="261" t="s">
        <v>1197</v>
      </c>
      <c r="P191" s="267" t="s">
        <v>5868</v>
      </c>
    </row>
    <row r="192" spans="1:16" x14ac:dyDescent="0.35">
      <c r="A192" s="261" t="s">
        <v>5931</v>
      </c>
      <c r="B192" s="261" t="s">
        <v>6140</v>
      </c>
      <c r="C192" s="262">
        <v>19.5</v>
      </c>
      <c r="D192" s="263">
        <v>0</v>
      </c>
      <c r="E192" s="263">
        <v>196.25</v>
      </c>
      <c r="F192" s="263">
        <v>215.75</v>
      </c>
      <c r="G192" s="264">
        <v>9.0382387022016203E-2</v>
      </c>
      <c r="H192" s="265">
        <v>0</v>
      </c>
      <c r="I192" s="266">
        <v>215.75</v>
      </c>
      <c r="J192" s="266">
        <v>0</v>
      </c>
      <c r="K192" s="261" t="s">
        <v>162</v>
      </c>
      <c r="L192" s="261" t="s">
        <v>5</v>
      </c>
      <c r="M192" s="261" t="s">
        <v>162</v>
      </c>
      <c r="N192" s="261" t="s">
        <v>1240</v>
      </c>
      <c r="O192" s="261" t="s">
        <v>1206</v>
      </c>
      <c r="P192" s="267" t="s">
        <v>1239</v>
      </c>
    </row>
    <row r="193" spans="1:16" x14ac:dyDescent="0.35">
      <c r="A193" s="261" t="s">
        <v>5729</v>
      </c>
      <c r="B193" s="261" t="s">
        <v>6141</v>
      </c>
      <c r="C193" s="262">
        <v>33</v>
      </c>
      <c r="D193" s="263">
        <v>0</v>
      </c>
      <c r="E193" s="263">
        <v>167</v>
      </c>
      <c r="F193" s="263">
        <v>200</v>
      </c>
      <c r="G193" s="264">
        <v>0</v>
      </c>
      <c r="H193" s="265">
        <v>0</v>
      </c>
      <c r="I193" s="266">
        <v>200</v>
      </c>
      <c r="J193" s="266">
        <v>0</v>
      </c>
      <c r="K193" s="261" t="s">
        <v>70</v>
      </c>
      <c r="L193" s="261" t="s">
        <v>5676</v>
      </c>
      <c r="M193" s="175"/>
      <c r="N193" s="261" t="s">
        <v>1243</v>
      </c>
      <c r="O193" s="261" t="s">
        <v>6581</v>
      </c>
      <c r="P193" s="267" t="s">
        <v>1239</v>
      </c>
    </row>
    <row r="194" spans="1:16" x14ac:dyDescent="0.35">
      <c r="A194" s="261" t="s">
        <v>41</v>
      </c>
      <c r="B194" s="261" t="s">
        <v>6142</v>
      </c>
      <c r="C194" s="262">
        <v>0</v>
      </c>
      <c r="D194" s="263">
        <v>174.75</v>
      </c>
      <c r="E194" s="263">
        <v>39.5</v>
      </c>
      <c r="F194" s="263">
        <v>214.25</v>
      </c>
      <c r="G194" s="264">
        <v>0</v>
      </c>
      <c r="H194" s="265">
        <v>0</v>
      </c>
      <c r="I194" s="266">
        <v>214.25</v>
      </c>
      <c r="J194" s="266">
        <v>0</v>
      </c>
      <c r="K194" s="261" t="s">
        <v>35</v>
      </c>
      <c r="L194" s="261" t="s">
        <v>22</v>
      </c>
      <c r="M194" s="175"/>
      <c r="N194" s="261" t="s">
        <v>1245</v>
      </c>
      <c r="O194" s="261" t="s">
        <v>1218</v>
      </c>
      <c r="P194" s="267" t="s">
        <v>5868</v>
      </c>
    </row>
    <row r="195" spans="1:16" x14ac:dyDescent="0.35">
      <c r="A195" s="261" t="s">
        <v>81</v>
      </c>
      <c r="B195" s="261" t="s">
        <v>6143</v>
      </c>
      <c r="C195" s="262">
        <v>206</v>
      </c>
      <c r="D195" s="263">
        <v>0</v>
      </c>
      <c r="E195" s="263">
        <v>32</v>
      </c>
      <c r="F195" s="263">
        <v>238</v>
      </c>
      <c r="G195" s="264">
        <v>0.86554621848739499</v>
      </c>
      <c r="H195" s="265">
        <v>0</v>
      </c>
      <c r="I195" s="266">
        <v>238</v>
      </c>
      <c r="J195" s="266">
        <v>0</v>
      </c>
      <c r="K195" s="261" t="s">
        <v>70</v>
      </c>
      <c r="L195" s="261" t="s">
        <v>78</v>
      </c>
      <c r="M195" s="175"/>
      <c r="N195" s="261" t="s">
        <v>1242</v>
      </c>
      <c r="O195" s="261" t="s">
        <v>1210</v>
      </c>
      <c r="P195" s="267" t="s">
        <v>1239</v>
      </c>
    </row>
    <row r="196" spans="1:16" x14ac:dyDescent="0.35">
      <c r="A196" s="261" t="s">
        <v>5713</v>
      </c>
      <c r="B196" s="261" t="s">
        <v>6144</v>
      </c>
      <c r="C196" s="262">
        <v>134.25</v>
      </c>
      <c r="D196" s="263">
        <v>0</v>
      </c>
      <c r="E196" s="263">
        <v>67.75</v>
      </c>
      <c r="F196" s="263">
        <v>202</v>
      </c>
      <c r="G196" s="264">
        <v>0.37623762376237602</v>
      </c>
      <c r="H196" s="265">
        <v>0</v>
      </c>
      <c r="I196" s="266">
        <v>202</v>
      </c>
      <c r="J196" s="266">
        <v>0</v>
      </c>
      <c r="K196" s="261" t="s">
        <v>70</v>
      </c>
      <c r="L196" s="261" t="s">
        <v>117</v>
      </c>
      <c r="M196" s="175"/>
      <c r="N196" s="261" t="s">
        <v>1253</v>
      </c>
      <c r="O196" s="261" t="s">
        <v>6581</v>
      </c>
      <c r="P196" s="267" t="s">
        <v>1239</v>
      </c>
    </row>
    <row r="197" spans="1:16" x14ac:dyDescent="0.35">
      <c r="A197" s="261" t="s">
        <v>5932</v>
      </c>
      <c r="B197" s="261" t="s">
        <v>6145</v>
      </c>
      <c r="C197" s="262">
        <v>133.75</v>
      </c>
      <c r="D197" s="263">
        <v>0</v>
      </c>
      <c r="E197" s="263">
        <v>67</v>
      </c>
      <c r="F197" s="263">
        <v>200.75</v>
      </c>
      <c r="G197" s="264">
        <v>0.66625155666251601</v>
      </c>
      <c r="H197" s="265">
        <v>0</v>
      </c>
      <c r="I197" s="266">
        <v>200.75</v>
      </c>
      <c r="J197" s="266">
        <v>0</v>
      </c>
      <c r="K197" s="175"/>
      <c r="L197" s="175"/>
      <c r="M197" s="175"/>
      <c r="N197" s="261" t="s">
        <v>1243</v>
      </c>
      <c r="O197" s="261" t="s">
        <v>1192</v>
      </c>
      <c r="P197" s="267" t="s">
        <v>5876</v>
      </c>
    </row>
    <row r="198" spans="1:16" x14ac:dyDescent="0.35">
      <c r="A198" s="261" t="s">
        <v>364</v>
      </c>
      <c r="B198" s="261" t="s">
        <v>6146</v>
      </c>
      <c r="C198" s="262">
        <v>143</v>
      </c>
      <c r="D198" s="263">
        <v>42</v>
      </c>
      <c r="E198" s="263">
        <v>44</v>
      </c>
      <c r="F198" s="263">
        <v>229</v>
      </c>
      <c r="G198" s="264">
        <v>0.62445414847161596</v>
      </c>
      <c r="H198" s="265">
        <v>0</v>
      </c>
      <c r="I198" s="266">
        <v>229</v>
      </c>
      <c r="J198" s="266">
        <v>0</v>
      </c>
      <c r="K198" s="261" t="s">
        <v>361</v>
      </c>
      <c r="L198" s="261" t="s">
        <v>5</v>
      </c>
      <c r="M198" s="175"/>
      <c r="N198" s="261" t="s">
        <v>1243</v>
      </c>
      <c r="O198" s="261" t="s">
        <v>1212</v>
      </c>
      <c r="P198" s="267" t="s">
        <v>1239</v>
      </c>
    </row>
    <row r="199" spans="1:16" x14ac:dyDescent="0.35">
      <c r="A199" s="261" t="s">
        <v>248</v>
      </c>
      <c r="B199" s="261" t="s">
        <v>6147</v>
      </c>
      <c r="C199" s="262">
        <v>132.75</v>
      </c>
      <c r="D199" s="263">
        <v>0</v>
      </c>
      <c r="E199" s="263">
        <v>44.25</v>
      </c>
      <c r="F199" s="263">
        <v>177</v>
      </c>
      <c r="G199" s="264">
        <v>0.75</v>
      </c>
      <c r="H199" s="265">
        <v>0</v>
      </c>
      <c r="I199" s="266">
        <v>177</v>
      </c>
      <c r="J199" s="266">
        <v>0</v>
      </c>
      <c r="K199" s="261" t="s">
        <v>227</v>
      </c>
      <c r="L199" s="261" t="s">
        <v>120</v>
      </c>
      <c r="M199" s="175"/>
      <c r="N199" s="261" t="s">
        <v>1250</v>
      </c>
      <c r="O199" s="261" t="s">
        <v>1198</v>
      </c>
      <c r="P199" s="267" t="s">
        <v>5870</v>
      </c>
    </row>
    <row r="200" spans="1:16" x14ac:dyDescent="0.35">
      <c r="A200" s="261" t="s">
        <v>2308</v>
      </c>
      <c r="B200" s="261" t="s">
        <v>6148</v>
      </c>
      <c r="C200" s="262">
        <v>88.5</v>
      </c>
      <c r="D200" s="263">
        <v>0</v>
      </c>
      <c r="E200" s="263">
        <v>113</v>
      </c>
      <c r="F200" s="263">
        <v>201.5</v>
      </c>
      <c r="G200" s="264">
        <v>0.43920595533498802</v>
      </c>
      <c r="H200" s="265">
        <v>0</v>
      </c>
      <c r="I200" s="266">
        <v>201.5</v>
      </c>
      <c r="J200" s="266">
        <v>0</v>
      </c>
      <c r="K200" s="261" t="s">
        <v>70</v>
      </c>
      <c r="L200" s="261" t="s">
        <v>78</v>
      </c>
      <c r="M200" s="175"/>
      <c r="N200" s="261" t="s">
        <v>1243</v>
      </c>
      <c r="O200" s="261" t="s">
        <v>1210</v>
      </c>
      <c r="P200" s="267" t="s">
        <v>1239</v>
      </c>
    </row>
    <row r="201" spans="1:16" x14ac:dyDescent="0.35">
      <c r="A201" s="261" t="s">
        <v>5740</v>
      </c>
      <c r="B201" s="261" t="s">
        <v>6149</v>
      </c>
      <c r="C201" s="262">
        <v>152</v>
      </c>
      <c r="D201" s="263">
        <v>0</v>
      </c>
      <c r="E201" s="263">
        <v>75.5</v>
      </c>
      <c r="F201" s="263">
        <v>227.5</v>
      </c>
      <c r="G201" s="264">
        <v>0.66813186813186798</v>
      </c>
      <c r="H201" s="265">
        <v>0</v>
      </c>
      <c r="I201" s="266">
        <v>227.5</v>
      </c>
      <c r="J201" s="266">
        <v>0</v>
      </c>
      <c r="K201" s="261" t="s">
        <v>281</v>
      </c>
      <c r="L201" s="261" t="s">
        <v>10</v>
      </c>
      <c r="M201" s="175"/>
      <c r="N201" s="261" t="s">
        <v>1243</v>
      </c>
      <c r="O201" s="261" t="s">
        <v>1202</v>
      </c>
      <c r="P201" s="267" t="s">
        <v>1239</v>
      </c>
    </row>
    <row r="202" spans="1:16" x14ac:dyDescent="0.35">
      <c r="A202" s="261" t="s">
        <v>7441</v>
      </c>
      <c r="B202" s="261" t="s">
        <v>7442</v>
      </c>
      <c r="C202" s="262">
        <v>0</v>
      </c>
      <c r="D202" s="263">
        <v>40</v>
      </c>
      <c r="E202" s="263">
        <v>40</v>
      </c>
      <c r="F202" s="263">
        <v>80</v>
      </c>
      <c r="G202" s="264">
        <v>0</v>
      </c>
      <c r="H202" s="265">
        <v>0</v>
      </c>
      <c r="I202" s="266">
        <v>80</v>
      </c>
      <c r="J202" s="266">
        <v>0</v>
      </c>
      <c r="K202" s="261" t="s">
        <v>7443</v>
      </c>
      <c r="L202" s="261" t="s">
        <v>5</v>
      </c>
      <c r="M202" s="261" t="s">
        <v>162</v>
      </c>
      <c r="N202" s="261" t="s">
        <v>1240</v>
      </c>
      <c r="O202" s="261" t="s">
        <v>1216</v>
      </c>
      <c r="P202" s="267" t="s">
        <v>5868</v>
      </c>
    </row>
    <row r="203" spans="1:16" x14ac:dyDescent="0.35">
      <c r="A203" s="261" t="s">
        <v>257</v>
      </c>
      <c r="B203" s="261" t="s">
        <v>6150</v>
      </c>
      <c r="C203" s="262">
        <v>0</v>
      </c>
      <c r="D203" s="263">
        <v>57.75</v>
      </c>
      <c r="E203" s="263">
        <v>165.5</v>
      </c>
      <c r="F203" s="263">
        <v>223.25</v>
      </c>
      <c r="G203" s="264">
        <v>0</v>
      </c>
      <c r="H203" s="265">
        <v>0</v>
      </c>
      <c r="I203" s="266">
        <v>223.25</v>
      </c>
      <c r="J203" s="266">
        <v>0</v>
      </c>
      <c r="K203" s="261" t="s">
        <v>227</v>
      </c>
      <c r="L203" s="261" t="s">
        <v>22</v>
      </c>
      <c r="M203" s="175"/>
      <c r="N203" s="261" t="s">
        <v>1250</v>
      </c>
      <c r="O203" s="261" t="s">
        <v>1198</v>
      </c>
      <c r="P203" s="267" t="s">
        <v>5868</v>
      </c>
    </row>
    <row r="204" spans="1:16" x14ac:dyDescent="0.35">
      <c r="A204" s="261" t="s">
        <v>280</v>
      </c>
      <c r="B204" s="261" t="s">
        <v>6151</v>
      </c>
      <c r="C204" s="262">
        <v>208.5</v>
      </c>
      <c r="D204" s="263">
        <v>0</v>
      </c>
      <c r="E204" s="263">
        <v>19</v>
      </c>
      <c r="F204" s="263">
        <v>227.5</v>
      </c>
      <c r="G204" s="264">
        <v>0.916483516483517</v>
      </c>
      <c r="H204" s="265">
        <v>0</v>
      </c>
      <c r="I204" s="266">
        <v>227.5</v>
      </c>
      <c r="J204" s="266">
        <v>0</v>
      </c>
      <c r="K204" s="261" t="s">
        <v>281</v>
      </c>
      <c r="L204" s="261" t="s">
        <v>14</v>
      </c>
      <c r="M204" s="175"/>
      <c r="N204" s="261" t="s">
        <v>1258</v>
      </c>
      <c r="O204" s="261" t="s">
        <v>1202</v>
      </c>
      <c r="P204" s="267" t="s">
        <v>1239</v>
      </c>
    </row>
    <row r="205" spans="1:16" x14ac:dyDescent="0.35">
      <c r="A205" s="261" t="s">
        <v>197</v>
      </c>
      <c r="B205" s="261" t="s">
        <v>6152</v>
      </c>
      <c r="C205" s="262">
        <v>0</v>
      </c>
      <c r="D205" s="263">
        <v>0</v>
      </c>
      <c r="E205" s="263">
        <v>200</v>
      </c>
      <c r="F205" s="263">
        <v>200</v>
      </c>
      <c r="G205" s="264">
        <v>0</v>
      </c>
      <c r="H205" s="265">
        <v>0</v>
      </c>
      <c r="I205" s="266">
        <v>200</v>
      </c>
      <c r="J205" s="266">
        <v>0</v>
      </c>
      <c r="K205" s="261" t="s">
        <v>192</v>
      </c>
      <c r="L205" s="261" t="s">
        <v>22</v>
      </c>
      <c r="M205" s="175"/>
      <c r="N205" s="261" t="s">
        <v>1253</v>
      </c>
      <c r="O205" s="261" t="s">
        <v>1199</v>
      </c>
      <c r="P205" s="267" t="s">
        <v>5868</v>
      </c>
    </row>
    <row r="206" spans="1:16" x14ac:dyDescent="0.35">
      <c r="A206" s="261" t="s">
        <v>5741</v>
      </c>
      <c r="B206" s="261" t="s">
        <v>6153</v>
      </c>
      <c r="C206" s="262">
        <v>146</v>
      </c>
      <c r="D206" s="263">
        <v>3</v>
      </c>
      <c r="E206" s="263">
        <v>51.5</v>
      </c>
      <c r="F206" s="263">
        <v>200.5</v>
      </c>
      <c r="G206" s="264">
        <v>0.72817955112219501</v>
      </c>
      <c r="H206" s="265">
        <v>0</v>
      </c>
      <c r="I206" s="266">
        <v>200.5</v>
      </c>
      <c r="J206" s="266">
        <v>0</v>
      </c>
      <c r="K206" s="261" t="s">
        <v>270</v>
      </c>
      <c r="L206" s="261" t="s">
        <v>10</v>
      </c>
      <c r="M206" s="175"/>
      <c r="N206" s="261" t="s">
        <v>1243</v>
      </c>
      <c r="O206" s="261" t="s">
        <v>1205</v>
      </c>
      <c r="P206" s="267" t="s">
        <v>1239</v>
      </c>
    </row>
    <row r="207" spans="1:16" x14ac:dyDescent="0.35">
      <c r="A207" s="261" t="s">
        <v>5844</v>
      </c>
      <c r="B207" s="261" t="s">
        <v>6154</v>
      </c>
      <c r="C207" s="262">
        <v>86.5</v>
      </c>
      <c r="D207" s="263">
        <v>43</v>
      </c>
      <c r="E207" s="263">
        <v>47</v>
      </c>
      <c r="F207" s="263">
        <v>176.5</v>
      </c>
      <c r="G207" s="264">
        <v>0</v>
      </c>
      <c r="H207" s="265">
        <v>0</v>
      </c>
      <c r="I207" s="266">
        <v>176.5</v>
      </c>
      <c r="J207" s="266">
        <v>0</v>
      </c>
      <c r="K207" s="261" t="s">
        <v>70</v>
      </c>
      <c r="L207" s="261" t="s">
        <v>339</v>
      </c>
      <c r="M207" s="175"/>
      <c r="N207" s="261" t="s">
        <v>1243</v>
      </c>
      <c r="O207" s="261" t="s">
        <v>1210</v>
      </c>
      <c r="P207" s="267" t="s">
        <v>1239</v>
      </c>
    </row>
    <row r="208" spans="1:16" x14ac:dyDescent="0.35">
      <c r="A208" s="261" t="s">
        <v>7444</v>
      </c>
      <c r="B208" s="261" t="s">
        <v>7445</v>
      </c>
      <c r="C208" s="262">
        <v>10</v>
      </c>
      <c r="D208" s="263">
        <v>0</v>
      </c>
      <c r="E208" s="263">
        <v>0</v>
      </c>
      <c r="F208" s="263">
        <v>10</v>
      </c>
      <c r="G208" s="264">
        <v>1</v>
      </c>
      <c r="H208" s="265">
        <v>0</v>
      </c>
      <c r="I208" s="266">
        <v>10</v>
      </c>
      <c r="J208" s="266">
        <v>0</v>
      </c>
      <c r="K208" s="175"/>
      <c r="L208" s="175"/>
      <c r="M208" s="175"/>
      <c r="N208" s="261" t="s">
        <v>1243</v>
      </c>
      <c r="O208" s="261" t="s">
        <v>1219</v>
      </c>
      <c r="P208" s="267" t="s">
        <v>1239</v>
      </c>
    </row>
    <row r="209" spans="1:16" x14ac:dyDescent="0.35">
      <c r="A209" s="261" t="s">
        <v>7444</v>
      </c>
      <c r="B209" s="261" t="s">
        <v>7446</v>
      </c>
      <c r="C209" s="262">
        <v>10</v>
      </c>
      <c r="D209" s="263">
        <v>0</v>
      </c>
      <c r="E209" s="263">
        <v>0</v>
      </c>
      <c r="F209" s="263">
        <v>10</v>
      </c>
      <c r="G209" s="264">
        <v>1</v>
      </c>
      <c r="H209" s="265">
        <v>0</v>
      </c>
      <c r="I209" s="266">
        <v>10</v>
      </c>
      <c r="J209" s="266">
        <v>0</v>
      </c>
      <c r="K209" s="261" t="s">
        <v>361</v>
      </c>
      <c r="L209" s="261" t="s">
        <v>120</v>
      </c>
      <c r="M209" s="175"/>
      <c r="N209" s="261" t="s">
        <v>1646</v>
      </c>
      <c r="O209" s="261" t="s">
        <v>1192</v>
      </c>
      <c r="P209" s="267" t="s">
        <v>5868</v>
      </c>
    </row>
    <row r="210" spans="1:16" x14ac:dyDescent="0.35">
      <c r="A210" s="261" t="s">
        <v>306</v>
      </c>
      <c r="B210" s="261" t="s">
        <v>6155</v>
      </c>
      <c r="C210" s="262">
        <v>134.1</v>
      </c>
      <c r="D210" s="263">
        <v>0</v>
      </c>
      <c r="E210" s="263">
        <v>93.4</v>
      </c>
      <c r="F210" s="263">
        <v>227.5</v>
      </c>
      <c r="G210" s="264">
        <v>0.58945054945054898</v>
      </c>
      <c r="H210" s="265">
        <v>0</v>
      </c>
      <c r="I210" s="266">
        <v>227.5</v>
      </c>
      <c r="J210" s="266">
        <v>0</v>
      </c>
      <c r="K210" s="261" t="s">
        <v>281</v>
      </c>
      <c r="L210" s="261" t="s">
        <v>18</v>
      </c>
      <c r="M210" s="175"/>
      <c r="N210" s="261" t="s">
        <v>1247</v>
      </c>
      <c r="O210" s="261" t="s">
        <v>1202</v>
      </c>
      <c r="P210" s="267" t="s">
        <v>1239</v>
      </c>
    </row>
    <row r="211" spans="1:16" x14ac:dyDescent="0.35">
      <c r="A211" s="261" t="s">
        <v>5730</v>
      </c>
      <c r="B211" s="261" t="s">
        <v>6156</v>
      </c>
      <c r="C211" s="262">
        <v>127</v>
      </c>
      <c r="D211" s="263">
        <v>0</v>
      </c>
      <c r="E211" s="263">
        <v>116.5</v>
      </c>
      <c r="F211" s="263">
        <v>243.5</v>
      </c>
      <c r="G211" s="264">
        <v>0.52156057494866503</v>
      </c>
      <c r="H211" s="265">
        <v>0</v>
      </c>
      <c r="I211" s="266">
        <v>243.5</v>
      </c>
      <c r="J211" s="266">
        <v>0</v>
      </c>
      <c r="K211" s="261" t="s">
        <v>270</v>
      </c>
      <c r="L211" s="261" t="s">
        <v>5</v>
      </c>
      <c r="M211" s="175"/>
      <c r="N211" s="261" t="s">
        <v>1243</v>
      </c>
      <c r="O211" s="261" t="s">
        <v>1205</v>
      </c>
      <c r="P211" s="267" t="s">
        <v>1239</v>
      </c>
    </row>
    <row r="212" spans="1:16" x14ac:dyDescent="0.35">
      <c r="A212" s="261" t="s">
        <v>232</v>
      </c>
      <c r="B212" s="261" t="s">
        <v>6157</v>
      </c>
      <c r="C212" s="262">
        <v>174.75</v>
      </c>
      <c r="D212" s="263">
        <v>2</v>
      </c>
      <c r="E212" s="263">
        <v>47.5</v>
      </c>
      <c r="F212" s="263">
        <v>224.25</v>
      </c>
      <c r="G212" s="264">
        <v>0.779264214046823</v>
      </c>
      <c r="H212" s="265">
        <v>0</v>
      </c>
      <c r="I212" s="266">
        <v>224.25</v>
      </c>
      <c r="J212" s="266">
        <v>0</v>
      </c>
      <c r="K212" s="261" t="s">
        <v>227</v>
      </c>
      <c r="L212" s="261" t="s">
        <v>18</v>
      </c>
      <c r="M212" s="175"/>
      <c r="N212" s="261" t="s">
        <v>1260</v>
      </c>
      <c r="O212" s="261" t="s">
        <v>1209</v>
      </c>
      <c r="P212" s="267" t="s">
        <v>1239</v>
      </c>
    </row>
    <row r="213" spans="1:16" x14ac:dyDescent="0.35">
      <c r="A213" s="261" t="s">
        <v>399</v>
      </c>
      <c r="B213" s="261" t="s">
        <v>6158</v>
      </c>
      <c r="C213" s="262">
        <v>71</v>
      </c>
      <c r="D213" s="263">
        <v>0</v>
      </c>
      <c r="E213" s="263">
        <v>141.1</v>
      </c>
      <c r="F213" s="263">
        <v>212.1</v>
      </c>
      <c r="G213" s="264">
        <v>0.334747760490335</v>
      </c>
      <c r="H213" s="265">
        <v>0</v>
      </c>
      <c r="I213" s="266">
        <v>212.1</v>
      </c>
      <c r="J213" s="266">
        <v>0</v>
      </c>
      <c r="K213" s="261" t="s">
        <v>204</v>
      </c>
      <c r="L213" s="261" t="s">
        <v>5</v>
      </c>
      <c r="M213" s="175"/>
      <c r="N213" s="261" t="s">
        <v>1243</v>
      </c>
      <c r="O213" s="261" t="s">
        <v>1193</v>
      </c>
      <c r="P213" s="267" t="s">
        <v>1239</v>
      </c>
    </row>
    <row r="214" spans="1:16" x14ac:dyDescent="0.35">
      <c r="A214" s="261" t="s">
        <v>5814</v>
      </c>
      <c r="B214" s="261" t="s">
        <v>6159</v>
      </c>
      <c r="C214" s="262">
        <v>17</v>
      </c>
      <c r="D214" s="263">
        <v>0</v>
      </c>
      <c r="E214" s="263">
        <v>196.12</v>
      </c>
      <c r="F214" s="263">
        <v>213.12</v>
      </c>
      <c r="G214" s="264">
        <v>7.9767267267267294E-2</v>
      </c>
      <c r="H214" s="265">
        <v>0</v>
      </c>
      <c r="I214" s="266">
        <v>213.12</v>
      </c>
      <c r="J214" s="266">
        <v>0</v>
      </c>
      <c r="K214" s="261" t="s">
        <v>204</v>
      </c>
      <c r="L214" s="261" t="s">
        <v>119</v>
      </c>
      <c r="M214" s="175"/>
      <c r="N214" s="261" t="s">
        <v>1243</v>
      </c>
      <c r="O214" s="261" t="s">
        <v>1193</v>
      </c>
      <c r="P214" s="267" t="s">
        <v>1239</v>
      </c>
    </row>
    <row r="215" spans="1:16" x14ac:dyDescent="0.35">
      <c r="A215" s="261" t="s">
        <v>6598</v>
      </c>
      <c r="B215" s="261" t="s">
        <v>6599</v>
      </c>
      <c r="C215" s="262">
        <v>10</v>
      </c>
      <c r="D215" s="263">
        <v>0</v>
      </c>
      <c r="E215" s="263">
        <v>0</v>
      </c>
      <c r="F215" s="263">
        <v>10</v>
      </c>
      <c r="G215" s="264">
        <v>1</v>
      </c>
      <c r="H215" s="265">
        <v>0</v>
      </c>
      <c r="I215" s="266">
        <v>10</v>
      </c>
      <c r="J215" s="266">
        <v>0</v>
      </c>
      <c r="K215" s="261" t="s">
        <v>270</v>
      </c>
      <c r="L215" s="261" t="s">
        <v>22</v>
      </c>
      <c r="M215" s="175"/>
      <c r="N215" s="261" t="s">
        <v>1243</v>
      </c>
      <c r="O215" s="261" t="s">
        <v>5727</v>
      </c>
      <c r="P215" s="267" t="s">
        <v>5878</v>
      </c>
    </row>
    <row r="216" spans="1:16" x14ac:dyDescent="0.35">
      <c r="A216" s="261" t="s">
        <v>1261</v>
      </c>
      <c r="B216" s="261" t="s">
        <v>6160</v>
      </c>
      <c r="C216" s="262">
        <v>178.65</v>
      </c>
      <c r="D216" s="263">
        <v>0</v>
      </c>
      <c r="E216" s="263">
        <v>58.9</v>
      </c>
      <c r="F216" s="263">
        <v>237.55</v>
      </c>
      <c r="G216" s="264">
        <v>0.75205219953694002</v>
      </c>
      <c r="H216" s="265">
        <v>0</v>
      </c>
      <c r="I216" s="266">
        <v>237.55</v>
      </c>
      <c r="J216" s="266">
        <v>0</v>
      </c>
      <c r="K216" s="261" t="s">
        <v>204</v>
      </c>
      <c r="L216" s="261" t="s">
        <v>5</v>
      </c>
      <c r="M216" s="175"/>
      <c r="N216" s="261" t="s">
        <v>1243</v>
      </c>
      <c r="O216" s="261" t="s">
        <v>1193</v>
      </c>
      <c r="P216" s="267" t="s">
        <v>1239</v>
      </c>
    </row>
    <row r="217" spans="1:16" x14ac:dyDescent="0.35">
      <c r="A217" s="261" t="s">
        <v>7447</v>
      </c>
      <c r="B217" s="261" t="s">
        <v>7448</v>
      </c>
      <c r="C217" s="262">
        <v>173</v>
      </c>
      <c r="D217" s="263">
        <v>0</v>
      </c>
      <c r="E217" s="263">
        <v>27</v>
      </c>
      <c r="F217" s="263">
        <v>200</v>
      </c>
      <c r="G217" s="264">
        <v>0.86499999999999999</v>
      </c>
      <c r="H217" s="265">
        <v>0</v>
      </c>
      <c r="I217" s="266">
        <v>200</v>
      </c>
      <c r="J217" s="266">
        <v>0</v>
      </c>
      <c r="K217" s="261" t="s">
        <v>139</v>
      </c>
      <c r="L217" s="261" t="s">
        <v>10</v>
      </c>
      <c r="M217" s="175"/>
      <c r="N217" s="261" t="s">
        <v>1243</v>
      </c>
      <c r="O217" s="261" t="s">
        <v>1460</v>
      </c>
      <c r="P217" s="267" t="s">
        <v>1239</v>
      </c>
    </row>
    <row r="218" spans="1:16" x14ac:dyDescent="0.35">
      <c r="A218" s="261" t="s">
        <v>143</v>
      </c>
      <c r="B218" s="261" t="s">
        <v>6161</v>
      </c>
      <c r="C218" s="262">
        <v>187.5</v>
      </c>
      <c r="D218" s="263">
        <v>0</v>
      </c>
      <c r="E218" s="263">
        <v>12.5</v>
      </c>
      <c r="F218" s="263">
        <v>200</v>
      </c>
      <c r="G218" s="264">
        <v>0.9375</v>
      </c>
      <c r="H218" s="265">
        <v>0</v>
      </c>
      <c r="I218" s="266">
        <v>200</v>
      </c>
      <c r="J218" s="266">
        <v>0</v>
      </c>
      <c r="K218" s="261" t="s">
        <v>139</v>
      </c>
      <c r="L218" s="261" t="s">
        <v>5</v>
      </c>
      <c r="M218" s="175"/>
      <c r="N218" s="261" t="s">
        <v>1243</v>
      </c>
      <c r="O218" s="261" t="s">
        <v>1460</v>
      </c>
      <c r="P218" s="267" t="s">
        <v>1239</v>
      </c>
    </row>
    <row r="219" spans="1:16" x14ac:dyDescent="0.35">
      <c r="A219" s="261" t="s">
        <v>5933</v>
      </c>
      <c r="B219" s="261" t="s">
        <v>6562</v>
      </c>
      <c r="C219" s="262">
        <v>47.75</v>
      </c>
      <c r="D219" s="263">
        <v>0</v>
      </c>
      <c r="E219" s="263">
        <v>152.25</v>
      </c>
      <c r="F219" s="263">
        <v>200</v>
      </c>
      <c r="G219" s="264">
        <v>0.23874999999999999</v>
      </c>
      <c r="H219" s="265">
        <v>0</v>
      </c>
      <c r="I219" s="266">
        <v>200</v>
      </c>
      <c r="J219" s="266">
        <v>0</v>
      </c>
      <c r="K219" s="261" t="s">
        <v>343</v>
      </c>
      <c r="L219" s="261" t="s">
        <v>5</v>
      </c>
      <c r="M219" s="261" t="s">
        <v>343</v>
      </c>
      <c r="N219" s="261" t="s">
        <v>1243</v>
      </c>
      <c r="O219" s="261" t="s">
        <v>1211</v>
      </c>
      <c r="P219" s="267" t="s">
        <v>1239</v>
      </c>
    </row>
    <row r="220" spans="1:16" x14ac:dyDescent="0.35">
      <c r="A220" s="261" t="s">
        <v>352</v>
      </c>
      <c r="B220" s="261" t="s">
        <v>6162</v>
      </c>
      <c r="C220" s="262">
        <v>106</v>
      </c>
      <c r="D220" s="263">
        <v>30.5</v>
      </c>
      <c r="E220" s="263">
        <v>117</v>
      </c>
      <c r="F220" s="263">
        <v>253.5</v>
      </c>
      <c r="G220" s="264">
        <v>0.41814595660749498</v>
      </c>
      <c r="H220" s="265">
        <v>0</v>
      </c>
      <c r="I220" s="266">
        <v>253.5</v>
      </c>
      <c r="J220" s="266">
        <v>0</v>
      </c>
      <c r="K220" s="261" t="s">
        <v>343</v>
      </c>
      <c r="L220" s="261" t="s">
        <v>10</v>
      </c>
      <c r="M220" s="175"/>
      <c r="N220" s="261" t="s">
        <v>1252</v>
      </c>
      <c r="O220" s="261" t="s">
        <v>1211</v>
      </c>
      <c r="P220" s="267" t="s">
        <v>1239</v>
      </c>
    </row>
    <row r="221" spans="1:16" x14ac:dyDescent="0.35">
      <c r="A221" s="261" t="s">
        <v>6563</v>
      </c>
      <c r="B221" s="261" t="s">
        <v>6564</v>
      </c>
      <c r="C221" s="262">
        <v>95</v>
      </c>
      <c r="D221" s="263">
        <v>0</v>
      </c>
      <c r="E221" s="263">
        <v>105</v>
      </c>
      <c r="F221" s="263">
        <v>200</v>
      </c>
      <c r="G221" s="264">
        <v>0.47499999999999998</v>
      </c>
      <c r="H221" s="265">
        <v>0</v>
      </c>
      <c r="I221" s="266">
        <v>200</v>
      </c>
      <c r="J221" s="266">
        <v>0</v>
      </c>
      <c r="K221" s="261" t="s">
        <v>227</v>
      </c>
      <c r="L221" s="261" t="s">
        <v>228</v>
      </c>
      <c r="M221" s="175"/>
      <c r="N221" s="261" t="s">
        <v>1243</v>
      </c>
      <c r="O221" s="261" t="s">
        <v>1209</v>
      </c>
      <c r="P221" s="267" t="s">
        <v>1239</v>
      </c>
    </row>
    <row r="222" spans="1:16" x14ac:dyDescent="0.35">
      <c r="A222" s="261" t="s">
        <v>6565</v>
      </c>
      <c r="B222" s="261" t="s">
        <v>6566</v>
      </c>
      <c r="C222" s="262">
        <v>0</v>
      </c>
      <c r="D222" s="263">
        <v>0</v>
      </c>
      <c r="E222" s="263">
        <v>192</v>
      </c>
      <c r="F222" s="263">
        <v>192</v>
      </c>
      <c r="G222" s="264">
        <v>0</v>
      </c>
      <c r="H222" s="265">
        <v>0</v>
      </c>
      <c r="I222" s="266">
        <v>192</v>
      </c>
      <c r="J222" s="266">
        <v>0</v>
      </c>
      <c r="K222" s="261" t="s">
        <v>162</v>
      </c>
      <c r="L222" s="261" t="s">
        <v>5</v>
      </c>
      <c r="M222" s="175"/>
      <c r="N222" s="261" t="s">
        <v>1240</v>
      </c>
      <c r="O222" s="261" t="s">
        <v>1206</v>
      </c>
      <c r="P222" s="267" t="s">
        <v>1239</v>
      </c>
    </row>
    <row r="223" spans="1:16" x14ac:dyDescent="0.35">
      <c r="A223" s="261" t="s">
        <v>6600</v>
      </c>
      <c r="B223" s="261" t="s">
        <v>6601</v>
      </c>
      <c r="C223" s="262">
        <v>1045</v>
      </c>
      <c r="D223" s="263">
        <v>0</v>
      </c>
      <c r="E223" s="263">
        <v>0</v>
      </c>
      <c r="F223" s="263">
        <v>1045</v>
      </c>
      <c r="G223" s="264">
        <v>1</v>
      </c>
      <c r="H223" s="265">
        <v>0</v>
      </c>
      <c r="I223" s="266">
        <v>1045</v>
      </c>
      <c r="J223" s="266">
        <v>0</v>
      </c>
      <c r="K223" s="261" t="s">
        <v>114</v>
      </c>
      <c r="L223" s="261" t="s">
        <v>120</v>
      </c>
      <c r="M223" s="175"/>
      <c r="N223" s="261" t="s">
        <v>1243</v>
      </c>
      <c r="O223" s="261" t="s">
        <v>1192</v>
      </c>
      <c r="P223" s="267" t="s">
        <v>6582</v>
      </c>
    </row>
    <row r="224" spans="1:16" x14ac:dyDescent="0.35">
      <c r="A224" s="261" t="s">
        <v>277</v>
      </c>
      <c r="B224" s="261" t="s">
        <v>6163</v>
      </c>
      <c r="C224" s="262">
        <v>0</v>
      </c>
      <c r="D224" s="263">
        <v>200</v>
      </c>
      <c r="E224" s="263">
        <v>0</v>
      </c>
      <c r="F224" s="263">
        <v>200</v>
      </c>
      <c r="G224" s="264">
        <v>0</v>
      </c>
      <c r="H224" s="265">
        <v>0</v>
      </c>
      <c r="I224" s="266">
        <v>200</v>
      </c>
      <c r="J224" s="266">
        <v>0</v>
      </c>
      <c r="K224" s="261" t="s">
        <v>270</v>
      </c>
      <c r="L224" s="261" t="s">
        <v>22</v>
      </c>
      <c r="M224" s="175"/>
      <c r="N224" s="261" t="s">
        <v>1243</v>
      </c>
      <c r="O224" s="261" t="s">
        <v>1214</v>
      </c>
      <c r="P224" s="267" t="s">
        <v>5868</v>
      </c>
    </row>
    <row r="225" spans="1:16" x14ac:dyDescent="0.35">
      <c r="A225" s="261" t="s">
        <v>128</v>
      </c>
      <c r="B225" s="261" t="s">
        <v>6164</v>
      </c>
      <c r="C225" s="262">
        <v>155</v>
      </c>
      <c r="D225" s="263">
        <v>0</v>
      </c>
      <c r="E225" s="263">
        <v>45</v>
      </c>
      <c r="F225" s="263">
        <v>200</v>
      </c>
      <c r="G225" s="264">
        <v>0.77500000000000002</v>
      </c>
      <c r="H225" s="265">
        <v>0</v>
      </c>
      <c r="I225" s="266">
        <v>200</v>
      </c>
      <c r="J225" s="266">
        <v>0</v>
      </c>
      <c r="K225" s="175"/>
      <c r="L225" s="175"/>
      <c r="M225" s="175"/>
      <c r="N225" s="261" t="s">
        <v>1241</v>
      </c>
      <c r="O225" s="261" t="s">
        <v>1192</v>
      </c>
      <c r="P225" s="267" t="s">
        <v>5871</v>
      </c>
    </row>
    <row r="226" spans="1:16" x14ac:dyDescent="0.35">
      <c r="A226" s="261" t="s">
        <v>369</v>
      </c>
      <c r="B226" s="261" t="s">
        <v>6165</v>
      </c>
      <c r="C226" s="262">
        <v>221.5</v>
      </c>
      <c r="D226" s="263">
        <v>0</v>
      </c>
      <c r="E226" s="263">
        <v>29</v>
      </c>
      <c r="F226" s="263">
        <v>250.5</v>
      </c>
      <c r="G226" s="264">
        <v>0.88423153692614798</v>
      </c>
      <c r="H226" s="265">
        <v>0</v>
      </c>
      <c r="I226" s="266">
        <v>250.5</v>
      </c>
      <c r="J226" s="266">
        <v>0</v>
      </c>
      <c r="K226" s="261" t="s">
        <v>361</v>
      </c>
      <c r="L226" s="261" t="s">
        <v>10</v>
      </c>
      <c r="M226" s="175"/>
      <c r="N226" s="261" t="s">
        <v>1256</v>
      </c>
      <c r="O226" s="261" t="s">
        <v>1212</v>
      </c>
      <c r="P226" s="267" t="s">
        <v>1239</v>
      </c>
    </row>
    <row r="227" spans="1:16" x14ac:dyDescent="0.35">
      <c r="A227" s="261" t="s">
        <v>5881</v>
      </c>
      <c r="B227" s="261" t="s">
        <v>6166</v>
      </c>
      <c r="C227" s="262">
        <v>113.5</v>
      </c>
      <c r="D227" s="263">
        <v>33</v>
      </c>
      <c r="E227" s="263">
        <v>48.5</v>
      </c>
      <c r="F227" s="263">
        <v>195</v>
      </c>
      <c r="G227" s="264">
        <v>0.58205128205128198</v>
      </c>
      <c r="H227" s="265">
        <v>0</v>
      </c>
      <c r="I227" s="266">
        <v>195</v>
      </c>
      <c r="J227" s="266">
        <v>0</v>
      </c>
      <c r="K227" s="261" t="s">
        <v>270</v>
      </c>
      <c r="L227" s="261" t="s">
        <v>22</v>
      </c>
      <c r="M227" s="175"/>
      <c r="N227" s="261" t="s">
        <v>1243</v>
      </c>
      <c r="O227" s="261" t="s">
        <v>1214</v>
      </c>
      <c r="P227" s="267" t="s">
        <v>5870</v>
      </c>
    </row>
    <row r="228" spans="1:16" x14ac:dyDescent="0.35">
      <c r="A228" s="261" t="s">
        <v>314</v>
      </c>
      <c r="B228" s="261" t="s">
        <v>6167</v>
      </c>
      <c r="C228" s="262">
        <v>200.5</v>
      </c>
      <c r="D228" s="263">
        <v>0</v>
      </c>
      <c r="E228" s="263">
        <v>19.5</v>
      </c>
      <c r="F228" s="263">
        <v>220</v>
      </c>
      <c r="G228" s="264">
        <v>0.91136363636363604</v>
      </c>
      <c r="H228" s="265">
        <v>0</v>
      </c>
      <c r="I228" s="266">
        <v>220</v>
      </c>
      <c r="J228" s="266">
        <v>0</v>
      </c>
      <c r="K228" s="261" t="s">
        <v>309</v>
      </c>
      <c r="L228" s="261" t="s">
        <v>5</v>
      </c>
      <c r="M228" s="175"/>
      <c r="N228" s="261" t="s">
        <v>1254</v>
      </c>
      <c r="O228" s="261" t="s">
        <v>1207</v>
      </c>
      <c r="P228" s="267" t="s">
        <v>1239</v>
      </c>
    </row>
    <row r="229" spans="1:16" x14ac:dyDescent="0.35">
      <c r="A229" s="261" t="s">
        <v>6567</v>
      </c>
      <c r="B229" s="261" t="s">
        <v>6568</v>
      </c>
      <c r="C229" s="262">
        <v>74</v>
      </c>
      <c r="D229" s="263">
        <v>0</v>
      </c>
      <c r="E229" s="263">
        <v>117</v>
      </c>
      <c r="F229" s="263">
        <v>191</v>
      </c>
      <c r="G229" s="264">
        <v>0.38743455497382201</v>
      </c>
      <c r="H229" s="265">
        <v>0</v>
      </c>
      <c r="I229" s="266">
        <v>191</v>
      </c>
      <c r="J229" s="266">
        <v>0</v>
      </c>
      <c r="K229" s="261" t="s">
        <v>70</v>
      </c>
      <c r="L229" s="261" t="s">
        <v>92</v>
      </c>
      <c r="M229" s="175"/>
      <c r="N229" s="261" t="s">
        <v>1243</v>
      </c>
      <c r="O229" s="261" t="s">
        <v>1210</v>
      </c>
      <c r="P229" s="267" t="s">
        <v>1239</v>
      </c>
    </row>
    <row r="230" spans="1:16" x14ac:dyDescent="0.35">
      <c r="A230" s="261" t="s">
        <v>288</v>
      </c>
      <c r="B230" s="261" t="s">
        <v>6168</v>
      </c>
      <c r="C230" s="262">
        <v>54</v>
      </c>
      <c r="D230" s="263">
        <v>0</v>
      </c>
      <c r="E230" s="263">
        <v>174</v>
      </c>
      <c r="F230" s="263">
        <v>228</v>
      </c>
      <c r="G230" s="264">
        <v>0.23684210526315799</v>
      </c>
      <c r="H230" s="265">
        <v>0</v>
      </c>
      <c r="I230" s="266">
        <v>228</v>
      </c>
      <c r="J230" s="266">
        <v>0</v>
      </c>
      <c r="K230" s="261" t="s">
        <v>281</v>
      </c>
      <c r="L230" s="261" t="s">
        <v>14</v>
      </c>
      <c r="M230" s="175"/>
      <c r="N230" s="261" t="s">
        <v>1247</v>
      </c>
      <c r="O230" s="261" t="s">
        <v>1202</v>
      </c>
      <c r="P230" s="267" t="s">
        <v>1239</v>
      </c>
    </row>
    <row r="231" spans="1:16" x14ac:dyDescent="0.35">
      <c r="A231" s="261" t="s">
        <v>5845</v>
      </c>
      <c r="B231" s="261" t="s">
        <v>6169</v>
      </c>
      <c r="C231" s="262">
        <v>106.75</v>
      </c>
      <c r="D231" s="263">
        <v>0</v>
      </c>
      <c r="E231" s="263">
        <v>103.25</v>
      </c>
      <c r="F231" s="263">
        <v>210</v>
      </c>
      <c r="G231" s="264">
        <v>0.50833333333333297</v>
      </c>
      <c r="H231" s="265">
        <v>0</v>
      </c>
      <c r="I231" s="266">
        <v>210</v>
      </c>
      <c r="J231" s="266">
        <v>0</v>
      </c>
      <c r="K231" s="261" t="s">
        <v>4</v>
      </c>
      <c r="L231" s="261" t="s">
        <v>5</v>
      </c>
      <c r="M231" s="175"/>
      <c r="N231" s="261" t="s">
        <v>1243</v>
      </c>
      <c r="O231" s="261" t="s">
        <v>1208</v>
      </c>
      <c r="P231" s="267" t="s">
        <v>1239</v>
      </c>
    </row>
    <row r="232" spans="1:16" x14ac:dyDescent="0.35">
      <c r="A232" s="261" t="s">
        <v>103</v>
      </c>
      <c r="B232" s="261" t="s">
        <v>6170</v>
      </c>
      <c r="C232" s="262">
        <v>198.5</v>
      </c>
      <c r="D232" s="263">
        <v>5</v>
      </c>
      <c r="E232" s="263">
        <v>24.5</v>
      </c>
      <c r="F232" s="263">
        <v>228</v>
      </c>
      <c r="G232" s="264">
        <v>0.87061403508771895</v>
      </c>
      <c r="H232" s="265">
        <v>0</v>
      </c>
      <c r="I232" s="266">
        <v>228</v>
      </c>
      <c r="J232" s="266">
        <v>0</v>
      </c>
      <c r="K232" s="261" t="s">
        <v>70</v>
      </c>
      <c r="L232" s="261" t="s">
        <v>98</v>
      </c>
      <c r="M232" s="175"/>
      <c r="N232" s="261" t="s">
        <v>1253</v>
      </c>
      <c r="O232" s="261" t="s">
        <v>1210</v>
      </c>
      <c r="P232" s="267" t="s">
        <v>1239</v>
      </c>
    </row>
    <row r="233" spans="1:16" x14ac:dyDescent="0.35">
      <c r="A233" s="261" t="s">
        <v>5934</v>
      </c>
      <c r="B233" s="261" t="s">
        <v>6171</v>
      </c>
      <c r="C233" s="262">
        <v>89</v>
      </c>
      <c r="D233" s="263">
        <v>0</v>
      </c>
      <c r="E233" s="263">
        <v>108</v>
      </c>
      <c r="F233" s="263">
        <v>197</v>
      </c>
      <c r="G233" s="264">
        <v>0.45177664974619303</v>
      </c>
      <c r="H233" s="265">
        <v>0</v>
      </c>
      <c r="I233" s="266">
        <v>197</v>
      </c>
      <c r="J233" s="266">
        <v>0</v>
      </c>
      <c r="K233" s="261" t="s">
        <v>4</v>
      </c>
      <c r="L233" s="261" t="s">
        <v>14</v>
      </c>
      <c r="M233" s="175"/>
      <c r="N233" s="261" t="s">
        <v>1243</v>
      </c>
      <c r="O233" s="261" t="s">
        <v>1208</v>
      </c>
      <c r="P233" s="267" t="s">
        <v>1239</v>
      </c>
    </row>
    <row r="234" spans="1:16" x14ac:dyDescent="0.35">
      <c r="A234" s="261" t="s">
        <v>378</v>
      </c>
      <c r="B234" s="261" t="s">
        <v>6172</v>
      </c>
      <c r="C234" s="262">
        <v>177.25</v>
      </c>
      <c r="D234" s="263">
        <v>0</v>
      </c>
      <c r="E234" s="263">
        <v>23.25</v>
      </c>
      <c r="F234" s="263">
        <v>200.5</v>
      </c>
      <c r="G234" s="264">
        <v>0.88403990024937695</v>
      </c>
      <c r="H234" s="265">
        <v>0</v>
      </c>
      <c r="I234" s="266">
        <v>200.5</v>
      </c>
      <c r="J234" s="266">
        <v>0</v>
      </c>
      <c r="K234" s="261" t="s">
        <v>361</v>
      </c>
      <c r="L234" s="261" t="s">
        <v>22</v>
      </c>
      <c r="M234" s="175"/>
      <c r="N234" s="261" t="s">
        <v>1242</v>
      </c>
      <c r="O234" s="261" t="s">
        <v>1197</v>
      </c>
      <c r="P234" s="267" t="s">
        <v>5868</v>
      </c>
    </row>
    <row r="235" spans="1:16" x14ac:dyDescent="0.35">
      <c r="A235" s="261" t="s">
        <v>169</v>
      </c>
      <c r="B235" s="261" t="s">
        <v>6173</v>
      </c>
      <c r="C235" s="262">
        <v>225.5</v>
      </c>
      <c r="D235" s="263">
        <v>0</v>
      </c>
      <c r="E235" s="263">
        <v>21</v>
      </c>
      <c r="F235" s="263">
        <v>246.5</v>
      </c>
      <c r="G235" s="264">
        <v>0.91480730223123696</v>
      </c>
      <c r="H235" s="265">
        <v>0</v>
      </c>
      <c r="I235" s="266">
        <v>246.5</v>
      </c>
      <c r="J235" s="266">
        <v>0</v>
      </c>
      <c r="K235" s="261" t="s">
        <v>162</v>
      </c>
      <c r="L235" s="261" t="s">
        <v>5</v>
      </c>
      <c r="M235" s="261" t="s">
        <v>162</v>
      </c>
      <c r="N235" s="261" t="s">
        <v>1240</v>
      </c>
      <c r="O235" s="261" t="s">
        <v>1206</v>
      </c>
      <c r="P235" s="267" t="s">
        <v>1239</v>
      </c>
    </row>
    <row r="236" spans="1:16" x14ac:dyDescent="0.35">
      <c r="A236" s="261" t="s">
        <v>320</v>
      </c>
      <c r="B236" s="261" t="s">
        <v>6174</v>
      </c>
      <c r="C236" s="262">
        <v>0</v>
      </c>
      <c r="D236" s="263">
        <v>0</v>
      </c>
      <c r="E236" s="263">
        <v>200</v>
      </c>
      <c r="F236" s="263">
        <v>200</v>
      </c>
      <c r="G236" s="264">
        <v>0</v>
      </c>
      <c r="H236" s="265">
        <v>0</v>
      </c>
      <c r="I236" s="266">
        <v>200</v>
      </c>
      <c r="J236" s="266">
        <v>0</v>
      </c>
      <c r="K236" s="261" t="s">
        <v>309</v>
      </c>
      <c r="L236" s="261" t="s">
        <v>5</v>
      </c>
      <c r="M236" s="175"/>
      <c r="N236" s="261" t="s">
        <v>1254</v>
      </c>
      <c r="O236" s="261" t="s">
        <v>1207</v>
      </c>
      <c r="P236" s="267" t="s">
        <v>1239</v>
      </c>
    </row>
    <row r="237" spans="1:16" x14ac:dyDescent="0.35">
      <c r="A237" s="261" t="s">
        <v>321</v>
      </c>
      <c r="B237" s="261" t="s">
        <v>6175</v>
      </c>
      <c r="C237" s="262">
        <v>132</v>
      </c>
      <c r="D237" s="263">
        <v>7</v>
      </c>
      <c r="E237" s="263">
        <v>22</v>
      </c>
      <c r="F237" s="263">
        <v>161</v>
      </c>
      <c r="G237" s="264">
        <v>0.81987577639751597</v>
      </c>
      <c r="H237" s="265">
        <v>0</v>
      </c>
      <c r="I237" s="266">
        <v>161</v>
      </c>
      <c r="J237" s="266">
        <v>0</v>
      </c>
      <c r="K237" s="261" t="s">
        <v>309</v>
      </c>
      <c r="L237" s="261" t="s">
        <v>10</v>
      </c>
      <c r="M237" s="175"/>
      <c r="N237" s="261" t="s">
        <v>1254</v>
      </c>
      <c r="O237" s="261" t="s">
        <v>1207</v>
      </c>
      <c r="P237" s="267" t="s">
        <v>1239</v>
      </c>
    </row>
    <row r="238" spans="1:16" x14ac:dyDescent="0.35">
      <c r="A238" s="261" t="s">
        <v>1262</v>
      </c>
      <c r="B238" s="261" t="s">
        <v>6176</v>
      </c>
      <c r="C238" s="262">
        <v>144.15</v>
      </c>
      <c r="D238" s="263">
        <v>0</v>
      </c>
      <c r="E238" s="263">
        <v>79.7</v>
      </c>
      <c r="F238" s="263">
        <v>223.85</v>
      </c>
      <c r="G238" s="264">
        <v>0.64395800759437105</v>
      </c>
      <c r="H238" s="265">
        <v>0</v>
      </c>
      <c r="I238" s="266">
        <v>223.85</v>
      </c>
      <c r="J238" s="266">
        <v>0</v>
      </c>
      <c r="K238" s="261" t="s">
        <v>204</v>
      </c>
      <c r="L238" s="261" t="s">
        <v>5</v>
      </c>
      <c r="M238" s="175"/>
      <c r="N238" s="261" t="s">
        <v>1243</v>
      </c>
      <c r="O238" s="261" t="s">
        <v>1193</v>
      </c>
      <c r="P238" s="267" t="s">
        <v>1239</v>
      </c>
    </row>
    <row r="239" spans="1:16" x14ac:dyDescent="0.35">
      <c r="A239" s="261" t="s">
        <v>400</v>
      </c>
      <c r="B239" s="261" t="s">
        <v>6177</v>
      </c>
      <c r="C239" s="262">
        <v>124.49</v>
      </c>
      <c r="D239" s="263">
        <v>0</v>
      </c>
      <c r="E239" s="263">
        <v>95.5</v>
      </c>
      <c r="F239" s="263">
        <v>219.99</v>
      </c>
      <c r="G239" s="264">
        <v>0.56588935860720901</v>
      </c>
      <c r="H239" s="265">
        <v>0</v>
      </c>
      <c r="I239" s="266">
        <v>219.99</v>
      </c>
      <c r="J239" s="266">
        <v>0</v>
      </c>
      <c r="K239" s="261" t="s">
        <v>204</v>
      </c>
      <c r="L239" s="261" t="s">
        <v>5</v>
      </c>
      <c r="M239" s="175"/>
      <c r="N239" s="261" t="s">
        <v>1243</v>
      </c>
      <c r="O239" s="261" t="s">
        <v>1193</v>
      </c>
      <c r="P239" s="267" t="s">
        <v>1239</v>
      </c>
    </row>
    <row r="240" spans="1:16" x14ac:dyDescent="0.35">
      <c r="A240" s="261" t="s">
        <v>401</v>
      </c>
      <c r="B240" s="261" t="s">
        <v>6178</v>
      </c>
      <c r="C240" s="262">
        <v>118.79</v>
      </c>
      <c r="D240" s="263">
        <v>8.5</v>
      </c>
      <c r="E240" s="263">
        <v>86.18</v>
      </c>
      <c r="F240" s="263">
        <v>213.47</v>
      </c>
      <c r="G240" s="264">
        <v>0.556471635358598</v>
      </c>
      <c r="H240" s="265">
        <v>0</v>
      </c>
      <c r="I240" s="266">
        <v>213.47</v>
      </c>
      <c r="J240" s="266">
        <v>0</v>
      </c>
      <c r="K240" s="261" t="s">
        <v>204</v>
      </c>
      <c r="L240" s="261" t="s">
        <v>5</v>
      </c>
      <c r="M240" s="175"/>
      <c r="N240" s="261" t="s">
        <v>1243</v>
      </c>
      <c r="O240" s="261" t="s">
        <v>1193</v>
      </c>
      <c r="P240" s="267" t="s">
        <v>1239</v>
      </c>
    </row>
    <row r="241" spans="1:16" x14ac:dyDescent="0.35">
      <c r="A241" s="261" t="s">
        <v>27</v>
      </c>
      <c r="B241" s="261" t="s">
        <v>6179</v>
      </c>
      <c r="C241" s="262">
        <v>0</v>
      </c>
      <c r="D241" s="263">
        <v>189</v>
      </c>
      <c r="E241" s="263">
        <v>16</v>
      </c>
      <c r="F241" s="263">
        <v>205</v>
      </c>
      <c r="G241" s="264">
        <v>0</v>
      </c>
      <c r="H241" s="265">
        <v>0</v>
      </c>
      <c r="I241" s="266">
        <v>189</v>
      </c>
      <c r="J241" s="266">
        <v>16</v>
      </c>
      <c r="K241" s="261" t="s">
        <v>4</v>
      </c>
      <c r="L241" s="261" t="s">
        <v>22</v>
      </c>
      <c r="M241" s="175"/>
      <c r="N241" s="261" t="s">
        <v>1249</v>
      </c>
      <c r="O241" s="261" t="s">
        <v>1194</v>
      </c>
      <c r="P241" s="267" t="s">
        <v>5868</v>
      </c>
    </row>
    <row r="242" spans="1:16" x14ac:dyDescent="0.35">
      <c r="A242" s="261" t="s">
        <v>17</v>
      </c>
      <c r="B242" s="261" t="s">
        <v>6180</v>
      </c>
      <c r="C242" s="262">
        <v>186.5</v>
      </c>
      <c r="D242" s="263">
        <v>1</v>
      </c>
      <c r="E242" s="263">
        <v>22</v>
      </c>
      <c r="F242" s="263">
        <v>209.5</v>
      </c>
      <c r="G242" s="264">
        <v>0.89021479713603802</v>
      </c>
      <c r="H242" s="265">
        <v>0</v>
      </c>
      <c r="I242" s="266">
        <v>209.5</v>
      </c>
      <c r="J242" s="266">
        <v>0</v>
      </c>
      <c r="K242" s="261" t="s">
        <v>4</v>
      </c>
      <c r="L242" s="261" t="s">
        <v>22</v>
      </c>
      <c r="M242" s="175"/>
      <c r="N242" s="261" t="s">
        <v>1249</v>
      </c>
      <c r="O242" s="261" t="s">
        <v>1194</v>
      </c>
      <c r="P242" s="267" t="s">
        <v>5870</v>
      </c>
    </row>
    <row r="243" spans="1:16" x14ac:dyDescent="0.35">
      <c r="A243" s="261" t="s">
        <v>82</v>
      </c>
      <c r="B243" s="261" t="s">
        <v>6181</v>
      </c>
      <c r="C243" s="262">
        <v>204</v>
      </c>
      <c r="D243" s="263">
        <v>0</v>
      </c>
      <c r="E243" s="263">
        <v>35</v>
      </c>
      <c r="F243" s="263">
        <v>239</v>
      </c>
      <c r="G243" s="264">
        <v>0.85355648535564899</v>
      </c>
      <c r="H243" s="265">
        <v>0</v>
      </c>
      <c r="I243" s="266">
        <v>239</v>
      </c>
      <c r="J243" s="266">
        <v>0</v>
      </c>
      <c r="K243" s="261" t="s">
        <v>70</v>
      </c>
      <c r="L243" s="261" t="s">
        <v>78</v>
      </c>
      <c r="M243" s="175"/>
      <c r="N243" s="261" t="s">
        <v>1253</v>
      </c>
      <c r="O243" s="261" t="s">
        <v>1210</v>
      </c>
      <c r="P243" s="267" t="s">
        <v>1239</v>
      </c>
    </row>
    <row r="244" spans="1:16" x14ac:dyDescent="0.35">
      <c r="A244" s="261" t="s">
        <v>357</v>
      </c>
      <c r="B244" s="261" t="s">
        <v>6182</v>
      </c>
      <c r="C244" s="262">
        <v>164.5</v>
      </c>
      <c r="D244" s="263">
        <v>3.25</v>
      </c>
      <c r="E244" s="263">
        <v>49.25</v>
      </c>
      <c r="F244" s="263">
        <v>217</v>
      </c>
      <c r="G244" s="264">
        <v>0.75806451612903203</v>
      </c>
      <c r="H244" s="265">
        <v>0</v>
      </c>
      <c r="I244" s="266">
        <v>217</v>
      </c>
      <c r="J244" s="266">
        <v>0</v>
      </c>
      <c r="K244" s="261" t="s">
        <v>343</v>
      </c>
      <c r="L244" s="261" t="s">
        <v>22</v>
      </c>
      <c r="M244" s="261" t="s">
        <v>343</v>
      </c>
      <c r="N244" s="261" t="s">
        <v>1252</v>
      </c>
      <c r="O244" s="261" t="s">
        <v>1217</v>
      </c>
      <c r="P244" s="267" t="s">
        <v>5868</v>
      </c>
    </row>
    <row r="245" spans="1:16" x14ac:dyDescent="0.35">
      <c r="A245" s="261" t="s">
        <v>5731</v>
      </c>
      <c r="B245" s="261" t="s">
        <v>6183</v>
      </c>
      <c r="C245" s="262">
        <v>0</v>
      </c>
      <c r="D245" s="263">
        <v>0</v>
      </c>
      <c r="E245" s="263">
        <v>4</v>
      </c>
      <c r="F245" s="263">
        <v>4</v>
      </c>
      <c r="G245" s="264">
        <v>0</v>
      </c>
      <c r="H245" s="265">
        <v>0</v>
      </c>
      <c r="I245" s="266">
        <v>0</v>
      </c>
      <c r="J245" s="266">
        <v>4</v>
      </c>
      <c r="K245" s="261" t="s">
        <v>35</v>
      </c>
      <c r="L245" s="261" t="s">
        <v>22</v>
      </c>
      <c r="M245" s="261" t="s">
        <v>35</v>
      </c>
      <c r="N245" s="261" t="s">
        <v>1245</v>
      </c>
      <c r="O245" s="261" t="s">
        <v>1218</v>
      </c>
      <c r="P245" s="267" t="s">
        <v>5868</v>
      </c>
    </row>
    <row r="246" spans="1:16" x14ac:dyDescent="0.35">
      <c r="A246" s="261" t="s">
        <v>32</v>
      </c>
      <c r="B246" s="261" t="s">
        <v>6184</v>
      </c>
      <c r="C246" s="262">
        <v>0</v>
      </c>
      <c r="D246" s="263">
        <v>210</v>
      </c>
      <c r="E246" s="263">
        <v>0</v>
      </c>
      <c r="F246" s="263">
        <v>210</v>
      </c>
      <c r="G246" s="264">
        <v>0</v>
      </c>
      <c r="H246" s="265">
        <v>0</v>
      </c>
      <c r="I246" s="266">
        <v>210</v>
      </c>
      <c r="J246" s="266">
        <v>0</v>
      </c>
      <c r="K246" s="261" t="s">
        <v>4</v>
      </c>
      <c r="L246" s="261" t="s">
        <v>31</v>
      </c>
      <c r="M246" s="175"/>
      <c r="N246" s="261" t="s">
        <v>1249</v>
      </c>
      <c r="O246" s="261" t="s">
        <v>1194</v>
      </c>
      <c r="P246" s="267" t="s">
        <v>5872</v>
      </c>
    </row>
    <row r="247" spans="1:16" x14ac:dyDescent="0.35">
      <c r="A247" s="261" t="s">
        <v>383</v>
      </c>
      <c r="B247" s="261" t="s">
        <v>6185</v>
      </c>
      <c r="C247" s="262">
        <v>0</v>
      </c>
      <c r="D247" s="263">
        <v>128</v>
      </c>
      <c r="E247" s="263">
        <v>0</v>
      </c>
      <c r="F247" s="263">
        <v>128</v>
      </c>
      <c r="G247" s="264">
        <v>0</v>
      </c>
      <c r="H247" s="265">
        <v>80</v>
      </c>
      <c r="I247" s="266">
        <v>128</v>
      </c>
      <c r="J247" s="266">
        <v>0</v>
      </c>
      <c r="K247" s="261" t="s">
        <v>361</v>
      </c>
      <c r="L247" s="261" t="s">
        <v>31</v>
      </c>
      <c r="M247" s="175"/>
      <c r="N247" s="261" t="s">
        <v>1250</v>
      </c>
      <c r="O247" s="261" t="s">
        <v>1199</v>
      </c>
      <c r="P247" s="267" t="s">
        <v>5868</v>
      </c>
    </row>
    <row r="248" spans="1:16" x14ac:dyDescent="0.35">
      <c r="A248" s="261" t="s">
        <v>88</v>
      </c>
      <c r="B248" s="261" t="s">
        <v>6186</v>
      </c>
      <c r="C248" s="262">
        <v>385</v>
      </c>
      <c r="D248" s="263">
        <v>2</v>
      </c>
      <c r="E248" s="263">
        <v>75</v>
      </c>
      <c r="F248" s="263">
        <v>462</v>
      </c>
      <c r="G248" s="264">
        <v>0.83333333333333304</v>
      </c>
      <c r="H248" s="265">
        <v>80</v>
      </c>
      <c r="I248" s="266">
        <v>462</v>
      </c>
      <c r="J248" s="266">
        <v>0</v>
      </c>
      <c r="K248" s="175"/>
      <c r="L248" s="175"/>
      <c r="M248" s="175"/>
      <c r="N248" s="261" t="s">
        <v>1253</v>
      </c>
      <c r="O248" s="261" t="s">
        <v>1210</v>
      </c>
      <c r="P248" s="267" t="s">
        <v>1239</v>
      </c>
    </row>
    <row r="249" spans="1:16" x14ac:dyDescent="0.35">
      <c r="A249" s="261" t="s">
        <v>88</v>
      </c>
      <c r="B249" s="261" t="s">
        <v>6187</v>
      </c>
      <c r="C249" s="262">
        <v>385</v>
      </c>
      <c r="D249" s="263">
        <v>2</v>
      </c>
      <c r="E249" s="263">
        <v>75</v>
      </c>
      <c r="F249" s="263">
        <v>462</v>
      </c>
      <c r="G249" s="264">
        <v>0.83333333333333304</v>
      </c>
      <c r="H249" s="265">
        <v>80</v>
      </c>
      <c r="I249" s="266">
        <v>462</v>
      </c>
      <c r="J249" s="266">
        <v>0</v>
      </c>
      <c r="K249" s="261" t="s">
        <v>70</v>
      </c>
      <c r="L249" s="261" t="s">
        <v>86</v>
      </c>
      <c r="M249" s="175"/>
      <c r="N249" s="261" t="s">
        <v>1253</v>
      </c>
      <c r="O249" s="261" t="s">
        <v>1210</v>
      </c>
      <c r="P249" s="267" t="s">
        <v>1239</v>
      </c>
    </row>
    <row r="250" spans="1:16" x14ac:dyDescent="0.35">
      <c r="A250" s="261" t="s">
        <v>122</v>
      </c>
      <c r="B250" s="261" t="s">
        <v>6188</v>
      </c>
      <c r="C250" s="262">
        <v>204.5</v>
      </c>
      <c r="D250" s="263">
        <v>0</v>
      </c>
      <c r="E250" s="263">
        <v>34.5</v>
      </c>
      <c r="F250" s="263">
        <v>239</v>
      </c>
      <c r="G250" s="264">
        <v>0.85564853556485398</v>
      </c>
      <c r="H250" s="265">
        <v>0</v>
      </c>
      <c r="I250" s="266">
        <v>239</v>
      </c>
      <c r="J250" s="266">
        <v>0</v>
      </c>
      <c r="K250" s="261" t="s">
        <v>114</v>
      </c>
      <c r="L250" s="175"/>
      <c r="M250" s="175"/>
      <c r="N250" s="261" t="s">
        <v>1253</v>
      </c>
      <c r="O250" s="261" t="s">
        <v>1192</v>
      </c>
      <c r="P250" s="267" t="s">
        <v>5876</v>
      </c>
    </row>
    <row r="251" spans="1:16" x14ac:dyDescent="0.35">
      <c r="A251" s="261" t="s">
        <v>6602</v>
      </c>
      <c r="B251" s="261" t="s">
        <v>6603</v>
      </c>
      <c r="C251" s="262">
        <v>94.75</v>
      </c>
      <c r="D251" s="263">
        <v>6.5</v>
      </c>
      <c r="E251" s="263">
        <v>102</v>
      </c>
      <c r="F251" s="263">
        <v>203.25</v>
      </c>
      <c r="G251" s="264">
        <v>0.46617466174661798</v>
      </c>
      <c r="H251" s="265">
        <v>0</v>
      </c>
      <c r="I251" s="266">
        <v>203.25</v>
      </c>
      <c r="J251" s="266">
        <v>0</v>
      </c>
      <c r="K251" s="261" t="s">
        <v>4</v>
      </c>
      <c r="L251" s="261" t="s">
        <v>5</v>
      </c>
      <c r="M251" s="175"/>
      <c r="N251" s="261" t="s">
        <v>1243</v>
      </c>
      <c r="O251" s="261" t="s">
        <v>1208</v>
      </c>
      <c r="P251" s="267" t="s">
        <v>1239</v>
      </c>
    </row>
    <row r="252" spans="1:16" x14ac:dyDescent="0.35">
      <c r="A252" s="261" t="s">
        <v>5883</v>
      </c>
      <c r="B252" s="261" t="s">
        <v>6189</v>
      </c>
      <c r="C252" s="262">
        <v>148.5</v>
      </c>
      <c r="D252" s="263">
        <v>0</v>
      </c>
      <c r="E252" s="263">
        <v>66.5</v>
      </c>
      <c r="F252" s="263">
        <v>215</v>
      </c>
      <c r="G252" s="264">
        <v>0.69069767441860497</v>
      </c>
      <c r="H252" s="265">
        <v>0</v>
      </c>
      <c r="I252" s="266">
        <v>215</v>
      </c>
      <c r="J252" s="266">
        <v>0</v>
      </c>
      <c r="K252" s="261" t="s">
        <v>162</v>
      </c>
      <c r="L252" s="261" t="s">
        <v>10</v>
      </c>
      <c r="M252" s="175"/>
      <c r="N252" s="261" t="s">
        <v>1243</v>
      </c>
      <c r="O252" s="261" t="s">
        <v>1206</v>
      </c>
      <c r="P252" s="267" t="s">
        <v>1239</v>
      </c>
    </row>
    <row r="253" spans="1:16" x14ac:dyDescent="0.35">
      <c r="A253" s="261" t="s">
        <v>56</v>
      </c>
      <c r="B253" s="261" t="s">
        <v>6190</v>
      </c>
      <c r="C253" s="262">
        <v>108.5</v>
      </c>
      <c r="D253" s="263">
        <v>70.5</v>
      </c>
      <c r="E253" s="263">
        <v>27.5</v>
      </c>
      <c r="F253" s="263">
        <v>206.5</v>
      </c>
      <c r="G253" s="264">
        <v>0.52542372881355903</v>
      </c>
      <c r="H253" s="265">
        <v>0</v>
      </c>
      <c r="I253" s="266">
        <v>206.5</v>
      </c>
      <c r="J253" s="266">
        <v>0</v>
      </c>
      <c r="K253" s="175"/>
      <c r="L253" s="175"/>
      <c r="M253" s="175"/>
      <c r="N253" s="261" t="s">
        <v>1256</v>
      </c>
      <c r="O253" s="261" t="s">
        <v>1219</v>
      </c>
      <c r="P253" s="267" t="s">
        <v>5868</v>
      </c>
    </row>
    <row r="254" spans="1:16" x14ac:dyDescent="0.35">
      <c r="A254" s="261" t="s">
        <v>54</v>
      </c>
      <c r="B254" s="261" t="s">
        <v>6191</v>
      </c>
      <c r="C254" s="262">
        <v>0</v>
      </c>
      <c r="D254" s="263">
        <v>218</v>
      </c>
      <c r="E254" s="263">
        <v>0</v>
      </c>
      <c r="F254" s="263">
        <v>218</v>
      </c>
      <c r="G254" s="264">
        <v>0</v>
      </c>
      <c r="H254" s="265">
        <v>0</v>
      </c>
      <c r="I254" s="266">
        <v>218</v>
      </c>
      <c r="J254" s="266">
        <v>0</v>
      </c>
      <c r="K254" s="261" t="s">
        <v>1263</v>
      </c>
      <c r="L254" s="261" t="s">
        <v>31</v>
      </c>
      <c r="M254" s="175"/>
      <c r="N254" s="261" t="s">
        <v>1264</v>
      </c>
      <c r="O254" s="261" t="s">
        <v>1194</v>
      </c>
      <c r="P254" s="267" t="s">
        <v>5872</v>
      </c>
    </row>
    <row r="255" spans="1:16" x14ac:dyDescent="0.35">
      <c r="A255" s="261" t="s">
        <v>509</v>
      </c>
      <c r="B255" s="261" t="s">
        <v>6192</v>
      </c>
      <c r="C255" s="262">
        <v>143</v>
      </c>
      <c r="D255" s="263">
        <v>0</v>
      </c>
      <c r="E255" s="263">
        <v>69.5</v>
      </c>
      <c r="F255" s="263">
        <v>212.5</v>
      </c>
      <c r="G255" s="264">
        <v>0.67294117647058804</v>
      </c>
      <c r="H255" s="265">
        <v>0</v>
      </c>
      <c r="I255" s="266">
        <v>212.5</v>
      </c>
      <c r="J255" s="266">
        <v>0</v>
      </c>
      <c r="K255" s="175"/>
      <c r="L255" s="175"/>
      <c r="M255" s="175"/>
      <c r="N255" s="261" t="s">
        <v>1260</v>
      </c>
      <c r="O255" s="261" t="s">
        <v>1192</v>
      </c>
      <c r="P255" s="267" t="s">
        <v>5871</v>
      </c>
    </row>
    <row r="256" spans="1:16" x14ac:dyDescent="0.35">
      <c r="A256" s="261" t="s">
        <v>185</v>
      </c>
      <c r="B256" s="261" t="s">
        <v>6193</v>
      </c>
      <c r="C256" s="262">
        <v>155.25</v>
      </c>
      <c r="D256" s="263">
        <v>14</v>
      </c>
      <c r="E256" s="263">
        <v>43</v>
      </c>
      <c r="F256" s="263">
        <v>212.25</v>
      </c>
      <c r="G256" s="264">
        <v>0.73144876325088304</v>
      </c>
      <c r="H256" s="265">
        <v>0</v>
      </c>
      <c r="I256" s="266">
        <v>212.25</v>
      </c>
      <c r="J256" s="266">
        <v>0</v>
      </c>
      <c r="K256" s="261" t="s">
        <v>162</v>
      </c>
      <c r="L256" s="261" t="s">
        <v>22</v>
      </c>
      <c r="M256" s="261" t="s">
        <v>162</v>
      </c>
      <c r="N256" s="261" t="s">
        <v>1240</v>
      </c>
      <c r="O256" s="261" t="s">
        <v>1216</v>
      </c>
      <c r="P256" s="267" t="s">
        <v>5868</v>
      </c>
    </row>
    <row r="257" spans="1:16" x14ac:dyDescent="0.35">
      <c r="A257" s="261" t="s">
        <v>5686</v>
      </c>
      <c r="B257" s="261" t="s">
        <v>6194</v>
      </c>
      <c r="C257" s="262">
        <v>171</v>
      </c>
      <c r="D257" s="263">
        <v>0</v>
      </c>
      <c r="E257" s="263">
        <v>38</v>
      </c>
      <c r="F257" s="263">
        <v>209</v>
      </c>
      <c r="G257" s="264">
        <v>0</v>
      </c>
      <c r="H257" s="265">
        <v>0</v>
      </c>
      <c r="I257" s="266">
        <v>209</v>
      </c>
      <c r="J257" s="266">
        <v>0</v>
      </c>
      <c r="K257" s="261" t="s">
        <v>70</v>
      </c>
      <c r="L257" s="261" t="s">
        <v>5676</v>
      </c>
      <c r="M257" s="175"/>
      <c r="N257" s="261" t="s">
        <v>1260</v>
      </c>
      <c r="O257" s="261" t="s">
        <v>6581</v>
      </c>
      <c r="P257" s="267" t="s">
        <v>1239</v>
      </c>
    </row>
    <row r="258" spans="1:16" x14ac:dyDescent="0.35">
      <c r="A258" s="261" t="s">
        <v>6604</v>
      </c>
      <c r="B258" s="261" t="s">
        <v>6605</v>
      </c>
      <c r="C258" s="262">
        <v>184.5</v>
      </c>
      <c r="D258" s="263">
        <v>7</v>
      </c>
      <c r="E258" s="263">
        <v>23.5</v>
      </c>
      <c r="F258" s="263">
        <v>215</v>
      </c>
      <c r="G258" s="264">
        <v>0.85813953488372097</v>
      </c>
      <c r="H258" s="265">
        <v>0</v>
      </c>
      <c r="I258" s="266">
        <v>215</v>
      </c>
      <c r="J258" s="266">
        <v>0</v>
      </c>
      <c r="K258" s="261" t="s">
        <v>309</v>
      </c>
      <c r="L258" s="261" t="s">
        <v>10</v>
      </c>
      <c r="M258" s="175"/>
      <c r="N258" s="261" t="s">
        <v>1243</v>
      </c>
      <c r="O258" s="261" t="s">
        <v>1207</v>
      </c>
      <c r="P258" s="267" t="s">
        <v>1239</v>
      </c>
    </row>
    <row r="259" spans="1:16" x14ac:dyDescent="0.35">
      <c r="A259" s="261" t="s">
        <v>5664</v>
      </c>
      <c r="B259" s="261" t="s">
        <v>6195</v>
      </c>
      <c r="C259" s="262">
        <v>0</v>
      </c>
      <c r="D259" s="263">
        <v>44</v>
      </c>
      <c r="E259" s="263">
        <v>0</v>
      </c>
      <c r="F259" s="263">
        <v>44</v>
      </c>
      <c r="G259" s="264">
        <v>0</v>
      </c>
      <c r="H259" s="265">
        <v>0</v>
      </c>
      <c r="I259" s="266">
        <v>44</v>
      </c>
      <c r="J259" s="266">
        <v>0</v>
      </c>
      <c r="K259" s="261" t="s">
        <v>227</v>
      </c>
      <c r="L259" s="261" t="s">
        <v>31</v>
      </c>
      <c r="M259" s="261" t="s">
        <v>227</v>
      </c>
      <c r="N259" s="261" t="s">
        <v>1250</v>
      </c>
      <c r="O259" s="261" t="s">
        <v>1197</v>
      </c>
      <c r="P259" s="267" t="s">
        <v>5872</v>
      </c>
    </row>
    <row r="260" spans="1:16" x14ac:dyDescent="0.35">
      <c r="A260" s="261" t="s">
        <v>209</v>
      </c>
      <c r="B260" s="261" t="s">
        <v>6196</v>
      </c>
      <c r="C260" s="262">
        <v>124.54</v>
      </c>
      <c r="D260" s="263">
        <v>0</v>
      </c>
      <c r="E260" s="263">
        <v>93.75</v>
      </c>
      <c r="F260" s="263">
        <v>218.29</v>
      </c>
      <c r="G260" s="264">
        <v>0.57052544779879999</v>
      </c>
      <c r="H260" s="265">
        <v>0</v>
      </c>
      <c r="I260" s="266">
        <v>218.29</v>
      </c>
      <c r="J260" s="266">
        <v>0</v>
      </c>
      <c r="K260" s="261" t="s">
        <v>204</v>
      </c>
      <c r="L260" s="261" t="s">
        <v>10</v>
      </c>
      <c r="M260" s="175"/>
      <c r="N260" s="261" t="s">
        <v>1243</v>
      </c>
      <c r="O260" s="261" t="s">
        <v>1193</v>
      </c>
      <c r="P260" s="267" t="s">
        <v>1239</v>
      </c>
    </row>
    <row r="261" spans="1:16" x14ac:dyDescent="0.35">
      <c r="A261" s="261" t="s">
        <v>5371</v>
      </c>
      <c r="B261" s="261" t="s">
        <v>6197</v>
      </c>
      <c r="C261" s="262">
        <v>143.5</v>
      </c>
      <c r="D261" s="263">
        <v>1</v>
      </c>
      <c r="E261" s="263">
        <v>53.75</v>
      </c>
      <c r="F261" s="263">
        <v>198.25</v>
      </c>
      <c r="G261" s="264">
        <v>0.72383354350567497</v>
      </c>
      <c r="H261" s="265">
        <v>0</v>
      </c>
      <c r="I261" s="266">
        <v>198.25</v>
      </c>
      <c r="J261" s="266">
        <v>0</v>
      </c>
      <c r="K261" s="261" t="s">
        <v>162</v>
      </c>
      <c r="L261" s="261" t="s">
        <v>10</v>
      </c>
      <c r="M261" s="175"/>
      <c r="N261" s="261" t="s">
        <v>1240</v>
      </c>
      <c r="O261" s="261" t="s">
        <v>1206</v>
      </c>
      <c r="P261" s="267" t="s">
        <v>1239</v>
      </c>
    </row>
    <row r="262" spans="1:16" x14ac:dyDescent="0.35">
      <c r="A262" s="261" t="s">
        <v>358</v>
      </c>
      <c r="B262" s="261" t="s">
        <v>6198</v>
      </c>
      <c r="C262" s="262">
        <v>146.75</v>
      </c>
      <c r="D262" s="263">
        <v>25.75</v>
      </c>
      <c r="E262" s="263">
        <v>32.25</v>
      </c>
      <c r="F262" s="263">
        <v>204.75</v>
      </c>
      <c r="G262" s="264">
        <v>0.71672771672771696</v>
      </c>
      <c r="H262" s="265">
        <v>0</v>
      </c>
      <c r="I262" s="266">
        <v>204.75</v>
      </c>
      <c r="J262" s="266">
        <v>0</v>
      </c>
      <c r="K262" s="261" t="s">
        <v>343</v>
      </c>
      <c r="L262" s="261" t="s">
        <v>22</v>
      </c>
      <c r="M262" s="261" t="s">
        <v>343</v>
      </c>
      <c r="N262" s="261" t="s">
        <v>1252</v>
      </c>
      <c r="O262" s="261" t="s">
        <v>1217</v>
      </c>
      <c r="P262" s="267" t="s">
        <v>5868</v>
      </c>
    </row>
    <row r="263" spans="1:16" x14ac:dyDescent="0.35">
      <c r="A263" s="261" t="s">
        <v>322</v>
      </c>
      <c r="B263" s="261" t="s">
        <v>6199</v>
      </c>
      <c r="C263" s="262">
        <v>162</v>
      </c>
      <c r="D263" s="263">
        <v>0</v>
      </c>
      <c r="E263" s="263">
        <v>44</v>
      </c>
      <c r="F263" s="263">
        <v>206</v>
      </c>
      <c r="G263" s="264">
        <v>0.78640776699029102</v>
      </c>
      <c r="H263" s="265">
        <v>0</v>
      </c>
      <c r="I263" s="266">
        <v>206</v>
      </c>
      <c r="J263" s="266">
        <v>0</v>
      </c>
      <c r="K263" s="261" t="s">
        <v>309</v>
      </c>
      <c r="L263" s="261" t="s">
        <v>10</v>
      </c>
      <c r="M263" s="175"/>
      <c r="N263" s="261" t="s">
        <v>1243</v>
      </c>
      <c r="O263" s="261" t="s">
        <v>1207</v>
      </c>
      <c r="P263" s="267" t="s">
        <v>1239</v>
      </c>
    </row>
    <row r="264" spans="1:16" x14ac:dyDescent="0.35">
      <c r="A264" s="261" t="s">
        <v>402</v>
      </c>
      <c r="B264" s="261" t="s">
        <v>6200</v>
      </c>
      <c r="C264" s="262">
        <v>0</v>
      </c>
      <c r="D264" s="263">
        <v>0</v>
      </c>
      <c r="E264" s="263">
        <v>216.69</v>
      </c>
      <c r="F264" s="263">
        <v>216.69</v>
      </c>
      <c r="G264" s="264">
        <v>0</v>
      </c>
      <c r="H264" s="265">
        <v>0</v>
      </c>
      <c r="I264" s="266">
        <v>216.69</v>
      </c>
      <c r="J264" s="266">
        <v>0</v>
      </c>
      <c r="K264" s="261" t="s">
        <v>204</v>
      </c>
      <c r="L264" s="261" t="s">
        <v>5</v>
      </c>
      <c r="M264" s="175"/>
      <c r="N264" s="261" t="s">
        <v>1243</v>
      </c>
      <c r="O264" s="261" t="s">
        <v>1193</v>
      </c>
      <c r="P264" s="267" t="s">
        <v>1239</v>
      </c>
    </row>
    <row r="265" spans="1:16" x14ac:dyDescent="0.35">
      <c r="A265" s="261" t="s">
        <v>403</v>
      </c>
      <c r="B265" s="261" t="s">
        <v>6201</v>
      </c>
      <c r="C265" s="262">
        <v>163.66999999999999</v>
      </c>
      <c r="D265" s="263">
        <v>0</v>
      </c>
      <c r="E265" s="263">
        <v>66.17</v>
      </c>
      <c r="F265" s="263">
        <v>229.84</v>
      </c>
      <c r="G265" s="264">
        <v>0.71210407239818996</v>
      </c>
      <c r="H265" s="265">
        <v>0</v>
      </c>
      <c r="I265" s="266">
        <v>229.84</v>
      </c>
      <c r="J265" s="266">
        <v>0</v>
      </c>
      <c r="K265" s="261" t="s">
        <v>204</v>
      </c>
      <c r="L265" s="261" t="s">
        <v>5</v>
      </c>
      <c r="M265" s="175"/>
      <c r="N265" s="261" t="s">
        <v>1243</v>
      </c>
      <c r="O265" s="261" t="s">
        <v>1193</v>
      </c>
      <c r="P265" s="267" t="s">
        <v>1239</v>
      </c>
    </row>
    <row r="266" spans="1:16" x14ac:dyDescent="0.35">
      <c r="A266" s="261" t="s">
        <v>404</v>
      </c>
      <c r="B266" s="261" t="s">
        <v>6202</v>
      </c>
      <c r="C266" s="262">
        <v>143.57</v>
      </c>
      <c r="D266" s="263">
        <v>0</v>
      </c>
      <c r="E266" s="263">
        <v>69.349999999999994</v>
      </c>
      <c r="F266" s="263">
        <v>212.92</v>
      </c>
      <c r="G266" s="264">
        <v>0.67429081345106101</v>
      </c>
      <c r="H266" s="265">
        <v>0</v>
      </c>
      <c r="I266" s="266">
        <v>212.92</v>
      </c>
      <c r="J266" s="266">
        <v>0</v>
      </c>
      <c r="K266" s="261" t="s">
        <v>204</v>
      </c>
      <c r="L266" s="261" t="s">
        <v>5</v>
      </c>
      <c r="M266" s="175"/>
      <c r="N266" s="261" t="s">
        <v>1243</v>
      </c>
      <c r="O266" s="261" t="s">
        <v>1193</v>
      </c>
      <c r="P266" s="267" t="s">
        <v>1239</v>
      </c>
    </row>
    <row r="267" spans="1:16" x14ac:dyDescent="0.35">
      <c r="A267" s="261" t="s">
        <v>210</v>
      </c>
      <c r="B267" s="261" t="s">
        <v>6203</v>
      </c>
      <c r="C267" s="262">
        <v>169.32</v>
      </c>
      <c r="D267" s="263">
        <v>0</v>
      </c>
      <c r="E267" s="263">
        <v>53.5</v>
      </c>
      <c r="F267" s="263">
        <v>222.82</v>
      </c>
      <c r="G267" s="264">
        <v>0.75989588008257802</v>
      </c>
      <c r="H267" s="265">
        <v>0</v>
      </c>
      <c r="I267" s="266">
        <v>222.82</v>
      </c>
      <c r="J267" s="266">
        <v>0</v>
      </c>
      <c r="K267" s="261" t="s">
        <v>204</v>
      </c>
      <c r="L267" s="261" t="s">
        <v>5</v>
      </c>
      <c r="M267" s="175"/>
      <c r="N267" s="261" t="s">
        <v>1243</v>
      </c>
      <c r="O267" s="261" t="s">
        <v>1193</v>
      </c>
      <c r="P267" s="267" t="s">
        <v>1239</v>
      </c>
    </row>
    <row r="268" spans="1:16" x14ac:dyDescent="0.35">
      <c r="A268" s="261" t="s">
        <v>170</v>
      </c>
      <c r="B268" s="261" t="s">
        <v>6204</v>
      </c>
      <c r="C268" s="262">
        <v>206</v>
      </c>
      <c r="D268" s="263">
        <v>0</v>
      </c>
      <c r="E268" s="263">
        <v>29</v>
      </c>
      <c r="F268" s="263">
        <v>235</v>
      </c>
      <c r="G268" s="264">
        <v>0.876595744680851</v>
      </c>
      <c r="H268" s="265">
        <v>2</v>
      </c>
      <c r="I268" s="266">
        <v>235</v>
      </c>
      <c r="J268" s="266">
        <v>0</v>
      </c>
      <c r="K268" s="261" t="s">
        <v>162</v>
      </c>
      <c r="L268" s="261" t="s">
        <v>5</v>
      </c>
      <c r="M268" s="261" t="s">
        <v>162</v>
      </c>
      <c r="N268" s="261" t="s">
        <v>1240</v>
      </c>
      <c r="O268" s="261" t="s">
        <v>1206</v>
      </c>
      <c r="P268" s="267" t="s">
        <v>1239</v>
      </c>
    </row>
    <row r="269" spans="1:16" x14ac:dyDescent="0.35">
      <c r="A269" s="261" t="s">
        <v>186</v>
      </c>
      <c r="B269" s="261" t="s">
        <v>6205</v>
      </c>
      <c r="C269" s="262">
        <v>162.5</v>
      </c>
      <c r="D269" s="263">
        <v>29</v>
      </c>
      <c r="E269" s="263">
        <v>20</v>
      </c>
      <c r="F269" s="263">
        <v>211.5</v>
      </c>
      <c r="G269" s="264">
        <v>0.76832151300236395</v>
      </c>
      <c r="H269" s="265">
        <v>51.5</v>
      </c>
      <c r="I269" s="266">
        <v>211.5</v>
      </c>
      <c r="J269" s="266">
        <v>0</v>
      </c>
      <c r="K269" s="261" t="s">
        <v>162</v>
      </c>
      <c r="L269" s="261" t="s">
        <v>22</v>
      </c>
      <c r="M269" s="261" t="s">
        <v>162</v>
      </c>
      <c r="N269" s="261" t="s">
        <v>1240</v>
      </c>
      <c r="O269" s="261" t="s">
        <v>1216</v>
      </c>
      <c r="P269" s="267" t="s">
        <v>5868</v>
      </c>
    </row>
    <row r="270" spans="1:16" x14ac:dyDescent="0.35">
      <c r="A270" s="261" t="s">
        <v>345</v>
      </c>
      <c r="B270" s="261" t="s">
        <v>6206</v>
      </c>
      <c r="C270" s="262">
        <v>145.5</v>
      </c>
      <c r="D270" s="263">
        <v>0</v>
      </c>
      <c r="E270" s="263">
        <v>60.5</v>
      </c>
      <c r="F270" s="263">
        <v>206</v>
      </c>
      <c r="G270" s="264">
        <v>0.70631067961164995</v>
      </c>
      <c r="H270" s="265">
        <v>0</v>
      </c>
      <c r="I270" s="266">
        <v>206</v>
      </c>
      <c r="J270" s="266">
        <v>0</v>
      </c>
      <c r="K270" s="261" t="s">
        <v>343</v>
      </c>
      <c r="L270" s="261" t="s">
        <v>5</v>
      </c>
      <c r="M270" s="261" t="s">
        <v>343</v>
      </c>
      <c r="N270" s="261" t="s">
        <v>1252</v>
      </c>
      <c r="O270" s="261" t="s">
        <v>1211</v>
      </c>
      <c r="P270" s="267" t="s">
        <v>1239</v>
      </c>
    </row>
    <row r="271" spans="1:16" x14ac:dyDescent="0.35">
      <c r="A271" s="261" t="s">
        <v>5935</v>
      </c>
      <c r="B271" s="261" t="s">
        <v>6207</v>
      </c>
      <c r="C271" s="262">
        <v>94.5</v>
      </c>
      <c r="D271" s="263">
        <v>0</v>
      </c>
      <c r="E271" s="263">
        <v>116.5</v>
      </c>
      <c r="F271" s="263">
        <v>211</v>
      </c>
      <c r="G271" s="264">
        <v>0.44786729857819901</v>
      </c>
      <c r="H271" s="265">
        <v>0</v>
      </c>
      <c r="I271" s="266">
        <v>211</v>
      </c>
      <c r="J271" s="266">
        <v>0</v>
      </c>
      <c r="K271" s="261" t="s">
        <v>70</v>
      </c>
      <c r="L271" s="261" t="s">
        <v>71</v>
      </c>
      <c r="M271" s="175"/>
      <c r="N271" s="261" t="s">
        <v>1243</v>
      </c>
      <c r="O271" s="261" t="s">
        <v>1210</v>
      </c>
      <c r="P271" s="267" t="s">
        <v>1239</v>
      </c>
    </row>
    <row r="272" spans="1:16" x14ac:dyDescent="0.35">
      <c r="A272" s="261" t="s">
        <v>359</v>
      </c>
      <c r="B272" s="261" t="s">
        <v>7449</v>
      </c>
      <c r="C272" s="262">
        <v>0</v>
      </c>
      <c r="D272" s="263">
        <v>0</v>
      </c>
      <c r="E272" s="263">
        <v>8</v>
      </c>
      <c r="F272" s="263">
        <v>8</v>
      </c>
      <c r="G272" s="264">
        <v>0</v>
      </c>
      <c r="H272" s="265">
        <v>0</v>
      </c>
      <c r="I272" s="266">
        <v>0</v>
      </c>
      <c r="J272" s="266">
        <v>8</v>
      </c>
      <c r="K272" s="261" t="s">
        <v>343</v>
      </c>
      <c r="L272" s="261" t="s">
        <v>22</v>
      </c>
      <c r="M272" s="261" t="s">
        <v>343</v>
      </c>
      <c r="N272" s="261" t="s">
        <v>1252</v>
      </c>
      <c r="O272" s="261" t="s">
        <v>1217</v>
      </c>
      <c r="P272" s="267" t="s">
        <v>5868</v>
      </c>
    </row>
    <row r="273" spans="1:16" x14ac:dyDescent="0.35">
      <c r="A273" s="261" t="s">
        <v>2309</v>
      </c>
      <c r="B273" s="261" t="s">
        <v>6208</v>
      </c>
      <c r="C273" s="262">
        <v>121.25</v>
      </c>
      <c r="D273" s="263">
        <v>0</v>
      </c>
      <c r="E273" s="263">
        <v>85.25</v>
      </c>
      <c r="F273" s="263">
        <v>206.5</v>
      </c>
      <c r="G273" s="264">
        <v>0.58716707021791803</v>
      </c>
      <c r="H273" s="265">
        <v>0</v>
      </c>
      <c r="I273" s="266">
        <v>206.5</v>
      </c>
      <c r="J273" s="266">
        <v>0</v>
      </c>
      <c r="K273" s="261" t="s">
        <v>70</v>
      </c>
      <c r="L273" s="261" t="s">
        <v>78</v>
      </c>
      <c r="M273" s="175"/>
      <c r="N273" s="261" t="s">
        <v>1243</v>
      </c>
      <c r="O273" s="261" t="s">
        <v>1210</v>
      </c>
      <c r="P273" s="267" t="s">
        <v>1239</v>
      </c>
    </row>
    <row r="274" spans="1:16" x14ac:dyDescent="0.35">
      <c r="A274" s="261" t="s">
        <v>5687</v>
      </c>
      <c r="B274" s="261" t="s">
        <v>6209</v>
      </c>
      <c r="C274" s="262">
        <v>149.25</v>
      </c>
      <c r="D274" s="263">
        <v>0</v>
      </c>
      <c r="E274" s="263">
        <v>50.75</v>
      </c>
      <c r="F274" s="263">
        <v>200</v>
      </c>
      <c r="G274" s="264">
        <v>0</v>
      </c>
      <c r="H274" s="265">
        <v>0</v>
      </c>
      <c r="I274" s="266">
        <v>200</v>
      </c>
      <c r="J274" s="266">
        <v>0</v>
      </c>
      <c r="K274" s="261" t="s">
        <v>70</v>
      </c>
      <c r="L274" s="261" t="s">
        <v>5676</v>
      </c>
      <c r="M274" s="175"/>
      <c r="N274" s="261" t="s">
        <v>1260</v>
      </c>
      <c r="O274" s="261" t="s">
        <v>6581</v>
      </c>
      <c r="P274" s="267" t="s">
        <v>1239</v>
      </c>
    </row>
    <row r="275" spans="1:16" x14ac:dyDescent="0.35">
      <c r="A275" s="261" t="s">
        <v>7450</v>
      </c>
      <c r="B275" s="261" t="s">
        <v>7451</v>
      </c>
      <c r="C275" s="262">
        <v>98.75</v>
      </c>
      <c r="D275" s="263">
        <v>0</v>
      </c>
      <c r="E275" s="263">
        <v>22.5</v>
      </c>
      <c r="F275" s="263">
        <v>121.25</v>
      </c>
      <c r="G275" s="264">
        <v>0.81443298969072198</v>
      </c>
      <c r="H275" s="265">
        <v>0</v>
      </c>
      <c r="I275" s="266">
        <v>121.25</v>
      </c>
      <c r="J275" s="266">
        <v>0</v>
      </c>
      <c r="K275" s="261" t="s">
        <v>70</v>
      </c>
      <c r="L275" s="261" t="s">
        <v>86</v>
      </c>
      <c r="M275" s="175"/>
      <c r="N275" s="261" t="s">
        <v>1243</v>
      </c>
      <c r="O275" s="261" t="s">
        <v>1210</v>
      </c>
      <c r="P275" s="267" t="s">
        <v>1239</v>
      </c>
    </row>
    <row r="276" spans="1:16" x14ac:dyDescent="0.35">
      <c r="A276" s="261" t="s">
        <v>7452</v>
      </c>
      <c r="B276" s="261" t="s">
        <v>7453</v>
      </c>
      <c r="C276" s="262">
        <v>0</v>
      </c>
      <c r="D276" s="263">
        <v>0</v>
      </c>
      <c r="E276" s="263">
        <v>8</v>
      </c>
      <c r="F276" s="263">
        <v>8</v>
      </c>
      <c r="G276" s="264">
        <v>0</v>
      </c>
      <c r="H276" s="265">
        <v>0</v>
      </c>
      <c r="I276" s="266">
        <v>0</v>
      </c>
      <c r="J276" s="266">
        <v>8</v>
      </c>
      <c r="K276" s="261" t="s">
        <v>270</v>
      </c>
      <c r="L276" s="261" t="s">
        <v>120</v>
      </c>
      <c r="M276" s="175"/>
      <c r="N276" s="261" t="s">
        <v>1253</v>
      </c>
      <c r="O276" s="261" t="s">
        <v>1213</v>
      </c>
      <c r="P276" s="267" t="s">
        <v>5882</v>
      </c>
    </row>
    <row r="277" spans="1:16" x14ac:dyDescent="0.35">
      <c r="A277" s="261" t="s">
        <v>5846</v>
      </c>
      <c r="B277" s="261" t="s">
        <v>6210</v>
      </c>
      <c r="C277" s="262">
        <v>127.75</v>
      </c>
      <c r="D277" s="263">
        <v>3</v>
      </c>
      <c r="E277" s="263">
        <v>72.5</v>
      </c>
      <c r="F277" s="263">
        <v>203.25</v>
      </c>
      <c r="G277" s="264">
        <v>0.628536285362854</v>
      </c>
      <c r="H277" s="265">
        <v>0</v>
      </c>
      <c r="I277" s="266">
        <v>203.25</v>
      </c>
      <c r="J277" s="266">
        <v>0</v>
      </c>
      <c r="K277" s="261" t="s">
        <v>270</v>
      </c>
      <c r="L277" s="261" t="s">
        <v>5</v>
      </c>
      <c r="M277" s="175"/>
      <c r="N277" s="261" t="s">
        <v>1243</v>
      </c>
      <c r="O277" s="261" t="s">
        <v>1205</v>
      </c>
      <c r="P277" s="267" t="s">
        <v>1239</v>
      </c>
    </row>
    <row r="278" spans="1:16" x14ac:dyDescent="0.35">
      <c r="A278" s="261" t="s">
        <v>113</v>
      </c>
      <c r="B278" s="261" t="s">
        <v>6211</v>
      </c>
      <c r="C278" s="262">
        <v>0</v>
      </c>
      <c r="D278" s="263">
        <v>185.25</v>
      </c>
      <c r="E278" s="263">
        <v>0</v>
      </c>
      <c r="F278" s="263">
        <v>185.25</v>
      </c>
      <c r="G278" s="264">
        <v>0</v>
      </c>
      <c r="H278" s="265">
        <v>0</v>
      </c>
      <c r="I278" s="266">
        <v>185.25</v>
      </c>
      <c r="J278" s="266">
        <v>0</v>
      </c>
      <c r="K278" s="261" t="s">
        <v>110</v>
      </c>
      <c r="L278" s="175"/>
      <c r="M278" s="175"/>
      <c r="N278" s="261" t="s">
        <v>1253</v>
      </c>
      <c r="O278" s="261" t="s">
        <v>1199</v>
      </c>
      <c r="P278" s="267" t="s">
        <v>5871</v>
      </c>
    </row>
    <row r="279" spans="1:16" x14ac:dyDescent="0.35">
      <c r="A279" s="261" t="s">
        <v>33</v>
      </c>
      <c r="B279" s="261" t="s">
        <v>6212</v>
      </c>
      <c r="C279" s="262">
        <v>0</v>
      </c>
      <c r="D279" s="263">
        <v>189.5</v>
      </c>
      <c r="E279" s="263">
        <v>10.5</v>
      </c>
      <c r="F279" s="263">
        <v>200</v>
      </c>
      <c r="G279" s="264">
        <v>0</v>
      </c>
      <c r="H279" s="265">
        <v>0</v>
      </c>
      <c r="I279" s="266">
        <v>200</v>
      </c>
      <c r="J279" s="266">
        <v>0</v>
      </c>
      <c r="K279" s="261" t="s">
        <v>4</v>
      </c>
      <c r="L279" s="261" t="s">
        <v>31</v>
      </c>
      <c r="M279" s="175"/>
      <c r="N279" s="261" t="s">
        <v>1249</v>
      </c>
      <c r="O279" s="261" t="s">
        <v>1194</v>
      </c>
      <c r="P279" s="267" t="s">
        <v>5872</v>
      </c>
    </row>
    <row r="280" spans="1:16" x14ac:dyDescent="0.35">
      <c r="A280" s="261" t="s">
        <v>28</v>
      </c>
      <c r="B280" s="261" t="s">
        <v>6213</v>
      </c>
      <c r="C280" s="262">
        <v>14.5</v>
      </c>
      <c r="D280" s="263">
        <v>0</v>
      </c>
      <c r="E280" s="263">
        <v>192.5</v>
      </c>
      <c r="F280" s="263">
        <v>207</v>
      </c>
      <c r="G280" s="264">
        <v>7.0048309178743995E-2</v>
      </c>
      <c r="H280" s="265">
        <v>0</v>
      </c>
      <c r="I280" s="266">
        <v>207</v>
      </c>
      <c r="J280" s="266">
        <v>0</v>
      </c>
      <c r="K280" s="261" t="s">
        <v>4</v>
      </c>
      <c r="L280" s="261" t="s">
        <v>22</v>
      </c>
      <c r="M280" s="175"/>
      <c r="N280" s="261" t="s">
        <v>1249</v>
      </c>
      <c r="O280" s="261" t="s">
        <v>1194</v>
      </c>
      <c r="P280" s="267" t="s">
        <v>5870</v>
      </c>
    </row>
    <row r="281" spans="1:16" x14ac:dyDescent="0.35">
      <c r="A281" s="261" t="s">
        <v>379</v>
      </c>
      <c r="B281" s="261" t="s">
        <v>6214</v>
      </c>
      <c r="C281" s="262">
        <v>150.5</v>
      </c>
      <c r="D281" s="263">
        <v>23</v>
      </c>
      <c r="E281" s="263">
        <v>26.5</v>
      </c>
      <c r="F281" s="263">
        <v>200</v>
      </c>
      <c r="G281" s="264">
        <v>0.75249999999999995</v>
      </c>
      <c r="H281" s="265">
        <v>0</v>
      </c>
      <c r="I281" s="266">
        <v>200</v>
      </c>
      <c r="J281" s="266">
        <v>0</v>
      </c>
      <c r="K281" s="261" t="s">
        <v>361</v>
      </c>
      <c r="L281" s="261" t="s">
        <v>22</v>
      </c>
      <c r="M281" s="175"/>
      <c r="N281" s="261" t="s">
        <v>1242</v>
      </c>
      <c r="O281" s="261" t="s">
        <v>1197</v>
      </c>
      <c r="P281" s="267" t="s">
        <v>5868</v>
      </c>
    </row>
    <row r="282" spans="1:16" x14ac:dyDescent="0.35">
      <c r="A282" s="261" t="s">
        <v>1266</v>
      </c>
      <c r="B282" s="261" t="s">
        <v>6215</v>
      </c>
      <c r="C282" s="262">
        <v>122</v>
      </c>
      <c r="D282" s="263">
        <v>0</v>
      </c>
      <c r="E282" s="263">
        <v>94</v>
      </c>
      <c r="F282" s="263">
        <v>216</v>
      </c>
      <c r="G282" s="264">
        <v>0.56481481481481499</v>
      </c>
      <c r="H282" s="265">
        <v>0</v>
      </c>
      <c r="I282" s="266">
        <v>216</v>
      </c>
      <c r="J282" s="266">
        <v>0</v>
      </c>
      <c r="K282" s="261" t="s">
        <v>1257</v>
      </c>
      <c r="L282" s="261" t="s">
        <v>5</v>
      </c>
      <c r="M282" s="175"/>
      <c r="N282" s="261" t="s">
        <v>1243</v>
      </c>
      <c r="O282" s="261" t="s">
        <v>1459</v>
      </c>
      <c r="P282" s="267" t="s">
        <v>1239</v>
      </c>
    </row>
    <row r="283" spans="1:16" x14ac:dyDescent="0.35">
      <c r="A283" s="261" t="s">
        <v>144</v>
      </c>
      <c r="B283" s="261" t="s">
        <v>6216</v>
      </c>
      <c r="C283" s="262">
        <v>334</v>
      </c>
      <c r="D283" s="263">
        <v>0</v>
      </c>
      <c r="E283" s="263">
        <v>66</v>
      </c>
      <c r="F283" s="263">
        <v>400</v>
      </c>
      <c r="G283" s="264">
        <v>0.83499999999999996</v>
      </c>
      <c r="H283" s="265">
        <v>0</v>
      </c>
      <c r="I283" s="266">
        <v>400</v>
      </c>
      <c r="J283" s="266">
        <v>0</v>
      </c>
      <c r="K283" s="261" t="s">
        <v>139</v>
      </c>
      <c r="L283" s="261" t="s">
        <v>10</v>
      </c>
      <c r="M283" s="175"/>
      <c r="N283" s="261" t="s">
        <v>1243</v>
      </c>
      <c r="O283" s="261" t="s">
        <v>1460</v>
      </c>
      <c r="P283" s="267" t="s">
        <v>1239</v>
      </c>
    </row>
    <row r="284" spans="1:16" x14ac:dyDescent="0.35">
      <c r="A284" s="261" t="s">
        <v>144</v>
      </c>
      <c r="B284" s="261" t="s">
        <v>6217</v>
      </c>
      <c r="C284" s="262">
        <v>334</v>
      </c>
      <c r="D284" s="263">
        <v>0</v>
      </c>
      <c r="E284" s="263">
        <v>66</v>
      </c>
      <c r="F284" s="263">
        <v>400</v>
      </c>
      <c r="G284" s="264">
        <v>0.83499999999999996</v>
      </c>
      <c r="H284" s="265">
        <v>0</v>
      </c>
      <c r="I284" s="266">
        <v>400</v>
      </c>
      <c r="J284" s="266">
        <v>0</v>
      </c>
      <c r="K284" s="175"/>
      <c r="L284" s="175"/>
      <c r="M284" s="175"/>
      <c r="N284" s="261" t="s">
        <v>1243</v>
      </c>
      <c r="O284" s="261" t="s">
        <v>1222</v>
      </c>
      <c r="P284" s="267" t="s">
        <v>5869</v>
      </c>
    </row>
    <row r="285" spans="1:16" x14ac:dyDescent="0.35">
      <c r="A285" s="261" t="s">
        <v>7454</v>
      </c>
      <c r="B285" s="261" t="s">
        <v>7455</v>
      </c>
      <c r="C285" s="262">
        <v>0</v>
      </c>
      <c r="D285" s="263">
        <v>0</v>
      </c>
      <c r="E285" s="263">
        <v>96</v>
      </c>
      <c r="F285" s="263">
        <v>96</v>
      </c>
      <c r="G285" s="264">
        <v>0</v>
      </c>
      <c r="H285" s="265">
        <v>40</v>
      </c>
      <c r="I285" s="266">
        <v>96</v>
      </c>
      <c r="J285" s="266">
        <v>0</v>
      </c>
      <c r="K285" s="261" t="s">
        <v>1257</v>
      </c>
      <c r="L285" s="261" t="s">
        <v>5</v>
      </c>
      <c r="M285" s="175"/>
      <c r="N285" s="261" t="s">
        <v>1243</v>
      </c>
      <c r="O285" s="261" t="s">
        <v>1459</v>
      </c>
      <c r="P285" s="267" t="s">
        <v>1239</v>
      </c>
    </row>
    <row r="286" spans="1:16" x14ac:dyDescent="0.35">
      <c r="A286" s="261" t="s">
        <v>145</v>
      </c>
      <c r="B286" s="261" t="s">
        <v>6218</v>
      </c>
      <c r="C286" s="262">
        <v>158</v>
      </c>
      <c r="D286" s="263">
        <v>0</v>
      </c>
      <c r="E286" s="263">
        <v>42</v>
      </c>
      <c r="F286" s="263">
        <v>200</v>
      </c>
      <c r="G286" s="264">
        <v>0.79</v>
      </c>
      <c r="H286" s="265">
        <v>0</v>
      </c>
      <c r="I286" s="266">
        <v>200</v>
      </c>
      <c r="J286" s="266">
        <v>0</v>
      </c>
      <c r="K286" s="261" t="s">
        <v>139</v>
      </c>
      <c r="L286" s="261" t="s">
        <v>14</v>
      </c>
      <c r="M286" s="175"/>
      <c r="N286" s="261" t="s">
        <v>1243</v>
      </c>
      <c r="O286" s="261" t="s">
        <v>1460</v>
      </c>
      <c r="P286" s="267" t="s">
        <v>1239</v>
      </c>
    </row>
    <row r="287" spans="1:16" x14ac:dyDescent="0.35">
      <c r="A287" s="261" t="s">
        <v>146</v>
      </c>
      <c r="B287" s="261" t="s">
        <v>6219</v>
      </c>
      <c r="C287" s="262">
        <v>362</v>
      </c>
      <c r="D287" s="263">
        <v>0</v>
      </c>
      <c r="E287" s="263">
        <v>70</v>
      </c>
      <c r="F287" s="263">
        <v>432</v>
      </c>
      <c r="G287" s="264">
        <v>0.83796296296296302</v>
      </c>
      <c r="H287" s="265">
        <v>0</v>
      </c>
      <c r="I287" s="266">
        <v>432</v>
      </c>
      <c r="J287" s="266">
        <v>0</v>
      </c>
      <c r="K287" s="261" t="s">
        <v>139</v>
      </c>
      <c r="L287" s="261" t="s">
        <v>5</v>
      </c>
      <c r="M287" s="175"/>
      <c r="N287" s="261" t="s">
        <v>1243</v>
      </c>
      <c r="O287" s="261" t="s">
        <v>1460</v>
      </c>
      <c r="P287" s="267" t="s">
        <v>1239</v>
      </c>
    </row>
    <row r="288" spans="1:16" x14ac:dyDescent="0.35">
      <c r="A288" s="261" t="s">
        <v>146</v>
      </c>
      <c r="B288" s="261" t="s">
        <v>6220</v>
      </c>
      <c r="C288" s="262">
        <v>362</v>
      </c>
      <c r="D288" s="263">
        <v>0</v>
      </c>
      <c r="E288" s="263">
        <v>70</v>
      </c>
      <c r="F288" s="263">
        <v>432</v>
      </c>
      <c r="G288" s="264">
        <v>0.83796296296296302</v>
      </c>
      <c r="H288" s="265">
        <v>0</v>
      </c>
      <c r="I288" s="266">
        <v>432</v>
      </c>
      <c r="J288" s="266">
        <v>0</v>
      </c>
      <c r="K288" s="175"/>
      <c r="L288" s="175"/>
      <c r="M288" s="175"/>
      <c r="N288" s="261" t="s">
        <v>1243</v>
      </c>
      <c r="O288" s="261" t="s">
        <v>1222</v>
      </c>
      <c r="P288" s="267" t="s">
        <v>5869</v>
      </c>
    </row>
    <row r="289" spans="1:16" x14ac:dyDescent="0.35">
      <c r="A289" s="261" t="s">
        <v>5815</v>
      </c>
      <c r="B289" s="261" t="s">
        <v>6221</v>
      </c>
      <c r="C289" s="262">
        <v>41.5</v>
      </c>
      <c r="D289" s="263">
        <v>0</v>
      </c>
      <c r="E289" s="263">
        <v>161.5</v>
      </c>
      <c r="F289" s="263">
        <v>203</v>
      </c>
      <c r="G289" s="264">
        <v>0.20443349753694601</v>
      </c>
      <c r="H289" s="265">
        <v>0</v>
      </c>
      <c r="I289" s="266">
        <v>203</v>
      </c>
      <c r="J289" s="266">
        <v>0</v>
      </c>
      <c r="K289" s="261" t="s">
        <v>361</v>
      </c>
      <c r="L289" s="261" t="s">
        <v>5</v>
      </c>
      <c r="M289" s="175"/>
      <c r="N289" s="261" t="s">
        <v>1243</v>
      </c>
      <c r="O289" s="261" t="s">
        <v>1212</v>
      </c>
      <c r="P289" s="267" t="s">
        <v>1239</v>
      </c>
    </row>
    <row r="290" spans="1:16" x14ac:dyDescent="0.35">
      <c r="A290" s="261" t="s">
        <v>147</v>
      </c>
      <c r="B290" s="261" t="s">
        <v>6222</v>
      </c>
      <c r="C290" s="262">
        <v>146</v>
      </c>
      <c r="D290" s="263">
        <v>7</v>
      </c>
      <c r="E290" s="263">
        <v>63</v>
      </c>
      <c r="F290" s="263">
        <v>216</v>
      </c>
      <c r="G290" s="264">
        <v>0.67592592592592604</v>
      </c>
      <c r="H290" s="265">
        <v>0</v>
      </c>
      <c r="I290" s="266">
        <v>216</v>
      </c>
      <c r="J290" s="266">
        <v>0</v>
      </c>
      <c r="K290" s="261" t="s">
        <v>139</v>
      </c>
      <c r="L290" s="261" t="s">
        <v>10</v>
      </c>
      <c r="M290" s="175"/>
      <c r="N290" s="261" t="s">
        <v>1243</v>
      </c>
      <c r="O290" s="261" t="s">
        <v>1460</v>
      </c>
      <c r="P290" s="267" t="s">
        <v>1239</v>
      </c>
    </row>
    <row r="291" spans="1:16" x14ac:dyDescent="0.35">
      <c r="A291" s="261" t="s">
        <v>5742</v>
      </c>
      <c r="B291" s="261" t="s">
        <v>6223</v>
      </c>
      <c r="C291" s="262">
        <v>130</v>
      </c>
      <c r="D291" s="263">
        <v>0</v>
      </c>
      <c r="E291" s="263">
        <v>97.5</v>
      </c>
      <c r="F291" s="263">
        <v>227.5</v>
      </c>
      <c r="G291" s="264">
        <v>0.57142857142857095</v>
      </c>
      <c r="H291" s="265">
        <v>0</v>
      </c>
      <c r="I291" s="266">
        <v>227.5</v>
      </c>
      <c r="J291" s="266">
        <v>0</v>
      </c>
      <c r="K291" s="261" t="s">
        <v>281</v>
      </c>
      <c r="L291" s="261" t="s">
        <v>10</v>
      </c>
      <c r="M291" s="175"/>
      <c r="N291" s="261" t="s">
        <v>1243</v>
      </c>
      <c r="O291" s="261" t="s">
        <v>1202</v>
      </c>
      <c r="P291" s="267" t="s">
        <v>1239</v>
      </c>
    </row>
    <row r="292" spans="1:16" x14ac:dyDescent="0.35">
      <c r="A292" s="261" t="s">
        <v>5688</v>
      </c>
      <c r="B292" s="261" t="s">
        <v>6224</v>
      </c>
      <c r="C292" s="262">
        <v>120</v>
      </c>
      <c r="D292" s="263">
        <v>9</v>
      </c>
      <c r="E292" s="263">
        <v>84</v>
      </c>
      <c r="F292" s="263">
        <v>213</v>
      </c>
      <c r="G292" s="264">
        <v>0.27230046948356801</v>
      </c>
      <c r="H292" s="265">
        <v>4</v>
      </c>
      <c r="I292" s="266">
        <v>213</v>
      </c>
      <c r="J292" s="266">
        <v>0</v>
      </c>
      <c r="K292" s="261" t="s">
        <v>70</v>
      </c>
      <c r="L292" s="261" t="s">
        <v>339</v>
      </c>
      <c r="M292" s="175"/>
      <c r="N292" s="261" t="s">
        <v>1260</v>
      </c>
      <c r="O292" s="261" t="s">
        <v>1210</v>
      </c>
      <c r="P292" s="267" t="s">
        <v>1239</v>
      </c>
    </row>
    <row r="293" spans="1:16" x14ac:dyDescent="0.35">
      <c r="A293" s="261" t="s">
        <v>258</v>
      </c>
      <c r="B293" s="261" t="s">
        <v>6225</v>
      </c>
      <c r="C293" s="262">
        <v>0</v>
      </c>
      <c r="D293" s="263">
        <v>0</v>
      </c>
      <c r="E293" s="263">
        <v>209.5</v>
      </c>
      <c r="F293" s="263">
        <v>209.5</v>
      </c>
      <c r="G293" s="264">
        <v>0</v>
      </c>
      <c r="H293" s="265">
        <v>0</v>
      </c>
      <c r="I293" s="266">
        <v>209.5</v>
      </c>
      <c r="J293" s="266">
        <v>0</v>
      </c>
      <c r="K293" s="261" t="s">
        <v>227</v>
      </c>
      <c r="L293" s="261" t="s">
        <v>22</v>
      </c>
      <c r="M293" s="175"/>
      <c r="N293" s="261" t="s">
        <v>1253</v>
      </c>
      <c r="O293" s="261" t="s">
        <v>1198</v>
      </c>
      <c r="P293" s="267" t="s">
        <v>5868</v>
      </c>
    </row>
    <row r="294" spans="1:16" x14ac:dyDescent="0.35">
      <c r="A294" s="261" t="s">
        <v>199</v>
      </c>
      <c r="B294" s="261" t="s">
        <v>6226</v>
      </c>
      <c r="C294" s="262">
        <v>0</v>
      </c>
      <c r="D294" s="263">
        <v>0</v>
      </c>
      <c r="E294" s="263">
        <v>88</v>
      </c>
      <c r="F294" s="263">
        <v>88</v>
      </c>
      <c r="G294" s="264">
        <v>0</v>
      </c>
      <c r="H294" s="265">
        <v>0</v>
      </c>
      <c r="I294" s="266">
        <v>88</v>
      </c>
      <c r="J294" s="266">
        <v>0</v>
      </c>
      <c r="K294" s="261" t="s">
        <v>192</v>
      </c>
      <c r="L294" s="261" t="s">
        <v>22</v>
      </c>
      <c r="M294" s="175"/>
      <c r="N294" s="261" t="s">
        <v>1253</v>
      </c>
      <c r="O294" s="261" t="s">
        <v>1199</v>
      </c>
      <c r="P294" s="267" t="s">
        <v>5868</v>
      </c>
    </row>
    <row r="295" spans="1:16" x14ac:dyDescent="0.35">
      <c r="A295" s="261" t="s">
        <v>104</v>
      </c>
      <c r="B295" s="261" t="s">
        <v>6227</v>
      </c>
      <c r="C295" s="262">
        <v>98</v>
      </c>
      <c r="D295" s="263">
        <v>12</v>
      </c>
      <c r="E295" s="263">
        <v>16</v>
      </c>
      <c r="F295" s="263">
        <v>126</v>
      </c>
      <c r="G295" s="264">
        <v>0.77777777777777801</v>
      </c>
      <c r="H295" s="265">
        <v>8</v>
      </c>
      <c r="I295" s="266">
        <v>126</v>
      </c>
      <c r="J295" s="266">
        <v>0</v>
      </c>
      <c r="K295" s="261" t="s">
        <v>70</v>
      </c>
      <c r="L295" s="261" t="s">
        <v>98</v>
      </c>
      <c r="M295" s="175"/>
      <c r="N295" s="261" t="s">
        <v>1268</v>
      </c>
      <c r="O295" s="261" t="s">
        <v>1210</v>
      </c>
      <c r="P295" s="267" t="s">
        <v>1239</v>
      </c>
    </row>
    <row r="296" spans="1:16" x14ac:dyDescent="0.35">
      <c r="A296" s="261" t="s">
        <v>12</v>
      </c>
      <c r="B296" s="261" t="s">
        <v>6228</v>
      </c>
      <c r="C296" s="262">
        <v>190.75</v>
      </c>
      <c r="D296" s="263">
        <v>4.25</v>
      </c>
      <c r="E296" s="263">
        <v>35.5</v>
      </c>
      <c r="F296" s="263">
        <v>230.5</v>
      </c>
      <c r="G296" s="264">
        <v>0.82754880694143196</v>
      </c>
      <c r="H296" s="265">
        <v>0</v>
      </c>
      <c r="I296" s="266">
        <v>230.5</v>
      </c>
      <c r="J296" s="266">
        <v>0</v>
      </c>
      <c r="K296" s="261" t="s">
        <v>4</v>
      </c>
      <c r="L296" s="261" t="s">
        <v>10</v>
      </c>
      <c r="M296" s="175"/>
      <c r="N296" s="261" t="s">
        <v>1244</v>
      </c>
      <c r="O296" s="261" t="s">
        <v>1208</v>
      </c>
      <c r="P296" s="267" t="s">
        <v>1239</v>
      </c>
    </row>
    <row r="297" spans="1:16" x14ac:dyDescent="0.35">
      <c r="A297" s="261" t="s">
        <v>5847</v>
      </c>
      <c r="B297" s="261" t="s">
        <v>6229</v>
      </c>
      <c r="C297" s="262">
        <v>55.75</v>
      </c>
      <c r="D297" s="263">
        <v>8.5</v>
      </c>
      <c r="E297" s="263">
        <v>115.25</v>
      </c>
      <c r="F297" s="263">
        <v>179.5</v>
      </c>
      <c r="G297" s="264">
        <v>0.31058495821727</v>
      </c>
      <c r="H297" s="265">
        <v>0</v>
      </c>
      <c r="I297" s="266">
        <v>179.5</v>
      </c>
      <c r="J297" s="266">
        <v>0</v>
      </c>
      <c r="K297" s="261" t="s">
        <v>4</v>
      </c>
      <c r="L297" s="261" t="s">
        <v>5</v>
      </c>
      <c r="M297" s="175"/>
      <c r="N297" s="261" t="s">
        <v>1243</v>
      </c>
      <c r="O297" s="261" t="s">
        <v>1208</v>
      </c>
      <c r="P297" s="267" t="s">
        <v>1239</v>
      </c>
    </row>
    <row r="298" spans="1:16" x14ac:dyDescent="0.35">
      <c r="A298" s="261" t="s">
        <v>6569</v>
      </c>
      <c r="B298" s="261" t="s">
        <v>6570</v>
      </c>
      <c r="C298" s="262">
        <v>21.5</v>
      </c>
      <c r="D298" s="263">
        <v>0</v>
      </c>
      <c r="E298" s="263">
        <v>178.5</v>
      </c>
      <c r="F298" s="263">
        <v>200</v>
      </c>
      <c r="G298" s="264">
        <v>0.1075</v>
      </c>
      <c r="H298" s="265">
        <v>0</v>
      </c>
      <c r="I298" s="266">
        <v>200</v>
      </c>
      <c r="J298" s="266">
        <v>0</v>
      </c>
      <c r="K298" s="261" t="s">
        <v>343</v>
      </c>
      <c r="L298" s="261" t="s">
        <v>5</v>
      </c>
      <c r="M298" s="261" t="s">
        <v>343</v>
      </c>
      <c r="N298" s="261" t="s">
        <v>1243</v>
      </c>
      <c r="O298" s="261" t="s">
        <v>1211</v>
      </c>
      <c r="P298" s="267" t="s">
        <v>1239</v>
      </c>
    </row>
    <row r="299" spans="1:16" x14ac:dyDescent="0.35">
      <c r="A299" s="261" t="s">
        <v>330</v>
      </c>
      <c r="B299" s="261" t="s">
        <v>6230</v>
      </c>
      <c r="C299" s="262">
        <v>174.75</v>
      </c>
      <c r="D299" s="263">
        <v>8.5</v>
      </c>
      <c r="E299" s="263">
        <v>28.5</v>
      </c>
      <c r="F299" s="263">
        <v>211.75</v>
      </c>
      <c r="G299" s="264">
        <v>0.82526564344746201</v>
      </c>
      <c r="H299" s="265">
        <v>0</v>
      </c>
      <c r="I299" s="266">
        <v>211.75</v>
      </c>
      <c r="J299" s="266">
        <v>0</v>
      </c>
      <c r="K299" s="261" t="s">
        <v>309</v>
      </c>
      <c r="L299" s="261" t="s">
        <v>22</v>
      </c>
      <c r="M299" s="175"/>
      <c r="N299" s="261" t="s">
        <v>1254</v>
      </c>
      <c r="O299" s="261" t="s">
        <v>1215</v>
      </c>
      <c r="P299" s="267" t="s">
        <v>5868</v>
      </c>
    </row>
    <row r="300" spans="1:16" x14ac:dyDescent="0.35">
      <c r="A300" s="261" t="s">
        <v>289</v>
      </c>
      <c r="B300" s="261" t="s">
        <v>6231</v>
      </c>
      <c r="C300" s="262">
        <v>172</v>
      </c>
      <c r="D300" s="263">
        <v>0</v>
      </c>
      <c r="E300" s="263">
        <v>56</v>
      </c>
      <c r="F300" s="263">
        <v>228</v>
      </c>
      <c r="G300" s="264">
        <v>0.75438596491228105</v>
      </c>
      <c r="H300" s="265">
        <v>0</v>
      </c>
      <c r="I300" s="266">
        <v>228</v>
      </c>
      <c r="J300" s="266">
        <v>0</v>
      </c>
      <c r="K300" s="261" t="s">
        <v>281</v>
      </c>
      <c r="L300" s="261" t="s">
        <v>14</v>
      </c>
      <c r="M300" s="175"/>
      <c r="N300" s="261" t="s">
        <v>1247</v>
      </c>
      <c r="O300" s="261" t="s">
        <v>1202</v>
      </c>
      <c r="P300" s="267" t="s">
        <v>1239</v>
      </c>
    </row>
    <row r="301" spans="1:16" x14ac:dyDescent="0.35">
      <c r="A301" s="261" t="s">
        <v>290</v>
      </c>
      <c r="B301" s="261" t="s">
        <v>6232</v>
      </c>
      <c r="C301" s="262">
        <v>138.5</v>
      </c>
      <c r="D301" s="263">
        <v>0</v>
      </c>
      <c r="E301" s="263">
        <v>43.5</v>
      </c>
      <c r="F301" s="263">
        <v>182</v>
      </c>
      <c r="G301" s="264">
        <v>0.76098901098901095</v>
      </c>
      <c r="H301" s="265">
        <v>0</v>
      </c>
      <c r="I301" s="266">
        <v>182</v>
      </c>
      <c r="J301" s="266">
        <v>0</v>
      </c>
      <c r="K301" s="261" t="s">
        <v>281</v>
      </c>
      <c r="L301" s="261" t="s">
        <v>5810</v>
      </c>
      <c r="M301" s="175"/>
      <c r="N301" s="261" t="s">
        <v>1243</v>
      </c>
      <c r="O301" s="261" t="s">
        <v>1465</v>
      </c>
      <c r="P301" s="267" t="s">
        <v>5870</v>
      </c>
    </row>
    <row r="302" spans="1:16" x14ac:dyDescent="0.35">
      <c r="A302" s="261" t="s">
        <v>83</v>
      </c>
      <c r="B302" s="261" t="s">
        <v>6233</v>
      </c>
      <c r="C302" s="262">
        <v>227</v>
      </c>
      <c r="D302" s="263">
        <v>2.5</v>
      </c>
      <c r="E302" s="263">
        <v>25.5</v>
      </c>
      <c r="F302" s="263">
        <v>255</v>
      </c>
      <c r="G302" s="264">
        <v>0.89019607843137305</v>
      </c>
      <c r="H302" s="265">
        <v>0</v>
      </c>
      <c r="I302" s="266">
        <v>255</v>
      </c>
      <c r="J302" s="266">
        <v>0</v>
      </c>
      <c r="K302" s="261" t="s">
        <v>70</v>
      </c>
      <c r="L302" s="261" t="s">
        <v>78</v>
      </c>
      <c r="M302" s="175"/>
      <c r="N302" s="261" t="s">
        <v>1253</v>
      </c>
      <c r="O302" s="261" t="s">
        <v>1210</v>
      </c>
      <c r="P302" s="267" t="s">
        <v>1239</v>
      </c>
    </row>
    <row r="303" spans="1:16" x14ac:dyDescent="0.35">
      <c r="A303" s="261" t="s">
        <v>148</v>
      </c>
      <c r="B303" s="261" t="s">
        <v>6234</v>
      </c>
      <c r="C303" s="262">
        <v>167.5</v>
      </c>
      <c r="D303" s="263">
        <v>0</v>
      </c>
      <c r="E303" s="263">
        <v>40.5</v>
      </c>
      <c r="F303" s="263">
        <v>208</v>
      </c>
      <c r="G303" s="264">
        <v>0.80528846153846201</v>
      </c>
      <c r="H303" s="265">
        <v>0</v>
      </c>
      <c r="I303" s="266">
        <v>208</v>
      </c>
      <c r="J303" s="266">
        <v>0</v>
      </c>
      <c r="K303" s="261" t="s">
        <v>139</v>
      </c>
      <c r="L303" s="261" t="s">
        <v>5</v>
      </c>
      <c r="M303" s="175"/>
      <c r="N303" s="261" t="s">
        <v>1243</v>
      </c>
      <c r="O303" s="261" t="s">
        <v>1460</v>
      </c>
      <c r="P303" s="267" t="s">
        <v>1239</v>
      </c>
    </row>
    <row r="304" spans="1:16" x14ac:dyDescent="0.35">
      <c r="A304" s="261" t="s">
        <v>249</v>
      </c>
      <c r="B304" s="261" t="s">
        <v>6235</v>
      </c>
      <c r="C304" s="262">
        <v>82.5</v>
      </c>
      <c r="D304" s="263">
        <v>0</v>
      </c>
      <c r="E304" s="263">
        <v>77.5</v>
      </c>
      <c r="F304" s="263">
        <v>160</v>
      </c>
      <c r="G304" s="264">
        <v>0.515625</v>
      </c>
      <c r="H304" s="265">
        <v>0</v>
      </c>
      <c r="I304" s="266">
        <v>160</v>
      </c>
      <c r="J304" s="266">
        <v>0</v>
      </c>
      <c r="K304" s="261" t="s">
        <v>227</v>
      </c>
      <c r="L304" s="261" t="s">
        <v>120</v>
      </c>
      <c r="M304" s="175"/>
      <c r="N304" s="261" t="s">
        <v>1250</v>
      </c>
      <c r="O304" s="261" t="s">
        <v>1198</v>
      </c>
      <c r="P304" s="267" t="s">
        <v>5870</v>
      </c>
    </row>
    <row r="305" spans="1:16" x14ac:dyDescent="0.35">
      <c r="A305" s="261" t="s">
        <v>94</v>
      </c>
      <c r="B305" s="261" t="s">
        <v>6236</v>
      </c>
      <c r="C305" s="262">
        <v>217</v>
      </c>
      <c r="D305" s="263">
        <v>0</v>
      </c>
      <c r="E305" s="263">
        <v>16</v>
      </c>
      <c r="F305" s="263">
        <v>233</v>
      </c>
      <c r="G305" s="264">
        <v>0.93133047210300401</v>
      </c>
      <c r="H305" s="265">
        <v>0</v>
      </c>
      <c r="I305" s="266">
        <v>233</v>
      </c>
      <c r="J305" s="266">
        <v>0</v>
      </c>
      <c r="K305" s="261" t="s">
        <v>70</v>
      </c>
      <c r="L305" s="261" t="s">
        <v>92</v>
      </c>
      <c r="M305" s="175"/>
      <c r="N305" s="261" t="s">
        <v>1253</v>
      </c>
      <c r="O305" s="261" t="s">
        <v>1210</v>
      </c>
      <c r="P305" s="267" t="s">
        <v>1239</v>
      </c>
    </row>
    <row r="306" spans="1:16" x14ac:dyDescent="0.35">
      <c r="A306" s="261" t="s">
        <v>1269</v>
      </c>
      <c r="B306" s="261" t="s">
        <v>6237</v>
      </c>
      <c r="C306" s="262">
        <v>159.5</v>
      </c>
      <c r="D306" s="263">
        <v>0</v>
      </c>
      <c r="E306" s="263">
        <v>68</v>
      </c>
      <c r="F306" s="263">
        <v>227.5</v>
      </c>
      <c r="G306" s="264">
        <v>0.70109890109890105</v>
      </c>
      <c r="H306" s="265">
        <v>0</v>
      </c>
      <c r="I306" s="266">
        <v>227.5</v>
      </c>
      <c r="J306" s="266">
        <v>0</v>
      </c>
      <c r="K306" s="261" t="s">
        <v>281</v>
      </c>
      <c r="L306" s="261" t="s">
        <v>10</v>
      </c>
      <c r="M306" s="175"/>
      <c r="N306" s="261" t="s">
        <v>1247</v>
      </c>
      <c r="O306" s="261" t="s">
        <v>1202</v>
      </c>
      <c r="P306" s="267" t="s">
        <v>1239</v>
      </c>
    </row>
    <row r="307" spans="1:16" x14ac:dyDescent="0.35">
      <c r="A307" s="261" t="s">
        <v>259</v>
      </c>
      <c r="B307" s="261" t="s">
        <v>6238</v>
      </c>
      <c r="C307" s="262">
        <v>0</v>
      </c>
      <c r="D307" s="263">
        <v>35.75</v>
      </c>
      <c r="E307" s="263">
        <v>184.5</v>
      </c>
      <c r="F307" s="263">
        <v>220.25</v>
      </c>
      <c r="G307" s="264">
        <v>0</v>
      </c>
      <c r="H307" s="265">
        <v>0</v>
      </c>
      <c r="I307" s="266">
        <v>220.25</v>
      </c>
      <c r="J307" s="266">
        <v>0</v>
      </c>
      <c r="K307" s="261" t="s">
        <v>227</v>
      </c>
      <c r="L307" s="261" t="s">
        <v>22</v>
      </c>
      <c r="M307" s="175"/>
      <c r="N307" s="261" t="s">
        <v>1250</v>
      </c>
      <c r="O307" s="261" t="s">
        <v>1198</v>
      </c>
      <c r="P307" s="267" t="s">
        <v>5868</v>
      </c>
    </row>
    <row r="308" spans="1:16" x14ac:dyDescent="0.35">
      <c r="A308" s="261" t="s">
        <v>326</v>
      </c>
      <c r="B308" s="261" t="s">
        <v>6239</v>
      </c>
      <c r="C308" s="262">
        <v>113</v>
      </c>
      <c r="D308" s="263">
        <v>0</v>
      </c>
      <c r="E308" s="263">
        <v>82</v>
      </c>
      <c r="F308" s="263">
        <v>195</v>
      </c>
      <c r="G308" s="264">
        <v>0.57948717948717998</v>
      </c>
      <c r="H308" s="265">
        <v>0</v>
      </c>
      <c r="I308" s="266">
        <v>195</v>
      </c>
      <c r="J308" s="266">
        <v>0</v>
      </c>
      <c r="K308" s="261" t="s">
        <v>309</v>
      </c>
      <c r="L308" s="261" t="s">
        <v>5</v>
      </c>
      <c r="M308" s="175"/>
      <c r="N308" s="261" t="s">
        <v>1254</v>
      </c>
      <c r="O308" s="261" t="s">
        <v>1207</v>
      </c>
      <c r="P308" s="267" t="s">
        <v>1239</v>
      </c>
    </row>
    <row r="309" spans="1:16" x14ac:dyDescent="0.35">
      <c r="A309" s="261" t="s">
        <v>171</v>
      </c>
      <c r="B309" s="261" t="s">
        <v>6240</v>
      </c>
      <c r="C309" s="262">
        <v>230.5</v>
      </c>
      <c r="D309" s="263">
        <v>0</v>
      </c>
      <c r="E309" s="263">
        <v>14</v>
      </c>
      <c r="F309" s="263">
        <v>244.5</v>
      </c>
      <c r="G309" s="264">
        <v>0.94274028629856899</v>
      </c>
      <c r="H309" s="265">
        <v>0</v>
      </c>
      <c r="I309" s="266">
        <v>244.5</v>
      </c>
      <c r="J309" s="266">
        <v>0</v>
      </c>
      <c r="K309" s="261" t="s">
        <v>162</v>
      </c>
      <c r="L309" s="261" t="s">
        <v>5</v>
      </c>
      <c r="M309" s="261" t="s">
        <v>162</v>
      </c>
      <c r="N309" s="261" t="s">
        <v>1240</v>
      </c>
      <c r="O309" s="261" t="s">
        <v>1206</v>
      </c>
      <c r="P309" s="267" t="s">
        <v>1239</v>
      </c>
    </row>
    <row r="310" spans="1:16" x14ac:dyDescent="0.35">
      <c r="A310" s="261" t="s">
        <v>370</v>
      </c>
      <c r="B310" s="261" t="s">
        <v>6241</v>
      </c>
      <c r="C310" s="262">
        <v>162</v>
      </c>
      <c r="D310" s="263">
        <v>8</v>
      </c>
      <c r="E310" s="263">
        <v>40</v>
      </c>
      <c r="F310" s="263">
        <v>210</v>
      </c>
      <c r="G310" s="264">
        <v>0.77142857142857202</v>
      </c>
      <c r="H310" s="265">
        <v>0</v>
      </c>
      <c r="I310" s="266">
        <v>210</v>
      </c>
      <c r="J310" s="266">
        <v>0</v>
      </c>
      <c r="K310" s="261" t="s">
        <v>361</v>
      </c>
      <c r="L310" s="261" t="s">
        <v>10</v>
      </c>
      <c r="M310" s="175"/>
      <c r="N310" s="261" t="s">
        <v>1242</v>
      </c>
      <c r="O310" s="261" t="s">
        <v>1212</v>
      </c>
      <c r="P310" s="267" t="s">
        <v>1239</v>
      </c>
    </row>
    <row r="311" spans="1:16" x14ac:dyDescent="0.35">
      <c r="A311" s="261" t="s">
        <v>211</v>
      </c>
      <c r="B311" s="261" t="s">
        <v>6242</v>
      </c>
      <c r="C311" s="262">
        <v>109.5</v>
      </c>
      <c r="D311" s="263">
        <v>0</v>
      </c>
      <c r="E311" s="263">
        <v>118.45</v>
      </c>
      <c r="F311" s="263">
        <v>227.95</v>
      </c>
      <c r="G311" s="264">
        <v>0.48036850186444402</v>
      </c>
      <c r="H311" s="265">
        <v>0</v>
      </c>
      <c r="I311" s="266">
        <v>227.95</v>
      </c>
      <c r="J311" s="266">
        <v>0</v>
      </c>
      <c r="K311" s="261" t="s">
        <v>204</v>
      </c>
      <c r="L311" s="261" t="s">
        <v>14</v>
      </c>
      <c r="M311" s="175"/>
      <c r="N311" s="261" t="s">
        <v>1243</v>
      </c>
      <c r="O311" s="261" t="s">
        <v>1193</v>
      </c>
      <c r="P311" s="267" t="s">
        <v>1239</v>
      </c>
    </row>
    <row r="312" spans="1:16" x14ac:dyDescent="0.35">
      <c r="A312" s="261" t="s">
        <v>212</v>
      </c>
      <c r="B312" s="261" t="s">
        <v>6243</v>
      </c>
      <c r="C312" s="262">
        <v>166.47</v>
      </c>
      <c r="D312" s="263">
        <v>0</v>
      </c>
      <c r="E312" s="263">
        <v>50.77</v>
      </c>
      <c r="F312" s="263">
        <v>217.24</v>
      </c>
      <c r="G312" s="264">
        <v>0.76629534155772405</v>
      </c>
      <c r="H312" s="265">
        <v>0</v>
      </c>
      <c r="I312" s="266">
        <v>217.24</v>
      </c>
      <c r="J312" s="266">
        <v>0</v>
      </c>
      <c r="K312" s="261" t="s">
        <v>204</v>
      </c>
      <c r="L312" s="261" t="s">
        <v>5</v>
      </c>
      <c r="M312" s="175"/>
      <c r="N312" s="261" t="s">
        <v>1243</v>
      </c>
      <c r="O312" s="261" t="s">
        <v>1193</v>
      </c>
      <c r="P312" s="267" t="s">
        <v>1239</v>
      </c>
    </row>
    <row r="313" spans="1:16" x14ac:dyDescent="0.35">
      <c r="A313" s="261" t="s">
        <v>5372</v>
      </c>
      <c r="B313" s="261" t="s">
        <v>6244</v>
      </c>
      <c r="C313" s="262">
        <v>42.34</v>
      </c>
      <c r="D313" s="263">
        <v>0</v>
      </c>
      <c r="E313" s="263">
        <v>173.02</v>
      </c>
      <c r="F313" s="263">
        <v>215.36</v>
      </c>
      <c r="G313" s="264">
        <v>0.196601040118871</v>
      </c>
      <c r="H313" s="265">
        <v>0</v>
      </c>
      <c r="I313" s="266">
        <v>215.36</v>
      </c>
      <c r="J313" s="266">
        <v>0</v>
      </c>
      <c r="K313" s="261" t="s">
        <v>204</v>
      </c>
      <c r="L313" s="261" t="s">
        <v>119</v>
      </c>
      <c r="M313" s="175"/>
      <c r="N313" s="261" t="s">
        <v>1243</v>
      </c>
      <c r="O313" s="261" t="s">
        <v>1193</v>
      </c>
      <c r="P313" s="267" t="s">
        <v>1239</v>
      </c>
    </row>
    <row r="314" spans="1:16" x14ac:dyDescent="0.35">
      <c r="A314" s="261" t="s">
        <v>405</v>
      </c>
      <c r="B314" s="261" t="s">
        <v>6245</v>
      </c>
      <c r="C314" s="262">
        <v>74.42</v>
      </c>
      <c r="D314" s="263">
        <v>0</v>
      </c>
      <c r="E314" s="263">
        <v>137.6</v>
      </c>
      <c r="F314" s="263">
        <v>212.02</v>
      </c>
      <c r="G314" s="264">
        <v>0.35100462220545198</v>
      </c>
      <c r="H314" s="265">
        <v>0</v>
      </c>
      <c r="I314" s="266">
        <v>212.02</v>
      </c>
      <c r="J314" s="266">
        <v>0</v>
      </c>
      <c r="K314" s="261" t="s">
        <v>204</v>
      </c>
      <c r="L314" s="261" t="s">
        <v>5</v>
      </c>
      <c r="M314" s="175"/>
      <c r="N314" s="261" t="s">
        <v>1243</v>
      </c>
      <c r="O314" s="261" t="s">
        <v>1193</v>
      </c>
      <c r="P314" s="267" t="s">
        <v>1239</v>
      </c>
    </row>
    <row r="315" spans="1:16" x14ac:dyDescent="0.35">
      <c r="A315" s="261" t="s">
        <v>213</v>
      </c>
      <c r="B315" s="261" t="s">
        <v>6246</v>
      </c>
      <c r="C315" s="262">
        <v>164.22</v>
      </c>
      <c r="D315" s="263">
        <v>0</v>
      </c>
      <c r="E315" s="263">
        <v>68.150000000000006</v>
      </c>
      <c r="F315" s="263">
        <v>232.37</v>
      </c>
      <c r="G315" s="264">
        <v>0.70671773464733001</v>
      </c>
      <c r="H315" s="265">
        <v>0</v>
      </c>
      <c r="I315" s="266">
        <v>232.37</v>
      </c>
      <c r="J315" s="266">
        <v>0</v>
      </c>
      <c r="K315" s="261" t="s">
        <v>204</v>
      </c>
      <c r="L315" s="261" t="s">
        <v>5</v>
      </c>
      <c r="M315" s="175"/>
      <c r="N315" s="261" t="s">
        <v>1243</v>
      </c>
      <c r="O315" s="261" t="s">
        <v>1193</v>
      </c>
      <c r="P315" s="267" t="s">
        <v>1239</v>
      </c>
    </row>
    <row r="316" spans="1:16" x14ac:dyDescent="0.35">
      <c r="A316" s="261" t="s">
        <v>266</v>
      </c>
      <c r="B316" s="261" t="s">
        <v>6247</v>
      </c>
      <c r="C316" s="262">
        <v>0</v>
      </c>
      <c r="D316" s="263">
        <v>261</v>
      </c>
      <c r="E316" s="263">
        <v>0</v>
      </c>
      <c r="F316" s="263">
        <v>261</v>
      </c>
      <c r="G316" s="264">
        <v>0</v>
      </c>
      <c r="H316" s="265">
        <v>0</v>
      </c>
      <c r="I316" s="266">
        <v>261</v>
      </c>
      <c r="J316" s="266">
        <v>0</v>
      </c>
      <c r="K316" s="261" t="s">
        <v>227</v>
      </c>
      <c r="L316" s="261" t="s">
        <v>31</v>
      </c>
      <c r="M316" s="175"/>
      <c r="N316" s="261" t="s">
        <v>1250</v>
      </c>
      <c r="O316" s="261" t="s">
        <v>1198</v>
      </c>
      <c r="P316" s="267" t="s">
        <v>5872</v>
      </c>
    </row>
    <row r="317" spans="1:16" x14ac:dyDescent="0.35">
      <c r="A317" s="261" t="s">
        <v>5848</v>
      </c>
      <c r="B317" s="261" t="s">
        <v>6248</v>
      </c>
      <c r="C317" s="262">
        <v>34</v>
      </c>
      <c r="D317" s="263">
        <v>0</v>
      </c>
      <c r="E317" s="263">
        <v>118</v>
      </c>
      <c r="F317" s="263">
        <v>152</v>
      </c>
      <c r="G317" s="264">
        <v>0.22368421052631601</v>
      </c>
      <c r="H317" s="265">
        <v>0</v>
      </c>
      <c r="I317" s="266">
        <v>152</v>
      </c>
      <c r="J317" s="266">
        <v>0</v>
      </c>
      <c r="K317" s="261" t="s">
        <v>1257</v>
      </c>
      <c r="L317" s="261" t="s">
        <v>5</v>
      </c>
      <c r="M317" s="175"/>
      <c r="N317" s="261" t="s">
        <v>1243</v>
      </c>
      <c r="O317" s="261" t="s">
        <v>1459</v>
      </c>
      <c r="P317" s="267" t="s">
        <v>1239</v>
      </c>
    </row>
    <row r="318" spans="1:16" x14ac:dyDescent="0.35">
      <c r="A318" s="261" t="s">
        <v>214</v>
      </c>
      <c r="B318" s="261" t="s">
        <v>6249</v>
      </c>
      <c r="C318" s="262">
        <v>174.67</v>
      </c>
      <c r="D318" s="263">
        <v>0</v>
      </c>
      <c r="E318" s="263">
        <v>42.8</v>
      </c>
      <c r="F318" s="263">
        <v>217.47</v>
      </c>
      <c r="G318" s="264">
        <v>0.80319124476939296</v>
      </c>
      <c r="H318" s="265">
        <v>0</v>
      </c>
      <c r="I318" s="266">
        <v>217.47</v>
      </c>
      <c r="J318" s="266">
        <v>0</v>
      </c>
      <c r="K318" s="261" t="s">
        <v>204</v>
      </c>
      <c r="L318" s="261" t="s">
        <v>5</v>
      </c>
      <c r="M318" s="175"/>
      <c r="N318" s="261" t="s">
        <v>1243</v>
      </c>
      <c r="O318" s="261" t="s">
        <v>1193</v>
      </c>
      <c r="P318" s="267" t="s">
        <v>1239</v>
      </c>
    </row>
    <row r="319" spans="1:16" x14ac:dyDescent="0.35">
      <c r="A319" s="261" t="s">
        <v>5773</v>
      </c>
      <c r="B319" s="261" t="s">
        <v>6250</v>
      </c>
      <c r="C319" s="262">
        <v>69.5</v>
      </c>
      <c r="D319" s="263">
        <v>0</v>
      </c>
      <c r="E319" s="263">
        <v>114.5</v>
      </c>
      <c r="F319" s="263">
        <v>184</v>
      </c>
      <c r="G319" s="264">
        <v>0.377717391304348</v>
      </c>
      <c r="H319" s="265">
        <v>4</v>
      </c>
      <c r="I319" s="266">
        <v>184</v>
      </c>
      <c r="J319" s="266">
        <v>0</v>
      </c>
      <c r="K319" s="261" t="s">
        <v>270</v>
      </c>
      <c r="L319" s="261" t="s">
        <v>10</v>
      </c>
      <c r="M319" s="175"/>
      <c r="N319" s="261" t="s">
        <v>1243</v>
      </c>
      <c r="O319" s="261" t="s">
        <v>1205</v>
      </c>
      <c r="P319" s="267" t="s">
        <v>1239</v>
      </c>
    </row>
    <row r="320" spans="1:16" x14ac:dyDescent="0.35">
      <c r="A320" s="261" t="s">
        <v>5904</v>
      </c>
      <c r="B320" s="261" t="s">
        <v>6251</v>
      </c>
      <c r="C320" s="262">
        <v>141.25</v>
      </c>
      <c r="D320" s="263">
        <v>0</v>
      </c>
      <c r="E320" s="263">
        <v>62.75</v>
      </c>
      <c r="F320" s="263">
        <v>204</v>
      </c>
      <c r="G320" s="264">
        <v>0.69240196078431404</v>
      </c>
      <c r="H320" s="265">
        <v>0</v>
      </c>
      <c r="I320" s="266">
        <v>204</v>
      </c>
      <c r="J320" s="266">
        <v>0</v>
      </c>
      <c r="K320" s="261" t="s">
        <v>270</v>
      </c>
      <c r="L320" s="261" t="s">
        <v>10</v>
      </c>
      <c r="M320" s="175"/>
      <c r="N320" s="261" t="s">
        <v>1243</v>
      </c>
      <c r="O320" s="261" t="s">
        <v>1205</v>
      </c>
      <c r="P320" s="267" t="s">
        <v>1239</v>
      </c>
    </row>
    <row r="321" spans="1:16" x14ac:dyDescent="0.35">
      <c r="A321" s="261" t="s">
        <v>6252</v>
      </c>
      <c r="B321" s="261" t="s">
        <v>6253</v>
      </c>
      <c r="C321" s="262">
        <v>0</v>
      </c>
      <c r="D321" s="263">
        <v>0</v>
      </c>
      <c r="E321" s="263">
        <v>200</v>
      </c>
      <c r="F321" s="263">
        <v>200</v>
      </c>
      <c r="G321" s="264">
        <v>0</v>
      </c>
      <c r="H321" s="265">
        <v>0</v>
      </c>
      <c r="I321" s="266">
        <v>200</v>
      </c>
      <c r="J321" s="266">
        <v>0</v>
      </c>
      <c r="K321" s="261" t="s">
        <v>309</v>
      </c>
      <c r="L321" s="261" t="s">
        <v>5</v>
      </c>
      <c r="M321" s="175"/>
      <c r="N321" s="261" t="s">
        <v>1243</v>
      </c>
      <c r="O321" s="261" t="s">
        <v>1192</v>
      </c>
      <c r="P321" s="267" t="s">
        <v>1239</v>
      </c>
    </row>
    <row r="322" spans="1:16" x14ac:dyDescent="0.35">
      <c r="A322" s="261" t="s">
        <v>66</v>
      </c>
      <c r="B322" s="261" t="s">
        <v>6254</v>
      </c>
      <c r="C322" s="262">
        <v>40</v>
      </c>
      <c r="D322" s="263">
        <v>40</v>
      </c>
      <c r="E322" s="263">
        <v>0</v>
      </c>
      <c r="F322" s="263">
        <v>80</v>
      </c>
      <c r="G322" s="264">
        <v>0.5</v>
      </c>
      <c r="H322" s="265">
        <v>83</v>
      </c>
      <c r="I322" s="266">
        <v>80</v>
      </c>
      <c r="J322" s="266">
        <v>0</v>
      </c>
      <c r="K322" s="261" t="s">
        <v>63</v>
      </c>
      <c r="L322" s="261" t="s">
        <v>10</v>
      </c>
      <c r="M322" s="175"/>
      <c r="N322" s="261" t="s">
        <v>1267</v>
      </c>
      <c r="O322" s="261" t="s">
        <v>1194</v>
      </c>
      <c r="P322" s="267" t="s">
        <v>5872</v>
      </c>
    </row>
    <row r="323" spans="1:16" x14ac:dyDescent="0.35">
      <c r="A323" s="261" t="s">
        <v>291</v>
      </c>
      <c r="B323" s="261" t="s">
        <v>6255</v>
      </c>
      <c r="C323" s="262">
        <v>153.5</v>
      </c>
      <c r="D323" s="263">
        <v>1.5</v>
      </c>
      <c r="E323" s="263">
        <v>72.5</v>
      </c>
      <c r="F323" s="263">
        <v>227.5</v>
      </c>
      <c r="G323" s="264">
        <v>0.67472527472527499</v>
      </c>
      <c r="H323" s="265">
        <v>0</v>
      </c>
      <c r="I323" s="266">
        <v>227.5</v>
      </c>
      <c r="J323" s="266">
        <v>0</v>
      </c>
      <c r="K323" s="261" t="s">
        <v>281</v>
      </c>
      <c r="L323" s="261" t="s">
        <v>228</v>
      </c>
      <c r="M323" s="175"/>
      <c r="N323" s="261" t="s">
        <v>1247</v>
      </c>
      <c r="O323" s="261" t="s">
        <v>1202</v>
      </c>
      <c r="P323" s="267" t="s">
        <v>1239</v>
      </c>
    </row>
    <row r="324" spans="1:16" x14ac:dyDescent="0.35">
      <c r="A324" s="261" t="s">
        <v>1270</v>
      </c>
      <c r="B324" s="261" t="s">
        <v>6256</v>
      </c>
      <c r="C324" s="262">
        <v>40.5</v>
      </c>
      <c r="D324" s="263">
        <v>0</v>
      </c>
      <c r="E324" s="263">
        <v>187</v>
      </c>
      <c r="F324" s="263">
        <v>227.5</v>
      </c>
      <c r="G324" s="264">
        <v>0.178021978021978</v>
      </c>
      <c r="H324" s="265">
        <v>0</v>
      </c>
      <c r="I324" s="266">
        <v>227.5</v>
      </c>
      <c r="J324" s="266">
        <v>0</v>
      </c>
      <c r="K324" s="261" t="s">
        <v>281</v>
      </c>
      <c r="L324" s="261" t="s">
        <v>18</v>
      </c>
      <c r="M324" s="175"/>
      <c r="N324" s="261" t="s">
        <v>1258</v>
      </c>
      <c r="O324" s="261" t="s">
        <v>1202</v>
      </c>
      <c r="P324" s="267" t="s">
        <v>1239</v>
      </c>
    </row>
    <row r="325" spans="1:16" x14ac:dyDescent="0.35">
      <c r="A325" s="261" t="s">
        <v>1271</v>
      </c>
      <c r="B325" s="261" t="s">
        <v>6257</v>
      </c>
      <c r="C325" s="262">
        <v>98</v>
      </c>
      <c r="D325" s="263">
        <v>0</v>
      </c>
      <c r="E325" s="263">
        <v>129.5</v>
      </c>
      <c r="F325" s="263">
        <v>227.5</v>
      </c>
      <c r="G325" s="264">
        <v>0.43076923076923102</v>
      </c>
      <c r="H325" s="265">
        <v>0</v>
      </c>
      <c r="I325" s="266">
        <v>227.5</v>
      </c>
      <c r="J325" s="266">
        <v>0</v>
      </c>
      <c r="K325" s="261" t="s">
        <v>279</v>
      </c>
      <c r="L325" s="261" t="s">
        <v>228</v>
      </c>
      <c r="M325" s="175"/>
      <c r="N325" s="261" t="s">
        <v>1258</v>
      </c>
      <c r="O325" s="261" t="s">
        <v>1465</v>
      </c>
      <c r="P325" s="267" t="s">
        <v>5868</v>
      </c>
    </row>
    <row r="326" spans="1:16" x14ac:dyDescent="0.35">
      <c r="A326" s="261" t="s">
        <v>172</v>
      </c>
      <c r="B326" s="261" t="s">
        <v>6258</v>
      </c>
      <c r="C326" s="262">
        <v>55</v>
      </c>
      <c r="D326" s="263">
        <v>70.5</v>
      </c>
      <c r="E326" s="263">
        <v>112</v>
      </c>
      <c r="F326" s="263">
        <v>237.5</v>
      </c>
      <c r="G326" s="264">
        <v>0.231578947368421</v>
      </c>
      <c r="H326" s="265">
        <v>0</v>
      </c>
      <c r="I326" s="266">
        <v>237.5</v>
      </c>
      <c r="J326" s="266">
        <v>0</v>
      </c>
      <c r="K326" s="261" t="s">
        <v>162</v>
      </c>
      <c r="L326" s="261" t="s">
        <v>10</v>
      </c>
      <c r="M326" s="175"/>
      <c r="N326" s="261" t="s">
        <v>1240</v>
      </c>
      <c r="O326" s="261" t="s">
        <v>1206</v>
      </c>
      <c r="P326" s="267" t="s">
        <v>1239</v>
      </c>
    </row>
    <row r="327" spans="1:16" x14ac:dyDescent="0.35">
      <c r="A327" s="261" t="s">
        <v>6606</v>
      </c>
      <c r="B327" s="261" t="s">
        <v>6607</v>
      </c>
      <c r="C327" s="262">
        <v>76</v>
      </c>
      <c r="D327" s="263">
        <v>9</v>
      </c>
      <c r="E327" s="263">
        <v>125</v>
      </c>
      <c r="F327" s="263">
        <v>210</v>
      </c>
      <c r="G327" s="264">
        <v>0.36190476190476201</v>
      </c>
      <c r="H327" s="265">
        <v>0</v>
      </c>
      <c r="I327" s="266">
        <v>210</v>
      </c>
      <c r="J327" s="266">
        <v>0</v>
      </c>
      <c r="K327" s="261" t="s">
        <v>361</v>
      </c>
      <c r="L327" s="261" t="s">
        <v>10</v>
      </c>
      <c r="M327" s="175"/>
      <c r="N327" s="261" t="s">
        <v>1243</v>
      </c>
      <c r="O327" s="261" t="s">
        <v>1212</v>
      </c>
      <c r="P327" s="267" t="s">
        <v>1239</v>
      </c>
    </row>
    <row r="328" spans="1:16" x14ac:dyDescent="0.35">
      <c r="A328" s="261" t="s">
        <v>5774</v>
      </c>
      <c r="B328" s="261" t="s">
        <v>6259</v>
      </c>
      <c r="C328" s="262">
        <v>0</v>
      </c>
      <c r="D328" s="263">
        <v>211.5</v>
      </c>
      <c r="E328" s="263">
        <v>8</v>
      </c>
      <c r="F328" s="263">
        <v>219.5</v>
      </c>
      <c r="G328" s="264">
        <v>0</v>
      </c>
      <c r="H328" s="265">
        <v>0</v>
      </c>
      <c r="I328" s="266">
        <v>211.5</v>
      </c>
      <c r="J328" s="266">
        <v>8</v>
      </c>
      <c r="K328" s="261" t="s">
        <v>227</v>
      </c>
      <c r="L328" s="261" t="s">
        <v>31</v>
      </c>
      <c r="M328" s="261" t="s">
        <v>227</v>
      </c>
      <c r="N328" s="261" t="s">
        <v>1250</v>
      </c>
      <c r="O328" s="261" t="s">
        <v>1198</v>
      </c>
      <c r="P328" s="267" t="s">
        <v>5872</v>
      </c>
    </row>
    <row r="329" spans="1:16" x14ac:dyDescent="0.35">
      <c r="A329" s="261" t="s">
        <v>323</v>
      </c>
      <c r="B329" s="261" t="s">
        <v>6260</v>
      </c>
      <c r="C329" s="262">
        <v>136.5</v>
      </c>
      <c r="D329" s="263">
        <v>29.5</v>
      </c>
      <c r="E329" s="263">
        <v>39.5</v>
      </c>
      <c r="F329" s="263">
        <v>205.5</v>
      </c>
      <c r="G329" s="264">
        <v>0.66423357664233595</v>
      </c>
      <c r="H329" s="265">
        <v>0</v>
      </c>
      <c r="I329" s="266">
        <v>205.5</v>
      </c>
      <c r="J329" s="266">
        <v>0</v>
      </c>
      <c r="K329" s="261" t="s">
        <v>309</v>
      </c>
      <c r="L329" s="261" t="s">
        <v>10</v>
      </c>
      <c r="M329" s="175"/>
      <c r="N329" s="261" t="s">
        <v>1254</v>
      </c>
      <c r="O329" s="261" t="s">
        <v>1207</v>
      </c>
      <c r="P329" s="267" t="s">
        <v>1239</v>
      </c>
    </row>
    <row r="330" spans="1:16" x14ac:dyDescent="0.35">
      <c r="A330" s="261" t="s">
        <v>5689</v>
      </c>
      <c r="B330" s="261" t="s">
        <v>6261</v>
      </c>
      <c r="C330" s="262">
        <v>183</v>
      </c>
      <c r="D330" s="263">
        <v>0</v>
      </c>
      <c r="E330" s="263">
        <v>17</v>
      </c>
      <c r="F330" s="263">
        <v>200</v>
      </c>
      <c r="G330" s="264">
        <v>0</v>
      </c>
      <c r="H330" s="265">
        <v>0</v>
      </c>
      <c r="I330" s="266">
        <v>200</v>
      </c>
      <c r="J330" s="266">
        <v>0</v>
      </c>
      <c r="K330" s="261" t="s">
        <v>70</v>
      </c>
      <c r="L330" s="261" t="s">
        <v>117</v>
      </c>
      <c r="M330" s="175"/>
      <c r="N330" s="261" t="s">
        <v>1260</v>
      </c>
      <c r="O330" s="261" t="s">
        <v>1210</v>
      </c>
      <c r="P330" s="267" t="s">
        <v>1239</v>
      </c>
    </row>
    <row r="331" spans="1:16" x14ac:dyDescent="0.35">
      <c r="A331" s="261" t="s">
        <v>233</v>
      </c>
      <c r="B331" s="261" t="s">
        <v>6262</v>
      </c>
      <c r="C331" s="262">
        <v>199.75</v>
      </c>
      <c r="D331" s="263">
        <v>0</v>
      </c>
      <c r="E331" s="263">
        <v>41.75</v>
      </c>
      <c r="F331" s="263">
        <v>241.5</v>
      </c>
      <c r="G331" s="264">
        <v>0.82712215320910998</v>
      </c>
      <c r="H331" s="265">
        <v>0</v>
      </c>
      <c r="I331" s="266">
        <v>241.5</v>
      </c>
      <c r="J331" s="266">
        <v>0</v>
      </c>
      <c r="K331" s="261" t="s">
        <v>227</v>
      </c>
      <c r="L331" s="261" t="s">
        <v>228</v>
      </c>
      <c r="M331" s="175"/>
      <c r="N331" s="261" t="s">
        <v>1250</v>
      </c>
      <c r="O331" s="261" t="s">
        <v>1209</v>
      </c>
      <c r="P331" s="267" t="s">
        <v>1239</v>
      </c>
    </row>
    <row r="332" spans="1:16" x14ac:dyDescent="0.35">
      <c r="A332" s="261" t="s">
        <v>6263</v>
      </c>
      <c r="B332" s="261" t="s">
        <v>6264</v>
      </c>
      <c r="C332" s="262">
        <v>0</v>
      </c>
      <c r="D332" s="263">
        <v>0</v>
      </c>
      <c r="E332" s="263">
        <v>200</v>
      </c>
      <c r="F332" s="263">
        <v>200</v>
      </c>
      <c r="G332" s="264">
        <v>0</v>
      </c>
      <c r="H332" s="265">
        <v>0</v>
      </c>
      <c r="I332" s="266">
        <v>0</v>
      </c>
      <c r="J332" s="266">
        <v>200</v>
      </c>
      <c r="K332" s="261" t="s">
        <v>309</v>
      </c>
      <c r="L332" s="261" t="s">
        <v>5</v>
      </c>
      <c r="M332" s="175"/>
      <c r="N332" s="261" t="s">
        <v>1243</v>
      </c>
      <c r="O332" s="261" t="s">
        <v>1192</v>
      </c>
      <c r="P332" s="267" t="s">
        <v>1239</v>
      </c>
    </row>
    <row r="333" spans="1:16" x14ac:dyDescent="0.35">
      <c r="A333" s="261" t="s">
        <v>5936</v>
      </c>
      <c r="B333" s="261" t="s">
        <v>6265</v>
      </c>
      <c r="C333" s="262">
        <v>29</v>
      </c>
      <c r="D333" s="263">
        <v>0</v>
      </c>
      <c r="E333" s="263">
        <v>0</v>
      </c>
      <c r="F333" s="263">
        <v>29</v>
      </c>
      <c r="G333" s="264">
        <v>1</v>
      </c>
      <c r="H333" s="265">
        <v>0</v>
      </c>
      <c r="I333" s="266">
        <v>29</v>
      </c>
      <c r="J333" s="266">
        <v>0</v>
      </c>
      <c r="K333" s="261" t="s">
        <v>132</v>
      </c>
      <c r="L333" s="175"/>
      <c r="M333" s="261" t="s">
        <v>270</v>
      </c>
      <c r="N333" s="261" t="s">
        <v>1243</v>
      </c>
      <c r="O333" s="261" t="s">
        <v>1214</v>
      </c>
      <c r="P333" s="267" t="s">
        <v>5868</v>
      </c>
    </row>
    <row r="334" spans="1:16" x14ac:dyDescent="0.35">
      <c r="A334" s="261" t="s">
        <v>353</v>
      </c>
      <c r="B334" s="261" t="s">
        <v>6266</v>
      </c>
      <c r="C334" s="262">
        <v>163.75</v>
      </c>
      <c r="D334" s="263">
        <v>2</v>
      </c>
      <c r="E334" s="263">
        <v>54.25</v>
      </c>
      <c r="F334" s="263">
        <v>220</v>
      </c>
      <c r="G334" s="264">
        <v>0.74431818181818199</v>
      </c>
      <c r="H334" s="265">
        <v>0</v>
      </c>
      <c r="I334" s="266">
        <v>165.75</v>
      </c>
      <c r="J334" s="266">
        <v>54.25</v>
      </c>
      <c r="K334" s="261" t="s">
        <v>343</v>
      </c>
      <c r="L334" s="261" t="s">
        <v>10</v>
      </c>
      <c r="M334" s="175"/>
      <c r="N334" s="261" t="s">
        <v>1252</v>
      </c>
      <c r="O334" s="261" t="s">
        <v>1211</v>
      </c>
      <c r="P334" s="267" t="s">
        <v>1239</v>
      </c>
    </row>
    <row r="335" spans="1:16" x14ac:dyDescent="0.35">
      <c r="A335" s="261" t="s">
        <v>243</v>
      </c>
      <c r="B335" s="261" t="s">
        <v>6267</v>
      </c>
      <c r="C335" s="262">
        <v>186</v>
      </c>
      <c r="D335" s="263">
        <v>25</v>
      </c>
      <c r="E335" s="263">
        <v>12</v>
      </c>
      <c r="F335" s="263">
        <v>223</v>
      </c>
      <c r="G335" s="264">
        <v>0.83408071748878898</v>
      </c>
      <c r="H335" s="265">
        <v>0</v>
      </c>
      <c r="I335" s="266">
        <v>223</v>
      </c>
      <c r="J335" s="266">
        <v>0</v>
      </c>
      <c r="K335" s="261" t="s">
        <v>227</v>
      </c>
      <c r="L335" s="261" t="s">
        <v>18</v>
      </c>
      <c r="M335" s="175"/>
      <c r="N335" s="261" t="s">
        <v>1250</v>
      </c>
      <c r="O335" s="261" t="s">
        <v>1209</v>
      </c>
      <c r="P335" s="267" t="s">
        <v>1239</v>
      </c>
    </row>
    <row r="336" spans="1:16" x14ac:dyDescent="0.35">
      <c r="A336" s="261" t="s">
        <v>406</v>
      </c>
      <c r="B336" s="261" t="s">
        <v>6268</v>
      </c>
      <c r="C336" s="262">
        <v>54.58</v>
      </c>
      <c r="D336" s="263">
        <v>122.19</v>
      </c>
      <c r="E336" s="263">
        <v>29</v>
      </c>
      <c r="F336" s="263">
        <v>205.77</v>
      </c>
      <c r="G336" s="264">
        <v>0.26524760655100399</v>
      </c>
      <c r="H336" s="265">
        <v>0</v>
      </c>
      <c r="I336" s="266">
        <v>205.77</v>
      </c>
      <c r="J336" s="266">
        <v>0</v>
      </c>
      <c r="K336" s="261" t="s">
        <v>309</v>
      </c>
      <c r="L336" s="261" t="s">
        <v>22</v>
      </c>
      <c r="M336" s="175"/>
      <c r="N336" s="261" t="s">
        <v>1254</v>
      </c>
      <c r="O336" s="261" t="s">
        <v>1215</v>
      </c>
      <c r="P336" s="267" t="s">
        <v>5868</v>
      </c>
    </row>
    <row r="337" spans="1:16" x14ac:dyDescent="0.35">
      <c r="A337" s="261" t="s">
        <v>292</v>
      </c>
      <c r="B337" s="261" t="s">
        <v>6269</v>
      </c>
      <c r="C337" s="262">
        <v>134</v>
      </c>
      <c r="D337" s="263">
        <v>0</v>
      </c>
      <c r="E337" s="263">
        <v>0</v>
      </c>
      <c r="F337" s="263">
        <v>134</v>
      </c>
      <c r="G337" s="264">
        <v>1</v>
      </c>
      <c r="H337" s="265">
        <v>0</v>
      </c>
      <c r="I337" s="266">
        <v>134</v>
      </c>
      <c r="J337" s="266">
        <v>0</v>
      </c>
      <c r="K337" s="261" t="s">
        <v>281</v>
      </c>
      <c r="L337" s="261" t="s">
        <v>120</v>
      </c>
      <c r="M337" s="175"/>
      <c r="N337" s="261" t="s">
        <v>1247</v>
      </c>
      <c r="O337" s="261" t="s">
        <v>1202</v>
      </c>
      <c r="P337" s="267" t="s">
        <v>1239</v>
      </c>
    </row>
    <row r="338" spans="1:16" x14ac:dyDescent="0.35">
      <c r="A338" s="261" t="s">
        <v>293</v>
      </c>
      <c r="B338" s="261" t="s">
        <v>6270</v>
      </c>
      <c r="C338" s="262">
        <v>167</v>
      </c>
      <c r="D338" s="263">
        <v>0</v>
      </c>
      <c r="E338" s="263">
        <v>60.5</v>
      </c>
      <c r="F338" s="263">
        <v>227.5</v>
      </c>
      <c r="G338" s="264">
        <v>0.73406593406593401</v>
      </c>
      <c r="H338" s="265">
        <v>0</v>
      </c>
      <c r="I338" s="266">
        <v>227.5</v>
      </c>
      <c r="J338" s="266">
        <v>0</v>
      </c>
      <c r="K338" s="261" t="s">
        <v>281</v>
      </c>
      <c r="L338" s="261" t="s">
        <v>10</v>
      </c>
      <c r="M338" s="175"/>
      <c r="N338" s="261" t="s">
        <v>1243</v>
      </c>
      <c r="O338" s="261" t="s">
        <v>1202</v>
      </c>
      <c r="P338" s="267" t="s">
        <v>1239</v>
      </c>
    </row>
    <row r="339" spans="1:16" x14ac:dyDescent="0.35">
      <c r="A339" s="261" t="s">
        <v>173</v>
      </c>
      <c r="B339" s="261" t="s">
        <v>6271</v>
      </c>
      <c r="C339" s="262">
        <v>202</v>
      </c>
      <c r="D339" s="263">
        <v>0</v>
      </c>
      <c r="E339" s="263">
        <v>60</v>
      </c>
      <c r="F339" s="263">
        <v>262</v>
      </c>
      <c r="G339" s="264">
        <v>0.77099236641221403</v>
      </c>
      <c r="H339" s="265">
        <v>0</v>
      </c>
      <c r="I339" s="266">
        <v>262</v>
      </c>
      <c r="J339" s="266">
        <v>0</v>
      </c>
      <c r="K339" s="261" t="s">
        <v>162</v>
      </c>
      <c r="L339" s="261" t="s">
        <v>5</v>
      </c>
      <c r="M339" s="261" t="s">
        <v>162</v>
      </c>
      <c r="N339" s="261" t="s">
        <v>1240</v>
      </c>
      <c r="O339" s="261" t="s">
        <v>1206</v>
      </c>
      <c r="P339" s="267" t="s">
        <v>1239</v>
      </c>
    </row>
    <row r="340" spans="1:16" x14ac:dyDescent="0.35">
      <c r="A340" s="261" t="s">
        <v>29</v>
      </c>
      <c r="B340" s="261" t="s">
        <v>6272</v>
      </c>
      <c r="C340" s="262">
        <v>0</v>
      </c>
      <c r="D340" s="263">
        <v>154.5</v>
      </c>
      <c r="E340" s="263">
        <v>16</v>
      </c>
      <c r="F340" s="263">
        <v>170.5</v>
      </c>
      <c r="G340" s="264">
        <v>0</v>
      </c>
      <c r="H340" s="265">
        <v>0</v>
      </c>
      <c r="I340" s="266">
        <v>154.5</v>
      </c>
      <c r="J340" s="266">
        <v>16</v>
      </c>
      <c r="K340" s="261" t="s">
        <v>4</v>
      </c>
      <c r="L340" s="261" t="s">
        <v>22</v>
      </c>
      <c r="M340" s="175"/>
      <c r="N340" s="261" t="s">
        <v>1249</v>
      </c>
      <c r="O340" s="261" t="s">
        <v>1194</v>
      </c>
      <c r="P340" s="267" t="s">
        <v>5868</v>
      </c>
    </row>
    <row r="341" spans="1:16" x14ac:dyDescent="0.35">
      <c r="A341" s="261" t="s">
        <v>174</v>
      </c>
      <c r="B341" s="261" t="s">
        <v>6273</v>
      </c>
      <c r="C341" s="262">
        <v>206</v>
      </c>
      <c r="D341" s="263">
        <v>0</v>
      </c>
      <c r="E341" s="263">
        <v>59.5</v>
      </c>
      <c r="F341" s="263">
        <v>265.5</v>
      </c>
      <c r="G341" s="264">
        <v>0.77589453860640301</v>
      </c>
      <c r="H341" s="265">
        <v>0</v>
      </c>
      <c r="I341" s="266">
        <v>265.5</v>
      </c>
      <c r="J341" s="266">
        <v>0</v>
      </c>
      <c r="K341" s="261" t="s">
        <v>162</v>
      </c>
      <c r="L341" s="261" t="s">
        <v>5</v>
      </c>
      <c r="M341" s="261" t="s">
        <v>162</v>
      </c>
      <c r="N341" s="261" t="s">
        <v>1240</v>
      </c>
      <c r="O341" s="261" t="s">
        <v>1206</v>
      </c>
      <c r="P341" s="267" t="s">
        <v>1239</v>
      </c>
    </row>
    <row r="342" spans="1:16" x14ac:dyDescent="0.35">
      <c r="A342" s="261" t="s">
        <v>234</v>
      </c>
      <c r="B342" s="261" t="s">
        <v>6274</v>
      </c>
      <c r="C342" s="262">
        <v>0</v>
      </c>
      <c r="D342" s="263">
        <v>0</v>
      </c>
      <c r="E342" s="263">
        <v>211</v>
      </c>
      <c r="F342" s="263">
        <v>211</v>
      </c>
      <c r="G342" s="264">
        <v>0</v>
      </c>
      <c r="H342" s="265">
        <v>0</v>
      </c>
      <c r="I342" s="266">
        <v>211</v>
      </c>
      <c r="J342" s="266">
        <v>0</v>
      </c>
      <c r="K342" s="261" t="s">
        <v>227</v>
      </c>
      <c r="L342" s="261" t="s">
        <v>228</v>
      </c>
      <c r="M342" s="175"/>
      <c r="N342" s="261" t="s">
        <v>1250</v>
      </c>
      <c r="O342" s="261" t="s">
        <v>1209</v>
      </c>
      <c r="P342" s="267" t="s">
        <v>1239</v>
      </c>
    </row>
    <row r="343" spans="1:16" x14ac:dyDescent="0.35">
      <c r="A343" s="261" t="s">
        <v>5775</v>
      </c>
      <c r="B343" s="261" t="s">
        <v>6275</v>
      </c>
      <c r="C343" s="262">
        <v>39</v>
      </c>
      <c r="D343" s="263">
        <v>0</v>
      </c>
      <c r="E343" s="263">
        <v>161</v>
      </c>
      <c r="F343" s="263">
        <v>200</v>
      </c>
      <c r="G343" s="264">
        <v>0.19500000000000001</v>
      </c>
      <c r="H343" s="265">
        <v>0</v>
      </c>
      <c r="I343" s="266">
        <v>200</v>
      </c>
      <c r="J343" s="266">
        <v>0</v>
      </c>
      <c r="K343" s="261" t="s">
        <v>270</v>
      </c>
      <c r="L343" s="261" t="s">
        <v>10</v>
      </c>
      <c r="M343" s="175"/>
      <c r="N343" s="261" t="s">
        <v>1243</v>
      </c>
      <c r="O343" s="261" t="s">
        <v>1205</v>
      </c>
      <c r="P343" s="267" t="s">
        <v>1239</v>
      </c>
    </row>
    <row r="344" spans="1:16" x14ac:dyDescent="0.35">
      <c r="A344" s="261" t="s">
        <v>5884</v>
      </c>
      <c r="B344" s="261" t="s">
        <v>6276</v>
      </c>
      <c r="C344" s="262">
        <v>121.5</v>
      </c>
      <c r="D344" s="263">
        <v>0</v>
      </c>
      <c r="E344" s="263">
        <v>163</v>
      </c>
      <c r="F344" s="263">
        <v>284.5</v>
      </c>
      <c r="G344" s="264">
        <v>0.42706502636203902</v>
      </c>
      <c r="H344" s="265">
        <v>0</v>
      </c>
      <c r="I344" s="266">
        <v>284.5</v>
      </c>
      <c r="J344" s="266">
        <v>0</v>
      </c>
      <c r="K344" s="261" t="s">
        <v>35</v>
      </c>
      <c r="L344" s="261" t="s">
        <v>5</v>
      </c>
      <c r="M344" s="175"/>
      <c r="N344" s="261" t="s">
        <v>1243</v>
      </c>
      <c r="O344" s="261" t="s">
        <v>1204</v>
      </c>
      <c r="P344" s="267" t="s">
        <v>1239</v>
      </c>
    </row>
    <row r="345" spans="1:16" x14ac:dyDescent="0.35">
      <c r="A345" s="261" t="s">
        <v>1272</v>
      </c>
      <c r="B345" s="261" t="s">
        <v>6277</v>
      </c>
      <c r="C345" s="262">
        <v>129</v>
      </c>
      <c r="D345" s="263">
        <v>0</v>
      </c>
      <c r="E345" s="263">
        <v>71</v>
      </c>
      <c r="F345" s="263">
        <v>200</v>
      </c>
      <c r="G345" s="264">
        <v>0.64500000000000002</v>
      </c>
      <c r="H345" s="265">
        <v>0</v>
      </c>
      <c r="I345" s="266">
        <v>200</v>
      </c>
      <c r="J345" s="266">
        <v>0</v>
      </c>
      <c r="K345" s="261" t="s">
        <v>1257</v>
      </c>
      <c r="L345" s="261" t="s">
        <v>5</v>
      </c>
      <c r="M345" s="175"/>
      <c r="N345" s="261" t="s">
        <v>1243</v>
      </c>
      <c r="O345" s="261" t="s">
        <v>1459</v>
      </c>
      <c r="P345" s="267" t="s">
        <v>1239</v>
      </c>
    </row>
    <row r="346" spans="1:16" x14ac:dyDescent="0.35">
      <c r="A346" s="261" t="s">
        <v>407</v>
      </c>
      <c r="B346" s="261" t="s">
        <v>6278</v>
      </c>
      <c r="C346" s="262">
        <v>161.15</v>
      </c>
      <c r="D346" s="263">
        <v>0</v>
      </c>
      <c r="E346" s="263">
        <v>56.3</v>
      </c>
      <c r="F346" s="263">
        <v>217.45</v>
      </c>
      <c r="G346" s="264">
        <v>0.74108990572545397</v>
      </c>
      <c r="H346" s="265">
        <v>0</v>
      </c>
      <c r="I346" s="266">
        <v>217.45</v>
      </c>
      <c r="J346" s="266">
        <v>0</v>
      </c>
      <c r="K346" s="261" t="s">
        <v>204</v>
      </c>
      <c r="L346" s="261" t="s">
        <v>5</v>
      </c>
      <c r="M346" s="175"/>
      <c r="N346" s="261" t="s">
        <v>1243</v>
      </c>
      <c r="O346" s="261" t="s">
        <v>1193</v>
      </c>
      <c r="P346" s="267" t="s">
        <v>1239</v>
      </c>
    </row>
    <row r="347" spans="1:16" x14ac:dyDescent="0.35">
      <c r="A347" s="261" t="s">
        <v>294</v>
      </c>
      <c r="B347" s="261" t="s">
        <v>6279</v>
      </c>
      <c r="C347" s="262">
        <v>154</v>
      </c>
      <c r="D347" s="263">
        <v>0</v>
      </c>
      <c r="E347" s="263">
        <v>73.5</v>
      </c>
      <c r="F347" s="263">
        <v>227.5</v>
      </c>
      <c r="G347" s="264">
        <v>0.67692307692307696</v>
      </c>
      <c r="H347" s="265">
        <v>0</v>
      </c>
      <c r="I347" s="266">
        <v>227.5</v>
      </c>
      <c r="J347" s="266">
        <v>0</v>
      </c>
      <c r="K347" s="261" t="s">
        <v>281</v>
      </c>
      <c r="L347" s="261" t="s">
        <v>228</v>
      </c>
      <c r="M347" s="175"/>
      <c r="N347" s="261" t="s">
        <v>1243</v>
      </c>
      <c r="O347" s="261" t="s">
        <v>1202</v>
      </c>
      <c r="P347" s="267" t="s">
        <v>1239</v>
      </c>
    </row>
    <row r="348" spans="1:16" x14ac:dyDescent="0.35">
      <c r="A348" s="261" t="s">
        <v>1273</v>
      </c>
      <c r="B348" s="261" t="s">
        <v>6280</v>
      </c>
      <c r="C348" s="262">
        <v>105</v>
      </c>
      <c r="D348" s="263">
        <v>0</v>
      </c>
      <c r="E348" s="263">
        <v>0</v>
      </c>
      <c r="F348" s="263">
        <v>105</v>
      </c>
      <c r="G348" s="264">
        <v>1</v>
      </c>
      <c r="H348" s="265">
        <v>0</v>
      </c>
      <c r="I348" s="266">
        <v>105</v>
      </c>
      <c r="J348" s="266">
        <v>0</v>
      </c>
      <c r="K348" s="261" t="s">
        <v>338</v>
      </c>
      <c r="L348" s="175"/>
      <c r="M348" s="175"/>
      <c r="N348" s="261" t="s">
        <v>1260</v>
      </c>
      <c r="O348" s="261" t="s">
        <v>1213</v>
      </c>
      <c r="P348" s="267" t="s">
        <v>1251</v>
      </c>
    </row>
    <row r="349" spans="1:16" x14ac:dyDescent="0.35">
      <c r="A349" s="261" t="s">
        <v>84</v>
      </c>
      <c r="B349" s="261" t="s">
        <v>6281</v>
      </c>
      <c r="C349" s="262">
        <v>211.75</v>
      </c>
      <c r="D349" s="263">
        <v>2</v>
      </c>
      <c r="E349" s="263">
        <v>20.75</v>
      </c>
      <c r="F349" s="263">
        <v>234.5</v>
      </c>
      <c r="G349" s="264">
        <v>0.90298507462686595</v>
      </c>
      <c r="H349" s="265">
        <v>4</v>
      </c>
      <c r="I349" s="266">
        <v>234.5</v>
      </c>
      <c r="J349" s="266">
        <v>0</v>
      </c>
      <c r="K349" s="261" t="s">
        <v>70</v>
      </c>
      <c r="L349" s="261" t="s">
        <v>78</v>
      </c>
      <c r="M349" s="175"/>
      <c r="N349" s="261" t="s">
        <v>1250</v>
      </c>
      <c r="O349" s="261" t="s">
        <v>1210</v>
      </c>
      <c r="P349" s="267" t="s">
        <v>1239</v>
      </c>
    </row>
    <row r="350" spans="1:16" x14ac:dyDescent="0.35">
      <c r="A350" s="261" t="s">
        <v>295</v>
      </c>
      <c r="B350" s="261" t="s">
        <v>6282</v>
      </c>
      <c r="C350" s="262">
        <v>162</v>
      </c>
      <c r="D350" s="263">
        <v>0</v>
      </c>
      <c r="E350" s="263">
        <v>67.5</v>
      </c>
      <c r="F350" s="263">
        <v>229.5</v>
      </c>
      <c r="G350" s="264">
        <v>0.70588235294117696</v>
      </c>
      <c r="H350" s="265">
        <v>0</v>
      </c>
      <c r="I350" s="266">
        <v>229.5</v>
      </c>
      <c r="J350" s="266">
        <v>0</v>
      </c>
      <c r="K350" s="261" t="s">
        <v>281</v>
      </c>
      <c r="L350" s="261" t="s">
        <v>228</v>
      </c>
      <c r="M350" s="175"/>
      <c r="N350" s="261" t="s">
        <v>1247</v>
      </c>
      <c r="O350" s="261" t="s">
        <v>1202</v>
      </c>
      <c r="P350" s="267" t="s">
        <v>1239</v>
      </c>
    </row>
    <row r="351" spans="1:16" x14ac:dyDescent="0.35">
      <c r="A351" s="261" t="s">
        <v>7456</v>
      </c>
      <c r="B351" s="261" t="s">
        <v>7457</v>
      </c>
      <c r="C351" s="262">
        <v>0</v>
      </c>
      <c r="D351" s="263">
        <v>0</v>
      </c>
      <c r="E351" s="263">
        <v>0</v>
      </c>
      <c r="F351" s="263">
        <v>0</v>
      </c>
      <c r="G351" s="12"/>
      <c r="H351" s="265">
        <v>45.5</v>
      </c>
      <c r="I351" s="266">
        <v>0</v>
      </c>
      <c r="J351" s="266">
        <v>0</v>
      </c>
      <c r="K351" s="175"/>
      <c r="L351" s="175"/>
      <c r="M351" s="175"/>
      <c r="N351" s="261" t="s">
        <v>1243</v>
      </c>
      <c r="O351" s="261" t="s">
        <v>1202</v>
      </c>
      <c r="P351" s="267" t="s">
        <v>1239</v>
      </c>
    </row>
    <row r="352" spans="1:16" x14ac:dyDescent="0.35">
      <c r="A352" s="261" t="s">
        <v>276</v>
      </c>
      <c r="B352" s="261" t="s">
        <v>6283</v>
      </c>
      <c r="C352" s="262">
        <v>184.5</v>
      </c>
      <c r="D352" s="263">
        <v>0</v>
      </c>
      <c r="E352" s="263">
        <v>57.5</v>
      </c>
      <c r="F352" s="263">
        <v>242</v>
      </c>
      <c r="G352" s="264">
        <v>0.76239669421487599</v>
      </c>
      <c r="H352" s="265">
        <v>0</v>
      </c>
      <c r="I352" s="266">
        <v>242</v>
      </c>
      <c r="J352" s="266">
        <v>0</v>
      </c>
      <c r="K352" s="261" t="s">
        <v>270</v>
      </c>
      <c r="L352" s="261" t="s">
        <v>5</v>
      </c>
      <c r="M352" s="175"/>
      <c r="N352" s="261" t="s">
        <v>1243</v>
      </c>
      <c r="O352" s="261" t="s">
        <v>1205</v>
      </c>
      <c r="P352" s="267" t="s">
        <v>1239</v>
      </c>
    </row>
    <row r="353" spans="1:16" x14ac:dyDescent="0.35">
      <c r="A353" s="261" t="s">
        <v>296</v>
      </c>
      <c r="B353" s="261" t="s">
        <v>6284</v>
      </c>
      <c r="C353" s="262">
        <v>38</v>
      </c>
      <c r="D353" s="263">
        <v>0</v>
      </c>
      <c r="E353" s="263">
        <v>144</v>
      </c>
      <c r="F353" s="263">
        <v>182</v>
      </c>
      <c r="G353" s="264">
        <v>0.20879120879120899</v>
      </c>
      <c r="H353" s="265">
        <v>45.5</v>
      </c>
      <c r="I353" s="266">
        <v>182</v>
      </c>
      <c r="J353" s="266">
        <v>0</v>
      </c>
      <c r="K353" s="261" t="s">
        <v>281</v>
      </c>
      <c r="L353" s="261" t="s">
        <v>10</v>
      </c>
      <c r="M353" s="175"/>
      <c r="N353" s="261" t="s">
        <v>1247</v>
      </c>
      <c r="O353" s="261" t="s">
        <v>1202</v>
      </c>
      <c r="P353" s="267" t="s">
        <v>1239</v>
      </c>
    </row>
    <row r="354" spans="1:16" x14ac:dyDescent="0.35">
      <c r="A354" s="261" t="s">
        <v>175</v>
      </c>
      <c r="B354" s="261" t="s">
        <v>6285</v>
      </c>
      <c r="C354" s="262">
        <v>233.25</v>
      </c>
      <c r="D354" s="263">
        <v>3</v>
      </c>
      <c r="E354" s="263">
        <v>14.75</v>
      </c>
      <c r="F354" s="263">
        <v>251</v>
      </c>
      <c r="G354" s="264">
        <v>0.92928286852589603</v>
      </c>
      <c r="H354" s="265">
        <v>0</v>
      </c>
      <c r="I354" s="266">
        <v>251</v>
      </c>
      <c r="J354" s="266">
        <v>0</v>
      </c>
      <c r="K354" s="261" t="s">
        <v>162</v>
      </c>
      <c r="L354" s="261" t="s">
        <v>5</v>
      </c>
      <c r="M354" s="261" t="s">
        <v>162</v>
      </c>
      <c r="N354" s="261" t="s">
        <v>1240</v>
      </c>
      <c r="O354" s="261" t="s">
        <v>1206</v>
      </c>
      <c r="P354" s="267" t="s">
        <v>1239</v>
      </c>
    </row>
    <row r="355" spans="1:16" x14ac:dyDescent="0.35">
      <c r="A355" s="261" t="s">
        <v>95</v>
      </c>
      <c r="B355" s="261" t="s">
        <v>6286</v>
      </c>
      <c r="C355" s="262">
        <v>151.5</v>
      </c>
      <c r="D355" s="263">
        <v>0</v>
      </c>
      <c r="E355" s="263">
        <v>79</v>
      </c>
      <c r="F355" s="263">
        <v>230.5</v>
      </c>
      <c r="G355" s="264">
        <v>0.657266811279826</v>
      </c>
      <c r="H355" s="265">
        <v>0</v>
      </c>
      <c r="I355" s="266">
        <v>230.5</v>
      </c>
      <c r="J355" s="266">
        <v>0</v>
      </c>
      <c r="K355" s="261" t="s">
        <v>70</v>
      </c>
      <c r="L355" s="261" t="s">
        <v>92</v>
      </c>
      <c r="M355" s="175"/>
      <c r="N355" s="261" t="s">
        <v>1253</v>
      </c>
      <c r="O355" s="261" t="s">
        <v>1210</v>
      </c>
      <c r="P355" s="267" t="s">
        <v>1239</v>
      </c>
    </row>
    <row r="356" spans="1:16" x14ac:dyDescent="0.35">
      <c r="A356" s="261" t="s">
        <v>6571</v>
      </c>
      <c r="B356" s="261" t="s">
        <v>6572</v>
      </c>
      <c r="C356" s="262">
        <v>79.5</v>
      </c>
      <c r="D356" s="263">
        <v>7.5</v>
      </c>
      <c r="E356" s="263">
        <v>114.75</v>
      </c>
      <c r="F356" s="263">
        <v>201.75</v>
      </c>
      <c r="G356" s="264">
        <v>0.39405204460966498</v>
      </c>
      <c r="H356" s="265">
        <v>0</v>
      </c>
      <c r="I356" s="266">
        <v>201.75</v>
      </c>
      <c r="J356" s="266">
        <v>0</v>
      </c>
      <c r="K356" s="261" t="s">
        <v>70</v>
      </c>
      <c r="L356" s="261" t="s">
        <v>86</v>
      </c>
      <c r="M356" s="175"/>
      <c r="N356" s="261" t="s">
        <v>1243</v>
      </c>
      <c r="O356" s="261" t="s">
        <v>1210</v>
      </c>
      <c r="P356" s="267" t="s">
        <v>1239</v>
      </c>
    </row>
    <row r="357" spans="1:16" x14ac:dyDescent="0.35">
      <c r="A357" s="261" t="s">
        <v>5373</v>
      </c>
      <c r="B357" s="261" t="s">
        <v>6287</v>
      </c>
      <c r="C357" s="262">
        <v>179</v>
      </c>
      <c r="D357" s="263">
        <v>6</v>
      </c>
      <c r="E357" s="263">
        <v>31.5</v>
      </c>
      <c r="F357" s="263">
        <v>216.5</v>
      </c>
      <c r="G357" s="264">
        <v>0.826789838337183</v>
      </c>
      <c r="H357" s="265">
        <v>0</v>
      </c>
      <c r="I357" s="266">
        <v>216.5</v>
      </c>
      <c r="J357" s="266">
        <v>0</v>
      </c>
      <c r="K357" s="261" t="s">
        <v>361</v>
      </c>
      <c r="L357" s="261" t="s">
        <v>10</v>
      </c>
      <c r="M357" s="175"/>
      <c r="N357" s="261" t="s">
        <v>1243</v>
      </c>
      <c r="O357" s="261" t="s">
        <v>1212</v>
      </c>
      <c r="P357" s="267" t="s">
        <v>1239</v>
      </c>
    </row>
    <row r="358" spans="1:16" x14ac:dyDescent="0.35">
      <c r="A358" s="261" t="s">
        <v>408</v>
      </c>
      <c r="B358" s="261" t="s">
        <v>6288</v>
      </c>
      <c r="C358" s="262">
        <v>174.95</v>
      </c>
      <c r="D358" s="263">
        <v>0</v>
      </c>
      <c r="E358" s="263">
        <v>47.8</v>
      </c>
      <c r="F358" s="263">
        <v>222.75</v>
      </c>
      <c r="G358" s="264">
        <v>0.78540965207631896</v>
      </c>
      <c r="H358" s="265">
        <v>0</v>
      </c>
      <c r="I358" s="266">
        <v>222.75</v>
      </c>
      <c r="J358" s="266">
        <v>0</v>
      </c>
      <c r="K358" s="261" t="s">
        <v>204</v>
      </c>
      <c r="L358" s="261" t="s">
        <v>5</v>
      </c>
      <c r="M358" s="175"/>
      <c r="N358" s="261" t="s">
        <v>1243</v>
      </c>
      <c r="O358" s="261" t="s">
        <v>1193</v>
      </c>
      <c r="P358" s="267" t="s">
        <v>1239</v>
      </c>
    </row>
    <row r="359" spans="1:16" x14ac:dyDescent="0.35">
      <c r="A359" s="261" t="s">
        <v>409</v>
      </c>
      <c r="B359" s="261" t="s">
        <v>6289</v>
      </c>
      <c r="C359" s="262">
        <v>144.97999999999999</v>
      </c>
      <c r="D359" s="263">
        <v>0</v>
      </c>
      <c r="E359" s="263">
        <v>81</v>
      </c>
      <c r="F359" s="263">
        <v>225.98</v>
      </c>
      <c r="G359" s="264">
        <v>0.64156120010620399</v>
      </c>
      <c r="H359" s="265">
        <v>0</v>
      </c>
      <c r="I359" s="266">
        <v>225.98</v>
      </c>
      <c r="J359" s="266">
        <v>0</v>
      </c>
      <c r="K359" s="261" t="s">
        <v>204</v>
      </c>
      <c r="L359" s="261" t="s">
        <v>5</v>
      </c>
      <c r="M359" s="175"/>
      <c r="N359" s="261" t="s">
        <v>1243</v>
      </c>
      <c r="O359" s="261" t="s">
        <v>1193</v>
      </c>
      <c r="P359" s="267" t="s">
        <v>1239</v>
      </c>
    </row>
    <row r="360" spans="1:16" x14ac:dyDescent="0.35">
      <c r="A360" s="261" t="s">
        <v>42</v>
      </c>
      <c r="B360" s="261" t="s">
        <v>6290</v>
      </c>
      <c r="C360" s="262">
        <v>207</v>
      </c>
      <c r="D360" s="263">
        <v>0</v>
      </c>
      <c r="E360" s="263">
        <v>78</v>
      </c>
      <c r="F360" s="263">
        <v>285</v>
      </c>
      <c r="G360" s="264">
        <v>0.72631578947368403</v>
      </c>
      <c r="H360" s="265">
        <v>0</v>
      </c>
      <c r="I360" s="266">
        <v>285</v>
      </c>
      <c r="J360" s="266">
        <v>0</v>
      </c>
      <c r="K360" s="261" t="s">
        <v>35</v>
      </c>
      <c r="L360" s="261" t="s">
        <v>5</v>
      </c>
      <c r="M360" s="175"/>
      <c r="N360" s="261" t="s">
        <v>1245</v>
      </c>
      <c r="O360" s="261" t="s">
        <v>1204</v>
      </c>
      <c r="P360" s="267" t="s">
        <v>1239</v>
      </c>
    </row>
    <row r="361" spans="1:16" x14ac:dyDescent="0.35">
      <c r="A361" s="261" t="s">
        <v>346</v>
      </c>
      <c r="B361" s="261" t="s">
        <v>6291</v>
      </c>
      <c r="C361" s="262">
        <v>189.5</v>
      </c>
      <c r="D361" s="263">
        <v>0</v>
      </c>
      <c r="E361" s="263">
        <v>45.75</v>
      </c>
      <c r="F361" s="263">
        <v>235.25</v>
      </c>
      <c r="G361" s="264">
        <v>0.80552603613177498</v>
      </c>
      <c r="H361" s="265">
        <v>0</v>
      </c>
      <c r="I361" s="266">
        <v>235.25</v>
      </c>
      <c r="J361" s="266">
        <v>0</v>
      </c>
      <c r="K361" s="261" t="s">
        <v>343</v>
      </c>
      <c r="L361" s="261" t="s">
        <v>5</v>
      </c>
      <c r="M361" s="175"/>
      <c r="N361" s="261" t="s">
        <v>1252</v>
      </c>
      <c r="O361" s="261" t="s">
        <v>1211</v>
      </c>
      <c r="P361" s="267" t="s">
        <v>1239</v>
      </c>
    </row>
    <row r="362" spans="1:16" x14ac:dyDescent="0.35">
      <c r="A362" s="261" t="s">
        <v>260</v>
      </c>
      <c r="B362" s="261" t="s">
        <v>6292</v>
      </c>
      <c r="C362" s="262">
        <v>0</v>
      </c>
      <c r="D362" s="263">
        <v>46</v>
      </c>
      <c r="E362" s="263">
        <v>154</v>
      </c>
      <c r="F362" s="263">
        <v>200</v>
      </c>
      <c r="G362" s="264">
        <v>0</v>
      </c>
      <c r="H362" s="265">
        <v>0</v>
      </c>
      <c r="I362" s="266">
        <v>200</v>
      </c>
      <c r="J362" s="266">
        <v>0</v>
      </c>
      <c r="K362" s="261" t="s">
        <v>227</v>
      </c>
      <c r="L362" s="261" t="s">
        <v>22</v>
      </c>
      <c r="M362" s="175"/>
      <c r="N362" s="261" t="s">
        <v>1250</v>
      </c>
      <c r="O362" s="261" t="s">
        <v>1198</v>
      </c>
      <c r="P362" s="267" t="s">
        <v>5868</v>
      </c>
    </row>
    <row r="363" spans="1:16" x14ac:dyDescent="0.35">
      <c r="A363" s="261" t="s">
        <v>250</v>
      </c>
      <c r="B363" s="261" t="s">
        <v>6293</v>
      </c>
      <c r="C363" s="262">
        <v>132.5</v>
      </c>
      <c r="D363" s="263">
        <v>0</v>
      </c>
      <c r="E363" s="263">
        <v>27.5</v>
      </c>
      <c r="F363" s="263">
        <v>160</v>
      </c>
      <c r="G363" s="264">
        <v>0.828125</v>
      </c>
      <c r="H363" s="265">
        <v>0</v>
      </c>
      <c r="I363" s="266">
        <v>160</v>
      </c>
      <c r="J363" s="266">
        <v>0</v>
      </c>
      <c r="K363" s="261" t="s">
        <v>227</v>
      </c>
      <c r="L363" s="261" t="s">
        <v>120</v>
      </c>
      <c r="M363" s="175"/>
      <c r="N363" s="261" t="s">
        <v>1253</v>
      </c>
      <c r="O363" s="261" t="s">
        <v>1198</v>
      </c>
      <c r="P363" s="267" t="s">
        <v>5870</v>
      </c>
    </row>
    <row r="364" spans="1:16" x14ac:dyDescent="0.35">
      <c r="A364" s="261" t="s">
        <v>1274</v>
      </c>
      <c r="B364" s="261" t="s">
        <v>6294</v>
      </c>
      <c r="C364" s="262">
        <v>75</v>
      </c>
      <c r="D364" s="263">
        <v>0</v>
      </c>
      <c r="E364" s="263">
        <v>152.5</v>
      </c>
      <c r="F364" s="263">
        <v>227.5</v>
      </c>
      <c r="G364" s="264">
        <v>0.32967032967033</v>
      </c>
      <c r="H364" s="265">
        <v>0</v>
      </c>
      <c r="I364" s="266">
        <v>227.5</v>
      </c>
      <c r="J364" s="266">
        <v>0</v>
      </c>
      <c r="K364" s="261" t="s">
        <v>281</v>
      </c>
      <c r="L364" s="261" t="s">
        <v>10</v>
      </c>
      <c r="M364" s="175"/>
      <c r="N364" s="261" t="s">
        <v>1247</v>
      </c>
      <c r="O364" s="261" t="s">
        <v>1202</v>
      </c>
      <c r="P364" s="267" t="s">
        <v>1239</v>
      </c>
    </row>
    <row r="365" spans="1:16" x14ac:dyDescent="0.35">
      <c r="A365" s="261" t="s">
        <v>73</v>
      </c>
      <c r="B365" s="261" t="s">
        <v>6295</v>
      </c>
      <c r="C365" s="262">
        <v>68</v>
      </c>
      <c r="D365" s="263">
        <v>11.5</v>
      </c>
      <c r="E365" s="263">
        <v>129</v>
      </c>
      <c r="F365" s="263">
        <v>208.5</v>
      </c>
      <c r="G365" s="264">
        <v>0.32613908872901698</v>
      </c>
      <c r="H365" s="265">
        <v>0</v>
      </c>
      <c r="I365" s="266">
        <v>208.5</v>
      </c>
      <c r="J365" s="266">
        <v>0</v>
      </c>
      <c r="K365" s="261" t="s">
        <v>70</v>
      </c>
      <c r="L365" s="261" t="s">
        <v>71</v>
      </c>
      <c r="M365" s="175"/>
      <c r="N365" s="261" t="s">
        <v>1253</v>
      </c>
      <c r="O365" s="261" t="s">
        <v>1210</v>
      </c>
      <c r="P365" s="267" t="s">
        <v>1239</v>
      </c>
    </row>
    <row r="366" spans="1:16" x14ac:dyDescent="0.35">
      <c r="A366" s="261" t="s">
        <v>6573</v>
      </c>
      <c r="B366" s="261" t="s">
        <v>6574</v>
      </c>
      <c r="C366" s="262">
        <v>142.25</v>
      </c>
      <c r="D366" s="263">
        <v>0</v>
      </c>
      <c r="E366" s="263">
        <v>69</v>
      </c>
      <c r="F366" s="263">
        <v>211.25</v>
      </c>
      <c r="G366" s="264">
        <v>0.67337278106508902</v>
      </c>
      <c r="H366" s="265">
        <v>0</v>
      </c>
      <c r="I366" s="266">
        <v>211.25</v>
      </c>
      <c r="J366" s="266">
        <v>0</v>
      </c>
      <c r="K366" s="261" t="s">
        <v>270</v>
      </c>
      <c r="L366" s="261" t="s">
        <v>5</v>
      </c>
      <c r="M366" s="175"/>
      <c r="N366" s="261" t="s">
        <v>1243</v>
      </c>
      <c r="O366" s="261" t="s">
        <v>1205</v>
      </c>
      <c r="P366" s="267" t="s">
        <v>1239</v>
      </c>
    </row>
    <row r="367" spans="1:16" x14ac:dyDescent="0.35">
      <c r="A367" s="261" t="s">
        <v>85</v>
      </c>
      <c r="B367" s="261" t="s">
        <v>6296</v>
      </c>
      <c r="C367" s="262">
        <v>60</v>
      </c>
      <c r="D367" s="263">
        <v>16</v>
      </c>
      <c r="E367" s="263">
        <v>147</v>
      </c>
      <c r="F367" s="263">
        <v>223</v>
      </c>
      <c r="G367" s="264">
        <v>0.269058295964126</v>
      </c>
      <c r="H367" s="265">
        <v>0</v>
      </c>
      <c r="I367" s="266">
        <v>223</v>
      </c>
      <c r="J367" s="266">
        <v>0</v>
      </c>
      <c r="K367" s="261" t="s">
        <v>70</v>
      </c>
      <c r="L367" s="261" t="s">
        <v>78</v>
      </c>
      <c r="M367" s="175"/>
      <c r="N367" s="261" t="s">
        <v>1253</v>
      </c>
      <c r="O367" s="261" t="s">
        <v>1210</v>
      </c>
      <c r="P367" s="267" t="s">
        <v>1239</v>
      </c>
    </row>
    <row r="368" spans="1:16" x14ac:dyDescent="0.35">
      <c r="A368" s="261" t="s">
        <v>5690</v>
      </c>
      <c r="B368" s="261" t="s">
        <v>6297</v>
      </c>
      <c r="C368" s="262">
        <v>194.75</v>
      </c>
      <c r="D368" s="263">
        <v>0</v>
      </c>
      <c r="E368" s="263">
        <v>65.75</v>
      </c>
      <c r="F368" s="263">
        <v>260.5</v>
      </c>
      <c r="G368" s="264">
        <v>0.74760076775431905</v>
      </c>
      <c r="H368" s="265">
        <v>0</v>
      </c>
      <c r="I368" s="266">
        <v>260.5</v>
      </c>
      <c r="J368" s="266">
        <v>0</v>
      </c>
      <c r="K368" s="261" t="s">
        <v>114</v>
      </c>
      <c r="L368" s="175"/>
      <c r="M368" s="175"/>
      <c r="N368" s="261" t="s">
        <v>1260</v>
      </c>
      <c r="O368" s="261" t="s">
        <v>1192</v>
      </c>
      <c r="P368" s="267" t="s">
        <v>5876</v>
      </c>
    </row>
    <row r="369" spans="1:16" x14ac:dyDescent="0.35">
      <c r="A369" s="261" t="s">
        <v>43</v>
      </c>
      <c r="B369" s="261" t="s">
        <v>6298</v>
      </c>
      <c r="C369" s="262">
        <v>249.4</v>
      </c>
      <c r="D369" s="263">
        <v>3.5</v>
      </c>
      <c r="E369" s="263">
        <v>85.04</v>
      </c>
      <c r="F369" s="263">
        <v>337.94</v>
      </c>
      <c r="G369" s="264">
        <v>0.73800082854944704</v>
      </c>
      <c r="H369" s="265">
        <v>0</v>
      </c>
      <c r="I369" s="266">
        <v>337.94</v>
      </c>
      <c r="J369" s="266">
        <v>0</v>
      </c>
      <c r="K369" s="261" t="s">
        <v>35</v>
      </c>
      <c r="L369" s="261" t="s">
        <v>5</v>
      </c>
      <c r="M369" s="261" t="s">
        <v>35</v>
      </c>
      <c r="N369" s="261" t="s">
        <v>1245</v>
      </c>
      <c r="O369" s="261" t="s">
        <v>1204</v>
      </c>
      <c r="P369" s="267" t="s">
        <v>1239</v>
      </c>
    </row>
    <row r="370" spans="1:16" x14ac:dyDescent="0.35">
      <c r="A370" s="261" t="s">
        <v>380</v>
      </c>
      <c r="B370" s="261" t="s">
        <v>6299</v>
      </c>
      <c r="C370" s="262">
        <v>0</v>
      </c>
      <c r="D370" s="263">
        <v>200</v>
      </c>
      <c r="E370" s="263">
        <v>0</v>
      </c>
      <c r="F370" s="263">
        <v>200</v>
      </c>
      <c r="G370" s="264">
        <v>0</v>
      </c>
      <c r="H370" s="265">
        <v>0</v>
      </c>
      <c r="I370" s="266">
        <v>200</v>
      </c>
      <c r="J370" s="266">
        <v>0</v>
      </c>
      <c r="K370" s="261" t="s">
        <v>361</v>
      </c>
      <c r="L370" s="261" t="s">
        <v>22</v>
      </c>
      <c r="M370" s="175"/>
      <c r="N370" s="261" t="s">
        <v>1242</v>
      </c>
      <c r="O370" s="261" t="s">
        <v>1197</v>
      </c>
      <c r="P370" s="267" t="s">
        <v>5868</v>
      </c>
    </row>
    <row r="371" spans="1:16" x14ac:dyDescent="0.35">
      <c r="A371" s="261" t="s">
        <v>20</v>
      </c>
      <c r="B371" s="261" t="s">
        <v>6300</v>
      </c>
      <c r="C371" s="262">
        <v>202.25</v>
      </c>
      <c r="D371" s="263">
        <v>1</v>
      </c>
      <c r="E371" s="263">
        <v>24.25</v>
      </c>
      <c r="F371" s="263">
        <v>227.5</v>
      </c>
      <c r="G371" s="264">
        <v>0.88901098901098896</v>
      </c>
      <c r="H371" s="265">
        <v>0</v>
      </c>
      <c r="I371" s="266">
        <v>227.5</v>
      </c>
      <c r="J371" s="266">
        <v>0</v>
      </c>
      <c r="K371" s="261" t="s">
        <v>4</v>
      </c>
      <c r="L371" s="261" t="s">
        <v>14</v>
      </c>
      <c r="M371" s="261" t="s">
        <v>4</v>
      </c>
      <c r="N371" s="261" t="s">
        <v>1249</v>
      </c>
      <c r="O371" s="261" t="s">
        <v>1208</v>
      </c>
      <c r="P371" s="267" t="s">
        <v>1239</v>
      </c>
    </row>
    <row r="372" spans="1:16" x14ac:dyDescent="0.35">
      <c r="A372" s="261" t="s">
        <v>5732</v>
      </c>
      <c r="B372" s="261" t="s">
        <v>6301</v>
      </c>
      <c r="C372" s="262">
        <v>137</v>
      </c>
      <c r="D372" s="263">
        <v>0</v>
      </c>
      <c r="E372" s="263">
        <v>91.5</v>
      </c>
      <c r="F372" s="263">
        <v>228.5</v>
      </c>
      <c r="G372" s="264">
        <v>0.59956236323851198</v>
      </c>
      <c r="H372" s="265">
        <v>0</v>
      </c>
      <c r="I372" s="266">
        <v>228.5</v>
      </c>
      <c r="J372" s="266">
        <v>0</v>
      </c>
      <c r="K372" s="261" t="s">
        <v>270</v>
      </c>
      <c r="L372" s="261" t="s">
        <v>5</v>
      </c>
      <c r="M372" s="175"/>
      <c r="N372" s="261" t="s">
        <v>1243</v>
      </c>
      <c r="O372" s="261" t="s">
        <v>1205</v>
      </c>
      <c r="P372" s="267" t="s">
        <v>1239</v>
      </c>
    </row>
    <row r="373" spans="1:16" x14ac:dyDescent="0.35">
      <c r="A373" s="261" t="s">
        <v>5885</v>
      </c>
      <c r="B373" s="261" t="s">
        <v>6302</v>
      </c>
      <c r="C373" s="262">
        <v>71</v>
      </c>
      <c r="D373" s="263">
        <v>0</v>
      </c>
      <c r="E373" s="263">
        <v>0</v>
      </c>
      <c r="F373" s="263">
        <v>71</v>
      </c>
      <c r="G373" s="264">
        <v>1</v>
      </c>
      <c r="H373" s="265">
        <v>0</v>
      </c>
      <c r="I373" s="266">
        <v>71</v>
      </c>
      <c r="J373" s="266">
        <v>0</v>
      </c>
      <c r="K373" s="261" t="s">
        <v>281</v>
      </c>
      <c r="L373" s="261" t="s">
        <v>120</v>
      </c>
      <c r="M373" s="175"/>
      <c r="N373" s="261" t="s">
        <v>1243</v>
      </c>
      <c r="O373" s="261" t="s">
        <v>1202</v>
      </c>
      <c r="P373" s="267" t="s">
        <v>1239</v>
      </c>
    </row>
    <row r="374" spans="1:16" x14ac:dyDescent="0.35">
      <c r="A374" s="261" t="s">
        <v>44</v>
      </c>
      <c r="B374" s="261" t="s">
        <v>6303</v>
      </c>
      <c r="C374" s="262">
        <v>150.5</v>
      </c>
      <c r="D374" s="263">
        <v>0</v>
      </c>
      <c r="E374" s="263">
        <v>59.75</v>
      </c>
      <c r="F374" s="263">
        <v>210.25</v>
      </c>
      <c r="G374" s="264">
        <v>0.71581450653983403</v>
      </c>
      <c r="H374" s="265">
        <v>0</v>
      </c>
      <c r="I374" s="266">
        <v>210.25</v>
      </c>
      <c r="J374" s="266">
        <v>0</v>
      </c>
      <c r="K374" s="261" t="s">
        <v>35</v>
      </c>
      <c r="L374" s="261" t="s">
        <v>5</v>
      </c>
      <c r="M374" s="261" t="s">
        <v>35</v>
      </c>
      <c r="N374" s="261" t="s">
        <v>1245</v>
      </c>
      <c r="O374" s="261" t="s">
        <v>1204</v>
      </c>
      <c r="P374" s="267" t="s">
        <v>1239</v>
      </c>
    </row>
    <row r="375" spans="1:16" x14ac:dyDescent="0.35">
      <c r="A375" s="261" t="s">
        <v>267</v>
      </c>
      <c r="B375" s="261" t="s">
        <v>6304</v>
      </c>
      <c r="C375" s="262">
        <v>0</v>
      </c>
      <c r="D375" s="263">
        <v>224.75</v>
      </c>
      <c r="E375" s="263">
        <v>22.5</v>
      </c>
      <c r="F375" s="263">
        <v>247.25</v>
      </c>
      <c r="G375" s="264">
        <v>0</v>
      </c>
      <c r="H375" s="265">
        <v>0</v>
      </c>
      <c r="I375" s="266">
        <v>247.25</v>
      </c>
      <c r="J375" s="266">
        <v>0</v>
      </c>
      <c r="K375" s="261" t="s">
        <v>227</v>
      </c>
      <c r="L375" s="261" t="s">
        <v>31</v>
      </c>
      <c r="M375" s="175"/>
      <c r="N375" s="261" t="s">
        <v>1250</v>
      </c>
      <c r="O375" s="261" t="s">
        <v>1198</v>
      </c>
      <c r="P375" s="267" t="s">
        <v>5872</v>
      </c>
    </row>
    <row r="376" spans="1:16" x14ac:dyDescent="0.35">
      <c r="A376" s="261" t="s">
        <v>297</v>
      </c>
      <c r="B376" s="261" t="s">
        <v>6305</v>
      </c>
      <c r="C376" s="262">
        <v>194</v>
      </c>
      <c r="D376" s="263">
        <v>0</v>
      </c>
      <c r="E376" s="263">
        <v>33.5</v>
      </c>
      <c r="F376" s="263">
        <v>227.5</v>
      </c>
      <c r="G376" s="264">
        <v>0.85274725274725305</v>
      </c>
      <c r="H376" s="265">
        <v>0</v>
      </c>
      <c r="I376" s="266">
        <v>227.5</v>
      </c>
      <c r="J376" s="266">
        <v>0</v>
      </c>
      <c r="K376" s="261" t="s">
        <v>281</v>
      </c>
      <c r="L376" s="261" t="s">
        <v>228</v>
      </c>
      <c r="M376" s="175"/>
      <c r="N376" s="261" t="s">
        <v>1243</v>
      </c>
      <c r="O376" s="261" t="s">
        <v>1202</v>
      </c>
      <c r="P376" s="267" t="s">
        <v>1239</v>
      </c>
    </row>
    <row r="377" spans="1:16" x14ac:dyDescent="0.35">
      <c r="A377" s="261" t="s">
        <v>5937</v>
      </c>
      <c r="B377" s="261" t="s">
        <v>6306</v>
      </c>
      <c r="C377" s="262">
        <v>90</v>
      </c>
      <c r="D377" s="263">
        <v>14.5</v>
      </c>
      <c r="E377" s="263">
        <v>122</v>
      </c>
      <c r="F377" s="263">
        <v>226.5</v>
      </c>
      <c r="G377" s="264">
        <v>0.39735099337748297</v>
      </c>
      <c r="H377" s="265">
        <v>0</v>
      </c>
      <c r="I377" s="266">
        <v>226.5</v>
      </c>
      <c r="J377" s="266">
        <v>0</v>
      </c>
      <c r="K377" s="261" t="s">
        <v>361</v>
      </c>
      <c r="L377" s="261" t="s">
        <v>10</v>
      </c>
      <c r="M377" s="175"/>
      <c r="N377" s="261" t="s">
        <v>1243</v>
      </c>
      <c r="O377" s="261" t="s">
        <v>1212</v>
      </c>
      <c r="P377" s="267" t="s">
        <v>1239</v>
      </c>
    </row>
    <row r="378" spans="1:16" x14ac:dyDescent="0.35">
      <c r="A378" s="261" t="s">
        <v>235</v>
      </c>
      <c r="B378" s="261" t="s">
        <v>6307</v>
      </c>
      <c r="C378" s="262">
        <v>171</v>
      </c>
      <c r="D378" s="263">
        <v>0</v>
      </c>
      <c r="E378" s="263">
        <v>33</v>
      </c>
      <c r="F378" s="263">
        <v>204</v>
      </c>
      <c r="G378" s="264">
        <v>0.83823529411764697</v>
      </c>
      <c r="H378" s="265">
        <v>0</v>
      </c>
      <c r="I378" s="266">
        <v>204</v>
      </c>
      <c r="J378" s="266">
        <v>0</v>
      </c>
      <c r="K378" s="261" t="s">
        <v>227</v>
      </c>
      <c r="L378" s="261" t="s">
        <v>228</v>
      </c>
      <c r="M378" s="175"/>
      <c r="N378" s="261" t="s">
        <v>1250</v>
      </c>
      <c r="O378" s="261" t="s">
        <v>1209</v>
      </c>
      <c r="P378" s="267" t="s">
        <v>1239</v>
      </c>
    </row>
    <row r="379" spans="1:16" x14ac:dyDescent="0.35">
      <c r="A379" s="261" t="s">
        <v>6308</v>
      </c>
      <c r="B379" s="261" t="s">
        <v>6309</v>
      </c>
      <c r="C379" s="262">
        <v>101.03</v>
      </c>
      <c r="D379" s="263">
        <v>0</v>
      </c>
      <c r="E379" s="263">
        <v>0</v>
      </c>
      <c r="F379" s="263">
        <v>101.03</v>
      </c>
      <c r="G379" s="264">
        <v>1</v>
      </c>
      <c r="H379" s="265">
        <v>0</v>
      </c>
      <c r="I379" s="266">
        <v>101.03</v>
      </c>
      <c r="J379" s="266">
        <v>0</v>
      </c>
      <c r="K379" s="261" t="s">
        <v>35</v>
      </c>
      <c r="L379" s="261" t="s">
        <v>10</v>
      </c>
      <c r="M379" s="175"/>
      <c r="N379" s="261" t="s">
        <v>1245</v>
      </c>
      <c r="O379" s="261" t="s">
        <v>1204</v>
      </c>
      <c r="P379" s="267" t="s">
        <v>1239</v>
      </c>
    </row>
    <row r="380" spans="1:16" x14ac:dyDescent="0.35">
      <c r="A380" s="261" t="s">
        <v>411</v>
      </c>
      <c r="B380" s="261" t="s">
        <v>6310</v>
      </c>
      <c r="C380" s="262">
        <v>152.9</v>
      </c>
      <c r="D380" s="263">
        <v>0</v>
      </c>
      <c r="E380" s="263">
        <v>59.5</v>
      </c>
      <c r="F380" s="263">
        <v>212.4</v>
      </c>
      <c r="G380" s="264">
        <v>0.71986817325800401</v>
      </c>
      <c r="H380" s="265">
        <v>0</v>
      </c>
      <c r="I380" s="266">
        <v>212.4</v>
      </c>
      <c r="J380" s="266">
        <v>0</v>
      </c>
      <c r="K380" s="261" t="s">
        <v>204</v>
      </c>
      <c r="L380" s="261" t="s">
        <v>5</v>
      </c>
      <c r="M380" s="175"/>
      <c r="N380" s="261" t="s">
        <v>1243</v>
      </c>
      <c r="O380" s="261" t="s">
        <v>1193</v>
      </c>
      <c r="P380" s="267" t="s">
        <v>1239</v>
      </c>
    </row>
    <row r="381" spans="1:16" x14ac:dyDescent="0.35">
      <c r="A381" s="261" t="s">
        <v>5691</v>
      </c>
      <c r="B381" s="261" t="s">
        <v>6311</v>
      </c>
      <c r="C381" s="262">
        <v>195.5</v>
      </c>
      <c r="D381" s="263">
        <v>1.5</v>
      </c>
      <c r="E381" s="263">
        <v>13.5</v>
      </c>
      <c r="F381" s="263">
        <v>210.5</v>
      </c>
      <c r="G381" s="264">
        <v>0.92874109263658</v>
      </c>
      <c r="H381" s="265">
        <v>0</v>
      </c>
      <c r="I381" s="266">
        <v>210.5</v>
      </c>
      <c r="J381" s="266">
        <v>0</v>
      </c>
      <c r="K381" s="261" t="s">
        <v>162</v>
      </c>
      <c r="L381" s="261" t="s">
        <v>10</v>
      </c>
      <c r="M381" s="175"/>
      <c r="N381" s="261" t="s">
        <v>1243</v>
      </c>
      <c r="O381" s="261" t="s">
        <v>1206</v>
      </c>
      <c r="P381" s="267" t="s">
        <v>1239</v>
      </c>
    </row>
    <row r="382" spans="1:16" x14ac:dyDescent="0.35">
      <c r="A382" s="261" t="s">
        <v>5816</v>
      </c>
      <c r="B382" s="261" t="s">
        <v>6312</v>
      </c>
      <c r="C382" s="262">
        <v>96</v>
      </c>
      <c r="D382" s="263">
        <v>0</v>
      </c>
      <c r="E382" s="263">
        <v>86</v>
      </c>
      <c r="F382" s="263">
        <v>182</v>
      </c>
      <c r="G382" s="264">
        <v>0.52747252747252804</v>
      </c>
      <c r="H382" s="265">
        <v>0</v>
      </c>
      <c r="I382" s="266">
        <v>182</v>
      </c>
      <c r="J382" s="266">
        <v>0</v>
      </c>
      <c r="K382" s="261" t="s">
        <v>281</v>
      </c>
      <c r="L382" s="261" t="s">
        <v>120</v>
      </c>
      <c r="M382" s="175"/>
      <c r="N382" s="261" t="s">
        <v>1243</v>
      </c>
      <c r="O382" s="261" t="s">
        <v>1202</v>
      </c>
      <c r="P382" s="267" t="s">
        <v>1239</v>
      </c>
    </row>
    <row r="383" spans="1:16" x14ac:dyDescent="0.35">
      <c r="A383" s="261" t="s">
        <v>412</v>
      </c>
      <c r="B383" s="261" t="s">
        <v>6313</v>
      </c>
      <c r="C383" s="262">
        <v>0</v>
      </c>
      <c r="D383" s="263">
        <v>200</v>
      </c>
      <c r="E383" s="263">
        <v>0</v>
      </c>
      <c r="F383" s="263">
        <v>200</v>
      </c>
      <c r="G383" s="264">
        <v>0</v>
      </c>
      <c r="H383" s="265">
        <v>0</v>
      </c>
      <c r="I383" s="266">
        <v>200</v>
      </c>
      <c r="J383" s="266">
        <v>0</v>
      </c>
      <c r="K383" s="175"/>
      <c r="L383" s="175"/>
      <c r="M383" s="175"/>
      <c r="N383" s="261" t="s">
        <v>1249</v>
      </c>
      <c r="O383" s="261" t="s">
        <v>1194</v>
      </c>
      <c r="P383" s="267" t="s">
        <v>5872</v>
      </c>
    </row>
    <row r="384" spans="1:16" x14ac:dyDescent="0.35">
      <c r="A384" s="261" t="s">
        <v>64</v>
      </c>
      <c r="B384" s="261" t="s">
        <v>6314</v>
      </c>
      <c r="C384" s="262">
        <v>162.25</v>
      </c>
      <c r="D384" s="263">
        <v>0</v>
      </c>
      <c r="E384" s="263">
        <v>52.5</v>
      </c>
      <c r="F384" s="263">
        <v>214.75</v>
      </c>
      <c r="G384" s="264">
        <v>0.75552968568102397</v>
      </c>
      <c r="H384" s="265">
        <v>0</v>
      </c>
      <c r="I384" s="266">
        <v>214.75</v>
      </c>
      <c r="J384" s="266">
        <v>0</v>
      </c>
      <c r="K384" s="261" t="s">
        <v>4</v>
      </c>
      <c r="L384" s="261" t="s">
        <v>22</v>
      </c>
      <c r="M384" s="175"/>
      <c r="N384" s="261" t="s">
        <v>1267</v>
      </c>
      <c r="O384" s="261" t="s">
        <v>1194</v>
      </c>
      <c r="P384" s="267" t="s">
        <v>5868</v>
      </c>
    </row>
    <row r="385" spans="1:16" x14ac:dyDescent="0.35">
      <c r="A385" s="261" t="s">
        <v>7458</v>
      </c>
      <c r="B385" s="261" t="s">
        <v>7459</v>
      </c>
      <c r="C385" s="262">
        <v>0</v>
      </c>
      <c r="D385" s="263">
        <v>0</v>
      </c>
      <c r="E385" s="263">
        <v>8</v>
      </c>
      <c r="F385" s="263">
        <v>8</v>
      </c>
      <c r="G385" s="264">
        <v>0</v>
      </c>
      <c r="H385" s="265">
        <v>0</v>
      </c>
      <c r="I385" s="266">
        <v>0</v>
      </c>
      <c r="J385" s="266">
        <v>8</v>
      </c>
      <c r="K385" s="261" t="s">
        <v>162</v>
      </c>
      <c r="L385" s="261" t="s">
        <v>22</v>
      </c>
      <c r="M385" s="261" t="s">
        <v>162</v>
      </c>
      <c r="N385" s="261" t="s">
        <v>1240</v>
      </c>
      <c r="O385" s="261" t="s">
        <v>1216</v>
      </c>
      <c r="P385" s="267" t="s">
        <v>5868</v>
      </c>
    </row>
    <row r="386" spans="1:16" x14ac:dyDescent="0.35">
      <c r="A386" s="261" t="s">
        <v>251</v>
      </c>
      <c r="B386" s="261" t="s">
        <v>6315</v>
      </c>
      <c r="C386" s="262">
        <v>52.75</v>
      </c>
      <c r="D386" s="263">
        <v>14.25</v>
      </c>
      <c r="E386" s="263">
        <v>57.25</v>
      </c>
      <c r="F386" s="263">
        <v>124.25</v>
      </c>
      <c r="G386" s="264">
        <v>0.42454728370221301</v>
      </c>
      <c r="H386" s="265">
        <v>0</v>
      </c>
      <c r="I386" s="266">
        <v>124.25</v>
      </c>
      <c r="J386" s="266">
        <v>0</v>
      </c>
      <c r="K386" s="261" t="s">
        <v>227</v>
      </c>
      <c r="L386" s="261" t="s">
        <v>120</v>
      </c>
      <c r="M386" s="175"/>
      <c r="N386" s="261" t="s">
        <v>1253</v>
      </c>
      <c r="O386" s="261" t="s">
        <v>1198</v>
      </c>
      <c r="P386" s="267" t="s">
        <v>5868</v>
      </c>
    </row>
    <row r="387" spans="1:16" x14ac:dyDescent="0.35">
      <c r="A387" s="261" t="s">
        <v>67</v>
      </c>
      <c r="B387" s="261" t="s">
        <v>6316</v>
      </c>
      <c r="C387" s="262">
        <v>0</v>
      </c>
      <c r="D387" s="263">
        <v>187</v>
      </c>
      <c r="E387" s="263">
        <v>16</v>
      </c>
      <c r="F387" s="263">
        <v>203</v>
      </c>
      <c r="G387" s="264">
        <v>0</v>
      </c>
      <c r="H387" s="265">
        <v>0</v>
      </c>
      <c r="I387" s="266">
        <v>203</v>
      </c>
      <c r="J387" s="266">
        <v>0</v>
      </c>
      <c r="K387" s="261" t="s">
        <v>4</v>
      </c>
      <c r="L387" s="261" t="s">
        <v>22</v>
      </c>
      <c r="M387" s="175"/>
      <c r="N387" s="261" t="s">
        <v>1267</v>
      </c>
      <c r="O387" s="261" t="s">
        <v>1194</v>
      </c>
      <c r="P387" s="267" t="s">
        <v>5868</v>
      </c>
    </row>
    <row r="388" spans="1:16" x14ac:dyDescent="0.35">
      <c r="A388" s="261" t="s">
        <v>30</v>
      </c>
      <c r="B388" s="261" t="s">
        <v>6317</v>
      </c>
      <c r="C388" s="262">
        <v>0</v>
      </c>
      <c r="D388" s="263">
        <v>203.5</v>
      </c>
      <c r="E388" s="263">
        <v>5.5</v>
      </c>
      <c r="F388" s="263">
        <v>209</v>
      </c>
      <c r="G388" s="264">
        <v>0</v>
      </c>
      <c r="H388" s="265">
        <v>0</v>
      </c>
      <c r="I388" s="266">
        <v>209</v>
      </c>
      <c r="J388" s="266">
        <v>0</v>
      </c>
      <c r="K388" s="261" t="s">
        <v>4</v>
      </c>
      <c r="L388" s="261" t="s">
        <v>22</v>
      </c>
      <c r="M388" s="261" t="s">
        <v>4</v>
      </c>
      <c r="N388" s="261" t="s">
        <v>1249</v>
      </c>
      <c r="O388" s="261" t="s">
        <v>1194</v>
      </c>
      <c r="P388" s="267" t="s">
        <v>5868</v>
      </c>
    </row>
    <row r="389" spans="1:16" x14ac:dyDescent="0.35">
      <c r="A389" s="261" t="s">
        <v>268</v>
      </c>
      <c r="B389" s="261" t="s">
        <v>6318</v>
      </c>
      <c r="C389" s="262">
        <v>0</v>
      </c>
      <c r="D389" s="263">
        <v>192</v>
      </c>
      <c r="E389" s="263">
        <v>8</v>
      </c>
      <c r="F389" s="263">
        <v>200</v>
      </c>
      <c r="G389" s="264">
        <v>0</v>
      </c>
      <c r="H389" s="265">
        <v>0</v>
      </c>
      <c r="I389" s="266">
        <v>200</v>
      </c>
      <c r="J389" s="266">
        <v>0</v>
      </c>
      <c r="K389" s="261" t="s">
        <v>227</v>
      </c>
      <c r="L389" s="261" t="s">
        <v>31</v>
      </c>
      <c r="M389" s="175"/>
      <c r="N389" s="261" t="s">
        <v>1250</v>
      </c>
      <c r="O389" s="261" t="s">
        <v>1198</v>
      </c>
      <c r="P389" s="267" t="s">
        <v>5872</v>
      </c>
    </row>
    <row r="390" spans="1:16" x14ac:dyDescent="0.35">
      <c r="A390" s="261" t="s">
        <v>347</v>
      </c>
      <c r="B390" s="261" t="s">
        <v>6319</v>
      </c>
      <c r="C390" s="262">
        <v>171.5</v>
      </c>
      <c r="D390" s="263">
        <v>7</v>
      </c>
      <c r="E390" s="263">
        <v>39.5</v>
      </c>
      <c r="F390" s="263">
        <v>218</v>
      </c>
      <c r="G390" s="264">
        <v>0.78669724770642202</v>
      </c>
      <c r="H390" s="265">
        <v>0</v>
      </c>
      <c r="I390" s="266">
        <v>218</v>
      </c>
      <c r="J390" s="266">
        <v>0</v>
      </c>
      <c r="K390" s="261" t="s">
        <v>343</v>
      </c>
      <c r="L390" s="261" t="s">
        <v>5</v>
      </c>
      <c r="M390" s="261" t="s">
        <v>343</v>
      </c>
      <c r="N390" s="261" t="s">
        <v>1252</v>
      </c>
      <c r="O390" s="261" t="s">
        <v>1211</v>
      </c>
      <c r="P390" s="267" t="s">
        <v>1239</v>
      </c>
    </row>
    <row r="391" spans="1:16" x14ac:dyDescent="0.35">
      <c r="A391" s="261" t="s">
        <v>6320</v>
      </c>
      <c r="B391" s="261" t="s">
        <v>6321</v>
      </c>
      <c r="C391" s="262">
        <v>0</v>
      </c>
      <c r="D391" s="263">
        <v>0</v>
      </c>
      <c r="E391" s="263">
        <v>25</v>
      </c>
      <c r="F391" s="263">
        <v>25</v>
      </c>
      <c r="G391" s="264">
        <v>0</v>
      </c>
      <c r="H391" s="265">
        <v>0</v>
      </c>
      <c r="I391" s="266">
        <v>0</v>
      </c>
      <c r="J391" s="266">
        <v>25</v>
      </c>
      <c r="K391" s="261" t="s">
        <v>55</v>
      </c>
      <c r="L391" s="175"/>
      <c r="M391" s="261" t="s">
        <v>55</v>
      </c>
      <c r="N391" s="261" t="s">
        <v>1240</v>
      </c>
      <c r="O391" s="261" t="s">
        <v>1213</v>
      </c>
      <c r="P391" s="267" t="s">
        <v>1239</v>
      </c>
    </row>
    <row r="392" spans="1:16" x14ac:dyDescent="0.35">
      <c r="A392" s="261" t="s">
        <v>6608</v>
      </c>
      <c r="B392" s="261" t="s">
        <v>6609</v>
      </c>
      <c r="C392" s="262">
        <v>0</v>
      </c>
      <c r="D392" s="263">
        <v>0</v>
      </c>
      <c r="E392" s="263">
        <v>20</v>
      </c>
      <c r="F392" s="263">
        <v>20</v>
      </c>
      <c r="G392" s="264">
        <v>0</v>
      </c>
      <c r="H392" s="265">
        <v>0</v>
      </c>
      <c r="I392" s="266">
        <v>0</v>
      </c>
      <c r="J392" s="266">
        <v>20</v>
      </c>
      <c r="K392" s="175"/>
      <c r="L392" s="175"/>
      <c r="M392" s="175"/>
      <c r="N392" s="261" t="s">
        <v>1240</v>
      </c>
      <c r="O392" s="261" t="s">
        <v>1213</v>
      </c>
      <c r="P392" s="267" t="s">
        <v>5882</v>
      </c>
    </row>
    <row r="393" spans="1:16" x14ac:dyDescent="0.35">
      <c r="A393" s="261" t="s">
        <v>413</v>
      </c>
      <c r="B393" s="261" t="s">
        <v>6322</v>
      </c>
      <c r="C393" s="262">
        <v>0</v>
      </c>
      <c r="D393" s="263">
        <v>241</v>
      </c>
      <c r="E393" s="263">
        <v>0</v>
      </c>
      <c r="F393" s="263">
        <v>241</v>
      </c>
      <c r="G393" s="264">
        <v>0</v>
      </c>
      <c r="H393" s="265">
        <v>0</v>
      </c>
      <c r="I393" s="266">
        <v>241</v>
      </c>
      <c r="J393" s="266">
        <v>0</v>
      </c>
      <c r="K393" s="175"/>
      <c r="L393" s="175"/>
      <c r="M393" s="175"/>
      <c r="N393" s="261" t="s">
        <v>1264</v>
      </c>
      <c r="O393" s="261" t="s">
        <v>1194</v>
      </c>
      <c r="P393" s="267" t="s">
        <v>5872</v>
      </c>
    </row>
    <row r="394" spans="1:16" x14ac:dyDescent="0.35">
      <c r="A394" s="261" t="s">
        <v>7460</v>
      </c>
      <c r="B394" s="261" t="s">
        <v>7461</v>
      </c>
      <c r="C394" s="262">
        <v>0</v>
      </c>
      <c r="D394" s="263">
        <v>0</v>
      </c>
      <c r="E394" s="263">
        <v>0</v>
      </c>
      <c r="F394" s="263">
        <v>0</v>
      </c>
      <c r="G394" s="12"/>
      <c r="H394" s="265">
        <v>122</v>
      </c>
      <c r="I394" s="266">
        <v>0</v>
      </c>
      <c r="J394" s="266">
        <v>0</v>
      </c>
      <c r="K394" s="261" t="s">
        <v>162</v>
      </c>
      <c r="L394" s="261" t="s">
        <v>5</v>
      </c>
      <c r="M394" s="261" t="s">
        <v>162</v>
      </c>
      <c r="N394" s="261" t="s">
        <v>1240</v>
      </c>
      <c r="O394" s="261" t="s">
        <v>1206</v>
      </c>
      <c r="P394" s="267" t="s">
        <v>1239</v>
      </c>
    </row>
    <row r="395" spans="1:16" x14ac:dyDescent="0.35">
      <c r="A395" s="261" t="s">
        <v>34</v>
      </c>
      <c r="B395" s="261" t="s">
        <v>6323</v>
      </c>
      <c r="C395" s="262">
        <v>0</v>
      </c>
      <c r="D395" s="263">
        <v>179</v>
      </c>
      <c r="E395" s="263">
        <v>16</v>
      </c>
      <c r="F395" s="263">
        <v>195</v>
      </c>
      <c r="G395" s="264">
        <v>0</v>
      </c>
      <c r="H395" s="265">
        <v>9</v>
      </c>
      <c r="I395" s="266">
        <v>179</v>
      </c>
      <c r="J395" s="266">
        <v>16</v>
      </c>
      <c r="K395" s="261" t="s">
        <v>4</v>
      </c>
      <c r="L395" s="261" t="s">
        <v>31</v>
      </c>
      <c r="M395" s="175"/>
      <c r="N395" s="261" t="s">
        <v>1249</v>
      </c>
      <c r="O395" s="261" t="s">
        <v>1194</v>
      </c>
      <c r="P395" s="267" t="s">
        <v>5872</v>
      </c>
    </row>
    <row r="396" spans="1:16" x14ac:dyDescent="0.35">
      <c r="A396" s="261" t="s">
        <v>414</v>
      </c>
      <c r="B396" s="261" t="s">
        <v>6324</v>
      </c>
      <c r="C396" s="262">
        <v>121.98</v>
      </c>
      <c r="D396" s="263">
        <v>0</v>
      </c>
      <c r="E396" s="263">
        <v>95.95</v>
      </c>
      <c r="F396" s="263">
        <v>217.93</v>
      </c>
      <c r="G396" s="264">
        <v>0.55972101133391505</v>
      </c>
      <c r="H396" s="265">
        <v>0</v>
      </c>
      <c r="I396" s="266">
        <v>217.93</v>
      </c>
      <c r="J396" s="266">
        <v>0</v>
      </c>
      <c r="K396" s="261" t="s">
        <v>204</v>
      </c>
      <c r="L396" s="261" t="s">
        <v>5</v>
      </c>
      <c r="M396" s="175"/>
      <c r="N396" s="261" t="s">
        <v>1243</v>
      </c>
      <c r="O396" s="261" t="s">
        <v>1193</v>
      </c>
      <c r="P396" s="267" t="s">
        <v>1239</v>
      </c>
    </row>
    <row r="397" spans="1:16" x14ac:dyDescent="0.35">
      <c r="A397" s="261" t="s">
        <v>271</v>
      </c>
      <c r="B397" s="261" t="s">
        <v>6325</v>
      </c>
      <c r="C397" s="262">
        <v>51.5</v>
      </c>
      <c r="D397" s="263">
        <v>5.5</v>
      </c>
      <c r="E397" s="263">
        <v>185.5</v>
      </c>
      <c r="F397" s="263">
        <v>242.5</v>
      </c>
      <c r="G397" s="264">
        <v>0.212371134020619</v>
      </c>
      <c r="H397" s="265">
        <v>0</v>
      </c>
      <c r="I397" s="266">
        <v>242.5</v>
      </c>
      <c r="J397" s="266">
        <v>0</v>
      </c>
      <c r="K397" s="261" t="s">
        <v>270</v>
      </c>
      <c r="L397" s="261" t="s">
        <v>5</v>
      </c>
      <c r="M397" s="175"/>
      <c r="N397" s="261" t="s">
        <v>1243</v>
      </c>
      <c r="O397" s="261" t="s">
        <v>1205</v>
      </c>
      <c r="P397" s="267" t="s">
        <v>1239</v>
      </c>
    </row>
    <row r="398" spans="1:16" x14ac:dyDescent="0.35">
      <c r="A398" s="261" t="s">
        <v>415</v>
      </c>
      <c r="B398" s="261" t="s">
        <v>6326</v>
      </c>
      <c r="C398" s="262">
        <v>99</v>
      </c>
      <c r="D398" s="263">
        <v>0</v>
      </c>
      <c r="E398" s="263">
        <v>0</v>
      </c>
      <c r="F398" s="263">
        <v>99</v>
      </c>
      <c r="G398" s="264">
        <v>1</v>
      </c>
      <c r="H398" s="265">
        <v>0</v>
      </c>
      <c r="I398" s="266">
        <v>99</v>
      </c>
      <c r="J398" s="266">
        <v>0</v>
      </c>
      <c r="K398" s="175"/>
      <c r="L398" s="175"/>
      <c r="M398" s="175"/>
      <c r="N398" s="261" t="s">
        <v>1243</v>
      </c>
      <c r="O398" s="261" t="s">
        <v>1192</v>
      </c>
      <c r="P398" s="267" t="s">
        <v>5871</v>
      </c>
    </row>
    <row r="399" spans="1:16" x14ac:dyDescent="0.35">
      <c r="A399" s="261" t="s">
        <v>45</v>
      </c>
      <c r="B399" s="261" t="s">
        <v>6327</v>
      </c>
      <c r="C399" s="262">
        <v>227.5</v>
      </c>
      <c r="D399" s="263">
        <v>0</v>
      </c>
      <c r="E399" s="263">
        <v>51</v>
      </c>
      <c r="F399" s="263">
        <v>278.5</v>
      </c>
      <c r="G399" s="264">
        <v>0.81687612208258498</v>
      </c>
      <c r="H399" s="265">
        <v>0</v>
      </c>
      <c r="I399" s="266">
        <v>278.5</v>
      </c>
      <c r="J399" s="266">
        <v>0</v>
      </c>
      <c r="K399" s="261" t="s">
        <v>35</v>
      </c>
      <c r="L399" s="261" t="s">
        <v>5</v>
      </c>
      <c r="M399" s="261" t="s">
        <v>35</v>
      </c>
      <c r="N399" s="261" t="s">
        <v>1245</v>
      </c>
      <c r="O399" s="261" t="s">
        <v>1204</v>
      </c>
      <c r="P399" s="267" t="s">
        <v>1239</v>
      </c>
    </row>
    <row r="400" spans="1:16" x14ac:dyDescent="0.35">
      <c r="A400" s="261" t="s">
        <v>252</v>
      </c>
      <c r="B400" s="261" t="s">
        <v>6328</v>
      </c>
      <c r="C400" s="262">
        <v>85.75</v>
      </c>
      <c r="D400" s="263">
        <v>41</v>
      </c>
      <c r="E400" s="263">
        <v>49</v>
      </c>
      <c r="F400" s="263">
        <v>175.75</v>
      </c>
      <c r="G400" s="264">
        <v>0.48790896159317199</v>
      </c>
      <c r="H400" s="265">
        <v>0</v>
      </c>
      <c r="I400" s="266">
        <v>175.75</v>
      </c>
      <c r="J400" s="266">
        <v>0</v>
      </c>
      <c r="K400" s="261" t="s">
        <v>227</v>
      </c>
      <c r="L400" s="261" t="s">
        <v>120</v>
      </c>
      <c r="M400" s="175"/>
      <c r="N400" s="261" t="s">
        <v>1250</v>
      </c>
      <c r="O400" s="261" t="s">
        <v>1198</v>
      </c>
      <c r="P400" s="267" t="s">
        <v>5870</v>
      </c>
    </row>
    <row r="401" spans="1:16" x14ac:dyDescent="0.35">
      <c r="A401" s="261" t="s">
        <v>5776</v>
      </c>
      <c r="B401" s="261" t="s">
        <v>6329</v>
      </c>
      <c r="C401" s="262">
        <v>62</v>
      </c>
      <c r="D401" s="263">
        <v>0</v>
      </c>
      <c r="E401" s="263">
        <v>137</v>
      </c>
      <c r="F401" s="263">
        <v>199</v>
      </c>
      <c r="G401" s="264">
        <v>0.31155778894472402</v>
      </c>
      <c r="H401" s="265">
        <v>0</v>
      </c>
      <c r="I401" s="266">
        <v>62</v>
      </c>
      <c r="J401" s="266">
        <v>137</v>
      </c>
      <c r="K401" s="261" t="s">
        <v>227</v>
      </c>
      <c r="L401" s="261" t="s">
        <v>228</v>
      </c>
      <c r="M401" s="175"/>
      <c r="N401" s="261" t="s">
        <v>1646</v>
      </c>
      <c r="O401" s="261" t="s">
        <v>1209</v>
      </c>
      <c r="P401" s="267" t="s">
        <v>1239</v>
      </c>
    </row>
    <row r="402" spans="1:16" x14ac:dyDescent="0.35">
      <c r="A402" s="261" t="s">
        <v>371</v>
      </c>
      <c r="B402" s="261" t="s">
        <v>6330</v>
      </c>
      <c r="C402" s="262">
        <v>0</v>
      </c>
      <c r="D402" s="263">
        <v>204</v>
      </c>
      <c r="E402" s="263">
        <v>17</v>
      </c>
      <c r="F402" s="263">
        <v>221</v>
      </c>
      <c r="G402" s="264">
        <v>0</v>
      </c>
      <c r="H402" s="265">
        <v>0</v>
      </c>
      <c r="I402" s="266">
        <v>204</v>
      </c>
      <c r="J402" s="266">
        <v>17</v>
      </c>
      <c r="K402" s="261" t="s">
        <v>361</v>
      </c>
      <c r="L402" s="261" t="s">
        <v>22</v>
      </c>
      <c r="M402" s="175"/>
      <c r="N402" s="261" t="s">
        <v>1242</v>
      </c>
      <c r="O402" s="261" t="s">
        <v>1197</v>
      </c>
      <c r="P402" s="267" t="s">
        <v>5868</v>
      </c>
    </row>
    <row r="403" spans="1:16" x14ac:dyDescent="0.35">
      <c r="A403" s="261" t="s">
        <v>324</v>
      </c>
      <c r="B403" s="261" t="s">
        <v>6331</v>
      </c>
      <c r="C403" s="262">
        <v>4</v>
      </c>
      <c r="D403" s="263">
        <v>0</v>
      </c>
      <c r="E403" s="263">
        <v>212</v>
      </c>
      <c r="F403" s="263">
        <v>216</v>
      </c>
      <c r="G403" s="264">
        <v>1.85185185185185E-2</v>
      </c>
      <c r="H403" s="265">
        <v>0</v>
      </c>
      <c r="I403" s="266">
        <v>216</v>
      </c>
      <c r="J403" s="266">
        <v>0</v>
      </c>
      <c r="K403" s="261" t="s">
        <v>309</v>
      </c>
      <c r="L403" s="261" t="s">
        <v>10</v>
      </c>
      <c r="M403" s="175"/>
      <c r="N403" s="261" t="s">
        <v>1254</v>
      </c>
      <c r="O403" s="261" t="s">
        <v>1207</v>
      </c>
      <c r="P403" s="267" t="s">
        <v>1239</v>
      </c>
    </row>
    <row r="404" spans="1:16" x14ac:dyDescent="0.35">
      <c r="A404" s="261" t="s">
        <v>6610</v>
      </c>
      <c r="B404" s="261" t="s">
        <v>6611</v>
      </c>
      <c r="C404" s="262">
        <v>7.25</v>
      </c>
      <c r="D404" s="263">
        <v>0</v>
      </c>
      <c r="E404" s="263">
        <v>0</v>
      </c>
      <c r="F404" s="263">
        <v>7.25</v>
      </c>
      <c r="G404" s="264">
        <v>1</v>
      </c>
      <c r="H404" s="265">
        <v>0</v>
      </c>
      <c r="I404" s="266">
        <v>7.25</v>
      </c>
      <c r="J404" s="266">
        <v>0</v>
      </c>
      <c r="K404" s="175"/>
      <c r="L404" s="175"/>
      <c r="M404" s="175"/>
      <c r="N404" s="261" t="s">
        <v>1243</v>
      </c>
      <c r="O404" s="261" t="s">
        <v>1192</v>
      </c>
      <c r="P404" s="267" t="s">
        <v>6582</v>
      </c>
    </row>
    <row r="405" spans="1:16" x14ac:dyDescent="0.35">
      <c r="A405" s="261" t="s">
        <v>1647</v>
      </c>
      <c r="B405" s="261" t="s">
        <v>6332</v>
      </c>
      <c r="C405" s="262">
        <v>59.14</v>
      </c>
      <c r="D405" s="263">
        <v>0</v>
      </c>
      <c r="E405" s="263">
        <v>161.97999999999999</v>
      </c>
      <c r="F405" s="263">
        <v>221.12</v>
      </c>
      <c r="G405" s="264">
        <v>0.26745658465991301</v>
      </c>
      <c r="H405" s="265">
        <v>0</v>
      </c>
      <c r="I405" s="266">
        <v>221.12</v>
      </c>
      <c r="J405" s="266">
        <v>0</v>
      </c>
      <c r="K405" s="261" t="s">
        <v>204</v>
      </c>
      <c r="L405" s="261" t="s">
        <v>5</v>
      </c>
      <c r="M405" s="175"/>
      <c r="N405" s="261" t="s">
        <v>1243</v>
      </c>
      <c r="O405" s="261" t="s">
        <v>1193</v>
      </c>
      <c r="P405" s="267" t="s">
        <v>1239</v>
      </c>
    </row>
    <row r="406" spans="1:16" x14ac:dyDescent="0.35">
      <c r="A406" s="261" t="s">
        <v>215</v>
      </c>
      <c r="B406" s="261" t="s">
        <v>6333</v>
      </c>
      <c r="C406" s="262">
        <v>187.57</v>
      </c>
      <c r="D406" s="263">
        <v>0</v>
      </c>
      <c r="E406" s="263">
        <v>42.8</v>
      </c>
      <c r="F406" s="263">
        <v>230.37</v>
      </c>
      <c r="G406" s="264">
        <v>0.81421191995485498</v>
      </c>
      <c r="H406" s="265">
        <v>0</v>
      </c>
      <c r="I406" s="266">
        <v>230.37</v>
      </c>
      <c r="J406" s="266">
        <v>0</v>
      </c>
      <c r="K406" s="261" t="s">
        <v>204</v>
      </c>
      <c r="L406" s="261" t="s">
        <v>5</v>
      </c>
      <c r="M406" s="175"/>
      <c r="N406" s="261" t="s">
        <v>1243</v>
      </c>
      <c r="O406" s="261" t="s">
        <v>1193</v>
      </c>
      <c r="P406" s="267" t="s">
        <v>1239</v>
      </c>
    </row>
    <row r="407" spans="1:16" x14ac:dyDescent="0.35">
      <c r="A407" s="261" t="s">
        <v>5743</v>
      </c>
      <c r="B407" s="261" t="s">
        <v>6334</v>
      </c>
      <c r="C407" s="262">
        <v>32.5</v>
      </c>
      <c r="D407" s="263">
        <v>0</v>
      </c>
      <c r="E407" s="263">
        <v>195</v>
      </c>
      <c r="F407" s="263">
        <v>227.5</v>
      </c>
      <c r="G407" s="264">
        <v>0.14285714285714299</v>
      </c>
      <c r="H407" s="265">
        <v>0</v>
      </c>
      <c r="I407" s="266">
        <v>227.5</v>
      </c>
      <c r="J407" s="266">
        <v>0</v>
      </c>
      <c r="K407" s="261" t="s">
        <v>281</v>
      </c>
      <c r="L407" s="261" t="s">
        <v>18</v>
      </c>
      <c r="M407" s="175"/>
      <c r="N407" s="261" t="s">
        <v>1243</v>
      </c>
      <c r="O407" s="261" t="s">
        <v>1202</v>
      </c>
      <c r="P407" s="267" t="s">
        <v>1239</v>
      </c>
    </row>
    <row r="408" spans="1:16" x14ac:dyDescent="0.35">
      <c r="A408" s="261" t="s">
        <v>416</v>
      </c>
      <c r="B408" s="261" t="s">
        <v>6335</v>
      </c>
      <c r="C408" s="262">
        <v>108.8</v>
      </c>
      <c r="D408" s="263">
        <v>0</v>
      </c>
      <c r="E408" s="263">
        <v>16</v>
      </c>
      <c r="F408" s="263">
        <v>124.8</v>
      </c>
      <c r="G408" s="264">
        <v>0.87179487179487203</v>
      </c>
      <c r="H408" s="265">
        <v>0</v>
      </c>
      <c r="I408" s="266">
        <v>124.8</v>
      </c>
      <c r="J408" s="266">
        <v>0</v>
      </c>
      <c r="K408" s="261" t="s">
        <v>162</v>
      </c>
      <c r="L408" s="261" t="s">
        <v>18</v>
      </c>
      <c r="M408" s="175"/>
      <c r="N408" s="261" t="s">
        <v>1240</v>
      </c>
      <c r="O408" s="261" t="s">
        <v>1216</v>
      </c>
      <c r="P408" s="267" t="s">
        <v>5872</v>
      </c>
    </row>
    <row r="409" spans="1:16" x14ac:dyDescent="0.35">
      <c r="A409" s="261" t="s">
        <v>216</v>
      </c>
      <c r="B409" s="261" t="s">
        <v>6336</v>
      </c>
      <c r="C409" s="262">
        <v>200.52</v>
      </c>
      <c r="D409" s="263">
        <v>0</v>
      </c>
      <c r="E409" s="263">
        <v>29.5</v>
      </c>
      <c r="F409" s="263">
        <v>230.02</v>
      </c>
      <c r="G409" s="264">
        <v>0.87175028258412302</v>
      </c>
      <c r="H409" s="265">
        <v>0</v>
      </c>
      <c r="I409" s="266">
        <v>230.02</v>
      </c>
      <c r="J409" s="266">
        <v>0</v>
      </c>
      <c r="K409" s="261" t="s">
        <v>204</v>
      </c>
      <c r="L409" s="261" t="s">
        <v>5</v>
      </c>
      <c r="M409" s="175"/>
      <c r="N409" s="261" t="s">
        <v>1243</v>
      </c>
      <c r="O409" s="261" t="s">
        <v>1193</v>
      </c>
      <c r="P409" s="267" t="s">
        <v>1239</v>
      </c>
    </row>
    <row r="410" spans="1:16" x14ac:dyDescent="0.35">
      <c r="A410" s="261" t="s">
        <v>74</v>
      </c>
      <c r="B410" s="261" t="s">
        <v>6337</v>
      </c>
      <c r="C410" s="262">
        <v>142.5</v>
      </c>
      <c r="D410" s="263">
        <v>0</v>
      </c>
      <c r="E410" s="263">
        <v>80.5</v>
      </c>
      <c r="F410" s="263">
        <v>223</v>
      </c>
      <c r="G410" s="264">
        <v>0.63901345291479805</v>
      </c>
      <c r="H410" s="265">
        <v>0</v>
      </c>
      <c r="I410" s="266">
        <v>223</v>
      </c>
      <c r="J410" s="266">
        <v>0</v>
      </c>
      <c r="K410" s="261" t="s">
        <v>70</v>
      </c>
      <c r="L410" s="261" t="s">
        <v>71</v>
      </c>
      <c r="M410" s="175"/>
      <c r="N410" s="261" t="s">
        <v>1275</v>
      </c>
      <c r="O410" s="261" t="s">
        <v>1210</v>
      </c>
      <c r="P410" s="267" t="s">
        <v>1239</v>
      </c>
    </row>
    <row r="411" spans="1:16" x14ac:dyDescent="0.35">
      <c r="A411" s="261" t="s">
        <v>217</v>
      </c>
      <c r="B411" s="261" t="s">
        <v>6338</v>
      </c>
      <c r="C411" s="262">
        <v>0</v>
      </c>
      <c r="D411" s="263">
        <v>0</v>
      </c>
      <c r="E411" s="263">
        <v>219.37</v>
      </c>
      <c r="F411" s="263">
        <v>219.37</v>
      </c>
      <c r="G411" s="264">
        <v>0</v>
      </c>
      <c r="H411" s="265">
        <v>0</v>
      </c>
      <c r="I411" s="266">
        <v>219.37</v>
      </c>
      <c r="J411" s="266">
        <v>0</v>
      </c>
      <c r="K411" s="261" t="s">
        <v>204</v>
      </c>
      <c r="L411" s="261" t="s">
        <v>119</v>
      </c>
      <c r="M411" s="175"/>
      <c r="N411" s="261" t="s">
        <v>1243</v>
      </c>
      <c r="O411" s="261" t="s">
        <v>1193</v>
      </c>
      <c r="P411" s="267" t="s">
        <v>1239</v>
      </c>
    </row>
    <row r="412" spans="1:16" x14ac:dyDescent="0.35">
      <c r="A412" s="261" t="s">
        <v>236</v>
      </c>
      <c r="B412" s="261" t="s">
        <v>6339</v>
      </c>
      <c r="C412" s="262">
        <v>186</v>
      </c>
      <c r="D412" s="263">
        <v>10.5</v>
      </c>
      <c r="E412" s="263">
        <v>21</v>
      </c>
      <c r="F412" s="263">
        <v>217.5</v>
      </c>
      <c r="G412" s="264">
        <v>0.85517241379310405</v>
      </c>
      <c r="H412" s="265">
        <v>0</v>
      </c>
      <c r="I412" s="266">
        <v>217.5</v>
      </c>
      <c r="J412" s="266">
        <v>0</v>
      </c>
      <c r="K412" s="261" t="s">
        <v>4</v>
      </c>
      <c r="L412" s="261" t="s">
        <v>5</v>
      </c>
      <c r="M412" s="175"/>
      <c r="N412" s="261" t="s">
        <v>1267</v>
      </c>
      <c r="O412" s="261" t="s">
        <v>1208</v>
      </c>
      <c r="P412" s="267" t="s">
        <v>1239</v>
      </c>
    </row>
    <row r="413" spans="1:16" x14ac:dyDescent="0.35">
      <c r="A413" s="261" t="s">
        <v>417</v>
      </c>
      <c r="B413" s="261" t="s">
        <v>6340</v>
      </c>
      <c r="C413" s="262">
        <v>167.58</v>
      </c>
      <c r="D413" s="263">
        <v>0</v>
      </c>
      <c r="E413" s="263">
        <v>57.28</v>
      </c>
      <c r="F413" s="263">
        <v>224.86</v>
      </c>
      <c r="G413" s="264">
        <v>0.74526371964778104</v>
      </c>
      <c r="H413" s="265">
        <v>0</v>
      </c>
      <c r="I413" s="266">
        <v>224.86</v>
      </c>
      <c r="J413" s="266">
        <v>0</v>
      </c>
      <c r="K413" s="261" t="s">
        <v>204</v>
      </c>
      <c r="L413" s="261" t="s">
        <v>5</v>
      </c>
      <c r="M413" s="175"/>
      <c r="N413" s="261" t="s">
        <v>1243</v>
      </c>
      <c r="O413" s="261" t="s">
        <v>1193</v>
      </c>
      <c r="P413" s="267" t="s">
        <v>1239</v>
      </c>
    </row>
    <row r="414" spans="1:16" x14ac:dyDescent="0.35">
      <c r="A414" s="261" t="s">
        <v>418</v>
      </c>
      <c r="B414" s="261" t="s">
        <v>6341</v>
      </c>
      <c r="C414" s="262">
        <v>172.18</v>
      </c>
      <c r="D414" s="263">
        <v>0</v>
      </c>
      <c r="E414" s="263">
        <v>43.5</v>
      </c>
      <c r="F414" s="263">
        <v>215.68</v>
      </c>
      <c r="G414" s="264">
        <v>0.79831231454005902</v>
      </c>
      <c r="H414" s="265">
        <v>0</v>
      </c>
      <c r="I414" s="266">
        <v>215.68</v>
      </c>
      <c r="J414" s="266">
        <v>0</v>
      </c>
      <c r="K414" s="261" t="s">
        <v>204</v>
      </c>
      <c r="L414" s="261" t="s">
        <v>5</v>
      </c>
      <c r="M414" s="175"/>
      <c r="N414" s="261" t="s">
        <v>1243</v>
      </c>
      <c r="O414" s="261" t="s">
        <v>1193</v>
      </c>
      <c r="P414" s="267" t="s">
        <v>1239</v>
      </c>
    </row>
    <row r="415" spans="1:16" x14ac:dyDescent="0.35">
      <c r="A415" s="261" t="s">
        <v>5905</v>
      </c>
      <c r="B415" s="261" t="s">
        <v>6342</v>
      </c>
      <c r="C415" s="262">
        <v>72</v>
      </c>
      <c r="D415" s="263">
        <v>19</v>
      </c>
      <c r="E415" s="263">
        <v>110</v>
      </c>
      <c r="F415" s="263">
        <v>201</v>
      </c>
      <c r="G415" s="264">
        <v>0.35820895522388102</v>
      </c>
      <c r="H415" s="265">
        <v>0</v>
      </c>
      <c r="I415" s="266">
        <v>201</v>
      </c>
      <c r="J415" s="266">
        <v>0</v>
      </c>
      <c r="K415" s="261" t="s">
        <v>361</v>
      </c>
      <c r="L415" s="261" t="s">
        <v>5</v>
      </c>
      <c r="M415" s="175"/>
      <c r="N415" s="261" t="s">
        <v>1243</v>
      </c>
      <c r="O415" s="261" t="s">
        <v>1212</v>
      </c>
      <c r="P415" s="267" t="s">
        <v>1239</v>
      </c>
    </row>
    <row r="416" spans="1:16" x14ac:dyDescent="0.35">
      <c r="A416" s="261" t="s">
        <v>5938</v>
      </c>
      <c r="B416" s="261" t="s">
        <v>6343</v>
      </c>
      <c r="C416" s="262">
        <v>105.5</v>
      </c>
      <c r="D416" s="263">
        <v>0</v>
      </c>
      <c r="E416" s="263">
        <v>97</v>
      </c>
      <c r="F416" s="263">
        <v>202.5</v>
      </c>
      <c r="G416" s="264">
        <v>0.52098765432098804</v>
      </c>
      <c r="H416" s="265">
        <v>0</v>
      </c>
      <c r="I416" s="266">
        <v>202.5</v>
      </c>
      <c r="J416" s="266">
        <v>0</v>
      </c>
      <c r="K416" s="261" t="s">
        <v>4</v>
      </c>
      <c r="L416" s="261" t="s">
        <v>14</v>
      </c>
      <c r="M416" s="175"/>
      <c r="N416" s="261" t="s">
        <v>1243</v>
      </c>
      <c r="O416" s="261" t="s">
        <v>1208</v>
      </c>
      <c r="P416" s="267" t="s">
        <v>1239</v>
      </c>
    </row>
    <row r="417" spans="1:16" x14ac:dyDescent="0.35">
      <c r="A417" s="261" t="s">
        <v>5777</v>
      </c>
      <c r="B417" s="261" t="s">
        <v>6344</v>
      </c>
      <c r="C417" s="262">
        <v>164</v>
      </c>
      <c r="D417" s="263">
        <v>0</v>
      </c>
      <c r="E417" s="263">
        <v>0</v>
      </c>
      <c r="F417" s="263">
        <v>164</v>
      </c>
      <c r="G417" s="264">
        <v>1</v>
      </c>
      <c r="H417" s="265">
        <v>0</v>
      </c>
      <c r="I417" s="266">
        <v>164</v>
      </c>
      <c r="J417" s="266">
        <v>0</v>
      </c>
      <c r="K417" s="261" t="s">
        <v>338</v>
      </c>
      <c r="L417" s="175"/>
      <c r="M417" s="175"/>
      <c r="N417" s="261" t="s">
        <v>1243</v>
      </c>
      <c r="O417" s="261" t="s">
        <v>1213</v>
      </c>
      <c r="P417" s="267" t="s">
        <v>1251</v>
      </c>
    </row>
    <row r="418" spans="1:16" x14ac:dyDescent="0.35">
      <c r="A418" s="261" t="s">
        <v>75</v>
      </c>
      <c r="B418" s="261" t="s">
        <v>6345</v>
      </c>
      <c r="C418" s="262">
        <v>182</v>
      </c>
      <c r="D418" s="263">
        <v>0</v>
      </c>
      <c r="E418" s="263">
        <v>51</v>
      </c>
      <c r="F418" s="263">
        <v>233</v>
      </c>
      <c r="G418" s="264">
        <v>0.78111587982832598</v>
      </c>
      <c r="H418" s="265">
        <v>0</v>
      </c>
      <c r="I418" s="266">
        <v>233</v>
      </c>
      <c r="J418" s="266">
        <v>0</v>
      </c>
      <c r="K418" s="261" t="s">
        <v>70</v>
      </c>
      <c r="L418" s="261" t="s">
        <v>71</v>
      </c>
      <c r="M418" s="175"/>
      <c r="N418" s="261" t="s">
        <v>1268</v>
      </c>
      <c r="O418" s="261" t="s">
        <v>1210</v>
      </c>
      <c r="P418" s="267" t="s">
        <v>1239</v>
      </c>
    </row>
    <row r="419" spans="1:16" x14ac:dyDescent="0.35">
      <c r="A419" s="261" t="s">
        <v>5817</v>
      </c>
      <c r="B419" s="261" t="s">
        <v>6346</v>
      </c>
      <c r="C419" s="262">
        <v>95.5</v>
      </c>
      <c r="D419" s="263">
        <v>0</v>
      </c>
      <c r="E419" s="263">
        <v>128</v>
      </c>
      <c r="F419" s="263">
        <v>223.5</v>
      </c>
      <c r="G419" s="264">
        <v>0.42729306487695801</v>
      </c>
      <c r="H419" s="265">
        <v>0</v>
      </c>
      <c r="I419" s="266">
        <v>223.5</v>
      </c>
      <c r="J419" s="266">
        <v>0</v>
      </c>
      <c r="K419" s="261" t="s">
        <v>361</v>
      </c>
      <c r="L419" s="261" t="s">
        <v>10</v>
      </c>
      <c r="M419" s="175"/>
      <c r="N419" s="261" t="s">
        <v>1242</v>
      </c>
      <c r="O419" s="261" t="s">
        <v>1212</v>
      </c>
      <c r="P419" s="267" t="s">
        <v>1239</v>
      </c>
    </row>
    <row r="420" spans="1:16" x14ac:dyDescent="0.35">
      <c r="A420" s="261" t="s">
        <v>5744</v>
      </c>
      <c r="B420" s="261" t="s">
        <v>6347</v>
      </c>
      <c r="C420" s="262">
        <v>134.5</v>
      </c>
      <c r="D420" s="263">
        <v>0</v>
      </c>
      <c r="E420" s="263">
        <v>93</v>
      </c>
      <c r="F420" s="263">
        <v>227.5</v>
      </c>
      <c r="G420" s="264">
        <v>0.591208791208791</v>
      </c>
      <c r="H420" s="265">
        <v>0</v>
      </c>
      <c r="I420" s="266">
        <v>227.5</v>
      </c>
      <c r="J420" s="266">
        <v>0</v>
      </c>
      <c r="K420" s="261" t="s">
        <v>281</v>
      </c>
      <c r="L420" s="261" t="s">
        <v>10</v>
      </c>
      <c r="M420" s="175"/>
      <c r="N420" s="261" t="s">
        <v>1243</v>
      </c>
      <c r="O420" s="261" t="s">
        <v>1202</v>
      </c>
      <c r="P420" s="267" t="s">
        <v>1239</v>
      </c>
    </row>
    <row r="421" spans="1:16" x14ac:dyDescent="0.35">
      <c r="A421" s="261" t="s">
        <v>6612</v>
      </c>
      <c r="B421" s="261" t="s">
        <v>6613</v>
      </c>
      <c r="C421" s="262">
        <v>0</v>
      </c>
      <c r="D421" s="263">
        <v>0</v>
      </c>
      <c r="E421" s="263">
        <v>8</v>
      </c>
      <c r="F421" s="263">
        <v>8</v>
      </c>
      <c r="G421" s="264">
        <v>0</v>
      </c>
      <c r="H421" s="265">
        <v>0</v>
      </c>
      <c r="I421" s="266">
        <v>0</v>
      </c>
      <c r="J421" s="266">
        <v>8</v>
      </c>
      <c r="K421" s="175"/>
      <c r="L421" s="175"/>
      <c r="M421" s="175"/>
      <c r="N421" s="261" t="s">
        <v>1245</v>
      </c>
      <c r="O421" s="261" t="s">
        <v>5714</v>
      </c>
      <c r="P421" s="267" t="s">
        <v>1239</v>
      </c>
    </row>
    <row r="422" spans="1:16" x14ac:dyDescent="0.35">
      <c r="A422" s="261" t="s">
        <v>176</v>
      </c>
      <c r="B422" s="261" t="s">
        <v>6348</v>
      </c>
      <c r="C422" s="262">
        <v>0</v>
      </c>
      <c r="D422" s="263">
        <v>0</v>
      </c>
      <c r="E422" s="263">
        <v>0</v>
      </c>
      <c r="F422" s="263">
        <v>0</v>
      </c>
      <c r="G422" s="12"/>
      <c r="H422" s="265">
        <v>221</v>
      </c>
      <c r="I422" s="266">
        <v>0</v>
      </c>
      <c r="J422" s="266">
        <v>0</v>
      </c>
      <c r="K422" s="261" t="s">
        <v>162</v>
      </c>
      <c r="L422" s="261" t="s">
        <v>10</v>
      </c>
      <c r="M422" s="175"/>
      <c r="N422" s="261" t="s">
        <v>1240</v>
      </c>
      <c r="O422" s="261" t="s">
        <v>1206</v>
      </c>
      <c r="P422" s="267" t="s">
        <v>1239</v>
      </c>
    </row>
    <row r="423" spans="1:16" x14ac:dyDescent="0.35">
      <c r="A423" s="261" t="s">
        <v>7462</v>
      </c>
      <c r="B423" s="261" t="s">
        <v>7463</v>
      </c>
      <c r="C423" s="262">
        <v>97.4</v>
      </c>
      <c r="D423" s="263">
        <v>0</v>
      </c>
      <c r="E423" s="263">
        <v>0</v>
      </c>
      <c r="F423" s="263">
        <v>97.4</v>
      </c>
      <c r="G423" s="264">
        <v>1</v>
      </c>
      <c r="H423" s="265">
        <v>0</v>
      </c>
      <c r="I423" s="266">
        <v>97.4</v>
      </c>
      <c r="J423" s="266">
        <v>0</v>
      </c>
      <c r="K423" s="261" t="s">
        <v>114</v>
      </c>
      <c r="L423" s="175"/>
      <c r="M423" s="175"/>
      <c r="N423" s="261" t="s">
        <v>1241</v>
      </c>
      <c r="O423" s="261" t="s">
        <v>1192</v>
      </c>
      <c r="P423" s="267" t="s">
        <v>6582</v>
      </c>
    </row>
    <row r="424" spans="1:16" x14ac:dyDescent="0.35">
      <c r="A424" s="261" t="s">
        <v>6614</v>
      </c>
      <c r="B424" s="261" t="s">
        <v>6615</v>
      </c>
      <c r="C424" s="262">
        <v>63</v>
      </c>
      <c r="D424" s="263">
        <v>8</v>
      </c>
      <c r="E424" s="263">
        <v>129</v>
      </c>
      <c r="F424" s="263">
        <v>200</v>
      </c>
      <c r="G424" s="264">
        <v>0.315</v>
      </c>
      <c r="H424" s="265">
        <v>0</v>
      </c>
      <c r="I424" s="266">
        <v>200</v>
      </c>
      <c r="J424" s="266">
        <v>0</v>
      </c>
      <c r="K424" s="261" t="s">
        <v>309</v>
      </c>
      <c r="L424" s="261" t="s">
        <v>10</v>
      </c>
      <c r="M424" s="175"/>
      <c r="N424" s="261" t="s">
        <v>1243</v>
      </c>
      <c r="O424" s="261" t="s">
        <v>1207</v>
      </c>
      <c r="P424" s="267" t="s">
        <v>1239</v>
      </c>
    </row>
    <row r="425" spans="1:16" x14ac:dyDescent="0.35">
      <c r="A425" s="261" t="s">
        <v>190</v>
      </c>
      <c r="B425" s="261" t="s">
        <v>6349</v>
      </c>
      <c r="C425" s="262">
        <v>0</v>
      </c>
      <c r="D425" s="263">
        <v>0</v>
      </c>
      <c r="E425" s="263">
        <v>4</v>
      </c>
      <c r="F425" s="263">
        <v>4</v>
      </c>
      <c r="G425" s="264">
        <v>0</v>
      </c>
      <c r="H425" s="265">
        <v>0</v>
      </c>
      <c r="I425" s="266">
        <v>0</v>
      </c>
      <c r="J425" s="266">
        <v>4</v>
      </c>
      <c r="K425" s="261" t="s">
        <v>162</v>
      </c>
      <c r="L425" s="261" t="s">
        <v>22</v>
      </c>
      <c r="M425" s="261" t="s">
        <v>162</v>
      </c>
      <c r="N425" s="261" t="s">
        <v>1240</v>
      </c>
      <c r="O425" s="261" t="s">
        <v>1216</v>
      </c>
      <c r="P425" s="267" t="s">
        <v>5868</v>
      </c>
    </row>
    <row r="426" spans="1:16" x14ac:dyDescent="0.35">
      <c r="A426" s="261" t="s">
        <v>381</v>
      </c>
      <c r="B426" s="261" t="s">
        <v>6350</v>
      </c>
      <c r="C426" s="262">
        <v>156.75</v>
      </c>
      <c r="D426" s="263">
        <v>20</v>
      </c>
      <c r="E426" s="263">
        <v>36.25</v>
      </c>
      <c r="F426" s="263">
        <v>213</v>
      </c>
      <c r="G426" s="264">
        <v>0.73591549295774705</v>
      </c>
      <c r="H426" s="265">
        <v>0</v>
      </c>
      <c r="I426" s="266">
        <v>213</v>
      </c>
      <c r="J426" s="266">
        <v>0</v>
      </c>
      <c r="K426" s="261" t="s">
        <v>361</v>
      </c>
      <c r="L426" s="261" t="s">
        <v>22</v>
      </c>
      <c r="M426" s="175"/>
      <c r="N426" s="261" t="s">
        <v>1242</v>
      </c>
      <c r="O426" s="261" t="s">
        <v>1197</v>
      </c>
      <c r="P426" s="267" t="s">
        <v>5870</v>
      </c>
    </row>
    <row r="427" spans="1:16" x14ac:dyDescent="0.35">
      <c r="A427" s="261" t="s">
        <v>115</v>
      </c>
      <c r="B427" s="261" t="s">
        <v>6351</v>
      </c>
      <c r="C427" s="262">
        <v>122.5</v>
      </c>
      <c r="D427" s="263">
        <v>13.5</v>
      </c>
      <c r="E427" s="263">
        <v>64</v>
      </c>
      <c r="F427" s="263">
        <v>200</v>
      </c>
      <c r="G427" s="264">
        <v>0.61250000000000004</v>
      </c>
      <c r="H427" s="265">
        <v>0</v>
      </c>
      <c r="I427" s="266">
        <v>200</v>
      </c>
      <c r="J427" s="266">
        <v>0</v>
      </c>
      <c r="K427" s="261" t="s">
        <v>114</v>
      </c>
      <c r="L427" s="261" t="s">
        <v>114</v>
      </c>
      <c r="M427" s="175"/>
      <c r="N427" s="261" t="s">
        <v>1241</v>
      </c>
      <c r="O427" s="261" t="s">
        <v>1192</v>
      </c>
      <c r="P427" s="267" t="s">
        <v>5876</v>
      </c>
    </row>
    <row r="428" spans="1:16" x14ac:dyDescent="0.35">
      <c r="A428" s="261" t="s">
        <v>46</v>
      </c>
      <c r="B428" s="261" t="s">
        <v>6352</v>
      </c>
      <c r="C428" s="262">
        <v>275.75</v>
      </c>
      <c r="D428" s="263">
        <v>0</v>
      </c>
      <c r="E428" s="263">
        <v>46.5</v>
      </c>
      <c r="F428" s="263">
        <v>322.25</v>
      </c>
      <c r="G428" s="264">
        <v>0.85570209464701297</v>
      </c>
      <c r="H428" s="265">
        <v>0</v>
      </c>
      <c r="I428" s="266">
        <v>322.25</v>
      </c>
      <c r="J428" s="266">
        <v>0</v>
      </c>
      <c r="K428" s="261" t="s">
        <v>35</v>
      </c>
      <c r="L428" s="261" t="s">
        <v>5</v>
      </c>
      <c r="M428" s="261" t="s">
        <v>35</v>
      </c>
      <c r="N428" s="261" t="s">
        <v>1245</v>
      </c>
      <c r="O428" s="261" t="s">
        <v>1204</v>
      </c>
      <c r="P428" s="267" t="s">
        <v>1239</v>
      </c>
    </row>
    <row r="429" spans="1:16" x14ac:dyDescent="0.35">
      <c r="A429" s="261" t="s">
        <v>6616</v>
      </c>
      <c r="B429" s="261" t="s">
        <v>6617</v>
      </c>
      <c r="C429" s="262">
        <v>219.35</v>
      </c>
      <c r="D429" s="263">
        <v>0</v>
      </c>
      <c r="E429" s="263">
        <v>0</v>
      </c>
      <c r="F429" s="263">
        <v>219.35</v>
      </c>
      <c r="G429" s="264">
        <v>1</v>
      </c>
      <c r="H429" s="265">
        <v>0</v>
      </c>
      <c r="I429" s="266">
        <v>219.35</v>
      </c>
      <c r="J429" s="266">
        <v>0</v>
      </c>
      <c r="K429" s="261" t="s">
        <v>114</v>
      </c>
      <c r="L429" s="261" t="s">
        <v>120</v>
      </c>
      <c r="M429" s="175"/>
      <c r="N429" s="261" t="s">
        <v>1243</v>
      </c>
      <c r="O429" s="261" t="s">
        <v>1192</v>
      </c>
      <c r="P429" s="267" t="s">
        <v>6582</v>
      </c>
    </row>
    <row r="430" spans="1:16" x14ac:dyDescent="0.35">
      <c r="A430" s="261" t="s">
        <v>5939</v>
      </c>
      <c r="B430" s="261" t="s">
        <v>6353</v>
      </c>
      <c r="C430" s="262">
        <v>54</v>
      </c>
      <c r="D430" s="263">
        <v>0</v>
      </c>
      <c r="E430" s="263">
        <v>146</v>
      </c>
      <c r="F430" s="263">
        <v>200</v>
      </c>
      <c r="G430" s="264">
        <v>0.27</v>
      </c>
      <c r="H430" s="265">
        <v>0</v>
      </c>
      <c r="I430" s="266">
        <v>200</v>
      </c>
      <c r="J430" s="266">
        <v>0</v>
      </c>
      <c r="K430" s="261" t="s">
        <v>70</v>
      </c>
      <c r="L430" s="261" t="s">
        <v>71</v>
      </c>
      <c r="M430" s="175"/>
      <c r="N430" s="261" t="s">
        <v>1243</v>
      </c>
      <c r="O430" s="261" t="s">
        <v>1210</v>
      </c>
      <c r="P430" s="267" t="s">
        <v>1239</v>
      </c>
    </row>
    <row r="431" spans="1:16" x14ac:dyDescent="0.35">
      <c r="A431" s="261" t="s">
        <v>5818</v>
      </c>
      <c r="B431" s="261" t="s">
        <v>6354</v>
      </c>
      <c r="C431" s="262">
        <v>75</v>
      </c>
      <c r="D431" s="263">
        <v>0</v>
      </c>
      <c r="E431" s="263">
        <v>154</v>
      </c>
      <c r="F431" s="263">
        <v>229</v>
      </c>
      <c r="G431" s="264">
        <v>0.32751091703056801</v>
      </c>
      <c r="H431" s="265">
        <v>0</v>
      </c>
      <c r="I431" s="266">
        <v>75</v>
      </c>
      <c r="J431" s="266">
        <v>154</v>
      </c>
      <c r="K431" s="261" t="s">
        <v>361</v>
      </c>
      <c r="L431" s="261" t="s">
        <v>10</v>
      </c>
      <c r="M431" s="175"/>
      <c r="N431" s="261" t="s">
        <v>1242</v>
      </c>
      <c r="O431" s="261" t="s">
        <v>1212</v>
      </c>
      <c r="P431" s="267" t="s">
        <v>1239</v>
      </c>
    </row>
    <row r="432" spans="1:16" x14ac:dyDescent="0.35">
      <c r="A432" s="261" t="s">
        <v>60</v>
      </c>
      <c r="B432" s="261" t="s">
        <v>6355</v>
      </c>
      <c r="C432" s="262">
        <v>185.75</v>
      </c>
      <c r="D432" s="263">
        <v>2</v>
      </c>
      <c r="E432" s="263">
        <v>41.75</v>
      </c>
      <c r="F432" s="263">
        <v>229.5</v>
      </c>
      <c r="G432" s="264">
        <v>0.80936819172113295</v>
      </c>
      <c r="H432" s="265">
        <v>0</v>
      </c>
      <c r="I432" s="266">
        <v>229.5</v>
      </c>
      <c r="J432" s="266">
        <v>0</v>
      </c>
      <c r="K432" s="261" t="s">
        <v>361</v>
      </c>
      <c r="L432" s="261" t="s">
        <v>22</v>
      </c>
      <c r="M432" s="175"/>
      <c r="N432" s="261" t="s">
        <v>1256</v>
      </c>
      <c r="O432" s="261" t="s">
        <v>1219</v>
      </c>
      <c r="P432" s="267" t="s">
        <v>5868</v>
      </c>
    </row>
    <row r="433" spans="1:16" x14ac:dyDescent="0.35">
      <c r="A433" s="261" t="s">
        <v>5778</v>
      </c>
      <c r="B433" s="261" t="s">
        <v>6356</v>
      </c>
      <c r="C433" s="262">
        <v>84</v>
      </c>
      <c r="D433" s="263">
        <v>0</v>
      </c>
      <c r="E433" s="263">
        <v>116</v>
      </c>
      <c r="F433" s="263">
        <v>200</v>
      </c>
      <c r="G433" s="264">
        <v>0.42</v>
      </c>
      <c r="H433" s="265">
        <v>0</v>
      </c>
      <c r="I433" s="266">
        <v>200</v>
      </c>
      <c r="J433" s="266">
        <v>0</v>
      </c>
      <c r="K433" s="261" t="s">
        <v>227</v>
      </c>
      <c r="L433" s="261" t="s">
        <v>228</v>
      </c>
      <c r="M433" s="175"/>
      <c r="N433" s="261" t="s">
        <v>1646</v>
      </c>
      <c r="O433" s="261" t="s">
        <v>1209</v>
      </c>
      <c r="P433" s="267" t="s">
        <v>1239</v>
      </c>
    </row>
    <row r="434" spans="1:16" x14ac:dyDescent="0.35">
      <c r="A434" s="261" t="s">
        <v>109</v>
      </c>
      <c r="B434" s="261" t="s">
        <v>6357</v>
      </c>
      <c r="C434" s="262">
        <v>130</v>
      </c>
      <c r="D434" s="263">
        <v>0</v>
      </c>
      <c r="E434" s="263">
        <v>11.25</v>
      </c>
      <c r="F434" s="263">
        <v>141.25</v>
      </c>
      <c r="G434" s="264">
        <v>0.92035398230088505</v>
      </c>
      <c r="H434" s="265">
        <v>0</v>
      </c>
      <c r="I434" s="266">
        <v>141.25</v>
      </c>
      <c r="J434" s="266">
        <v>0</v>
      </c>
      <c r="K434" s="261" t="s">
        <v>70</v>
      </c>
      <c r="L434" s="261" t="s">
        <v>22</v>
      </c>
      <c r="M434" s="175"/>
      <c r="N434" s="261" t="s">
        <v>1253</v>
      </c>
      <c r="O434" s="261" t="s">
        <v>1199</v>
      </c>
      <c r="P434" s="267" t="s">
        <v>5870</v>
      </c>
    </row>
    <row r="435" spans="1:16" x14ac:dyDescent="0.35">
      <c r="A435" s="261" t="s">
        <v>6618</v>
      </c>
      <c r="B435" s="261" t="s">
        <v>6619</v>
      </c>
      <c r="C435" s="262">
        <v>9.25</v>
      </c>
      <c r="D435" s="263">
        <v>0</v>
      </c>
      <c r="E435" s="263">
        <v>27.5</v>
      </c>
      <c r="F435" s="263">
        <v>36.75</v>
      </c>
      <c r="G435" s="264">
        <v>0.25170068027210901</v>
      </c>
      <c r="H435" s="265">
        <v>0</v>
      </c>
      <c r="I435" s="266">
        <v>36.75</v>
      </c>
      <c r="J435" s="266">
        <v>0</v>
      </c>
      <c r="K435" s="261" t="s">
        <v>4</v>
      </c>
      <c r="L435" s="261" t="s">
        <v>5</v>
      </c>
      <c r="M435" s="175"/>
      <c r="N435" s="261" t="s">
        <v>1243</v>
      </c>
      <c r="O435" s="261" t="s">
        <v>1208</v>
      </c>
      <c r="P435" s="267" t="s">
        <v>1239</v>
      </c>
    </row>
    <row r="436" spans="1:16" x14ac:dyDescent="0.35">
      <c r="A436" s="261" t="s">
        <v>5715</v>
      </c>
      <c r="B436" s="261" t="s">
        <v>6358</v>
      </c>
      <c r="C436" s="262">
        <v>0</v>
      </c>
      <c r="D436" s="263">
        <v>206.5</v>
      </c>
      <c r="E436" s="263">
        <v>8</v>
      </c>
      <c r="F436" s="263">
        <v>214.5</v>
      </c>
      <c r="G436" s="264">
        <v>0</v>
      </c>
      <c r="H436" s="265">
        <v>0</v>
      </c>
      <c r="I436" s="266">
        <v>206.5</v>
      </c>
      <c r="J436" s="266">
        <v>8</v>
      </c>
      <c r="K436" s="175"/>
      <c r="L436" s="175"/>
      <c r="M436" s="175"/>
      <c r="N436" s="261" t="s">
        <v>1249</v>
      </c>
      <c r="O436" s="261" t="s">
        <v>1194</v>
      </c>
      <c r="P436" s="267" t="s">
        <v>5878</v>
      </c>
    </row>
    <row r="437" spans="1:16" x14ac:dyDescent="0.35">
      <c r="A437" s="261" t="s">
        <v>7464</v>
      </c>
      <c r="B437" s="261" t="s">
        <v>7465</v>
      </c>
      <c r="C437" s="262">
        <v>225</v>
      </c>
      <c r="D437" s="263">
        <v>0</v>
      </c>
      <c r="E437" s="263">
        <v>0</v>
      </c>
      <c r="F437" s="263">
        <v>225</v>
      </c>
      <c r="G437" s="264">
        <v>1</v>
      </c>
      <c r="H437" s="265">
        <v>0</v>
      </c>
      <c r="I437" s="266">
        <v>225</v>
      </c>
      <c r="J437" s="266">
        <v>0</v>
      </c>
      <c r="K437" s="261" t="s">
        <v>338</v>
      </c>
      <c r="L437" s="175"/>
      <c r="M437" s="175"/>
      <c r="N437" s="261" t="s">
        <v>1275</v>
      </c>
      <c r="O437" s="261" t="s">
        <v>1213</v>
      </c>
      <c r="P437" s="267" t="s">
        <v>1251</v>
      </c>
    </row>
    <row r="438" spans="1:16" x14ac:dyDescent="0.35">
      <c r="A438" s="261" t="s">
        <v>218</v>
      </c>
      <c r="B438" s="261" t="s">
        <v>6359</v>
      </c>
      <c r="C438" s="262">
        <v>129.86000000000001</v>
      </c>
      <c r="D438" s="263">
        <v>0</v>
      </c>
      <c r="E438" s="263">
        <v>97.12</v>
      </c>
      <c r="F438" s="263">
        <v>226.98</v>
      </c>
      <c r="G438" s="264">
        <v>0.57212089170852098</v>
      </c>
      <c r="H438" s="265">
        <v>0</v>
      </c>
      <c r="I438" s="266">
        <v>226.98</v>
      </c>
      <c r="J438" s="266">
        <v>0</v>
      </c>
      <c r="K438" s="261" t="s">
        <v>204</v>
      </c>
      <c r="L438" s="261" t="s">
        <v>14</v>
      </c>
      <c r="M438" s="175"/>
      <c r="N438" s="261" t="s">
        <v>1243</v>
      </c>
      <c r="O438" s="261" t="s">
        <v>1193</v>
      </c>
      <c r="P438" s="267" t="s">
        <v>1239</v>
      </c>
    </row>
    <row r="439" spans="1:16" x14ac:dyDescent="0.35">
      <c r="A439" s="261" t="s">
        <v>298</v>
      </c>
      <c r="B439" s="261" t="s">
        <v>6360</v>
      </c>
      <c r="C439" s="262">
        <v>147</v>
      </c>
      <c r="D439" s="263">
        <v>4</v>
      </c>
      <c r="E439" s="263">
        <v>76.5</v>
      </c>
      <c r="F439" s="263">
        <v>227.5</v>
      </c>
      <c r="G439" s="264">
        <v>0.64615384615384597</v>
      </c>
      <c r="H439" s="265">
        <v>0</v>
      </c>
      <c r="I439" s="266">
        <v>227.5</v>
      </c>
      <c r="J439" s="266">
        <v>0</v>
      </c>
      <c r="K439" s="261" t="s">
        <v>281</v>
      </c>
      <c r="L439" s="261" t="s">
        <v>14</v>
      </c>
      <c r="M439" s="175"/>
      <c r="N439" s="261" t="s">
        <v>1247</v>
      </c>
      <c r="O439" s="261" t="s">
        <v>1202</v>
      </c>
      <c r="P439" s="267" t="s">
        <v>1239</v>
      </c>
    </row>
    <row r="440" spans="1:16" x14ac:dyDescent="0.35">
      <c r="A440" s="261" t="s">
        <v>2310</v>
      </c>
      <c r="B440" s="261" t="s">
        <v>6361</v>
      </c>
      <c r="C440" s="262">
        <v>140</v>
      </c>
      <c r="D440" s="263">
        <v>0</v>
      </c>
      <c r="E440" s="263">
        <v>71.75</v>
      </c>
      <c r="F440" s="263">
        <v>211.75</v>
      </c>
      <c r="G440" s="264">
        <v>0.661157024793389</v>
      </c>
      <c r="H440" s="265">
        <v>0</v>
      </c>
      <c r="I440" s="266">
        <v>211.75</v>
      </c>
      <c r="J440" s="266">
        <v>0</v>
      </c>
      <c r="K440" s="261" t="s">
        <v>70</v>
      </c>
      <c r="L440" s="261" t="s">
        <v>71</v>
      </c>
      <c r="M440" s="175"/>
      <c r="N440" s="261" t="s">
        <v>1243</v>
      </c>
      <c r="O440" s="261" t="s">
        <v>1210</v>
      </c>
      <c r="P440" s="267" t="s">
        <v>1239</v>
      </c>
    </row>
    <row r="441" spans="1:16" x14ac:dyDescent="0.35">
      <c r="A441" s="261" t="s">
        <v>1276</v>
      </c>
      <c r="B441" s="261" t="s">
        <v>6362</v>
      </c>
      <c r="C441" s="262">
        <v>0</v>
      </c>
      <c r="D441" s="263">
        <v>0</v>
      </c>
      <c r="E441" s="263">
        <v>200</v>
      </c>
      <c r="F441" s="263">
        <v>200</v>
      </c>
      <c r="G441" s="264">
        <v>0</v>
      </c>
      <c r="H441" s="265">
        <v>0</v>
      </c>
      <c r="I441" s="266">
        <v>200</v>
      </c>
      <c r="J441" s="266">
        <v>0</v>
      </c>
      <c r="K441" s="175"/>
      <c r="L441" s="175"/>
      <c r="M441" s="175"/>
      <c r="N441" s="261" t="s">
        <v>1260</v>
      </c>
      <c r="O441" s="261" t="s">
        <v>1199</v>
      </c>
      <c r="P441" s="267" t="s">
        <v>1239</v>
      </c>
    </row>
    <row r="442" spans="1:16" x14ac:dyDescent="0.35">
      <c r="A442" s="261" t="s">
        <v>261</v>
      </c>
      <c r="B442" s="261" t="s">
        <v>6363</v>
      </c>
      <c r="C442" s="262">
        <v>0</v>
      </c>
      <c r="D442" s="263">
        <v>163</v>
      </c>
      <c r="E442" s="263">
        <v>50</v>
      </c>
      <c r="F442" s="263">
        <v>213</v>
      </c>
      <c r="G442" s="264">
        <v>0</v>
      </c>
      <c r="H442" s="265">
        <v>0</v>
      </c>
      <c r="I442" s="266">
        <v>213</v>
      </c>
      <c r="J442" s="266">
        <v>0</v>
      </c>
      <c r="K442" s="261" t="s">
        <v>227</v>
      </c>
      <c r="L442" s="261" t="s">
        <v>22</v>
      </c>
      <c r="M442" s="261" t="s">
        <v>227</v>
      </c>
      <c r="N442" s="261" t="s">
        <v>1250</v>
      </c>
      <c r="O442" s="261" t="s">
        <v>1198</v>
      </c>
      <c r="P442" s="267" t="s">
        <v>5868</v>
      </c>
    </row>
    <row r="443" spans="1:16" x14ac:dyDescent="0.35">
      <c r="A443" s="261" t="s">
        <v>76</v>
      </c>
      <c r="B443" s="261" t="s">
        <v>6364</v>
      </c>
      <c r="C443" s="262">
        <v>146</v>
      </c>
      <c r="D443" s="263">
        <v>23</v>
      </c>
      <c r="E443" s="263">
        <v>76</v>
      </c>
      <c r="F443" s="263">
        <v>245</v>
      </c>
      <c r="G443" s="264">
        <v>0.59591836734693904</v>
      </c>
      <c r="H443" s="265">
        <v>0</v>
      </c>
      <c r="I443" s="266">
        <v>245</v>
      </c>
      <c r="J443" s="266">
        <v>0</v>
      </c>
      <c r="K443" s="261" t="s">
        <v>70</v>
      </c>
      <c r="L443" s="261" t="s">
        <v>71</v>
      </c>
      <c r="M443" s="175"/>
      <c r="N443" s="261" t="s">
        <v>1253</v>
      </c>
      <c r="O443" s="261" t="s">
        <v>1210</v>
      </c>
      <c r="P443" s="267" t="s">
        <v>1239</v>
      </c>
    </row>
    <row r="444" spans="1:16" x14ac:dyDescent="0.35">
      <c r="A444" s="261" t="s">
        <v>348</v>
      </c>
      <c r="B444" s="261" t="s">
        <v>6365</v>
      </c>
      <c r="C444" s="262">
        <v>14.25</v>
      </c>
      <c r="D444" s="263">
        <v>192.25</v>
      </c>
      <c r="E444" s="263">
        <v>24.5</v>
      </c>
      <c r="F444" s="263">
        <v>231</v>
      </c>
      <c r="G444" s="264">
        <v>6.1688311688311702E-2</v>
      </c>
      <c r="H444" s="265">
        <v>0.4</v>
      </c>
      <c r="I444" s="266">
        <v>231</v>
      </c>
      <c r="J444" s="266">
        <v>0</v>
      </c>
      <c r="K444" s="261" t="s">
        <v>343</v>
      </c>
      <c r="L444" s="261" t="s">
        <v>22</v>
      </c>
      <c r="M444" s="261" t="s">
        <v>343</v>
      </c>
      <c r="N444" s="261" t="s">
        <v>1252</v>
      </c>
      <c r="O444" s="261" t="s">
        <v>1217</v>
      </c>
      <c r="P444" s="267" t="s">
        <v>5868</v>
      </c>
    </row>
    <row r="445" spans="1:16" x14ac:dyDescent="0.35">
      <c r="A445" s="261" t="s">
        <v>105</v>
      </c>
      <c r="B445" s="261" t="s">
        <v>6366</v>
      </c>
      <c r="C445" s="262">
        <v>187</v>
      </c>
      <c r="D445" s="263">
        <v>0</v>
      </c>
      <c r="E445" s="263">
        <v>23.5</v>
      </c>
      <c r="F445" s="263">
        <v>210.5</v>
      </c>
      <c r="G445" s="264">
        <v>0.88836104513064096</v>
      </c>
      <c r="H445" s="265">
        <v>0</v>
      </c>
      <c r="I445" s="266">
        <v>210.5</v>
      </c>
      <c r="J445" s="266">
        <v>0</v>
      </c>
      <c r="K445" s="261" t="s">
        <v>70</v>
      </c>
      <c r="L445" s="261" t="s">
        <v>98</v>
      </c>
      <c r="M445" s="175"/>
      <c r="N445" s="261" t="s">
        <v>1253</v>
      </c>
      <c r="O445" s="261" t="s">
        <v>1210</v>
      </c>
      <c r="P445" s="267" t="s">
        <v>1239</v>
      </c>
    </row>
    <row r="446" spans="1:16" x14ac:dyDescent="0.35">
      <c r="A446" s="261" t="s">
        <v>5733</v>
      </c>
      <c r="B446" s="261" t="s">
        <v>6367</v>
      </c>
      <c r="C446" s="262">
        <v>126</v>
      </c>
      <c r="D446" s="263">
        <v>2</v>
      </c>
      <c r="E446" s="263">
        <v>72</v>
      </c>
      <c r="F446" s="263">
        <v>200</v>
      </c>
      <c r="G446" s="264">
        <v>0.44</v>
      </c>
      <c r="H446" s="265">
        <v>0</v>
      </c>
      <c r="I446" s="266">
        <v>200</v>
      </c>
      <c r="J446" s="266">
        <v>0</v>
      </c>
      <c r="K446" s="261" t="s">
        <v>70</v>
      </c>
      <c r="L446" s="261" t="s">
        <v>339</v>
      </c>
      <c r="M446" s="175"/>
      <c r="N446" s="261" t="s">
        <v>1275</v>
      </c>
      <c r="O446" s="261" t="s">
        <v>1210</v>
      </c>
      <c r="P446" s="267" t="s">
        <v>1239</v>
      </c>
    </row>
    <row r="447" spans="1:16" x14ac:dyDescent="0.35">
      <c r="A447" s="261" t="s">
        <v>958</v>
      </c>
      <c r="B447" s="261" t="s">
        <v>6368</v>
      </c>
      <c r="C447" s="262">
        <v>0</v>
      </c>
      <c r="D447" s="263">
        <v>0</v>
      </c>
      <c r="E447" s="263">
        <v>16</v>
      </c>
      <c r="F447" s="263">
        <v>16</v>
      </c>
      <c r="G447" s="264">
        <v>0</v>
      </c>
      <c r="H447" s="265">
        <v>0</v>
      </c>
      <c r="I447" s="266">
        <v>0</v>
      </c>
      <c r="J447" s="266">
        <v>16</v>
      </c>
      <c r="K447" s="261" t="s">
        <v>132</v>
      </c>
      <c r="L447" s="175"/>
      <c r="M447" s="261" t="s">
        <v>270</v>
      </c>
      <c r="N447" s="261" t="s">
        <v>1243</v>
      </c>
      <c r="O447" s="261" t="s">
        <v>1214</v>
      </c>
      <c r="P447" s="267" t="s">
        <v>5868</v>
      </c>
    </row>
    <row r="448" spans="1:16" x14ac:dyDescent="0.35">
      <c r="A448" s="261" t="s">
        <v>269</v>
      </c>
      <c r="B448" s="261" t="s">
        <v>6369</v>
      </c>
      <c r="C448" s="262">
        <v>0</v>
      </c>
      <c r="D448" s="263">
        <v>266.75</v>
      </c>
      <c r="E448" s="263">
        <v>0</v>
      </c>
      <c r="F448" s="263">
        <v>266.75</v>
      </c>
      <c r="G448" s="264">
        <v>0</v>
      </c>
      <c r="H448" s="265">
        <v>0</v>
      </c>
      <c r="I448" s="266">
        <v>266.75</v>
      </c>
      <c r="J448" s="266">
        <v>0</v>
      </c>
      <c r="K448" s="261" t="s">
        <v>227</v>
      </c>
      <c r="L448" s="261" t="s">
        <v>31</v>
      </c>
      <c r="M448" s="261" t="s">
        <v>227</v>
      </c>
      <c r="N448" s="261" t="s">
        <v>1250</v>
      </c>
      <c r="O448" s="261" t="s">
        <v>1198</v>
      </c>
      <c r="P448" s="267" t="s">
        <v>5872</v>
      </c>
    </row>
    <row r="449" spans="1:16" x14ac:dyDescent="0.35">
      <c r="A449" s="261" t="s">
        <v>7466</v>
      </c>
      <c r="B449" s="261" t="s">
        <v>7467</v>
      </c>
      <c r="C449" s="262">
        <v>0</v>
      </c>
      <c r="D449" s="263">
        <v>40</v>
      </c>
      <c r="E449" s="263">
        <v>0</v>
      </c>
      <c r="F449" s="263">
        <v>40</v>
      </c>
      <c r="G449" s="264">
        <v>0</v>
      </c>
      <c r="H449" s="265">
        <v>0</v>
      </c>
      <c r="I449" s="266">
        <v>40</v>
      </c>
      <c r="J449" s="266">
        <v>0</v>
      </c>
      <c r="K449" s="261" t="s">
        <v>162</v>
      </c>
      <c r="L449" s="261" t="s">
        <v>22</v>
      </c>
      <c r="M449" s="175"/>
      <c r="N449" s="261" t="s">
        <v>1240</v>
      </c>
      <c r="O449" s="261" t="s">
        <v>1216</v>
      </c>
      <c r="P449" s="267" t="s">
        <v>5868</v>
      </c>
    </row>
    <row r="450" spans="1:16" x14ac:dyDescent="0.35">
      <c r="A450" s="261" t="s">
        <v>5849</v>
      </c>
      <c r="B450" s="261" t="s">
        <v>6370</v>
      </c>
      <c r="C450" s="262">
        <v>32</v>
      </c>
      <c r="D450" s="263">
        <v>168</v>
      </c>
      <c r="E450" s="263">
        <v>0</v>
      </c>
      <c r="F450" s="263">
        <v>200</v>
      </c>
      <c r="G450" s="264">
        <v>0.16</v>
      </c>
      <c r="H450" s="265">
        <v>0</v>
      </c>
      <c r="I450" s="266">
        <v>200</v>
      </c>
      <c r="J450" s="266">
        <v>0</v>
      </c>
      <c r="K450" s="175"/>
      <c r="L450" s="175"/>
      <c r="M450" s="175"/>
      <c r="N450" s="261" t="s">
        <v>1243</v>
      </c>
      <c r="O450" s="261" t="s">
        <v>1192</v>
      </c>
      <c r="P450" s="267" t="s">
        <v>5876</v>
      </c>
    </row>
    <row r="451" spans="1:16" x14ac:dyDescent="0.35">
      <c r="A451" s="261" t="s">
        <v>299</v>
      </c>
      <c r="B451" s="261" t="s">
        <v>6371</v>
      </c>
      <c r="C451" s="262">
        <v>126.5</v>
      </c>
      <c r="D451" s="263">
        <v>0</v>
      </c>
      <c r="E451" s="263">
        <v>101</v>
      </c>
      <c r="F451" s="263">
        <v>227.5</v>
      </c>
      <c r="G451" s="264">
        <v>0.55604395604395596</v>
      </c>
      <c r="H451" s="265">
        <v>0</v>
      </c>
      <c r="I451" s="266">
        <v>227.5</v>
      </c>
      <c r="J451" s="266">
        <v>0</v>
      </c>
      <c r="K451" s="261" t="s">
        <v>281</v>
      </c>
      <c r="L451" s="261" t="s">
        <v>228</v>
      </c>
      <c r="M451" s="175"/>
      <c r="N451" s="261" t="s">
        <v>1243</v>
      </c>
      <c r="O451" s="261" t="s">
        <v>1202</v>
      </c>
      <c r="P451" s="267" t="s">
        <v>1239</v>
      </c>
    </row>
    <row r="452" spans="1:16" x14ac:dyDescent="0.35">
      <c r="A452" s="261" t="s">
        <v>300</v>
      </c>
      <c r="B452" s="261" t="s">
        <v>6372</v>
      </c>
      <c r="C452" s="262">
        <v>94</v>
      </c>
      <c r="D452" s="263">
        <v>0</v>
      </c>
      <c r="E452" s="263">
        <v>41.2</v>
      </c>
      <c r="F452" s="263">
        <v>135.19999999999999</v>
      </c>
      <c r="G452" s="264">
        <v>0.695266272189349</v>
      </c>
      <c r="H452" s="265">
        <v>0</v>
      </c>
      <c r="I452" s="266">
        <v>135.19999999999999</v>
      </c>
      <c r="J452" s="266">
        <v>0</v>
      </c>
      <c r="K452" s="261" t="s">
        <v>227</v>
      </c>
      <c r="L452" s="261" t="s">
        <v>120</v>
      </c>
      <c r="M452" s="175"/>
      <c r="N452" s="261" t="s">
        <v>1243</v>
      </c>
      <c r="O452" s="261" t="s">
        <v>1465</v>
      </c>
      <c r="P452" s="267" t="s">
        <v>5870</v>
      </c>
    </row>
    <row r="453" spans="1:16" x14ac:dyDescent="0.35">
      <c r="A453" s="261" t="s">
        <v>219</v>
      </c>
      <c r="B453" s="261" t="s">
        <v>6373</v>
      </c>
      <c r="C453" s="262">
        <v>173.18</v>
      </c>
      <c r="D453" s="263">
        <v>0</v>
      </c>
      <c r="E453" s="263">
        <v>49</v>
      </c>
      <c r="F453" s="263">
        <v>222.18</v>
      </c>
      <c r="G453" s="264">
        <v>0.77945809703843705</v>
      </c>
      <c r="H453" s="265">
        <v>0</v>
      </c>
      <c r="I453" s="266">
        <v>222.18</v>
      </c>
      <c r="J453" s="266">
        <v>0</v>
      </c>
      <c r="K453" s="261" t="s">
        <v>204</v>
      </c>
      <c r="L453" s="261" t="s">
        <v>5</v>
      </c>
      <c r="M453" s="175"/>
      <c r="N453" s="261" t="s">
        <v>1243</v>
      </c>
      <c r="O453" s="261" t="s">
        <v>1193</v>
      </c>
      <c r="P453" s="267" t="s">
        <v>1239</v>
      </c>
    </row>
    <row r="454" spans="1:16" x14ac:dyDescent="0.35">
      <c r="A454" s="261" t="s">
        <v>5374</v>
      </c>
      <c r="B454" s="261" t="s">
        <v>6374</v>
      </c>
      <c r="C454" s="262">
        <v>49</v>
      </c>
      <c r="D454" s="263">
        <v>0</v>
      </c>
      <c r="E454" s="263">
        <v>164.83</v>
      </c>
      <c r="F454" s="263">
        <v>213.83</v>
      </c>
      <c r="G454" s="264">
        <v>0.22915400084179</v>
      </c>
      <c r="H454" s="265">
        <v>0</v>
      </c>
      <c r="I454" s="266">
        <v>213.83</v>
      </c>
      <c r="J454" s="266">
        <v>0</v>
      </c>
      <c r="K454" s="261" t="s">
        <v>204</v>
      </c>
      <c r="L454" s="175"/>
      <c r="M454" s="175"/>
      <c r="N454" s="261" t="s">
        <v>1243</v>
      </c>
      <c r="O454" s="261" t="s">
        <v>1193</v>
      </c>
      <c r="P454" s="267" t="s">
        <v>1239</v>
      </c>
    </row>
    <row r="455" spans="1:16" x14ac:dyDescent="0.35">
      <c r="A455" s="261" t="s">
        <v>237</v>
      </c>
      <c r="B455" s="261" t="s">
        <v>6375</v>
      </c>
      <c r="C455" s="262">
        <v>251</v>
      </c>
      <c r="D455" s="263">
        <v>0</v>
      </c>
      <c r="E455" s="263">
        <v>37</v>
      </c>
      <c r="F455" s="263">
        <v>288</v>
      </c>
      <c r="G455" s="264">
        <v>0.87152777777777801</v>
      </c>
      <c r="H455" s="265">
        <v>0</v>
      </c>
      <c r="I455" s="266">
        <v>288</v>
      </c>
      <c r="J455" s="266">
        <v>0</v>
      </c>
      <c r="K455" s="261" t="s">
        <v>227</v>
      </c>
      <c r="L455" s="261" t="s">
        <v>228</v>
      </c>
      <c r="M455" s="261" t="s">
        <v>227</v>
      </c>
      <c r="N455" s="261" t="s">
        <v>1250</v>
      </c>
      <c r="O455" s="261" t="s">
        <v>1209</v>
      </c>
      <c r="P455" s="267" t="s">
        <v>1239</v>
      </c>
    </row>
    <row r="456" spans="1:16" x14ac:dyDescent="0.35">
      <c r="A456" s="261" t="s">
        <v>106</v>
      </c>
      <c r="B456" s="261" t="s">
        <v>6376</v>
      </c>
      <c r="C456" s="262">
        <v>174</v>
      </c>
      <c r="D456" s="263">
        <v>2</v>
      </c>
      <c r="E456" s="263">
        <v>33.5</v>
      </c>
      <c r="F456" s="263">
        <v>209.5</v>
      </c>
      <c r="G456" s="264">
        <v>0.83054892601431995</v>
      </c>
      <c r="H456" s="265">
        <v>0</v>
      </c>
      <c r="I456" s="266">
        <v>209.5</v>
      </c>
      <c r="J456" s="266">
        <v>0</v>
      </c>
      <c r="K456" s="261" t="s">
        <v>70</v>
      </c>
      <c r="L456" s="261" t="s">
        <v>98</v>
      </c>
      <c r="M456" s="175"/>
      <c r="N456" s="261" t="s">
        <v>1243</v>
      </c>
      <c r="O456" s="261" t="s">
        <v>1210</v>
      </c>
      <c r="P456" s="267" t="s">
        <v>1239</v>
      </c>
    </row>
    <row r="457" spans="1:16" x14ac:dyDescent="0.35">
      <c r="A457" s="261" t="s">
        <v>21</v>
      </c>
      <c r="B457" s="261" t="s">
        <v>6377</v>
      </c>
      <c r="C457" s="262">
        <v>180.25</v>
      </c>
      <c r="D457" s="263">
        <v>1.5</v>
      </c>
      <c r="E457" s="263">
        <v>44.75</v>
      </c>
      <c r="F457" s="263">
        <v>226.5</v>
      </c>
      <c r="G457" s="264">
        <v>0.79580573951434896</v>
      </c>
      <c r="H457" s="265">
        <v>0.6</v>
      </c>
      <c r="I457" s="266">
        <v>226.5</v>
      </c>
      <c r="J457" s="266">
        <v>0</v>
      </c>
      <c r="K457" s="261" t="s">
        <v>4</v>
      </c>
      <c r="L457" s="261" t="s">
        <v>14</v>
      </c>
      <c r="M457" s="175"/>
      <c r="N457" s="261" t="s">
        <v>1249</v>
      </c>
      <c r="O457" s="261" t="s">
        <v>1208</v>
      </c>
      <c r="P457" s="267" t="s">
        <v>1239</v>
      </c>
    </row>
    <row r="458" spans="1:16" x14ac:dyDescent="0.35">
      <c r="A458" s="261" t="s">
        <v>6378</v>
      </c>
      <c r="B458" s="261" t="s">
        <v>6379</v>
      </c>
      <c r="C458" s="262">
        <v>0</v>
      </c>
      <c r="D458" s="263">
        <v>0</v>
      </c>
      <c r="E458" s="263">
        <v>120.25</v>
      </c>
      <c r="F458" s="263">
        <v>120.25</v>
      </c>
      <c r="G458" s="264">
        <v>0</v>
      </c>
      <c r="H458" s="265">
        <v>80</v>
      </c>
      <c r="I458" s="266">
        <v>120.25</v>
      </c>
      <c r="J458" s="266">
        <v>0</v>
      </c>
      <c r="K458" s="175"/>
      <c r="L458" s="175"/>
      <c r="M458" s="175"/>
      <c r="N458" s="261" t="s">
        <v>1253</v>
      </c>
      <c r="O458" s="261" t="s">
        <v>1199</v>
      </c>
      <c r="P458" s="267" t="s">
        <v>5868</v>
      </c>
    </row>
    <row r="459" spans="1:16" x14ac:dyDescent="0.35">
      <c r="A459" s="261" t="s">
        <v>220</v>
      </c>
      <c r="B459" s="261" t="s">
        <v>6380</v>
      </c>
      <c r="C459" s="262">
        <v>148.31</v>
      </c>
      <c r="D459" s="263">
        <v>0</v>
      </c>
      <c r="E459" s="263">
        <v>80</v>
      </c>
      <c r="F459" s="263">
        <v>228.31</v>
      </c>
      <c r="G459" s="264">
        <v>0.64959922911830403</v>
      </c>
      <c r="H459" s="265">
        <v>0</v>
      </c>
      <c r="I459" s="266">
        <v>228.31</v>
      </c>
      <c r="J459" s="266">
        <v>0</v>
      </c>
      <c r="K459" s="261" t="s">
        <v>204</v>
      </c>
      <c r="L459" s="261" t="s">
        <v>14</v>
      </c>
      <c r="M459" s="175"/>
      <c r="N459" s="261" t="s">
        <v>1243</v>
      </c>
      <c r="O459" s="261" t="s">
        <v>1193</v>
      </c>
      <c r="P459" s="267" t="s">
        <v>1239</v>
      </c>
    </row>
    <row r="460" spans="1:16" x14ac:dyDescent="0.35">
      <c r="A460" s="261" t="s">
        <v>6575</v>
      </c>
      <c r="B460" s="261" t="s">
        <v>6576</v>
      </c>
      <c r="C460" s="262">
        <v>112.5</v>
      </c>
      <c r="D460" s="263">
        <v>0</v>
      </c>
      <c r="E460" s="263">
        <v>72.75</v>
      </c>
      <c r="F460" s="263">
        <v>185.25</v>
      </c>
      <c r="G460" s="264">
        <v>0.60728744939271295</v>
      </c>
      <c r="H460" s="265">
        <v>0.5</v>
      </c>
      <c r="I460" s="266">
        <v>185.25</v>
      </c>
      <c r="J460" s="266">
        <v>0</v>
      </c>
      <c r="K460" s="261" t="s">
        <v>70</v>
      </c>
      <c r="L460" s="261" t="s">
        <v>92</v>
      </c>
      <c r="M460" s="175"/>
      <c r="N460" s="261" t="s">
        <v>1243</v>
      </c>
      <c r="O460" s="261" t="s">
        <v>1210</v>
      </c>
      <c r="P460" s="267" t="s">
        <v>1239</v>
      </c>
    </row>
    <row r="461" spans="1:16" x14ac:dyDescent="0.35">
      <c r="A461" s="261" t="s">
        <v>238</v>
      </c>
      <c r="B461" s="261" t="s">
        <v>6381</v>
      </c>
      <c r="C461" s="262">
        <v>217</v>
      </c>
      <c r="D461" s="263">
        <v>0</v>
      </c>
      <c r="E461" s="263">
        <v>30</v>
      </c>
      <c r="F461" s="263">
        <v>247</v>
      </c>
      <c r="G461" s="264">
        <v>0.87854251012145701</v>
      </c>
      <c r="H461" s="265">
        <v>0</v>
      </c>
      <c r="I461" s="266">
        <v>247</v>
      </c>
      <c r="J461" s="266">
        <v>0</v>
      </c>
      <c r="K461" s="261" t="s">
        <v>227</v>
      </c>
      <c r="L461" s="261" t="s">
        <v>228</v>
      </c>
      <c r="M461" s="261" t="s">
        <v>227</v>
      </c>
      <c r="N461" s="261" t="s">
        <v>1250</v>
      </c>
      <c r="O461" s="261" t="s">
        <v>1209</v>
      </c>
      <c r="P461" s="267" t="s">
        <v>1239</v>
      </c>
    </row>
    <row r="462" spans="1:16" x14ac:dyDescent="0.35">
      <c r="A462" s="261" t="s">
        <v>149</v>
      </c>
      <c r="B462" s="261" t="s">
        <v>6382</v>
      </c>
      <c r="C462" s="262">
        <v>78</v>
      </c>
      <c r="D462" s="263">
        <v>0</v>
      </c>
      <c r="E462" s="263">
        <v>122</v>
      </c>
      <c r="F462" s="263">
        <v>200</v>
      </c>
      <c r="G462" s="264">
        <v>0.39</v>
      </c>
      <c r="H462" s="265">
        <v>0</v>
      </c>
      <c r="I462" s="266">
        <v>200</v>
      </c>
      <c r="J462" s="266">
        <v>0</v>
      </c>
      <c r="K462" s="261" t="s">
        <v>139</v>
      </c>
      <c r="L462" s="261" t="s">
        <v>14</v>
      </c>
      <c r="M462" s="175"/>
      <c r="N462" s="261" t="s">
        <v>1243</v>
      </c>
      <c r="O462" s="261" t="s">
        <v>1459</v>
      </c>
      <c r="P462" s="267" t="s">
        <v>1239</v>
      </c>
    </row>
    <row r="463" spans="1:16" x14ac:dyDescent="0.35">
      <c r="A463" s="261" t="s">
        <v>5779</v>
      </c>
      <c r="B463" s="261" t="s">
        <v>6383</v>
      </c>
      <c r="C463" s="262">
        <v>24</v>
      </c>
      <c r="D463" s="263">
        <v>0</v>
      </c>
      <c r="E463" s="263">
        <v>136</v>
      </c>
      <c r="F463" s="263">
        <v>160</v>
      </c>
      <c r="G463" s="264">
        <v>0.15</v>
      </c>
      <c r="H463" s="265">
        <v>40</v>
      </c>
      <c r="I463" s="266">
        <v>160</v>
      </c>
      <c r="J463" s="266">
        <v>0</v>
      </c>
      <c r="K463" s="261" t="s">
        <v>1257</v>
      </c>
      <c r="L463" s="261" t="s">
        <v>5</v>
      </c>
      <c r="M463" s="175"/>
      <c r="N463" s="261" t="s">
        <v>1243</v>
      </c>
      <c r="O463" s="261" t="s">
        <v>1459</v>
      </c>
      <c r="P463" s="267" t="s">
        <v>1239</v>
      </c>
    </row>
    <row r="464" spans="1:16" x14ac:dyDescent="0.35">
      <c r="A464" s="261" t="s">
        <v>419</v>
      </c>
      <c r="B464" s="261" t="s">
        <v>6384</v>
      </c>
      <c r="C464" s="262">
        <v>0</v>
      </c>
      <c r="D464" s="263">
        <v>0</v>
      </c>
      <c r="E464" s="263">
        <v>200</v>
      </c>
      <c r="F464" s="263">
        <v>200</v>
      </c>
      <c r="G464" s="264">
        <v>0</v>
      </c>
      <c r="H464" s="265">
        <v>0</v>
      </c>
      <c r="I464" s="266">
        <v>200</v>
      </c>
      <c r="J464" s="266">
        <v>0</v>
      </c>
      <c r="K464" s="175"/>
      <c r="L464" s="175"/>
      <c r="M464" s="175"/>
      <c r="N464" s="261" t="s">
        <v>1243</v>
      </c>
      <c r="O464" s="261" t="s">
        <v>1199</v>
      </c>
      <c r="P464" s="267" t="s">
        <v>5868</v>
      </c>
    </row>
    <row r="465" spans="1:16" x14ac:dyDescent="0.35">
      <c r="A465" s="261" t="s">
        <v>301</v>
      </c>
      <c r="B465" s="261" t="s">
        <v>6385</v>
      </c>
      <c r="C465" s="262">
        <v>177</v>
      </c>
      <c r="D465" s="263">
        <v>0</v>
      </c>
      <c r="E465" s="263">
        <v>50.5</v>
      </c>
      <c r="F465" s="263">
        <v>227.5</v>
      </c>
      <c r="G465" s="264">
        <v>0.77802197802197803</v>
      </c>
      <c r="H465" s="265">
        <v>0</v>
      </c>
      <c r="I465" s="266">
        <v>227.5</v>
      </c>
      <c r="J465" s="266">
        <v>0</v>
      </c>
      <c r="K465" s="261" t="s">
        <v>281</v>
      </c>
      <c r="L465" s="261" t="s">
        <v>228</v>
      </c>
      <c r="M465" s="175"/>
      <c r="N465" s="261" t="s">
        <v>1247</v>
      </c>
      <c r="O465" s="261" t="s">
        <v>1202</v>
      </c>
      <c r="P465" s="267" t="s">
        <v>1239</v>
      </c>
    </row>
    <row r="466" spans="1:16" x14ac:dyDescent="0.35">
      <c r="A466" s="261" t="s">
        <v>61</v>
      </c>
      <c r="B466" s="261" t="s">
        <v>6386</v>
      </c>
      <c r="C466" s="262">
        <v>0</v>
      </c>
      <c r="D466" s="263">
        <v>0</v>
      </c>
      <c r="E466" s="263">
        <v>0</v>
      </c>
      <c r="F466" s="263">
        <v>0</v>
      </c>
      <c r="G466" s="12"/>
      <c r="H466" s="265">
        <v>24</v>
      </c>
      <c r="I466" s="266">
        <v>0</v>
      </c>
      <c r="J466" s="266">
        <v>0</v>
      </c>
      <c r="K466" s="261" t="s">
        <v>55</v>
      </c>
      <c r="L466" s="261" t="s">
        <v>22</v>
      </c>
      <c r="M466" s="261" t="s">
        <v>55</v>
      </c>
      <c r="N466" s="261" t="s">
        <v>1256</v>
      </c>
      <c r="O466" s="261" t="s">
        <v>1219</v>
      </c>
      <c r="P466" s="267" t="s">
        <v>5868</v>
      </c>
    </row>
    <row r="467" spans="1:16" x14ac:dyDescent="0.35">
      <c r="A467" s="261" t="s">
        <v>5375</v>
      </c>
      <c r="B467" s="261" t="s">
        <v>6387</v>
      </c>
      <c r="C467" s="262">
        <v>99</v>
      </c>
      <c r="D467" s="263">
        <v>0</v>
      </c>
      <c r="E467" s="263">
        <v>41</v>
      </c>
      <c r="F467" s="263">
        <v>140</v>
      </c>
      <c r="G467" s="264">
        <v>0.70714285714285696</v>
      </c>
      <c r="H467" s="265">
        <v>0</v>
      </c>
      <c r="I467" s="266">
        <v>140</v>
      </c>
      <c r="J467" s="266">
        <v>0</v>
      </c>
      <c r="K467" s="261" t="s">
        <v>361</v>
      </c>
      <c r="L467" s="261" t="s">
        <v>10</v>
      </c>
      <c r="M467" s="175"/>
      <c r="N467" s="261" t="s">
        <v>1243</v>
      </c>
      <c r="O467" s="261" t="s">
        <v>1212</v>
      </c>
      <c r="P467" s="267" t="s">
        <v>1239</v>
      </c>
    </row>
    <row r="468" spans="1:16" x14ac:dyDescent="0.35">
      <c r="A468" s="261" t="s">
        <v>5692</v>
      </c>
      <c r="B468" s="261" t="s">
        <v>6388</v>
      </c>
      <c r="C468" s="262">
        <v>35</v>
      </c>
      <c r="D468" s="263">
        <v>32</v>
      </c>
      <c r="E468" s="263">
        <v>136</v>
      </c>
      <c r="F468" s="263">
        <v>203</v>
      </c>
      <c r="G468" s="264">
        <v>0.17241379310344801</v>
      </c>
      <c r="H468" s="265">
        <v>0</v>
      </c>
      <c r="I468" s="266">
        <v>203</v>
      </c>
      <c r="J468" s="266">
        <v>0</v>
      </c>
      <c r="K468" s="175"/>
      <c r="L468" s="175"/>
      <c r="M468" s="175"/>
      <c r="N468" s="261" t="s">
        <v>1260</v>
      </c>
      <c r="O468" s="261" t="s">
        <v>1192</v>
      </c>
      <c r="P468" s="267" t="s">
        <v>5876</v>
      </c>
    </row>
    <row r="469" spans="1:16" x14ac:dyDescent="0.35">
      <c r="A469" s="261" t="s">
        <v>315</v>
      </c>
      <c r="B469" s="261" t="s">
        <v>6389</v>
      </c>
      <c r="C469" s="262">
        <v>176.5</v>
      </c>
      <c r="D469" s="263">
        <v>0</v>
      </c>
      <c r="E469" s="263">
        <v>23.5</v>
      </c>
      <c r="F469" s="263">
        <v>200</v>
      </c>
      <c r="G469" s="264">
        <v>0.88249999999999995</v>
      </c>
      <c r="H469" s="265">
        <v>0</v>
      </c>
      <c r="I469" s="266">
        <v>200</v>
      </c>
      <c r="J469" s="266">
        <v>0</v>
      </c>
      <c r="K469" s="261" t="s">
        <v>309</v>
      </c>
      <c r="L469" s="261" t="s">
        <v>5</v>
      </c>
      <c r="M469" s="175"/>
      <c r="N469" s="261" t="s">
        <v>1254</v>
      </c>
      <c r="O469" s="261" t="s">
        <v>1207</v>
      </c>
      <c r="P469" s="267" t="s">
        <v>1239</v>
      </c>
    </row>
    <row r="470" spans="1:16" x14ac:dyDescent="0.35">
      <c r="A470" s="261" t="s">
        <v>5665</v>
      </c>
      <c r="B470" s="261" t="s">
        <v>6390</v>
      </c>
      <c r="C470" s="262">
        <v>217.25</v>
      </c>
      <c r="D470" s="263">
        <v>0</v>
      </c>
      <c r="E470" s="263">
        <v>34</v>
      </c>
      <c r="F470" s="263">
        <v>251.25</v>
      </c>
      <c r="G470" s="264">
        <v>0.54726368159203997</v>
      </c>
      <c r="H470" s="265">
        <v>0</v>
      </c>
      <c r="I470" s="266">
        <v>251.25</v>
      </c>
      <c r="J470" s="266">
        <v>0</v>
      </c>
      <c r="K470" s="261" t="s">
        <v>70</v>
      </c>
      <c r="L470" s="261" t="s">
        <v>5676</v>
      </c>
      <c r="M470" s="175"/>
      <c r="N470" s="261" t="s">
        <v>1260</v>
      </c>
      <c r="O470" s="261" t="s">
        <v>1210</v>
      </c>
      <c r="P470" s="267" t="s">
        <v>1239</v>
      </c>
    </row>
    <row r="471" spans="1:16" x14ac:dyDescent="0.35">
      <c r="A471" s="261" t="s">
        <v>77</v>
      </c>
      <c r="B471" s="261" t="s">
        <v>6391</v>
      </c>
      <c r="C471" s="262">
        <v>101.5</v>
      </c>
      <c r="D471" s="263">
        <v>0</v>
      </c>
      <c r="E471" s="263">
        <v>59</v>
      </c>
      <c r="F471" s="263">
        <v>160.5</v>
      </c>
      <c r="G471" s="264">
        <v>0.63239875389408096</v>
      </c>
      <c r="H471" s="265">
        <v>0</v>
      </c>
      <c r="I471" s="266">
        <v>160.5</v>
      </c>
      <c r="J471" s="266">
        <v>0</v>
      </c>
      <c r="K471" s="261" t="s">
        <v>227</v>
      </c>
      <c r="L471" s="261" t="s">
        <v>120</v>
      </c>
      <c r="M471" s="175"/>
      <c r="N471" s="261" t="s">
        <v>1253</v>
      </c>
      <c r="O471" s="261" t="s">
        <v>1198</v>
      </c>
      <c r="P471" s="267" t="s">
        <v>5868</v>
      </c>
    </row>
    <row r="472" spans="1:16" x14ac:dyDescent="0.35">
      <c r="A472" s="261" t="s">
        <v>191</v>
      </c>
      <c r="B472" s="261" t="s">
        <v>6392</v>
      </c>
      <c r="C472" s="262">
        <v>133.5</v>
      </c>
      <c r="D472" s="263">
        <v>0</v>
      </c>
      <c r="E472" s="263">
        <v>43.5</v>
      </c>
      <c r="F472" s="263">
        <v>177</v>
      </c>
      <c r="G472" s="264">
        <v>0.75423728813559299</v>
      </c>
      <c r="H472" s="265">
        <v>41</v>
      </c>
      <c r="I472" s="266">
        <v>177</v>
      </c>
      <c r="J472" s="266">
        <v>0</v>
      </c>
      <c r="K472" s="261" t="s">
        <v>162</v>
      </c>
      <c r="L472" s="261" t="s">
        <v>22</v>
      </c>
      <c r="M472" s="261" t="s">
        <v>162</v>
      </c>
      <c r="N472" s="261" t="s">
        <v>1240</v>
      </c>
      <c r="O472" s="261" t="s">
        <v>1216</v>
      </c>
      <c r="P472" s="267" t="s">
        <v>5868</v>
      </c>
    </row>
    <row r="473" spans="1:16" x14ac:dyDescent="0.35">
      <c r="A473" s="261" t="s">
        <v>327</v>
      </c>
      <c r="B473" s="261" t="s">
        <v>6393</v>
      </c>
      <c r="C473" s="262">
        <v>179.5</v>
      </c>
      <c r="D473" s="263">
        <v>0</v>
      </c>
      <c r="E473" s="263">
        <v>30.5</v>
      </c>
      <c r="F473" s="263">
        <v>210</v>
      </c>
      <c r="G473" s="264">
        <v>0.85476190476190494</v>
      </c>
      <c r="H473" s="265">
        <v>0</v>
      </c>
      <c r="I473" s="266">
        <v>210</v>
      </c>
      <c r="J473" s="266">
        <v>0</v>
      </c>
      <c r="K473" s="261" t="s">
        <v>309</v>
      </c>
      <c r="L473" s="261" t="s">
        <v>5</v>
      </c>
      <c r="M473" s="175"/>
      <c r="N473" s="261" t="s">
        <v>1243</v>
      </c>
      <c r="O473" s="261" t="s">
        <v>1207</v>
      </c>
      <c r="P473" s="267" t="s">
        <v>1239</v>
      </c>
    </row>
    <row r="474" spans="1:16" x14ac:dyDescent="0.35">
      <c r="A474" s="261" t="s">
        <v>5886</v>
      </c>
      <c r="B474" s="261" t="s">
        <v>6394</v>
      </c>
      <c r="C474" s="262">
        <v>34</v>
      </c>
      <c r="D474" s="263">
        <v>0</v>
      </c>
      <c r="E474" s="263">
        <v>0</v>
      </c>
      <c r="F474" s="263">
        <v>34</v>
      </c>
      <c r="G474" s="264">
        <v>1</v>
      </c>
      <c r="H474" s="265">
        <v>8</v>
      </c>
      <c r="I474" s="266">
        <v>34</v>
      </c>
      <c r="J474" s="266">
        <v>0</v>
      </c>
      <c r="K474" s="261" t="s">
        <v>309</v>
      </c>
      <c r="L474" s="175"/>
      <c r="M474" s="175"/>
      <c r="N474" s="261" t="s">
        <v>1254</v>
      </c>
      <c r="O474" s="261" t="s">
        <v>1215</v>
      </c>
      <c r="P474" s="267" t="s">
        <v>5872</v>
      </c>
    </row>
    <row r="475" spans="1:16" x14ac:dyDescent="0.35">
      <c r="A475" s="261" t="s">
        <v>5693</v>
      </c>
      <c r="B475" s="261" t="s">
        <v>6395</v>
      </c>
      <c r="C475" s="262">
        <v>130</v>
      </c>
      <c r="D475" s="263">
        <v>0</v>
      </c>
      <c r="E475" s="263">
        <v>74</v>
      </c>
      <c r="F475" s="263">
        <v>204</v>
      </c>
      <c r="G475" s="264">
        <v>9.8039215686274508E-3</v>
      </c>
      <c r="H475" s="265">
        <v>0</v>
      </c>
      <c r="I475" s="266">
        <v>204</v>
      </c>
      <c r="J475" s="266">
        <v>0</v>
      </c>
      <c r="K475" s="261" t="s">
        <v>70</v>
      </c>
      <c r="L475" s="261" t="s">
        <v>339</v>
      </c>
      <c r="M475" s="175"/>
      <c r="N475" s="261" t="s">
        <v>1260</v>
      </c>
      <c r="O475" s="261" t="s">
        <v>6581</v>
      </c>
      <c r="P475" s="267" t="s">
        <v>1239</v>
      </c>
    </row>
    <row r="476" spans="1:16" x14ac:dyDescent="0.35">
      <c r="A476" s="261" t="s">
        <v>96</v>
      </c>
      <c r="B476" s="261" t="s">
        <v>6396</v>
      </c>
      <c r="C476" s="262">
        <v>143</v>
      </c>
      <c r="D476" s="263">
        <v>0</v>
      </c>
      <c r="E476" s="263">
        <v>57</v>
      </c>
      <c r="F476" s="263">
        <v>200</v>
      </c>
      <c r="G476" s="264">
        <v>0.71499999999999997</v>
      </c>
      <c r="H476" s="265">
        <v>0</v>
      </c>
      <c r="I476" s="266">
        <v>200</v>
      </c>
      <c r="J476" s="266">
        <v>0</v>
      </c>
      <c r="K476" s="261" t="s">
        <v>70</v>
      </c>
      <c r="L476" s="261" t="s">
        <v>92</v>
      </c>
      <c r="M476" s="175"/>
      <c r="N476" s="261" t="s">
        <v>1253</v>
      </c>
      <c r="O476" s="261" t="s">
        <v>1210</v>
      </c>
      <c r="P476" s="267" t="s">
        <v>1239</v>
      </c>
    </row>
    <row r="477" spans="1:16" x14ac:dyDescent="0.35">
      <c r="A477" s="261" t="s">
        <v>5819</v>
      </c>
      <c r="B477" s="261" t="s">
        <v>6397</v>
      </c>
      <c r="C477" s="262">
        <v>88.25</v>
      </c>
      <c r="D477" s="263">
        <v>23.75</v>
      </c>
      <c r="E477" s="263">
        <v>106.75</v>
      </c>
      <c r="F477" s="263">
        <v>218.75</v>
      </c>
      <c r="G477" s="264">
        <v>0.40342857142857103</v>
      </c>
      <c r="H477" s="265">
        <v>0</v>
      </c>
      <c r="I477" s="266">
        <v>218.75</v>
      </c>
      <c r="J477" s="266">
        <v>0</v>
      </c>
      <c r="K477" s="261" t="s">
        <v>4</v>
      </c>
      <c r="L477" s="261" t="s">
        <v>5</v>
      </c>
      <c r="M477" s="175"/>
      <c r="N477" s="261" t="s">
        <v>1243</v>
      </c>
      <c r="O477" s="261" t="s">
        <v>1208</v>
      </c>
      <c r="P477" s="267" t="s">
        <v>1239</v>
      </c>
    </row>
    <row r="478" spans="1:16" x14ac:dyDescent="0.35">
      <c r="A478" s="261" t="s">
        <v>138</v>
      </c>
      <c r="B478" s="261" t="s">
        <v>6398</v>
      </c>
      <c r="C478" s="262">
        <v>0</v>
      </c>
      <c r="D478" s="263">
        <v>0</v>
      </c>
      <c r="E478" s="263">
        <v>12</v>
      </c>
      <c r="F478" s="263">
        <v>12</v>
      </c>
      <c r="G478" s="264">
        <v>0</v>
      </c>
      <c r="H478" s="265">
        <v>0</v>
      </c>
      <c r="I478" s="266">
        <v>0</v>
      </c>
      <c r="J478" s="266">
        <v>12</v>
      </c>
      <c r="K478" s="261" t="s">
        <v>132</v>
      </c>
      <c r="L478" s="261" t="s">
        <v>22</v>
      </c>
      <c r="M478" s="175"/>
      <c r="N478" s="261" t="s">
        <v>69</v>
      </c>
      <c r="O478" s="261" t="s">
        <v>1219</v>
      </c>
      <c r="P478" s="267" t="s">
        <v>5868</v>
      </c>
    </row>
    <row r="479" spans="1:16" x14ac:dyDescent="0.35">
      <c r="A479" s="261" t="s">
        <v>5820</v>
      </c>
      <c r="B479" s="261" t="s">
        <v>6399</v>
      </c>
      <c r="C479" s="262">
        <v>83.75</v>
      </c>
      <c r="D479" s="263">
        <v>14.75</v>
      </c>
      <c r="E479" s="263">
        <v>87</v>
      </c>
      <c r="F479" s="263">
        <v>185.5</v>
      </c>
      <c r="G479" s="264">
        <v>0.45148247978436701</v>
      </c>
      <c r="H479" s="265">
        <v>0</v>
      </c>
      <c r="I479" s="266">
        <v>185.5</v>
      </c>
      <c r="J479" s="266">
        <v>0</v>
      </c>
      <c r="K479" s="261" t="s">
        <v>4</v>
      </c>
      <c r="L479" s="261" t="s">
        <v>5</v>
      </c>
      <c r="M479" s="175"/>
      <c r="N479" s="261" t="s">
        <v>1243</v>
      </c>
      <c r="O479" s="261" t="s">
        <v>1208</v>
      </c>
      <c r="P479" s="267" t="s">
        <v>1239</v>
      </c>
    </row>
    <row r="480" spans="1:16" x14ac:dyDescent="0.35">
      <c r="A480" s="261" t="s">
        <v>244</v>
      </c>
      <c r="B480" s="261" t="s">
        <v>6400</v>
      </c>
      <c r="C480" s="262">
        <v>176</v>
      </c>
      <c r="D480" s="263">
        <v>2.5</v>
      </c>
      <c r="E480" s="263">
        <v>44</v>
      </c>
      <c r="F480" s="263">
        <v>222.5</v>
      </c>
      <c r="G480" s="264">
        <v>0.79101123595505596</v>
      </c>
      <c r="H480" s="265">
        <v>0</v>
      </c>
      <c r="I480" s="266">
        <v>222.5</v>
      </c>
      <c r="J480" s="266">
        <v>0</v>
      </c>
      <c r="K480" s="261" t="s">
        <v>227</v>
      </c>
      <c r="L480" s="261" t="s">
        <v>18</v>
      </c>
      <c r="M480" s="175"/>
      <c r="N480" s="261" t="s">
        <v>1243</v>
      </c>
      <c r="O480" s="261" t="s">
        <v>1209</v>
      </c>
      <c r="P480" s="267" t="s">
        <v>1239</v>
      </c>
    </row>
    <row r="481" spans="1:16" x14ac:dyDescent="0.35">
      <c r="A481" s="261" t="s">
        <v>384</v>
      </c>
      <c r="B481" s="261" t="s">
        <v>6401</v>
      </c>
      <c r="C481" s="262">
        <v>0</v>
      </c>
      <c r="D481" s="263">
        <v>414</v>
      </c>
      <c r="E481" s="263">
        <v>41</v>
      </c>
      <c r="F481" s="263">
        <v>455</v>
      </c>
      <c r="G481" s="264">
        <v>0</v>
      </c>
      <c r="H481" s="265">
        <v>0</v>
      </c>
      <c r="I481" s="266">
        <v>455</v>
      </c>
      <c r="J481" s="266">
        <v>0</v>
      </c>
      <c r="K481" s="261" t="s">
        <v>361</v>
      </c>
      <c r="L481" s="261" t="s">
        <v>31</v>
      </c>
      <c r="M481" s="175"/>
      <c r="N481" s="261" t="s">
        <v>1242</v>
      </c>
      <c r="O481" s="261" t="s">
        <v>1197</v>
      </c>
      <c r="P481" s="267" t="s">
        <v>5872</v>
      </c>
    </row>
    <row r="482" spans="1:16" x14ac:dyDescent="0.35">
      <c r="A482" s="261" t="s">
        <v>384</v>
      </c>
      <c r="B482" s="261" t="s">
        <v>6402</v>
      </c>
      <c r="C482" s="262">
        <v>0</v>
      </c>
      <c r="D482" s="263">
        <v>414</v>
      </c>
      <c r="E482" s="263">
        <v>41</v>
      </c>
      <c r="F482" s="263">
        <v>455</v>
      </c>
      <c r="G482" s="264">
        <v>0</v>
      </c>
      <c r="H482" s="265">
        <v>0</v>
      </c>
      <c r="I482" s="266">
        <v>455</v>
      </c>
      <c r="J482" s="266">
        <v>0</v>
      </c>
      <c r="K482" s="261" t="s">
        <v>361</v>
      </c>
      <c r="L482" s="261" t="s">
        <v>18</v>
      </c>
      <c r="M482" s="175"/>
      <c r="N482" s="261" t="s">
        <v>1242</v>
      </c>
      <c r="O482" s="261" t="s">
        <v>1197</v>
      </c>
      <c r="P482" s="267" t="s">
        <v>5872</v>
      </c>
    </row>
    <row r="483" spans="1:16" x14ac:dyDescent="0.35">
      <c r="A483" s="261" t="s">
        <v>245</v>
      </c>
      <c r="B483" s="261" t="s">
        <v>6403</v>
      </c>
      <c r="C483" s="262">
        <v>200.25</v>
      </c>
      <c r="D483" s="263">
        <v>2.5</v>
      </c>
      <c r="E483" s="263">
        <v>19.25</v>
      </c>
      <c r="F483" s="263">
        <v>222</v>
      </c>
      <c r="G483" s="264">
        <v>0.90202702702702697</v>
      </c>
      <c r="H483" s="265">
        <v>0</v>
      </c>
      <c r="I483" s="266">
        <v>222</v>
      </c>
      <c r="J483" s="266">
        <v>0</v>
      </c>
      <c r="K483" s="261" t="s">
        <v>227</v>
      </c>
      <c r="L483" s="261" t="s">
        <v>18</v>
      </c>
      <c r="M483" s="261" t="s">
        <v>227</v>
      </c>
      <c r="N483" s="261" t="s">
        <v>1250</v>
      </c>
      <c r="O483" s="261" t="s">
        <v>1209</v>
      </c>
      <c r="P483" s="267" t="s">
        <v>1239</v>
      </c>
    </row>
    <row r="484" spans="1:16" x14ac:dyDescent="0.35">
      <c r="A484" s="261" t="s">
        <v>5694</v>
      </c>
      <c r="B484" s="261" t="s">
        <v>6404</v>
      </c>
      <c r="C484" s="262">
        <v>156</v>
      </c>
      <c r="D484" s="263">
        <v>23</v>
      </c>
      <c r="E484" s="263">
        <v>21</v>
      </c>
      <c r="F484" s="263">
        <v>200</v>
      </c>
      <c r="G484" s="264">
        <v>0.25</v>
      </c>
      <c r="H484" s="265">
        <v>0</v>
      </c>
      <c r="I484" s="266">
        <v>200</v>
      </c>
      <c r="J484" s="266">
        <v>0</v>
      </c>
      <c r="K484" s="261" t="s">
        <v>70</v>
      </c>
      <c r="L484" s="261" t="s">
        <v>339</v>
      </c>
      <c r="M484" s="175"/>
      <c r="N484" s="261" t="s">
        <v>1260</v>
      </c>
      <c r="O484" s="261" t="s">
        <v>1210</v>
      </c>
      <c r="P484" s="267" t="s">
        <v>1239</v>
      </c>
    </row>
    <row r="485" spans="1:16" x14ac:dyDescent="0.35">
      <c r="A485" s="261" t="s">
        <v>6405</v>
      </c>
      <c r="B485" s="261" t="s">
        <v>6406</v>
      </c>
      <c r="C485" s="262">
        <v>79</v>
      </c>
      <c r="D485" s="263">
        <v>4.5</v>
      </c>
      <c r="E485" s="263">
        <v>116.5</v>
      </c>
      <c r="F485" s="263">
        <v>200</v>
      </c>
      <c r="G485" s="264">
        <v>0.39500000000000002</v>
      </c>
      <c r="H485" s="265">
        <v>0</v>
      </c>
      <c r="I485" s="266">
        <v>200</v>
      </c>
      <c r="J485" s="266">
        <v>0</v>
      </c>
      <c r="K485" s="175"/>
      <c r="L485" s="175"/>
      <c r="M485" s="175"/>
      <c r="N485" s="261" t="s">
        <v>1256</v>
      </c>
      <c r="O485" s="261" t="s">
        <v>1212</v>
      </c>
      <c r="P485" s="267" t="s">
        <v>1239</v>
      </c>
    </row>
    <row r="486" spans="1:16" x14ac:dyDescent="0.35">
      <c r="A486" s="261" t="s">
        <v>253</v>
      </c>
      <c r="B486" s="261" t="s">
        <v>6407</v>
      </c>
      <c r="C486" s="262">
        <v>105</v>
      </c>
      <c r="D486" s="263">
        <v>0</v>
      </c>
      <c r="E486" s="263">
        <v>15</v>
      </c>
      <c r="F486" s="263">
        <v>120</v>
      </c>
      <c r="G486" s="264">
        <v>0.875</v>
      </c>
      <c r="H486" s="265">
        <v>0</v>
      </c>
      <c r="I486" s="266">
        <v>120</v>
      </c>
      <c r="J486" s="266">
        <v>0</v>
      </c>
      <c r="K486" s="175"/>
      <c r="L486" s="175"/>
      <c r="M486" s="175"/>
      <c r="N486" s="261" t="s">
        <v>1250</v>
      </c>
      <c r="O486" s="261" t="s">
        <v>1192</v>
      </c>
      <c r="P486" s="267" t="s">
        <v>5871</v>
      </c>
    </row>
    <row r="487" spans="1:16" x14ac:dyDescent="0.35">
      <c r="A487" s="261" t="s">
        <v>340</v>
      </c>
      <c r="B487" s="261" t="s">
        <v>6408</v>
      </c>
      <c r="C487" s="262">
        <v>780</v>
      </c>
      <c r="D487" s="263">
        <v>0</v>
      </c>
      <c r="E487" s="263">
        <v>0</v>
      </c>
      <c r="F487" s="263">
        <v>780</v>
      </c>
      <c r="G487" s="264">
        <v>1</v>
      </c>
      <c r="H487" s="265">
        <v>0</v>
      </c>
      <c r="I487" s="266">
        <v>780</v>
      </c>
      <c r="J487" s="266">
        <v>0</v>
      </c>
      <c r="K487" s="261" t="s">
        <v>338</v>
      </c>
      <c r="L487" s="175"/>
      <c r="M487" s="175"/>
      <c r="N487" s="261" t="s">
        <v>1275</v>
      </c>
      <c r="O487" s="261" t="s">
        <v>1213</v>
      </c>
      <c r="P487" s="267" t="s">
        <v>1251</v>
      </c>
    </row>
    <row r="488" spans="1:16" x14ac:dyDescent="0.35">
      <c r="A488" s="261" t="s">
        <v>372</v>
      </c>
      <c r="B488" s="261" t="s">
        <v>6409</v>
      </c>
      <c r="C488" s="262">
        <v>204.5</v>
      </c>
      <c r="D488" s="263">
        <v>0</v>
      </c>
      <c r="E488" s="263">
        <v>52.5</v>
      </c>
      <c r="F488" s="263">
        <v>257</v>
      </c>
      <c r="G488" s="264">
        <v>0.79571984435797705</v>
      </c>
      <c r="H488" s="265">
        <v>8</v>
      </c>
      <c r="I488" s="266">
        <v>204.5</v>
      </c>
      <c r="J488" s="266">
        <v>52.5</v>
      </c>
      <c r="K488" s="261" t="s">
        <v>361</v>
      </c>
      <c r="L488" s="261" t="s">
        <v>10</v>
      </c>
      <c r="M488" s="175"/>
      <c r="N488" s="261" t="s">
        <v>1242</v>
      </c>
      <c r="O488" s="261" t="s">
        <v>1212</v>
      </c>
      <c r="P488" s="267" t="s">
        <v>1239</v>
      </c>
    </row>
    <row r="489" spans="1:16" x14ac:dyDescent="0.35">
      <c r="A489" s="261" t="s">
        <v>221</v>
      </c>
      <c r="B489" s="261" t="s">
        <v>6410</v>
      </c>
      <c r="C489" s="262">
        <v>132.30000000000001</v>
      </c>
      <c r="D489" s="263">
        <v>0</v>
      </c>
      <c r="E489" s="263">
        <v>84.2</v>
      </c>
      <c r="F489" s="263">
        <v>216.5</v>
      </c>
      <c r="G489" s="264">
        <v>0.61108545034642003</v>
      </c>
      <c r="H489" s="265">
        <v>0</v>
      </c>
      <c r="I489" s="266">
        <v>216.5</v>
      </c>
      <c r="J489" s="266">
        <v>0</v>
      </c>
      <c r="K489" s="261" t="s">
        <v>204</v>
      </c>
      <c r="L489" s="261" t="s">
        <v>14</v>
      </c>
      <c r="M489" s="175"/>
      <c r="N489" s="261" t="s">
        <v>1243</v>
      </c>
      <c r="O489" s="261" t="s">
        <v>1193</v>
      </c>
      <c r="P489" s="267" t="s">
        <v>1239</v>
      </c>
    </row>
    <row r="490" spans="1:16" x14ac:dyDescent="0.35">
      <c r="A490" s="261" t="s">
        <v>808</v>
      </c>
      <c r="B490" s="261" t="s">
        <v>6411</v>
      </c>
      <c r="C490" s="262">
        <v>0</v>
      </c>
      <c r="D490" s="263">
        <v>0</v>
      </c>
      <c r="E490" s="263">
        <v>0</v>
      </c>
      <c r="F490" s="263">
        <v>0</v>
      </c>
      <c r="G490" s="12"/>
      <c r="H490" s="265">
        <v>42.25</v>
      </c>
      <c r="I490" s="266">
        <v>0</v>
      </c>
      <c r="J490" s="266">
        <v>0</v>
      </c>
      <c r="K490" s="261" t="s">
        <v>5887</v>
      </c>
      <c r="L490" s="261" t="s">
        <v>22</v>
      </c>
      <c r="M490" s="175"/>
      <c r="N490" s="261" t="s">
        <v>1253</v>
      </c>
      <c r="O490" s="261" t="s">
        <v>1210</v>
      </c>
      <c r="P490" s="267" t="s">
        <v>1239</v>
      </c>
    </row>
    <row r="491" spans="1:16" x14ac:dyDescent="0.35">
      <c r="A491" s="261" t="s">
        <v>420</v>
      </c>
      <c r="B491" s="261" t="s">
        <v>6412</v>
      </c>
      <c r="C491" s="262">
        <v>72</v>
      </c>
      <c r="D491" s="263">
        <v>0</v>
      </c>
      <c r="E491" s="263">
        <v>8</v>
      </c>
      <c r="F491" s="263">
        <v>80</v>
      </c>
      <c r="G491" s="264">
        <v>0.9</v>
      </c>
      <c r="H491" s="265">
        <v>40</v>
      </c>
      <c r="I491" s="266">
        <v>80</v>
      </c>
      <c r="J491" s="266">
        <v>0</v>
      </c>
      <c r="K491" s="261" t="s">
        <v>114</v>
      </c>
      <c r="L491" s="261" t="s">
        <v>22</v>
      </c>
      <c r="M491" s="175"/>
      <c r="N491" s="261" t="s">
        <v>1243</v>
      </c>
      <c r="O491" s="261" t="s">
        <v>1192</v>
      </c>
      <c r="P491" s="267" t="s">
        <v>5871</v>
      </c>
    </row>
    <row r="492" spans="1:16" x14ac:dyDescent="0.35">
      <c r="A492" s="261" t="s">
        <v>6577</v>
      </c>
      <c r="B492" s="261" t="s">
        <v>6578</v>
      </c>
      <c r="C492" s="262">
        <v>0</v>
      </c>
      <c r="D492" s="263">
        <v>0</v>
      </c>
      <c r="E492" s="263">
        <v>200</v>
      </c>
      <c r="F492" s="263">
        <v>200</v>
      </c>
      <c r="G492" s="264">
        <v>0</v>
      </c>
      <c r="H492" s="265">
        <v>0</v>
      </c>
      <c r="I492" s="266">
        <v>200</v>
      </c>
      <c r="J492" s="266">
        <v>0</v>
      </c>
      <c r="K492" s="261" t="s">
        <v>162</v>
      </c>
      <c r="L492" s="261" t="s">
        <v>5</v>
      </c>
      <c r="M492" s="175"/>
      <c r="N492" s="261" t="s">
        <v>1243</v>
      </c>
      <c r="O492" s="261" t="s">
        <v>1206</v>
      </c>
      <c r="P492" s="267" t="s">
        <v>1239</v>
      </c>
    </row>
    <row r="493" spans="1:16" x14ac:dyDescent="0.35">
      <c r="A493" s="261" t="s">
        <v>5666</v>
      </c>
      <c r="B493" s="261" t="s">
        <v>6413</v>
      </c>
      <c r="C493" s="262">
        <v>170.5</v>
      </c>
      <c r="D493" s="263">
        <v>3</v>
      </c>
      <c r="E493" s="263">
        <v>55</v>
      </c>
      <c r="F493" s="263">
        <v>228.5</v>
      </c>
      <c r="G493" s="264">
        <v>0.74617067833698003</v>
      </c>
      <c r="H493" s="265">
        <v>0</v>
      </c>
      <c r="I493" s="266">
        <v>228.5</v>
      </c>
      <c r="J493" s="266">
        <v>0</v>
      </c>
      <c r="K493" s="261" t="s">
        <v>270</v>
      </c>
      <c r="L493" s="261" t="s">
        <v>5</v>
      </c>
      <c r="M493" s="175"/>
      <c r="N493" s="261" t="s">
        <v>1243</v>
      </c>
      <c r="O493" s="261" t="s">
        <v>1205</v>
      </c>
      <c r="P493" s="267" t="s">
        <v>1239</v>
      </c>
    </row>
    <row r="494" spans="1:16" x14ac:dyDescent="0.35">
      <c r="A494" s="261" t="s">
        <v>5695</v>
      </c>
      <c r="B494" s="261" t="s">
        <v>6414</v>
      </c>
      <c r="C494" s="262">
        <v>157.5</v>
      </c>
      <c r="D494" s="263">
        <v>0</v>
      </c>
      <c r="E494" s="263">
        <v>38.5</v>
      </c>
      <c r="F494" s="263">
        <v>196</v>
      </c>
      <c r="G494" s="264">
        <v>0.80357142857142905</v>
      </c>
      <c r="H494" s="265">
        <v>0</v>
      </c>
      <c r="I494" s="266">
        <v>196</v>
      </c>
      <c r="J494" s="266">
        <v>0</v>
      </c>
      <c r="K494" s="261" t="s">
        <v>114</v>
      </c>
      <c r="L494" s="175"/>
      <c r="M494" s="175"/>
      <c r="N494" s="261" t="s">
        <v>1260</v>
      </c>
      <c r="O494" s="261" t="s">
        <v>1192</v>
      </c>
      <c r="P494" s="267" t="s">
        <v>5876</v>
      </c>
    </row>
    <row r="495" spans="1:16" x14ac:dyDescent="0.35">
      <c r="A495" s="261" t="s">
        <v>7468</v>
      </c>
      <c r="B495" s="261" t="s">
        <v>7469</v>
      </c>
      <c r="C495" s="262">
        <v>0</v>
      </c>
      <c r="D495" s="263">
        <v>80</v>
      </c>
      <c r="E495" s="263">
        <v>0</v>
      </c>
      <c r="F495" s="263">
        <v>80</v>
      </c>
      <c r="G495" s="264">
        <v>0</v>
      </c>
      <c r="H495" s="265">
        <v>0</v>
      </c>
      <c r="I495" s="266">
        <v>80</v>
      </c>
      <c r="J495" s="266">
        <v>0</v>
      </c>
      <c r="K495" s="261" t="s">
        <v>162</v>
      </c>
      <c r="L495" s="261" t="s">
        <v>22</v>
      </c>
      <c r="M495" s="261" t="s">
        <v>162</v>
      </c>
      <c r="N495" s="261" t="s">
        <v>1240</v>
      </c>
      <c r="O495" s="261" t="s">
        <v>1216</v>
      </c>
      <c r="P495" s="267" t="s">
        <v>5868</v>
      </c>
    </row>
    <row r="496" spans="1:16" x14ac:dyDescent="0.35">
      <c r="A496" s="261" t="s">
        <v>89</v>
      </c>
      <c r="B496" s="261" t="s">
        <v>6415</v>
      </c>
      <c r="C496" s="262">
        <v>117</v>
      </c>
      <c r="D496" s="263">
        <v>1.5</v>
      </c>
      <c r="E496" s="263">
        <v>81.5</v>
      </c>
      <c r="F496" s="263">
        <v>200</v>
      </c>
      <c r="G496" s="264">
        <v>0.58499999999999996</v>
      </c>
      <c r="H496" s="265">
        <v>0</v>
      </c>
      <c r="I496" s="266">
        <v>200</v>
      </c>
      <c r="J496" s="266">
        <v>0</v>
      </c>
      <c r="K496" s="261" t="s">
        <v>70</v>
      </c>
      <c r="L496" s="261" t="s">
        <v>86</v>
      </c>
      <c r="M496" s="175"/>
      <c r="N496" s="261" t="s">
        <v>1253</v>
      </c>
      <c r="O496" s="261" t="s">
        <v>1210</v>
      </c>
      <c r="P496" s="267" t="s">
        <v>1239</v>
      </c>
    </row>
    <row r="497" spans="1:16" x14ac:dyDescent="0.35">
      <c r="A497" s="261" t="s">
        <v>5940</v>
      </c>
      <c r="B497" s="261" t="s">
        <v>6416</v>
      </c>
      <c r="C497" s="262">
        <v>0</v>
      </c>
      <c r="D497" s="263">
        <v>0</v>
      </c>
      <c r="E497" s="263">
        <v>40</v>
      </c>
      <c r="F497" s="263">
        <v>40</v>
      </c>
      <c r="G497" s="264">
        <v>0</v>
      </c>
      <c r="H497" s="265">
        <v>0</v>
      </c>
      <c r="I497" s="266">
        <v>0</v>
      </c>
      <c r="J497" s="266">
        <v>40</v>
      </c>
      <c r="K497" s="261" t="s">
        <v>227</v>
      </c>
      <c r="L497" s="261" t="s">
        <v>31</v>
      </c>
      <c r="M497" s="175"/>
      <c r="N497" s="261" t="s">
        <v>1253</v>
      </c>
      <c r="O497" s="261" t="s">
        <v>1198</v>
      </c>
      <c r="P497" s="267" t="s">
        <v>5872</v>
      </c>
    </row>
    <row r="498" spans="1:16" x14ac:dyDescent="0.35">
      <c r="A498" s="261" t="s">
        <v>65</v>
      </c>
      <c r="B498" s="261" t="s">
        <v>6417</v>
      </c>
      <c r="C498" s="262">
        <v>200</v>
      </c>
      <c r="D498" s="263">
        <v>0</v>
      </c>
      <c r="E498" s="263">
        <v>12.25</v>
      </c>
      <c r="F498" s="263">
        <v>212.25</v>
      </c>
      <c r="G498" s="264">
        <v>0.94228504122497103</v>
      </c>
      <c r="H498" s="265">
        <v>9</v>
      </c>
      <c r="I498" s="266">
        <v>212.25</v>
      </c>
      <c r="J498" s="266">
        <v>0</v>
      </c>
      <c r="K498" s="261" t="s">
        <v>4</v>
      </c>
      <c r="L498" s="261" t="s">
        <v>22</v>
      </c>
      <c r="M498" s="175"/>
      <c r="N498" s="261" t="s">
        <v>1267</v>
      </c>
      <c r="O498" s="261" t="s">
        <v>1194</v>
      </c>
      <c r="P498" s="267" t="s">
        <v>5868</v>
      </c>
    </row>
    <row r="499" spans="1:16" x14ac:dyDescent="0.35">
      <c r="A499" s="261" t="s">
        <v>222</v>
      </c>
      <c r="B499" s="261" t="s">
        <v>6418</v>
      </c>
      <c r="C499" s="262">
        <v>193.95</v>
      </c>
      <c r="D499" s="263">
        <v>0</v>
      </c>
      <c r="E499" s="263">
        <v>40</v>
      </c>
      <c r="F499" s="263">
        <v>233.95</v>
      </c>
      <c r="G499" s="264">
        <v>0.82902329557597798</v>
      </c>
      <c r="H499" s="265">
        <v>0</v>
      </c>
      <c r="I499" s="266">
        <v>233.95</v>
      </c>
      <c r="J499" s="266">
        <v>0</v>
      </c>
      <c r="K499" s="261" t="s">
        <v>204</v>
      </c>
      <c r="L499" s="261" t="s">
        <v>5</v>
      </c>
      <c r="M499" s="175"/>
      <c r="N499" s="261" t="s">
        <v>1243</v>
      </c>
      <c r="O499" s="261" t="s">
        <v>1193</v>
      </c>
      <c r="P499" s="267" t="s">
        <v>1239</v>
      </c>
    </row>
    <row r="500" spans="1:16" x14ac:dyDescent="0.35">
      <c r="A500" s="261" t="s">
        <v>341</v>
      </c>
      <c r="B500" s="261" t="s">
        <v>6419</v>
      </c>
      <c r="C500" s="262">
        <v>214.5</v>
      </c>
      <c r="D500" s="263">
        <v>0</v>
      </c>
      <c r="E500" s="263">
        <v>0</v>
      </c>
      <c r="F500" s="263">
        <v>214.5</v>
      </c>
      <c r="G500" s="264">
        <v>1</v>
      </c>
      <c r="H500" s="265">
        <v>0</v>
      </c>
      <c r="I500" s="266">
        <v>214.5</v>
      </c>
      <c r="J500" s="266">
        <v>0</v>
      </c>
      <c r="K500" s="261" t="s">
        <v>338</v>
      </c>
      <c r="L500" s="175"/>
      <c r="M500" s="175"/>
      <c r="N500" s="261" t="s">
        <v>1260</v>
      </c>
      <c r="O500" s="261" t="s">
        <v>1213</v>
      </c>
      <c r="P500" s="267" t="s">
        <v>1251</v>
      </c>
    </row>
    <row r="501" spans="1:16" x14ac:dyDescent="0.35">
      <c r="A501" s="261" t="s">
        <v>6620</v>
      </c>
      <c r="B501" s="261" t="s">
        <v>6621</v>
      </c>
      <c r="C501" s="262">
        <v>413.91</v>
      </c>
      <c r="D501" s="263">
        <v>0</v>
      </c>
      <c r="E501" s="263">
        <v>0</v>
      </c>
      <c r="F501" s="263">
        <v>413.91</v>
      </c>
      <c r="G501" s="264">
        <v>1</v>
      </c>
      <c r="H501" s="265">
        <v>0</v>
      </c>
      <c r="I501" s="266">
        <v>413.91</v>
      </c>
      <c r="J501" s="266">
        <v>0</v>
      </c>
      <c r="K501" s="175"/>
      <c r="L501" s="175"/>
      <c r="M501" s="175"/>
      <c r="N501" s="261" t="s">
        <v>1243</v>
      </c>
      <c r="O501" s="261" t="s">
        <v>1192</v>
      </c>
      <c r="P501" s="267" t="s">
        <v>6582</v>
      </c>
    </row>
    <row r="502" spans="1:16" x14ac:dyDescent="0.35">
      <c r="A502" s="261" t="s">
        <v>5821</v>
      </c>
      <c r="B502" s="261" t="s">
        <v>6420</v>
      </c>
      <c r="C502" s="262">
        <v>223</v>
      </c>
      <c r="D502" s="263">
        <v>0</v>
      </c>
      <c r="E502" s="263">
        <v>0</v>
      </c>
      <c r="F502" s="263">
        <v>223</v>
      </c>
      <c r="G502" s="264">
        <v>1</v>
      </c>
      <c r="H502" s="265">
        <v>0</v>
      </c>
      <c r="I502" s="266">
        <v>223</v>
      </c>
      <c r="J502" s="266">
        <v>0</v>
      </c>
      <c r="K502" s="261" t="s">
        <v>338</v>
      </c>
      <c r="L502" s="175"/>
      <c r="M502" s="175"/>
      <c r="N502" s="261" t="s">
        <v>1243</v>
      </c>
      <c r="O502" s="261" t="s">
        <v>1213</v>
      </c>
      <c r="P502" s="267" t="s">
        <v>1251</v>
      </c>
    </row>
    <row r="503" spans="1:16" x14ac:dyDescent="0.35">
      <c r="A503" s="261" t="s">
        <v>254</v>
      </c>
      <c r="B503" s="261" t="s">
        <v>6421</v>
      </c>
      <c r="C503" s="262">
        <v>0</v>
      </c>
      <c r="D503" s="263">
        <v>0</v>
      </c>
      <c r="E503" s="263">
        <v>120</v>
      </c>
      <c r="F503" s="263">
        <v>120</v>
      </c>
      <c r="G503" s="264">
        <v>0</v>
      </c>
      <c r="H503" s="265">
        <v>0</v>
      </c>
      <c r="I503" s="266">
        <v>120</v>
      </c>
      <c r="J503" s="266">
        <v>0</v>
      </c>
      <c r="K503" s="175"/>
      <c r="L503" s="175"/>
      <c r="M503" s="175"/>
      <c r="N503" s="261" t="s">
        <v>1253</v>
      </c>
      <c r="O503" s="261" t="s">
        <v>1199</v>
      </c>
      <c r="P503" s="267" t="s">
        <v>5868</v>
      </c>
    </row>
    <row r="504" spans="1:16" x14ac:dyDescent="0.35">
      <c r="A504" s="261" t="s">
        <v>130</v>
      </c>
      <c r="B504" s="261" t="s">
        <v>6422</v>
      </c>
      <c r="C504" s="262">
        <v>170</v>
      </c>
      <c r="D504" s="263">
        <v>0</v>
      </c>
      <c r="E504" s="263">
        <v>30</v>
      </c>
      <c r="F504" s="263">
        <v>200</v>
      </c>
      <c r="G504" s="264">
        <v>0.85</v>
      </c>
      <c r="H504" s="265">
        <v>0</v>
      </c>
      <c r="I504" s="266">
        <v>200</v>
      </c>
      <c r="J504" s="266">
        <v>0</v>
      </c>
      <c r="K504" s="261" t="s">
        <v>114</v>
      </c>
      <c r="L504" s="261" t="s">
        <v>22</v>
      </c>
      <c r="M504" s="175"/>
      <c r="N504" s="261" t="s">
        <v>1241</v>
      </c>
      <c r="O504" s="261" t="s">
        <v>1192</v>
      </c>
      <c r="P504" s="267" t="s">
        <v>5871</v>
      </c>
    </row>
    <row r="505" spans="1:16" x14ac:dyDescent="0.35">
      <c r="A505" s="261" t="s">
        <v>223</v>
      </c>
      <c r="B505" s="261" t="s">
        <v>6423</v>
      </c>
      <c r="C505" s="262">
        <v>66.62</v>
      </c>
      <c r="D505" s="263">
        <v>0</v>
      </c>
      <c r="E505" s="263">
        <v>147.43</v>
      </c>
      <c r="F505" s="263">
        <v>214.05</v>
      </c>
      <c r="G505" s="264">
        <v>0.31123569259518802</v>
      </c>
      <c r="H505" s="265">
        <v>0</v>
      </c>
      <c r="I505" s="266">
        <v>214.05</v>
      </c>
      <c r="J505" s="266">
        <v>0</v>
      </c>
      <c r="K505" s="261" t="s">
        <v>204</v>
      </c>
      <c r="L505" s="261" t="s">
        <v>14</v>
      </c>
      <c r="M505" s="175"/>
      <c r="N505" s="261" t="s">
        <v>1243</v>
      </c>
      <c r="O505" s="261" t="s">
        <v>1193</v>
      </c>
      <c r="P505" s="267" t="s">
        <v>1239</v>
      </c>
    </row>
    <row r="506" spans="1:16" x14ac:dyDescent="0.35">
      <c r="A506" s="261" t="s">
        <v>5745</v>
      </c>
      <c r="B506" s="261" t="s">
        <v>6424</v>
      </c>
      <c r="C506" s="262">
        <v>32.5</v>
      </c>
      <c r="D506" s="263">
        <v>0</v>
      </c>
      <c r="E506" s="263">
        <v>195</v>
      </c>
      <c r="F506" s="263">
        <v>227.5</v>
      </c>
      <c r="G506" s="264">
        <v>0.14285714285714299</v>
      </c>
      <c r="H506" s="265">
        <v>0</v>
      </c>
      <c r="I506" s="266">
        <v>227.5</v>
      </c>
      <c r="J506" s="266">
        <v>0</v>
      </c>
      <c r="K506" s="261" t="s">
        <v>281</v>
      </c>
      <c r="L506" s="261" t="s">
        <v>18</v>
      </c>
      <c r="M506" s="175"/>
      <c r="N506" s="261" t="s">
        <v>1243</v>
      </c>
      <c r="O506" s="261" t="s">
        <v>1202</v>
      </c>
      <c r="P506" s="267" t="s">
        <v>1239</v>
      </c>
    </row>
    <row r="507" spans="1:16" x14ac:dyDescent="0.35">
      <c r="A507" s="261" t="s">
        <v>7470</v>
      </c>
      <c r="B507" s="261" t="s">
        <v>7471</v>
      </c>
      <c r="C507" s="262">
        <v>0</v>
      </c>
      <c r="D507" s="263">
        <v>45.5</v>
      </c>
      <c r="E507" s="263">
        <v>0</v>
      </c>
      <c r="F507" s="263">
        <v>45.5</v>
      </c>
      <c r="G507" s="264">
        <v>0</v>
      </c>
      <c r="H507" s="265">
        <v>0</v>
      </c>
      <c r="I507" s="266">
        <v>45.5</v>
      </c>
      <c r="J507" s="266">
        <v>0</v>
      </c>
      <c r="K507" s="175"/>
      <c r="L507" s="175"/>
      <c r="M507" s="175"/>
      <c r="N507" s="261" t="s">
        <v>1267</v>
      </c>
      <c r="O507" s="261" t="s">
        <v>1197</v>
      </c>
      <c r="P507" s="267" t="s">
        <v>5872</v>
      </c>
    </row>
    <row r="508" spans="1:16" x14ac:dyDescent="0.35">
      <c r="A508" s="261" t="s">
        <v>6579</v>
      </c>
      <c r="B508" s="261" t="s">
        <v>6580</v>
      </c>
      <c r="C508" s="262">
        <v>43.75</v>
      </c>
      <c r="D508" s="263">
        <v>0</v>
      </c>
      <c r="E508" s="263">
        <v>156.25</v>
      </c>
      <c r="F508" s="263">
        <v>200</v>
      </c>
      <c r="G508" s="264">
        <v>0.21875</v>
      </c>
      <c r="H508" s="265">
        <v>0</v>
      </c>
      <c r="I508" s="266">
        <v>200</v>
      </c>
      <c r="J508" s="266">
        <v>0</v>
      </c>
      <c r="K508" s="261" t="s">
        <v>35</v>
      </c>
      <c r="L508" s="261" t="s">
        <v>5</v>
      </c>
      <c r="M508" s="175"/>
      <c r="N508" s="261" t="s">
        <v>1243</v>
      </c>
      <c r="O508" s="261" t="s">
        <v>1204</v>
      </c>
      <c r="P508" s="267" t="s">
        <v>1239</v>
      </c>
    </row>
    <row r="509" spans="1:16" x14ac:dyDescent="0.35">
      <c r="A509" s="261" t="s">
        <v>316</v>
      </c>
      <c r="B509" s="261" t="s">
        <v>6425</v>
      </c>
      <c r="C509" s="262">
        <v>158.5</v>
      </c>
      <c r="D509" s="263">
        <v>0</v>
      </c>
      <c r="E509" s="263">
        <v>32.5</v>
      </c>
      <c r="F509" s="263">
        <v>191</v>
      </c>
      <c r="G509" s="264">
        <v>0.82984293193717296</v>
      </c>
      <c r="H509" s="265">
        <v>32</v>
      </c>
      <c r="I509" s="266">
        <v>191</v>
      </c>
      <c r="J509" s="266">
        <v>0</v>
      </c>
      <c r="K509" s="261" t="s">
        <v>309</v>
      </c>
      <c r="L509" s="261" t="s">
        <v>5</v>
      </c>
      <c r="M509" s="175"/>
      <c r="N509" s="261" t="s">
        <v>1254</v>
      </c>
      <c r="O509" s="261" t="s">
        <v>1207</v>
      </c>
      <c r="P509" s="267" t="s">
        <v>1239</v>
      </c>
    </row>
    <row r="510" spans="1:16" x14ac:dyDescent="0.35">
      <c r="A510" s="261" t="s">
        <v>382</v>
      </c>
      <c r="B510" s="261" t="s">
        <v>6426</v>
      </c>
      <c r="C510" s="262">
        <v>0</v>
      </c>
      <c r="D510" s="263">
        <v>213.5</v>
      </c>
      <c r="E510" s="263">
        <v>0</v>
      </c>
      <c r="F510" s="263">
        <v>213.5</v>
      </c>
      <c r="G510" s="264">
        <v>0</v>
      </c>
      <c r="H510" s="265">
        <v>0</v>
      </c>
      <c r="I510" s="266">
        <v>213.5</v>
      </c>
      <c r="J510" s="266">
        <v>0</v>
      </c>
      <c r="K510" s="261" t="s">
        <v>361</v>
      </c>
      <c r="L510" s="261" t="s">
        <v>22</v>
      </c>
      <c r="M510" s="175"/>
      <c r="N510" s="261" t="s">
        <v>1242</v>
      </c>
      <c r="O510" s="261" t="s">
        <v>1197</v>
      </c>
      <c r="P510" s="267" t="s">
        <v>5868</v>
      </c>
    </row>
    <row r="511" spans="1:16" x14ac:dyDescent="0.35">
      <c r="A511" s="261" t="s">
        <v>5780</v>
      </c>
      <c r="B511" s="261" t="s">
        <v>6427</v>
      </c>
      <c r="C511" s="262">
        <v>133.5</v>
      </c>
      <c r="D511" s="263">
        <v>6.5</v>
      </c>
      <c r="E511" s="263">
        <v>85.5</v>
      </c>
      <c r="F511" s="263">
        <v>225.5</v>
      </c>
      <c r="G511" s="264">
        <v>0.59201773835920202</v>
      </c>
      <c r="H511" s="265">
        <v>0</v>
      </c>
      <c r="I511" s="266">
        <v>225.5</v>
      </c>
      <c r="J511" s="266">
        <v>0</v>
      </c>
      <c r="K511" s="261" t="s">
        <v>4</v>
      </c>
      <c r="L511" s="261" t="s">
        <v>5</v>
      </c>
      <c r="M511" s="175"/>
      <c r="N511" s="261" t="s">
        <v>1243</v>
      </c>
      <c r="O511" s="261" t="s">
        <v>1208</v>
      </c>
      <c r="P511" s="267" t="s">
        <v>1239</v>
      </c>
    </row>
    <row r="512" spans="1:16" x14ac:dyDescent="0.35">
      <c r="A512" s="261" t="s">
        <v>177</v>
      </c>
      <c r="B512" s="261" t="s">
        <v>6428</v>
      </c>
      <c r="C512" s="262">
        <v>188.75</v>
      </c>
      <c r="D512" s="263">
        <v>1.5</v>
      </c>
      <c r="E512" s="263">
        <v>27.5</v>
      </c>
      <c r="F512" s="263">
        <v>217.75</v>
      </c>
      <c r="G512" s="264">
        <v>0.86681974741676204</v>
      </c>
      <c r="H512" s="265">
        <v>0</v>
      </c>
      <c r="I512" s="266">
        <v>217.75</v>
      </c>
      <c r="J512" s="266">
        <v>0</v>
      </c>
      <c r="K512" s="261" t="s">
        <v>162</v>
      </c>
      <c r="L512" s="261" t="s">
        <v>5</v>
      </c>
      <c r="M512" s="261" t="s">
        <v>162</v>
      </c>
      <c r="N512" s="261" t="s">
        <v>1240</v>
      </c>
      <c r="O512" s="261" t="s">
        <v>1206</v>
      </c>
      <c r="P512" s="267" t="s">
        <v>1239</v>
      </c>
    </row>
    <row r="513" spans="1:16" x14ac:dyDescent="0.35">
      <c r="A513" s="261" t="s">
        <v>365</v>
      </c>
      <c r="B513" s="261" t="s">
        <v>6429</v>
      </c>
      <c r="C513" s="262">
        <v>163.5</v>
      </c>
      <c r="D513" s="263">
        <v>11</v>
      </c>
      <c r="E513" s="263">
        <v>46</v>
      </c>
      <c r="F513" s="263">
        <v>220.5</v>
      </c>
      <c r="G513" s="264">
        <v>0.74149659863945605</v>
      </c>
      <c r="H513" s="265">
        <v>0</v>
      </c>
      <c r="I513" s="266">
        <v>220.5</v>
      </c>
      <c r="J513" s="266">
        <v>0</v>
      </c>
      <c r="K513" s="261" t="s">
        <v>361</v>
      </c>
      <c r="L513" s="261" t="s">
        <v>5</v>
      </c>
      <c r="M513" s="175"/>
      <c r="N513" s="261" t="s">
        <v>1256</v>
      </c>
      <c r="O513" s="261" t="s">
        <v>1212</v>
      </c>
      <c r="P513" s="267" t="s">
        <v>1239</v>
      </c>
    </row>
    <row r="514" spans="1:16" x14ac:dyDescent="0.35">
      <c r="A514" s="261" t="s">
        <v>62</v>
      </c>
      <c r="B514" s="261" t="s">
        <v>6430</v>
      </c>
      <c r="C514" s="262">
        <v>164.5</v>
      </c>
      <c r="D514" s="263">
        <v>4.5</v>
      </c>
      <c r="E514" s="263">
        <v>50.25</v>
      </c>
      <c r="F514" s="263">
        <v>219.25</v>
      </c>
      <c r="G514" s="264">
        <v>0.75028506271379702</v>
      </c>
      <c r="H514" s="265">
        <v>0</v>
      </c>
      <c r="I514" s="266">
        <v>219.25</v>
      </c>
      <c r="J514" s="266">
        <v>0</v>
      </c>
      <c r="K514" s="261" t="s">
        <v>55</v>
      </c>
      <c r="L514" s="261" t="s">
        <v>22</v>
      </c>
      <c r="M514" s="261" t="s">
        <v>55</v>
      </c>
      <c r="N514" s="261" t="s">
        <v>1256</v>
      </c>
      <c r="O514" s="261" t="s">
        <v>1219</v>
      </c>
      <c r="P514" s="267" t="s">
        <v>5868</v>
      </c>
    </row>
    <row r="515" spans="1:16" x14ac:dyDescent="0.35">
      <c r="A515" s="261" t="s">
        <v>2312</v>
      </c>
      <c r="B515" s="261" t="s">
        <v>6431</v>
      </c>
      <c r="C515" s="262">
        <v>102.5</v>
      </c>
      <c r="D515" s="263">
        <v>0</v>
      </c>
      <c r="E515" s="263">
        <v>84.5</v>
      </c>
      <c r="F515" s="263">
        <v>187</v>
      </c>
      <c r="G515" s="264">
        <v>0.54812834224598905</v>
      </c>
      <c r="H515" s="265">
        <v>0</v>
      </c>
      <c r="I515" s="266">
        <v>187</v>
      </c>
      <c r="J515" s="266">
        <v>0</v>
      </c>
      <c r="K515" s="261" t="s">
        <v>70</v>
      </c>
      <c r="L515" s="261" t="s">
        <v>78</v>
      </c>
      <c r="M515" s="175"/>
      <c r="N515" s="261" t="s">
        <v>1243</v>
      </c>
      <c r="O515" s="261" t="s">
        <v>1210</v>
      </c>
      <c r="P515" s="267" t="s">
        <v>1239</v>
      </c>
    </row>
    <row r="516" spans="1:16" x14ac:dyDescent="0.35">
      <c r="A516" s="261" t="s">
        <v>262</v>
      </c>
      <c r="B516" s="261" t="s">
        <v>6432</v>
      </c>
      <c r="C516" s="262">
        <v>0</v>
      </c>
      <c r="D516" s="263">
        <v>0</v>
      </c>
      <c r="E516" s="263">
        <v>212.5</v>
      </c>
      <c r="F516" s="263">
        <v>212.5</v>
      </c>
      <c r="G516" s="264">
        <v>0</v>
      </c>
      <c r="H516" s="265">
        <v>0</v>
      </c>
      <c r="I516" s="266">
        <v>212.5</v>
      </c>
      <c r="J516" s="266">
        <v>0</v>
      </c>
      <c r="K516" s="261" t="s">
        <v>227</v>
      </c>
      <c r="L516" s="261" t="s">
        <v>22</v>
      </c>
      <c r="M516" s="175"/>
      <c r="N516" s="261" t="s">
        <v>1250</v>
      </c>
      <c r="O516" s="261" t="s">
        <v>1198</v>
      </c>
      <c r="P516" s="267" t="s">
        <v>5868</v>
      </c>
    </row>
    <row r="517" spans="1:16" x14ac:dyDescent="0.35">
      <c r="A517" s="261" t="s">
        <v>7472</v>
      </c>
      <c r="B517" s="261" t="s">
        <v>7473</v>
      </c>
      <c r="C517" s="262">
        <v>17.5</v>
      </c>
      <c r="D517" s="263">
        <v>0</v>
      </c>
      <c r="E517" s="263">
        <v>54.5</v>
      </c>
      <c r="F517" s="263">
        <v>72</v>
      </c>
      <c r="G517" s="264">
        <v>0.243055555555556</v>
      </c>
      <c r="H517" s="265">
        <v>0</v>
      </c>
      <c r="I517" s="266">
        <v>72</v>
      </c>
      <c r="J517" s="266">
        <v>0</v>
      </c>
      <c r="K517" s="261" t="s">
        <v>70</v>
      </c>
      <c r="L517" s="261" t="s">
        <v>71</v>
      </c>
      <c r="M517" s="175"/>
      <c r="N517" s="261" t="s">
        <v>1243</v>
      </c>
      <c r="O517" s="261" t="s">
        <v>1210</v>
      </c>
      <c r="P517" s="267" t="s">
        <v>1239</v>
      </c>
    </row>
    <row r="518" spans="1:16" x14ac:dyDescent="0.35">
      <c r="A518" s="261" t="s">
        <v>6622</v>
      </c>
      <c r="B518" s="261" t="s">
        <v>6623</v>
      </c>
      <c r="C518" s="262">
        <v>272</v>
      </c>
      <c r="D518" s="263">
        <v>0</v>
      </c>
      <c r="E518" s="263">
        <v>0</v>
      </c>
      <c r="F518" s="263">
        <v>272</v>
      </c>
      <c r="G518" s="264">
        <v>1</v>
      </c>
      <c r="H518" s="265">
        <v>0</v>
      </c>
      <c r="I518" s="266">
        <v>272</v>
      </c>
      <c r="J518" s="266">
        <v>0</v>
      </c>
      <c r="K518" s="261" t="s">
        <v>114</v>
      </c>
      <c r="L518" s="261" t="s">
        <v>120</v>
      </c>
      <c r="M518" s="175"/>
      <c r="N518" s="261" t="s">
        <v>1243</v>
      </c>
      <c r="O518" s="261" t="s">
        <v>1192</v>
      </c>
      <c r="P518" s="267" t="s">
        <v>6582</v>
      </c>
    </row>
    <row r="519" spans="1:16" x14ac:dyDescent="0.35">
      <c r="A519" s="261" t="s">
        <v>13</v>
      </c>
      <c r="B519" s="261" t="s">
        <v>6433</v>
      </c>
      <c r="C519" s="262">
        <v>136.75</v>
      </c>
      <c r="D519" s="263">
        <v>0</v>
      </c>
      <c r="E519" s="263">
        <v>70.75</v>
      </c>
      <c r="F519" s="263">
        <v>207.5</v>
      </c>
      <c r="G519" s="264">
        <v>0.65903614457831305</v>
      </c>
      <c r="H519" s="265">
        <v>0</v>
      </c>
      <c r="I519" s="266">
        <v>207.5</v>
      </c>
      <c r="J519" s="266">
        <v>0</v>
      </c>
      <c r="K519" s="261" t="s">
        <v>4</v>
      </c>
      <c r="L519" s="261" t="s">
        <v>10</v>
      </c>
      <c r="M519" s="175"/>
      <c r="N519" s="261" t="s">
        <v>1244</v>
      </c>
      <c r="O519" s="261" t="s">
        <v>1208</v>
      </c>
      <c r="P519" s="267" t="s">
        <v>1239</v>
      </c>
    </row>
    <row r="520" spans="1:16" x14ac:dyDescent="0.35">
      <c r="A520" s="261" t="s">
        <v>200</v>
      </c>
      <c r="B520" s="261" t="s">
        <v>6434</v>
      </c>
      <c r="C520" s="262">
        <v>118</v>
      </c>
      <c r="D520" s="263">
        <v>0</v>
      </c>
      <c r="E520" s="263">
        <v>2</v>
      </c>
      <c r="F520" s="263">
        <v>120</v>
      </c>
      <c r="G520" s="264">
        <v>0.98333333333333295</v>
      </c>
      <c r="H520" s="265">
        <v>0</v>
      </c>
      <c r="I520" s="266">
        <v>120</v>
      </c>
      <c r="J520" s="266">
        <v>0</v>
      </c>
      <c r="K520" s="261" t="s">
        <v>192</v>
      </c>
      <c r="L520" s="261" t="s">
        <v>22</v>
      </c>
      <c r="M520" s="175"/>
      <c r="N520" s="261" t="s">
        <v>1253</v>
      </c>
      <c r="O520" s="261" t="s">
        <v>1192</v>
      </c>
      <c r="P520" s="267" t="s">
        <v>5871</v>
      </c>
    </row>
    <row r="521" spans="1:16" x14ac:dyDescent="0.35">
      <c r="A521" s="261" t="s">
        <v>90</v>
      </c>
      <c r="B521" s="261" t="s">
        <v>6435</v>
      </c>
      <c r="C521" s="262">
        <v>100.5</v>
      </c>
      <c r="D521" s="263">
        <v>44.5</v>
      </c>
      <c r="E521" s="263">
        <v>18.5</v>
      </c>
      <c r="F521" s="263">
        <v>163.5</v>
      </c>
      <c r="G521" s="264">
        <v>0.61467889908256901</v>
      </c>
      <c r="H521" s="265">
        <v>43</v>
      </c>
      <c r="I521" s="266">
        <v>163.5</v>
      </c>
      <c r="J521" s="266">
        <v>0</v>
      </c>
      <c r="K521" s="261" t="s">
        <v>70</v>
      </c>
      <c r="L521" s="261" t="s">
        <v>86</v>
      </c>
      <c r="M521" s="175"/>
      <c r="N521" s="261" t="s">
        <v>1238</v>
      </c>
      <c r="O521" s="261" t="s">
        <v>1210</v>
      </c>
      <c r="P521" s="267" t="s">
        <v>1239</v>
      </c>
    </row>
    <row r="522" spans="1:16" x14ac:dyDescent="0.35">
      <c r="A522" s="261" t="s">
        <v>6436</v>
      </c>
      <c r="B522" s="261" t="s">
        <v>6437</v>
      </c>
      <c r="C522" s="262">
        <v>19.5</v>
      </c>
      <c r="D522" s="263">
        <v>0</v>
      </c>
      <c r="E522" s="263">
        <v>180.5</v>
      </c>
      <c r="F522" s="263">
        <v>200</v>
      </c>
      <c r="G522" s="264">
        <v>9.7500000000000003E-2</v>
      </c>
      <c r="H522" s="265">
        <v>0</v>
      </c>
      <c r="I522" s="266">
        <v>200</v>
      </c>
      <c r="J522" s="266">
        <v>0</v>
      </c>
      <c r="K522" s="261" t="s">
        <v>35</v>
      </c>
      <c r="L522" s="261" t="s">
        <v>5</v>
      </c>
      <c r="M522" s="175"/>
      <c r="N522" s="261" t="s">
        <v>1243</v>
      </c>
      <c r="O522" s="261" t="s">
        <v>1204</v>
      </c>
      <c r="P522" s="267" t="s">
        <v>1239</v>
      </c>
    </row>
    <row r="523" spans="1:16" x14ac:dyDescent="0.35">
      <c r="A523" s="261" t="s">
        <v>224</v>
      </c>
      <c r="B523" s="261" t="s">
        <v>6438</v>
      </c>
      <c r="C523" s="262">
        <v>174.39</v>
      </c>
      <c r="D523" s="263">
        <v>0</v>
      </c>
      <c r="E523" s="263">
        <v>40.799999999999997</v>
      </c>
      <c r="F523" s="263">
        <v>215.19</v>
      </c>
      <c r="G523" s="264">
        <v>0.81040011152934599</v>
      </c>
      <c r="H523" s="265">
        <v>0</v>
      </c>
      <c r="I523" s="266">
        <v>215.19</v>
      </c>
      <c r="J523" s="266">
        <v>0</v>
      </c>
      <c r="K523" s="261" t="s">
        <v>204</v>
      </c>
      <c r="L523" s="261" t="s">
        <v>5</v>
      </c>
      <c r="M523" s="175"/>
      <c r="N523" s="261" t="s">
        <v>1243</v>
      </c>
      <c r="O523" s="261" t="s">
        <v>1193</v>
      </c>
      <c r="P523" s="267" t="s">
        <v>1239</v>
      </c>
    </row>
    <row r="524" spans="1:16" x14ac:dyDescent="0.35">
      <c r="A524" s="261" t="s">
        <v>225</v>
      </c>
      <c r="B524" s="261" t="s">
        <v>6439</v>
      </c>
      <c r="C524" s="262">
        <v>157.86000000000001</v>
      </c>
      <c r="D524" s="263">
        <v>0</v>
      </c>
      <c r="E524" s="263">
        <v>58.3</v>
      </c>
      <c r="F524" s="263">
        <v>216.16</v>
      </c>
      <c r="G524" s="264">
        <v>0.73029237601776498</v>
      </c>
      <c r="H524" s="265">
        <v>0</v>
      </c>
      <c r="I524" s="266">
        <v>216.16</v>
      </c>
      <c r="J524" s="266">
        <v>0</v>
      </c>
      <c r="K524" s="261" t="s">
        <v>204</v>
      </c>
      <c r="L524" s="261" t="s">
        <v>5</v>
      </c>
      <c r="M524" s="175"/>
      <c r="N524" s="261" t="s">
        <v>1243</v>
      </c>
      <c r="O524" s="261" t="s">
        <v>1193</v>
      </c>
      <c r="P524" s="267" t="s">
        <v>1239</v>
      </c>
    </row>
    <row r="525" spans="1:16" x14ac:dyDescent="0.35">
      <c r="A525" s="261" t="s">
        <v>373</v>
      </c>
      <c r="B525" s="261" t="s">
        <v>6440</v>
      </c>
      <c r="C525" s="262">
        <v>144</v>
      </c>
      <c r="D525" s="263">
        <v>2</v>
      </c>
      <c r="E525" s="263">
        <v>64</v>
      </c>
      <c r="F525" s="263">
        <v>210</v>
      </c>
      <c r="G525" s="264">
        <v>0.68571428571428605</v>
      </c>
      <c r="H525" s="265">
        <v>4</v>
      </c>
      <c r="I525" s="266">
        <v>210</v>
      </c>
      <c r="J525" s="266">
        <v>0</v>
      </c>
      <c r="K525" s="261" t="s">
        <v>361</v>
      </c>
      <c r="L525" s="261" t="s">
        <v>10</v>
      </c>
      <c r="M525" s="175"/>
      <c r="N525" s="261" t="s">
        <v>1242</v>
      </c>
      <c r="O525" s="261" t="s">
        <v>1212</v>
      </c>
      <c r="P525" s="267" t="s">
        <v>1239</v>
      </c>
    </row>
    <row r="526" spans="1:16" x14ac:dyDescent="0.35">
      <c r="A526" s="261" t="s">
        <v>424</v>
      </c>
      <c r="B526" s="261" t="s">
        <v>6441</v>
      </c>
      <c r="C526" s="262">
        <v>40.5</v>
      </c>
      <c r="D526" s="263">
        <v>0</v>
      </c>
      <c r="E526" s="263">
        <v>180.52</v>
      </c>
      <c r="F526" s="263">
        <v>221.02</v>
      </c>
      <c r="G526" s="264">
        <v>0.183241335625735</v>
      </c>
      <c r="H526" s="265">
        <v>0</v>
      </c>
      <c r="I526" s="266">
        <v>221.02</v>
      </c>
      <c r="J526" s="266">
        <v>0</v>
      </c>
      <c r="K526" s="261" t="s">
        <v>204</v>
      </c>
      <c r="L526" s="261" t="s">
        <v>5</v>
      </c>
      <c r="M526" s="175"/>
      <c r="N526" s="261" t="s">
        <v>1243</v>
      </c>
      <c r="O526" s="261" t="s">
        <v>1193</v>
      </c>
      <c r="P526" s="267" t="s">
        <v>1239</v>
      </c>
    </row>
    <row r="527" spans="1:16" x14ac:dyDescent="0.35">
      <c r="A527" s="261" t="s">
        <v>239</v>
      </c>
      <c r="B527" s="261" t="s">
        <v>6442</v>
      </c>
      <c r="C527" s="262">
        <v>148.5</v>
      </c>
      <c r="D527" s="263">
        <v>0</v>
      </c>
      <c r="E527" s="263">
        <v>70</v>
      </c>
      <c r="F527" s="263">
        <v>218.5</v>
      </c>
      <c r="G527" s="264">
        <v>0.67963386727688802</v>
      </c>
      <c r="H527" s="265">
        <v>0</v>
      </c>
      <c r="I527" s="266">
        <v>218.5</v>
      </c>
      <c r="J527" s="266">
        <v>0</v>
      </c>
      <c r="K527" s="261" t="s">
        <v>227</v>
      </c>
      <c r="L527" s="261" t="s">
        <v>228</v>
      </c>
      <c r="M527" s="175"/>
      <c r="N527" s="261" t="s">
        <v>1250</v>
      </c>
      <c r="O527" s="261" t="s">
        <v>1209</v>
      </c>
      <c r="P527" s="267" t="s">
        <v>1239</v>
      </c>
    </row>
    <row r="528" spans="1:16" x14ac:dyDescent="0.35">
      <c r="A528" s="261" t="s">
        <v>116</v>
      </c>
      <c r="B528" s="261" t="s">
        <v>6443</v>
      </c>
      <c r="C528" s="262">
        <v>0.5</v>
      </c>
      <c r="D528" s="263">
        <v>211.5</v>
      </c>
      <c r="E528" s="263">
        <v>8</v>
      </c>
      <c r="F528" s="263">
        <v>220</v>
      </c>
      <c r="G528" s="264">
        <v>2.27272727272727E-3</v>
      </c>
      <c r="H528" s="265">
        <v>0</v>
      </c>
      <c r="I528" s="266">
        <v>220</v>
      </c>
      <c r="J528" s="266">
        <v>0</v>
      </c>
      <c r="K528" s="261" t="s">
        <v>114</v>
      </c>
      <c r="L528" s="261" t="s">
        <v>114</v>
      </c>
      <c r="M528" s="175"/>
      <c r="N528" s="261" t="s">
        <v>1241</v>
      </c>
      <c r="O528" s="261" t="s">
        <v>1192</v>
      </c>
      <c r="P528" s="267" t="s">
        <v>5876</v>
      </c>
    </row>
    <row r="529" spans="1:16" x14ac:dyDescent="0.35">
      <c r="A529" s="261" t="s">
        <v>425</v>
      </c>
      <c r="B529" s="261" t="s">
        <v>6444</v>
      </c>
      <c r="C529" s="262">
        <v>45</v>
      </c>
      <c r="D529" s="263">
        <v>45</v>
      </c>
      <c r="E529" s="263">
        <v>0</v>
      </c>
      <c r="F529" s="263">
        <v>90</v>
      </c>
      <c r="G529" s="264">
        <v>0.5</v>
      </c>
      <c r="H529" s="265">
        <v>0</v>
      </c>
      <c r="I529" s="266">
        <v>90</v>
      </c>
      <c r="J529" s="266">
        <v>0</v>
      </c>
      <c r="K529" s="261" t="s">
        <v>114</v>
      </c>
      <c r="L529" s="261" t="s">
        <v>22</v>
      </c>
      <c r="M529" s="175"/>
      <c r="N529" s="261" t="s">
        <v>1241</v>
      </c>
      <c r="O529" s="261" t="s">
        <v>1192</v>
      </c>
      <c r="P529" s="267" t="s">
        <v>5871</v>
      </c>
    </row>
    <row r="530" spans="1:16" x14ac:dyDescent="0.35">
      <c r="A530" s="261" t="s">
        <v>1277</v>
      </c>
      <c r="B530" s="261" t="s">
        <v>6445</v>
      </c>
      <c r="C530" s="262">
        <v>310</v>
      </c>
      <c r="D530" s="263">
        <v>0</v>
      </c>
      <c r="E530" s="263">
        <v>90</v>
      </c>
      <c r="F530" s="263">
        <v>400</v>
      </c>
      <c r="G530" s="264">
        <v>0.77500000000000002</v>
      </c>
      <c r="H530" s="265">
        <v>0</v>
      </c>
      <c r="I530" s="266">
        <v>400</v>
      </c>
      <c r="J530" s="266">
        <v>0</v>
      </c>
      <c r="K530" s="261" t="s">
        <v>1257</v>
      </c>
      <c r="L530" s="261" t="s">
        <v>5</v>
      </c>
      <c r="M530" s="175"/>
      <c r="N530" s="261" t="s">
        <v>1243</v>
      </c>
      <c r="O530" s="261" t="s">
        <v>1459</v>
      </c>
      <c r="P530" s="267" t="s">
        <v>1239</v>
      </c>
    </row>
    <row r="531" spans="1:16" x14ac:dyDescent="0.35">
      <c r="A531" s="261" t="s">
        <v>1277</v>
      </c>
      <c r="B531" s="261" t="s">
        <v>6446</v>
      </c>
      <c r="C531" s="262">
        <v>310</v>
      </c>
      <c r="D531" s="263">
        <v>0</v>
      </c>
      <c r="E531" s="263">
        <v>90</v>
      </c>
      <c r="F531" s="263">
        <v>400</v>
      </c>
      <c r="G531" s="264">
        <v>0.77500000000000002</v>
      </c>
      <c r="H531" s="265">
        <v>0</v>
      </c>
      <c r="I531" s="266">
        <v>400</v>
      </c>
      <c r="J531" s="266">
        <v>0</v>
      </c>
      <c r="K531" s="261" t="s">
        <v>1257</v>
      </c>
      <c r="L531" s="261" t="s">
        <v>5</v>
      </c>
      <c r="M531" s="175"/>
      <c r="N531" s="261" t="s">
        <v>1243</v>
      </c>
      <c r="O531" s="261" t="s">
        <v>1221</v>
      </c>
      <c r="P531" s="267" t="s">
        <v>5869</v>
      </c>
    </row>
    <row r="532" spans="1:16" x14ac:dyDescent="0.35">
      <c r="A532" s="261" t="s">
        <v>5941</v>
      </c>
      <c r="B532" s="261" t="s">
        <v>6447</v>
      </c>
      <c r="C532" s="262">
        <v>187</v>
      </c>
      <c r="D532" s="263">
        <v>23</v>
      </c>
      <c r="E532" s="263">
        <v>42.5</v>
      </c>
      <c r="F532" s="263">
        <v>252.5</v>
      </c>
      <c r="G532" s="264">
        <v>0.74059405940594103</v>
      </c>
      <c r="H532" s="265">
        <v>0</v>
      </c>
      <c r="I532" s="266">
        <v>252.5</v>
      </c>
      <c r="J532" s="266">
        <v>0</v>
      </c>
      <c r="K532" s="261" t="s">
        <v>361</v>
      </c>
      <c r="L532" s="261" t="s">
        <v>5</v>
      </c>
      <c r="M532" s="175"/>
      <c r="N532" s="261" t="s">
        <v>1256</v>
      </c>
      <c r="O532" s="261" t="s">
        <v>1212</v>
      </c>
      <c r="P532" s="267" t="s">
        <v>1239</v>
      </c>
    </row>
    <row r="533" spans="1:16" x14ac:dyDescent="0.35">
      <c r="A533" s="261" t="s">
        <v>1278</v>
      </c>
      <c r="B533" s="261" t="s">
        <v>6448</v>
      </c>
      <c r="C533" s="262">
        <v>81</v>
      </c>
      <c r="D533" s="263">
        <v>0</v>
      </c>
      <c r="E533" s="263">
        <v>127</v>
      </c>
      <c r="F533" s="263">
        <v>208</v>
      </c>
      <c r="G533" s="264">
        <v>0.38942307692307698</v>
      </c>
      <c r="H533" s="265">
        <v>0</v>
      </c>
      <c r="I533" s="266">
        <v>208</v>
      </c>
      <c r="J533" s="266">
        <v>0</v>
      </c>
      <c r="K533" s="261" t="s">
        <v>1257</v>
      </c>
      <c r="L533" s="261" t="s">
        <v>14</v>
      </c>
      <c r="M533" s="175"/>
      <c r="N533" s="261" t="s">
        <v>1243</v>
      </c>
      <c r="O533" s="261" t="s">
        <v>1459</v>
      </c>
      <c r="P533" s="267" t="s">
        <v>1239</v>
      </c>
    </row>
    <row r="534" spans="1:16" x14ac:dyDescent="0.35">
      <c r="A534" s="261" t="s">
        <v>150</v>
      </c>
      <c r="B534" s="261" t="s">
        <v>6449</v>
      </c>
      <c r="C534" s="262">
        <v>468</v>
      </c>
      <c r="D534" s="263">
        <v>0</v>
      </c>
      <c r="E534" s="263">
        <v>172</v>
      </c>
      <c r="F534" s="263">
        <v>640</v>
      </c>
      <c r="G534" s="264">
        <v>0.73124999999999996</v>
      </c>
      <c r="H534" s="265">
        <v>192</v>
      </c>
      <c r="I534" s="266">
        <v>640</v>
      </c>
      <c r="J534" s="266">
        <v>0</v>
      </c>
      <c r="K534" s="261" t="s">
        <v>139</v>
      </c>
      <c r="L534" s="261" t="s">
        <v>5</v>
      </c>
      <c r="M534" s="175"/>
      <c r="N534" s="261" t="s">
        <v>1243</v>
      </c>
      <c r="O534" s="261" t="s">
        <v>1460</v>
      </c>
      <c r="P534" s="267" t="s">
        <v>1239</v>
      </c>
    </row>
    <row r="535" spans="1:16" x14ac:dyDescent="0.35">
      <c r="A535" s="261" t="s">
        <v>150</v>
      </c>
      <c r="B535" s="261" t="s">
        <v>6450</v>
      </c>
      <c r="C535" s="262">
        <v>468</v>
      </c>
      <c r="D535" s="263">
        <v>0</v>
      </c>
      <c r="E535" s="263">
        <v>172</v>
      </c>
      <c r="F535" s="263">
        <v>640</v>
      </c>
      <c r="G535" s="264">
        <v>0.73124999999999996</v>
      </c>
      <c r="H535" s="265">
        <v>192</v>
      </c>
      <c r="I535" s="266">
        <v>640</v>
      </c>
      <c r="J535" s="266">
        <v>0</v>
      </c>
      <c r="K535" s="175"/>
      <c r="L535" s="175"/>
      <c r="M535" s="175"/>
      <c r="N535" s="261" t="s">
        <v>1243</v>
      </c>
      <c r="O535" s="261" t="s">
        <v>1222</v>
      </c>
      <c r="P535" s="267" t="s">
        <v>5869</v>
      </c>
    </row>
    <row r="536" spans="1:16" x14ac:dyDescent="0.35">
      <c r="A536" s="261" t="s">
        <v>150</v>
      </c>
      <c r="B536" s="261" t="s">
        <v>6451</v>
      </c>
      <c r="C536" s="262">
        <v>468</v>
      </c>
      <c r="D536" s="263">
        <v>0</v>
      </c>
      <c r="E536" s="263">
        <v>172</v>
      </c>
      <c r="F536" s="263">
        <v>640</v>
      </c>
      <c r="G536" s="264">
        <v>0.73124999999999996</v>
      </c>
      <c r="H536" s="265">
        <v>192</v>
      </c>
      <c r="I536" s="266">
        <v>640</v>
      </c>
      <c r="J536" s="266">
        <v>0</v>
      </c>
      <c r="K536" s="175"/>
      <c r="L536" s="175"/>
      <c r="M536" s="175"/>
      <c r="N536" s="261" t="s">
        <v>1243</v>
      </c>
      <c r="O536" s="261" t="s">
        <v>1221</v>
      </c>
      <c r="P536" s="267" t="s">
        <v>5882</v>
      </c>
    </row>
    <row r="537" spans="1:16" x14ac:dyDescent="0.35">
      <c r="A537" s="261" t="s">
        <v>150</v>
      </c>
      <c r="B537" s="261" t="s">
        <v>6452</v>
      </c>
      <c r="C537" s="262">
        <v>468</v>
      </c>
      <c r="D537" s="263">
        <v>0</v>
      </c>
      <c r="E537" s="263">
        <v>172</v>
      </c>
      <c r="F537" s="263">
        <v>640</v>
      </c>
      <c r="G537" s="264">
        <v>0.73124999999999996</v>
      </c>
      <c r="H537" s="265">
        <v>192</v>
      </c>
      <c r="I537" s="266">
        <v>640</v>
      </c>
      <c r="J537" s="266">
        <v>0</v>
      </c>
      <c r="K537" s="175"/>
      <c r="L537" s="175"/>
      <c r="M537" s="175"/>
      <c r="N537" s="261" t="s">
        <v>1265</v>
      </c>
      <c r="O537" s="261" t="s">
        <v>1225</v>
      </c>
      <c r="P537" s="267" t="s">
        <v>5888</v>
      </c>
    </row>
    <row r="538" spans="1:16" x14ac:dyDescent="0.35">
      <c r="A538" s="261" t="s">
        <v>1279</v>
      </c>
      <c r="B538" s="261" t="s">
        <v>6453</v>
      </c>
      <c r="C538" s="262">
        <v>106</v>
      </c>
      <c r="D538" s="263">
        <v>0</v>
      </c>
      <c r="E538" s="263">
        <v>294</v>
      </c>
      <c r="F538" s="263">
        <v>400</v>
      </c>
      <c r="G538" s="264">
        <v>0.26500000000000001</v>
      </c>
      <c r="H538" s="265">
        <v>0</v>
      </c>
      <c r="I538" s="266">
        <v>400</v>
      </c>
      <c r="J538" s="266">
        <v>0</v>
      </c>
      <c r="K538" s="261" t="s">
        <v>1257</v>
      </c>
      <c r="L538" s="261" t="s">
        <v>5</v>
      </c>
      <c r="M538" s="175"/>
      <c r="N538" s="261" t="s">
        <v>1243</v>
      </c>
      <c r="O538" s="261" t="s">
        <v>1459</v>
      </c>
      <c r="P538" s="267" t="s">
        <v>1239</v>
      </c>
    </row>
    <row r="539" spans="1:16" x14ac:dyDescent="0.35">
      <c r="A539" s="261" t="s">
        <v>1279</v>
      </c>
      <c r="B539" s="261" t="s">
        <v>6454</v>
      </c>
      <c r="C539" s="262">
        <v>106</v>
      </c>
      <c r="D539" s="263">
        <v>0</v>
      </c>
      <c r="E539" s="263">
        <v>294</v>
      </c>
      <c r="F539" s="263">
        <v>400</v>
      </c>
      <c r="G539" s="264">
        <v>0.26500000000000001</v>
      </c>
      <c r="H539" s="265">
        <v>0</v>
      </c>
      <c r="I539" s="266">
        <v>400</v>
      </c>
      <c r="J539" s="266">
        <v>0</v>
      </c>
      <c r="K539" s="175"/>
      <c r="L539" s="175"/>
      <c r="M539" s="175"/>
      <c r="N539" s="261" t="s">
        <v>1243</v>
      </c>
      <c r="O539" s="261" t="s">
        <v>1221</v>
      </c>
      <c r="P539" s="267" t="s">
        <v>5869</v>
      </c>
    </row>
    <row r="540" spans="1:16" x14ac:dyDescent="0.35">
      <c r="A540" s="261" t="s">
        <v>151</v>
      </c>
      <c r="B540" s="261" t="s">
        <v>6455</v>
      </c>
      <c r="C540" s="262">
        <v>74</v>
      </c>
      <c r="D540" s="263">
        <v>22.5</v>
      </c>
      <c r="E540" s="263">
        <v>103.5</v>
      </c>
      <c r="F540" s="263">
        <v>200</v>
      </c>
      <c r="G540" s="264">
        <v>0.37</v>
      </c>
      <c r="H540" s="265">
        <v>0</v>
      </c>
      <c r="I540" s="266">
        <v>200</v>
      </c>
      <c r="J540" s="266">
        <v>0</v>
      </c>
      <c r="K540" s="261" t="s">
        <v>139</v>
      </c>
      <c r="L540" s="261" t="s">
        <v>228</v>
      </c>
      <c r="M540" s="175"/>
      <c r="N540" s="261" t="s">
        <v>1253</v>
      </c>
      <c r="O540" s="261" t="s">
        <v>1460</v>
      </c>
      <c r="P540" s="267" t="s">
        <v>1239</v>
      </c>
    </row>
    <row r="541" spans="1:16" x14ac:dyDescent="0.35">
      <c r="A541" s="261" t="s">
        <v>5850</v>
      </c>
      <c r="B541" s="261" t="s">
        <v>6456</v>
      </c>
      <c r="C541" s="262">
        <v>37</v>
      </c>
      <c r="D541" s="263">
        <v>0</v>
      </c>
      <c r="E541" s="263">
        <v>99</v>
      </c>
      <c r="F541" s="263">
        <v>136</v>
      </c>
      <c r="G541" s="264">
        <v>0.27205882352941202</v>
      </c>
      <c r="H541" s="265">
        <v>40</v>
      </c>
      <c r="I541" s="266">
        <v>136</v>
      </c>
      <c r="J541" s="266">
        <v>0</v>
      </c>
      <c r="K541" s="261" t="s">
        <v>1257</v>
      </c>
      <c r="L541" s="261" t="s">
        <v>5</v>
      </c>
      <c r="M541" s="175"/>
      <c r="N541" s="261" t="s">
        <v>1243</v>
      </c>
      <c r="O541" s="261" t="s">
        <v>1459</v>
      </c>
      <c r="P541" s="267" t="s">
        <v>1239</v>
      </c>
    </row>
    <row r="542" spans="1:16" x14ac:dyDescent="0.35">
      <c r="A542" s="261" t="s">
        <v>152</v>
      </c>
      <c r="B542" s="261" t="s">
        <v>6457</v>
      </c>
      <c r="C542" s="262">
        <v>126</v>
      </c>
      <c r="D542" s="263">
        <v>8.5</v>
      </c>
      <c r="E542" s="263">
        <v>69.5</v>
      </c>
      <c r="F542" s="263">
        <v>204</v>
      </c>
      <c r="G542" s="264">
        <v>0.61764705882352899</v>
      </c>
      <c r="H542" s="265">
        <v>0</v>
      </c>
      <c r="I542" s="266">
        <v>204</v>
      </c>
      <c r="J542" s="266">
        <v>0</v>
      </c>
      <c r="K542" s="261" t="s">
        <v>139</v>
      </c>
      <c r="L542" s="261" t="s">
        <v>228</v>
      </c>
      <c r="M542" s="175"/>
      <c r="N542" s="261" t="s">
        <v>1253</v>
      </c>
      <c r="O542" s="261" t="s">
        <v>1460</v>
      </c>
      <c r="P542" s="267" t="s">
        <v>1239</v>
      </c>
    </row>
    <row r="543" spans="1:16" x14ac:dyDescent="0.35">
      <c r="A543" s="261" t="s">
        <v>1280</v>
      </c>
      <c r="B543" s="261" t="s">
        <v>6458</v>
      </c>
      <c r="C543" s="262">
        <v>226</v>
      </c>
      <c r="D543" s="263">
        <v>0</v>
      </c>
      <c r="E543" s="263">
        <v>46</v>
      </c>
      <c r="F543" s="263">
        <v>272</v>
      </c>
      <c r="G543" s="264">
        <v>0.83088235294117696</v>
      </c>
      <c r="H543" s="265">
        <v>0</v>
      </c>
      <c r="I543" s="266">
        <v>272</v>
      </c>
      <c r="J543" s="266">
        <v>0</v>
      </c>
      <c r="K543" s="261" t="s">
        <v>1257</v>
      </c>
      <c r="L543" s="261" t="s">
        <v>5</v>
      </c>
      <c r="M543" s="175"/>
      <c r="N543" s="261" t="s">
        <v>1243</v>
      </c>
      <c r="O543" s="261" t="s">
        <v>1459</v>
      </c>
      <c r="P543" s="267" t="s">
        <v>1239</v>
      </c>
    </row>
    <row r="544" spans="1:16" x14ac:dyDescent="0.35">
      <c r="A544" s="261" t="s">
        <v>1280</v>
      </c>
      <c r="B544" s="261" t="s">
        <v>6459</v>
      </c>
      <c r="C544" s="262">
        <v>226</v>
      </c>
      <c r="D544" s="263">
        <v>0</v>
      </c>
      <c r="E544" s="263">
        <v>46</v>
      </c>
      <c r="F544" s="263">
        <v>272</v>
      </c>
      <c r="G544" s="264">
        <v>0.83088235294117696</v>
      </c>
      <c r="H544" s="265">
        <v>0</v>
      </c>
      <c r="I544" s="266">
        <v>272</v>
      </c>
      <c r="J544" s="266">
        <v>0</v>
      </c>
      <c r="K544" s="175"/>
      <c r="L544" s="175"/>
      <c r="M544" s="175"/>
      <c r="N544" s="261" t="s">
        <v>1243</v>
      </c>
      <c r="O544" s="261" t="s">
        <v>1221</v>
      </c>
      <c r="P544" s="267" t="s">
        <v>5869</v>
      </c>
    </row>
    <row r="545" spans="1:16" x14ac:dyDescent="0.35">
      <c r="A545" s="261" t="s">
        <v>426</v>
      </c>
      <c r="B545" s="261" t="s">
        <v>6460</v>
      </c>
      <c r="C545" s="262">
        <v>0</v>
      </c>
      <c r="D545" s="263">
        <v>200</v>
      </c>
      <c r="E545" s="263">
        <v>0</v>
      </c>
      <c r="F545" s="263">
        <v>200</v>
      </c>
      <c r="G545" s="264">
        <v>0</v>
      </c>
      <c r="H545" s="265">
        <v>0</v>
      </c>
      <c r="I545" s="266">
        <v>200</v>
      </c>
      <c r="J545" s="266">
        <v>0</v>
      </c>
      <c r="K545" s="175"/>
      <c r="L545" s="175"/>
      <c r="M545" s="175"/>
      <c r="N545" s="261" t="s">
        <v>1243</v>
      </c>
      <c r="O545" s="261" t="s">
        <v>1198</v>
      </c>
      <c r="P545" s="267" t="s">
        <v>5872</v>
      </c>
    </row>
    <row r="546" spans="1:16" x14ac:dyDescent="0.35">
      <c r="A546" s="261" t="s">
        <v>5851</v>
      </c>
      <c r="B546" s="261" t="s">
        <v>6461</v>
      </c>
      <c r="C546" s="262">
        <v>7</v>
      </c>
      <c r="D546" s="263">
        <v>0</v>
      </c>
      <c r="E546" s="263">
        <v>393</v>
      </c>
      <c r="F546" s="263">
        <v>400</v>
      </c>
      <c r="G546" s="264">
        <v>1.7500000000000002E-2</v>
      </c>
      <c r="H546" s="265">
        <v>0</v>
      </c>
      <c r="I546" s="266">
        <v>400</v>
      </c>
      <c r="J546" s="266">
        <v>0</v>
      </c>
      <c r="K546" s="261" t="s">
        <v>1257</v>
      </c>
      <c r="L546" s="261" t="s">
        <v>5</v>
      </c>
      <c r="M546" s="175"/>
      <c r="N546" s="261" t="s">
        <v>1243</v>
      </c>
      <c r="O546" s="261" t="s">
        <v>1459</v>
      </c>
      <c r="P546" s="267" t="s">
        <v>1239</v>
      </c>
    </row>
    <row r="547" spans="1:16" x14ac:dyDescent="0.35">
      <c r="A547" s="261" t="s">
        <v>5851</v>
      </c>
      <c r="B547" s="261" t="s">
        <v>6462</v>
      </c>
      <c r="C547" s="262">
        <v>7</v>
      </c>
      <c r="D547" s="263">
        <v>0</v>
      </c>
      <c r="E547" s="263">
        <v>393</v>
      </c>
      <c r="F547" s="263">
        <v>400</v>
      </c>
      <c r="G547" s="264">
        <v>1.7500000000000002E-2</v>
      </c>
      <c r="H547" s="265">
        <v>0</v>
      </c>
      <c r="I547" s="266">
        <v>400</v>
      </c>
      <c r="J547" s="266">
        <v>0</v>
      </c>
      <c r="K547" s="175"/>
      <c r="L547" s="175"/>
      <c r="M547" s="175"/>
      <c r="N547" s="261" t="s">
        <v>1243</v>
      </c>
      <c r="O547" s="261" t="s">
        <v>1223</v>
      </c>
      <c r="P547" s="267" t="s">
        <v>5889</v>
      </c>
    </row>
    <row r="548" spans="1:16" x14ac:dyDescent="0.35">
      <c r="A548" s="261" t="s">
        <v>97</v>
      </c>
      <c r="B548" s="261" t="s">
        <v>6463</v>
      </c>
      <c r="C548" s="262">
        <v>220.5</v>
      </c>
      <c r="D548" s="263">
        <v>0</v>
      </c>
      <c r="E548" s="263">
        <v>43</v>
      </c>
      <c r="F548" s="263">
        <v>263.5</v>
      </c>
      <c r="G548" s="264">
        <v>0.83681214421252403</v>
      </c>
      <c r="H548" s="265">
        <v>0</v>
      </c>
      <c r="I548" s="266">
        <v>263.5</v>
      </c>
      <c r="J548" s="266">
        <v>0</v>
      </c>
      <c r="K548" s="261" t="s">
        <v>70</v>
      </c>
      <c r="L548" s="261" t="s">
        <v>92</v>
      </c>
      <c r="M548" s="175"/>
      <c r="N548" s="261" t="s">
        <v>1250</v>
      </c>
      <c r="O548" s="261" t="s">
        <v>1210</v>
      </c>
      <c r="P548" s="267" t="s">
        <v>1239</v>
      </c>
    </row>
    <row r="549" spans="1:16" x14ac:dyDescent="0.35">
      <c r="A549" s="261" t="s">
        <v>278</v>
      </c>
      <c r="B549" s="261" t="s">
        <v>6464</v>
      </c>
      <c r="C549" s="262">
        <v>0</v>
      </c>
      <c r="D549" s="263">
        <v>194</v>
      </c>
      <c r="E549" s="263">
        <v>6</v>
      </c>
      <c r="F549" s="263">
        <v>200</v>
      </c>
      <c r="G549" s="264">
        <v>0</v>
      </c>
      <c r="H549" s="265">
        <v>0</v>
      </c>
      <c r="I549" s="266">
        <v>194</v>
      </c>
      <c r="J549" s="266">
        <v>6</v>
      </c>
      <c r="K549" s="261" t="s">
        <v>270</v>
      </c>
      <c r="L549" s="261" t="s">
        <v>31</v>
      </c>
      <c r="M549" s="175"/>
      <c r="N549" s="261" t="s">
        <v>1243</v>
      </c>
      <c r="O549" s="261" t="s">
        <v>1214</v>
      </c>
      <c r="P549" s="267" t="s">
        <v>5868</v>
      </c>
    </row>
    <row r="550" spans="1:16" x14ac:dyDescent="0.35">
      <c r="A550" s="261" t="s">
        <v>118</v>
      </c>
      <c r="B550" s="261" t="s">
        <v>6465</v>
      </c>
      <c r="C550" s="262">
        <v>32.5</v>
      </c>
      <c r="D550" s="263">
        <v>180.75</v>
      </c>
      <c r="E550" s="263">
        <v>20</v>
      </c>
      <c r="F550" s="263">
        <v>233.25</v>
      </c>
      <c r="G550" s="264">
        <v>0.139335476956056</v>
      </c>
      <c r="H550" s="265">
        <v>0</v>
      </c>
      <c r="I550" s="266">
        <v>233.25</v>
      </c>
      <c r="J550" s="266">
        <v>0</v>
      </c>
      <c r="K550" s="261" t="s">
        <v>114</v>
      </c>
      <c r="L550" s="261" t="s">
        <v>117</v>
      </c>
      <c r="M550" s="175"/>
      <c r="N550" s="261" t="s">
        <v>1253</v>
      </c>
      <c r="O550" s="261" t="s">
        <v>1192</v>
      </c>
      <c r="P550" s="267" t="s">
        <v>5876</v>
      </c>
    </row>
    <row r="551" spans="1:16" x14ac:dyDescent="0.35">
      <c r="A551" s="261" t="s">
        <v>5696</v>
      </c>
      <c r="B551" s="261" t="s">
        <v>6466</v>
      </c>
      <c r="C551" s="262">
        <v>53.5</v>
      </c>
      <c r="D551" s="263">
        <v>0</v>
      </c>
      <c r="E551" s="263">
        <v>152.25</v>
      </c>
      <c r="F551" s="263">
        <v>205.75</v>
      </c>
      <c r="G551" s="264">
        <v>8.9914945321992706E-2</v>
      </c>
      <c r="H551" s="265">
        <v>0</v>
      </c>
      <c r="I551" s="266">
        <v>205.75</v>
      </c>
      <c r="J551" s="266">
        <v>0</v>
      </c>
      <c r="K551" s="175"/>
      <c r="L551" s="175"/>
      <c r="M551" s="175"/>
      <c r="N551" s="261" t="s">
        <v>1260</v>
      </c>
      <c r="O551" s="261" t="s">
        <v>6581</v>
      </c>
      <c r="P551" s="267" t="s">
        <v>1239</v>
      </c>
    </row>
    <row r="552" spans="1:16" x14ac:dyDescent="0.35">
      <c r="A552" s="261" t="s">
        <v>6467</v>
      </c>
      <c r="B552" s="261" t="s">
        <v>6468</v>
      </c>
      <c r="C552" s="262">
        <v>77.5</v>
      </c>
      <c r="D552" s="263">
        <v>0</v>
      </c>
      <c r="E552" s="263">
        <v>142.5</v>
      </c>
      <c r="F552" s="263">
        <v>220</v>
      </c>
      <c r="G552" s="264">
        <v>0.35227272727272702</v>
      </c>
      <c r="H552" s="265">
        <v>0</v>
      </c>
      <c r="I552" s="266">
        <v>220</v>
      </c>
      <c r="J552" s="266">
        <v>0</v>
      </c>
      <c r="K552" s="261" t="s">
        <v>227</v>
      </c>
      <c r="L552" s="261" t="s">
        <v>18</v>
      </c>
      <c r="M552" s="175"/>
      <c r="N552" s="261" t="s">
        <v>1243</v>
      </c>
      <c r="O552" s="261" t="s">
        <v>1209</v>
      </c>
      <c r="P552" s="267" t="s">
        <v>1239</v>
      </c>
    </row>
    <row r="553" spans="1:16" x14ac:dyDescent="0.35">
      <c r="A553" s="261" t="s">
        <v>366</v>
      </c>
      <c r="B553" s="261" t="s">
        <v>6469</v>
      </c>
      <c r="C553" s="262">
        <v>153.75</v>
      </c>
      <c r="D553" s="263">
        <v>23.75</v>
      </c>
      <c r="E553" s="263">
        <v>58</v>
      </c>
      <c r="F553" s="263">
        <v>235.5</v>
      </c>
      <c r="G553" s="264">
        <v>0.65286624203821697</v>
      </c>
      <c r="H553" s="265">
        <v>0</v>
      </c>
      <c r="I553" s="266">
        <v>235.5</v>
      </c>
      <c r="J553" s="266">
        <v>0</v>
      </c>
      <c r="K553" s="261" t="s">
        <v>361</v>
      </c>
      <c r="L553" s="261" t="s">
        <v>5</v>
      </c>
      <c r="M553" s="175"/>
      <c r="N553" s="261" t="s">
        <v>1243</v>
      </c>
      <c r="O553" s="261" t="s">
        <v>1212</v>
      </c>
      <c r="P553" s="267" t="s">
        <v>1239</v>
      </c>
    </row>
    <row r="554" spans="1:16" x14ac:dyDescent="0.35">
      <c r="A554" s="261" t="s">
        <v>246</v>
      </c>
      <c r="B554" s="261" t="s">
        <v>6470</v>
      </c>
      <c r="C554" s="262">
        <v>53</v>
      </c>
      <c r="D554" s="263">
        <v>0</v>
      </c>
      <c r="E554" s="263">
        <v>64</v>
      </c>
      <c r="F554" s="263">
        <v>117</v>
      </c>
      <c r="G554" s="264">
        <v>0.45299145299145299</v>
      </c>
      <c r="H554" s="265">
        <v>0</v>
      </c>
      <c r="I554" s="266">
        <v>117</v>
      </c>
      <c r="J554" s="266">
        <v>0</v>
      </c>
      <c r="K554" s="261" t="s">
        <v>227</v>
      </c>
      <c r="L554" s="261" t="s">
        <v>22</v>
      </c>
      <c r="M554" s="261" t="s">
        <v>227</v>
      </c>
      <c r="N554" s="261" t="s">
        <v>1250</v>
      </c>
      <c r="O554" s="261" t="s">
        <v>1198</v>
      </c>
      <c r="P554" s="267" t="s">
        <v>5868</v>
      </c>
    </row>
    <row r="555" spans="1:16" x14ac:dyDescent="0.35">
      <c r="A555" s="261" t="s">
        <v>354</v>
      </c>
      <c r="B555" s="261" t="s">
        <v>6471</v>
      </c>
      <c r="C555" s="262">
        <v>132</v>
      </c>
      <c r="D555" s="263">
        <v>43.5</v>
      </c>
      <c r="E555" s="263">
        <v>47</v>
      </c>
      <c r="F555" s="263">
        <v>222.5</v>
      </c>
      <c r="G555" s="264">
        <v>0.59325842696629205</v>
      </c>
      <c r="H555" s="265">
        <v>0</v>
      </c>
      <c r="I555" s="266">
        <v>222.5</v>
      </c>
      <c r="J555" s="266">
        <v>0</v>
      </c>
      <c r="K555" s="261" t="s">
        <v>343</v>
      </c>
      <c r="L555" s="261" t="s">
        <v>5</v>
      </c>
      <c r="M555" s="175"/>
      <c r="N555" s="261" t="s">
        <v>1252</v>
      </c>
      <c r="O555" s="261" t="s">
        <v>1211</v>
      </c>
      <c r="P555" s="267" t="s">
        <v>1239</v>
      </c>
    </row>
    <row r="556" spans="1:16" x14ac:dyDescent="0.35">
      <c r="A556" s="261" t="s">
        <v>240</v>
      </c>
      <c r="B556" s="261" t="s">
        <v>6472</v>
      </c>
      <c r="C556" s="262">
        <v>44</v>
      </c>
      <c r="D556" s="263">
        <v>62.75</v>
      </c>
      <c r="E556" s="263">
        <v>93.25</v>
      </c>
      <c r="F556" s="263">
        <v>200</v>
      </c>
      <c r="G556" s="264">
        <v>0.22</v>
      </c>
      <c r="H556" s="265">
        <v>0</v>
      </c>
      <c r="I556" s="266">
        <v>200</v>
      </c>
      <c r="J556" s="266">
        <v>0</v>
      </c>
      <c r="K556" s="261" t="s">
        <v>227</v>
      </c>
      <c r="L556" s="261" t="s">
        <v>228</v>
      </c>
      <c r="M556" s="175"/>
      <c r="N556" s="261" t="s">
        <v>1250</v>
      </c>
      <c r="O556" s="261" t="s">
        <v>1209</v>
      </c>
      <c r="P556" s="267" t="s">
        <v>1239</v>
      </c>
    </row>
    <row r="557" spans="1:16" x14ac:dyDescent="0.35">
      <c r="A557" s="261" t="s">
        <v>2313</v>
      </c>
      <c r="B557" s="261" t="s">
        <v>6473</v>
      </c>
      <c r="C557" s="262">
        <v>149.25</v>
      </c>
      <c r="D557" s="263">
        <v>0</v>
      </c>
      <c r="E557" s="263">
        <v>63.75</v>
      </c>
      <c r="F557" s="263">
        <v>213</v>
      </c>
      <c r="G557" s="264">
        <v>0.70070422535211296</v>
      </c>
      <c r="H557" s="265">
        <v>0</v>
      </c>
      <c r="I557" s="266">
        <v>213</v>
      </c>
      <c r="J557" s="266">
        <v>0</v>
      </c>
      <c r="K557" s="261" t="s">
        <v>70</v>
      </c>
      <c r="L557" s="261" t="s">
        <v>78</v>
      </c>
      <c r="M557" s="175"/>
      <c r="N557" s="261" t="s">
        <v>1243</v>
      </c>
      <c r="O557" s="261" t="s">
        <v>1210</v>
      </c>
      <c r="P557" s="267" t="s">
        <v>1239</v>
      </c>
    </row>
    <row r="558" spans="1:16" x14ac:dyDescent="0.35">
      <c r="A558" s="261" t="s">
        <v>263</v>
      </c>
      <c r="B558" s="261" t="s">
        <v>6474</v>
      </c>
      <c r="C558" s="262">
        <v>0</v>
      </c>
      <c r="D558" s="263">
        <v>99</v>
      </c>
      <c r="E558" s="263">
        <v>39.25</v>
      </c>
      <c r="F558" s="263">
        <v>138.25</v>
      </c>
      <c r="G558" s="264">
        <v>0</v>
      </c>
      <c r="H558" s="265">
        <v>0</v>
      </c>
      <c r="I558" s="266">
        <v>138.25</v>
      </c>
      <c r="J558" s="266">
        <v>0</v>
      </c>
      <c r="K558" s="261" t="s">
        <v>227</v>
      </c>
      <c r="L558" s="261" t="s">
        <v>22</v>
      </c>
      <c r="M558" s="175"/>
      <c r="N558" s="261" t="s">
        <v>1250</v>
      </c>
      <c r="O558" s="261" t="s">
        <v>1198</v>
      </c>
      <c r="P558" s="267" t="s">
        <v>5868</v>
      </c>
    </row>
    <row r="559" spans="1:16" x14ac:dyDescent="0.35">
      <c r="A559" s="261" t="s">
        <v>349</v>
      </c>
      <c r="B559" s="261" t="s">
        <v>6475</v>
      </c>
      <c r="C559" s="262">
        <v>193</v>
      </c>
      <c r="D559" s="263">
        <v>1.5</v>
      </c>
      <c r="E559" s="263">
        <v>29.25</v>
      </c>
      <c r="F559" s="263">
        <v>223.75</v>
      </c>
      <c r="G559" s="264">
        <v>0.86256983240223495</v>
      </c>
      <c r="H559" s="265">
        <v>0</v>
      </c>
      <c r="I559" s="266">
        <v>223.75</v>
      </c>
      <c r="J559" s="266">
        <v>0</v>
      </c>
      <c r="K559" s="261" t="s">
        <v>343</v>
      </c>
      <c r="L559" s="261" t="s">
        <v>5</v>
      </c>
      <c r="M559" s="261" t="s">
        <v>343</v>
      </c>
      <c r="N559" s="261" t="s">
        <v>1252</v>
      </c>
      <c r="O559" s="261" t="s">
        <v>1211</v>
      </c>
      <c r="P559" s="267" t="s">
        <v>1239</v>
      </c>
    </row>
    <row r="560" spans="1:16" x14ac:dyDescent="0.35">
      <c r="A560" s="261" t="s">
        <v>91</v>
      </c>
      <c r="B560" s="261" t="s">
        <v>6476</v>
      </c>
      <c r="C560" s="262">
        <v>136</v>
      </c>
      <c r="D560" s="263">
        <v>0</v>
      </c>
      <c r="E560" s="263">
        <v>64</v>
      </c>
      <c r="F560" s="263">
        <v>200</v>
      </c>
      <c r="G560" s="264">
        <v>0.32250000000000001</v>
      </c>
      <c r="H560" s="265">
        <v>0</v>
      </c>
      <c r="I560" s="266">
        <v>200</v>
      </c>
      <c r="J560" s="266">
        <v>0</v>
      </c>
      <c r="K560" s="261" t="s">
        <v>70</v>
      </c>
      <c r="L560" s="261" t="s">
        <v>117</v>
      </c>
      <c r="M560" s="175"/>
      <c r="N560" s="261" t="s">
        <v>1238</v>
      </c>
      <c r="O560" s="261" t="s">
        <v>1210</v>
      </c>
      <c r="P560" s="267" t="s">
        <v>1239</v>
      </c>
    </row>
    <row r="561" spans="1:16" x14ac:dyDescent="0.35">
      <c r="A561" s="261" t="s">
        <v>6624</v>
      </c>
      <c r="B561" s="261" t="s">
        <v>6625</v>
      </c>
      <c r="C561" s="262">
        <v>27</v>
      </c>
      <c r="D561" s="263">
        <v>0</v>
      </c>
      <c r="E561" s="263">
        <v>173</v>
      </c>
      <c r="F561" s="263">
        <v>200</v>
      </c>
      <c r="G561" s="264">
        <v>0.13500000000000001</v>
      </c>
      <c r="H561" s="265">
        <v>0</v>
      </c>
      <c r="I561" s="266">
        <v>27</v>
      </c>
      <c r="J561" s="266">
        <v>173</v>
      </c>
      <c r="K561" s="175"/>
      <c r="L561" s="175"/>
      <c r="M561" s="175"/>
      <c r="N561" s="261" t="s">
        <v>1243</v>
      </c>
      <c r="O561" s="261" t="s">
        <v>1219</v>
      </c>
      <c r="P561" s="267" t="s">
        <v>5868</v>
      </c>
    </row>
    <row r="562" spans="1:16" x14ac:dyDescent="0.35">
      <c r="A562" s="261" t="s">
        <v>201</v>
      </c>
      <c r="B562" s="261" t="s">
        <v>6477</v>
      </c>
      <c r="C562" s="262">
        <v>0</v>
      </c>
      <c r="D562" s="263">
        <v>0</v>
      </c>
      <c r="E562" s="263">
        <v>108</v>
      </c>
      <c r="F562" s="263">
        <v>108</v>
      </c>
      <c r="G562" s="264">
        <v>0</v>
      </c>
      <c r="H562" s="265">
        <v>0</v>
      </c>
      <c r="I562" s="266">
        <v>108</v>
      </c>
      <c r="J562" s="266">
        <v>0</v>
      </c>
      <c r="K562" s="261" t="s">
        <v>192</v>
      </c>
      <c r="L562" s="261" t="s">
        <v>22</v>
      </c>
      <c r="M562" s="175"/>
      <c r="N562" s="261" t="s">
        <v>1253</v>
      </c>
      <c r="O562" s="261" t="s">
        <v>1199</v>
      </c>
      <c r="P562" s="267" t="s">
        <v>5868</v>
      </c>
    </row>
    <row r="563" spans="1:16" x14ac:dyDescent="0.35">
      <c r="A563" s="261" t="s">
        <v>131</v>
      </c>
      <c r="B563" s="261" t="s">
        <v>6478</v>
      </c>
      <c r="C563" s="262">
        <v>58.25</v>
      </c>
      <c r="D563" s="263">
        <v>23.75</v>
      </c>
      <c r="E563" s="263">
        <v>126.75</v>
      </c>
      <c r="F563" s="263">
        <v>208.75</v>
      </c>
      <c r="G563" s="264">
        <v>0.27904191616766499</v>
      </c>
      <c r="H563" s="265">
        <v>0</v>
      </c>
      <c r="I563" s="266">
        <v>208.75</v>
      </c>
      <c r="J563" s="266">
        <v>0</v>
      </c>
      <c r="K563" s="261" t="s">
        <v>114</v>
      </c>
      <c r="L563" s="261" t="s">
        <v>22</v>
      </c>
      <c r="M563" s="175"/>
      <c r="N563" s="261" t="s">
        <v>1241</v>
      </c>
      <c r="O563" s="261" t="s">
        <v>1192</v>
      </c>
      <c r="P563" s="267" t="s">
        <v>5878</v>
      </c>
    </row>
    <row r="564" spans="1:16" x14ac:dyDescent="0.35">
      <c r="A564" s="261" t="s">
        <v>247</v>
      </c>
      <c r="B564" s="261" t="s">
        <v>6479</v>
      </c>
      <c r="C564" s="262">
        <v>187</v>
      </c>
      <c r="D564" s="263">
        <v>0</v>
      </c>
      <c r="E564" s="263">
        <v>39</v>
      </c>
      <c r="F564" s="263">
        <v>226</v>
      </c>
      <c r="G564" s="264">
        <v>0.82743362831858402</v>
      </c>
      <c r="H564" s="265">
        <v>0</v>
      </c>
      <c r="I564" s="266">
        <v>226</v>
      </c>
      <c r="J564" s="266">
        <v>0</v>
      </c>
      <c r="K564" s="261" t="s">
        <v>227</v>
      </c>
      <c r="L564" s="261" t="s">
        <v>18</v>
      </c>
      <c r="M564" s="175"/>
      <c r="N564" s="261" t="s">
        <v>1250</v>
      </c>
      <c r="O564" s="261" t="s">
        <v>1209</v>
      </c>
      <c r="P564" s="267" t="s">
        <v>1239</v>
      </c>
    </row>
    <row r="565" spans="1:16" x14ac:dyDescent="0.35">
      <c r="A565" s="261" t="s">
        <v>336</v>
      </c>
      <c r="B565" s="261" t="s">
        <v>6480</v>
      </c>
      <c r="C565" s="262">
        <v>173.5</v>
      </c>
      <c r="D565" s="263">
        <v>0</v>
      </c>
      <c r="E565" s="263">
        <v>29</v>
      </c>
      <c r="F565" s="263">
        <v>202.5</v>
      </c>
      <c r="G565" s="264">
        <v>0.85679012345678995</v>
      </c>
      <c r="H565" s="265">
        <v>0</v>
      </c>
      <c r="I565" s="266">
        <v>202.5</v>
      </c>
      <c r="J565" s="266">
        <v>0</v>
      </c>
      <c r="K565" s="261" t="s">
        <v>309</v>
      </c>
      <c r="L565" s="261" t="s">
        <v>22</v>
      </c>
      <c r="M565" s="175"/>
      <c r="N565" s="261" t="s">
        <v>1254</v>
      </c>
      <c r="O565" s="261" t="s">
        <v>1215</v>
      </c>
      <c r="P565" s="267" t="s">
        <v>5868</v>
      </c>
    </row>
    <row r="566" spans="1:16" x14ac:dyDescent="0.35">
      <c r="A566" s="261" t="s">
        <v>325</v>
      </c>
      <c r="B566" s="261" t="s">
        <v>6481</v>
      </c>
      <c r="C566" s="262">
        <v>212.5</v>
      </c>
      <c r="D566" s="263">
        <v>0</v>
      </c>
      <c r="E566" s="263">
        <v>12.5</v>
      </c>
      <c r="F566" s="263">
        <v>225</v>
      </c>
      <c r="G566" s="264">
        <v>0.94444444444444398</v>
      </c>
      <c r="H566" s="265">
        <v>0</v>
      </c>
      <c r="I566" s="266">
        <v>225</v>
      </c>
      <c r="J566" s="266">
        <v>0</v>
      </c>
      <c r="K566" s="261" t="s">
        <v>309</v>
      </c>
      <c r="L566" s="261" t="s">
        <v>10</v>
      </c>
      <c r="M566" s="175"/>
      <c r="N566" s="261" t="s">
        <v>1254</v>
      </c>
      <c r="O566" s="261" t="s">
        <v>1207</v>
      </c>
      <c r="P566" s="267" t="s">
        <v>1239</v>
      </c>
    </row>
    <row r="567" spans="1:16" x14ac:dyDescent="0.35">
      <c r="A567" s="261" t="s">
        <v>5822</v>
      </c>
      <c r="B567" s="261" t="s">
        <v>6482</v>
      </c>
      <c r="C567" s="262">
        <v>119.75</v>
      </c>
      <c r="D567" s="263">
        <v>0.75</v>
      </c>
      <c r="E567" s="263">
        <v>67.5</v>
      </c>
      <c r="F567" s="263">
        <v>188</v>
      </c>
      <c r="G567" s="264">
        <v>0.63696808510638303</v>
      </c>
      <c r="H567" s="265">
        <v>0</v>
      </c>
      <c r="I567" s="266">
        <v>188</v>
      </c>
      <c r="J567" s="266">
        <v>0</v>
      </c>
      <c r="K567" s="261" t="s">
        <v>270</v>
      </c>
      <c r="L567" s="261" t="s">
        <v>10</v>
      </c>
      <c r="M567" s="175"/>
      <c r="N567" s="261" t="s">
        <v>1243</v>
      </c>
      <c r="O567" s="261" t="s">
        <v>1205</v>
      </c>
      <c r="P567" s="267" t="s">
        <v>1239</v>
      </c>
    </row>
    <row r="568" spans="1:16" x14ac:dyDescent="0.35">
      <c r="A568" s="261" t="s">
        <v>337</v>
      </c>
      <c r="B568" s="261" t="s">
        <v>6483</v>
      </c>
      <c r="C568" s="262">
        <v>164.5</v>
      </c>
      <c r="D568" s="263">
        <v>15</v>
      </c>
      <c r="E568" s="263">
        <v>22.5</v>
      </c>
      <c r="F568" s="263">
        <v>202</v>
      </c>
      <c r="G568" s="264">
        <v>0.81435643564356397</v>
      </c>
      <c r="H568" s="265">
        <v>0</v>
      </c>
      <c r="I568" s="266">
        <v>202</v>
      </c>
      <c r="J568" s="266">
        <v>0</v>
      </c>
      <c r="K568" s="261" t="s">
        <v>309</v>
      </c>
      <c r="L568" s="261" t="s">
        <v>22</v>
      </c>
      <c r="M568" s="175"/>
      <c r="N568" s="261" t="s">
        <v>1254</v>
      </c>
      <c r="O568" s="261" t="s">
        <v>1215</v>
      </c>
      <c r="P568" s="267" t="s">
        <v>5868</v>
      </c>
    </row>
    <row r="569" spans="1:16" x14ac:dyDescent="0.35">
      <c r="A569" s="261" t="s">
        <v>5734</v>
      </c>
      <c r="B569" s="261" t="s">
        <v>6484</v>
      </c>
      <c r="C569" s="262">
        <v>102</v>
      </c>
      <c r="D569" s="263">
        <v>5.5</v>
      </c>
      <c r="E569" s="263">
        <v>118.5</v>
      </c>
      <c r="F569" s="263">
        <v>226</v>
      </c>
      <c r="G569" s="264">
        <v>0.45132743362831901</v>
      </c>
      <c r="H569" s="265">
        <v>0</v>
      </c>
      <c r="I569" s="266">
        <v>226</v>
      </c>
      <c r="J569" s="266">
        <v>0</v>
      </c>
      <c r="K569" s="261" t="s">
        <v>270</v>
      </c>
      <c r="L569" s="261" t="s">
        <v>5</v>
      </c>
      <c r="M569" s="175"/>
      <c r="N569" s="261" t="s">
        <v>1243</v>
      </c>
      <c r="O569" s="261" t="s">
        <v>1205</v>
      </c>
      <c r="P569" s="267" t="s">
        <v>1239</v>
      </c>
    </row>
    <row r="570" spans="1:16" x14ac:dyDescent="0.35">
      <c r="A570" s="261" t="s">
        <v>202</v>
      </c>
      <c r="B570" s="261" t="s">
        <v>6485</v>
      </c>
      <c r="C570" s="262">
        <v>0</v>
      </c>
      <c r="D570" s="263">
        <v>0</v>
      </c>
      <c r="E570" s="263">
        <v>120</v>
      </c>
      <c r="F570" s="263">
        <v>120</v>
      </c>
      <c r="G570" s="264">
        <v>0</v>
      </c>
      <c r="H570" s="265">
        <v>80</v>
      </c>
      <c r="I570" s="266">
        <v>120</v>
      </c>
      <c r="J570" s="266">
        <v>0</v>
      </c>
      <c r="K570" s="261" t="s">
        <v>192</v>
      </c>
      <c r="L570" s="261" t="s">
        <v>22</v>
      </c>
      <c r="M570" s="175"/>
      <c r="N570" s="261" t="s">
        <v>1253</v>
      </c>
      <c r="O570" s="261" t="s">
        <v>1199</v>
      </c>
      <c r="P570" s="267" t="s">
        <v>5868</v>
      </c>
    </row>
    <row r="571" spans="1:16" x14ac:dyDescent="0.35">
      <c r="A571" s="261" t="s">
        <v>153</v>
      </c>
      <c r="B571" s="261" t="s">
        <v>6486</v>
      </c>
      <c r="C571" s="262">
        <v>147</v>
      </c>
      <c r="D571" s="263">
        <v>0</v>
      </c>
      <c r="E571" s="263">
        <v>53</v>
      </c>
      <c r="F571" s="263">
        <v>200</v>
      </c>
      <c r="G571" s="264">
        <v>0.73499999999999999</v>
      </c>
      <c r="H571" s="265">
        <v>0</v>
      </c>
      <c r="I571" s="266">
        <v>200</v>
      </c>
      <c r="J571" s="266">
        <v>0</v>
      </c>
      <c r="K571" s="261" t="s">
        <v>139</v>
      </c>
      <c r="L571" s="261" t="s">
        <v>5</v>
      </c>
      <c r="M571" s="175"/>
      <c r="N571" s="261" t="s">
        <v>1243</v>
      </c>
      <c r="O571" s="261" t="s">
        <v>1460</v>
      </c>
      <c r="P571" s="267" t="s">
        <v>1239</v>
      </c>
    </row>
    <row r="572" spans="1:16" x14ac:dyDescent="0.35">
      <c r="A572" s="261" t="s">
        <v>154</v>
      </c>
      <c r="B572" s="261" t="s">
        <v>6487</v>
      </c>
      <c r="C572" s="262">
        <v>182</v>
      </c>
      <c r="D572" s="263">
        <v>0</v>
      </c>
      <c r="E572" s="263">
        <v>26</v>
      </c>
      <c r="F572" s="263">
        <v>208</v>
      </c>
      <c r="G572" s="264">
        <v>0.875</v>
      </c>
      <c r="H572" s="265">
        <v>0</v>
      </c>
      <c r="I572" s="266">
        <v>208</v>
      </c>
      <c r="J572" s="266">
        <v>0</v>
      </c>
      <c r="K572" s="261" t="s">
        <v>139</v>
      </c>
      <c r="L572" s="261" t="s">
        <v>5</v>
      </c>
      <c r="M572" s="175"/>
      <c r="N572" s="261" t="s">
        <v>1243</v>
      </c>
      <c r="O572" s="261" t="s">
        <v>1460</v>
      </c>
      <c r="P572" s="267" t="s">
        <v>1239</v>
      </c>
    </row>
    <row r="573" spans="1:16" x14ac:dyDescent="0.35">
      <c r="A573" s="261" t="s">
        <v>5667</v>
      </c>
      <c r="B573" s="261" t="s">
        <v>6488</v>
      </c>
      <c r="C573" s="262">
        <v>209</v>
      </c>
      <c r="D573" s="263">
        <v>0</v>
      </c>
      <c r="E573" s="263">
        <v>8</v>
      </c>
      <c r="F573" s="263">
        <v>217</v>
      </c>
      <c r="G573" s="264">
        <v>0.963133640552995</v>
      </c>
      <c r="H573" s="265">
        <v>0</v>
      </c>
      <c r="I573" s="266">
        <v>217</v>
      </c>
      <c r="J573" s="266">
        <v>0</v>
      </c>
      <c r="K573" s="261" t="s">
        <v>361</v>
      </c>
      <c r="L573" s="261" t="s">
        <v>5</v>
      </c>
      <c r="M573" s="175"/>
      <c r="N573" s="261" t="s">
        <v>1243</v>
      </c>
      <c r="O573" s="261" t="s">
        <v>1212</v>
      </c>
      <c r="P573" s="267" t="s">
        <v>1239</v>
      </c>
    </row>
    <row r="574" spans="1:16" x14ac:dyDescent="0.35">
      <c r="A574" s="261" t="s">
        <v>7474</v>
      </c>
      <c r="B574" s="261" t="s">
        <v>7475</v>
      </c>
      <c r="C574" s="262">
        <v>0</v>
      </c>
      <c r="D574" s="263">
        <v>6.5</v>
      </c>
      <c r="E574" s="263">
        <v>145</v>
      </c>
      <c r="F574" s="263">
        <v>151.5</v>
      </c>
      <c r="G574" s="264">
        <v>0</v>
      </c>
      <c r="H574" s="265">
        <v>0</v>
      </c>
      <c r="I574" s="266">
        <v>151.5</v>
      </c>
      <c r="J574" s="266">
        <v>0</v>
      </c>
      <c r="K574" s="261" t="s">
        <v>4</v>
      </c>
      <c r="L574" s="261" t="s">
        <v>5</v>
      </c>
      <c r="M574" s="175"/>
      <c r="N574" s="261" t="s">
        <v>1243</v>
      </c>
      <c r="O574" s="261" t="s">
        <v>1208</v>
      </c>
      <c r="P574" s="267" t="s">
        <v>1239</v>
      </c>
    </row>
    <row r="575" spans="1:16" x14ac:dyDescent="0.35">
      <c r="A575" s="261" t="s">
        <v>7476</v>
      </c>
      <c r="B575" s="261" t="s">
        <v>7477</v>
      </c>
      <c r="C575" s="262">
        <v>32</v>
      </c>
      <c r="D575" s="263">
        <v>0</v>
      </c>
      <c r="E575" s="263">
        <v>112</v>
      </c>
      <c r="F575" s="263">
        <v>144</v>
      </c>
      <c r="G575" s="264">
        <v>0.22222222222222199</v>
      </c>
      <c r="H575" s="265">
        <v>0</v>
      </c>
      <c r="I575" s="266">
        <v>144</v>
      </c>
      <c r="J575" s="266">
        <v>0</v>
      </c>
      <c r="K575" s="261" t="s">
        <v>1257</v>
      </c>
      <c r="L575" s="175"/>
      <c r="M575" s="175"/>
      <c r="N575" s="261" t="s">
        <v>1243</v>
      </c>
      <c r="O575" s="261" t="s">
        <v>1459</v>
      </c>
      <c r="P575" s="267" t="s">
        <v>1239</v>
      </c>
    </row>
    <row r="576" spans="1:16" x14ac:dyDescent="0.35">
      <c r="A576" s="261" t="s">
        <v>155</v>
      </c>
      <c r="B576" s="261" t="s">
        <v>6489</v>
      </c>
      <c r="C576" s="262">
        <v>168</v>
      </c>
      <c r="D576" s="263">
        <v>0</v>
      </c>
      <c r="E576" s="263">
        <v>32</v>
      </c>
      <c r="F576" s="263">
        <v>200</v>
      </c>
      <c r="G576" s="264">
        <v>0.84</v>
      </c>
      <c r="H576" s="265">
        <v>0</v>
      </c>
      <c r="I576" s="266">
        <v>200</v>
      </c>
      <c r="J576" s="266">
        <v>0</v>
      </c>
      <c r="K576" s="261" t="s">
        <v>139</v>
      </c>
      <c r="L576" s="261" t="s">
        <v>5</v>
      </c>
      <c r="M576" s="175"/>
      <c r="N576" s="261" t="s">
        <v>1243</v>
      </c>
      <c r="O576" s="261" t="s">
        <v>1460</v>
      </c>
      <c r="P576" s="267" t="s">
        <v>1239</v>
      </c>
    </row>
    <row r="577" spans="1:16" x14ac:dyDescent="0.35">
      <c r="A577" s="261" t="s">
        <v>156</v>
      </c>
      <c r="B577" s="261" t="s">
        <v>6490</v>
      </c>
      <c r="C577" s="262">
        <v>168</v>
      </c>
      <c r="D577" s="263">
        <v>0</v>
      </c>
      <c r="E577" s="263">
        <v>40</v>
      </c>
      <c r="F577" s="263">
        <v>208</v>
      </c>
      <c r="G577" s="264">
        <v>0.80769230769230804</v>
      </c>
      <c r="H577" s="265">
        <v>0</v>
      </c>
      <c r="I577" s="266">
        <v>208</v>
      </c>
      <c r="J577" s="266">
        <v>0</v>
      </c>
      <c r="K577" s="261" t="s">
        <v>139</v>
      </c>
      <c r="L577" s="261" t="s">
        <v>10</v>
      </c>
      <c r="M577" s="175"/>
      <c r="N577" s="261" t="s">
        <v>1243</v>
      </c>
      <c r="O577" s="261" t="s">
        <v>1460</v>
      </c>
      <c r="P577" s="267" t="s">
        <v>1239</v>
      </c>
    </row>
    <row r="578" spans="1:16" x14ac:dyDescent="0.35">
      <c r="A578" s="261" t="s">
        <v>5823</v>
      </c>
      <c r="B578" s="261" t="s">
        <v>6491</v>
      </c>
      <c r="C578" s="262">
        <v>60.5</v>
      </c>
      <c r="D578" s="263">
        <v>26</v>
      </c>
      <c r="E578" s="263">
        <v>109</v>
      </c>
      <c r="F578" s="263">
        <v>195.5</v>
      </c>
      <c r="G578" s="264">
        <v>0.30946291560102301</v>
      </c>
      <c r="H578" s="265">
        <v>0</v>
      </c>
      <c r="I578" s="266">
        <v>195.5</v>
      </c>
      <c r="J578" s="266">
        <v>0</v>
      </c>
      <c r="K578" s="261" t="s">
        <v>361</v>
      </c>
      <c r="L578" s="261" t="s">
        <v>5</v>
      </c>
      <c r="M578" s="175"/>
      <c r="N578" s="261" t="s">
        <v>1243</v>
      </c>
      <c r="O578" s="261" t="s">
        <v>1212</v>
      </c>
      <c r="P578" s="267" t="s">
        <v>1239</v>
      </c>
    </row>
    <row r="579" spans="1:16" x14ac:dyDescent="0.35">
      <c r="A579" s="261" t="s">
        <v>226</v>
      </c>
      <c r="B579" s="261" t="s">
        <v>6492</v>
      </c>
      <c r="C579" s="262">
        <v>111.51</v>
      </c>
      <c r="D579" s="263">
        <v>0</v>
      </c>
      <c r="E579" s="263">
        <v>109.42</v>
      </c>
      <c r="F579" s="263">
        <v>220.93</v>
      </c>
      <c r="G579" s="264">
        <v>0.50473000497895304</v>
      </c>
      <c r="H579" s="265">
        <v>0</v>
      </c>
      <c r="I579" s="266">
        <v>220.93</v>
      </c>
      <c r="J579" s="266">
        <v>0</v>
      </c>
      <c r="K579" s="261" t="s">
        <v>204</v>
      </c>
      <c r="L579" s="261" t="s">
        <v>14</v>
      </c>
      <c r="M579" s="175"/>
      <c r="N579" s="261" t="s">
        <v>1243</v>
      </c>
      <c r="O579" s="261" t="s">
        <v>1193</v>
      </c>
      <c r="P579" s="267" t="s">
        <v>1239</v>
      </c>
    </row>
    <row r="580" spans="1:16" x14ac:dyDescent="0.35">
      <c r="A580" s="261" t="s">
        <v>157</v>
      </c>
      <c r="B580" s="261" t="s">
        <v>6493</v>
      </c>
      <c r="C580" s="262">
        <v>353</v>
      </c>
      <c r="D580" s="263">
        <v>0</v>
      </c>
      <c r="E580" s="263">
        <v>63</v>
      </c>
      <c r="F580" s="263">
        <v>416</v>
      </c>
      <c r="G580" s="264">
        <v>0.84855769230769196</v>
      </c>
      <c r="H580" s="265">
        <v>0</v>
      </c>
      <c r="I580" s="266">
        <v>416</v>
      </c>
      <c r="J580" s="266">
        <v>0</v>
      </c>
      <c r="K580" s="261" t="s">
        <v>139</v>
      </c>
      <c r="L580" s="261" t="s">
        <v>14</v>
      </c>
      <c r="M580" s="175"/>
      <c r="N580" s="261" t="s">
        <v>1243</v>
      </c>
      <c r="O580" s="261" t="s">
        <v>1460</v>
      </c>
      <c r="P580" s="267" t="s">
        <v>1239</v>
      </c>
    </row>
    <row r="581" spans="1:16" x14ac:dyDescent="0.35">
      <c r="A581" s="261" t="s">
        <v>157</v>
      </c>
      <c r="B581" s="261" t="s">
        <v>6494</v>
      </c>
      <c r="C581" s="262">
        <v>353</v>
      </c>
      <c r="D581" s="263">
        <v>0</v>
      </c>
      <c r="E581" s="263">
        <v>63</v>
      </c>
      <c r="F581" s="263">
        <v>416</v>
      </c>
      <c r="G581" s="264">
        <v>0.84855769230769196</v>
      </c>
      <c r="H581" s="265">
        <v>0</v>
      </c>
      <c r="I581" s="266">
        <v>416</v>
      </c>
      <c r="J581" s="266">
        <v>0</v>
      </c>
      <c r="K581" s="175"/>
      <c r="L581" s="175"/>
      <c r="M581" s="175"/>
      <c r="N581" s="261" t="s">
        <v>1243</v>
      </c>
      <c r="O581" s="261" t="s">
        <v>1222</v>
      </c>
      <c r="P581" s="267" t="s">
        <v>5869</v>
      </c>
    </row>
    <row r="582" spans="1:16" x14ac:dyDescent="0.35">
      <c r="A582" s="261" t="s">
        <v>427</v>
      </c>
      <c r="B582" s="261" t="s">
        <v>6495</v>
      </c>
      <c r="C582" s="262">
        <v>178.5</v>
      </c>
      <c r="D582" s="263">
        <v>0</v>
      </c>
      <c r="E582" s="263">
        <v>46.5</v>
      </c>
      <c r="F582" s="263">
        <v>225</v>
      </c>
      <c r="G582" s="264">
        <v>0.793333333333333</v>
      </c>
      <c r="H582" s="265">
        <v>0</v>
      </c>
      <c r="I582" s="266">
        <v>225</v>
      </c>
      <c r="J582" s="266">
        <v>0</v>
      </c>
      <c r="K582" s="261" t="s">
        <v>204</v>
      </c>
      <c r="L582" s="261" t="s">
        <v>5</v>
      </c>
      <c r="M582" s="175"/>
      <c r="N582" s="261" t="s">
        <v>1243</v>
      </c>
      <c r="O582" s="261" t="s">
        <v>1193</v>
      </c>
      <c r="P582" s="267" t="s">
        <v>1239</v>
      </c>
    </row>
    <row r="583" spans="1:16" x14ac:dyDescent="0.35">
      <c r="A583" s="261" t="s">
        <v>158</v>
      </c>
      <c r="B583" s="261" t="s">
        <v>6496</v>
      </c>
      <c r="C583" s="262">
        <v>166</v>
      </c>
      <c r="D583" s="263">
        <v>0</v>
      </c>
      <c r="E583" s="263">
        <v>34</v>
      </c>
      <c r="F583" s="263">
        <v>200</v>
      </c>
      <c r="G583" s="264">
        <v>0.83</v>
      </c>
      <c r="H583" s="265">
        <v>0</v>
      </c>
      <c r="I583" s="266">
        <v>200</v>
      </c>
      <c r="J583" s="266">
        <v>0</v>
      </c>
      <c r="K583" s="261" t="s">
        <v>139</v>
      </c>
      <c r="L583" s="261" t="s">
        <v>5</v>
      </c>
      <c r="M583" s="175"/>
      <c r="N583" s="261" t="s">
        <v>1243</v>
      </c>
      <c r="O583" s="261" t="s">
        <v>1460</v>
      </c>
      <c r="P583" s="267" t="s">
        <v>1239</v>
      </c>
    </row>
    <row r="584" spans="1:16" x14ac:dyDescent="0.35">
      <c r="A584" s="261" t="s">
        <v>317</v>
      </c>
      <c r="B584" s="261" t="s">
        <v>6497</v>
      </c>
      <c r="C584" s="262">
        <v>206</v>
      </c>
      <c r="D584" s="263">
        <v>4</v>
      </c>
      <c r="E584" s="263">
        <v>27</v>
      </c>
      <c r="F584" s="263">
        <v>237</v>
      </c>
      <c r="G584" s="264">
        <v>0.86919831223628696</v>
      </c>
      <c r="H584" s="265">
        <v>0</v>
      </c>
      <c r="I584" s="266">
        <v>237</v>
      </c>
      <c r="J584" s="266">
        <v>0</v>
      </c>
      <c r="K584" s="261" t="s">
        <v>309</v>
      </c>
      <c r="L584" s="261" t="s">
        <v>5</v>
      </c>
      <c r="M584" s="175"/>
      <c r="N584" s="261" t="s">
        <v>1254</v>
      </c>
      <c r="O584" s="261" t="s">
        <v>1207</v>
      </c>
      <c r="P584" s="267" t="s">
        <v>1239</v>
      </c>
    </row>
    <row r="585" spans="1:16" x14ac:dyDescent="0.35">
      <c r="A585" s="261" t="s">
        <v>1281</v>
      </c>
      <c r="B585" s="261" t="s">
        <v>6498</v>
      </c>
      <c r="C585" s="262">
        <v>115.5</v>
      </c>
      <c r="D585" s="263">
        <v>0</v>
      </c>
      <c r="E585" s="263">
        <v>111.5</v>
      </c>
      <c r="F585" s="263">
        <v>227</v>
      </c>
      <c r="G585" s="264">
        <v>0.50881057268722496</v>
      </c>
      <c r="H585" s="265">
        <v>0</v>
      </c>
      <c r="I585" s="266">
        <v>227</v>
      </c>
      <c r="J585" s="266">
        <v>0</v>
      </c>
      <c r="K585" s="261" t="s">
        <v>281</v>
      </c>
      <c r="L585" s="261" t="s">
        <v>10</v>
      </c>
      <c r="M585" s="175"/>
      <c r="N585" s="261" t="s">
        <v>1247</v>
      </c>
      <c r="O585" s="261" t="s">
        <v>1202</v>
      </c>
      <c r="P585" s="267" t="s">
        <v>1239</v>
      </c>
    </row>
    <row r="586" spans="1:16" x14ac:dyDescent="0.35">
      <c r="A586" s="261" t="s">
        <v>159</v>
      </c>
      <c r="B586" s="261" t="s">
        <v>6499</v>
      </c>
      <c r="C586" s="262">
        <v>525</v>
      </c>
      <c r="D586" s="263">
        <v>0</v>
      </c>
      <c r="E586" s="263">
        <v>75</v>
      </c>
      <c r="F586" s="263">
        <v>600</v>
      </c>
      <c r="G586" s="264">
        <v>0.875</v>
      </c>
      <c r="H586" s="265">
        <v>0</v>
      </c>
      <c r="I586" s="266">
        <v>600</v>
      </c>
      <c r="J586" s="266">
        <v>0</v>
      </c>
      <c r="K586" s="261" t="s">
        <v>139</v>
      </c>
      <c r="L586" s="261" t="s">
        <v>5</v>
      </c>
      <c r="M586" s="175"/>
      <c r="N586" s="261" t="s">
        <v>1243</v>
      </c>
      <c r="O586" s="261" t="s">
        <v>1460</v>
      </c>
      <c r="P586" s="267" t="s">
        <v>1239</v>
      </c>
    </row>
    <row r="587" spans="1:16" x14ac:dyDescent="0.35">
      <c r="A587" s="261" t="s">
        <v>159</v>
      </c>
      <c r="B587" s="261" t="s">
        <v>6500</v>
      </c>
      <c r="C587" s="262">
        <v>525</v>
      </c>
      <c r="D587" s="263">
        <v>0</v>
      </c>
      <c r="E587" s="263">
        <v>75</v>
      </c>
      <c r="F587" s="263">
        <v>600</v>
      </c>
      <c r="G587" s="264">
        <v>0.875</v>
      </c>
      <c r="H587" s="265">
        <v>0</v>
      </c>
      <c r="I587" s="266">
        <v>600</v>
      </c>
      <c r="J587" s="266">
        <v>0</v>
      </c>
      <c r="K587" s="175"/>
      <c r="L587" s="175"/>
      <c r="M587" s="175"/>
      <c r="N587" s="261" t="s">
        <v>1243</v>
      </c>
      <c r="O587" s="261" t="s">
        <v>1222</v>
      </c>
      <c r="P587" s="267" t="s">
        <v>5869</v>
      </c>
    </row>
    <row r="588" spans="1:16" x14ac:dyDescent="0.35">
      <c r="A588" s="261" t="s">
        <v>159</v>
      </c>
      <c r="B588" s="261" t="s">
        <v>6501</v>
      </c>
      <c r="C588" s="262">
        <v>525</v>
      </c>
      <c r="D588" s="263">
        <v>0</v>
      </c>
      <c r="E588" s="263">
        <v>75</v>
      </c>
      <c r="F588" s="263">
        <v>600</v>
      </c>
      <c r="G588" s="264">
        <v>0.875</v>
      </c>
      <c r="H588" s="265">
        <v>0</v>
      </c>
      <c r="I588" s="266">
        <v>600</v>
      </c>
      <c r="J588" s="266">
        <v>0</v>
      </c>
      <c r="K588" s="175"/>
      <c r="L588" s="175"/>
      <c r="M588" s="175"/>
      <c r="N588" s="261" t="s">
        <v>1243</v>
      </c>
      <c r="O588" s="261" t="s">
        <v>1220</v>
      </c>
      <c r="P588" s="267" t="s">
        <v>5890</v>
      </c>
    </row>
    <row r="589" spans="1:16" x14ac:dyDescent="0.35">
      <c r="A589" s="261" t="s">
        <v>7478</v>
      </c>
      <c r="B589" s="261" t="s">
        <v>7479</v>
      </c>
      <c r="C589" s="262">
        <v>230</v>
      </c>
      <c r="D589" s="263">
        <v>0</v>
      </c>
      <c r="E589" s="263">
        <v>0</v>
      </c>
      <c r="F589" s="263">
        <v>230</v>
      </c>
      <c r="G589" s="264">
        <v>1</v>
      </c>
      <c r="H589" s="265">
        <v>0</v>
      </c>
      <c r="I589" s="266">
        <v>230</v>
      </c>
      <c r="J589" s="266">
        <v>0</v>
      </c>
      <c r="K589" s="261" t="s">
        <v>338</v>
      </c>
      <c r="L589" s="175"/>
      <c r="M589" s="175"/>
      <c r="N589" s="261" t="s">
        <v>1646</v>
      </c>
      <c r="O589" s="261" t="s">
        <v>1213</v>
      </c>
      <c r="P589" s="267" t="s">
        <v>1251</v>
      </c>
    </row>
    <row r="590" spans="1:16" x14ac:dyDescent="0.35">
      <c r="A590" s="261" t="s">
        <v>160</v>
      </c>
      <c r="B590" s="261" t="s">
        <v>6502</v>
      </c>
      <c r="C590" s="262">
        <v>175</v>
      </c>
      <c r="D590" s="263">
        <v>0</v>
      </c>
      <c r="E590" s="263">
        <v>25</v>
      </c>
      <c r="F590" s="263">
        <v>200</v>
      </c>
      <c r="G590" s="264">
        <v>0.875</v>
      </c>
      <c r="H590" s="265">
        <v>0</v>
      </c>
      <c r="I590" s="266">
        <v>200</v>
      </c>
      <c r="J590" s="266">
        <v>0</v>
      </c>
      <c r="K590" s="261" t="s">
        <v>139</v>
      </c>
      <c r="L590" s="261" t="s">
        <v>5</v>
      </c>
      <c r="M590" s="175"/>
      <c r="N590" s="261" t="s">
        <v>1243</v>
      </c>
      <c r="O590" s="261" t="s">
        <v>1460</v>
      </c>
      <c r="P590" s="267" t="s">
        <v>1239</v>
      </c>
    </row>
    <row r="591" spans="1:16" x14ac:dyDescent="0.35">
      <c r="A591" s="261" t="s">
        <v>5824</v>
      </c>
      <c r="B591" s="261" t="s">
        <v>6503</v>
      </c>
      <c r="C591" s="262">
        <v>192.5</v>
      </c>
      <c r="D591" s="263">
        <v>0</v>
      </c>
      <c r="E591" s="263">
        <v>23.5</v>
      </c>
      <c r="F591" s="263">
        <v>216</v>
      </c>
      <c r="G591" s="264">
        <v>0.89120370370370405</v>
      </c>
      <c r="H591" s="265">
        <v>0</v>
      </c>
      <c r="I591" s="266">
        <v>216</v>
      </c>
      <c r="J591" s="266">
        <v>0</v>
      </c>
      <c r="K591" s="261" t="s">
        <v>139</v>
      </c>
      <c r="L591" s="261" t="s">
        <v>10</v>
      </c>
      <c r="M591" s="175"/>
      <c r="N591" s="261" t="s">
        <v>1243</v>
      </c>
      <c r="O591" s="261" t="s">
        <v>1460</v>
      </c>
      <c r="P591" s="267" t="s">
        <v>1239</v>
      </c>
    </row>
    <row r="592" spans="1:16" x14ac:dyDescent="0.35">
      <c r="A592" s="261" t="s">
        <v>161</v>
      </c>
      <c r="B592" s="261" t="s">
        <v>6504</v>
      </c>
      <c r="C592" s="262">
        <v>167</v>
      </c>
      <c r="D592" s="263">
        <v>0</v>
      </c>
      <c r="E592" s="263">
        <v>33</v>
      </c>
      <c r="F592" s="263">
        <v>200</v>
      </c>
      <c r="G592" s="264">
        <v>0.83499999999999996</v>
      </c>
      <c r="H592" s="265">
        <v>0</v>
      </c>
      <c r="I592" s="266">
        <v>200</v>
      </c>
      <c r="J592" s="266">
        <v>0</v>
      </c>
      <c r="K592" s="261" t="s">
        <v>139</v>
      </c>
      <c r="L592" s="261" t="s">
        <v>5</v>
      </c>
      <c r="M592" s="175"/>
      <c r="N592" s="261" t="s">
        <v>1243</v>
      </c>
      <c r="O592" s="261" t="s">
        <v>1460</v>
      </c>
      <c r="P592" s="267" t="s">
        <v>1239</v>
      </c>
    </row>
    <row r="593" spans="1:16" x14ac:dyDescent="0.35">
      <c r="A593" s="261" t="s">
        <v>1648</v>
      </c>
      <c r="B593" s="261" t="s">
        <v>6505</v>
      </c>
      <c r="C593" s="262">
        <v>0</v>
      </c>
      <c r="D593" s="263">
        <v>259.25</v>
      </c>
      <c r="E593" s="263">
        <v>0</v>
      </c>
      <c r="F593" s="263">
        <v>259.25</v>
      </c>
      <c r="G593" s="264">
        <v>0</v>
      </c>
      <c r="H593" s="265">
        <v>0</v>
      </c>
      <c r="I593" s="266">
        <v>259.25</v>
      </c>
      <c r="J593" s="266">
        <v>0</v>
      </c>
      <c r="K593" s="261" t="s">
        <v>4</v>
      </c>
      <c r="L593" s="261" t="s">
        <v>31</v>
      </c>
      <c r="M593" s="175"/>
      <c r="N593" s="261" t="s">
        <v>1249</v>
      </c>
      <c r="O593" s="261" t="s">
        <v>1194</v>
      </c>
      <c r="P593" s="267" t="s">
        <v>5872</v>
      </c>
    </row>
    <row r="594" spans="1:16" x14ac:dyDescent="0.35">
      <c r="A594" s="261" t="s">
        <v>203</v>
      </c>
      <c r="B594" s="261" t="s">
        <v>6506</v>
      </c>
      <c r="C594" s="262">
        <v>0</v>
      </c>
      <c r="D594" s="263">
        <v>119.5</v>
      </c>
      <c r="E594" s="263">
        <v>0</v>
      </c>
      <c r="F594" s="263">
        <v>119.5</v>
      </c>
      <c r="G594" s="264">
        <v>0</v>
      </c>
      <c r="H594" s="265">
        <v>80</v>
      </c>
      <c r="I594" s="266">
        <v>119.5</v>
      </c>
      <c r="J594" s="266">
        <v>0</v>
      </c>
      <c r="K594" s="261" t="s">
        <v>192</v>
      </c>
      <c r="L594" s="261" t="s">
        <v>22</v>
      </c>
      <c r="M594" s="175"/>
      <c r="N594" s="261" t="s">
        <v>1253</v>
      </c>
      <c r="O594" s="261" t="s">
        <v>1199</v>
      </c>
      <c r="P594" s="267" t="s">
        <v>5868</v>
      </c>
    </row>
    <row r="595" spans="1:16" x14ac:dyDescent="0.35">
      <c r="A595" s="268" t="s">
        <v>1282</v>
      </c>
      <c r="B595" s="268" t="s">
        <v>6507</v>
      </c>
      <c r="C595" s="269">
        <v>138</v>
      </c>
      <c r="D595" s="270">
        <v>0</v>
      </c>
      <c r="E595" s="270">
        <v>89.5</v>
      </c>
      <c r="F595" s="270">
        <v>227.5</v>
      </c>
      <c r="G595" s="271">
        <v>0.60659340659340699</v>
      </c>
      <c r="H595" s="272">
        <v>0</v>
      </c>
      <c r="I595" s="273">
        <v>227.5</v>
      </c>
      <c r="J595" s="273">
        <v>0</v>
      </c>
      <c r="K595" s="268" t="s">
        <v>281</v>
      </c>
      <c r="L595" s="268" t="s">
        <v>10</v>
      </c>
      <c r="M595" s="241"/>
      <c r="N595" s="268" t="s">
        <v>1258</v>
      </c>
      <c r="O595" s="268" t="s">
        <v>1202</v>
      </c>
      <c r="P595" s="274" t="s">
        <v>1239</v>
      </c>
    </row>
    <row r="596" spans="1:16" x14ac:dyDescent="0.35">
      <c r="A596" s="244"/>
      <c r="B596" s="244"/>
      <c r="C596" s="245"/>
      <c r="D596" s="246"/>
      <c r="E596" s="246"/>
      <c r="F596" s="246"/>
      <c r="G596" s="247"/>
      <c r="H596" s="248"/>
      <c r="I596" s="249"/>
      <c r="J596" s="249"/>
      <c r="K596" s="175"/>
      <c r="L596" s="175"/>
      <c r="M596" s="175"/>
      <c r="N596" s="244"/>
      <c r="O596" s="244"/>
      <c r="P596" s="250"/>
    </row>
    <row r="597" spans="1:16" x14ac:dyDescent="0.35">
      <c r="A597" s="244"/>
      <c r="B597" s="244"/>
      <c r="C597" s="245"/>
      <c r="D597" s="246"/>
      <c r="E597" s="246"/>
      <c r="F597" s="246"/>
      <c r="G597" s="247"/>
      <c r="H597" s="248"/>
      <c r="I597" s="249"/>
      <c r="J597" s="249"/>
      <c r="K597" s="175"/>
      <c r="L597" s="175"/>
      <c r="M597" s="175"/>
      <c r="N597" s="244"/>
      <c r="O597" s="175"/>
      <c r="P597" s="240"/>
    </row>
    <row r="598" spans="1:16" x14ac:dyDescent="0.35">
      <c r="A598" s="244"/>
      <c r="B598" s="244"/>
      <c r="C598" s="245"/>
      <c r="D598" s="246"/>
      <c r="E598" s="246"/>
      <c r="F598" s="246"/>
      <c r="G598" s="247"/>
      <c r="H598" s="248"/>
      <c r="I598" s="249"/>
      <c r="J598" s="249"/>
      <c r="K598" s="244"/>
      <c r="L598" s="244"/>
      <c r="M598" s="175"/>
      <c r="N598" s="244"/>
      <c r="O598" s="244"/>
      <c r="P598" s="250"/>
    </row>
    <row r="599" spans="1:16" x14ac:dyDescent="0.35">
      <c r="A599" s="244"/>
      <c r="B599" s="244"/>
      <c r="C599" s="245"/>
      <c r="D599" s="246"/>
      <c r="E599" s="246"/>
      <c r="F599" s="246"/>
      <c r="G599" s="247"/>
      <c r="H599" s="248"/>
      <c r="I599" s="249"/>
      <c r="J599" s="249"/>
      <c r="K599" s="244"/>
      <c r="L599" s="244"/>
      <c r="M599" s="175"/>
      <c r="N599" s="244"/>
      <c r="O599" s="244"/>
      <c r="P599" s="250"/>
    </row>
    <row r="600" spans="1:16" x14ac:dyDescent="0.35">
      <c r="A600" s="244"/>
      <c r="B600" s="244"/>
      <c r="C600" s="245"/>
      <c r="D600" s="246"/>
      <c r="E600" s="246"/>
      <c r="F600" s="246"/>
      <c r="G600" s="247"/>
      <c r="H600" s="248"/>
      <c r="I600" s="249"/>
      <c r="J600" s="249"/>
      <c r="K600" s="244"/>
      <c r="L600" s="244"/>
      <c r="M600" s="175"/>
      <c r="N600" s="244"/>
      <c r="O600" s="244"/>
      <c r="P600" s="250"/>
    </row>
    <row r="601" spans="1:16" x14ac:dyDescent="0.35">
      <c r="A601" s="244"/>
      <c r="B601" s="244"/>
      <c r="C601" s="245"/>
      <c r="D601" s="246"/>
      <c r="E601" s="246"/>
      <c r="F601" s="246"/>
      <c r="G601" s="247"/>
      <c r="H601" s="248"/>
      <c r="I601" s="249"/>
      <c r="J601" s="249"/>
      <c r="K601" s="175"/>
      <c r="L601" s="175"/>
      <c r="M601" s="244"/>
      <c r="N601" s="244"/>
      <c r="O601" s="244"/>
      <c r="P601" s="250"/>
    </row>
    <row r="602" spans="1:16" x14ac:dyDescent="0.35">
      <c r="A602" s="244"/>
      <c r="B602" s="244"/>
      <c r="C602" s="245"/>
      <c r="D602" s="246"/>
      <c r="E602" s="246"/>
      <c r="F602" s="246"/>
      <c r="G602" s="12"/>
      <c r="H602" s="248"/>
      <c r="I602" s="249"/>
      <c r="J602" s="249"/>
      <c r="K602" s="244"/>
      <c r="L602" s="244"/>
      <c r="M602" s="175"/>
      <c r="N602" s="244"/>
      <c r="O602" s="244"/>
      <c r="P602" s="250"/>
    </row>
    <row r="603" spans="1:16" x14ac:dyDescent="0.35">
      <c r="A603" s="244"/>
      <c r="B603" s="244"/>
      <c r="C603" s="245"/>
      <c r="D603" s="246"/>
      <c r="E603" s="246"/>
      <c r="F603" s="246"/>
      <c r="G603" s="247"/>
      <c r="H603" s="248"/>
      <c r="I603" s="249"/>
      <c r="J603" s="249"/>
      <c r="K603" s="175"/>
      <c r="L603" s="175"/>
      <c r="M603" s="175"/>
      <c r="N603" s="244"/>
      <c r="O603" s="244"/>
      <c r="P603" s="250"/>
    </row>
    <row r="604" spans="1:16" x14ac:dyDescent="0.35">
      <c r="A604" s="244"/>
      <c r="B604" s="244"/>
      <c r="C604" s="245"/>
      <c r="D604" s="246"/>
      <c r="E604" s="246"/>
      <c r="F604" s="246"/>
      <c r="G604" s="247"/>
      <c r="H604" s="248"/>
      <c r="I604" s="249"/>
      <c r="J604" s="249"/>
      <c r="K604" s="244"/>
      <c r="L604" s="244"/>
      <c r="M604" s="175"/>
      <c r="N604" s="244"/>
      <c r="O604" s="244"/>
      <c r="P604" s="250"/>
    </row>
    <row r="605" spans="1:16" x14ac:dyDescent="0.35">
      <c r="A605" s="244"/>
      <c r="B605" s="244"/>
      <c r="C605" s="245"/>
      <c r="D605" s="246"/>
      <c r="E605" s="246"/>
      <c r="F605" s="246"/>
      <c r="G605" s="247"/>
      <c r="H605" s="248"/>
      <c r="I605" s="249"/>
      <c r="J605" s="249"/>
      <c r="K605" s="244"/>
      <c r="L605" s="244"/>
      <c r="M605" s="175"/>
      <c r="N605" s="244"/>
      <c r="O605" s="244"/>
      <c r="P605" s="250"/>
    </row>
    <row r="606" spans="1:16" x14ac:dyDescent="0.35">
      <c r="A606" s="244"/>
      <c r="B606" s="244"/>
      <c r="C606" s="245"/>
      <c r="D606" s="246"/>
      <c r="E606" s="246"/>
      <c r="F606" s="246"/>
      <c r="G606" s="247"/>
      <c r="H606" s="248"/>
      <c r="I606" s="249"/>
      <c r="J606" s="249"/>
      <c r="K606" s="244"/>
      <c r="L606" s="244"/>
      <c r="M606" s="175"/>
      <c r="N606" s="244"/>
      <c r="O606" s="244"/>
      <c r="P606" s="250"/>
    </row>
    <row r="607" spans="1:16" x14ac:dyDescent="0.35">
      <c r="A607" s="244"/>
      <c r="B607" s="244"/>
      <c r="C607" s="245"/>
      <c r="D607" s="246"/>
      <c r="E607" s="246"/>
      <c r="F607" s="246"/>
      <c r="G607" s="247"/>
      <c r="H607" s="248"/>
      <c r="I607" s="249"/>
      <c r="J607" s="249"/>
      <c r="K607" s="175"/>
      <c r="L607" s="175"/>
      <c r="M607" s="175"/>
      <c r="N607" s="244"/>
      <c r="O607" s="244"/>
      <c r="P607" s="250"/>
    </row>
    <row r="608" spans="1:16" x14ac:dyDescent="0.35">
      <c r="A608" s="244"/>
      <c r="B608" s="244"/>
      <c r="C608" s="245"/>
      <c r="D608" s="246"/>
      <c r="E608" s="246"/>
      <c r="F608" s="246"/>
      <c r="G608" s="247"/>
      <c r="H608" s="248"/>
      <c r="I608" s="249"/>
      <c r="J608" s="249"/>
      <c r="K608" s="175"/>
      <c r="L608" s="175"/>
      <c r="M608" s="175"/>
      <c r="N608" s="244"/>
      <c r="O608" s="244"/>
      <c r="P608" s="250"/>
    </row>
    <row r="609" spans="1:16" x14ac:dyDescent="0.35">
      <c r="A609" s="244"/>
      <c r="B609" s="244"/>
      <c r="C609" s="245"/>
      <c r="D609" s="246"/>
      <c r="E609" s="246"/>
      <c r="F609" s="246"/>
      <c r="G609" s="247"/>
      <c r="H609" s="248"/>
      <c r="I609" s="249"/>
      <c r="J609" s="249"/>
      <c r="K609" s="244"/>
      <c r="L609" s="244"/>
      <c r="M609" s="175"/>
      <c r="N609" s="244"/>
      <c r="O609" s="244"/>
      <c r="P609" s="250"/>
    </row>
    <row r="610" spans="1:16" x14ac:dyDescent="0.35">
      <c r="A610" s="244"/>
      <c r="B610" s="244"/>
      <c r="C610" s="245"/>
      <c r="D610" s="246"/>
      <c r="E610" s="246"/>
      <c r="F610" s="246"/>
      <c r="G610" s="247"/>
      <c r="H610" s="248"/>
      <c r="I610" s="249"/>
      <c r="J610" s="249"/>
      <c r="K610" s="244"/>
      <c r="L610" s="244"/>
      <c r="M610" s="175"/>
      <c r="N610" s="244"/>
      <c r="O610" s="244"/>
      <c r="P610" s="250"/>
    </row>
    <row r="611" spans="1:16" x14ac:dyDescent="0.35">
      <c r="A611" s="244"/>
      <c r="B611" s="244"/>
      <c r="C611" s="245"/>
      <c r="D611" s="246"/>
      <c r="E611" s="246"/>
      <c r="F611" s="246"/>
      <c r="G611" s="247"/>
      <c r="H611" s="248"/>
      <c r="I611" s="249"/>
      <c r="J611" s="249"/>
      <c r="K611" s="244"/>
      <c r="L611" s="244"/>
      <c r="M611" s="175"/>
      <c r="N611" s="244"/>
      <c r="O611" s="244"/>
      <c r="P611" s="250"/>
    </row>
    <row r="612" spans="1:16" x14ac:dyDescent="0.35">
      <c r="A612" s="244"/>
      <c r="B612" s="244"/>
      <c r="C612" s="245"/>
      <c r="D612" s="246"/>
      <c r="E612" s="246"/>
      <c r="F612" s="246"/>
      <c r="G612" s="247"/>
      <c r="H612" s="248"/>
      <c r="I612" s="249"/>
      <c r="J612" s="249"/>
      <c r="K612" s="244"/>
      <c r="L612" s="244"/>
      <c r="M612" s="175"/>
      <c r="N612" s="244"/>
      <c r="O612" s="244"/>
      <c r="P612" s="250"/>
    </row>
    <row r="613" spans="1:16" x14ac:dyDescent="0.35">
      <c r="A613" s="244"/>
      <c r="B613" s="244"/>
      <c r="C613" s="245"/>
      <c r="D613" s="246"/>
      <c r="E613" s="246"/>
      <c r="F613" s="246"/>
      <c r="G613" s="247"/>
      <c r="H613" s="248"/>
      <c r="I613" s="249"/>
      <c r="J613" s="249"/>
      <c r="K613" s="244"/>
      <c r="L613" s="244"/>
      <c r="M613" s="175"/>
      <c r="N613" s="244"/>
      <c r="O613" s="244"/>
      <c r="P613" s="250"/>
    </row>
    <row r="614" spans="1:16" x14ac:dyDescent="0.35">
      <c r="A614" s="244"/>
      <c r="B614" s="244"/>
      <c r="C614" s="245"/>
      <c r="D614" s="246"/>
      <c r="E614" s="246"/>
      <c r="F614" s="246"/>
      <c r="G614" s="247"/>
      <c r="H614" s="248"/>
      <c r="I614" s="249"/>
      <c r="J614" s="249"/>
      <c r="K614" s="244"/>
      <c r="L614" s="244"/>
      <c r="M614" s="175"/>
      <c r="N614" s="244"/>
      <c r="O614" s="244"/>
      <c r="P614" s="250"/>
    </row>
    <row r="615" spans="1:16" x14ac:dyDescent="0.35">
      <c r="A615" s="244"/>
      <c r="B615" s="244"/>
      <c r="C615" s="245"/>
      <c r="D615" s="246"/>
      <c r="E615" s="246"/>
      <c r="F615" s="246"/>
      <c r="G615" s="247"/>
      <c r="H615" s="248"/>
      <c r="I615" s="249"/>
      <c r="J615" s="249"/>
      <c r="K615" s="244"/>
      <c r="L615" s="244"/>
      <c r="M615" s="175"/>
      <c r="N615" s="244"/>
      <c r="O615" s="244"/>
      <c r="P615" s="250"/>
    </row>
    <row r="616" spans="1:16" x14ac:dyDescent="0.35">
      <c r="A616" s="244"/>
      <c r="B616" s="244"/>
      <c r="C616" s="245"/>
      <c r="D616" s="246"/>
      <c r="E616" s="246"/>
      <c r="F616" s="246"/>
      <c r="G616" s="247"/>
      <c r="H616" s="248"/>
      <c r="I616" s="249"/>
      <c r="J616" s="249"/>
      <c r="K616" s="244"/>
      <c r="L616" s="244"/>
      <c r="M616" s="175"/>
      <c r="N616" s="244"/>
      <c r="O616" s="244"/>
      <c r="P616" s="250"/>
    </row>
    <row r="617" spans="1:16" x14ac:dyDescent="0.35">
      <c r="A617" s="244"/>
      <c r="B617" s="244"/>
      <c r="C617" s="245"/>
      <c r="D617" s="246"/>
      <c r="E617" s="246"/>
      <c r="F617" s="246"/>
      <c r="G617" s="247"/>
      <c r="H617" s="248"/>
      <c r="I617" s="249"/>
      <c r="J617" s="249"/>
      <c r="K617" s="244"/>
      <c r="L617" s="244"/>
      <c r="M617" s="175"/>
      <c r="N617" s="244"/>
      <c r="O617" s="244"/>
      <c r="P617" s="250"/>
    </row>
    <row r="618" spans="1:16" x14ac:dyDescent="0.35">
      <c r="A618" s="244"/>
      <c r="B618" s="244"/>
      <c r="C618" s="245"/>
      <c r="D618" s="246"/>
      <c r="E618" s="246"/>
      <c r="F618" s="246"/>
      <c r="G618" s="247"/>
      <c r="H618" s="248"/>
      <c r="I618" s="249"/>
      <c r="J618" s="249"/>
      <c r="K618" s="244"/>
      <c r="L618" s="175"/>
      <c r="M618" s="244"/>
      <c r="N618" s="244"/>
      <c r="O618" s="244"/>
      <c r="P618" s="250"/>
    </row>
    <row r="619" spans="1:16" x14ac:dyDescent="0.35">
      <c r="A619" s="244"/>
      <c r="B619" s="244"/>
      <c r="C619" s="245"/>
      <c r="D619" s="246"/>
      <c r="E619" s="246"/>
      <c r="F619" s="246"/>
      <c r="G619" s="247"/>
      <c r="H619" s="248"/>
      <c r="I619" s="249"/>
      <c r="J619" s="249"/>
      <c r="K619" s="244"/>
      <c r="L619" s="244"/>
      <c r="M619" s="175"/>
      <c r="N619" s="244"/>
      <c r="O619" s="244"/>
      <c r="P619" s="250"/>
    </row>
    <row r="620" spans="1:16" x14ac:dyDescent="0.35">
      <c r="A620" s="244"/>
      <c r="B620" s="244"/>
      <c r="C620" s="245"/>
      <c r="D620" s="246"/>
      <c r="E620" s="246"/>
      <c r="F620" s="246"/>
      <c r="G620" s="247"/>
      <c r="H620" s="248"/>
      <c r="I620" s="249"/>
      <c r="J620" s="249"/>
      <c r="K620" s="244"/>
      <c r="L620" s="244"/>
      <c r="M620" s="175"/>
      <c r="N620" s="244"/>
      <c r="O620" s="244"/>
      <c r="P620" s="250"/>
    </row>
    <row r="621" spans="1:16" x14ac:dyDescent="0.35">
      <c r="A621" s="244"/>
      <c r="B621" s="244"/>
      <c r="C621" s="245"/>
      <c r="D621" s="246"/>
      <c r="E621" s="246"/>
      <c r="F621" s="246"/>
      <c r="G621" s="247"/>
      <c r="H621" s="248"/>
      <c r="I621" s="249"/>
      <c r="J621" s="249"/>
      <c r="K621" s="175"/>
      <c r="L621" s="175"/>
      <c r="M621" s="175"/>
      <c r="N621" s="244"/>
      <c r="O621" s="244"/>
      <c r="P621" s="250"/>
    </row>
    <row r="622" spans="1:16" x14ac:dyDescent="0.35">
      <c r="A622" s="244"/>
      <c r="B622" s="244"/>
      <c r="C622" s="245"/>
      <c r="D622" s="246"/>
      <c r="E622" s="246"/>
      <c r="F622" s="246"/>
      <c r="G622" s="247"/>
      <c r="H622" s="248"/>
      <c r="I622" s="249"/>
      <c r="J622" s="249"/>
      <c r="K622" s="175"/>
      <c r="L622" s="175"/>
      <c r="M622" s="175"/>
      <c r="N622" s="244"/>
      <c r="O622" s="244"/>
      <c r="P622" s="250"/>
    </row>
    <row r="623" spans="1:16" x14ac:dyDescent="0.35">
      <c r="A623" s="244"/>
      <c r="B623" s="244"/>
      <c r="C623" s="245"/>
      <c r="D623" s="246"/>
      <c r="E623" s="246"/>
      <c r="F623" s="246"/>
      <c r="G623" s="247"/>
      <c r="H623" s="248"/>
      <c r="I623" s="249"/>
      <c r="J623" s="249"/>
      <c r="K623" s="175"/>
      <c r="L623" s="175"/>
      <c r="M623" s="175"/>
      <c r="N623" s="244"/>
      <c r="O623" s="244"/>
      <c r="P623" s="250"/>
    </row>
    <row r="624" spans="1:16" x14ac:dyDescent="0.35">
      <c r="A624" s="244"/>
      <c r="B624" s="244"/>
      <c r="C624" s="245"/>
      <c r="D624" s="246"/>
      <c r="E624" s="246"/>
      <c r="F624" s="246"/>
      <c r="G624" s="247"/>
      <c r="H624" s="248"/>
      <c r="I624" s="249"/>
      <c r="J624" s="249"/>
      <c r="K624" s="244"/>
      <c r="L624" s="244"/>
      <c r="M624" s="175"/>
      <c r="N624" s="244"/>
      <c r="O624" s="244"/>
      <c r="P624" s="250"/>
    </row>
    <row r="625" spans="1:16" x14ac:dyDescent="0.35">
      <c r="A625" s="244"/>
      <c r="B625" s="244"/>
      <c r="C625" s="245"/>
      <c r="D625" s="246"/>
      <c r="E625" s="246"/>
      <c r="F625" s="246"/>
      <c r="G625" s="247"/>
      <c r="H625" s="248"/>
      <c r="I625" s="249"/>
      <c r="J625" s="249"/>
      <c r="K625" s="175"/>
      <c r="L625" s="175"/>
      <c r="M625" s="175"/>
      <c r="N625" s="244"/>
      <c r="O625" s="244"/>
      <c r="P625" s="250"/>
    </row>
    <row r="626" spans="1:16" x14ac:dyDescent="0.35">
      <c r="A626" s="244"/>
      <c r="B626" s="244"/>
      <c r="C626" s="245"/>
      <c r="D626" s="246"/>
      <c r="E626" s="246"/>
      <c r="F626" s="246"/>
      <c r="G626" s="247"/>
      <c r="H626" s="248"/>
      <c r="I626" s="249"/>
      <c r="J626" s="249"/>
      <c r="K626" s="244"/>
      <c r="L626" s="244"/>
      <c r="M626" s="175"/>
      <c r="N626" s="244"/>
      <c r="O626" s="244"/>
      <c r="P626" s="250"/>
    </row>
    <row r="627" spans="1:16" x14ac:dyDescent="0.35">
      <c r="A627" s="244"/>
      <c r="B627" s="244"/>
      <c r="C627" s="245"/>
      <c r="D627" s="246"/>
      <c r="E627" s="246"/>
      <c r="F627" s="246"/>
      <c r="G627" s="247"/>
      <c r="H627" s="248"/>
      <c r="I627" s="249"/>
      <c r="J627" s="249"/>
      <c r="K627" s="244"/>
      <c r="L627" s="244"/>
      <c r="M627" s="175"/>
      <c r="N627" s="244"/>
      <c r="O627" s="244"/>
      <c r="P627" s="250"/>
    </row>
    <row r="628" spans="1:16" x14ac:dyDescent="0.35">
      <c r="A628" s="244"/>
      <c r="B628" s="244"/>
      <c r="C628" s="245"/>
      <c r="D628" s="246"/>
      <c r="E628" s="246"/>
      <c r="F628" s="246"/>
      <c r="G628" s="247"/>
      <c r="H628" s="248"/>
      <c r="I628" s="249"/>
      <c r="J628" s="249"/>
      <c r="K628" s="244"/>
      <c r="L628" s="244"/>
      <c r="M628" s="175"/>
      <c r="N628" s="244"/>
      <c r="O628" s="244"/>
      <c r="P628" s="250"/>
    </row>
    <row r="629" spans="1:16" x14ac:dyDescent="0.35">
      <c r="A629" s="244"/>
      <c r="B629" s="244"/>
      <c r="C629" s="245"/>
      <c r="D629" s="246"/>
      <c r="E629" s="246"/>
      <c r="F629" s="246"/>
      <c r="G629" s="247"/>
      <c r="H629" s="248"/>
      <c r="I629" s="249"/>
      <c r="J629" s="249"/>
      <c r="K629" s="244"/>
      <c r="L629" s="244"/>
      <c r="M629" s="175"/>
      <c r="N629" s="244"/>
      <c r="O629" s="244"/>
      <c r="P629" s="250"/>
    </row>
    <row r="630" spans="1:16" x14ac:dyDescent="0.35">
      <c r="A630" s="244"/>
      <c r="B630" s="244"/>
      <c r="C630" s="245"/>
      <c r="D630" s="246"/>
      <c r="E630" s="246"/>
      <c r="F630" s="246"/>
      <c r="G630" s="247"/>
      <c r="H630" s="248"/>
      <c r="I630" s="249"/>
      <c r="J630" s="249"/>
      <c r="K630" s="175"/>
      <c r="L630" s="175"/>
      <c r="M630" s="175"/>
      <c r="N630" s="244"/>
      <c r="O630" s="244"/>
      <c r="P630" s="250"/>
    </row>
    <row r="631" spans="1:16" x14ac:dyDescent="0.35">
      <c r="A631" s="244"/>
      <c r="B631" s="244"/>
      <c r="C631" s="245"/>
      <c r="D631" s="246"/>
      <c r="E631" s="246"/>
      <c r="F631" s="246"/>
      <c r="G631" s="247"/>
      <c r="H631" s="248"/>
      <c r="I631" s="249"/>
      <c r="J631" s="249"/>
      <c r="K631" s="175"/>
      <c r="L631" s="175"/>
      <c r="M631" s="175"/>
      <c r="N631" s="244"/>
      <c r="O631" s="244"/>
      <c r="P631" s="250"/>
    </row>
    <row r="632" spans="1:16" x14ac:dyDescent="0.35">
      <c r="A632" s="244"/>
      <c r="B632" s="244"/>
      <c r="C632" s="245"/>
      <c r="D632" s="246"/>
      <c r="E632" s="246"/>
      <c r="F632" s="246"/>
      <c r="G632" s="247"/>
      <c r="H632" s="248"/>
      <c r="I632" s="249"/>
      <c r="J632" s="249"/>
      <c r="K632" s="244"/>
      <c r="L632" s="244"/>
      <c r="M632" s="175"/>
      <c r="N632" s="244"/>
      <c r="O632" s="244"/>
      <c r="P632" s="250"/>
    </row>
    <row r="633" spans="1:16" x14ac:dyDescent="0.35">
      <c r="A633" s="244"/>
      <c r="B633" s="244"/>
      <c r="C633" s="245"/>
      <c r="D633" s="246"/>
      <c r="E633" s="246"/>
      <c r="F633" s="246"/>
      <c r="G633" s="247"/>
      <c r="H633" s="248"/>
      <c r="I633" s="249"/>
      <c r="J633" s="249"/>
      <c r="K633" s="175"/>
      <c r="L633" s="175"/>
      <c r="M633" s="175"/>
      <c r="N633" s="244"/>
      <c r="O633" s="244"/>
      <c r="P633" s="250"/>
    </row>
    <row r="634" spans="1:16" x14ac:dyDescent="0.35">
      <c r="A634" s="244"/>
      <c r="B634" s="244"/>
      <c r="C634" s="245"/>
      <c r="D634" s="246"/>
      <c r="E634" s="246"/>
      <c r="F634" s="246"/>
      <c r="G634" s="247"/>
      <c r="H634" s="248"/>
      <c r="I634" s="249"/>
      <c r="J634" s="249"/>
      <c r="K634" s="244"/>
      <c r="L634" s="244"/>
      <c r="M634" s="175"/>
      <c r="N634" s="244"/>
      <c r="O634" s="244"/>
      <c r="P634" s="250"/>
    </row>
    <row r="635" spans="1:16" x14ac:dyDescent="0.35">
      <c r="A635" s="244"/>
      <c r="B635" s="244"/>
      <c r="C635" s="245"/>
      <c r="D635" s="246"/>
      <c r="E635" s="246"/>
      <c r="F635" s="246"/>
      <c r="G635" s="247"/>
      <c r="H635" s="248"/>
      <c r="I635" s="249"/>
      <c r="J635" s="249"/>
      <c r="K635" s="244"/>
      <c r="L635" s="244"/>
      <c r="M635" s="175"/>
      <c r="N635" s="244"/>
      <c r="O635" s="244"/>
      <c r="P635" s="250"/>
    </row>
    <row r="636" spans="1:16" x14ac:dyDescent="0.35">
      <c r="A636" s="244"/>
      <c r="B636" s="244"/>
      <c r="C636" s="245"/>
      <c r="D636" s="246"/>
      <c r="E636" s="246"/>
      <c r="F636" s="246"/>
      <c r="G636" s="247"/>
      <c r="H636" s="248"/>
      <c r="I636" s="249"/>
      <c r="J636" s="249"/>
      <c r="K636" s="244"/>
      <c r="L636" s="244"/>
      <c r="M636" s="175"/>
      <c r="N636" s="244"/>
      <c r="O636" s="244"/>
      <c r="P636" s="250"/>
    </row>
    <row r="637" spans="1:16" x14ac:dyDescent="0.35">
      <c r="A637" s="244"/>
      <c r="B637" s="244"/>
      <c r="C637" s="245"/>
      <c r="D637" s="246"/>
      <c r="E637" s="246"/>
      <c r="F637" s="246"/>
      <c r="G637" s="247"/>
      <c r="H637" s="248"/>
      <c r="I637" s="249"/>
      <c r="J637" s="249"/>
      <c r="K637" s="244"/>
      <c r="L637" s="244"/>
      <c r="M637" s="175"/>
      <c r="N637" s="244"/>
      <c r="O637" s="244"/>
      <c r="P637" s="250"/>
    </row>
    <row r="638" spans="1:16" x14ac:dyDescent="0.35">
      <c r="A638" s="244"/>
      <c r="B638" s="244"/>
      <c r="C638" s="245"/>
      <c r="D638" s="246"/>
      <c r="E638" s="246"/>
      <c r="F638" s="246"/>
      <c r="G638" s="247"/>
      <c r="H638" s="248"/>
      <c r="I638" s="249"/>
      <c r="J638" s="249"/>
      <c r="K638" s="244"/>
      <c r="L638" s="244"/>
      <c r="M638" s="175"/>
      <c r="N638" s="244"/>
      <c r="O638" s="244"/>
      <c r="P638" s="250"/>
    </row>
    <row r="639" spans="1:16" x14ac:dyDescent="0.35">
      <c r="A639" s="244"/>
      <c r="B639" s="244"/>
      <c r="C639" s="245"/>
      <c r="D639" s="246"/>
      <c r="E639" s="246"/>
      <c r="F639" s="246"/>
      <c r="G639" s="247"/>
      <c r="H639" s="248"/>
      <c r="I639" s="249"/>
      <c r="J639" s="249"/>
      <c r="K639" s="244"/>
      <c r="L639" s="244"/>
      <c r="M639" s="175"/>
      <c r="N639" s="244"/>
      <c r="O639" s="244"/>
      <c r="P639" s="250"/>
    </row>
    <row r="640" spans="1:16" x14ac:dyDescent="0.35">
      <c r="A640" s="244"/>
      <c r="B640" s="244"/>
      <c r="C640" s="245"/>
      <c r="D640" s="246"/>
      <c r="E640" s="246"/>
      <c r="F640" s="246"/>
      <c r="G640" s="247"/>
      <c r="H640" s="248"/>
      <c r="I640" s="249"/>
      <c r="J640" s="249"/>
      <c r="K640" s="244"/>
      <c r="L640" s="244"/>
      <c r="M640" s="175"/>
      <c r="N640" s="244"/>
      <c r="O640" s="244"/>
      <c r="P640" s="250"/>
    </row>
    <row r="641" spans="1:16" x14ac:dyDescent="0.35">
      <c r="A641" s="244"/>
      <c r="B641" s="244"/>
      <c r="C641" s="245"/>
      <c r="D641" s="246"/>
      <c r="E641" s="246"/>
      <c r="F641" s="246"/>
      <c r="G641" s="247"/>
      <c r="H641" s="248"/>
      <c r="I641" s="249"/>
      <c r="J641" s="249"/>
      <c r="K641" s="244"/>
      <c r="L641" s="244"/>
      <c r="M641" s="175"/>
      <c r="N641" s="244"/>
      <c r="O641" s="244"/>
      <c r="P641" s="250"/>
    </row>
    <row r="642" spans="1:16" x14ac:dyDescent="0.35">
      <c r="A642" s="244"/>
      <c r="B642" s="244"/>
      <c r="C642" s="245"/>
      <c r="D642" s="246"/>
      <c r="E642" s="246"/>
      <c r="F642" s="246"/>
      <c r="G642" s="247"/>
      <c r="H642" s="248"/>
      <c r="I642" s="249"/>
      <c r="J642" s="249"/>
      <c r="K642" s="175"/>
      <c r="L642" s="175"/>
      <c r="M642" s="175"/>
      <c r="N642" s="244"/>
      <c r="O642" s="244"/>
      <c r="P642" s="250"/>
    </row>
    <row r="643" spans="1:16" x14ac:dyDescent="0.35">
      <c r="A643" s="244"/>
      <c r="B643" s="244"/>
      <c r="C643" s="245"/>
      <c r="D643" s="246"/>
      <c r="E643" s="246"/>
      <c r="F643" s="246"/>
      <c r="G643" s="247"/>
      <c r="H643" s="248"/>
      <c r="I643" s="249"/>
      <c r="J643" s="249"/>
      <c r="K643" s="244"/>
      <c r="L643" s="244"/>
      <c r="M643" s="244"/>
      <c r="N643" s="244"/>
      <c r="O643" s="244"/>
      <c r="P643" s="250"/>
    </row>
    <row r="644" spans="1:16" x14ac:dyDescent="0.35">
      <c r="A644" s="244"/>
      <c r="B644" s="244"/>
      <c r="C644" s="245"/>
      <c r="D644" s="246"/>
      <c r="E644" s="246"/>
      <c r="F644" s="246"/>
      <c r="G644" s="247"/>
      <c r="H644" s="248"/>
      <c r="I644" s="249"/>
      <c r="J644" s="249"/>
      <c r="K644" s="244"/>
      <c r="L644" s="244"/>
      <c r="M644" s="175"/>
      <c r="N644" s="244"/>
      <c r="O644" s="244"/>
      <c r="P644" s="250"/>
    </row>
    <row r="645" spans="1:16" x14ac:dyDescent="0.35">
      <c r="A645" s="244"/>
      <c r="B645" s="244"/>
      <c r="C645" s="245"/>
      <c r="D645" s="246"/>
      <c r="E645" s="246"/>
      <c r="F645" s="246"/>
      <c r="G645" s="247"/>
      <c r="H645" s="248"/>
      <c r="I645" s="249"/>
      <c r="J645" s="249"/>
      <c r="K645" s="244"/>
      <c r="L645" s="244"/>
      <c r="M645" s="175"/>
      <c r="N645" s="244"/>
      <c r="O645" s="244"/>
      <c r="P645" s="250"/>
    </row>
    <row r="646" spans="1:16" x14ac:dyDescent="0.35">
      <c r="A646" s="244"/>
      <c r="B646" s="244"/>
      <c r="C646" s="245"/>
      <c r="D646" s="246"/>
      <c r="E646" s="246"/>
      <c r="F646" s="246"/>
      <c r="G646" s="247"/>
      <c r="H646" s="248"/>
      <c r="I646" s="249"/>
      <c r="J646" s="249"/>
      <c r="K646" s="244"/>
      <c r="L646" s="244"/>
      <c r="M646" s="175"/>
      <c r="N646" s="244"/>
      <c r="O646" s="244"/>
      <c r="P646" s="250"/>
    </row>
    <row r="647" spans="1:16" x14ac:dyDescent="0.35">
      <c r="A647" s="244"/>
      <c r="B647" s="244"/>
      <c r="C647" s="245"/>
      <c r="D647" s="246"/>
      <c r="E647" s="246"/>
      <c r="F647" s="246"/>
      <c r="G647" s="247"/>
      <c r="H647" s="248"/>
      <c r="I647" s="249"/>
      <c r="J647" s="249"/>
      <c r="K647" s="244"/>
      <c r="L647" s="244"/>
      <c r="M647" s="175"/>
      <c r="N647" s="244"/>
      <c r="O647" s="244"/>
      <c r="P647" s="250"/>
    </row>
    <row r="648" spans="1:16" x14ac:dyDescent="0.35">
      <c r="A648" s="244"/>
      <c r="B648" s="244"/>
      <c r="C648" s="245"/>
      <c r="D648" s="246"/>
      <c r="E648" s="246"/>
      <c r="F648" s="246"/>
      <c r="G648" s="247"/>
      <c r="H648" s="248"/>
      <c r="I648" s="249"/>
      <c r="J648" s="249"/>
      <c r="K648" s="244"/>
      <c r="L648" s="244"/>
      <c r="M648" s="244"/>
      <c r="N648" s="244"/>
      <c r="O648" s="244"/>
      <c r="P648" s="250"/>
    </row>
    <row r="649" spans="1:16" x14ac:dyDescent="0.35">
      <c r="A649" s="244"/>
      <c r="B649" s="244"/>
      <c r="C649" s="245"/>
      <c r="D649" s="246"/>
      <c r="E649" s="246"/>
      <c r="F649" s="246"/>
      <c r="G649" s="247"/>
      <c r="H649" s="248"/>
      <c r="I649" s="249"/>
      <c r="J649" s="249"/>
      <c r="K649" s="244"/>
      <c r="L649" s="244"/>
      <c r="M649" s="244"/>
      <c r="N649" s="244"/>
      <c r="O649" s="244"/>
      <c r="P649" s="250"/>
    </row>
    <row r="650" spans="1:16" x14ac:dyDescent="0.35">
      <c r="A650" s="244"/>
      <c r="B650" s="244"/>
      <c r="C650" s="245"/>
      <c r="D650" s="246"/>
      <c r="E650" s="246"/>
      <c r="F650" s="246"/>
      <c r="G650" s="247"/>
      <c r="H650" s="248"/>
      <c r="I650" s="249"/>
      <c r="J650" s="249"/>
      <c r="K650" s="244"/>
      <c r="L650" s="244"/>
      <c r="M650" s="175"/>
      <c r="N650" s="244"/>
      <c r="O650" s="244"/>
      <c r="P650" s="250"/>
    </row>
    <row r="651" spans="1:16" x14ac:dyDescent="0.35">
      <c r="A651" s="244"/>
      <c r="B651" s="244"/>
      <c r="C651" s="245"/>
      <c r="D651" s="246"/>
      <c r="E651" s="246"/>
      <c r="F651" s="246"/>
      <c r="G651" s="247"/>
      <c r="H651" s="248"/>
      <c r="I651" s="249"/>
      <c r="J651" s="249"/>
      <c r="K651" s="244"/>
      <c r="L651" s="244"/>
      <c r="M651" s="175"/>
      <c r="N651" s="244"/>
      <c r="O651" s="244"/>
      <c r="P651" s="250"/>
    </row>
    <row r="652" spans="1:16" x14ac:dyDescent="0.35">
      <c r="A652" s="244"/>
      <c r="B652" s="244"/>
      <c r="C652" s="245"/>
      <c r="D652" s="246"/>
      <c r="E652" s="246"/>
      <c r="F652" s="246"/>
      <c r="G652" s="247"/>
      <c r="H652" s="248"/>
      <c r="I652" s="249"/>
      <c r="J652" s="249"/>
      <c r="K652" s="244"/>
      <c r="L652" s="244"/>
      <c r="M652" s="175"/>
      <c r="N652" s="244"/>
      <c r="O652" s="244"/>
      <c r="P652" s="250"/>
    </row>
    <row r="653" spans="1:16" x14ac:dyDescent="0.35">
      <c r="A653" s="244"/>
      <c r="B653" s="244"/>
      <c r="C653" s="245"/>
      <c r="D653" s="246"/>
      <c r="E653" s="246"/>
      <c r="F653" s="246"/>
      <c r="G653" s="247"/>
      <c r="H653" s="248"/>
      <c r="I653" s="249"/>
      <c r="J653" s="249"/>
      <c r="K653" s="244"/>
      <c r="L653" s="244"/>
      <c r="M653" s="175"/>
      <c r="N653" s="244"/>
      <c r="O653" s="244"/>
      <c r="P653" s="250"/>
    </row>
    <row r="654" spans="1:16" x14ac:dyDescent="0.35">
      <c r="A654" s="244"/>
      <c r="B654" s="244"/>
      <c r="C654" s="245"/>
      <c r="D654" s="246"/>
      <c r="E654" s="246"/>
      <c r="F654" s="246"/>
      <c r="G654" s="247"/>
      <c r="H654" s="248"/>
      <c r="I654" s="249"/>
      <c r="J654" s="249"/>
      <c r="K654" s="244"/>
      <c r="L654" s="244"/>
      <c r="M654" s="175"/>
      <c r="N654" s="244"/>
      <c r="O654" s="244"/>
      <c r="P654" s="250"/>
    </row>
    <row r="655" spans="1:16" x14ac:dyDescent="0.35">
      <c r="A655" s="244"/>
      <c r="B655" s="244"/>
      <c r="C655" s="245"/>
      <c r="D655" s="246"/>
      <c r="E655" s="246"/>
      <c r="F655" s="246"/>
      <c r="G655" s="247"/>
      <c r="H655" s="248"/>
      <c r="I655" s="249"/>
      <c r="J655" s="249"/>
      <c r="K655" s="244"/>
      <c r="L655" s="244"/>
      <c r="M655" s="175"/>
      <c r="N655" s="244"/>
      <c r="O655" s="244"/>
      <c r="P655" s="250"/>
    </row>
    <row r="656" spans="1:16" x14ac:dyDescent="0.35">
      <c r="A656" s="244"/>
      <c r="B656" s="244"/>
      <c r="C656" s="245"/>
      <c r="D656" s="246"/>
      <c r="E656" s="246"/>
      <c r="F656" s="246"/>
      <c r="G656" s="247"/>
      <c r="H656" s="248"/>
      <c r="I656" s="249"/>
      <c r="J656" s="249"/>
      <c r="K656" s="244"/>
      <c r="L656" s="244"/>
      <c r="M656" s="175"/>
      <c r="N656" s="244"/>
      <c r="O656" s="244"/>
      <c r="P656" s="250"/>
    </row>
    <row r="657" spans="1:16" x14ac:dyDescent="0.35">
      <c r="A657" s="244"/>
      <c r="B657" s="244"/>
      <c r="C657" s="245"/>
      <c r="D657" s="246"/>
      <c r="E657" s="246"/>
      <c r="F657" s="246"/>
      <c r="G657" s="247"/>
      <c r="H657" s="248"/>
      <c r="I657" s="249"/>
      <c r="J657" s="249"/>
      <c r="K657" s="244"/>
      <c r="L657" s="244"/>
      <c r="M657" s="175"/>
      <c r="N657" s="244"/>
      <c r="O657" s="244"/>
      <c r="P657" s="250"/>
    </row>
    <row r="658" spans="1:16" x14ac:dyDescent="0.35">
      <c r="A658" s="244"/>
      <c r="B658" s="244"/>
      <c r="C658" s="245"/>
      <c r="D658" s="246"/>
      <c r="E658" s="246"/>
      <c r="F658" s="246"/>
      <c r="G658" s="247"/>
      <c r="H658" s="248"/>
      <c r="I658" s="249"/>
      <c r="J658" s="249"/>
      <c r="K658" s="244"/>
      <c r="L658" s="244"/>
      <c r="M658" s="175"/>
      <c r="N658" s="244"/>
      <c r="O658" s="244"/>
      <c r="P658" s="250"/>
    </row>
    <row r="659" spans="1:16" x14ac:dyDescent="0.35">
      <c r="A659" s="244"/>
      <c r="B659" s="244"/>
      <c r="C659" s="245"/>
      <c r="D659" s="246"/>
      <c r="E659" s="246"/>
      <c r="F659" s="246"/>
      <c r="G659" s="247"/>
      <c r="H659" s="248"/>
      <c r="I659" s="249"/>
      <c r="J659" s="249"/>
      <c r="K659" s="244"/>
      <c r="L659" s="244"/>
      <c r="M659" s="175"/>
      <c r="N659" s="244"/>
      <c r="O659" s="244"/>
      <c r="P659" s="250"/>
    </row>
    <row r="660" spans="1:16" x14ac:dyDescent="0.35">
      <c r="A660" s="244"/>
      <c r="B660" s="244"/>
      <c r="C660" s="245"/>
      <c r="D660" s="246"/>
      <c r="E660" s="246"/>
      <c r="F660" s="246"/>
      <c r="G660" s="247"/>
      <c r="H660" s="248"/>
      <c r="I660" s="249"/>
      <c r="J660" s="249"/>
      <c r="K660" s="244"/>
      <c r="L660" s="244"/>
      <c r="M660" s="175"/>
      <c r="N660" s="244"/>
      <c r="O660" s="244"/>
      <c r="P660" s="250"/>
    </row>
    <row r="661" spans="1:16" x14ac:dyDescent="0.35">
      <c r="A661" s="244"/>
      <c r="B661" s="244"/>
      <c r="C661" s="245"/>
      <c r="D661" s="246"/>
      <c r="E661" s="246"/>
      <c r="F661" s="246"/>
      <c r="G661" s="247"/>
      <c r="H661" s="248"/>
      <c r="I661" s="249"/>
      <c r="J661" s="249"/>
      <c r="K661" s="244"/>
      <c r="L661" s="244"/>
      <c r="M661" s="175"/>
      <c r="N661" s="244"/>
      <c r="O661" s="244"/>
      <c r="P661" s="250"/>
    </row>
    <row r="662" spans="1:16" x14ac:dyDescent="0.35">
      <c r="A662" s="244"/>
      <c r="B662" s="244"/>
      <c r="C662" s="245"/>
      <c r="D662" s="246"/>
      <c r="E662" s="246"/>
      <c r="F662" s="246"/>
      <c r="G662" s="247"/>
      <c r="H662" s="248"/>
      <c r="I662" s="249"/>
      <c r="J662" s="249"/>
      <c r="K662" s="244"/>
      <c r="L662" s="244"/>
      <c r="M662" s="175"/>
      <c r="N662" s="244"/>
      <c r="O662" s="244"/>
      <c r="P662" s="250"/>
    </row>
    <row r="663" spans="1:16" x14ac:dyDescent="0.35">
      <c r="A663" s="244"/>
      <c r="B663" s="244"/>
      <c r="C663" s="245"/>
      <c r="D663" s="246"/>
      <c r="E663" s="246"/>
      <c r="F663" s="246"/>
      <c r="G663" s="247"/>
      <c r="H663" s="248"/>
      <c r="I663" s="249"/>
      <c r="J663" s="249"/>
      <c r="K663" s="244"/>
      <c r="L663" s="244"/>
      <c r="M663" s="175"/>
      <c r="N663" s="244"/>
      <c r="O663" s="244"/>
      <c r="P663" s="250"/>
    </row>
    <row r="664" spans="1:16" x14ac:dyDescent="0.35">
      <c r="A664" s="244"/>
      <c r="B664" s="244"/>
      <c r="C664" s="245"/>
      <c r="D664" s="246"/>
      <c r="E664" s="246"/>
      <c r="F664" s="246"/>
      <c r="G664" s="247"/>
      <c r="H664" s="248"/>
      <c r="I664" s="249"/>
      <c r="J664" s="249"/>
      <c r="K664" s="175"/>
      <c r="L664" s="175"/>
      <c r="M664" s="175"/>
      <c r="N664" s="244"/>
      <c r="O664" s="244"/>
      <c r="P664" s="250"/>
    </row>
    <row r="665" spans="1:16" x14ac:dyDescent="0.35">
      <c r="A665" s="244"/>
      <c r="B665" s="244"/>
      <c r="C665" s="245"/>
      <c r="D665" s="246"/>
      <c r="E665" s="246"/>
      <c r="F665" s="246"/>
      <c r="G665" s="247"/>
      <c r="H665" s="248"/>
      <c r="I665" s="249"/>
      <c r="J665" s="249"/>
      <c r="K665" s="244"/>
      <c r="L665" s="175"/>
      <c r="M665" s="175"/>
      <c r="N665" s="244"/>
      <c r="O665" s="244"/>
      <c r="P665" s="250"/>
    </row>
    <row r="666" spans="1:16" x14ac:dyDescent="0.35">
      <c r="A666" s="244"/>
      <c r="B666" s="244"/>
      <c r="C666" s="245"/>
      <c r="D666" s="246"/>
      <c r="E666" s="246"/>
      <c r="F666" s="246"/>
      <c r="G666" s="247"/>
      <c r="H666" s="248"/>
      <c r="I666" s="249"/>
      <c r="J666" s="249"/>
      <c r="K666" s="244"/>
      <c r="L666" s="244"/>
      <c r="M666" s="175"/>
      <c r="N666" s="244"/>
      <c r="O666" s="244"/>
      <c r="P666" s="250"/>
    </row>
    <row r="667" spans="1:16" x14ac:dyDescent="0.35">
      <c r="A667" s="244"/>
      <c r="B667" s="244"/>
      <c r="C667" s="245"/>
      <c r="D667" s="246"/>
      <c r="E667" s="246"/>
      <c r="F667" s="246"/>
      <c r="G667" s="247"/>
      <c r="H667" s="248"/>
      <c r="I667" s="249"/>
      <c r="J667" s="249"/>
      <c r="K667" s="244"/>
      <c r="L667" s="244"/>
      <c r="M667" s="175"/>
      <c r="N667" s="244"/>
      <c r="O667" s="244"/>
      <c r="P667" s="250"/>
    </row>
    <row r="668" spans="1:16" x14ac:dyDescent="0.35">
      <c r="A668" s="244"/>
      <c r="B668" s="244"/>
      <c r="C668" s="245"/>
      <c r="D668" s="246"/>
      <c r="E668" s="246"/>
      <c r="F668" s="246"/>
      <c r="G668" s="247"/>
      <c r="H668" s="248"/>
      <c r="I668" s="249"/>
      <c r="J668" s="249"/>
      <c r="K668" s="244"/>
      <c r="L668" s="244"/>
      <c r="M668" s="175"/>
      <c r="N668" s="244"/>
      <c r="O668" s="244"/>
      <c r="P668" s="250"/>
    </row>
    <row r="669" spans="1:16" x14ac:dyDescent="0.35">
      <c r="A669" s="244"/>
      <c r="B669" s="244"/>
      <c r="C669" s="245"/>
      <c r="D669" s="246"/>
      <c r="E669" s="246"/>
      <c r="F669" s="246"/>
      <c r="G669" s="247"/>
      <c r="H669" s="248"/>
      <c r="I669" s="249"/>
      <c r="J669" s="249"/>
      <c r="K669" s="244"/>
      <c r="L669" s="244"/>
      <c r="M669" s="175"/>
      <c r="N669" s="244"/>
      <c r="O669" s="244"/>
      <c r="P669" s="250"/>
    </row>
    <row r="670" spans="1:16" x14ac:dyDescent="0.35">
      <c r="A670" s="244"/>
      <c r="B670" s="244"/>
      <c r="C670" s="245"/>
      <c r="D670" s="246"/>
      <c r="E670" s="246"/>
      <c r="F670" s="246"/>
      <c r="G670" s="247"/>
      <c r="H670" s="248"/>
      <c r="I670" s="249"/>
      <c r="J670" s="249"/>
      <c r="K670" s="244"/>
      <c r="L670" s="244"/>
      <c r="M670" s="175"/>
      <c r="N670" s="244"/>
      <c r="O670" s="244"/>
      <c r="P670" s="250"/>
    </row>
    <row r="671" spans="1:16" x14ac:dyDescent="0.35">
      <c r="A671" s="244"/>
      <c r="B671" s="244"/>
      <c r="C671" s="245"/>
      <c r="D671" s="246"/>
      <c r="E671" s="246"/>
      <c r="F671" s="246"/>
      <c r="G671" s="247"/>
      <c r="H671" s="248"/>
      <c r="I671" s="249"/>
      <c r="J671" s="249"/>
      <c r="K671" s="175"/>
      <c r="L671" s="175"/>
      <c r="M671" s="175"/>
      <c r="N671" s="244"/>
      <c r="O671" s="244"/>
      <c r="P671" s="250"/>
    </row>
    <row r="672" spans="1:16" x14ac:dyDescent="0.35">
      <c r="A672" s="244"/>
      <c r="B672" s="244"/>
      <c r="C672" s="245"/>
      <c r="D672" s="246"/>
      <c r="E672" s="246"/>
      <c r="F672" s="246"/>
      <c r="G672" s="247"/>
      <c r="H672" s="248"/>
      <c r="I672" s="249"/>
      <c r="J672" s="249"/>
      <c r="K672" s="244"/>
      <c r="L672" s="244"/>
      <c r="M672" s="175"/>
      <c r="N672" s="244"/>
      <c r="O672" s="244"/>
      <c r="P672" s="250"/>
    </row>
    <row r="673" spans="1:16" x14ac:dyDescent="0.35">
      <c r="A673" s="244"/>
      <c r="B673" s="244"/>
      <c r="C673" s="245"/>
      <c r="D673" s="246"/>
      <c r="E673" s="246"/>
      <c r="F673" s="246"/>
      <c r="G673" s="247"/>
      <c r="H673" s="248"/>
      <c r="I673" s="249"/>
      <c r="J673" s="249"/>
      <c r="K673" s="244"/>
      <c r="L673" s="244"/>
      <c r="M673" s="175"/>
      <c r="N673" s="244"/>
      <c r="O673" s="244"/>
      <c r="P673" s="250"/>
    </row>
    <row r="674" spans="1:16" x14ac:dyDescent="0.35">
      <c r="A674" s="244"/>
      <c r="B674" s="244"/>
      <c r="C674" s="245"/>
      <c r="D674" s="246"/>
      <c r="E674" s="246"/>
      <c r="F674" s="246"/>
      <c r="G674" s="247"/>
      <c r="H674" s="248"/>
      <c r="I674" s="249"/>
      <c r="J674" s="249"/>
      <c r="K674" s="244"/>
      <c r="L674" s="244"/>
      <c r="M674" s="175"/>
      <c r="N674" s="244"/>
      <c r="O674" s="244"/>
      <c r="P674" s="250"/>
    </row>
    <row r="675" spans="1:16" x14ac:dyDescent="0.35">
      <c r="A675" s="244"/>
      <c r="B675" s="244"/>
      <c r="C675" s="245"/>
      <c r="D675" s="246"/>
      <c r="E675" s="246"/>
      <c r="F675" s="246"/>
      <c r="G675" s="247"/>
      <c r="H675" s="248"/>
      <c r="I675" s="249"/>
      <c r="J675" s="249"/>
      <c r="K675" s="244"/>
      <c r="L675" s="244"/>
      <c r="M675" s="175"/>
      <c r="N675" s="244"/>
      <c r="O675" s="244"/>
      <c r="P675" s="250"/>
    </row>
    <row r="676" spans="1:16" x14ac:dyDescent="0.35">
      <c r="A676" s="244"/>
      <c r="B676" s="244"/>
      <c r="C676" s="245"/>
      <c r="D676" s="246"/>
      <c r="E676" s="246"/>
      <c r="F676" s="246"/>
      <c r="G676" s="247"/>
      <c r="H676" s="248"/>
      <c r="I676" s="249"/>
      <c r="J676" s="249"/>
      <c r="K676" s="244"/>
      <c r="L676" s="244"/>
      <c r="M676" s="175"/>
      <c r="N676" s="244"/>
      <c r="O676" s="244"/>
      <c r="P676" s="250"/>
    </row>
    <row r="677" spans="1:16" x14ac:dyDescent="0.35">
      <c r="A677" s="244"/>
      <c r="B677" s="244"/>
      <c r="C677" s="245"/>
      <c r="D677" s="246"/>
      <c r="E677" s="246"/>
      <c r="F677" s="246"/>
      <c r="G677" s="247"/>
      <c r="H677" s="248"/>
      <c r="I677" s="249"/>
      <c r="J677" s="249"/>
      <c r="K677" s="175"/>
      <c r="L677" s="175"/>
      <c r="M677" s="175"/>
      <c r="N677" s="244"/>
      <c r="O677" s="244"/>
      <c r="P677" s="250"/>
    </row>
    <row r="678" spans="1:16" x14ac:dyDescent="0.35">
      <c r="A678" s="244"/>
      <c r="B678" s="244"/>
      <c r="C678" s="245"/>
      <c r="D678" s="246"/>
      <c r="E678" s="246"/>
      <c r="F678" s="246"/>
      <c r="G678" s="247"/>
      <c r="H678" s="248"/>
      <c r="I678" s="249"/>
      <c r="J678" s="249"/>
      <c r="K678" s="175"/>
      <c r="L678" s="175"/>
      <c r="M678" s="175"/>
      <c r="N678" s="244"/>
      <c r="O678" s="244"/>
      <c r="P678" s="250"/>
    </row>
    <row r="679" spans="1:16" x14ac:dyDescent="0.35">
      <c r="A679" s="244"/>
      <c r="B679" s="244"/>
      <c r="C679" s="245"/>
      <c r="D679" s="246"/>
      <c r="E679" s="246"/>
      <c r="F679" s="246"/>
      <c r="G679" s="247"/>
      <c r="H679" s="248"/>
      <c r="I679" s="249"/>
      <c r="J679" s="249"/>
      <c r="K679" s="244"/>
      <c r="L679" s="175"/>
      <c r="M679" s="175"/>
      <c r="N679" s="244"/>
      <c r="O679" s="244"/>
      <c r="P679" s="250"/>
    </row>
    <row r="680" spans="1:16" x14ac:dyDescent="0.35">
      <c r="A680" s="244"/>
      <c r="B680" s="244"/>
      <c r="C680" s="245"/>
      <c r="D680" s="246"/>
      <c r="E680" s="246"/>
      <c r="F680" s="246"/>
      <c r="G680" s="247"/>
      <c r="H680" s="248"/>
      <c r="I680" s="249"/>
      <c r="J680" s="249"/>
      <c r="K680" s="244"/>
      <c r="L680" s="244"/>
      <c r="M680" s="175"/>
      <c r="N680" s="244"/>
      <c r="O680" s="244"/>
      <c r="P680" s="250"/>
    </row>
    <row r="681" spans="1:16" x14ac:dyDescent="0.35">
      <c r="A681" s="244"/>
      <c r="B681" s="244"/>
      <c r="C681" s="245"/>
      <c r="D681" s="246"/>
      <c r="E681" s="246"/>
      <c r="F681" s="246"/>
      <c r="G681" s="247"/>
      <c r="H681" s="248"/>
      <c r="I681" s="249"/>
      <c r="J681" s="249"/>
      <c r="K681" s="244"/>
      <c r="L681" s="244"/>
      <c r="M681" s="175"/>
      <c r="N681" s="244"/>
      <c r="O681" s="244"/>
      <c r="P681" s="250"/>
    </row>
    <row r="682" spans="1:16" x14ac:dyDescent="0.35">
      <c r="A682" s="244"/>
      <c r="B682" s="244"/>
      <c r="C682" s="245"/>
      <c r="D682" s="246"/>
      <c r="E682" s="246"/>
      <c r="F682" s="246"/>
      <c r="G682" s="247"/>
      <c r="H682" s="248"/>
      <c r="I682" s="249"/>
      <c r="J682" s="249"/>
      <c r="K682" s="244"/>
      <c r="L682" s="244"/>
      <c r="M682" s="175"/>
      <c r="N682" s="244"/>
      <c r="O682" s="244"/>
      <c r="P682" s="250"/>
    </row>
    <row r="683" spans="1:16" x14ac:dyDescent="0.35">
      <c r="A683" s="244"/>
      <c r="B683" s="244"/>
      <c r="C683" s="245"/>
      <c r="D683" s="246"/>
      <c r="E683" s="246"/>
      <c r="F683" s="246"/>
      <c r="G683" s="247"/>
      <c r="H683" s="248"/>
      <c r="I683" s="249"/>
      <c r="J683" s="249"/>
      <c r="K683" s="244"/>
      <c r="L683" s="244"/>
      <c r="M683" s="175"/>
      <c r="N683" s="244"/>
      <c r="O683" s="244"/>
      <c r="P683" s="250"/>
    </row>
    <row r="684" spans="1:16" x14ac:dyDescent="0.35">
      <c r="A684" s="244"/>
      <c r="B684" s="244"/>
      <c r="C684" s="245"/>
      <c r="D684" s="246"/>
      <c r="E684" s="246"/>
      <c r="F684" s="246"/>
      <c r="G684" s="247"/>
      <c r="H684" s="248"/>
      <c r="I684" s="249"/>
      <c r="J684" s="249"/>
      <c r="K684" s="244"/>
      <c r="L684" s="244"/>
      <c r="M684" s="175"/>
      <c r="N684" s="244"/>
      <c r="O684" s="244"/>
      <c r="P684" s="250"/>
    </row>
    <row r="685" spans="1:16" x14ac:dyDescent="0.35">
      <c r="A685" s="251"/>
      <c r="B685" s="251"/>
      <c r="C685" s="252"/>
      <c r="D685" s="253"/>
      <c r="E685" s="253"/>
      <c r="F685" s="253"/>
      <c r="G685" s="254"/>
      <c r="H685" s="255"/>
      <c r="I685" s="256"/>
      <c r="J685" s="256"/>
      <c r="K685" s="251"/>
      <c r="L685" s="251"/>
      <c r="M685" s="241"/>
      <c r="N685" s="251"/>
      <c r="O685" s="251"/>
      <c r="P685" s="257"/>
    </row>
    <row r="686" spans="1:16" x14ac:dyDescent="0.35">
      <c r="A686" s="174"/>
      <c r="B686" s="174"/>
      <c r="C686" s="225"/>
      <c r="D686" s="10"/>
      <c r="E686" s="10"/>
      <c r="F686" s="10"/>
      <c r="G686" s="226"/>
      <c r="H686" s="227"/>
      <c r="I686" s="228"/>
      <c r="J686" s="228"/>
      <c r="K686" s="175"/>
      <c r="L686" s="175"/>
      <c r="M686" s="175"/>
      <c r="N686" s="174"/>
      <c r="O686" s="174"/>
      <c r="P686" s="229"/>
    </row>
    <row r="687" spans="1:16" x14ac:dyDescent="0.35">
      <c r="A687" s="174"/>
      <c r="B687" s="174"/>
      <c r="C687" s="225"/>
      <c r="D687" s="10"/>
      <c r="E687" s="10"/>
      <c r="F687" s="10"/>
      <c r="G687" s="226"/>
      <c r="H687" s="227"/>
      <c r="I687" s="228"/>
      <c r="J687" s="228"/>
      <c r="K687" s="175"/>
      <c r="L687" s="175"/>
      <c r="M687" s="175"/>
      <c r="N687" s="174"/>
      <c r="O687" s="174"/>
      <c r="P687" s="229"/>
    </row>
    <row r="688" spans="1:16" x14ac:dyDescent="0.35">
      <c r="A688" s="174"/>
      <c r="B688" s="174"/>
      <c r="C688" s="225"/>
      <c r="D688" s="10"/>
      <c r="E688" s="10"/>
      <c r="F688" s="10"/>
      <c r="G688" s="226"/>
      <c r="H688" s="227"/>
      <c r="I688" s="228"/>
      <c r="J688" s="228"/>
      <c r="K688" s="175"/>
      <c r="L688" s="175"/>
      <c r="M688" s="175"/>
      <c r="N688" s="174"/>
      <c r="O688" s="174"/>
      <c r="P688" s="229"/>
    </row>
    <row r="689" spans="1:16" x14ac:dyDescent="0.35">
      <c r="A689" s="174"/>
      <c r="B689" s="174"/>
      <c r="C689" s="225"/>
      <c r="D689" s="10"/>
      <c r="E689" s="10"/>
      <c r="F689" s="10"/>
      <c r="G689" s="226"/>
      <c r="H689" s="227"/>
      <c r="I689" s="228"/>
      <c r="J689" s="228"/>
      <c r="K689" s="175"/>
      <c r="L689" s="175"/>
      <c r="M689" s="175"/>
      <c r="N689" s="174"/>
      <c r="O689" s="174"/>
      <c r="P689" s="229"/>
    </row>
    <row r="690" spans="1:16" x14ac:dyDescent="0.35">
      <c r="A690" s="174"/>
      <c r="B690" s="174"/>
      <c r="C690" s="225"/>
      <c r="D690" s="10"/>
      <c r="E690" s="10"/>
      <c r="F690" s="10"/>
      <c r="G690" s="226"/>
      <c r="H690" s="227"/>
      <c r="I690" s="228"/>
      <c r="J690" s="228"/>
      <c r="K690" s="175"/>
      <c r="L690" s="175"/>
      <c r="M690" s="175"/>
      <c r="N690" s="174"/>
      <c r="O690" s="174"/>
      <c r="P690" s="229"/>
    </row>
    <row r="691" spans="1:16" x14ac:dyDescent="0.35">
      <c r="A691" s="174"/>
      <c r="B691" s="174"/>
      <c r="C691" s="225"/>
      <c r="D691" s="10"/>
      <c r="E691" s="10"/>
      <c r="F691" s="10"/>
      <c r="G691" s="226"/>
      <c r="H691" s="227"/>
      <c r="I691" s="228"/>
      <c r="J691" s="228"/>
      <c r="K691" s="175"/>
      <c r="L691" s="175"/>
      <c r="M691" s="175"/>
      <c r="N691" s="174"/>
      <c r="O691" s="174"/>
      <c r="P691" s="229"/>
    </row>
    <row r="692" spans="1:16" x14ac:dyDescent="0.35">
      <c r="A692" s="174"/>
      <c r="B692" s="174"/>
      <c r="C692" s="225"/>
      <c r="D692" s="10"/>
      <c r="E692" s="10"/>
      <c r="F692" s="10"/>
      <c r="G692" s="226"/>
      <c r="H692" s="227"/>
      <c r="I692" s="228"/>
      <c r="J692" s="228"/>
      <c r="K692" s="175"/>
      <c r="L692" s="175"/>
      <c r="M692" s="175"/>
      <c r="N692" s="174"/>
      <c r="O692" s="174"/>
      <c r="P692" s="229"/>
    </row>
    <row r="693" spans="1:16" x14ac:dyDescent="0.35">
      <c r="A693" s="174"/>
      <c r="B693" s="174"/>
      <c r="C693" s="225"/>
      <c r="D693" s="10"/>
      <c r="E693" s="10"/>
      <c r="F693" s="10"/>
      <c r="G693" s="226"/>
      <c r="H693" s="227"/>
      <c r="I693" s="228"/>
      <c r="J693" s="228"/>
      <c r="K693" s="175"/>
      <c r="L693" s="175"/>
      <c r="M693" s="175"/>
      <c r="N693" s="174"/>
      <c r="O693" s="174"/>
      <c r="P693" s="229"/>
    </row>
    <row r="694" spans="1:16" x14ac:dyDescent="0.35">
      <c r="A694" s="174"/>
      <c r="B694" s="174"/>
      <c r="C694" s="225"/>
      <c r="D694" s="10"/>
      <c r="E694" s="10"/>
      <c r="F694" s="10"/>
      <c r="G694" s="226"/>
      <c r="H694" s="227"/>
      <c r="I694" s="228"/>
      <c r="J694" s="228"/>
      <c r="K694" s="174"/>
      <c r="L694" s="174"/>
      <c r="M694" s="175"/>
      <c r="N694" s="174"/>
      <c r="O694" s="174"/>
      <c r="P694" s="229"/>
    </row>
    <row r="695" spans="1:16" x14ac:dyDescent="0.35">
      <c r="A695" s="174"/>
      <c r="B695" s="174"/>
      <c r="C695" s="225"/>
      <c r="D695" s="10"/>
      <c r="E695" s="10"/>
      <c r="F695" s="10"/>
      <c r="G695" s="226"/>
      <c r="H695" s="227"/>
      <c r="I695" s="228"/>
      <c r="J695" s="228"/>
      <c r="K695" s="175"/>
      <c r="L695" s="175"/>
      <c r="M695" s="175"/>
      <c r="N695" s="174"/>
      <c r="O695" s="174"/>
      <c r="P695" s="229"/>
    </row>
    <row r="696" spans="1:16" x14ac:dyDescent="0.35">
      <c r="A696" s="174"/>
      <c r="B696" s="174"/>
      <c r="C696" s="225"/>
      <c r="D696" s="10"/>
      <c r="E696" s="10"/>
      <c r="F696" s="10"/>
      <c r="G696" s="226"/>
      <c r="H696" s="227"/>
      <c r="I696" s="228"/>
      <c r="J696" s="228"/>
      <c r="K696" s="175"/>
      <c r="L696" s="175"/>
      <c r="M696" s="175"/>
      <c r="N696" s="174"/>
      <c r="O696" s="174"/>
      <c r="P696" s="229"/>
    </row>
    <row r="697" spans="1:16" x14ac:dyDescent="0.35">
      <c r="A697" s="174"/>
      <c r="B697" s="174"/>
      <c r="C697" s="225"/>
      <c r="D697" s="10"/>
      <c r="E697" s="10"/>
      <c r="F697" s="10"/>
      <c r="G697" s="226"/>
      <c r="H697" s="227"/>
      <c r="I697" s="228"/>
      <c r="J697" s="228"/>
      <c r="K697" s="174"/>
      <c r="L697" s="174"/>
      <c r="M697" s="175"/>
      <c r="N697" s="174"/>
      <c r="O697" s="174"/>
      <c r="P697" s="229"/>
    </row>
    <row r="698" spans="1:16" x14ac:dyDescent="0.35">
      <c r="A698" s="174"/>
      <c r="B698" s="174"/>
      <c r="C698" s="225"/>
      <c r="D698" s="10"/>
      <c r="E698" s="10"/>
      <c r="F698" s="10"/>
      <c r="G698" s="226"/>
      <c r="H698" s="227"/>
      <c r="I698" s="228"/>
      <c r="J698" s="228"/>
      <c r="K698" s="174"/>
      <c r="L698" s="174"/>
      <c r="M698" s="175"/>
      <c r="N698" s="174"/>
      <c r="O698" s="174"/>
      <c r="P698" s="229"/>
    </row>
    <row r="699" spans="1:16" x14ac:dyDescent="0.35">
      <c r="A699" s="174"/>
      <c r="B699" s="174"/>
      <c r="C699" s="225"/>
      <c r="D699" s="10"/>
      <c r="E699" s="10"/>
      <c r="F699" s="10"/>
      <c r="G699" s="226"/>
      <c r="H699" s="227"/>
      <c r="I699" s="228"/>
      <c r="J699" s="228"/>
      <c r="K699" s="175"/>
      <c r="L699" s="175"/>
      <c r="M699" s="175"/>
      <c r="N699" s="174"/>
      <c r="O699" s="174"/>
      <c r="P699" s="229"/>
    </row>
    <row r="700" spans="1:16" x14ac:dyDescent="0.35">
      <c r="A700" s="174"/>
      <c r="B700" s="174"/>
      <c r="C700" s="225"/>
      <c r="D700" s="10"/>
      <c r="E700" s="10"/>
      <c r="F700" s="10"/>
      <c r="G700" s="226"/>
      <c r="H700" s="227"/>
      <c r="I700" s="228"/>
      <c r="J700" s="228"/>
      <c r="K700" s="175"/>
      <c r="L700" s="175"/>
      <c r="M700" s="175"/>
      <c r="N700" s="174"/>
      <c r="O700" s="174"/>
      <c r="P700" s="229"/>
    </row>
    <row r="701" spans="1:16" x14ac:dyDescent="0.35">
      <c r="A701" s="174"/>
      <c r="B701" s="174"/>
      <c r="C701" s="225"/>
      <c r="D701" s="10"/>
      <c r="E701" s="10"/>
      <c r="F701" s="10"/>
      <c r="G701" s="226"/>
      <c r="H701" s="227"/>
      <c r="I701" s="228"/>
      <c r="J701" s="228"/>
      <c r="K701" s="175"/>
      <c r="L701" s="175"/>
      <c r="M701" s="175"/>
      <c r="N701" s="174"/>
      <c r="O701" s="174"/>
      <c r="P701" s="229"/>
    </row>
    <row r="702" spans="1:16" x14ac:dyDescent="0.35">
      <c r="A702" s="174"/>
      <c r="B702" s="174"/>
      <c r="C702" s="225"/>
      <c r="D702" s="10"/>
      <c r="E702" s="10"/>
      <c r="F702" s="10"/>
      <c r="G702" s="226"/>
      <c r="H702" s="227"/>
      <c r="I702" s="228"/>
      <c r="J702" s="228"/>
      <c r="K702" s="174"/>
      <c r="L702" s="174"/>
      <c r="M702" s="175"/>
      <c r="N702" s="174"/>
      <c r="O702" s="174"/>
      <c r="P702" s="229"/>
    </row>
    <row r="703" spans="1:16" x14ac:dyDescent="0.35">
      <c r="A703" s="174"/>
      <c r="B703" s="174"/>
      <c r="C703" s="225"/>
      <c r="D703" s="10"/>
      <c r="E703" s="10"/>
      <c r="F703" s="10"/>
      <c r="G703" s="226"/>
      <c r="H703" s="227"/>
      <c r="I703" s="228"/>
      <c r="J703" s="228"/>
      <c r="K703" s="175"/>
      <c r="L703" s="175"/>
      <c r="M703" s="175"/>
      <c r="N703" s="174"/>
      <c r="O703" s="174"/>
      <c r="P703" s="229"/>
    </row>
    <row r="704" spans="1:16" x14ac:dyDescent="0.35">
      <c r="A704" s="174"/>
      <c r="B704" s="174"/>
      <c r="C704" s="225"/>
      <c r="D704" s="10"/>
      <c r="E704" s="10"/>
      <c r="F704" s="10"/>
      <c r="G704" s="226"/>
      <c r="H704" s="227"/>
      <c r="I704" s="228"/>
      <c r="J704" s="228"/>
      <c r="K704" s="175"/>
      <c r="L704" s="175"/>
      <c r="M704" s="175"/>
      <c r="N704" s="174"/>
      <c r="O704" s="174"/>
      <c r="P704" s="229"/>
    </row>
    <row r="705" spans="1:16" x14ac:dyDescent="0.35">
      <c r="A705" s="174"/>
      <c r="B705" s="174"/>
      <c r="C705" s="225"/>
      <c r="D705" s="10"/>
      <c r="E705" s="10"/>
      <c r="F705" s="10"/>
      <c r="G705" s="226"/>
      <c r="H705" s="227"/>
      <c r="I705" s="228"/>
      <c r="J705" s="228"/>
      <c r="K705" s="175"/>
      <c r="L705" s="175"/>
      <c r="M705" s="175"/>
      <c r="N705" s="174"/>
      <c r="O705" s="174"/>
      <c r="P705" s="229"/>
    </row>
    <row r="706" spans="1:16" x14ac:dyDescent="0.35">
      <c r="A706" s="174"/>
      <c r="B706" s="174"/>
      <c r="C706" s="225"/>
      <c r="D706" s="10"/>
      <c r="E706" s="10"/>
      <c r="F706" s="10"/>
      <c r="G706" s="226"/>
      <c r="H706" s="227"/>
      <c r="I706" s="228"/>
      <c r="J706" s="228"/>
      <c r="K706" s="175"/>
      <c r="L706" s="175"/>
      <c r="M706" s="175"/>
      <c r="N706" s="174"/>
      <c r="O706" s="174"/>
      <c r="P706" s="229"/>
    </row>
    <row r="707" spans="1:16" x14ac:dyDescent="0.35">
      <c r="A707" s="174"/>
      <c r="B707" s="174"/>
      <c r="C707" s="225"/>
      <c r="D707" s="10"/>
      <c r="E707" s="10"/>
      <c r="F707" s="10"/>
      <c r="G707" s="226"/>
      <c r="H707" s="227"/>
      <c r="I707" s="228"/>
      <c r="J707" s="228"/>
      <c r="K707" s="175"/>
      <c r="L707" s="175"/>
      <c r="M707" s="175"/>
      <c r="N707" s="174"/>
      <c r="O707" s="174"/>
      <c r="P707" s="229"/>
    </row>
    <row r="708" spans="1:16" x14ac:dyDescent="0.35">
      <c r="A708" s="174"/>
      <c r="B708" s="174"/>
      <c r="C708" s="225"/>
      <c r="D708" s="10"/>
      <c r="E708" s="10"/>
      <c r="F708" s="10"/>
      <c r="G708" s="226"/>
      <c r="H708" s="227"/>
      <c r="I708" s="228"/>
      <c r="J708" s="228"/>
      <c r="K708" s="175"/>
      <c r="L708" s="175"/>
      <c r="M708" s="175"/>
      <c r="N708" s="174"/>
      <c r="O708" s="174"/>
      <c r="P708" s="229"/>
    </row>
    <row r="709" spans="1:16" x14ac:dyDescent="0.35">
      <c r="A709" s="174"/>
      <c r="B709" s="174"/>
      <c r="C709" s="225"/>
      <c r="D709" s="10"/>
      <c r="E709" s="10"/>
      <c r="F709" s="10"/>
      <c r="G709" s="226"/>
      <c r="H709" s="227"/>
      <c r="I709" s="228"/>
      <c r="J709" s="228"/>
      <c r="K709" s="175"/>
      <c r="L709" s="175"/>
      <c r="M709" s="175"/>
      <c r="N709" s="174"/>
      <c r="O709" s="174"/>
      <c r="P709" s="229"/>
    </row>
    <row r="710" spans="1:16" x14ac:dyDescent="0.35">
      <c r="A710" s="174"/>
      <c r="B710" s="174"/>
      <c r="C710" s="225"/>
      <c r="D710" s="10"/>
      <c r="E710" s="10"/>
      <c r="F710" s="10"/>
      <c r="G710" s="226"/>
      <c r="H710" s="227"/>
      <c r="I710" s="228"/>
      <c r="J710" s="228"/>
      <c r="K710" s="175"/>
      <c r="L710" s="175"/>
      <c r="M710" s="175"/>
      <c r="N710" s="174"/>
      <c r="O710" s="174"/>
      <c r="P710" s="229"/>
    </row>
    <row r="711" spans="1:16" x14ac:dyDescent="0.35">
      <c r="A711" s="174"/>
      <c r="B711" s="174"/>
      <c r="C711" s="225"/>
      <c r="D711" s="10"/>
      <c r="E711" s="10"/>
      <c r="F711" s="10"/>
      <c r="G711" s="226"/>
      <c r="H711" s="227"/>
      <c r="I711" s="228"/>
      <c r="J711" s="228"/>
      <c r="K711" s="175"/>
      <c r="L711" s="175"/>
      <c r="M711" s="175"/>
      <c r="N711" s="174"/>
      <c r="O711" s="174"/>
      <c r="P711" s="229"/>
    </row>
    <row r="712" spans="1:16" x14ac:dyDescent="0.35">
      <c r="A712" s="174"/>
      <c r="B712" s="174"/>
      <c r="C712" s="225"/>
      <c r="D712" s="10"/>
      <c r="E712" s="10"/>
      <c r="F712" s="10"/>
      <c r="G712" s="226"/>
      <c r="H712" s="227"/>
      <c r="I712" s="228"/>
      <c r="J712" s="228"/>
      <c r="K712" s="175"/>
      <c r="L712" s="175"/>
      <c r="M712" s="175"/>
      <c r="N712" s="174"/>
      <c r="O712" s="174"/>
      <c r="P712" s="229"/>
    </row>
    <row r="713" spans="1:16" x14ac:dyDescent="0.35">
      <c r="A713" s="174"/>
      <c r="B713" s="174"/>
      <c r="C713" s="225"/>
      <c r="D713" s="10"/>
      <c r="E713" s="10"/>
      <c r="F713" s="10"/>
      <c r="G713" s="226"/>
      <c r="H713" s="227"/>
      <c r="I713" s="228"/>
      <c r="J713" s="228"/>
      <c r="K713" s="175"/>
      <c r="L713" s="175"/>
      <c r="M713" s="175"/>
      <c r="N713" s="174"/>
      <c r="O713" s="174"/>
      <c r="P713" s="229"/>
    </row>
    <row r="714" spans="1:16" x14ac:dyDescent="0.35">
      <c r="A714" s="174"/>
      <c r="B714" s="174"/>
      <c r="C714" s="225"/>
      <c r="D714" s="10"/>
      <c r="E714" s="10"/>
      <c r="F714" s="10"/>
      <c r="G714" s="226"/>
      <c r="H714" s="227"/>
      <c r="I714" s="228"/>
      <c r="J714" s="228"/>
      <c r="K714" s="175"/>
      <c r="L714" s="175"/>
      <c r="M714" s="175"/>
      <c r="N714" s="174"/>
      <c r="O714" s="174"/>
      <c r="P714" s="229"/>
    </row>
    <row r="715" spans="1:16" x14ac:dyDescent="0.35">
      <c r="A715" s="174"/>
      <c r="B715" s="174"/>
      <c r="C715" s="225"/>
      <c r="D715" s="10"/>
      <c r="E715" s="10"/>
      <c r="F715" s="10"/>
      <c r="G715" s="226"/>
      <c r="H715" s="227"/>
      <c r="I715" s="228"/>
      <c r="J715" s="228"/>
      <c r="K715" s="175"/>
      <c r="L715" s="175"/>
      <c r="M715" s="175"/>
      <c r="N715" s="174"/>
      <c r="O715" s="174"/>
      <c r="P715" s="229"/>
    </row>
    <row r="716" spans="1:16" x14ac:dyDescent="0.35">
      <c r="A716" s="174"/>
      <c r="B716" s="174"/>
      <c r="C716" s="225"/>
      <c r="D716" s="10"/>
      <c r="E716" s="10"/>
      <c r="F716" s="10"/>
      <c r="G716" s="226"/>
      <c r="H716" s="227"/>
      <c r="I716" s="228"/>
      <c r="J716" s="228"/>
      <c r="K716" s="175"/>
      <c r="L716" s="175"/>
      <c r="M716" s="175"/>
      <c r="N716" s="174"/>
      <c r="O716" s="174"/>
      <c r="P716" s="229"/>
    </row>
    <row r="717" spans="1:16" x14ac:dyDescent="0.35">
      <c r="A717" s="174"/>
      <c r="B717" s="174"/>
      <c r="C717" s="225"/>
      <c r="D717" s="10"/>
      <c r="E717" s="10"/>
      <c r="F717" s="10"/>
      <c r="G717" s="226"/>
      <c r="H717" s="227"/>
      <c r="I717" s="228"/>
      <c r="J717" s="228"/>
      <c r="K717" s="175"/>
      <c r="L717" s="175"/>
      <c r="M717" s="175"/>
      <c r="N717" s="174"/>
      <c r="O717" s="174"/>
      <c r="P717" s="229"/>
    </row>
    <row r="718" spans="1:16" x14ac:dyDescent="0.35">
      <c r="A718" s="174"/>
      <c r="B718" s="174"/>
      <c r="C718" s="225"/>
      <c r="D718" s="10"/>
      <c r="E718" s="10"/>
      <c r="F718" s="10"/>
      <c r="G718" s="226"/>
      <c r="H718" s="227"/>
      <c r="I718" s="228"/>
      <c r="J718" s="228"/>
      <c r="K718" s="175"/>
      <c r="L718" s="175"/>
      <c r="M718" s="175"/>
      <c r="N718" s="174"/>
      <c r="O718" s="174"/>
      <c r="P718" s="229"/>
    </row>
    <row r="719" spans="1:16" x14ac:dyDescent="0.35">
      <c r="A719" s="174"/>
      <c r="B719" s="174"/>
      <c r="C719" s="225"/>
      <c r="D719" s="10"/>
      <c r="E719" s="10"/>
      <c r="F719" s="10"/>
      <c r="G719" s="226"/>
      <c r="H719" s="227"/>
      <c r="I719" s="228"/>
      <c r="J719" s="228"/>
      <c r="K719" s="174"/>
      <c r="L719" s="174"/>
      <c r="M719" s="175"/>
      <c r="N719" s="174"/>
      <c r="O719" s="174"/>
      <c r="P719" s="229"/>
    </row>
    <row r="720" spans="1:16" x14ac:dyDescent="0.35">
      <c r="A720" s="174"/>
      <c r="B720" s="174"/>
      <c r="C720" s="225"/>
      <c r="D720" s="10"/>
      <c r="E720" s="10"/>
      <c r="F720" s="10"/>
      <c r="G720" s="226"/>
      <c r="H720" s="227"/>
      <c r="I720" s="228"/>
      <c r="J720" s="228"/>
      <c r="K720" s="174"/>
      <c r="L720" s="174"/>
      <c r="M720" s="175"/>
      <c r="N720" s="174"/>
      <c r="O720" s="174"/>
      <c r="P720" s="229"/>
    </row>
    <row r="721" spans="1:16" x14ac:dyDescent="0.35">
      <c r="A721" s="174"/>
      <c r="B721" s="174"/>
      <c r="C721" s="225"/>
      <c r="D721" s="10"/>
      <c r="E721" s="10"/>
      <c r="F721" s="10"/>
      <c r="G721" s="226"/>
      <c r="H721" s="227"/>
      <c r="I721" s="228"/>
      <c r="J721" s="228"/>
      <c r="K721" s="175"/>
      <c r="L721" s="175"/>
      <c r="M721" s="175"/>
      <c r="N721" s="174"/>
      <c r="O721" s="174"/>
      <c r="P721" s="229"/>
    </row>
    <row r="722" spans="1:16" x14ac:dyDescent="0.35">
      <c r="A722" s="174"/>
      <c r="B722" s="174"/>
      <c r="C722" s="225"/>
      <c r="D722" s="10"/>
      <c r="E722" s="10"/>
      <c r="F722" s="10"/>
      <c r="G722" s="226"/>
      <c r="H722" s="227"/>
      <c r="I722" s="228"/>
      <c r="J722" s="228"/>
      <c r="K722" s="174"/>
      <c r="L722" s="174"/>
      <c r="M722" s="175"/>
      <c r="N722" s="174"/>
      <c r="O722" s="174"/>
      <c r="P722" s="229"/>
    </row>
    <row r="723" spans="1:16" x14ac:dyDescent="0.35">
      <c r="A723" s="195"/>
      <c r="B723" s="195"/>
      <c r="C723" s="196"/>
      <c r="D723" s="197"/>
      <c r="E723" s="197"/>
      <c r="F723" s="197"/>
      <c r="G723" s="198"/>
      <c r="H723" s="199"/>
      <c r="I723" s="200"/>
      <c r="J723" s="200"/>
      <c r="K723" s="175"/>
      <c r="L723" s="175"/>
      <c r="M723" s="175"/>
      <c r="N723" s="195"/>
      <c r="O723" s="195"/>
      <c r="P723" s="201"/>
    </row>
    <row r="724" spans="1:16" x14ac:dyDescent="0.35">
      <c r="A724" s="195"/>
      <c r="B724" s="195"/>
      <c r="C724" s="196"/>
      <c r="D724" s="197"/>
      <c r="E724" s="197"/>
      <c r="F724" s="197"/>
      <c r="G724" s="198"/>
      <c r="H724" s="199"/>
      <c r="I724" s="200"/>
      <c r="J724" s="200"/>
      <c r="K724" s="175"/>
      <c r="L724" s="175"/>
      <c r="M724" s="175"/>
      <c r="N724" s="195"/>
      <c r="O724" s="195"/>
      <c r="P724" s="201"/>
    </row>
    <row r="725" spans="1:16" x14ac:dyDescent="0.35">
      <c r="A725" s="195"/>
      <c r="B725" s="195"/>
      <c r="C725" s="196"/>
      <c r="D725" s="197"/>
      <c r="E725" s="197"/>
      <c r="F725" s="197"/>
      <c r="G725" s="198"/>
      <c r="H725" s="199"/>
      <c r="I725" s="200"/>
      <c r="J725" s="200"/>
      <c r="K725" s="175"/>
      <c r="L725" s="175"/>
      <c r="M725" s="175"/>
      <c r="N725" s="195"/>
      <c r="O725" s="195"/>
      <c r="P725" s="201"/>
    </row>
    <row r="726" spans="1:16" x14ac:dyDescent="0.35">
      <c r="A726" s="195"/>
      <c r="B726" s="195"/>
      <c r="C726" s="196"/>
      <c r="D726" s="197"/>
      <c r="E726" s="197"/>
      <c r="F726" s="197"/>
      <c r="G726" s="198"/>
      <c r="H726" s="199"/>
      <c r="I726" s="200"/>
      <c r="J726" s="200"/>
      <c r="K726" s="195"/>
      <c r="L726" s="175"/>
      <c r="M726" s="175"/>
      <c r="N726" s="195"/>
      <c r="O726" s="195"/>
      <c r="P726" s="201"/>
    </row>
    <row r="727" spans="1:16" x14ac:dyDescent="0.35">
      <c r="A727" s="195"/>
      <c r="B727" s="195"/>
      <c r="C727" s="196"/>
      <c r="D727" s="197"/>
      <c r="E727" s="197"/>
      <c r="F727" s="197"/>
      <c r="G727" s="198"/>
      <c r="H727" s="199"/>
      <c r="I727" s="200"/>
      <c r="J727" s="200"/>
      <c r="K727" s="195"/>
      <c r="L727" s="195"/>
      <c r="M727" s="175"/>
      <c r="N727" s="195"/>
      <c r="O727" s="195"/>
      <c r="P727" s="201"/>
    </row>
    <row r="728" spans="1:16" x14ac:dyDescent="0.35">
      <c r="A728" s="195"/>
      <c r="B728" s="195"/>
      <c r="C728" s="196"/>
      <c r="D728" s="197"/>
      <c r="E728" s="197"/>
      <c r="F728" s="197"/>
      <c r="G728" s="198"/>
      <c r="H728" s="199"/>
      <c r="I728" s="200"/>
      <c r="J728" s="200"/>
      <c r="K728" s="195"/>
      <c r="L728" s="175"/>
      <c r="M728" s="175"/>
      <c r="N728" s="195"/>
      <c r="O728" s="195"/>
      <c r="P728" s="201"/>
    </row>
    <row r="729" spans="1:16" x14ac:dyDescent="0.35">
      <c r="A729" s="195"/>
      <c r="B729" s="195"/>
      <c r="C729" s="196"/>
      <c r="D729" s="197"/>
      <c r="E729" s="197"/>
      <c r="F729" s="197"/>
      <c r="G729" s="198"/>
      <c r="H729" s="199"/>
      <c r="I729" s="200"/>
      <c r="J729" s="200"/>
      <c r="K729" s="195"/>
      <c r="L729" s="195"/>
      <c r="M729" s="175"/>
      <c r="N729" s="195"/>
      <c r="O729" s="195"/>
      <c r="P729" s="201"/>
    </row>
    <row r="730" spans="1:16" x14ac:dyDescent="0.35">
      <c r="A730" s="195"/>
      <c r="B730" s="195"/>
      <c r="C730" s="196"/>
      <c r="D730" s="197"/>
      <c r="E730" s="197"/>
      <c r="F730" s="197"/>
      <c r="G730" s="198"/>
      <c r="H730" s="199"/>
      <c r="I730" s="200"/>
      <c r="J730" s="200"/>
      <c r="K730" s="195"/>
      <c r="L730" s="195"/>
      <c r="M730" s="175"/>
      <c r="N730" s="195"/>
      <c r="O730" s="195"/>
      <c r="P730" s="201"/>
    </row>
    <row r="731" spans="1:16" x14ac:dyDescent="0.35">
      <c r="A731" s="195"/>
      <c r="B731" s="195"/>
      <c r="C731" s="196"/>
      <c r="D731" s="197"/>
      <c r="E731" s="197"/>
      <c r="F731" s="197"/>
      <c r="G731" s="198"/>
      <c r="H731" s="199"/>
      <c r="I731" s="200"/>
      <c r="J731" s="200"/>
      <c r="K731" s="175"/>
      <c r="L731" s="175"/>
      <c r="M731" s="175"/>
      <c r="N731" s="195"/>
      <c r="O731" s="195"/>
      <c r="P731" s="201"/>
    </row>
    <row r="732" spans="1:16" x14ac:dyDescent="0.35">
      <c r="A732" s="195"/>
      <c r="B732" s="195"/>
      <c r="C732" s="196"/>
      <c r="D732" s="197"/>
      <c r="E732" s="197"/>
      <c r="F732" s="197"/>
      <c r="G732" s="198"/>
      <c r="H732" s="199"/>
      <c r="I732" s="200"/>
      <c r="J732" s="200"/>
      <c r="K732" s="175"/>
      <c r="L732" s="175"/>
      <c r="M732" s="175"/>
      <c r="N732" s="195"/>
      <c r="O732" s="195"/>
      <c r="P732" s="201"/>
    </row>
    <row r="733" spans="1:16" x14ac:dyDescent="0.35">
      <c r="A733" s="195"/>
      <c r="B733" s="195"/>
      <c r="C733" s="196"/>
      <c r="D733" s="197"/>
      <c r="E733" s="197"/>
      <c r="F733" s="197"/>
      <c r="G733" s="198"/>
      <c r="H733" s="199"/>
      <c r="I733" s="200"/>
      <c r="J733" s="200"/>
      <c r="K733" s="175"/>
      <c r="L733" s="175"/>
      <c r="M733" s="175"/>
      <c r="N733" s="195"/>
      <c r="O733" s="195"/>
      <c r="P733" s="201"/>
    </row>
    <row r="734" spans="1:16" x14ac:dyDescent="0.35">
      <c r="A734" s="195"/>
      <c r="B734" s="195"/>
      <c r="C734" s="196"/>
      <c r="D734" s="197"/>
      <c r="E734" s="197"/>
      <c r="F734" s="197"/>
      <c r="G734" s="198"/>
      <c r="H734" s="199"/>
      <c r="I734" s="200"/>
      <c r="J734" s="200"/>
      <c r="K734" s="175"/>
      <c r="L734" s="175"/>
      <c r="M734" s="175"/>
      <c r="N734" s="195"/>
      <c r="O734" s="195"/>
      <c r="P734" s="201"/>
    </row>
    <row r="735" spans="1:16" x14ac:dyDescent="0.35">
      <c r="A735" s="195"/>
      <c r="B735" s="195"/>
      <c r="C735" s="196"/>
      <c r="D735" s="197"/>
      <c r="E735" s="197"/>
      <c r="F735" s="197"/>
      <c r="G735" s="198"/>
      <c r="H735" s="199"/>
      <c r="I735" s="200"/>
      <c r="J735" s="200"/>
      <c r="K735" s="175"/>
      <c r="L735" s="175"/>
      <c r="M735" s="175"/>
      <c r="N735" s="195"/>
      <c r="O735" s="195"/>
      <c r="P735" s="201"/>
    </row>
    <row r="736" spans="1:16" x14ac:dyDescent="0.35">
      <c r="A736" s="195"/>
      <c r="B736" s="195"/>
      <c r="C736" s="196"/>
      <c r="D736" s="197"/>
      <c r="E736" s="197"/>
      <c r="F736" s="197"/>
      <c r="G736" s="198"/>
      <c r="H736" s="199"/>
      <c r="I736" s="200"/>
      <c r="J736" s="200"/>
      <c r="K736" s="175"/>
      <c r="L736" s="175"/>
      <c r="M736" s="175"/>
      <c r="N736" s="195"/>
      <c r="O736" s="195"/>
      <c r="P736" s="201"/>
    </row>
    <row r="737" spans="1:16" x14ac:dyDescent="0.35">
      <c r="A737" s="195"/>
      <c r="B737" s="195"/>
      <c r="C737" s="196"/>
      <c r="D737" s="197"/>
      <c r="E737" s="197"/>
      <c r="F737" s="197"/>
      <c r="G737" s="198"/>
      <c r="H737" s="199"/>
      <c r="I737" s="200"/>
      <c r="J737" s="200"/>
      <c r="K737" s="175"/>
      <c r="L737" s="175"/>
      <c r="M737" s="175"/>
      <c r="N737" s="195"/>
      <c r="O737" s="195"/>
      <c r="P737" s="201"/>
    </row>
    <row r="738" spans="1:16" x14ac:dyDescent="0.35">
      <c r="A738" s="195"/>
      <c r="B738" s="195"/>
      <c r="C738" s="196"/>
      <c r="D738" s="197"/>
      <c r="E738" s="197"/>
      <c r="F738" s="197"/>
      <c r="G738" s="198"/>
      <c r="H738" s="199"/>
      <c r="I738" s="200"/>
      <c r="J738" s="200"/>
      <c r="K738" s="175"/>
      <c r="L738" s="175"/>
      <c r="M738" s="175"/>
      <c r="N738" s="195"/>
      <c r="O738" s="195"/>
      <c r="P738" s="201"/>
    </row>
    <row r="739" spans="1:16" x14ac:dyDescent="0.35">
      <c r="A739" s="195"/>
      <c r="B739" s="195"/>
      <c r="C739" s="196"/>
      <c r="D739" s="197"/>
      <c r="E739" s="197"/>
      <c r="F739" s="197"/>
      <c r="G739" s="198"/>
      <c r="H739" s="199"/>
      <c r="I739" s="200"/>
      <c r="J739" s="200"/>
      <c r="K739" s="175"/>
      <c r="L739" s="175"/>
      <c r="M739" s="175"/>
      <c r="N739" s="195"/>
      <c r="O739" s="195"/>
      <c r="P739" s="201"/>
    </row>
    <row r="740" spans="1:16" x14ac:dyDescent="0.35">
      <c r="A740" s="195"/>
      <c r="B740" s="195"/>
      <c r="C740" s="196"/>
      <c r="D740" s="197"/>
      <c r="E740" s="197"/>
      <c r="F740" s="197"/>
      <c r="G740" s="198"/>
      <c r="H740" s="199"/>
      <c r="I740" s="200"/>
      <c r="J740" s="200"/>
      <c r="K740" s="175"/>
      <c r="L740" s="175"/>
      <c r="M740" s="175"/>
      <c r="N740" s="195"/>
      <c r="O740" s="195"/>
      <c r="P740" s="201"/>
    </row>
    <row r="741" spans="1:16" x14ac:dyDescent="0.35">
      <c r="A741" s="195"/>
      <c r="B741" s="195"/>
      <c r="C741" s="196"/>
      <c r="D741" s="197"/>
      <c r="E741" s="197"/>
      <c r="F741" s="197"/>
      <c r="G741" s="198"/>
      <c r="H741" s="199"/>
      <c r="I741" s="200"/>
      <c r="J741" s="200"/>
      <c r="K741" s="175"/>
      <c r="L741" s="175"/>
      <c r="M741" s="175"/>
      <c r="N741" s="195"/>
      <c r="O741" s="195"/>
      <c r="P741" s="201"/>
    </row>
    <row r="742" spans="1:16" x14ac:dyDescent="0.35">
      <c r="A742" s="195"/>
      <c r="B742" s="195"/>
      <c r="C742" s="196"/>
      <c r="D742" s="197"/>
      <c r="E742" s="197"/>
      <c r="F742" s="197"/>
      <c r="G742" s="198"/>
      <c r="H742" s="199"/>
      <c r="I742" s="200"/>
      <c r="J742" s="200"/>
      <c r="K742" s="195"/>
      <c r="L742" s="175"/>
      <c r="M742" s="175"/>
      <c r="N742" s="195"/>
      <c r="O742" s="195"/>
      <c r="P742" s="201"/>
    </row>
    <row r="743" spans="1:16" x14ac:dyDescent="0.35">
      <c r="A743" s="195"/>
      <c r="B743" s="195"/>
      <c r="C743" s="196"/>
      <c r="D743" s="197"/>
      <c r="E743" s="197"/>
      <c r="F743" s="197"/>
      <c r="G743" s="198"/>
      <c r="H743" s="199"/>
      <c r="I743" s="200"/>
      <c r="J743" s="200"/>
      <c r="K743" s="175"/>
      <c r="L743" s="175"/>
      <c r="M743" s="175"/>
      <c r="N743" s="195"/>
      <c r="O743" s="195"/>
      <c r="P743" s="201"/>
    </row>
    <row r="744" spans="1:16" x14ac:dyDescent="0.35">
      <c r="A744" s="195"/>
      <c r="B744" s="195"/>
      <c r="C744" s="196"/>
      <c r="D744" s="197"/>
      <c r="E744" s="197"/>
      <c r="F744" s="197"/>
      <c r="G744" s="198"/>
      <c r="H744" s="199"/>
      <c r="I744" s="200"/>
      <c r="J744" s="200"/>
      <c r="K744" s="175"/>
      <c r="L744" s="175"/>
      <c r="M744" s="175"/>
      <c r="N744" s="195"/>
      <c r="O744" s="195"/>
      <c r="P744" s="201"/>
    </row>
    <row r="745" spans="1:16" x14ac:dyDescent="0.35">
      <c r="A745" s="195"/>
      <c r="B745" s="195"/>
      <c r="C745" s="196"/>
      <c r="D745" s="197"/>
      <c r="E745" s="197"/>
      <c r="F745" s="197"/>
      <c r="G745" s="198"/>
      <c r="H745" s="199"/>
      <c r="I745" s="200"/>
      <c r="J745" s="200"/>
      <c r="K745" s="195"/>
      <c r="L745" s="175"/>
      <c r="M745" s="175"/>
      <c r="N745" s="195"/>
      <c r="O745" s="195"/>
      <c r="P745" s="201"/>
    </row>
    <row r="746" spans="1:16" x14ac:dyDescent="0.35">
      <c r="A746" s="195"/>
      <c r="B746" s="195"/>
      <c r="C746" s="196"/>
      <c r="D746" s="197"/>
      <c r="E746" s="197"/>
      <c r="F746" s="197"/>
      <c r="G746" s="198"/>
      <c r="H746" s="199"/>
      <c r="I746" s="200"/>
      <c r="J746" s="200"/>
      <c r="K746" s="195"/>
      <c r="L746" s="175"/>
      <c r="M746" s="175"/>
      <c r="N746" s="195"/>
      <c r="O746" s="195"/>
      <c r="P746" s="201"/>
    </row>
    <row r="747" spans="1:16" x14ac:dyDescent="0.35">
      <c r="A747" s="195"/>
      <c r="B747" s="195"/>
      <c r="C747" s="196"/>
      <c r="D747" s="197"/>
      <c r="E747" s="197"/>
      <c r="F747" s="197"/>
      <c r="G747" s="198"/>
      <c r="H747" s="199"/>
      <c r="I747" s="200"/>
      <c r="J747" s="200"/>
      <c r="K747" s="175"/>
      <c r="L747" s="175"/>
      <c r="M747" s="175"/>
      <c r="N747" s="195"/>
      <c r="O747" s="195"/>
      <c r="P747" s="201"/>
    </row>
    <row r="748" spans="1:16" x14ac:dyDescent="0.35">
      <c r="A748" s="195"/>
      <c r="B748" s="195"/>
      <c r="C748" s="196"/>
      <c r="D748" s="197"/>
      <c r="E748" s="197"/>
      <c r="F748" s="197"/>
      <c r="G748" s="198"/>
      <c r="H748" s="199"/>
      <c r="I748" s="200"/>
      <c r="J748" s="200"/>
      <c r="K748" s="175"/>
      <c r="L748" s="175"/>
      <c r="M748" s="175"/>
      <c r="N748" s="195"/>
      <c r="O748" s="195"/>
      <c r="P748" s="201"/>
    </row>
    <row r="749" spans="1:16" x14ac:dyDescent="0.35">
      <c r="A749" s="195"/>
      <c r="B749" s="195"/>
      <c r="C749" s="196"/>
      <c r="D749" s="197"/>
      <c r="E749" s="197"/>
      <c r="F749" s="197"/>
      <c r="G749" s="198"/>
      <c r="H749" s="199"/>
      <c r="I749" s="200"/>
      <c r="J749" s="200"/>
      <c r="K749" s="175"/>
      <c r="L749" s="175"/>
      <c r="M749" s="175"/>
      <c r="N749" s="195"/>
      <c r="O749" s="195"/>
      <c r="P749" s="201"/>
    </row>
    <row r="750" spans="1:16" x14ac:dyDescent="0.35">
      <c r="A750" s="195"/>
      <c r="B750" s="195"/>
      <c r="C750" s="196"/>
      <c r="D750" s="197"/>
      <c r="E750" s="197"/>
      <c r="F750" s="197"/>
      <c r="G750" s="198"/>
      <c r="H750" s="199"/>
      <c r="I750" s="200"/>
      <c r="J750" s="200"/>
      <c r="K750" s="195"/>
      <c r="L750" s="175"/>
      <c r="M750" s="175"/>
      <c r="N750" s="195"/>
      <c r="O750" s="195"/>
      <c r="P750" s="201"/>
    </row>
    <row r="751" spans="1:16" x14ac:dyDescent="0.35">
      <c r="A751" s="195"/>
      <c r="B751" s="195"/>
      <c r="C751" s="196"/>
      <c r="D751" s="197"/>
      <c r="E751" s="197"/>
      <c r="F751" s="197"/>
      <c r="G751" s="198"/>
      <c r="H751" s="199"/>
      <c r="I751" s="200"/>
      <c r="J751" s="200"/>
      <c r="K751" s="175"/>
      <c r="L751" s="175"/>
      <c r="M751" s="175"/>
      <c r="N751" s="195"/>
      <c r="O751" s="195"/>
      <c r="P751" s="201"/>
    </row>
    <row r="752" spans="1:16" x14ac:dyDescent="0.35">
      <c r="A752" s="195"/>
      <c r="B752" s="195"/>
      <c r="C752" s="196"/>
      <c r="D752" s="197"/>
      <c r="E752" s="197"/>
      <c r="F752" s="197"/>
      <c r="G752" s="198"/>
      <c r="H752" s="199"/>
      <c r="I752" s="200"/>
      <c r="J752" s="200"/>
      <c r="K752" s="175"/>
      <c r="L752" s="175"/>
      <c r="M752" s="175"/>
      <c r="N752" s="195"/>
      <c r="O752" s="195"/>
      <c r="P752" s="201"/>
    </row>
    <row r="753" spans="1:16" x14ac:dyDescent="0.35">
      <c r="A753" s="195"/>
      <c r="B753" s="195"/>
      <c r="C753" s="196"/>
      <c r="D753" s="197"/>
      <c r="E753" s="197"/>
      <c r="F753" s="197"/>
      <c r="G753" s="198"/>
      <c r="H753" s="199"/>
      <c r="I753" s="200"/>
      <c r="J753" s="200"/>
      <c r="K753" s="175"/>
      <c r="L753" s="175"/>
      <c r="M753" s="175"/>
      <c r="N753" s="195"/>
      <c r="O753" s="195"/>
      <c r="P753" s="201"/>
    </row>
    <row r="754" spans="1:16" x14ac:dyDescent="0.35">
      <c r="A754" s="195"/>
      <c r="B754" s="195"/>
      <c r="C754" s="196"/>
      <c r="D754" s="197"/>
      <c r="E754" s="197"/>
      <c r="F754" s="197"/>
      <c r="G754" s="198"/>
      <c r="H754" s="199"/>
      <c r="I754" s="200"/>
      <c r="J754" s="200"/>
      <c r="K754" s="175"/>
      <c r="L754" s="175"/>
      <c r="M754" s="175"/>
      <c r="N754" s="195"/>
      <c r="O754" s="195"/>
      <c r="P754" s="201"/>
    </row>
    <row r="755" spans="1:16" x14ac:dyDescent="0.35">
      <c r="A755" s="195"/>
      <c r="B755" s="195"/>
      <c r="C755" s="196"/>
      <c r="D755" s="197"/>
      <c r="E755" s="197"/>
      <c r="F755" s="197"/>
      <c r="G755" s="198"/>
      <c r="H755" s="199"/>
      <c r="I755" s="200"/>
      <c r="J755" s="200"/>
      <c r="K755" s="175"/>
      <c r="L755" s="175"/>
      <c r="M755" s="175"/>
      <c r="N755" s="195"/>
      <c r="O755" s="195"/>
      <c r="P755" s="201"/>
    </row>
    <row r="756" spans="1:16" x14ac:dyDescent="0.35">
      <c r="A756" s="195"/>
      <c r="B756" s="195"/>
      <c r="C756" s="196"/>
      <c r="D756" s="197"/>
      <c r="E756" s="197"/>
      <c r="F756" s="197"/>
      <c r="G756" s="198"/>
      <c r="H756" s="199"/>
      <c r="I756" s="200"/>
      <c r="J756" s="200"/>
      <c r="K756" s="175"/>
      <c r="L756" s="175"/>
      <c r="M756" s="175"/>
      <c r="N756" s="195"/>
      <c r="O756" s="195"/>
      <c r="P756" s="201"/>
    </row>
    <row r="757" spans="1:16" x14ac:dyDescent="0.35">
      <c r="A757" s="195"/>
      <c r="B757" s="195"/>
      <c r="C757" s="196"/>
      <c r="D757" s="197"/>
      <c r="E757" s="197"/>
      <c r="F757" s="197"/>
      <c r="G757" s="198"/>
      <c r="H757" s="199"/>
      <c r="I757" s="200"/>
      <c r="J757" s="200"/>
      <c r="K757" s="175"/>
      <c r="L757" s="175"/>
      <c r="M757" s="175"/>
      <c r="N757" s="195"/>
      <c r="O757" s="195"/>
      <c r="P757" s="201"/>
    </row>
    <row r="758" spans="1:16" x14ac:dyDescent="0.35">
      <c r="A758" s="195"/>
      <c r="B758" s="195"/>
      <c r="C758" s="196"/>
      <c r="D758" s="197"/>
      <c r="E758" s="197"/>
      <c r="F758" s="197"/>
      <c r="G758" s="198"/>
      <c r="H758" s="199"/>
      <c r="I758" s="200"/>
      <c r="J758" s="200"/>
      <c r="K758" s="175"/>
      <c r="L758" s="175"/>
      <c r="M758" s="175"/>
      <c r="N758" s="195"/>
      <c r="O758" s="195"/>
      <c r="P758" s="201"/>
    </row>
    <row r="759" spans="1:16" x14ac:dyDescent="0.35">
      <c r="A759" s="195"/>
      <c r="B759" s="195"/>
      <c r="C759" s="196"/>
      <c r="D759" s="197"/>
      <c r="E759" s="197"/>
      <c r="F759" s="197"/>
      <c r="G759" s="198"/>
      <c r="H759" s="199"/>
      <c r="I759" s="200"/>
      <c r="J759" s="200"/>
      <c r="K759" s="175"/>
      <c r="L759" s="175"/>
      <c r="M759" s="175"/>
      <c r="N759" s="195"/>
      <c r="O759" s="195"/>
      <c r="P759" s="201"/>
    </row>
    <row r="760" spans="1:16" x14ac:dyDescent="0.35">
      <c r="A760" s="195"/>
      <c r="B760" s="195"/>
      <c r="C760" s="196"/>
      <c r="D760" s="197"/>
      <c r="E760" s="197"/>
      <c r="F760" s="197"/>
      <c r="G760" s="198"/>
      <c r="H760" s="199"/>
      <c r="I760" s="200"/>
      <c r="J760" s="200"/>
      <c r="K760" s="175"/>
      <c r="L760" s="175"/>
      <c r="M760" s="175"/>
      <c r="N760" s="195"/>
      <c r="O760" s="195"/>
      <c r="P760" s="201"/>
    </row>
    <row r="761" spans="1:16" x14ac:dyDescent="0.35">
      <c r="A761" s="195"/>
      <c r="B761" s="195"/>
      <c r="C761" s="196"/>
      <c r="D761" s="197"/>
      <c r="E761" s="197"/>
      <c r="F761" s="197"/>
      <c r="G761" s="198"/>
      <c r="H761" s="199"/>
      <c r="I761" s="200"/>
      <c r="J761" s="200"/>
      <c r="K761" s="175"/>
      <c r="L761" s="175"/>
      <c r="M761" s="175"/>
      <c r="N761" s="195"/>
      <c r="O761" s="195"/>
      <c r="P761" s="201"/>
    </row>
    <row r="762" spans="1:16" x14ac:dyDescent="0.35">
      <c r="A762" s="195"/>
      <c r="B762" s="195"/>
      <c r="C762" s="196"/>
      <c r="D762" s="197"/>
      <c r="E762" s="197"/>
      <c r="F762" s="197"/>
      <c r="G762" s="198"/>
      <c r="H762" s="199"/>
      <c r="I762" s="200"/>
      <c r="J762" s="200"/>
      <c r="K762" s="175"/>
      <c r="L762" s="175"/>
      <c r="M762" s="175"/>
      <c r="N762" s="195"/>
      <c r="O762" s="195"/>
      <c r="P762" s="201"/>
    </row>
    <row r="763" spans="1:16" x14ac:dyDescent="0.35">
      <c r="A763" s="195"/>
      <c r="B763" s="195"/>
      <c r="C763" s="196"/>
      <c r="D763" s="197"/>
      <c r="E763" s="197"/>
      <c r="F763" s="197"/>
      <c r="G763" s="198"/>
      <c r="H763" s="199"/>
      <c r="I763" s="200"/>
      <c r="J763" s="200"/>
      <c r="K763" s="175"/>
      <c r="L763" s="175"/>
      <c r="M763" s="175"/>
      <c r="N763" s="195"/>
      <c r="O763" s="195"/>
      <c r="P763" s="201"/>
    </row>
    <row r="764" spans="1:16" x14ac:dyDescent="0.35">
      <c r="A764" s="195"/>
      <c r="B764" s="195"/>
      <c r="C764" s="196"/>
      <c r="D764" s="197"/>
      <c r="E764" s="197"/>
      <c r="F764" s="197"/>
      <c r="G764" s="198"/>
      <c r="H764" s="199"/>
      <c r="I764" s="200"/>
      <c r="J764" s="200"/>
      <c r="K764" s="175"/>
      <c r="L764" s="175"/>
      <c r="M764" s="175"/>
      <c r="N764" s="195"/>
      <c r="O764" s="195"/>
      <c r="P764" s="201"/>
    </row>
    <row r="765" spans="1:16" x14ac:dyDescent="0.35">
      <c r="A765" s="195"/>
      <c r="B765" s="195"/>
      <c r="C765" s="196"/>
      <c r="D765" s="197"/>
      <c r="E765" s="197"/>
      <c r="F765" s="197"/>
      <c r="G765" s="198"/>
      <c r="H765" s="199"/>
      <c r="I765" s="200"/>
      <c r="J765" s="200"/>
      <c r="K765" s="175"/>
      <c r="L765" s="175"/>
      <c r="M765" s="175"/>
      <c r="N765" s="195"/>
      <c r="O765" s="195"/>
      <c r="P765" s="201"/>
    </row>
    <row r="766" spans="1:16" x14ac:dyDescent="0.35">
      <c r="A766" s="195"/>
      <c r="B766" s="195"/>
      <c r="C766" s="196"/>
      <c r="D766" s="197"/>
      <c r="E766" s="197"/>
      <c r="F766" s="197"/>
      <c r="G766" s="198"/>
      <c r="H766" s="199"/>
      <c r="I766" s="200"/>
      <c r="J766" s="200"/>
      <c r="K766" s="175"/>
      <c r="L766" s="175"/>
      <c r="M766" s="175"/>
      <c r="N766" s="195"/>
      <c r="O766" s="195"/>
      <c r="P766" s="201"/>
    </row>
    <row r="767" spans="1:16" x14ac:dyDescent="0.35">
      <c r="A767" s="195"/>
      <c r="B767" s="195"/>
      <c r="C767" s="196"/>
      <c r="D767" s="197"/>
      <c r="E767" s="197"/>
      <c r="F767" s="197"/>
      <c r="G767" s="198"/>
      <c r="H767" s="199"/>
      <c r="I767" s="200"/>
      <c r="J767" s="200"/>
      <c r="K767" s="195"/>
      <c r="L767" s="195"/>
      <c r="M767" s="175"/>
      <c r="N767" s="195"/>
      <c r="O767" s="195"/>
      <c r="P767" s="201"/>
    </row>
    <row r="768" spans="1:16" x14ac:dyDescent="0.35">
      <c r="A768" s="195"/>
      <c r="B768" s="195"/>
      <c r="C768" s="196"/>
      <c r="D768" s="197"/>
      <c r="E768" s="197"/>
      <c r="F768" s="197"/>
      <c r="G768" s="198"/>
      <c r="H768" s="199"/>
      <c r="I768" s="200"/>
      <c r="J768" s="200"/>
      <c r="K768" s="195"/>
      <c r="L768" s="195"/>
      <c r="M768" s="175"/>
      <c r="N768" s="195"/>
      <c r="O768" s="195"/>
      <c r="P768" s="201"/>
    </row>
    <row r="769" spans="1:16" x14ac:dyDescent="0.35">
      <c r="A769" s="195"/>
      <c r="B769" s="195"/>
      <c r="C769" s="196"/>
      <c r="D769" s="197"/>
      <c r="E769" s="197"/>
      <c r="F769" s="197"/>
      <c r="G769" s="198"/>
      <c r="H769" s="199"/>
      <c r="I769" s="200"/>
      <c r="J769" s="200"/>
      <c r="K769" s="175"/>
      <c r="L769" s="175"/>
      <c r="M769" s="175"/>
      <c r="N769" s="195"/>
      <c r="O769" s="195"/>
      <c r="P769" s="201"/>
    </row>
    <row r="770" spans="1:16" x14ac:dyDescent="0.35">
      <c r="A770" s="195"/>
      <c r="B770" s="195"/>
      <c r="C770" s="196"/>
      <c r="D770" s="197"/>
      <c r="E770" s="197"/>
      <c r="F770" s="197"/>
      <c r="G770" s="198"/>
      <c r="H770" s="199"/>
      <c r="I770" s="200"/>
      <c r="J770" s="200"/>
      <c r="K770" s="175"/>
      <c r="L770" s="175"/>
      <c r="M770" s="175"/>
      <c r="N770" s="195"/>
      <c r="O770" s="195"/>
      <c r="P770" s="201"/>
    </row>
    <row r="771" spans="1:16" x14ac:dyDescent="0.35">
      <c r="A771" s="195"/>
      <c r="B771" s="195"/>
      <c r="C771" s="196"/>
      <c r="D771" s="197"/>
      <c r="E771" s="197"/>
      <c r="F771" s="197"/>
      <c r="G771" s="198"/>
      <c r="H771" s="199"/>
      <c r="I771" s="200"/>
      <c r="J771" s="200"/>
      <c r="K771" s="195"/>
      <c r="L771" s="195"/>
      <c r="M771" s="175"/>
      <c r="N771" s="195"/>
      <c r="O771" s="195"/>
      <c r="P771" s="201"/>
    </row>
    <row r="772" spans="1:16" x14ac:dyDescent="0.35">
      <c r="A772" s="174"/>
      <c r="B772" s="258"/>
    </row>
  </sheetData>
  <autoFilter ref="A1:P719" xr:uid="{00000000-0009-0000-0000-000001000000}"/>
  <pageMargins left="0.7" right="0.7" top="0.75" bottom="0.75" header="0.3" footer="0.3"/>
  <customProperties>
    <customPr name="xxe4aP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B12"/>
  <sheetViews>
    <sheetView workbookViewId="0">
      <selection activeCell="F2" sqref="F2"/>
    </sheetView>
  </sheetViews>
  <sheetFormatPr defaultColWidth="9.1796875" defaultRowHeight="14.5" x14ac:dyDescent="0.35"/>
  <cols>
    <col min="1" max="16384" width="9.1796875" style="74"/>
  </cols>
  <sheetData>
    <row r="1" spans="1:2" x14ac:dyDescent="0.35">
      <c r="A1" s="77" t="s">
        <v>1193</v>
      </c>
      <c r="B1" s="75" t="s">
        <v>204</v>
      </c>
    </row>
    <row r="2" spans="1:2" x14ac:dyDescent="0.35">
      <c r="A2" s="77" t="s">
        <v>1202</v>
      </c>
      <c r="B2" s="75" t="s">
        <v>281</v>
      </c>
    </row>
    <row r="3" spans="1:2" x14ac:dyDescent="0.35">
      <c r="A3" s="77" t="s">
        <v>1204</v>
      </c>
      <c r="B3" s="75" t="s">
        <v>35</v>
      </c>
    </row>
    <row r="4" spans="1:2" x14ac:dyDescent="0.35">
      <c r="A4" s="77" t="s">
        <v>1205</v>
      </c>
      <c r="B4" s="75" t="s">
        <v>270</v>
      </c>
    </row>
    <row r="5" spans="1:2" x14ac:dyDescent="0.35">
      <c r="A5" s="77" t="s">
        <v>1206</v>
      </c>
      <c r="B5" s="75" t="s">
        <v>162</v>
      </c>
    </row>
    <row r="6" spans="1:2" x14ac:dyDescent="0.35">
      <c r="A6" s="77" t="s">
        <v>1207</v>
      </c>
      <c r="B6" s="75" t="s">
        <v>309</v>
      </c>
    </row>
    <row r="7" spans="1:2" x14ac:dyDescent="0.35">
      <c r="A7" s="77" t="s">
        <v>1208</v>
      </c>
      <c r="B7" s="75" t="s">
        <v>4</v>
      </c>
    </row>
    <row r="8" spans="1:2" x14ac:dyDescent="0.35">
      <c r="A8" s="77" t="s">
        <v>1209</v>
      </c>
      <c r="B8" s="75" t="s">
        <v>227</v>
      </c>
    </row>
    <row r="9" spans="1:2" x14ac:dyDescent="0.35">
      <c r="A9" s="77" t="s">
        <v>1210</v>
      </c>
      <c r="B9" s="75" t="s">
        <v>433</v>
      </c>
    </row>
    <row r="10" spans="1:2" x14ac:dyDescent="0.35">
      <c r="A10" s="77" t="s">
        <v>1211</v>
      </c>
      <c r="B10" s="75" t="s">
        <v>343</v>
      </c>
    </row>
    <row r="11" spans="1:2" x14ac:dyDescent="0.35">
      <c r="A11" s="77" t="s">
        <v>1212</v>
      </c>
      <c r="B11" s="75" t="s">
        <v>361</v>
      </c>
    </row>
    <row r="12" spans="1:2" x14ac:dyDescent="0.35">
      <c r="A12" s="77" t="s">
        <v>1213</v>
      </c>
      <c r="B12" s="75" t="s">
        <v>338</v>
      </c>
    </row>
  </sheetData>
  <pageMargins left="0.7" right="0.7" top="0.75" bottom="0.75" header="0.3" footer="0.3"/>
  <customProperties>
    <customPr name="xxe4aPID" r:id="rId1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5"/>
  <dimension ref="A1:L129"/>
  <sheetViews>
    <sheetView tabSelected="1" topLeftCell="A113" workbookViewId="0">
      <selection activeCell="H129" sqref="H129"/>
    </sheetView>
  </sheetViews>
  <sheetFormatPr defaultRowHeight="14.5" x14ac:dyDescent="0.35"/>
  <cols>
    <col min="1" max="1" width="47.7265625" bestFit="1" customWidth="1"/>
    <col min="2" max="2" width="29.453125" bestFit="1" customWidth="1"/>
    <col min="3" max="7" width="9.1796875" style="167"/>
    <col min="8" max="8" width="9.1796875" style="169"/>
  </cols>
  <sheetData>
    <row r="1" spans="1:12" x14ac:dyDescent="0.35">
      <c r="A1" t="s">
        <v>1448</v>
      </c>
      <c r="B1" t="s">
        <v>1454</v>
      </c>
      <c r="C1" s="167" t="s">
        <v>1449</v>
      </c>
      <c r="D1" s="167" t="s">
        <v>1450</v>
      </c>
      <c r="E1" s="167" t="s">
        <v>1451</v>
      </c>
      <c r="F1" s="167" t="s">
        <v>1237</v>
      </c>
      <c r="G1" s="167" t="s">
        <v>1452</v>
      </c>
      <c r="H1" s="169" t="s">
        <v>1453</v>
      </c>
    </row>
    <row r="2" spans="1:12" x14ac:dyDescent="0.35">
      <c r="A2" t="str">
        <f>_xll.GLW_Segment_Description(C2,1,2)</f>
        <v>INDIA ENGINEERING OFFICE</v>
      </c>
      <c r="B2" s="163" t="str">
        <f>_xll.GLW_Segment_Description(D2,2,2)</f>
        <v>PROCESSED TONS</v>
      </c>
      <c r="C2" s="168">
        <v>10152</v>
      </c>
      <c r="D2" s="167">
        <v>917013</v>
      </c>
      <c r="E2" s="170" t="s">
        <v>1447</v>
      </c>
      <c r="F2" s="170" t="s">
        <v>1239</v>
      </c>
      <c r="G2" s="170" t="s">
        <v>1447</v>
      </c>
      <c r="H2" s="171">
        <f>SUMIF('Office Calcs'!$D$45:$D$76,'JE Data'!C2,'Office Calcs'!$N$45:$N$76)</f>
        <v>2484.7399999999993</v>
      </c>
      <c r="I2" s="23"/>
      <c r="J2" s="3">
        <f>ROUND(H2,2)</f>
        <v>2484.7399999999998</v>
      </c>
    </row>
    <row r="3" spans="1:12" x14ac:dyDescent="0.35">
      <c r="A3" t="str">
        <f>_xll.GLW_Segment_Description(C3,1,2)</f>
        <v>INDIA ENGINEERING OFFICE</v>
      </c>
      <c r="B3" s="163" t="str">
        <f>_xll.GLW_Segment_Description(D3,2,2)</f>
        <v>QUOTED TONS</v>
      </c>
      <c r="C3" s="168">
        <v>10152</v>
      </c>
      <c r="D3" s="167">
        <v>917012</v>
      </c>
      <c r="E3" s="170" t="s">
        <v>1447</v>
      </c>
      <c r="F3" s="170" t="s">
        <v>1239</v>
      </c>
      <c r="G3" s="170" t="s">
        <v>1447</v>
      </c>
      <c r="H3" s="169">
        <f>SUMIF('Office Calcs'!$D$45:$D$76,'JE Data'!C3,'Office Calcs'!$M$45:$M$76)</f>
        <v>3109.81</v>
      </c>
      <c r="J3" s="3">
        <f t="shared" ref="J3:J66" si="0">ROUND(H3,2)</f>
        <v>3109.81</v>
      </c>
    </row>
    <row r="4" spans="1:12" x14ac:dyDescent="0.35">
      <c r="A4" t="str">
        <f>_xll.GLW_Segment_Description(C4,1,2)</f>
        <v>INDIA ENGINEERING OFFICE</v>
      </c>
      <c r="B4" s="163" t="str">
        <f>_xll.GLW_Segment_Description(D4,2,2)</f>
        <v>DIRECT ENGINEERING HOURS</v>
      </c>
      <c r="C4" s="168">
        <v>10152</v>
      </c>
      <c r="D4" s="167">
        <v>917008</v>
      </c>
      <c r="E4" s="170" t="s">
        <v>1447</v>
      </c>
      <c r="F4" s="170" t="s">
        <v>1239</v>
      </c>
      <c r="G4" s="170" t="s">
        <v>1447</v>
      </c>
      <c r="H4" s="169">
        <f>SUMIF('Office Calcs'!$D$45:$D$76,'JE Data'!C4,'Office Calcs'!$H$45:$H$76)</f>
        <v>6316.8400000000011</v>
      </c>
      <c r="J4" s="3">
        <f t="shared" si="0"/>
        <v>6316.84</v>
      </c>
      <c r="L4" s="3"/>
    </row>
    <row r="5" spans="1:12" x14ac:dyDescent="0.35">
      <c r="A5" t="str">
        <f>_xll.GLW_Segment_Description(C5,1,2)</f>
        <v>INDIA ENGINEERING OFFICE</v>
      </c>
      <c r="B5" s="163" t="str">
        <f>_xll.GLW_Segment_Description(D5,2,2)</f>
        <v>TOTAL ENGINEERING HOURS</v>
      </c>
      <c r="C5" s="168">
        <v>10152</v>
      </c>
      <c r="D5" s="167">
        <v>917009</v>
      </c>
      <c r="E5" s="170" t="s">
        <v>1447</v>
      </c>
      <c r="F5" s="170" t="s">
        <v>1239</v>
      </c>
      <c r="G5" s="170" t="s">
        <v>1447</v>
      </c>
      <c r="H5" s="169">
        <f>SUMIF('Office Calcs'!$D$45:$D$76,'JE Data'!C5,'Office Calcs'!$I$45:$I$76)</f>
        <v>10783.6</v>
      </c>
      <c r="J5" s="3">
        <f t="shared" si="0"/>
        <v>10783.6</v>
      </c>
    </row>
    <row r="6" spans="1:12" x14ac:dyDescent="0.35">
      <c r="A6" t="str">
        <f>_xll.GLW_Segment_Description(C6,1,2)</f>
        <v>INDIA ENGINEERING OFFICE</v>
      </c>
      <c r="B6" s="163" t="str">
        <f>_xll.GLW_Segment_Description(D6,2,2)</f>
        <v>ACTUAL ENGINEERING HOURS</v>
      </c>
      <c r="C6" s="168">
        <v>10152</v>
      </c>
      <c r="D6" s="167">
        <v>917002</v>
      </c>
      <c r="E6" s="170" t="s">
        <v>1447</v>
      </c>
      <c r="F6" s="170" t="s">
        <v>1239</v>
      </c>
      <c r="G6" s="170" t="s">
        <v>1447</v>
      </c>
      <c r="H6" s="169">
        <f>SUMIF('Office Calcs'!$D$45:$D$76,'JE Data'!C6,'Office Calcs'!$R$45:$R$76)</f>
        <v>9368.86</v>
      </c>
      <c r="J6" s="3">
        <f t="shared" si="0"/>
        <v>9368.86</v>
      </c>
    </row>
    <row r="7" spans="1:12" x14ac:dyDescent="0.35">
      <c r="A7" t="str">
        <f>_xll.GLW_Segment_Description(C7,1,2)</f>
        <v>INDIA ENGINEERING OFFICE</v>
      </c>
      <c r="B7" s="163" t="str">
        <f>_xll.GLW_Segment_Description(D7,2,2)</f>
        <v>QUOTED ENGINEERING HOURS</v>
      </c>
      <c r="C7" s="168">
        <v>10152</v>
      </c>
      <c r="D7" s="167">
        <v>917004</v>
      </c>
      <c r="E7" s="170" t="s">
        <v>1447</v>
      </c>
      <c r="F7" s="170" t="s">
        <v>1239</v>
      </c>
      <c r="G7" s="170" t="s">
        <v>1447</v>
      </c>
      <c r="H7" s="169">
        <f>SUMIF('Office Calcs'!$D$45:$D$76,'JE Data'!C7,'Office Calcs'!$Q$45:$Q$76)</f>
        <v>8324.75</v>
      </c>
      <c r="J7" s="3">
        <f t="shared" si="0"/>
        <v>8324.75</v>
      </c>
    </row>
    <row r="8" spans="1:12" x14ac:dyDescent="0.35">
      <c r="A8" t="str">
        <f>_xll.GLW_Segment_Description(C8,1,2)</f>
        <v>INDIA ENGINEERING OFFICE</v>
      </c>
      <c r="B8" s="163" t="str">
        <f>_xll.GLW_Segment_Description(D8,2,2)</f>
        <v>TOTAL ORDERS BOOKED</v>
      </c>
      <c r="C8" s="168">
        <v>10152</v>
      </c>
      <c r="D8" s="167">
        <v>917001</v>
      </c>
      <c r="E8" s="170" t="s">
        <v>1447</v>
      </c>
      <c r="F8" s="170" t="s">
        <v>1239</v>
      </c>
      <c r="G8" s="170" t="s">
        <v>1447</v>
      </c>
      <c r="H8" s="169">
        <f>SUMIF('Office Calcs'!$D$45:$D$76,'JE Data'!C8,'Office Calcs'!$T$45:$T$76)</f>
        <v>43</v>
      </c>
      <c r="J8" s="3">
        <f t="shared" si="0"/>
        <v>43</v>
      </c>
    </row>
    <row r="9" spans="1:12" x14ac:dyDescent="0.35">
      <c r="A9" t="str">
        <f>_xll.GLW_Segment_Description(C9,1,2)</f>
        <v>INDIA ENGINEERING OFFICE</v>
      </c>
      <c r="B9" s="163" t="str">
        <f>_xll.GLW_Segment_Description(D9,2,2)</f>
        <v>ORDERS BOOKED ON-TIME</v>
      </c>
      <c r="C9" s="168">
        <v>10152</v>
      </c>
      <c r="D9" s="167">
        <v>917000</v>
      </c>
      <c r="E9" s="170" t="s">
        <v>1447</v>
      </c>
      <c r="F9" s="170" t="s">
        <v>1239</v>
      </c>
      <c r="G9" s="170" t="s">
        <v>1447</v>
      </c>
      <c r="H9" s="169">
        <f>SUMIF('Office Calcs'!$D$45:$D$76,'JE Data'!C9,'Office Calcs'!$U$45:$U$76)</f>
        <v>36</v>
      </c>
      <c r="J9" s="3">
        <f t="shared" si="0"/>
        <v>36</v>
      </c>
    </row>
    <row r="10" spans="1:12" x14ac:dyDescent="0.35">
      <c r="A10" t="str">
        <f>_xll.GLW_Segment_Description(C10,1,2)</f>
        <v>BUTLER MANUFACTURAS - MEXICO CITY (BBNA ENG)</v>
      </c>
      <c r="B10" s="163" t="str">
        <f>_xll.GLW_Segment_Description(D10,2,2)</f>
        <v>PROCESSED TONS</v>
      </c>
      <c r="C10" s="168">
        <v>15790</v>
      </c>
      <c r="D10" s="167">
        <v>917013</v>
      </c>
      <c r="E10" s="170" t="s">
        <v>1447</v>
      </c>
      <c r="F10" s="170" t="s">
        <v>1239</v>
      </c>
      <c r="G10" s="170" t="s">
        <v>1447</v>
      </c>
      <c r="H10" s="171">
        <f>SUMIF('Office Calcs'!$D$45:$D$76,'JE Data'!C10,'Office Calcs'!$N$45:$N$76)</f>
        <v>3410.4499999999989</v>
      </c>
      <c r="J10" s="3">
        <f t="shared" si="0"/>
        <v>3410.45</v>
      </c>
    </row>
    <row r="11" spans="1:12" x14ac:dyDescent="0.35">
      <c r="A11" t="str">
        <f>_xll.GLW_Segment_Description(C11,1,2)</f>
        <v>BUTLER MANUFACTURAS - MEXICO CITY (BBNA ENG)</v>
      </c>
      <c r="B11" s="163" t="str">
        <f>_xll.GLW_Segment_Description(D11,2,2)</f>
        <v>QUOTED TONS</v>
      </c>
      <c r="C11" s="168">
        <v>15790</v>
      </c>
      <c r="D11" s="167">
        <v>917012</v>
      </c>
      <c r="E11" s="170" t="s">
        <v>1447</v>
      </c>
      <c r="F11" s="170" t="s">
        <v>1239</v>
      </c>
      <c r="G11" s="170" t="s">
        <v>1447</v>
      </c>
      <c r="H11" s="169">
        <f>SUMIF('Office Calcs'!$D$45:$D$76,'JE Data'!C11,'Office Calcs'!$M$45:$M$76)</f>
        <v>3369.1400000000003</v>
      </c>
      <c r="J11" s="3">
        <f t="shared" si="0"/>
        <v>3369.14</v>
      </c>
    </row>
    <row r="12" spans="1:12" x14ac:dyDescent="0.35">
      <c r="A12" t="str">
        <f>_xll.GLW_Segment_Description(C12,1,2)</f>
        <v>BUTLER MANUFACTURAS - MEXICO CITY (BBNA ENG)</v>
      </c>
      <c r="B12" s="163" t="str">
        <f>_xll.GLW_Segment_Description(D12,2,2)</f>
        <v>DIRECT ENGINEERING HOURS</v>
      </c>
      <c r="C12" s="168">
        <v>15790</v>
      </c>
      <c r="D12" s="167">
        <v>917008</v>
      </c>
      <c r="E12" s="170" t="s">
        <v>1447</v>
      </c>
      <c r="F12" s="170" t="s">
        <v>1239</v>
      </c>
      <c r="G12" s="170" t="s">
        <v>1447</v>
      </c>
      <c r="H12" s="169">
        <f>SUMIF('Office Calcs'!$D$45:$D$76,'JE Data'!C12,'Office Calcs'!$H$45:$H$76)</f>
        <v>4530.7</v>
      </c>
      <c r="J12" s="3">
        <f t="shared" si="0"/>
        <v>4530.7</v>
      </c>
    </row>
    <row r="13" spans="1:12" x14ac:dyDescent="0.35">
      <c r="A13" t="str">
        <f>_xll.GLW_Segment_Description(C13,1,2)</f>
        <v>BUTLER MANUFACTURAS - MEXICO CITY (BBNA ENG)</v>
      </c>
      <c r="B13" s="163" t="str">
        <f>_xll.GLW_Segment_Description(D13,2,2)</f>
        <v>TOTAL ENGINEERING HOURS</v>
      </c>
      <c r="C13" s="168">
        <v>15790</v>
      </c>
      <c r="D13" s="167">
        <v>917009</v>
      </c>
      <c r="E13" s="170" t="s">
        <v>1447</v>
      </c>
      <c r="F13" s="170" t="s">
        <v>1239</v>
      </c>
      <c r="G13" s="170" t="s">
        <v>1447</v>
      </c>
      <c r="H13" s="169">
        <f>SUMIF('Office Calcs'!$D$45:$D$76,'JE Data'!C13,'Office Calcs'!$I$45:$I$76)</f>
        <v>8520.2000000000007</v>
      </c>
      <c r="J13" s="3">
        <f t="shared" si="0"/>
        <v>8520.2000000000007</v>
      </c>
    </row>
    <row r="14" spans="1:12" x14ac:dyDescent="0.35">
      <c r="A14" t="str">
        <f>_xll.GLW_Segment_Description(C14,1,2)</f>
        <v>BUTLER MANUFACTURAS - MEXICO CITY (BBNA ENG)</v>
      </c>
      <c r="B14" s="163" t="str">
        <f>_xll.GLW_Segment_Description(D14,2,2)</f>
        <v>ACTUAL ENGINEERING HOURS</v>
      </c>
      <c r="C14" s="168">
        <v>15790</v>
      </c>
      <c r="D14" s="167">
        <v>917002</v>
      </c>
      <c r="E14" s="170" t="s">
        <v>1447</v>
      </c>
      <c r="F14" s="170" t="s">
        <v>1239</v>
      </c>
      <c r="G14" s="170" t="s">
        <v>1447</v>
      </c>
      <c r="H14" s="169">
        <f>SUMIF('Office Calcs'!$D$45:$D$76,'JE Data'!C14,'Office Calcs'!$R$45:$R$76)</f>
        <v>7509.4</v>
      </c>
      <c r="J14" s="3">
        <f t="shared" si="0"/>
        <v>7509.4</v>
      </c>
    </row>
    <row r="15" spans="1:12" x14ac:dyDescent="0.35">
      <c r="A15" t="str">
        <f>_xll.GLW_Segment_Description(C15,1,2)</f>
        <v>BUTLER MANUFACTURAS - MEXICO CITY (BBNA ENG)</v>
      </c>
      <c r="B15" s="163" t="str">
        <f>_xll.GLW_Segment_Description(D15,2,2)</f>
        <v>QUOTED ENGINEERING HOURS</v>
      </c>
      <c r="C15" s="168">
        <v>15790</v>
      </c>
      <c r="D15" s="167">
        <v>917004</v>
      </c>
      <c r="E15" s="170" t="s">
        <v>1447</v>
      </c>
      <c r="F15" s="170" t="s">
        <v>1239</v>
      </c>
      <c r="G15" s="170" t="s">
        <v>1447</v>
      </c>
      <c r="H15" s="169">
        <f>SUMIF('Office Calcs'!$D$45:$D$76,'JE Data'!C15,'Office Calcs'!$Q$45:$Q$76)</f>
        <v>6275.6</v>
      </c>
      <c r="J15" s="3">
        <f t="shared" si="0"/>
        <v>6275.6</v>
      </c>
    </row>
    <row r="16" spans="1:12" x14ac:dyDescent="0.35">
      <c r="A16" t="str">
        <f>_xll.GLW_Segment_Description(C16,1,2)</f>
        <v>BUTLER MANUFACTURAS - MEXICO CITY (BBNA ENG)</v>
      </c>
      <c r="B16" s="163" t="str">
        <f>_xll.GLW_Segment_Description(D16,2,2)</f>
        <v>TOTAL ORDERS BOOKED</v>
      </c>
      <c r="C16" s="168">
        <v>15790</v>
      </c>
      <c r="D16" s="167">
        <v>917001</v>
      </c>
      <c r="E16" s="170" t="s">
        <v>1447</v>
      </c>
      <c r="F16" s="170" t="s">
        <v>1239</v>
      </c>
      <c r="G16" s="170" t="s">
        <v>1447</v>
      </c>
      <c r="H16" s="169">
        <f>SUMIF('Office Calcs'!$D$45:$D$76,'JE Data'!C16,'Office Calcs'!$T$45:$T$76)</f>
        <v>118</v>
      </c>
      <c r="J16" s="3">
        <f t="shared" si="0"/>
        <v>118</v>
      </c>
    </row>
    <row r="17" spans="1:10" x14ac:dyDescent="0.35">
      <c r="A17" t="str">
        <f>_xll.GLW_Segment_Description(C17,1,2)</f>
        <v>BUTLER MANUFACTURAS - MEXICO CITY (BBNA ENG)</v>
      </c>
      <c r="B17" s="163" t="str">
        <f>_xll.GLW_Segment_Description(D17,2,2)</f>
        <v>ORDERS BOOKED ON-TIME</v>
      </c>
      <c r="C17" s="168">
        <v>15790</v>
      </c>
      <c r="D17" s="167">
        <v>917000</v>
      </c>
      <c r="E17" s="170" t="s">
        <v>1447</v>
      </c>
      <c r="F17" s="170" t="s">
        <v>1239</v>
      </c>
      <c r="G17" s="170" t="s">
        <v>1447</v>
      </c>
      <c r="H17" s="169">
        <f>SUMIF('Office Calcs'!$D$45:$D$76,'JE Data'!C17,'Office Calcs'!$U$45:$U$76)</f>
        <v>112</v>
      </c>
      <c r="J17" s="3">
        <f t="shared" si="0"/>
        <v>112</v>
      </c>
    </row>
    <row r="18" spans="1:10" x14ac:dyDescent="0.35">
      <c r="A18" t="str">
        <f>_xll.GLW_Segment_Description(C18,1,2)</f>
        <v>PINE BLUFF OFFICE</v>
      </c>
      <c r="B18" s="163" t="str">
        <f>_xll.GLW_Segment_Description(D18,2,2)</f>
        <v>PROCESSED TONS</v>
      </c>
      <c r="C18" s="168">
        <v>19105</v>
      </c>
      <c r="D18" s="167">
        <v>917013</v>
      </c>
      <c r="E18" s="170" t="s">
        <v>1447</v>
      </c>
      <c r="F18" s="170" t="s">
        <v>1239</v>
      </c>
      <c r="G18" s="170" t="s">
        <v>1447</v>
      </c>
      <c r="H18" s="171">
        <f>SUMIF('Office Calcs'!$D$45:$D$76,'JE Data'!C18,'Office Calcs'!$N$45:$N$76)</f>
        <v>627.18999999999994</v>
      </c>
      <c r="J18" s="3">
        <f t="shared" si="0"/>
        <v>627.19000000000005</v>
      </c>
    </row>
    <row r="19" spans="1:10" x14ac:dyDescent="0.35">
      <c r="A19" t="str">
        <f>_xll.GLW_Segment_Description(C19,1,2)</f>
        <v>PINE BLUFF OFFICE</v>
      </c>
      <c r="B19" s="163" t="str">
        <f>_xll.GLW_Segment_Description(D19,2,2)</f>
        <v>QUOTED TONS</v>
      </c>
      <c r="C19" s="168">
        <v>19105</v>
      </c>
      <c r="D19" s="167">
        <v>917012</v>
      </c>
      <c r="E19" s="170" t="s">
        <v>1447</v>
      </c>
      <c r="F19" s="170" t="s">
        <v>1239</v>
      </c>
      <c r="G19" s="170" t="s">
        <v>1447</v>
      </c>
      <c r="H19" s="169">
        <f>SUMIF('Office Calcs'!$D$45:$D$76,'JE Data'!C19,'Office Calcs'!$M$45:$M$76)</f>
        <v>661.41999999999985</v>
      </c>
      <c r="J19" s="3">
        <f t="shared" si="0"/>
        <v>661.42</v>
      </c>
    </row>
    <row r="20" spans="1:10" x14ac:dyDescent="0.35">
      <c r="A20" t="str">
        <f>_xll.GLW_Segment_Description(C20,1,2)</f>
        <v>PINE BLUFF OFFICE</v>
      </c>
      <c r="B20" s="163" t="str">
        <f>_xll.GLW_Segment_Description(D20,2,2)</f>
        <v>DIRECT ENGINEERING HOURS</v>
      </c>
      <c r="C20" s="168">
        <v>19105</v>
      </c>
      <c r="D20" s="167">
        <v>917008</v>
      </c>
      <c r="E20" s="170" t="s">
        <v>1447</v>
      </c>
      <c r="F20" s="170" t="s">
        <v>1239</v>
      </c>
      <c r="G20" s="170" t="s">
        <v>1447</v>
      </c>
      <c r="H20" s="169">
        <f>SUMIF('Office Calcs'!$D$45:$D$76,'JE Data'!C20,'Office Calcs'!$H$45:$H$76)</f>
        <v>2388.4300000000003</v>
      </c>
      <c r="J20" s="3">
        <f t="shared" si="0"/>
        <v>2388.4299999999998</v>
      </c>
    </row>
    <row r="21" spans="1:10" x14ac:dyDescent="0.35">
      <c r="A21" t="str">
        <f>_xll.GLW_Segment_Description(C21,1,2)</f>
        <v>PINE BLUFF OFFICE</v>
      </c>
      <c r="B21" s="163" t="str">
        <f>_xll.GLW_Segment_Description(D21,2,2)</f>
        <v>TOTAL ENGINEERING HOURS</v>
      </c>
      <c r="C21" s="168">
        <v>19105</v>
      </c>
      <c r="D21" s="167">
        <v>917009</v>
      </c>
      <c r="E21" s="170" t="s">
        <v>1447</v>
      </c>
      <c r="F21" s="170" t="s">
        <v>1239</v>
      </c>
      <c r="G21" s="170" t="s">
        <v>1447</v>
      </c>
      <c r="H21" s="169">
        <f>SUMIF('Office Calcs'!$D$45:$D$76,'JE Data'!C21,'Office Calcs'!$I$45:$I$76)</f>
        <v>4589.22</v>
      </c>
      <c r="J21" s="3">
        <f t="shared" si="0"/>
        <v>4589.22</v>
      </c>
    </row>
    <row r="22" spans="1:10" x14ac:dyDescent="0.35">
      <c r="A22" t="str">
        <f>_xll.GLW_Segment_Description(C22,1,2)</f>
        <v>PINE BLUFF OFFICE</v>
      </c>
      <c r="B22" s="163" t="str">
        <f>_xll.GLW_Segment_Description(D22,2,2)</f>
        <v>ACTUAL ENGINEERING HOURS</v>
      </c>
      <c r="C22" s="168">
        <v>19105</v>
      </c>
      <c r="D22" s="167">
        <v>917002</v>
      </c>
      <c r="E22" s="170" t="s">
        <v>1447</v>
      </c>
      <c r="F22" s="170" t="s">
        <v>1239</v>
      </c>
      <c r="G22" s="170" t="s">
        <v>1447</v>
      </c>
      <c r="H22" s="169">
        <f>SUMIF('Office Calcs'!$D$45:$D$76,'JE Data'!C22,'Office Calcs'!$R$45:$R$76)</f>
        <v>3663.34</v>
      </c>
      <c r="J22" s="3">
        <f t="shared" si="0"/>
        <v>3663.34</v>
      </c>
    </row>
    <row r="23" spans="1:10" x14ac:dyDescent="0.35">
      <c r="A23" t="str">
        <f>_xll.GLW_Segment_Description(C23,1,2)</f>
        <v>PINE BLUFF OFFICE</v>
      </c>
      <c r="B23" s="163" t="str">
        <f>_xll.GLW_Segment_Description(D23,2,2)</f>
        <v>QUOTED ENGINEERING HOURS</v>
      </c>
      <c r="C23" s="168">
        <v>19105</v>
      </c>
      <c r="D23" s="167">
        <v>917004</v>
      </c>
      <c r="E23" s="170" t="s">
        <v>1447</v>
      </c>
      <c r="F23" s="170" t="s">
        <v>1239</v>
      </c>
      <c r="G23" s="170" t="s">
        <v>1447</v>
      </c>
      <c r="H23" s="169">
        <f>SUMIF('Office Calcs'!$D$45:$D$76,'JE Data'!C23,'Office Calcs'!$Q$45:$Q$76)</f>
        <v>2337.87</v>
      </c>
      <c r="J23" s="3">
        <f t="shared" si="0"/>
        <v>2337.87</v>
      </c>
    </row>
    <row r="24" spans="1:10" x14ac:dyDescent="0.35">
      <c r="A24" t="str">
        <f>_xll.GLW_Segment_Description(C24,1,2)</f>
        <v>PINE BLUFF OFFICE</v>
      </c>
      <c r="B24" s="163" t="str">
        <f>_xll.GLW_Segment_Description(D24,2,2)</f>
        <v>TOTAL ORDERS BOOKED</v>
      </c>
      <c r="C24" s="168">
        <v>19105</v>
      </c>
      <c r="D24" s="167">
        <v>917001</v>
      </c>
      <c r="E24" s="170" t="s">
        <v>1447</v>
      </c>
      <c r="F24" s="170" t="s">
        <v>1239</v>
      </c>
      <c r="G24" s="170" t="s">
        <v>1447</v>
      </c>
      <c r="H24" s="169">
        <f>SUMIF('Office Calcs'!$D$45:$D$76,'JE Data'!C24,'Office Calcs'!$T$45:$T$76)</f>
        <v>13</v>
      </c>
      <c r="J24" s="3">
        <f t="shared" si="0"/>
        <v>13</v>
      </c>
    </row>
    <row r="25" spans="1:10" x14ac:dyDescent="0.35">
      <c r="A25" t="str">
        <f>_xll.GLW_Segment_Description(C25,1,2)</f>
        <v>PINE BLUFF OFFICE</v>
      </c>
      <c r="B25" s="163" t="str">
        <f>_xll.GLW_Segment_Description(D25,2,2)</f>
        <v>ORDERS BOOKED ON-TIME</v>
      </c>
      <c r="C25" s="168">
        <v>19105</v>
      </c>
      <c r="D25" s="167">
        <v>917000</v>
      </c>
      <c r="E25" s="170" t="s">
        <v>1447</v>
      </c>
      <c r="F25" s="170" t="s">
        <v>1239</v>
      </c>
      <c r="G25" s="170" t="s">
        <v>1447</v>
      </c>
      <c r="H25" s="169">
        <f>SUMIF('Office Calcs'!$D$45:$D$76,'JE Data'!C25,'Office Calcs'!$U$45:$U$76)</f>
        <v>12</v>
      </c>
      <c r="J25" s="3">
        <f t="shared" si="0"/>
        <v>12</v>
      </c>
    </row>
    <row r="26" spans="1:10" x14ac:dyDescent="0.35">
      <c r="A26" t="str">
        <f>_xll.GLW_Segment_Description(C26,1,2)</f>
        <v>MEMPHIS OFFICE</v>
      </c>
      <c r="B26" s="163" t="str">
        <f>_xll.GLW_Segment_Description(D26,2,2)</f>
        <v>PROCESSED TONS</v>
      </c>
      <c r="C26" s="168">
        <v>19115</v>
      </c>
      <c r="D26" s="167">
        <v>917013</v>
      </c>
      <c r="E26" s="170" t="s">
        <v>1447</v>
      </c>
      <c r="F26" s="170" t="s">
        <v>1239</v>
      </c>
      <c r="G26" s="170" t="s">
        <v>1447</v>
      </c>
      <c r="H26" s="171">
        <f>SUMIF('Office Calcs'!$D$45:$D$76,'JE Data'!C26,'Office Calcs'!$N$45:$N$76)</f>
        <v>489.29000000000008</v>
      </c>
      <c r="J26" s="3">
        <f t="shared" si="0"/>
        <v>489.29</v>
      </c>
    </row>
    <row r="27" spans="1:10" x14ac:dyDescent="0.35">
      <c r="A27" t="str">
        <f>_xll.GLW_Segment_Description(C27,1,2)</f>
        <v>MEMPHIS OFFICE</v>
      </c>
      <c r="B27" s="163" t="str">
        <f>_xll.GLW_Segment_Description(D27,2,2)</f>
        <v>QUOTED TONS</v>
      </c>
      <c r="C27" s="168">
        <v>19115</v>
      </c>
      <c r="D27" s="167">
        <v>917012</v>
      </c>
      <c r="E27" s="170" t="s">
        <v>1447</v>
      </c>
      <c r="F27" s="170" t="s">
        <v>1239</v>
      </c>
      <c r="G27" s="170" t="s">
        <v>1447</v>
      </c>
      <c r="H27" s="169">
        <f>SUMIF('Office Calcs'!$D$45:$D$76,'JE Data'!C27,'Office Calcs'!$M$45:$M$76)</f>
        <v>450.62</v>
      </c>
      <c r="J27" s="3">
        <f t="shared" si="0"/>
        <v>450.62</v>
      </c>
    </row>
    <row r="28" spans="1:10" x14ac:dyDescent="0.35">
      <c r="A28" t="str">
        <f>_xll.GLW_Segment_Description(C28,1,2)</f>
        <v>MEMPHIS OFFICE</v>
      </c>
      <c r="B28" s="163" t="str">
        <f>_xll.GLW_Segment_Description(D28,2,2)</f>
        <v>DIRECT ENGINEERING HOURS</v>
      </c>
      <c r="C28" s="168">
        <v>19115</v>
      </c>
      <c r="D28" s="167">
        <v>917008</v>
      </c>
      <c r="E28" s="170" t="s">
        <v>1447</v>
      </c>
      <c r="F28" s="170" t="s">
        <v>1239</v>
      </c>
      <c r="G28" s="170" t="s">
        <v>1447</v>
      </c>
      <c r="H28" s="169">
        <f>SUMIF('Office Calcs'!$D$45:$D$76,'JE Data'!C28,'Office Calcs'!$H$45:$H$76)</f>
        <v>2251.1</v>
      </c>
      <c r="J28" s="3">
        <f t="shared" si="0"/>
        <v>2251.1</v>
      </c>
    </row>
    <row r="29" spans="1:10" x14ac:dyDescent="0.35">
      <c r="A29" t="str">
        <f>_xll.GLW_Segment_Description(C29,1,2)</f>
        <v>MEMPHIS OFFICE</v>
      </c>
      <c r="B29" s="163" t="str">
        <f>_xll.GLW_Segment_Description(D29,2,2)</f>
        <v>TOTAL ENGINEERING HOURS</v>
      </c>
      <c r="C29" s="168">
        <v>19115</v>
      </c>
      <c r="D29" s="167">
        <v>917009</v>
      </c>
      <c r="E29" s="170" t="s">
        <v>1447</v>
      </c>
      <c r="F29" s="170" t="s">
        <v>1239</v>
      </c>
      <c r="G29" s="170" t="s">
        <v>1447</v>
      </c>
      <c r="H29" s="169">
        <f>SUMIF('Office Calcs'!$D$45:$D$76,'JE Data'!C29,'Office Calcs'!$I$45:$I$76)</f>
        <v>4159</v>
      </c>
      <c r="J29" s="3">
        <f t="shared" si="0"/>
        <v>4159</v>
      </c>
    </row>
    <row r="30" spans="1:10" x14ac:dyDescent="0.35">
      <c r="A30" t="str">
        <f>_xll.GLW_Segment_Description(C30,1,2)</f>
        <v>MEMPHIS OFFICE</v>
      </c>
      <c r="B30" s="163" t="str">
        <f>_xll.GLW_Segment_Description(D30,2,2)</f>
        <v>ACTUAL ENGINEERING HOURS</v>
      </c>
      <c r="C30" s="168">
        <v>19115</v>
      </c>
      <c r="D30" s="167">
        <v>917002</v>
      </c>
      <c r="E30" s="170" t="s">
        <v>1447</v>
      </c>
      <c r="F30" s="170" t="s">
        <v>1239</v>
      </c>
      <c r="G30" s="170" t="s">
        <v>1447</v>
      </c>
      <c r="H30" s="169">
        <f>SUMIF('Office Calcs'!$D$45:$D$76,'JE Data'!C30,'Office Calcs'!$R$45:$R$76)</f>
        <v>275.25</v>
      </c>
      <c r="J30" s="3">
        <f t="shared" si="0"/>
        <v>275.25</v>
      </c>
    </row>
    <row r="31" spans="1:10" x14ac:dyDescent="0.35">
      <c r="A31" t="str">
        <f>_xll.GLW_Segment_Description(C31,1,2)</f>
        <v>MEMPHIS OFFICE</v>
      </c>
      <c r="B31" s="163" t="str">
        <f>_xll.GLW_Segment_Description(D31,2,2)</f>
        <v>QUOTED ENGINEERING HOURS</v>
      </c>
      <c r="C31" s="168">
        <v>19115</v>
      </c>
      <c r="D31" s="167">
        <v>917004</v>
      </c>
      <c r="E31" s="170" t="s">
        <v>1447</v>
      </c>
      <c r="F31" s="170" t="s">
        <v>1239</v>
      </c>
      <c r="G31" s="170" t="s">
        <v>1447</v>
      </c>
      <c r="H31" s="169">
        <f>SUMIF('Office Calcs'!$D$45:$D$76,'JE Data'!C31,'Office Calcs'!$Q$45:$Q$76)</f>
        <v>325.8</v>
      </c>
      <c r="J31" s="3">
        <f t="shared" si="0"/>
        <v>325.8</v>
      </c>
    </row>
    <row r="32" spans="1:10" x14ac:dyDescent="0.35">
      <c r="A32" t="str">
        <f>_xll.GLW_Segment_Description(C32,1,2)</f>
        <v>MEMPHIS OFFICE</v>
      </c>
      <c r="B32" s="163" t="str">
        <f>_xll.GLW_Segment_Description(D32,2,2)</f>
        <v>TOTAL ORDERS BOOKED</v>
      </c>
      <c r="C32" s="168">
        <v>19115</v>
      </c>
      <c r="D32" s="167">
        <v>917001</v>
      </c>
      <c r="E32" s="170" t="s">
        <v>1447</v>
      </c>
      <c r="F32" s="170" t="s">
        <v>1239</v>
      </c>
      <c r="G32" s="170" t="s">
        <v>1447</v>
      </c>
      <c r="H32" s="169">
        <f>SUMIF('Office Calcs'!$D$45:$D$76,'JE Data'!C32,'Office Calcs'!$T$45:$T$76)</f>
        <v>10</v>
      </c>
      <c r="J32" s="3">
        <f t="shared" si="0"/>
        <v>10</v>
      </c>
    </row>
    <row r="33" spans="1:10" x14ac:dyDescent="0.35">
      <c r="A33" t="str">
        <f>_xll.GLW_Segment_Description(C33,1,2)</f>
        <v>MEMPHIS OFFICE</v>
      </c>
      <c r="B33" s="163" t="str">
        <f>_xll.GLW_Segment_Description(D33,2,2)</f>
        <v>ORDERS BOOKED ON-TIME</v>
      </c>
      <c r="C33" s="168">
        <v>19115</v>
      </c>
      <c r="D33" s="167">
        <v>917000</v>
      </c>
      <c r="E33" s="170" t="s">
        <v>1447</v>
      </c>
      <c r="F33" s="170" t="s">
        <v>1239</v>
      </c>
      <c r="G33" s="170" t="s">
        <v>1447</v>
      </c>
      <c r="H33" s="169">
        <f>SUMIF('Office Calcs'!$D$45:$D$76,'JE Data'!C33,'Office Calcs'!$U$45:$U$76)</f>
        <v>9</v>
      </c>
      <c r="J33" s="3">
        <f t="shared" si="0"/>
        <v>9</v>
      </c>
    </row>
    <row r="34" spans="1:10" x14ac:dyDescent="0.35">
      <c r="A34" t="str">
        <f>_xll.GLW_Segment_Description(C34,1,2)</f>
        <v>EVANSVILLE OFFICE</v>
      </c>
      <c r="B34" s="163" t="str">
        <f>_xll.GLW_Segment_Description(D34,2,2)</f>
        <v>PROCESSED TONS</v>
      </c>
      <c r="C34" s="168">
        <v>19125</v>
      </c>
      <c r="D34" s="167">
        <v>917013</v>
      </c>
      <c r="E34" s="170" t="s">
        <v>1447</v>
      </c>
      <c r="F34" s="170" t="s">
        <v>1239</v>
      </c>
      <c r="G34" s="170" t="s">
        <v>1447</v>
      </c>
      <c r="H34" s="171">
        <f>SUMIF('Office Calcs'!$D$45:$D$76,'JE Data'!C34,'Office Calcs'!$N$45:$N$76)</f>
        <v>2000.2300000000002</v>
      </c>
      <c r="J34" s="3">
        <f t="shared" si="0"/>
        <v>2000.23</v>
      </c>
    </row>
    <row r="35" spans="1:10" x14ac:dyDescent="0.35">
      <c r="A35" t="str">
        <f>_xll.GLW_Segment_Description(C35,1,2)</f>
        <v>EVANSVILLE OFFICE</v>
      </c>
      <c r="B35" s="163" t="str">
        <f>_xll.GLW_Segment_Description(D35,2,2)</f>
        <v>QUOTED TONS</v>
      </c>
      <c r="C35" s="168">
        <v>19125</v>
      </c>
      <c r="D35" s="167">
        <v>917012</v>
      </c>
      <c r="E35" s="170" t="s">
        <v>1447</v>
      </c>
      <c r="F35" s="170" t="s">
        <v>1239</v>
      </c>
      <c r="G35" s="170" t="s">
        <v>1447</v>
      </c>
      <c r="H35" s="169">
        <f>SUMIF('Office Calcs'!$D$45:$D$76,'JE Data'!C35,'Office Calcs'!$M$45:$M$76)</f>
        <v>2112.1099999999997</v>
      </c>
      <c r="J35" s="3">
        <f t="shared" si="0"/>
        <v>2112.11</v>
      </c>
    </row>
    <row r="36" spans="1:10" x14ac:dyDescent="0.35">
      <c r="A36" t="str">
        <f>_xll.GLW_Segment_Description(C36,1,2)</f>
        <v>EVANSVILLE OFFICE</v>
      </c>
      <c r="B36" s="163" t="str">
        <f>_xll.GLW_Segment_Description(D36,2,2)</f>
        <v>DIRECT ENGINEERING HOURS</v>
      </c>
      <c r="C36" s="168">
        <v>19125</v>
      </c>
      <c r="D36" s="167">
        <v>917008</v>
      </c>
      <c r="E36" s="170" t="s">
        <v>1447</v>
      </c>
      <c r="F36" s="170" t="s">
        <v>1239</v>
      </c>
      <c r="G36" s="170" t="s">
        <v>1447</v>
      </c>
      <c r="H36" s="169">
        <f>SUMIF('Office Calcs'!$D$45:$D$76,'JE Data'!C36,'Office Calcs'!$H$45:$H$76)</f>
        <v>3379</v>
      </c>
      <c r="J36" s="3">
        <f t="shared" si="0"/>
        <v>3379</v>
      </c>
    </row>
    <row r="37" spans="1:10" x14ac:dyDescent="0.35">
      <c r="A37" t="str">
        <f>_xll.GLW_Segment_Description(C37,1,2)</f>
        <v>EVANSVILLE OFFICE</v>
      </c>
      <c r="B37" s="163" t="str">
        <f>_xll.GLW_Segment_Description(D37,2,2)</f>
        <v>TOTAL ENGINEERING HOURS</v>
      </c>
      <c r="C37" s="168">
        <v>19125</v>
      </c>
      <c r="D37" s="167">
        <v>917009</v>
      </c>
      <c r="E37" s="170" t="s">
        <v>1447</v>
      </c>
      <c r="F37" s="170" t="s">
        <v>1239</v>
      </c>
      <c r="G37" s="170" t="s">
        <v>1447</v>
      </c>
      <c r="H37" s="169">
        <f>SUMIF('Office Calcs'!$D$45:$D$76,'JE Data'!C37,'Office Calcs'!$I$45:$I$76)</f>
        <v>5430.2</v>
      </c>
      <c r="J37" s="3">
        <f t="shared" si="0"/>
        <v>5430.2</v>
      </c>
    </row>
    <row r="38" spans="1:10" x14ac:dyDescent="0.35">
      <c r="A38" t="str">
        <f>_xll.GLW_Segment_Description(C38,1,2)</f>
        <v>EVANSVILLE OFFICE</v>
      </c>
      <c r="B38" s="163" t="str">
        <f>_xll.GLW_Segment_Description(D38,2,2)</f>
        <v>ACTUAL ENGINEERING HOURS</v>
      </c>
      <c r="C38" s="168">
        <v>19125</v>
      </c>
      <c r="D38" s="167">
        <v>917002</v>
      </c>
      <c r="E38" s="170" t="s">
        <v>1447</v>
      </c>
      <c r="F38" s="170" t="s">
        <v>1239</v>
      </c>
      <c r="G38" s="170" t="s">
        <v>1447</v>
      </c>
      <c r="H38" s="169">
        <f>SUMIF('Office Calcs'!$D$45:$D$76,'JE Data'!C38,'Office Calcs'!$R$45:$R$76)</f>
        <v>3102.38</v>
      </c>
      <c r="J38" s="3">
        <f t="shared" si="0"/>
        <v>3102.38</v>
      </c>
    </row>
    <row r="39" spans="1:10" x14ac:dyDescent="0.35">
      <c r="A39" t="str">
        <f>_xll.GLW_Segment_Description(C39,1,2)</f>
        <v>EVANSVILLE OFFICE</v>
      </c>
      <c r="B39" s="163" t="str">
        <f>_xll.GLW_Segment_Description(D39,2,2)</f>
        <v>QUOTED ENGINEERING HOURS</v>
      </c>
      <c r="C39" s="168">
        <v>19125</v>
      </c>
      <c r="D39" s="167">
        <v>917004</v>
      </c>
      <c r="E39" s="170" t="s">
        <v>1447</v>
      </c>
      <c r="F39" s="170" t="s">
        <v>1239</v>
      </c>
      <c r="G39" s="170" t="s">
        <v>1447</v>
      </c>
      <c r="H39" s="169">
        <f>SUMIF('Office Calcs'!$D$45:$D$76,'JE Data'!C39,'Office Calcs'!$Q$45:$Q$76)</f>
        <v>2882.18</v>
      </c>
      <c r="J39" s="3">
        <f t="shared" si="0"/>
        <v>2882.18</v>
      </c>
    </row>
    <row r="40" spans="1:10" x14ac:dyDescent="0.35">
      <c r="A40" t="str">
        <f>_xll.GLW_Segment_Description(C40,1,2)</f>
        <v>EVANSVILLE OFFICE</v>
      </c>
      <c r="B40" s="163" t="str">
        <f>_xll.GLW_Segment_Description(D40,2,2)</f>
        <v>TOTAL ORDERS BOOKED</v>
      </c>
      <c r="C40" s="168">
        <v>19125</v>
      </c>
      <c r="D40" s="167">
        <v>917001</v>
      </c>
      <c r="E40" s="170" t="s">
        <v>1447</v>
      </c>
      <c r="F40" s="170" t="s">
        <v>1239</v>
      </c>
      <c r="G40" s="170" t="s">
        <v>1447</v>
      </c>
      <c r="H40" s="169">
        <f>SUMIF('Office Calcs'!$D$45:$D$76,'JE Data'!C40,'Office Calcs'!$T$45:$T$76)</f>
        <v>35</v>
      </c>
      <c r="J40" s="3">
        <f t="shared" si="0"/>
        <v>35</v>
      </c>
    </row>
    <row r="41" spans="1:10" x14ac:dyDescent="0.35">
      <c r="A41" t="str">
        <f>_xll.GLW_Segment_Description(C41,1,2)</f>
        <v>EVANSVILLE OFFICE</v>
      </c>
      <c r="B41" s="163" t="str">
        <f>_xll.GLW_Segment_Description(D41,2,2)</f>
        <v>ORDERS BOOKED ON-TIME</v>
      </c>
      <c r="C41" s="168">
        <v>19125</v>
      </c>
      <c r="D41" s="167">
        <v>917000</v>
      </c>
      <c r="E41" s="170" t="s">
        <v>1447</v>
      </c>
      <c r="F41" s="170" t="s">
        <v>1239</v>
      </c>
      <c r="G41" s="170" t="s">
        <v>1447</v>
      </c>
      <c r="H41" s="169">
        <f>SUMIF('Office Calcs'!$D$45:$D$76,'JE Data'!C41,'Office Calcs'!$U$45:$U$76)</f>
        <v>33</v>
      </c>
      <c r="J41" s="3">
        <f t="shared" si="0"/>
        <v>33</v>
      </c>
    </row>
    <row r="42" spans="1:10" x14ac:dyDescent="0.35">
      <c r="A42" t="str">
        <f>_xll.GLW_Segment_Description(C42,1,2)</f>
        <v>GREENSBORO OFFICE</v>
      </c>
      <c r="B42" s="163" t="str">
        <f>_xll.GLW_Segment_Description(D42,2,2)</f>
        <v>PROCESSED TONS</v>
      </c>
      <c r="C42" s="168">
        <v>19135</v>
      </c>
      <c r="D42" s="167">
        <v>917013</v>
      </c>
      <c r="E42" s="170" t="s">
        <v>1447</v>
      </c>
      <c r="F42" s="170" t="s">
        <v>1239</v>
      </c>
      <c r="G42" s="170" t="s">
        <v>1447</v>
      </c>
      <c r="H42" s="171">
        <f>SUMIF('Office Calcs'!$D$45:$D$76,'JE Data'!C42,'Office Calcs'!$N$45:$N$76)</f>
        <v>1486.0400000000004</v>
      </c>
      <c r="J42" s="3">
        <f t="shared" si="0"/>
        <v>1486.04</v>
      </c>
    </row>
    <row r="43" spans="1:10" x14ac:dyDescent="0.35">
      <c r="A43" t="str">
        <f>_xll.GLW_Segment_Description(C43,1,2)</f>
        <v>GREENSBORO OFFICE</v>
      </c>
      <c r="B43" s="163" t="str">
        <f>_xll.GLW_Segment_Description(D43,2,2)</f>
        <v>QUOTED TONS</v>
      </c>
      <c r="C43" s="168">
        <v>19135</v>
      </c>
      <c r="D43" s="167">
        <v>917012</v>
      </c>
      <c r="E43" s="170" t="s">
        <v>1447</v>
      </c>
      <c r="F43" s="170" t="s">
        <v>1239</v>
      </c>
      <c r="G43" s="170" t="s">
        <v>1447</v>
      </c>
      <c r="H43" s="169">
        <f>SUMIF('Office Calcs'!$D$45:$D$76,'JE Data'!C43,'Office Calcs'!$M$45:$M$76)</f>
        <v>1500.9199999999994</v>
      </c>
      <c r="J43" s="3">
        <f t="shared" si="0"/>
        <v>1500.92</v>
      </c>
    </row>
    <row r="44" spans="1:10" x14ac:dyDescent="0.35">
      <c r="A44" t="str">
        <f>_xll.GLW_Segment_Description(C44,1,2)</f>
        <v>GREENSBORO OFFICE</v>
      </c>
      <c r="B44" s="163" t="str">
        <f>_xll.GLW_Segment_Description(D44,2,2)</f>
        <v>DIRECT ENGINEERING HOURS</v>
      </c>
      <c r="C44" s="168">
        <v>19135</v>
      </c>
      <c r="D44" s="167">
        <v>917008</v>
      </c>
      <c r="E44" s="170" t="s">
        <v>1447</v>
      </c>
      <c r="F44" s="170" t="s">
        <v>1239</v>
      </c>
      <c r="G44" s="170" t="s">
        <v>1447</v>
      </c>
      <c r="H44" s="169">
        <f>SUMIF('Office Calcs'!$D$45:$D$76,'JE Data'!C44,'Office Calcs'!$H$45:$H$76)</f>
        <v>3123</v>
      </c>
      <c r="J44" s="3">
        <f t="shared" si="0"/>
        <v>3123</v>
      </c>
    </row>
    <row r="45" spans="1:10" x14ac:dyDescent="0.35">
      <c r="A45" t="str">
        <f>_xll.GLW_Segment_Description(C45,1,2)</f>
        <v>GREENSBORO OFFICE</v>
      </c>
      <c r="B45" s="163" t="str">
        <f>_xll.GLW_Segment_Description(D45,2,2)</f>
        <v>TOTAL ENGINEERING HOURS</v>
      </c>
      <c r="C45" s="168">
        <v>19135</v>
      </c>
      <c r="D45" s="167">
        <v>917009</v>
      </c>
      <c r="E45" s="170" t="s">
        <v>1447</v>
      </c>
      <c r="F45" s="170" t="s">
        <v>1239</v>
      </c>
      <c r="G45" s="170" t="s">
        <v>1447</v>
      </c>
      <c r="H45" s="169">
        <f>SUMIF('Office Calcs'!$D$45:$D$76,'JE Data'!C45,'Office Calcs'!$I$45:$I$76)</f>
        <v>4597</v>
      </c>
      <c r="J45" s="3">
        <f t="shared" si="0"/>
        <v>4597</v>
      </c>
    </row>
    <row r="46" spans="1:10" x14ac:dyDescent="0.35">
      <c r="A46" t="str">
        <f>_xll.GLW_Segment_Description(C46,1,2)</f>
        <v>GREENSBORO OFFICE</v>
      </c>
      <c r="B46" s="163" t="str">
        <f>_xll.GLW_Segment_Description(D46,2,2)</f>
        <v>ACTUAL ENGINEERING HOURS</v>
      </c>
      <c r="C46" s="168">
        <v>19135</v>
      </c>
      <c r="D46" s="167">
        <v>917002</v>
      </c>
      <c r="E46" s="170" t="s">
        <v>1447</v>
      </c>
      <c r="F46" s="170" t="s">
        <v>1239</v>
      </c>
      <c r="G46" s="170" t="s">
        <v>1447</v>
      </c>
      <c r="H46" s="169">
        <f>SUMIF('Office Calcs'!$D$45:$D$76,'JE Data'!C46,'Office Calcs'!$R$45:$R$76)</f>
        <v>3362.7599999999998</v>
      </c>
      <c r="J46" s="3">
        <f t="shared" si="0"/>
        <v>3362.76</v>
      </c>
    </row>
    <row r="47" spans="1:10" x14ac:dyDescent="0.35">
      <c r="A47" t="str">
        <f>_xll.GLW_Segment_Description(C47,1,2)</f>
        <v>GREENSBORO OFFICE</v>
      </c>
      <c r="B47" s="163" t="str">
        <f>_xll.GLW_Segment_Description(D47,2,2)</f>
        <v>QUOTED ENGINEERING HOURS</v>
      </c>
      <c r="C47" s="168">
        <v>19135</v>
      </c>
      <c r="D47" s="167">
        <v>917004</v>
      </c>
      <c r="E47" s="170" t="s">
        <v>1447</v>
      </c>
      <c r="F47" s="170" t="s">
        <v>1239</v>
      </c>
      <c r="G47" s="170" t="s">
        <v>1447</v>
      </c>
      <c r="H47" s="169">
        <f>SUMIF('Office Calcs'!$D$45:$D$76,'JE Data'!C47,'Office Calcs'!$Q$45:$Q$76)</f>
        <v>3424.5699999999997</v>
      </c>
      <c r="J47" s="3">
        <f t="shared" si="0"/>
        <v>3424.57</v>
      </c>
    </row>
    <row r="48" spans="1:10" x14ac:dyDescent="0.35">
      <c r="A48" t="str">
        <f>_xll.GLW_Segment_Description(C48,1,2)</f>
        <v>GREENSBORO OFFICE</v>
      </c>
      <c r="B48" s="163" t="str">
        <f>_xll.GLW_Segment_Description(D48,2,2)</f>
        <v>TOTAL ORDERS BOOKED</v>
      </c>
      <c r="C48" s="168">
        <v>19135</v>
      </c>
      <c r="D48" s="167">
        <v>917001</v>
      </c>
      <c r="E48" s="170" t="s">
        <v>1447</v>
      </c>
      <c r="F48" s="170" t="s">
        <v>1239</v>
      </c>
      <c r="G48" s="170" t="s">
        <v>1447</v>
      </c>
      <c r="H48" s="169">
        <f>SUMIF('Office Calcs'!$D$45:$D$76,'JE Data'!C48,'Office Calcs'!$T$45:$T$76)</f>
        <v>26</v>
      </c>
      <c r="J48" s="3">
        <f t="shared" si="0"/>
        <v>26</v>
      </c>
    </row>
    <row r="49" spans="1:10" x14ac:dyDescent="0.35">
      <c r="A49" t="str">
        <f>_xll.GLW_Segment_Description(C49,1,2)</f>
        <v>GREENSBORO OFFICE</v>
      </c>
      <c r="B49" s="163" t="str">
        <f>_xll.GLW_Segment_Description(D49,2,2)</f>
        <v>ORDERS BOOKED ON-TIME</v>
      </c>
      <c r="C49" s="168">
        <v>19135</v>
      </c>
      <c r="D49" s="167">
        <v>917000</v>
      </c>
      <c r="E49" s="170" t="s">
        <v>1447</v>
      </c>
      <c r="F49" s="170" t="s">
        <v>1239</v>
      </c>
      <c r="G49" s="170" t="s">
        <v>1447</v>
      </c>
      <c r="H49" s="169">
        <f>SUMIF('Office Calcs'!$D$45:$D$76,'JE Data'!C49,'Office Calcs'!$U$45:$U$76)</f>
        <v>25</v>
      </c>
      <c r="J49" s="3">
        <f t="shared" si="0"/>
        <v>25</v>
      </c>
    </row>
    <row r="50" spans="1:10" x14ac:dyDescent="0.35">
      <c r="A50" t="str">
        <f>_xll.GLW_Segment_Description(C50,1,2)</f>
        <v>ANNVILLE OFFICE</v>
      </c>
      <c r="B50" s="163" t="str">
        <f>_xll.GLW_Segment_Description(D50,2,2)</f>
        <v>PROCESSED TONS</v>
      </c>
      <c r="C50" s="168">
        <v>19145</v>
      </c>
      <c r="D50" s="167">
        <v>917013</v>
      </c>
      <c r="E50" s="170" t="s">
        <v>1447</v>
      </c>
      <c r="F50" s="170" t="s">
        <v>1239</v>
      </c>
      <c r="G50" s="170" t="s">
        <v>1447</v>
      </c>
      <c r="H50" s="171">
        <f>SUMIF('Office Calcs'!$D$45:$D$76,'JE Data'!C50,'Office Calcs'!$N$45:$N$76)</f>
        <v>509.61</v>
      </c>
      <c r="J50" s="3">
        <f t="shared" si="0"/>
        <v>509.61</v>
      </c>
    </row>
    <row r="51" spans="1:10" x14ac:dyDescent="0.35">
      <c r="A51" t="str">
        <f>_xll.GLW_Segment_Description(C51,1,2)</f>
        <v>ANNVILLE OFFICE</v>
      </c>
      <c r="B51" s="163" t="str">
        <f>_xll.GLW_Segment_Description(D51,2,2)</f>
        <v>QUOTED TONS</v>
      </c>
      <c r="C51" s="168">
        <v>19145</v>
      </c>
      <c r="D51" s="167">
        <v>917012</v>
      </c>
      <c r="E51" s="170" t="s">
        <v>1447</v>
      </c>
      <c r="F51" s="170" t="s">
        <v>1239</v>
      </c>
      <c r="G51" s="170" t="s">
        <v>1447</v>
      </c>
      <c r="H51" s="169">
        <f>SUMIF('Office Calcs'!$D$45:$D$76,'JE Data'!C51,'Office Calcs'!$M$45:$M$76)</f>
        <v>526.02</v>
      </c>
      <c r="J51" s="3">
        <f t="shared" si="0"/>
        <v>526.02</v>
      </c>
    </row>
    <row r="52" spans="1:10" x14ac:dyDescent="0.35">
      <c r="A52" t="str">
        <f>_xll.GLW_Segment_Description(C52,1,2)</f>
        <v>ANNVILLE OFFICE</v>
      </c>
      <c r="B52" s="163" t="str">
        <f>_xll.GLW_Segment_Description(D52,2,2)</f>
        <v>DIRECT ENGINEERING HOURS</v>
      </c>
      <c r="C52" s="168">
        <v>19145</v>
      </c>
      <c r="D52" s="167">
        <v>917008</v>
      </c>
      <c r="E52" s="170" t="s">
        <v>1447</v>
      </c>
      <c r="F52" s="170" t="s">
        <v>1239</v>
      </c>
      <c r="G52" s="170" t="s">
        <v>1447</v>
      </c>
      <c r="H52" s="169">
        <f>SUMIF('Office Calcs'!$D$45:$D$76,'JE Data'!C52,'Office Calcs'!$H$45:$H$76)</f>
        <v>2916.5</v>
      </c>
      <c r="J52" s="3">
        <f t="shared" si="0"/>
        <v>2916.5</v>
      </c>
    </row>
    <row r="53" spans="1:10" x14ac:dyDescent="0.35">
      <c r="A53" t="str">
        <f>_xll.GLW_Segment_Description(C53,1,2)</f>
        <v>ANNVILLE OFFICE</v>
      </c>
      <c r="B53" s="163" t="str">
        <f>_xll.GLW_Segment_Description(D53,2,2)</f>
        <v>TOTAL ENGINEERING HOURS</v>
      </c>
      <c r="C53" s="168">
        <v>19145</v>
      </c>
      <c r="D53" s="167">
        <v>917009</v>
      </c>
      <c r="E53" s="170" t="s">
        <v>1447</v>
      </c>
      <c r="F53" s="170" t="s">
        <v>1239</v>
      </c>
      <c r="G53" s="170" t="s">
        <v>1447</v>
      </c>
      <c r="H53" s="169">
        <f>SUMIF('Office Calcs'!$D$45:$D$76,'JE Data'!C53,'Office Calcs'!$I$45:$I$76)</f>
        <v>4981</v>
      </c>
      <c r="J53" s="3">
        <f t="shared" si="0"/>
        <v>4981</v>
      </c>
    </row>
    <row r="54" spans="1:10" x14ac:dyDescent="0.35">
      <c r="A54" t="str">
        <f>_xll.GLW_Segment_Description(C54,1,2)</f>
        <v>ANNVILLE OFFICE</v>
      </c>
      <c r="B54" s="163" t="str">
        <f>_xll.GLW_Segment_Description(D54,2,2)</f>
        <v>ACTUAL ENGINEERING HOURS</v>
      </c>
      <c r="C54" s="168">
        <v>19145</v>
      </c>
      <c r="D54" s="167">
        <v>917002</v>
      </c>
      <c r="E54" s="170" t="s">
        <v>1447</v>
      </c>
      <c r="F54" s="170" t="s">
        <v>1239</v>
      </c>
      <c r="G54" s="170" t="s">
        <v>1447</v>
      </c>
      <c r="H54" s="169">
        <f>SUMIF('Office Calcs'!$D$45:$D$76,'JE Data'!C54,'Office Calcs'!$R$45:$R$76)</f>
        <v>1807.75</v>
      </c>
      <c r="J54" s="3">
        <f t="shared" si="0"/>
        <v>1807.75</v>
      </c>
    </row>
    <row r="55" spans="1:10" x14ac:dyDescent="0.35">
      <c r="A55" t="str">
        <f>_xll.GLW_Segment_Description(C55,1,2)</f>
        <v>ANNVILLE OFFICE</v>
      </c>
      <c r="B55" s="163" t="str">
        <f>_xll.GLW_Segment_Description(D55,2,2)</f>
        <v>QUOTED ENGINEERING HOURS</v>
      </c>
      <c r="C55" s="168">
        <v>19145</v>
      </c>
      <c r="D55" s="167">
        <v>917004</v>
      </c>
      <c r="E55" s="170" t="s">
        <v>1447</v>
      </c>
      <c r="F55" s="170" t="s">
        <v>1239</v>
      </c>
      <c r="G55" s="170" t="s">
        <v>1447</v>
      </c>
      <c r="H55" s="169">
        <f>SUMIF('Office Calcs'!$D$45:$D$76,'JE Data'!C55,'Office Calcs'!$Q$45:$Q$76)</f>
        <v>1009</v>
      </c>
      <c r="J55" s="3">
        <f t="shared" si="0"/>
        <v>1009</v>
      </c>
    </row>
    <row r="56" spans="1:10" x14ac:dyDescent="0.35">
      <c r="A56" t="str">
        <f>_xll.GLW_Segment_Description(C56,1,2)</f>
        <v>ANNVILLE OFFICE</v>
      </c>
      <c r="B56" s="163" t="str">
        <f>_xll.GLW_Segment_Description(D56,2,2)</f>
        <v>TOTAL ORDERS BOOKED</v>
      </c>
      <c r="C56" s="168">
        <v>19145</v>
      </c>
      <c r="D56" s="167">
        <v>917001</v>
      </c>
      <c r="E56" s="170" t="s">
        <v>1447</v>
      </c>
      <c r="F56" s="170" t="s">
        <v>1239</v>
      </c>
      <c r="G56" s="170" t="s">
        <v>1447</v>
      </c>
      <c r="H56" s="169">
        <f>SUMIF('Office Calcs'!$D$45:$D$76,'JE Data'!C56,'Office Calcs'!$T$45:$T$76)</f>
        <v>10</v>
      </c>
      <c r="J56" s="3">
        <f t="shared" si="0"/>
        <v>10</v>
      </c>
    </row>
    <row r="57" spans="1:10" x14ac:dyDescent="0.35">
      <c r="A57" t="str">
        <f>_xll.GLW_Segment_Description(C57,1,2)</f>
        <v>ANNVILLE OFFICE</v>
      </c>
      <c r="B57" s="163" t="str">
        <f>_xll.GLW_Segment_Description(D57,2,2)</f>
        <v>ORDERS BOOKED ON-TIME</v>
      </c>
      <c r="C57" s="168">
        <v>19145</v>
      </c>
      <c r="D57" s="167">
        <v>917000</v>
      </c>
      <c r="E57" s="170" t="s">
        <v>1447</v>
      </c>
      <c r="F57" s="170" t="s">
        <v>1239</v>
      </c>
      <c r="G57" s="170" t="s">
        <v>1447</v>
      </c>
      <c r="H57" s="169">
        <f>SUMIF('Office Calcs'!$D$45:$D$76,'JE Data'!C57,'Office Calcs'!$U$45:$U$76)</f>
        <v>9</v>
      </c>
      <c r="J57" s="3">
        <f t="shared" si="0"/>
        <v>9</v>
      </c>
    </row>
    <row r="58" spans="1:10" x14ac:dyDescent="0.35">
      <c r="A58" t="str">
        <f>_xll.GLW_Segment_Description(C58,1,2)</f>
        <v>KANSAS CITY OFFICE</v>
      </c>
      <c r="B58" s="163" t="str">
        <f>_xll.GLW_Segment_Description(D58,2,2)</f>
        <v>PROCESSED TONS</v>
      </c>
      <c r="C58" s="168">
        <v>19205</v>
      </c>
      <c r="D58" s="167">
        <v>917013</v>
      </c>
      <c r="E58" s="170" t="s">
        <v>1447</v>
      </c>
      <c r="F58" s="170" t="s">
        <v>1239</v>
      </c>
      <c r="G58" s="170" t="s">
        <v>1447</v>
      </c>
      <c r="H58" s="171">
        <f>SUMIF('Office Calcs'!$D$45:$D$76,'JE Data'!C58,'Office Calcs'!$N$45:$N$76)</f>
        <v>711.25</v>
      </c>
      <c r="J58" s="3">
        <f t="shared" si="0"/>
        <v>711.25</v>
      </c>
    </row>
    <row r="59" spans="1:10" x14ac:dyDescent="0.35">
      <c r="A59" t="str">
        <f>_xll.GLW_Segment_Description(C59,1,2)</f>
        <v>KANSAS CITY OFFICE</v>
      </c>
      <c r="B59" s="163" t="str">
        <f>_xll.GLW_Segment_Description(D59,2,2)</f>
        <v>QUOTED TONS</v>
      </c>
      <c r="C59" s="168">
        <v>19205</v>
      </c>
      <c r="D59" s="167">
        <v>917012</v>
      </c>
      <c r="E59" s="170" t="s">
        <v>1447</v>
      </c>
      <c r="F59" s="170" t="s">
        <v>1239</v>
      </c>
      <c r="G59" s="170" t="s">
        <v>1447</v>
      </c>
      <c r="H59" s="169">
        <f>SUMIF('Office Calcs'!$D$45:$D$76,'JE Data'!C59,'Office Calcs'!$M$45:$M$76)</f>
        <v>686.25</v>
      </c>
      <c r="J59" s="3">
        <f>ROUND(H59,2)</f>
        <v>686.25</v>
      </c>
    </row>
    <row r="60" spans="1:10" x14ac:dyDescent="0.35">
      <c r="A60" t="str">
        <f>_xll.GLW_Segment_Description(C60,1,2)</f>
        <v>KANSAS CITY OFFICE</v>
      </c>
      <c r="B60" s="163" t="str">
        <f>_xll.GLW_Segment_Description(D60,2,2)</f>
        <v>DIRECT ENGINEERING HOURS</v>
      </c>
      <c r="C60" s="168">
        <v>19205</v>
      </c>
      <c r="D60" s="167">
        <v>917008</v>
      </c>
      <c r="E60" s="170" t="s">
        <v>1447</v>
      </c>
      <c r="F60" s="170" t="s">
        <v>1239</v>
      </c>
      <c r="G60" s="170" t="s">
        <v>1447</v>
      </c>
      <c r="H60" s="169">
        <f>SUMIF('Office Calcs'!$D$45:$D$76,'JE Data'!C60,'Office Calcs'!$H$45:$H$76)</f>
        <v>3108</v>
      </c>
      <c r="J60" s="3">
        <f t="shared" si="0"/>
        <v>3108</v>
      </c>
    </row>
    <row r="61" spans="1:10" x14ac:dyDescent="0.35">
      <c r="A61" t="str">
        <f>_xll.GLW_Segment_Description(C61,1,2)</f>
        <v>KANSAS CITY OFFICE</v>
      </c>
      <c r="B61" s="163" t="str">
        <f>_xll.GLW_Segment_Description(D61,2,2)</f>
        <v>TOTAL ENGINEERING HOURS</v>
      </c>
      <c r="C61" s="168">
        <v>19205</v>
      </c>
      <c r="D61" s="167">
        <v>917009</v>
      </c>
      <c r="E61" s="170" t="s">
        <v>1447</v>
      </c>
      <c r="F61" s="170" t="s">
        <v>1239</v>
      </c>
      <c r="G61" s="170" t="s">
        <v>1447</v>
      </c>
      <c r="H61" s="169">
        <f>SUMIF('Office Calcs'!$D$45:$D$76,'JE Data'!C61,'Office Calcs'!$I$45:$I$76)</f>
        <v>4884</v>
      </c>
      <c r="J61" s="3">
        <f t="shared" si="0"/>
        <v>4884</v>
      </c>
    </row>
    <row r="62" spans="1:10" x14ac:dyDescent="0.35">
      <c r="A62" t="str">
        <f>_xll.GLW_Segment_Description(C62,1,2)</f>
        <v>KANSAS CITY OFFICE</v>
      </c>
      <c r="B62" s="163" t="str">
        <f>_xll.GLW_Segment_Description(D62,2,2)</f>
        <v>ACTUAL ENGINEERING HOURS</v>
      </c>
      <c r="C62" s="168">
        <v>19205</v>
      </c>
      <c r="D62" s="167">
        <v>917002</v>
      </c>
      <c r="E62" s="170" t="s">
        <v>1447</v>
      </c>
      <c r="F62" s="170" t="s">
        <v>1239</v>
      </c>
      <c r="G62" s="170" t="s">
        <v>1447</v>
      </c>
      <c r="H62" s="169">
        <f>SUMIF('Office Calcs'!$D$45:$D$76,'JE Data'!C62,'Office Calcs'!$R$45:$R$76)</f>
        <v>2791.5</v>
      </c>
      <c r="J62" s="3">
        <f t="shared" si="0"/>
        <v>2791.5</v>
      </c>
    </row>
    <row r="63" spans="1:10" x14ac:dyDescent="0.35">
      <c r="A63" t="str">
        <f>_xll.GLW_Segment_Description(C63,1,2)</f>
        <v>KANSAS CITY OFFICE</v>
      </c>
      <c r="B63" s="163" t="str">
        <f>_xll.GLW_Segment_Description(D63,2,2)</f>
        <v>QUOTED ENGINEERING HOURS</v>
      </c>
      <c r="C63" s="168">
        <v>19205</v>
      </c>
      <c r="D63" s="167">
        <v>917004</v>
      </c>
      <c r="E63" s="170" t="s">
        <v>1447</v>
      </c>
      <c r="F63" s="170" t="s">
        <v>1239</v>
      </c>
      <c r="G63" s="170" t="s">
        <v>1447</v>
      </c>
      <c r="H63" s="169">
        <f>SUMIF('Office Calcs'!$D$45:$D$76,'JE Data'!C63,'Office Calcs'!$Q$45:$Q$76)</f>
        <v>1666</v>
      </c>
      <c r="J63" s="3">
        <f t="shared" si="0"/>
        <v>1666</v>
      </c>
    </row>
    <row r="64" spans="1:10" x14ac:dyDescent="0.35">
      <c r="A64" t="str">
        <f>_xll.GLW_Segment_Description(C64,1,2)</f>
        <v>KANSAS CITY OFFICE</v>
      </c>
      <c r="B64" s="163" t="str">
        <f>_xll.GLW_Segment_Description(D64,2,2)</f>
        <v>TOTAL ORDERS BOOKED</v>
      </c>
      <c r="C64" s="168">
        <v>19205</v>
      </c>
      <c r="D64" s="167">
        <v>917001</v>
      </c>
      <c r="E64" s="170" t="s">
        <v>1447</v>
      </c>
      <c r="F64" s="170" t="s">
        <v>1239</v>
      </c>
      <c r="G64" s="170" t="s">
        <v>1447</v>
      </c>
      <c r="H64" s="169">
        <f>SUMIF('Office Calcs'!$D$45:$D$76,'JE Data'!C64,'Office Calcs'!$T$45:$T$76)</f>
        <v>15</v>
      </c>
      <c r="J64" s="3">
        <f t="shared" si="0"/>
        <v>15</v>
      </c>
    </row>
    <row r="65" spans="1:10" x14ac:dyDescent="0.35">
      <c r="A65" t="str">
        <f>_xll.GLW_Segment_Description(C65,1,2)</f>
        <v>KANSAS CITY OFFICE</v>
      </c>
      <c r="B65" s="163" t="str">
        <f>_xll.GLW_Segment_Description(D65,2,2)</f>
        <v>ORDERS BOOKED ON-TIME</v>
      </c>
      <c r="C65" s="168">
        <v>19205</v>
      </c>
      <c r="D65" s="167">
        <v>917000</v>
      </c>
      <c r="E65" s="170" t="s">
        <v>1447</v>
      </c>
      <c r="F65" s="170" t="s">
        <v>1239</v>
      </c>
      <c r="G65" s="170" t="s">
        <v>1447</v>
      </c>
      <c r="H65" s="169">
        <f>SUMIF('Office Calcs'!$D$45:$D$76,'JE Data'!C65,'Office Calcs'!$U$45:$U$76)</f>
        <v>14</v>
      </c>
      <c r="J65" s="3">
        <f t="shared" si="0"/>
        <v>14</v>
      </c>
    </row>
    <row r="66" spans="1:10" x14ac:dyDescent="0.35">
      <c r="A66" t="str">
        <f>_xll.GLW_Segment_Description(C66,1,2)</f>
        <v>SPECIALTY</v>
      </c>
      <c r="B66" s="163" t="str">
        <f>_xll.GLW_Segment_Description(D66,2,2)</f>
        <v>PROCESSED TONS</v>
      </c>
      <c r="C66" s="168">
        <v>19215</v>
      </c>
      <c r="D66" s="167">
        <v>917013</v>
      </c>
      <c r="E66" s="170" t="s">
        <v>1447</v>
      </c>
      <c r="F66" s="170" t="s">
        <v>1239</v>
      </c>
      <c r="G66" s="170" t="s">
        <v>1447</v>
      </c>
      <c r="H66" s="171">
        <f>SUMIF('Office Calcs'!$D$45:$D$76,'JE Data'!C66,'Office Calcs'!$N$45:$N$76)</f>
        <v>1692.2199999999998</v>
      </c>
      <c r="J66" s="3">
        <f t="shared" si="0"/>
        <v>1692.22</v>
      </c>
    </row>
    <row r="67" spans="1:10" x14ac:dyDescent="0.35">
      <c r="A67" t="str">
        <f>_xll.GLW_Segment_Description(C67,1,2)</f>
        <v>SPECIALTY</v>
      </c>
      <c r="B67" s="163" t="str">
        <f>_xll.GLW_Segment_Description(D67,2,2)</f>
        <v>QUOTED TONS</v>
      </c>
      <c r="C67" s="168">
        <v>19215</v>
      </c>
      <c r="D67" s="167">
        <v>917012</v>
      </c>
      <c r="E67" s="170" t="s">
        <v>1447</v>
      </c>
      <c r="F67" s="170" t="s">
        <v>1239</v>
      </c>
      <c r="G67" s="170" t="s">
        <v>1447</v>
      </c>
      <c r="H67" s="169">
        <f>SUMIF('Office Calcs'!$D$45:$D$76,'JE Data'!C67,'Office Calcs'!$M$45:$M$76)</f>
        <v>1783.9000000000003</v>
      </c>
      <c r="J67" s="3">
        <f t="shared" ref="J67:J129" si="1">ROUND(H67,2)</f>
        <v>1783.9</v>
      </c>
    </row>
    <row r="68" spans="1:10" x14ac:dyDescent="0.35">
      <c r="A68" t="str">
        <f>_xll.GLW_Segment_Description(C68,1,2)</f>
        <v>SPECIALTY</v>
      </c>
      <c r="B68" s="163" t="str">
        <f>_xll.GLW_Segment_Description(D68,2,2)</f>
        <v>DIRECT ENGINEERING HOURS</v>
      </c>
      <c r="C68" s="168">
        <v>19215</v>
      </c>
      <c r="D68" s="167">
        <v>917008</v>
      </c>
      <c r="E68" s="170" t="s">
        <v>1447</v>
      </c>
      <c r="F68" s="170" t="s">
        <v>1239</v>
      </c>
      <c r="G68" s="170" t="s">
        <v>1447</v>
      </c>
      <c r="H68" s="169">
        <f>SUMIF('Office Calcs'!$D$45:$D$76,'JE Data'!C68,'Office Calcs'!$H$45:$H$76)</f>
        <v>8243.5</v>
      </c>
      <c r="J68" s="3">
        <f t="shared" si="1"/>
        <v>8243.5</v>
      </c>
    </row>
    <row r="69" spans="1:10" x14ac:dyDescent="0.35">
      <c r="A69" t="str">
        <f>_xll.GLW_Segment_Description(C69,1,2)</f>
        <v>SPECIALTY</v>
      </c>
      <c r="B69" s="163" t="str">
        <f>_xll.GLW_Segment_Description(D69,2,2)</f>
        <v>TOTAL ENGINEERING HOURS</v>
      </c>
      <c r="C69" s="168">
        <v>19215</v>
      </c>
      <c r="D69" s="167">
        <v>917009</v>
      </c>
      <c r="E69" s="170" t="s">
        <v>1447</v>
      </c>
      <c r="F69" s="170" t="s">
        <v>1239</v>
      </c>
      <c r="G69" s="170" t="s">
        <v>1447</v>
      </c>
      <c r="H69" s="169">
        <f>SUMIF('Office Calcs'!$D$45:$D$76,'JE Data'!C69,'Office Calcs'!$I$45:$I$76)</f>
        <v>12554</v>
      </c>
      <c r="J69" s="3">
        <f t="shared" si="1"/>
        <v>12554</v>
      </c>
    </row>
    <row r="70" spans="1:10" x14ac:dyDescent="0.35">
      <c r="A70" t="str">
        <f>_xll.GLW_Segment_Description(C70,1,2)</f>
        <v>SPECIALTY</v>
      </c>
      <c r="B70" s="163" t="str">
        <f>_xll.GLW_Segment_Description(D70,2,2)</f>
        <v>ACTUAL ENGINEERING HOURS</v>
      </c>
      <c r="C70" s="168">
        <v>19215</v>
      </c>
      <c r="D70" s="167">
        <v>917002</v>
      </c>
      <c r="E70" s="170" t="s">
        <v>1447</v>
      </c>
      <c r="F70" s="170" t="s">
        <v>1239</v>
      </c>
      <c r="G70" s="170" t="s">
        <v>1447</v>
      </c>
      <c r="H70" s="169">
        <f>SUMIF('Office Calcs'!$D$45:$D$76,'JE Data'!C70,'Office Calcs'!$R$45:$R$76)</f>
        <v>5004.5</v>
      </c>
      <c r="J70" s="3">
        <f t="shared" si="1"/>
        <v>5004.5</v>
      </c>
    </row>
    <row r="71" spans="1:10" x14ac:dyDescent="0.35">
      <c r="A71" t="str">
        <f>_xll.GLW_Segment_Description(C71,1,2)</f>
        <v>SPECIALTY</v>
      </c>
      <c r="B71" s="163" t="str">
        <f>_xll.GLW_Segment_Description(D71,2,2)</f>
        <v>QUOTED ENGINEERING HOURS</v>
      </c>
      <c r="C71" s="168">
        <v>19215</v>
      </c>
      <c r="D71" s="167">
        <v>917004</v>
      </c>
      <c r="E71" s="170" t="s">
        <v>1447</v>
      </c>
      <c r="F71" s="170" t="s">
        <v>1239</v>
      </c>
      <c r="G71" s="170" t="s">
        <v>1447</v>
      </c>
      <c r="H71" s="169">
        <f>SUMIF('Office Calcs'!$D$45:$D$76,'JE Data'!C71,'Office Calcs'!$Q$45:$Q$76)</f>
        <v>3892</v>
      </c>
      <c r="J71" s="3">
        <f t="shared" si="1"/>
        <v>3892</v>
      </c>
    </row>
    <row r="72" spans="1:10" x14ac:dyDescent="0.35">
      <c r="A72" t="str">
        <f>_xll.GLW_Segment_Description(C72,1,2)</f>
        <v>SPECIALTY</v>
      </c>
      <c r="B72" s="163" t="str">
        <f>_xll.GLW_Segment_Description(D72,2,2)</f>
        <v>TOTAL ORDERS BOOKED</v>
      </c>
      <c r="C72" s="168">
        <v>19215</v>
      </c>
      <c r="D72" s="167">
        <v>917001</v>
      </c>
      <c r="E72" s="170" t="s">
        <v>1447</v>
      </c>
      <c r="F72" s="170" t="s">
        <v>1239</v>
      </c>
      <c r="G72" s="170" t="s">
        <v>1447</v>
      </c>
      <c r="H72" s="169">
        <f>SUMIF('Office Calcs'!$D$45:$D$76,'JE Data'!C72,'Office Calcs'!$T$45:$T$76)</f>
        <v>63</v>
      </c>
      <c r="J72" s="3">
        <f t="shared" si="1"/>
        <v>63</v>
      </c>
    </row>
    <row r="73" spans="1:10" x14ac:dyDescent="0.35">
      <c r="A73" t="str">
        <f>_xll.GLW_Segment_Description(C73,1,2)</f>
        <v>SPECIALTY</v>
      </c>
      <c r="B73" s="163" t="str">
        <f>_xll.GLW_Segment_Description(D73,2,2)</f>
        <v>ORDERS BOOKED ON-TIME</v>
      </c>
      <c r="C73" s="168">
        <v>19215</v>
      </c>
      <c r="D73" s="167">
        <v>917000</v>
      </c>
      <c r="E73" s="170" t="s">
        <v>1447</v>
      </c>
      <c r="F73" s="170" t="s">
        <v>1239</v>
      </c>
      <c r="G73" s="170" t="s">
        <v>1447</v>
      </c>
      <c r="H73" s="169">
        <f>SUMIF('Office Calcs'!$D$45:$D$76,'JE Data'!C73,'Office Calcs'!$U$45:$U$76)</f>
        <v>52</v>
      </c>
      <c r="J73" s="3">
        <f t="shared" si="1"/>
        <v>52</v>
      </c>
    </row>
    <row r="74" spans="1:10" x14ac:dyDescent="0.35">
      <c r="A74" t="str">
        <f>_xll.GLW_Segment_Description(C74,1,2)</f>
        <v>BSC ENGINEERGS</v>
      </c>
      <c r="B74" s="163" t="str">
        <f>_xll.GLW_Segment_Description(D74,2,2)</f>
        <v>PROCESSED TONS</v>
      </c>
      <c r="C74" s="168">
        <v>19220</v>
      </c>
      <c r="D74" s="167">
        <v>917013</v>
      </c>
      <c r="E74" s="170" t="s">
        <v>1447</v>
      </c>
      <c r="F74" s="170" t="s">
        <v>1239</v>
      </c>
      <c r="G74" s="170" t="s">
        <v>1447</v>
      </c>
      <c r="H74" s="171">
        <f>SUMIF('Office Calcs'!$D$45:$D$76,'JE Data'!C74,'Office Calcs'!$N$45:$N$76)</f>
        <v>0.62</v>
      </c>
      <c r="J74" s="3">
        <f t="shared" si="1"/>
        <v>0.62</v>
      </c>
    </row>
    <row r="75" spans="1:10" x14ac:dyDescent="0.35">
      <c r="A75" t="str">
        <f>_xll.GLW_Segment_Description(C75,1,2)</f>
        <v>BSC ENGINEERGS</v>
      </c>
      <c r="B75" s="163" t="str">
        <f>_xll.GLW_Segment_Description(D75,2,2)</f>
        <v>QUOTED TONS</v>
      </c>
      <c r="C75" s="168">
        <v>19220</v>
      </c>
      <c r="D75" s="167">
        <v>917012</v>
      </c>
      <c r="E75" s="170" t="s">
        <v>1447</v>
      </c>
      <c r="F75" s="170" t="s">
        <v>1239</v>
      </c>
      <c r="G75" s="170" t="s">
        <v>1447</v>
      </c>
      <c r="H75" s="169">
        <f>SUMIF('Office Calcs'!$D$45:$D$76,'JE Data'!C75,'Office Calcs'!$M$45:$M$76)</f>
        <v>0.56000000000000005</v>
      </c>
      <c r="J75" s="3">
        <f t="shared" ref="J75:J81" si="2">ROUND(H75,2)</f>
        <v>0.56000000000000005</v>
      </c>
    </row>
    <row r="76" spans="1:10" x14ac:dyDescent="0.35">
      <c r="A76" t="str">
        <f>_xll.GLW_Segment_Description(C76,1,2)</f>
        <v>BSC ENGINEERGS</v>
      </c>
      <c r="B76" s="163" t="str">
        <f>_xll.GLW_Segment_Description(D76,2,2)</f>
        <v>DIRECT ENGINEERING HOURS</v>
      </c>
      <c r="C76" s="168">
        <v>19220</v>
      </c>
      <c r="D76" s="167">
        <v>917008</v>
      </c>
      <c r="E76" s="170" t="s">
        <v>1447</v>
      </c>
      <c r="F76" s="170" t="s">
        <v>1239</v>
      </c>
      <c r="G76" s="170" t="s">
        <v>1447</v>
      </c>
      <c r="H76" s="169">
        <f>SUMIF('Office Calcs'!$D$45:$D$76,'JE Data'!C76,'Office Calcs'!$H$45:$H$76)</f>
        <v>0</v>
      </c>
      <c r="J76" s="3">
        <f t="shared" si="2"/>
        <v>0</v>
      </c>
    </row>
    <row r="77" spans="1:10" x14ac:dyDescent="0.35">
      <c r="A77" t="str">
        <f>_xll.GLW_Segment_Description(C77,1,2)</f>
        <v>BSC ENGINEERGS</v>
      </c>
      <c r="B77" s="163" t="str">
        <f>_xll.GLW_Segment_Description(D77,2,2)</f>
        <v>TOTAL ENGINEERING HOURS</v>
      </c>
      <c r="C77" s="168">
        <v>19220</v>
      </c>
      <c r="D77" s="167">
        <v>917009</v>
      </c>
      <c r="E77" s="170" t="s">
        <v>1447</v>
      </c>
      <c r="F77" s="170" t="s">
        <v>1239</v>
      </c>
      <c r="G77" s="170" t="s">
        <v>1447</v>
      </c>
      <c r="H77" s="169">
        <f>SUMIF('Office Calcs'!$D$45:$D$76,'JE Data'!C77,'Office Calcs'!$I$45:$I$76)</f>
        <v>0</v>
      </c>
      <c r="J77" s="3">
        <f t="shared" si="2"/>
        <v>0</v>
      </c>
    </row>
    <row r="78" spans="1:10" x14ac:dyDescent="0.35">
      <c r="A78" t="str">
        <f>_xll.GLW_Segment_Description(C78,1,2)</f>
        <v>BSC ENGINEERGS</v>
      </c>
      <c r="B78" s="163" t="str">
        <f>_xll.GLW_Segment_Description(D78,2,2)</f>
        <v>ACTUAL ENGINEERING HOURS</v>
      </c>
      <c r="C78" s="168">
        <v>19220</v>
      </c>
      <c r="D78" s="167">
        <v>917002</v>
      </c>
      <c r="E78" s="170" t="s">
        <v>1447</v>
      </c>
      <c r="F78" s="170" t="s">
        <v>1239</v>
      </c>
      <c r="G78" s="170" t="s">
        <v>1447</v>
      </c>
      <c r="H78" s="169">
        <f>SUMIF('Office Calcs'!$D$45:$D$76,'JE Data'!C78,'Office Calcs'!$R$45:$R$76)</f>
        <v>0</v>
      </c>
      <c r="J78" s="3">
        <f t="shared" si="2"/>
        <v>0</v>
      </c>
    </row>
    <row r="79" spans="1:10" x14ac:dyDescent="0.35">
      <c r="A79" t="str">
        <f>_xll.GLW_Segment_Description(C79,1,2)</f>
        <v>BSC ENGINEERGS</v>
      </c>
      <c r="B79" s="163" t="str">
        <f>_xll.GLW_Segment_Description(D79,2,2)</f>
        <v>QUOTED ENGINEERING HOURS</v>
      </c>
      <c r="C79" s="168">
        <v>19220</v>
      </c>
      <c r="D79" s="167">
        <v>917004</v>
      </c>
      <c r="E79" s="170" t="s">
        <v>1447</v>
      </c>
      <c r="F79" s="170" t="s">
        <v>1239</v>
      </c>
      <c r="G79" s="170" t="s">
        <v>1447</v>
      </c>
      <c r="H79" s="169">
        <f>SUMIF('Office Calcs'!$D$45:$D$76,'JE Data'!C79,'Office Calcs'!$Q$45:$Q$76)</f>
        <v>0</v>
      </c>
      <c r="J79" s="3">
        <f t="shared" si="2"/>
        <v>0</v>
      </c>
    </row>
    <row r="80" spans="1:10" x14ac:dyDescent="0.35">
      <c r="A80" t="str">
        <f>_xll.GLW_Segment_Description(C80,1,2)</f>
        <v>BSC ENGINEERGS</v>
      </c>
      <c r="B80" s="163" t="str">
        <f>_xll.GLW_Segment_Description(D80,2,2)</f>
        <v>TOTAL ORDERS BOOKED</v>
      </c>
      <c r="C80" s="168">
        <v>19220</v>
      </c>
      <c r="D80" s="167">
        <v>917001</v>
      </c>
      <c r="E80" s="170" t="s">
        <v>1447</v>
      </c>
      <c r="F80" s="170" t="s">
        <v>1239</v>
      </c>
      <c r="G80" s="170" t="s">
        <v>1447</v>
      </c>
      <c r="H80" s="169">
        <f>SUMIF('Office Calcs'!$D$45:$D$76,'JE Data'!C80,'Office Calcs'!$T$45:$T$76)</f>
        <v>0</v>
      </c>
      <c r="J80" s="3">
        <f t="shared" si="2"/>
        <v>0</v>
      </c>
    </row>
    <row r="81" spans="1:10" x14ac:dyDescent="0.35">
      <c r="A81" t="str">
        <f>_xll.GLW_Segment_Description(C81,1,2)</f>
        <v>BSC ENGINEERGS</v>
      </c>
      <c r="B81" s="163" t="str">
        <f>_xll.GLW_Segment_Description(D81,2,2)</f>
        <v>ORDERS BOOKED ON-TIME</v>
      </c>
      <c r="C81" s="168">
        <v>19220</v>
      </c>
      <c r="D81" s="167">
        <v>917000</v>
      </c>
      <c r="E81" s="170" t="s">
        <v>1447</v>
      </c>
      <c r="F81" s="170" t="s">
        <v>1239</v>
      </c>
      <c r="G81" s="170" t="s">
        <v>1447</v>
      </c>
      <c r="H81" s="169">
        <f>SUMIF('Office Calcs'!$D$45:$D$76,'JE Data'!C81,'Office Calcs'!$U$45:$U$76)</f>
        <v>0</v>
      </c>
      <c r="J81" s="3">
        <f t="shared" si="2"/>
        <v>0</v>
      </c>
    </row>
    <row r="82" spans="1:10" x14ac:dyDescent="0.35">
      <c r="A82" t="str">
        <f>_xll.GLW_Segment_Description(C82,1,2)</f>
        <v>ST JOSEPH OFFICE</v>
      </c>
      <c r="B82" s="163" t="str">
        <f>_xll.GLW_Segment_Description(D82,2,2)</f>
        <v>PROCESSED TONS</v>
      </c>
      <c r="C82" s="168">
        <v>19225</v>
      </c>
      <c r="D82" s="167">
        <v>917013</v>
      </c>
      <c r="E82" s="170" t="s">
        <v>1447</v>
      </c>
      <c r="F82" s="170" t="s">
        <v>1239</v>
      </c>
      <c r="G82" s="170" t="s">
        <v>1447</v>
      </c>
      <c r="H82" s="171">
        <f>SUMIF('Office Calcs'!$D$45:$D$76,'JE Data'!C82,'Office Calcs'!$N$45:$N$76)</f>
        <v>583.99</v>
      </c>
      <c r="J82" s="3">
        <f t="shared" si="1"/>
        <v>583.99</v>
      </c>
    </row>
    <row r="83" spans="1:10" x14ac:dyDescent="0.35">
      <c r="A83" t="str">
        <f>_xll.GLW_Segment_Description(C83,1,2)</f>
        <v>ST JOSEPH OFFICE</v>
      </c>
      <c r="B83" s="163" t="str">
        <f>_xll.GLW_Segment_Description(D83,2,2)</f>
        <v>QUOTED TONS</v>
      </c>
      <c r="C83" s="168">
        <v>19225</v>
      </c>
      <c r="D83" s="167">
        <v>917012</v>
      </c>
      <c r="E83" s="170" t="s">
        <v>1447</v>
      </c>
      <c r="F83" s="170" t="s">
        <v>1239</v>
      </c>
      <c r="G83" s="170" t="s">
        <v>1447</v>
      </c>
      <c r="H83" s="169">
        <f>SUMIF('Office Calcs'!$D$45:$D$76,'JE Data'!C83,'Office Calcs'!$M$45:$M$76)</f>
        <v>596.21999999999991</v>
      </c>
      <c r="J83" s="3">
        <f t="shared" si="1"/>
        <v>596.22</v>
      </c>
    </row>
    <row r="84" spans="1:10" x14ac:dyDescent="0.35">
      <c r="A84" t="str">
        <f>_xll.GLW_Segment_Description(C84,1,2)</f>
        <v>ST JOSEPH OFFICE</v>
      </c>
      <c r="B84" s="163" t="str">
        <f>_xll.GLW_Segment_Description(D84,2,2)</f>
        <v>DIRECT ENGINEERING HOURS</v>
      </c>
      <c r="C84" s="168">
        <v>19225</v>
      </c>
      <c r="D84" s="167">
        <v>917008</v>
      </c>
      <c r="E84" s="170" t="s">
        <v>1447</v>
      </c>
      <c r="F84" s="170" t="s">
        <v>1239</v>
      </c>
      <c r="G84" s="170" t="s">
        <v>1447</v>
      </c>
      <c r="H84" s="169">
        <f>SUMIF('Office Calcs'!$D$45:$D$76,'JE Data'!C84,'Office Calcs'!$H$45:$H$76)</f>
        <v>1568.75</v>
      </c>
      <c r="J84" s="3">
        <f t="shared" si="1"/>
        <v>1568.75</v>
      </c>
    </row>
    <row r="85" spans="1:10" x14ac:dyDescent="0.35">
      <c r="A85" t="str">
        <f>_xll.GLW_Segment_Description(C85,1,2)</f>
        <v>ST JOSEPH OFFICE</v>
      </c>
      <c r="B85" s="163" t="str">
        <f>_xll.GLW_Segment_Description(D85,2,2)</f>
        <v>TOTAL ENGINEERING HOURS</v>
      </c>
      <c r="C85" s="168">
        <v>19225</v>
      </c>
      <c r="D85" s="167">
        <v>917009</v>
      </c>
      <c r="E85" s="170" t="s">
        <v>1447</v>
      </c>
      <c r="F85" s="170" t="s">
        <v>1239</v>
      </c>
      <c r="G85" s="170" t="s">
        <v>1447</v>
      </c>
      <c r="H85" s="169">
        <f>SUMIF('Office Calcs'!$D$45:$D$76,'JE Data'!C85,'Office Calcs'!$I$45:$I$76)</f>
        <v>3213</v>
      </c>
      <c r="J85" s="3">
        <f t="shared" si="1"/>
        <v>3213</v>
      </c>
    </row>
    <row r="86" spans="1:10" x14ac:dyDescent="0.35">
      <c r="A86" t="str">
        <f>_xll.GLW_Segment_Description(C86,1,2)</f>
        <v>ST JOSEPH OFFICE</v>
      </c>
      <c r="B86" s="163" t="str">
        <f>_xll.GLW_Segment_Description(D86,2,2)</f>
        <v>ACTUAL ENGINEERING HOURS</v>
      </c>
      <c r="C86" s="168">
        <v>19225</v>
      </c>
      <c r="D86" s="167">
        <v>917002</v>
      </c>
      <c r="E86" s="170" t="s">
        <v>1447</v>
      </c>
      <c r="F86" s="170" t="s">
        <v>1239</v>
      </c>
      <c r="G86" s="170" t="s">
        <v>1447</v>
      </c>
      <c r="H86" s="169">
        <f>SUMIF('Office Calcs'!$D$45:$D$76,'JE Data'!C86,'Office Calcs'!$R$45:$R$76)</f>
        <v>2007.23</v>
      </c>
      <c r="J86" s="3">
        <f t="shared" si="1"/>
        <v>2007.23</v>
      </c>
    </row>
    <row r="87" spans="1:10" x14ac:dyDescent="0.35">
      <c r="A87" t="str">
        <f>_xll.GLW_Segment_Description(C87,1,2)</f>
        <v>ST JOSEPH OFFICE</v>
      </c>
      <c r="B87" s="163" t="str">
        <f>_xll.GLW_Segment_Description(D87,2,2)</f>
        <v>QUOTED ENGINEERING HOURS</v>
      </c>
      <c r="C87" s="168">
        <v>19225</v>
      </c>
      <c r="D87" s="167">
        <v>917004</v>
      </c>
      <c r="E87" s="170" t="s">
        <v>1447</v>
      </c>
      <c r="F87" s="170" t="s">
        <v>1239</v>
      </c>
      <c r="G87" s="170" t="s">
        <v>1447</v>
      </c>
      <c r="H87" s="169">
        <f>SUMIF('Office Calcs'!$D$45:$D$76,'JE Data'!C87,'Office Calcs'!$Q$45:$Q$76)</f>
        <v>1663.4999999999998</v>
      </c>
      <c r="J87" s="3">
        <f t="shared" si="1"/>
        <v>1663.5</v>
      </c>
    </row>
    <row r="88" spans="1:10" x14ac:dyDescent="0.35">
      <c r="A88" t="str">
        <f>_xll.GLW_Segment_Description(C88,1,2)</f>
        <v>ST JOSEPH OFFICE</v>
      </c>
      <c r="B88" s="163" t="str">
        <f>_xll.GLW_Segment_Description(D88,2,2)</f>
        <v>TOTAL ORDERS BOOKED</v>
      </c>
      <c r="C88" s="168">
        <v>19225</v>
      </c>
      <c r="D88" s="167">
        <v>917001</v>
      </c>
      <c r="E88" s="170" t="s">
        <v>1447</v>
      </c>
      <c r="F88" s="170" t="s">
        <v>1239</v>
      </c>
      <c r="G88" s="170" t="s">
        <v>1447</v>
      </c>
      <c r="H88" s="169">
        <f>SUMIF('Office Calcs'!$D$45:$D$76,'JE Data'!C88,'Office Calcs'!$T$45:$T$76)</f>
        <v>13</v>
      </c>
      <c r="J88" s="3">
        <f t="shared" si="1"/>
        <v>13</v>
      </c>
    </row>
    <row r="89" spans="1:10" x14ac:dyDescent="0.35">
      <c r="A89" t="str">
        <f>_xll.GLW_Segment_Description(C89,1,2)</f>
        <v>ST JOSEPH OFFICE</v>
      </c>
      <c r="B89" s="163" t="str">
        <f>_xll.GLW_Segment_Description(D89,2,2)</f>
        <v>ORDERS BOOKED ON-TIME</v>
      </c>
      <c r="C89" s="168">
        <v>19225</v>
      </c>
      <c r="D89" s="167">
        <v>917000</v>
      </c>
      <c r="E89" s="170" t="s">
        <v>1447</v>
      </c>
      <c r="F89" s="170" t="s">
        <v>1239</v>
      </c>
      <c r="G89" s="170" t="s">
        <v>1447</v>
      </c>
      <c r="H89" s="169">
        <f>SUMIF('Office Calcs'!$D$45:$D$76,'JE Data'!C89,'Office Calcs'!$U$45:$U$76)</f>
        <v>13</v>
      </c>
      <c r="J89" s="3">
        <f t="shared" si="1"/>
        <v>13</v>
      </c>
    </row>
    <row r="90" spans="1:10" x14ac:dyDescent="0.35">
      <c r="A90" t="str">
        <f>_xll.GLW_Segment_Description(C90,1,2)</f>
        <v>VISALIA</v>
      </c>
      <c r="B90" s="163" t="str">
        <f>_xll.GLW_Segment_Description(D90,2,2)</f>
        <v>PROCESSED TONS</v>
      </c>
      <c r="C90" s="168">
        <v>19235</v>
      </c>
      <c r="D90" s="167">
        <v>917013</v>
      </c>
      <c r="E90" s="170" t="s">
        <v>1447</v>
      </c>
      <c r="F90" s="170" t="s">
        <v>1239</v>
      </c>
      <c r="G90" s="170" t="s">
        <v>1447</v>
      </c>
      <c r="H90" s="171">
        <f>SUMIF('Office Calcs'!$D$45:$D$76,'JE Data'!C90,'Office Calcs'!$N$45:$N$76)</f>
        <v>311.52</v>
      </c>
      <c r="J90" s="3">
        <f t="shared" si="1"/>
        <v>311.52</v>
      </c>
    </row>
    <row r="91" spans="1:10" x14ac:dyDescent="0.35">
      <c r="A91" t="str">
        <f>_xll.GLW_Segment_Description(C91,1,2)</f>
        <v>VISALIA</v>
      </c>
      <c r="B91" s="163" t="str">
        <f>_xll.GLW_Segment_Description(D91,2,2)</f>
        <v>QUOTED TONS</v>
      </c>
      <c r="C91" s="168">
        <v>19235</v>
      </c>
      <c r="D91" s="167">
        <v>917012</v>
      </c>
      <c r="E91" s="170" t="s">
        <v>1447</v>
      </c>
      <c r="F91" s="170" t="s">
        <v>1239</v>
      </c>
      <c r="G91" s="170" t="s">
        <v>1447</v>
      </c>
      <c r="H91" s="169">
        <f>SUMIF('Office Calcs'!$D$45:$D$76,'JE Data'!C91,'Office Calcs'!$M$45:$M$76)</f>
        <v>299.57</v>
      </c>
      <c r="J91" s="3">
        <f t="shared" si="1"/>
        <v>299.57</v>
      </c>
    </row>
    <row r="92" spans="1:10" x14ac:dyDescent="0.35">
      <c r="A92" t="str">
        <f>_xll.GLW_Segment_Description(C92,1,2)</f>
        <v>VISALIA</v>
      </c>
      <c r="B92" s="163" t="str">
        <f>_xll.GLW_Segment_Description(D92,2,2)</f>
        <v>DIRECT ENGINEERING HOURS</v>
      </c>
      <c r="C92" s="168">
        <v>19235</v>
      </c>
      <c r="D92" s="167">
        <v>917008</v>
      </c>
      <c r="E92" s="170" t="s">
        <v>1447</v>
      </c>
      <c r="F92" s="170" t="s">
        <v>1239</v>
      </c>
      <c r="G92" s="170" t="s">
        <v>1447</v>
      </c>
      <c r="H92" s="169">
        <f>SUMIF('Office Calcs'!$D$45:$D$76,'JE Data'!C92,'Office Calcs'!$H$45:$H$76)</f>
        <v>2831.5</v>
      </c>
      <c r="J92" s="3">
        <f t="shared" si="1"/>
        <v>2831.5</v>
      </c>
    </row>
    <row r="93" spans="1:10" x14ac:dyDescent="0.35">
      <c r="A93" t="str">
        <f>_xll.GLW_Segment_Description(C93,1,2)</f>
        <v>VISALIA</v>
      </c>
      <c r="B93" s="163" t="str">
        <f>_xll.GLW_Segment_Description(D93,2,2)</f>
        <v>TOTAL ENGINEERING HOURS</v>
      </c>
      <c r="C93" s="168">
        <v>19235</v>
      </c>
      <c r="D93" s="167">
        <v>917009</v>
      </c>
      <c r="E93" s="170" t="s">
        <v>1447</v>
      </c>
      <c r="F93" s="170" t="s">
        <v>1239</v>
      </c>
      <c r="G93" s="170" t="s">
        <v>1447</v>
      </c>
      <c r="H93" s="169">
        <f>SUMIF('Office Calcs'!$D$45:$D$76,'JE Data'!C93,'Office Calcs'!$I$45:$I$76)</f>
        <v>5366.25</v>
      </c>
      <c r="J93" s="3">
        <f t="shared" si="1"/>
        <v>5366.25</v>
      </c>
    </row>
    <row r="94" spans="1:10" x14ac:dyDescent="0.35">
      <c r="A94" t="str">
        <f>_xll.GLW_Segment_Description(C94,1,2)</f>
        <v>VISALIA</v>
      </c>
      <c r="B94" s="163" t="str">
        <f>_xll.GLW_Segment_Description(D94,2,2)</f>
        <v>ACTUAL ENGINEERING HOURS</v>
      </c>
      <c r="C94" s="168">
        <v>19235</v>
      </c>
      <c r="D94" s="167">
        <v>917002</v>
      </c>
      <c r="E94" s="170" t="s">
        <v>1447</v>
      </c>
      <c r="F94" s="170" t="s">
        <v>1239</v>
      </c>
      <c r="G94" s="170" t="s">
        <v>1447</v>
      </c>
      <c r="H94" s="169">
        <f>SUMIF('Office Calcs'!$D$45:$D$76,'JE Data'!C94,'Office Calcs'!$R$45:$R$76)</f>
        <v>1348.75</v>
      </c>
      <c r="J94" s="3">
        <f t="shared" si="1"/>
        <v>1348.75</v>
      </c>
    </row>
    <row r="95" spans="1:10" x14ac:dyDescent="0.35">
      <c r="A95" t="str">
        <f>_xll.GLW_Segment_Description(C95,1,2)</f>
        <v>VISALIA</v>
      </c>
      <c r="B95" s="163" t="str">
        <f>_xll.GLW_Segment_Description(D95,2,2)</f>
        <v>QUOTED ENGINEERING HOURS</v>
      </c>
      <c r="C95" s="168">
        <v>19235</v>
      </c>
      <c r="D95" s="167">
        <v>917004</v>
      </c>
      <c r="E95" s="170" t="s">
        <v>1447</v>
      </c>
      <c r="F95" s="170" t="s">
        <v>1239</v>
      </c>
      <c r="G95" s="170" t="s">
        <v>1447</v>
      </c>
      <c r="H95" s="169">
        <f>SUMIF('Office Calcs'!$D$45:$D$76,'JE Data'!C95,'Office Calcs'!$Q$45:$Q$76)</f>
        <v>1078.1100000000001</v>
      </c>
      <c r="J95" s="3">
        <f t="shared" si="1"/>
        <v>1078.1099999999999</v>
      </c>
    </row>
    <row r="96" spans="1:10" x14ac:dyDescent="0.35">
      <c r="A96" t="str">
        <f>_xll.GLW_Segment_Description(C96,1,2)</f>
        <v>VISALIA</v>
      </c>
      <c r="B96" s="163" t="str">
        <f>_xll.GLW_Segment_Description(D96,2,2)</f>
        <v>TOTAL ORDERS BOOKED</v>
      </c>
      <c r="C96" s="168">
        <v>19235</v>
      </c>
      <c r="D96" s="167">
        <v>917001</v>
      </c>
      <c r="E96" s="170" t="s">
        <v>1447</v>
      </c>
      <c r="F96" s="170" t="s">
        <v>1239</v>
      </c>
      <c r="G96" s="170" t="s">
        <v>1447</v>
      </c>
      <c r="H96" s="169">
        <f>SUMIF('Office Calcs'!$D$45:$D$76,'JE Data'!C96,'Office Calcs'!$T$45:$T$76)</f>
        <v>20</v>
      </c>
      <c r="J96" s="3">
        <f t="shared" si="1"/>
        <v>20</v>
      </c>
    </row>
    <row r="97" spans="1:10" x14ac:dyDescent="0.35">
      <c r="A97" t="str">
        <f>_xll.GLW_Segment_Description(C97,1,2)</f>
        <v>VISALIA</v>
      </c>
      <c r="B97" s="163" t="str">
        <f>_xll.GLW_Segment_Description(D97,2,2)</f>
        <v>ORDERS BOOKED ON-TIME</v>
      </c>
      <c r="C97" s="168">
        <v>19235</v>
      </c>
      <c r="D97" s="167">
        <v>917000</v>
      </c>
      <c r="E97" s="170" t="s">
        <v>1447</v>
      </c>
      <c r="F97" s="170" t="s">
        <v>1239</v>
      </c>
      <c r="G97" s="170" t="s">
        <v>1447</v>
      </c>
      <c r="H97" s="169">
        <f>SUMIF('Office Calcs'!$D$45:$D$76,'JE Data'!C97,'Office Calcs'!$U$45:$U$76)</f>
        <v>18</v>
      </c>
      <c r="J97" s="3">
        <f t="shared" si="1"/>
        <v>18</v>
      </c>
    </row>
    <row r="98" spans="1:10" x14ac:dyDescent="0.35">
      <c r="A98" t="str">
        <f>_xll.GLW_Segment_Description(C98,1,2)</f>
        <v>CHINA (SHANGHAI) OFFICE</v>
      </c>
      <c r="B98" s="163" t="str">
        <f>_xll.GLW_Segment_Description(D98,2,2)</f>
        <v>PROCESSED TONS</v>
      </c>
      <c r="C98" s="168">
        <v>19315</v>
      </c>
      <c r="D98" s="167">
        <v>917013</v>
      </c>
      <c r="E98" s="170" t="s">
        <v>1447</v>
      </c>
      <c r="F98" s="170" t="s">
        <v>1239</v>
      </c>
      <c r="G98" s="170" t="s">
        <v>1447</v>
      </c>
      <c r="H98" s="171">
        <f>SUMIF('Office Calcs'!$D$45:$D$76,'JE Data'!C98,'Office Calcs'!$N$45:$N$76)</f>
        <v>1134.8699999999997</v>
      </c>
      <c r="J98" s="3">
        <f t="shared" si="1"/>
        <v>1134.8699999999999</v>
      </c>
    </row>
    <row r="99" spans="1:10" x14ac:dyDescent="0.35">
      <c r="A99" t="str">
        <f>_xll.GLW_Segment_Description(C99,1,2)</f>
        <v>CHINA (SHANGHAI) OFFICE</v>
      </c>
      <c r="B99" s="163" t="str">
        <f>_xll.GLW_Segment_Description(D99,2,2)</f>
        <v>QUOTED TONS</v>
      </c>
      <c r="C99" s="168">
        <v>19315</v>
      </c>
      <c r="D99" s="167">
        <v>917012</v>
      </c>
      <c r="E99" s="170" t="s">
        <v>1447</v>
      </c>
      <c r="F99" s="170" t="s">
        <v>1239</v>
      </c>
      <c r="G99" s="170" t="s">
        <v>1447</v>
      </c>
      <c r="H99" s="169">
        <f>SUMIF('Office Calcs'!$D$45:$D$76,'JE Data'!C99,'Office Calcs'!$M$45:$M$76)</f>
        <v>1206.5699999999997</v>
      </c>
      <c r="J99" s="3">
        <f t="shared" si="1"/>
        <v>1206.57</v>
      </c>
    </row>
    <row r="100" spans="1:10" x14ac:dyDescent="0.35">
      <c r="A100" t="str">
        <f>_xll.GLW_Segment_Description(C100,1,2)</f>
        <v>CHINA (SHANGHAI) OFFICE</v>
      </c>
      <c r="B100" s="163" t="str">
        <f>_xll.GLW_Segment_Description(D100,2,2)</f>
        <v>DIRECT ENGINEERING HOURS</v>
      </c>
      <c r="C100" s="168">
        <v>19315</v>
      </c>
      <c r="D100" s="167">
        <v>917008</v>
      </c>
      <c r="E100" s="170" t="s">
        <v>1447</v>
      </c>
      <c r="F100" s="170" t="s">
        <v>1239</v>
      </c>
      <c r="G100" s="170" t="s">
        <v>1447</v>
      </c>
      <c r="H100" s="169">
        <f>SUMIF('Office Calcs'!$D$45:$D$76,'JE Data'!C100,'Office Calcs'!$H$45:$H$76)</f>
        <v>4914</v>
      </c>
      <c r="J100" s="3">
        <f t="shared" si="1"/>
        <v>4914</v>
      </c>
    </row>
    <row r="101" spans="1:10" x14ac:dyDescent="0.35">
      <c r="A101" t="str">
        <f>_xll.GLW_Segment_Description(C101,1,2)</f>
        <v>CHINA (SHANGHAI) OFFICE</v>
      </c>
      <c r="B101" s="163" t="str">
        <f>_xll.GLW_Segment_Description(D101,2,2)</f>
        <v>TOTAL ENGINEERING HOURS</v>
      </c>
      <c r="C101" s="168">
        <v>19315</v>
      </c>
      <c r="D101" s="167">
        <v>917009</v>
      </c>
      <c r="E101" s="170" t="s">
        <v>1447</v>
      </c>
      <c r="F101" s="170" t="s">
        <v>1239</v>
      </c>
      <c r="G101" s="170" t="s">
        <v>1447</v>
      </c>
      <c r="H101" s="169">
        <f>SUMIF('Office Calcs'!$D$45:$D$76,'JE Data'!C101,'Office Calcs'!$I$45:$I$76)</f>
        <v>6116</v>
      </c>
      <c r="J101" s="3">
        <f t="shared" si="1"/>
        <v>6116</v>
      </c>
    </row>
    <row r="102" spans="1:10" x14ac:dyDescent="0.35">
      <c r="A102" t="str">
        <f>_xll.GLW_Segment_Description(C102,1,2)</f>
        <v>CHINA (SHANGHAI) OFFICE</v>
      </c>
      <c r="B102" s="163" t="str">
        <f>_xll.GLW_Segment_Description(D102,2,2)</f>
        <v>ACTUAL ENGINEERING HOURS</v>
      </c>
      <c r="C102" s="168">
        <v>19315</v>
      </c>
      <c r="D102" s="167">
        <v>917002</v>
      </c>
      <c r="E102" s="170" t="s">
        <v>1447</v>
      </c>
      <c r="F102" s="170" t="s">
        <v>1239</v>
      </c>
      <c r="G102" s="170" t="s">
        <v>1447</v>
      </c>
      <c r="H102" s="169">
        <f>SUMIF('Office Calcs'!$D$45:$D$76,'JE Data'!C102,'Office Calcs'!$R$45:$R$76)</f>
        <v>3589.25</v>
      </c>
      <c r="J102" s="3">
        <f t="shared" si="1"/>
        <v>3589.25</v>
      </c>
    </row>
    <row r="103" spans="1:10" x14ac:dyDescent="0.35">
      <c r="A103" t="str">
        <f>_xll.GLW_Segment_Description(C103,1,2)</f>
        <v>CHINA (SHANGHAI) OFFICE</v>
      </c>
      <c r="B103" s="163" t="str">
        <f>_xll.GLW_Segment_Description(D103,2,2)</f>
        <v>QUOTED ENGINEERING HOURS</v>
      </c>
      <c r="C103" s="168">
        <v>19315</v>
      </c>
      <c r="D103" s="167">
        <v>917004</v>
      </c>
      <c r="E103" s="170" t="s">
        <v>1447</v>
      </c>
      <c r="F103" s="170" t="s">
        <v>1239</v>
      </c>
      <c r="G103" s="170" t="s">
        <v>1447</v>
      </c>
      <c r="H103" s="169">
        <f>SUMIF('Office Calcs'!$D$45:$D$76,'JE Data'!C103,'Office Calcs'!$Q$45:$Q$76)</f>
        <v>2900</v>
      </c>
      <c r="J103" s="3">
        <f t="shared" si="1"/>
        <v>2900</v>
      </c>
    </row>
    <row r="104" spans="1:10" x14ac:dyDescent="0.35">
      <c r="A104" t="str">
        <f>_xll.GLW_Segment_Description(C104,1,2)</f>
        <v>CHINA (SHANGHAI) OFFICE</v>
      </c>
      <c r="B104" s="163" t="str">
        <f>_xll.GLW_Segment_Description(D104,2,2)</f>
        <v>TOTAL ORDERS BOOKED</v>
      </c>
      <c r="C104" s="168">
        <v>19315</v>
      </c>
      <c r="D104" s="167">
        <v>917001</v>
      </c>
      <c r="E104" s="170" t="s">
        <v>1447</v>
      </c>
      <c r="F104" s="170" t="s">
        <v>1239</v>
      </c>
      <c r="G104" s="170" t="s">
        <v>1447</v>
      </c>
      <c r="H104" s="169">
        <f>SUMIF('Office Calcs'!$D$45:$D$76,'JE Data'!C104,'Office Calcs'!$T$45:$T$76)</f>
        <v>46</v>
      </c>
      <c r="J104" s="3">
        <f t="shared" si="1"/>
        <v>46</v>
      </c>
    </row>
    <row r="105" spans="1:10" x14ac:dyDescent="0.35">
      <c r="A105" t="str">
        <f>_xll.GLW_Segment_Description(C105,1,2)</f>
        <v>CHINA (SHANGHAI) OFFICE</v>
      </c>
      <c r="B105" s="163" t="str">
        <f>_xll.GLW_Segment_Description(D105,2,2)</f>
        <v>ORDERS BOOKED ON-TIME</v>
      </c>
      <c r="C105" s="168">
        <v>19315</v>
      </c>
      <c r="D105" s="167">
        <v>917000</v>
      </c>
      <c r="E105" s="170" t="s">
        <v>1447</v>
      </c>
      <c r="F105" s="170" t="s">
        <v>1239</v>
      </c>
      <c r="G105" s="170" t="s">
        <v>1447</v>
      </c>
      <c r="H105" s="169">
        <f>SUMIF('Office Calcs'!$D$45:$D$76,'JE Data'!C105,'Office Calcs'!$U$45:$U$76)</f>
        <v>46</v>
      </c>
      <c r="J105" s="3">
        <f t="shared" si="1"/>
        <v>46</v>
      </c>
    </row>
    <row r="106" spans="1:10" x14ac:dyDescent="0.35">
      <c r="A106" t="str">
        <f>_xll.GLW_Segment_Description(C106,1,2)</f>
        <v>CHINA (XIAN) OFFICE</v>
      </c>
      <c r="B106" s="163" t="str">
        <f>_xll.GLW_Segment_Description(D106,2,2)</f>
        <v>PROCESSED TONS</v>
      </c>
      <c r="C106" s="168">
        <v>19325</v>
      </c>
      <c r="D106" s="167">
        <v>917013</v>
      </c>
      <c r="E106" s="170" t="s">
        <v>1447</v>
      </c>
      <c r="F106" s="170" t="s">
        <v>1239</v>
      </c>
      <c r="G106" s="170" t="s">
        <v>1447</v>
      </c>
      <c r="H106" s="171">
        <f>SUMIF('Office Calcs'!$D$45:$D$76,'JE Data'!C106,'Office Calcs'!$N$45:$N$76)</f>
        <v>240.24</v>
      </c>
      <c r="J106" s="3">
        <f t="shared" si="1"/>
        <v>240.24</v>
      </c>
    </row>
    <row r="107" spans="1:10" x14ac:dyDescent="0.35">
      <c r="A107" t="str">
        <f>_xll.GLW_Segment_Description(C107,1,2)</f>
        <v>CHINA (XIAN) OFFICE</v>
      </c>
      <c r="B107" s="163" t="str">
        <f>_xll.GLW_Segment_Description(D107,2,2)</f>
        <v>QUOTED TONS</v>
      </c>
      <c r="C107" s="168">
        <v>19325</v>
      </c>
      <c r="D107" s="167">
        <v>917012</v>
      </c>
      <c r="E107" s="170" t="s">
        <v>1447</v>
      </c>
      <c r="F107" s="170" t="s">
        <v>1239</v>
      </c>
      <c r="G107" s="170" t="s">
        <v>1447</v>
      </c>
      <c r="H107" s="169">
        <f>SUMIF('Office Calcs'!$D$45:$D$76,'JE Data'!C107,'Office Calcs'!$M$45:$M$76)</f>
        <v>240.24</v>
      </c>
      <c r="J107" s="3">
        <f t="shared" si="1"/>
        <v>240.24</v>
      </c>
    </row>
    <row r="108" spans="1:10" x14ac:dyDescent="0.35">
      <c r="A108" t="str">
        <f>_xll.GLW_Segment_Description(C108,1,2)</f>
        <v>CHINA (XIAN) OFFICE</v>
      </c>
      <c r="B108" s="163" t="str">
        <f>_xll.GLW_Segment_Description(D108,2,2)</f>
        <v>DIRECT ENGINEERING HOURS</v>
      </c>
      <c r="C108" s="168">
        <v>19325</v>
      </c>
      <c r="D108" s="167">
        <v>917008</v>
      </c>
      <c r="E108" s="170" t="s">
        <v>1447</v>
      </c>
      <c r="F108" s="170" t="s">
        <v>1239</v>
      </c>
      <c r="G108" s="170" t="s">
        <v>1447</v>
      </c>
      <c r="H108" s="169">
        <f>SUMIF('Office Calcs'!$D$45:$D$76,'JE Data'!C108,'Office Calcs'!$H$45:$H$76)</f>
        <v>1209</v>
      </c>
      <c r="J108" s="3">
        <f t="shared" si="1"/>
        <v>1209</v>
      </c>
    </row>
    <row r="109" spans="1:10" x14ac:dyDescent="0.35">
      <c r="A109" t="str">
        <f>_xll.GLW_Segment_Description(C109,1,2)</f>
        <v>CHINA (XIAN) OFFICE</v>
      </c>
      <c r="B109" s="163" t="str">
        <f>_xll.GLW_Segment_Description(D109,2,2)</f>
        <v>TOTAL ENGINEERING HOURS</v>
      </c>
      <c r="C109" s="168">
        <v>19325</v>
      </c>
      <c r="D109" s="167">
        <v>917009</v>
      </c>
      <c r="E109" s="170" t="s">
        <v>1447</v>
      </c>
      <c r="F109" s="170" t="s">
        <v>1239</v>
      </c>
      <c r="G109" s="170" t="s">
        <v>1447</v>
      </c>
      <c r="H109" s="169">
        <f>SUMIF('Office Calcs'!$D$45:$D$76,'JE Data'!C109,'Office Calcs'!$I$45:$I$76)</f>
        <v>3152</v>
      </c>
      <c r="J109" s="3">
        <f t="shared" si="1"/>
        <v>3152</v>
      </c>
    </row>
    <row r="110" spans="1:10" x14ac:dyDescent="0.35">
      <c r="A110" t="str">
        <f>_xll.GLW_Segment_Description(C110,1,2)</f>
        <v>CHINA (XIAN) OFFICE</v>
      </c>
      <c r="B110" s="163" t="str">
        <f>_xll.GLW_Segment_Description(D110,2,2)</f>
        <v>ACTUAL ENGINEERING HOURS</v>
      </c>
      <c r="C110" s="168">
        <v>19325</v>
      </c>
      <c r="D110" s="167">
        <v>917002</v>
      </c>
      <c r="E110" s="170" t="s">
        <v>1447</v>
      </c>
      <c r="F110" s="170" t="s">
        <v>1239</v>
      </c>
      <c r="G110" s="170" t="s">
        <v>1447</v>
      </c>
      <c r="H110" s="169">
        <f>SUMIF('Office Calcs'!$D$45:$D$76,'JE Data'!C110,'Office Calcs'!$R$45:$R$76)</f>
        <v>403</v>
      </c>
      <c r="J110" s="3">
        <f t="shared" si="1"/>
        <v>403</v>
      </c>
    </row>
    <row r="111" spans="1:10" x14ac:dyDescent="0.35">
      <c r="A111" t="str">
        <f>_xll.GLW_Segment_Description(C111,1,2)</f>
        <v>CHINA (XIAN) OFFICE</v>
      </c>
      <c r="B111" s="163" t="str">
        <f>_xll.GLW_Segment_Description(D111,2,2)</f>
        <v>QUOTED ENGINEERING HOURS</v>
      </c>
      <c r="C111" s="168">
        <v>19325</v>
      </c>
      <c r="D111" s="167">
        <v>917004</v>
      </c>
      <c r="E111" s="170" t="s">
        <v>1447</v>
      </c>
      <c r="F111" s="170" t="s">
        <v>1239</v>
      </c>
      <c r="G111" s="170" t="s">
        <v>1447</v>
      </c>
      <c r="H111" s="169">
        <f>SUMIF('Office Calcs'!$D$45:$D$76,'JE Data'!C111,'Office Calcs'!$Q$45:$Q$76)</f>
        <v>240</v>
      </c>
      <c r="J111" s="3">
        <f t="shared" si="1"/>
        <v>240</v>
      </c>
    </row>
    <row r="112" spans="1:10" x14ac:dyDescent="0.35">
      <c r="A112" t="str">
        <f>_xll.GLW_Segment_Description(C112,1,2)</f>
        <v>CHINA (XIAN) OFFICE</v>
      </c>
      <c r="B112" s="163" t="str">
        <f>_xll.GLW_Segment_Description(D112,2,2)</f>
        <v>TOTAL ORDERS BOOKED</v>
      </c>
      <c r="C112" s="168">
        <v>19325</v>
      </c>
      <c r="D112" s="167">
        <v>917001</v>
      </c>
      <c r="E112" s="170" t="s">
        <v>1447</v>
      </c>
      <c r="F112" s="170" t="s">
        <v>1239</v>
      </c>
      <c r="G112" s="170" t="s">
        <v>1447</v>
      </c>
      <c r="H112" s="169">
        <f>SUMIF('Office Calcs'!$D$45:$D$76,'JE Data'!C112,'Office Calcs'!$T$45:$T$76)</f>
        <v>10</v>
      </c>
      <c r="J112" s="3">
        <f t="shared" si="1"/>
        <v>10</v>
      </c>
    </row>
    <row r="113" spans="1:10" x14ac:dyDescent="0.35">
      <c r="A113" t="str">
        <f>_xll.GLW_Segment_Description(C113,1,2)</f>
        <v>CHINA (XIAN) OFFICE</v>
      </c>
      <c r="B113" s="163" t="str">
        <f>_xll.GLW_Segment_Description(D113,2,2)</f>
        <v>ORDERS BOOKED ON-TIME</v>
      </c>
      <c r="C113" s="168">
        <v>19325</v>
      </c>
      <c r="D113" s="167">
        <v>917000</v>
      </c>
      <c r="E113" s="170" t="s">
        <v>1447</v>
      </c>
      <c r="F113" s="170" t="s">
        <v>1239</v>
      </c>
      <c r="G113" s="170" t="s">
        <v>1447</v>
      </c>
      <c r="H113" s="169">
        <f>SUMIF('Office Calcs'!$D$45:$D$76,'JE Data'!C113,'Office Calcs'!$U$45:$U$76)</f>
        <v>10</v>
      </c>
      <c r="J113" s="3">
        <f t="shared" si="1"/>
        <v>10</v>
      </c>
    </row>
    <row r="114" spans="1:10" x14ac:dyDescent="0.35">
      <c r="A114" t="str">
        <f>_xll.GLW_Segment_Description(C114,1,2)</f>
        <v>ENGINEERING EXCELLENCE</v>
      </c>
      <c r="B114" s="163" t="str">
        <f>_xll.GLW_Segment_Description(D114,2,2)</f>
        <v>PROCESSED TONS</v>
      </c>
      <c r="C114" s="168">
        <v>19505</v>
      </c>
      <c r="D114" s="167">
        <v>917013</v>
      </c>
      <c r="E114" s="170" t="s">
        <v>1447</v>
      </c>
      <c r="F114" s="170" t="s">
        <v>1251</v>
      </c>
      <c r="G114" s="170" t="s">
        <v>1447</v>
      </c>
      <c r="H114" s="171">
        <f>SUMIF('Office Calcs'!$D$45:$D$76,'JE Data'!C114,'Office Calcs'!$N$45:$N$76)</f>
        <v>1260.2800000000002</v>
      </c>
      <c r="J114" s="3">
        <f t="shared" si="1"/>
        <v>1260.28</v>
      </c>
    </row>
    <row r="115" spans="1:10" x14ac:dyDescent="0.35">
      <c r="A115" t="str">
        <f>_xll.GLW_Segment_Description(C115,1,2)</f>
        <v>ENGINEERING EXCELLENCE</v>
      </c>
      <c r="B115" s="163" t="str">
        <f>_xll.GLW_Segment_Description(D115,2,2)</f>
        <v>QUOTED TONS</v>
      </c>
      <c r="C115" s="168">
        <v>19505</v>
      </c>
      <c r="D115" s="167">
        <v>917012</v>
      </c>
      <c r="E115" s="170" t="s">
        <v>1447</v>
      </c>
      <c r="F115" s="170" t="s">
        <v>1251</v>
      </c>
      <c r="G115" s="170" t="s">
        <v>1447</v>
      </c>
      <c r="H115" s="169">
        <f>SUMIF('Office Calcs'!$D$45:$D$76,'JE Data'!C115,'Office Calcs'!$M$45:$M$76)</f>
        <v>1185.42</v>
      </c>
      <c r="J115" s="3">
        <f t="shared" si="1"/>
        <v>1185.42</v>
      </c>
    </row>
    <row r="116" spans="1:10" x14ac:dyDescent="0.35">
      <c r="A116" t="str">
        <f>_xll.GLW_Segment_Description(C116,1,2)</f>
        <v>ENGINEERING EXCELLENCE</v>
      </c>
      <c r="B116" s="163" t="str">
        <f>_xll.GLW_Segment_Description(D116,2,2)</f>
        <v>DIRECT ENGINEERING HOURS</v>
      </c>
      <c r="C116" s="168">
        <v>19505</v>
      </c>
      <c r="D116" s="167">
        <v>917008</v>
      </c>
      <c r="E116" s="170" t="s">
        <v>1447</v>
      </c>
      <c r="F116" s="170" t="s">
        <v>1251</v>
      </c>
      <c r="G116" s="170" t="s">
        <v>1447</v>
      </c>
      <c r="H116" s="169">
        <f>SUMIF('Office Calcs'!$D$45:$D$76,'JE Data'!C116,'Office Calcs'!$H$45:$H$76)</f>
        <v>1941.5</v>
      </c>
      <c r="J116" s="3">
        <f t="shared" si="1"/>
        <v>1941.5</v>
      </c>
    </row>
    <row r="117" spans="1:10" x14ac:dyDescent="0.35">
      <c r="A117" t="str">
        <f>_xll.GLW_Segment_Description(C117,1,2)</f>
        <v>ENGINEERING EXCELLENCE</v>
      </c>
      <c r="B117" s="163" t="str">
        <f>_xll.GLW_Segment_Description(D117,2,2)</f>
        <v>TOTAL ENGINEERING HOURS</v>
      </c>
      <c r="C117" s="168">
        <v>19505</v>
      </c>
      <c r="D117" s="167">
        <v>917009</v>
      </c>
      <c r="E117" s="170" t="s">
        <v>1447</v>
      </c>
      <c r="F117" s="170" t="s">
        <v>1251</v>
      </c>
      <c r="G117" s="170" t="s">
        <v>1447</v>
      </c>
      <c r="H117" s="169">
        <f>SUMIF('Office Calcs'!$D$45:$D$76,'JE Data'!C117,'Office Calcs'!$I$45:$I$76)</f>
        <v>1994.5</v>
      </c>
      <c r="J117" s="3">
        <f t="shared" si="1"/>
        <v>1994.5</v>
      </c>
    </row>
    <row r="118" spans="1:10" x14ac:dyDescent="0.35">
      <c r="A118" t="str">
        <f>_xll.GLW_Segment_Description(C118,1,2)</f>
        <v>ENGINEERING EXCELLENCE</v>
      </c>
      <c r="B118" s="163" t="str">
        <f>_xll.GLW_Segment_Description(D118,2,2)</f>
        <v>ACTUAL ENGINEERING HOURS</v>
      </c>
      <c r="C118" s="168">
        <v>19505</v>
      </c>
      <c r="D118" s="167">
        <v>917002</v>
      </c>
      <c r="E118" s="170" t="s">
        <v>1447</v>
      </c>
      <c r="F118" s="170" t="s">
        <v>1251</v>
      </c>
      <c r="G118" s="170" t="s">
        <v>1447</v>
      </c>
      <c r="H118" s="169">
        <f>SUMIF('Office Calcs'!$D$45:$D$76,'JE Data'!C118,'Office Calcs'!$R$45:$R$76)</f>
        <v>1356.3899999999999</v>
      </c>
      <c r="J118" s="3">
        <f t="shared" si="1"/>
        <v>1356.39</v>
      </c>
    </row>
    <row r="119" spans="1:10" x14ac:dyDescent="0.35">
      <c r="A119" t="str">
        <f>_xll.GLW_Segment_Description(C119,1,2)</f>
        <v>ENGINEERING EXCELLENCE</v>
      </c>
      <c r="B119" s="163" t="str">
        <f>_xll.GLW_Segment_Description(D119,2,2)</f>
        <v>QUOTED ENGINEERING HOURS</v>
      </c>
      <c r="C119" s="168">
        <v>19505</v>
      </c>
      <c r="D119" s="167">
        <v>917004</v>
      </c>
      <c r="E119" s="170" t="s">
        <v>1447</v>
      </c>
      <c r="F119" s="170" t="s">
        <v>1251</v>
      </c>
      <c r="G119" s="170" t="s">
        <v>1447</v>
      </c>
      <c r="H119" s="169">
        <f>SUMIF('Office Calcs'!$D$45:$D$76,'JE Data'!C119,'Office Calcs'!$Q$45:$Q$76)</f>
        <v>1240.6600000000001</v>
      </c>
      <c r="J119" s="3">
        <f t="shared" si="1"/>
        <v>1240.6600000000001</v>
      </c>
    </row>
    <row r="120" spans="1:10" x14ac:dyDescent="0.35">
      <c r="A120" t="str">
        <f>_xll.GLW_Segment_Description(C120,1,2)</f>
        <v>ENGINEERING EXCELLENCE</v>
      </c>
      <c r="B120" s="163" t="str">
        <f>_xll.GLW_Segment_Description(D120,2,2)</f>
        <v>TOTAL ORDERS BOOKED</v>
      </c>
      <c r="C120" s="168">
        <v>19505</v>
      </c>
      <c r="D120" s="167">
        <v>917001</v>
      </c>
      <c r="E120" s="170" t="s">
        <v>1447</v>
      </c>
      <c r="F120" s="170" t="s">
        <v>1251</v>
      </c>
      <c r="G120" s="170" t="s">
        <v>1447</v>
      </c>
      <c r="H120" s="169">
        <f>SUMIF('Office Calcs'!$D$45:$D$76,'JE Data'!C120,'Office Calcs'!$T$45:$T$76)</f>
        <v>21</v>
      </c>
      <c r="J120" s="3">
        <f t="shared" si="1"/>
        <v>21</v>
      </c>
    </row>
    <row r="121" spans="1:10" x14ac:dyDescent="0.35">
      <c r="A121" t="str">
        <f>_xll.GLW_Segment_Description(C121,1,2)</f>
        <v>ENGINEERING EXCELLENCE</v>
      </c>
      <c r="B121" s="163" t="str">
        <f>_xll.GLW_Segment_Description(D121,2,2)</f>
        <v>ORDERS BOOKED ON-TIME</v>
      </c>
      <c r="C121" s="168">
        <v>19505</v>
      </c>
      <c r="D121" s="167">
        <v>917000</v>
      </c>
      <c r="E121" s="170" t="s">
        <v>1447</v>
      </c>
      <c r="F121" s="170" t="s">
        <v>1251</v>
      </c>
      <c r="G121" s="170" t="s">
        <v>1447</v>
      </c>
      <c r="H121" s="169">
        <f>SUMIF('Office Calcs'!$D$45:$D$76,'JE Data'!C121,'Office Calcs'!$U$45:$U$76)</f>
        <v>20</v>
      </c>
      <c r="J121" s="3">
        <f t="shared" si="1"/>
        <v>20</v>
      </c>
    </row>
    <row r="122" spans="1:10" x14ac:dyDescent="0.35">
      <c r="A122" t="str">
        <f>_xll.GLW_Segment_Description(C122,1,2)</f>
        <v>BLUESCOPE BUILDINGS GROUP ADMIN</v>
      </c>
      <c r="B122" s="163" t="str">
        <f>_xll.GLW_Segment_Description(D122,2,2)</f>
        <v>PROCESSED TONS</v>
      </c>
      <c r="C122" s="168">
        <v>10004</v>
      </c>
      <c r="D122" s="167">
        <v>917013</v>
      </c>
      <c r="E122" s="170" t="s">
        <v>1447</v>
      </c>
      <c r="F122" s="170" t="s">
        <v>1239</v>
      </c>
      <c r="G122" s="170" t="s">
        <v>1447</v>
      </c>
      <c r="H122" s="171">
        <f>SUMIF('Office Calcs'!$D$45:$D$76,'JE Data'!C122,'Office Calcs'!$N$45:$N$76)</f>
        <v>1185.7000000000005</v>
      </c>
      <c r="J122" s="3">
        <f t="shared" si="1"/>
        <v>1185.7</v>
      </c>
    </row>
    <row r="123" spans="1:10" x14ac:dyDescent="0.35">
      <c r="A123" t="str">
        <f>_xll.GLW_Segment_Description(C123,1,2)</f>
        <v>BLUESCOPE BUILDINGS GROUP ADMIN</v>
      </c>
      <c r="B123" s="163" t="str">
        <f>_xll.GLW_Segment_Description(D123,2,2)</f>
        <v>QUOTED TONS</v>
      </c>
      <c r="C123" s="168">
        <v>10004</v>
      </c>
      <c r="D123" s="167">
        <v>917012</v>
      </c>
      <c r="E123" s="170" t="s">
        <v>1447</v>
      </c>
      <c r="F123" s="170" t="s">
        <v>1239</v>
      </c>
      <c r="G123" s="170" t="s">
        <v>1447</v>
      </c>
      <c r="H123" s="169">
        <f>SUMIF('Office Calcs'!$D$45:$D$76,'JE Data'!C123,'Office Calcs'!$M$45:$M$76)</f>
        <v>830.16000000000008</v>
      </c>
      <c r="J123" s="3">
        <f t="shared" si="1"/>
        <v>830.16</v>
      </c>
    </row>
    <row r="124" spans="1:10" x14ac:dyDescent="0.35">
      <c r="A124" t="str">
        <f>_xll.GLW_Segment_Description(C124,1,2)</f>
        <v>BLUESCOPE BUILDINGS GROUP ADMIN</v>
      </c>
      <c r="B124" s="163" t="str">
        <f>_xll.GLW_Segment_Description(D124,2,2)</f>
        <v>DIRECT ENGINEERING HOURS</v>
      </c>
      <c r="C124" s="168">
        <v>10004</v>
      </c>
      <c r="D124" s="167">
        <v>917008</v>
      </c>
      <c r="E124" s="170" t="s">
        <v>1447</v>
      </c>
      <c r="F124" s="170" t="s">
        <v>1239</v>
      </c>
      <c r="G124" s="170" t="s">
        <v>1447</v>
      </c>
      <c r="H124" s="169">
        <f>SUMIF('Office Calcs'!$D$45:$D$76,'JE Data'!C124,'Office Calcs'!$H$45:$H$76)</f>
        <v>7567.0599999999995</v>
      </c>
      <c r="J124" s="3">
        <f t="shared" si="1"/>
        <v>7567.06</v>
      </c>
    </row>
    <row r="125" spans="1:10" x14ac:dyDescent="0.35">
      <c r="A125" t="str">
        <f>_xll.GLW_Segment_Description(C125,1,2)</f>
        <v>BLUESCOPE BUILDINGS GROUP ADMIN</v>
      </c>
      <c r="B125" s="163" t="str">
        <f>_xll.GLW_Segment_Description(D125,2,2)</f>
        <v>TOTAL ENGINEERING HOURS</v>
      </c>
      <c r="C125" s="168">
        <v>10004</v>
      </c>
      <c r="D125" s="167">
        <v>917009</v>
      </c>
      <c r="E125" s="170" t="s">
        <v>1447</v>
      </c>
      <c r="F125" s="170" t="s">
        <v>1239</v>
      </c>
      <c r="G125" s="170" t="s">
        <v>1447</v>
      </c>
      <c r="H125" s="169">
        <f>SUMIF('Office Calcs'!$D$45:$D$76,'JE Data'!C125,'Office Calcs'!$I$45:$I$76)</f>
        <v>10824.06</v>
      </c>
      <c r="J125" s="3">
        <f t="shared" si="1"/>
        <v>10824.06</v>
      </c>
    </row>
    <row r="126" spans="1:10" x14ac:dyDescent="0.35">
      <c r="A126" t="str">
        <f>_xll.GLW_Segment_Description(C126,1,2)</f>
        <v>BLUESCOPE BUILDINGS GROUP ADMIN</v>
      </c>
      <c r="B126" s="163" t="str">
        <f>_xll.GLW_Segment_Description(D126,2,2)</f>
        <v>ACTUAL ENGINEERING HOURS</v>
      </c>
      <c r="C126" s="168">
        <v>10004</v>
      </c>
      <c r="D126" s="167">
        <v>917002</v>
      </c>
      <c r="E126" s="170" t="s">
        <v>1447</v>
      </c>
      <c r="F126" s="170" t="s">
        <v>1239</v>
      </c>
      <c r="G126" s="170" t="s">
        <v>1447</v>
      </c>
      <c r="H126" s="169">
        <f>SUMIF('Office Calcs'!$D$45:$D$76,'JE Data'!C126,'Office Calcs'!$R$45:$R$76)</f>
        <v>1780.3</v>
      </c>
      <c r="J126" s="3">
        <f t="shared" si="1"/>
        <v>1780.3</v>
      </c>
    </row>
    <row r="127" spans="1:10" x14ac:dyDescent="0.35">
      <c r="A127" t="str">
        <f>_xll.GLW_Segment_Description(C127,1,2)</f>
        <v>BLUESCOPE BUILDINGS GROUP ADMIN</v>
      </c>
      <c r="B127" s="163" t="str">
        <f>_xll.GLW_Segment_Description(D127,2,2)</f>
        <v>QUOTED ENGINEERING HOURS</v>
      </c>
      <c r="C127" s="168">
        <v>10004</v>
      </c>
      <c r="D127" s="167">
        <v>917004</v>
      </c>
      <c r="E127" s="170" t="s">
        <v>1447</v>
      </c>
      <c r="F127" s="170" t="s">
        <v>1239</v>
      </c>
      <c r="G127" s="170" t="s">
        <v>1447</v>
      </c>
      <c r="H127" s="169">
        <f>SUMIF('Office Calcs'!$D$45:$D$76,'JE Data'!C127,'Office Calcs'!$Q$45:$Q$76)</f>
        <v>2357</v>
      </c>
      <c r="J127" s="3">
        <f t="shared" si="1"/>
        <v>2357</v>
      </c>
    </row>
    <row r="128" spans="1:10" x14ac:dyDescent="0.35">
      <c r="A128" t="str">
        <f>_xll.GLW_Segment_Description(C128,1,2)</f>
        <v>BLUESCOPE BUILDINGS GROUP ADMIN</v>
      </c>
      <c r="B128" s="163" t="str">
        <f>_xll.GLW_Segment_Description(D128,2,2)</f>
        <v>TOTAL ORDERS BOOKED</v>
      </c>
      <c r="C128" s="168">
        <v>10004</v>
      </c>
      <c r="D128" s="167">
        <v>917001</v>
      </c>
      <c r="E128" s="170" t="s">
        <v>1447</v>
      </c>
      <c r="F128" s="170" t="s">
        <v>1239</v>
      </c>
      <c r="G128" s="170" t="s">
        <v>1447</v>
      </c>
      <c r="H128" s="169">
        <f>SUMIF('Office Calcs'!$D$45:$D$76,'JE Data'!C128,'Office Calcs'!$T$45:$T$76)</f>
        <v>26</v>
      </c>
      <c r="J128" s="3">
        <f t="shared" si="1"/>
        <v>26</v>
      </c>
    </row>
    <row r="129" spans="1:10" x14ac:dyDescent="0.35">
      <c r="A129" t="str">
        <f>_xll.GLW_Segment_Description(C129,1,2)</f>
        <v>BLUESCOPE BUILDINGS GROUP ADMIN</v>
      </c>
      <c r="B129" s="163" t="str">
        <f>_xll.GLW_Segment_Description(D129,2,2)</f>
        <v>ORDERS BOOKED ON-TIME</v>
      </c>
      <c r="C129" s="168">
        <v>10004</v>
      </c>
      <c r="D129" s="167">
        <v>917000</v>
      </c>
      <c r="E129" s="170" t="s">
        <v>1447</v>
      </c>
      <c r="F129" s="170" t="s">
        <v>1239</v>
      </c>
      <c r="G129" s="170" t="s">
        <v>1447</v>
      </c>
      <c r="H129" s="169">
        <f>SUMIF('Office Calcs'!$D$45:$D$76,'JE Data'!C129,'Office Calcs'!$U$45:$U$76)</f>
        <v>16</v>
      </c>
      <c r="J129" s="3">
        <f t="shared" si="1"/>
        <v>16</v>
      </c>
    </row>
  </sheetData>
  <autoFilter ref="A1:H129" xr:uid="{00000000-0009-0000-0000-000003000000}"/>
  <pageMargins left="0.7" right="0.7" top="0.75" bottom="0.75" header="0.3" footer="0.3"/>
  <customProperties>
    <customPr name="xxe4aPID" r:id="rId1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>
    <tabColor rgb="FF92D050"/>
  </sheetPr>
  <dimension ref="A2:Z109"/>
  <sheetViews>
    <sheetView topLeftCell="D43" zoomScale="85" zoomScaleNormal="85" workbookViewId="0">
      <selection activeCell="H77" sqref="H77"/>
    </sheetView>
  </sheetViews>
  <sheetFormatPr defaultRowHeight="14.5" outlineLevelRow="1" outlineLevelCol="1" x14ac:dyDescent="0.35"/>
  <cols>
    <col min="1" max="1" width="9.1796875" customWidth="1" outlineLevel="1"/>
    <col min="2" max="2" width="13.81640625" customWidth="1" outlineLevel="1"/>
    <col min="3" max="4" width="9.1796875" customWidth="1" outlineLevel="1"/>
    <col min="5" max="5" width="17.7265625" customWidth="1" outlineLevel="1"/>
    <col min="6" max="6" width="28.1796875" bestFit="1" customWidth="1"/>
    <col min="8" max="10" width="11.54296875" customWidth="1"/>
    <col min="11" max="11" width="14.54296875" customWidth="1"/>
    <col min="12" max="12" width="11.54296875" customWidth="1"/>
    <col min="13" max="13" width="22" customWidth="1"/>
    <col min="14" max="15" width="11.81640625" customWidth="1"/>
    <col min="16" max="16" width="18.453125" customWidth="1"/>
    <col min="20" max="20" width="13.1796875" customWidth="1"/>
    <col min="22" max="22" width="11.453125" bestFit="1" customWidth="1"/>
    <col min="23" max="23" width="11.453125" customWidth="1"/>
  </cols>
  <sheetData>
    <row r="2" spans="1:26" x14ac:dyDescent="0.35">
      <c r="M2" t="s">
        <v>361</v>
      </c>
      <c r="N2">
        <v>2498.75</v>
      </c>
      <c r="O2">
        <v>3804.5</v>
      </c>
      <c r="P2">
        <v>1.5225612806403201</v>
      </c>
      <c r="T2" t="s">
        <v>1142</v>
      </c>
      <c r="U2">
        <v>622050</v>
      </c>
    </row>
    <row r="3" spans="1:26" x14ac:dyDescent="0.35">
      <c r="N3">
        <v>306.94000000000005</v>
      </c>
      <c r="O3">
        <v>328.3</v>
      </c>
      <c r="P3">
        <v>1.0695901479116439</v>
      </c>
      <c r="T3" t="s">
        <v>1143</v>
      </c>
      <c r="U3" t="s">
        <v>1144</v>
      </c>
    </row>
    <row r="4" spans="1:26" x14ac:dyDescent="0.35">
      <c r="N4">
        <f>SUM(N2:N3)</f>
        <v>2805.69</v>
      </c>
      <c r="O4">
        <f>SUM(O2:O3)</f>
        <v>4132.8</v>
      </c>
      <c r="P4">
        <f>O4/N4</f>
        <v>1.4730066400778419</v>
      </c>
      <c r="T4">
        <v>130</v>
      </c>
      <c r="U4">
        <v>130</v>
      </c>
    </row>
    <row r="6" spans="1:26" x14ac:dyDescent="0.35">
      <c r="A6" s="23" t="s">
        <v>1133</v>
      </c>
      <c r="H6" s="100" t="s">
        <v>436</v>
      </c>
      <c r="I6" s="101"/>
      <c r="J6" s="101"/>
      <c r="K6" s="101"/>
      <c r="L6" s="101"/>
      <c r="M6" s="103" t="s">
        <v>1136</v>
      </c>
      <c r="N6" s="104"/>
      <c r="O6" s="60"/>
      <c r="P6" s="100" t="s">
        <v>1432</v>
      </c>
      <c r="Q6" s="101"/>
      <c r="R6" s="101"/>
      <c r="S6" s="102"/>
      <c r="T6" s="101" t="s">
        <v>1397</v>
      </c>
      <c r="U6" s="101"/>
      <c r="V6" s="101"/>
      <c r="W6" s="101"/>
      <c r="X6" s="102"/>
      <c r="Y6" s="105" t="s">
        <v>478</v>
      </c>
    </row>
    <row r="7" spans="1:26" ht="21.5" x14ac:dyDescent="0.35">
      <c r="G7" s="24" t="s">
        <v>1122</v>
      </c>
      <c r="H7" s="160" t="s">
        <v>434</v>
      </c>
      <c r="I7" s="160" t="s">
        <v>435</v>
      </c>
      <c r="J7" s="6" t="s">
        <v>436</v>
      </c>
      <c r="K7" s="6"/>
      <c r="L7" s="6"/>
      <c r="M7" s="6" t="s">
        <v>1135</v>
      </c>
      <c r="N7" s="6" t="s">
        <v>1139</v>
      </c>
      <c r="O7" s="6" t="s">
        <v>1156</v>
      </c>
      <c r="P7" s="135" t="s">
        <v>437</v>
      </c>
      <c r="Q7" s="135" t="s">
        <v>438</v>
      </c>
      <c r="R7" s="135" t="s">
        <v>439</v>
      </c>
      <c r="S7" s="135" t="s">
        <v>1156</v>
      </c>
      <c r="T7" s="6" t="s">
        <v>1140</v>
      </c>
      <c r="U7" s="6" t="s">
        <v>1141</v>
      </c>
      <c r="V7" s="6" t="s">
        <v>1396</v>
      </c>
      <c r="W7" s="6"/>
      <c r="X7" s="107" t="s">
        <v>1395</v>
      </c>
      <c r="Y7" s="106" t="s">
        <v>1394</v>
      </c>
    </row>
    <row r="8" spans="1:26" x14ac:dyDescent="0.35">
      <c r="A8">
        <v>19105</v>
      </c>
      <c r="B8" t="s">
        <v>1137</v>
      </c>
      <c r="C8" t="s">
        <v>1138</v>
      </c>
      <c r="D8">
        <v>131</v>
      </c>
      <c r="E8" s="4" t="s">
        <v>1138</v>
      </c>
      <c r="F8" t="s">
        <v>35</v>
      </c>
      <c r="G8" s="5" t="str">
        <f>_xll.GLW_Get_Balance($A$6,"PTD","STAT","Total","A",,A8,B8,C8,D8,E8,"%","%")</f>
        <v>Pending</v>
      </c>
      <c r="H8" s="25"/>
      <c r="I8" s="26"/>
      <c r="J8" s="31"/>
      <c r="K8" s="31"/>
      <c r="L8" s="31"/>
      <c r="M8" s="32">
        <f>VLOOKUP(F8,Budget!B:D,3,FALSE)</f>
        <v>0.64134893324156916</v>
      </c>
      <c r="N8" s="33" t="e">
        <f>H8/G8</f>
        <v>#VALUE!</v>
      </c>
      <c r="O8" s="61">
        <v>0.62836433584205709</v>
      </c>
      <c r="P8" s="89">
        <f>SUMIF('Order Summary'!F:F,'Office Calcs'!F8,'Order Summary'!AK:AK)</f>
        <v>1080.44</v>
      </c>
      <c r="Q8" s="90">
        <f>SUMIF('Order Summary'!F:F,'Office Calcs'!F8,'Order Summary'!AL:AL)</f>
        <v>1305.5</v>
      </c>
      <c r="R8" s="136">
        <f t="shared" ref="R8:R20" si="0">IFERROR(Q8/P8,"")</f>
        <v>1.2083040242864018</v>
      </c>
      <c r="S8" s="137">
        <v>0.98388992120878227</v>
      </c>
      <c r="T8" s="27" t="str">
        <f>_xll.GLW_Get_Balance($A$6,"PTD","USD","Total","A",,A8,$T$2,$T$3,$T$4,"%","%","%")</f>
        <v>Pending</v>
      </c>
      <c r="U8" s="27" t="str">
        <f>_xll.GLW_Get_Balance($A$6,"PTD","USD","Total","A",,A8,$U$2,$U$3,$U$4,"%","%","%")</f>
        <v>Pending</v>
      </c>
      <c r="V8" s="191">
        <f>VLOOKUP(F8,'Booked Tons Pivot'!$J$4:$K$23,2,FALSE)</f>
        <v>411.31</v>
      </c>
      <c r="W8" s="191"/>
      <c r="X8" s="191" t="e">
        <f>T8/V8</f>
        <v>#VALUE!</v>
      </c>
      <c r="Y8" s="27">
        <f>H8/V8</f>
        <v>0</v>
      </c>
    </row>
    <row r="9" spans="1:26" x14ac:dyDescent="0.35">
      <c r="A9">
        <v>19115</v>
      </c>
      <c r="B9" t="s">
        <v>1137</v>
      </c>
      <c r="C9" t="s">
        <v>1138</v>
      </c>
      <c r="D9">
        <v>131</v>
      </c>
      <c r="E9" s="4" t="s">
        <v>1138</v>
      </c>
      <c r="F9" t="s">
        <v>270</v>
      </c>
      <c r="G9" s="5" t="str">
        <f>_xll.GLW_Get_Balance($A$6,"PTD","STAT","Total","A",,A9,B9,C9,D9,E9,"%","%")</f>
        <v>Pending</v>
      </c>
      <c r="H9" s="25"/>
      <c r="I9" s="26"/>
      <c r="J9" s="31"/>
      <c r="K9" s="31"/>
      <c r="L9" s="31"/>
      <c r="M9" s="32">
        <f>VLOOKUP(F9,Budget!B:D,3,FALSE)</f>
        <v>0.63571428571428568</v>
      </c>
      <c r="N9" s="33" t="e">
        <f t="shared" ref="N9:N20" si="1">H9/G9</f>
        <v>#VALUE!</v>
      </c>
      <c r="O9" s="61">
        <v>0.62685828434287505</v>
      </c>
      <c r="P9" s="89">
        <f>SUMIF('Order Summary'!F:F,'Office Calcs'!F9,'Order Summary'!AK:AK)</f>
        <v>719.52</v>
      </c>
      <c r="Q9" s="90">
        <f>SUMIF('Order Summary'!F:F,'Office Calcs'!F9,'Order Summary'!AL:AL)</f>
        <v>904.75</v>
      </c>
      <c r="R9" s="136">
        <f t="shared" si="0"/>
        <v>1.2574355125639316</v>
      </c>
      <c r="S9" s="137">
        <v>0.92509705440047041</v>
      </c>
      <c r="T9" s="27" t="str">
        <f>_xll.GLW_Get_Balance($A$6,"PTD","USD","Total","A",,A9,$T$2,$T$3,$T$4,"%","%","%")</f>
        <v>Pending</v>
      </c>
      <c r="U9" s="27" t="str">
        <f>_xll.GLW_Get_Balance($A$6,"PTD","USD","Total","A",,A9,$U$2,$U$3,$U$4,"%","%","%")</f>
        <v>Pending</v>
      </c>
      <c r="V9" s="191">
        <f>VLOOKUP(F9,'Booked Tons Pivot'!$J$4:$K$23,2,FALSE)</f>
        <v>603.05000000000007</v>
      </c>
      <c r="W9" s="191"/>
      <c r="X9" s="191" t="e">
        <f t="shared" ref="X9:X21" si="2">T9/V9</f>
        <v>#VALUE!</v>
      </c>
      <c r="Y9" s="27">
        <f t="shared" ref="Y9:Y21" si="3">H9/V9</f>
        <v>0</v>
      </c>
    </row>
    <row r="10" spans="1:26" x14ac:dyDescent="0.35">
      <c r="A10">
        <v>19125</v>
      </c>
      <c r="B10" t="s">
        <v>1137</v>
      </c>
      <c r="C10" t="s">
        <v>1138</v>
      </c>
      <c r="D10">
        <v>131</v>
      </c>
      <c r="E10" s="4" t="s">
        <v>1138</v>
      </c>
      <c r="F10" t="s">
        <v>162</v>
      </c>
      <c r="G10" s="5" t="str">
        <f>_xll.GLW_Get_Balance($A$6,"PTD","STAT","Total","A",,A10,B10,C10,D10,E10,"%","%")</f>
        <v>Pending</v>
      </c>
      <c r="H10" s="25"/>
      <c r="I10" s="26"/>
      <c r="J10" s="31"/>
      <c r="K10" s="31"/>
      <c r="L10" s="31"/>
      <c r="M10" s="32">
        <f>VLOOKUP(F10,Budget!B:D,3,FALSE)</f>
        <v>0.64999999999999991</v>
      </c>
      <c r="N10" s="33" t="e">
        <f t="shared" si="1"/>
        <v>#VALUE!</v>
      </c>
      <c r="O10" s="61">
        <v>0.72434221583163694</v>
      </c>
      <c r="P10" s="89">
        <f>SUMIF('Order Summary'!F:F,'Office Calcs'!F10,'Order Summary'!AK:AK)</f>
        <v>1822.7</v>
      </c>
      <c r="Q10" s="90">
        <f>SUMIF('Order Summary'!F:F,'Office Calcs'!F10,'Order Summary'!AL:AL)</f>
        <v>2267.86</v>
      </c>
      <c r="R10" s="136">
        <f t="shared" si="0"/>
        <v>1.2442310857519066</v>
      </c>
      <c r="S10" s="137">
        <v>1.1238759707239976</v>
      </c>
      <c r="T10" s="27" t="str">
        <f>_xll.GLW_Get_Balance($A$6,"PTD","USD","Total","A",,A10,$T$2,$T$3,$T$4,"%","%","%")</f>
        <v>Pending</v>
      </c>
      <c r="U10" s="27" t="str">
        <f>_xll.GLW_Get_Balance($A$6,"PTD","USD","Total","A",,A10,$U$2,$U$3,$U$4,"%","%","%")</f>
        <v>Pending</v>
      </c>
      <c r="V10" s="191">
        <f>VLOOKUP(F10,'Booked Tons Pivot'!$J$4:$K$23,2,FALSE)</f>
        <v>921.59999999999991</v>
      </c>
      <c r="W10" s="191"/>
      <c r="X10" s="191" t="e">
        <f t="shared" si="2"/>
        <v>#VALUE!</v>
      </c>
      <c r="Y10" s="27">
        <f t="shared" si="3"/>
        <v>0</v>
      </c>
    </row>
    <row r="11" spans="1:26" x14ac:dyDescent="0.35">
      <c r="A11">
        <v>19135</v>
      </c>
      <c r="B11" t="s">
        <v>1137</v>
      </c>
      <c r="C11" t="s">
        <v>1138</v>
      </c>
      <c r="D11">
        <v>131</v>
      </c>
      <c r="E11" s="4" t="s">
        <v>1138</v>
      </c>
      <c r="F11" t="s">
        <v>309</v>
      </c>
      <c r="G11" s="5" t="str">
        <f>_xll.GLW_Get_Balance($A$6,"PTD","STAT","Total","A",,A11,B11,C11,D11,E11,"%","%")</f>
        <v>Pending</v>
      </c>
      <c r="H11" s="25"/>
      <c r="I11" s="26"/>
      <c r="J11" s="31"/>
      <c r="K11" s="31"/>
      <c r="L11" s="31"/>
      <c r="M11" s="32">
        <f>VLOOKUP(F11,Budget!B:D,3,FALSE)</f>
        <v>0.70885714285714285</v>
      </c>
      <c r="N11" s="33" t="e">
        <f t="shared" si="1"/>
        <v>#VALUE!</v>
      </c>
      <c r="O11" s="61">
        <v>0.75113848590739063</v>
      </c>
      <c r="P11" s="89">
        <f>SUMIF('Order Summary'!F:F,'Office Calcs'!F11,'Order Summary'!AK:AK)</f>
        <v>897.2700000000001</v>
      </c>
      <c r="Q11" s="90">
        <f>SUMIF('Order Summary'!F:F,'Office Calcs'!F11,'Order Summary'!AL:AL)</f>
        <v>1223.6500000000001</v>
      </c>
      <c r="R11" s="136">
        <f t="shared" si="0"/>
        <v>1.363747812809968</v>
      </c>
      <c r="S11" s="137">
        <v>1.1929835539940938</v>
      </c>
      <c r="T11" s="27" t="str">
        <f>_xll.GLW_Get_Balance($A$6,"PTD","USD","Total","A",,A11,$T$2,$T$3,$T$4,"%","%","%")</f>
        <v>Pending</v>
      </c>
      <c r="U11" s="27" t="str">
        <f>_xll.GLW_Get_Balance($A$6,"PTD","USD","Total","A",,A11,$U$2,$U$3,$U$4,"%","%","%")</f>
        <v>Pending</v>
      </c>
      <c r="V11" s="191">
        <f>VLOOKUP(F11,'Booked Tons Pivot'!$J$4:$K$23,2,FALSE)</f>
        <v>2224.2100000000005</v>
      </c>
      <c r="W11" s="191"/>
      <c r="X11" s="191" t="e">
        <f t="shared" si="2"/>
        <v>#VALUE!</v>
      </c>
      <c r="Y11" s="27">
        <f t="shared" si="3"/>
        <v>0</v>
      </c>
    </row>
    <row r="12" spans="1:26" x14ac:dyDescent="0.35">
      <c r="A12">
        <v>19145</v>
      </c>
      <c r="B12" t="s">
        <v>1137</v>
      </c>
      <c r="C12" t="s">
        <v>1138</v>
      </c>
      <c r="D12">
        <v>131</v>
      </c>
      <c r="E12" s="4" t="s">
        <v>1138</v>
      </c>
      <c r="F12" s="5" t="s">
        <v>4</v>
      </c>
      <c r="G12" s="5" t="str">
        <f>_xll.GLW_Get_Balance($A$6,"PTD","STAT","Total","A",,A12,B12,C12,D12,E12,"%","%")</f>
        <v>Pending</v>
      </c>
      <c r="H12" s="25"/>
      <c r="I12" s="26"/>
      <c r="J12" s="31"/>
      <c r="K12" s="31"/>
      <c r="L12" s="31"/>
      <c r="M12" s="32">
        <f>VLOOKUP(F12,Budget!B:D,3,FALSE)</f>
        <v>0.59523605150214587</v>
      </c>
      <c r="N12" s="33" t="e">
        <f t="shared" si="1"/>
        <v>#VALUE!</v>
      </c>
      <c r="O12" s="61">
        <v>0.70764545519037625</v>
      </c>
      <c r="P12" s="89">
        <f>SUMIF('Order Summary'!F:F,'Office Calcs'!F12,'Order Summary'!AK:AK)</f>
        <v>1147</v>
      </c>
      <c r="Q12" s="90">
        <f>SUMIF('Order Summary'!F:F,'Office Calcs'!F12,'Order Summary'!AL:AL)</f>
        <v>964.25</v>
      </c>
      <c r="R12" s="136">
        <f t="shared" si="0"/>
        <v>0.84067131647776805</v>
      </c>
      <c r="S12" s="137">
        <v>1.0329619312906222</v>
      </c>
      <c r="T12" s="27" t="str">
        <f>_xll.GLW_Get_Balance($A$6,"PTD","USD","Total","A",,A12,$T$2,$T$3,$T$4,"%","%","%")</f>
        <v>Pending</v>
      </c>
      <c r="U12" s="27" t="str">
        <f>_xll.GLW_Get_Balance($A$6,"PTD","USD","Total","A",,A12,$U$2,$U$3,$U$4,"%","%","%")</f>
        <v>Pending</v>
      </c>
      <c r="V12" s="191">
        <f>VLOOKUP(F12,'Booked Tons Pivot'!$J$4:$K$23,2,FALSE)</f>
        <v>478.51</v>
      </c>
      <c r="W12" s="191"/>
      <c r="X12" s="191" t="e">
        <f t="shared" si="2"/>
        <v>#VALUE!</v>
      </c>
      <c r="Y12" s="27">
        <f t="shared" si="3"/>
        <v>0</v>
      </c>
      <c r="Z12" t="s">
        <v>5042</v>
      </c>
    </row>
    <row r="13" spans="1:26" x14ac:dyDescent="0.35">
      <c r="A13">
        <v>19205</v>
      </c>
      <c r="B13" t="s">
        <v>1137</v>
      </c>
      <c r="C13" t="s">
        <v>1138</v>
      </c>
      <c r="D13">
        <v>131</v>
      </c>
      <c r="E13" s="4" t="s">
        <v>1138</v>
      </c>
      <c r="F13" s="5" t="s">
        <v>227</v>
      </c>
      <c r="G13" s="5" t="str">
        <f>_xll.GLW_Get_Balance($A$6,"PTD","STAT","Total","A",,A13,B13,C13,D13,E13,"%","%")</f>
        <v>Pending</v>
      </c>
      <c r="H13" s="25"/>
      <c r="I13" s="26"/>
      <c r="J13" s="31"/>
      <c r="K13" s="31"/>
      <c r="L13" s="31"/>
      <c r="M13" s="32">
        <f>VLOOKUP(F13,Budget!B:D,3,FALSE)</f>
        <v>0.61276595744680851</v>
      </c>
      <c r="N13" s="33" t="e">
        <f t="shared" si="1"/>
        <v>#VALUE!</v>
      </c>
      <c r="O13" s="61">
        <v>0.74465352197189172</v>
      </c>
      <c r="P13" s="89">
        <f>SUMIF('Order Summary'!F:F,'Office Calcs'!F13,'Order Summary'!AK:AK)</f>
        <v>1158</v>
      </c>
      <c r="Q13" s="90">
        <f>SUMIF('Order Summary'!F:F,'Office Calcs'!F13,'Order Summary'!AL:AL)</f>
        <v>1879.5</v>
      </c>
      <c r="R13" s="136">
        <f t="shared" si="0"/>
        <v>1.6230569948186528</v>
      </c>
      <c r="S13" s="137">
        <v>1.311328449666332</v>
      </c>
      <c r="T13" s="27" t="str">
        <f>_xll.GLW_Get_Balance($A$6,"PTD","USD","Total","A",,A13,$T$2,$T$3,$T$4,"%","%","%")</f>
        <v>Pending</v>
      </c>
      <c r="U13" s="27" t="str">
        <f>_xll.GLW_Get_Balance($A$6,"PTD","USD","Total","A",,A13,$U$2,$U$3,$U$4,"%","%","%")</f>
        <v>Pending</v>
      </c>
      <c r="V13" s="224">
        <f>VLOOKUP(F13,'Booked Tons Pivot'!$J$4:$K$23,2,FALSE)+SUMIF('Booked Tons Pivot'!J:J,"KC1",'Booked Tons Pivot'!K:K)+SUMIF('Booked Tons Pivot'!J:J,"KC2",'Booked Tons Pivot'!K:K)</f>
        <v>556.03</v>
      </c>
      <c r="W13" s="191"/>
      <c r="X13" s="191" t="e">
        <f t="shared" si="2"/>
        <v>#VALUE!</v>
      </c>
      <c r="Y13" s="27">
        <f t="shared" si="3"/>
        <v>0</v>
      </c>
      <c r="Z13" t="s">
        <v>5394</v>
      </c>
    </row>
    <row r="14" spans="1:26" x14ac:dyDescent="0.35">
      <c r="A14">
        <v>19215</v>
      </c>
      <c r="B14" t="s">
        <v>1137</v>
      </c>
      <c r="C14" t="s">
        <v>1138</v>
      </c>
      <c r="D14">
        <v>131</v>
      </c>
      <c r="E14" s="4" t="s">
        <v>1138</v>
      </c>
      <c r="F14" s="5" t="s">
        <v>70</v>
      </c>
      <c r="G14" s="5" t="str">
        <f>_xll.GLW_Get_Balance($A$6,"PTD","STAT","Total","A",,A14,B14,C14,D14,E14,"%","%")</f>
        <v>Pending</v>
      </c>
      <c r="H14" s="25"/>
      <c r="I14" s="26"/>
      <c r="J14" s="31"/>
      <c r="K14" s="31"/>
      <c r="L14" s="31"/>
      <c r="M14" s="32">
        <f>VLOOKUP(F14,Budget!B:D,3,FALSE)</f>
        <v>0.74311967727476469</v>
      </c>
      <c r="N14" s="33" t="e">
        <f t="shared" si="1"/>
        <v>#VALUE!</v>
      </c>
      <c r="O14" s="61">
        <v>0.69781460440475185</v>
      </c>
      <c r="P14" s="89">
        <f>SUM(P17:P17)</f>
        <v>1842</v>
      </c>
      <c r="Q14" s="90">
        <f>SUM(Q17:Q17)</f>
        <v>2341.25</v>
      </c>
      <c r="R14" s="136">
        <f t="shared" si="0"/>
        <v>1.2710369163952226</v>
      </c>
      <c r="S14" s="137">
        <v>1.1725651795158611</v>
      </c>
      <c r="T14" s="27" t="str">
        <f>_xll.GLW_Get_Balance($A$6,"PTD","USD","Total","A",,A14,$T$2,$T$3,$T$4,"%","%","%")</f>
        <v>Pending</v>
      </c>
      <c r="U14" s="27" t="str">
        <f>_xll.GLW_Get_Balance($A$6,"PTD","USD","Total","A",,A14,$U$2,$U$3,$U$4,"%","%","%")</f>
        <v>Pending</v>
      </c>
      <c r="V14" s="224">
        <f>VLOOKUP(F14,'Booked Tons Pivot'!$J$4:$K$23,2,FALSE)+SUMIF('Booked Tons Pivot'!J:J,"KC3",'Booked Tons Pivot'!K:K)+SUMIF('Booked Tons Pivot'!J:J,"KC4",'Booked Tons Pivot'!K:K)+SUMIF('Booked Tons Pivot'!J:J,"KC5",'Booked Tons Pivot'!K:K)++SUMIF('Booked Tons Pivot'!J:J,"KC6",'Booked Tons Pivot'!K:K)+SUMIF('Booked Tons Pivot'!J:J,"RFS",'Booked Tons Pivot'!K:K)</f>
        <v>1984.64</v>
      </c>
      <c r="W14" s="191"/>
      <c r="X14" s="191" t="e">
        <f t="shared" si="2"/>
        <v>#VALUE!</v>
      </c>
      <c r="Y14" s="27">
        <f t="shared" si="3"/>
        <v>0</v>
      </c>
      <c r="Z14" t="s">
        <v>5071</v>
      </c>
    </row>
    <row r="15" spans="1:26" x14ac:dyDescent="0.35">
      <c r="A15">
        <v>19225</v>
      </c>
      <c r="B15" t="s">
        <v>1137</v>
      </c>
      <c r="C15" t="s">
        <v>1138</v>
      </c>
      <c r="D15">
        <v>131</v>
      </c>
      <c r="E15" s="4" t="s">
        <v>1138</v>
      </c>
      <c r="F15" t="s">
        <v>343</v>
      </c>
      <c r="G15" s="5" t="str">
        <f>_xll.GLW_Get_Balance($A$6,"PTD","STAT","Total","A",,A15,B15,C15,D15,E15,"%","%")</f>
        <v>Pending</v>
      </c>
      <c r="H15" s="25"/>
      <c r="I15" s="26"/>
      <c r="J15" s="31"/>
      <c r="K15" s="31"/>
      <c r="L15" s="31"/>
      <c r="M15" s="32">
        <f>VLOOKUP(F15,Budget!B:D,3,FALSE)</f>
        <v>0.65039999999999987</v>
      </c>
      <c r="N15" s="33" t="e">
        <f t="shared" si="1"/>
        <v>#VALUE!</v>
      </c>
      <c r="O15" s="61">
        <v>0.76426533845521005</v>
      </c>
      <c r="P15" s="89">
        <f>SUMIF('Order Summary'!F:F,'Office Calcs'!F15,'Order Summary'!AK:AK)</f>
        <v>1319.99</v>
      </c>
      <c r="Q15" s="90">
        <f>SUMIF('Order Summary'!F:F,'Office Calcs'!F15,'Order Summary'!AL:AL)</f>
        <v>1236.3499999999999</v>
      </c>
      <c r="R15" s="136">
        <f t="shared" si="0"/>
        <v>0.9366358836051788</v>
      </c>
      <c r="S15" s="137">
        <v>1.0141899389086835</v>
      </c>
      <c r="T15" s="27" t="str">
        <f>_xll.GLW_Get_Balance($A$6,"PTD","USD","Total","A",,A15,$T$2,$T$3,$T$4,"%","%","%")</f>
        <v>Pending</v>
      </c>
      <c r="U15" s="27" t="str">
        <f>_xll.GLW_Get_Balance($A$6,"PTD","USD","Total","A",,A15,$U$2,$U$3,$U$4,"%","%","%")</f>
        <v>Pending</v>
      </c>
      <c r="V15" s="191">
        <f>VLOOKUP(F15,'Booked Tons Pivot'!$J$4:$K$23,2,FALSE)</f>
        <v>405.98</v>
      </c>
      <c r="W15" s="191"/>
      <c r="X15" s="191" t="e">
        <f t="shared" si="2"/>
        <v>#VALUE!</v>
      </c>
      <c r="Y15" s="27">
        <f t="shared" si="3"/>
        <v>0</v>
      </c>
      <c r="Z15" t="s">
        <v>5265</v>
      </c>
    </row>
    <row r="16" spans="1:26" x14ac:dyDescent="0.35">
      <c r="A16">
        <v>19235</v>
      </c>
      <c r="B16" t="s">
        <v>1137</v>
      </c>
      <c r="C16" t="s">
        <v>1138</v>
      </c>
      <c r="D16">
        <v>131</v>
      </c>
      <c r="E16" s="4" t="s">
        <v>1138</v>
      </c>
      <c r="F16" s="5" t="s">
        <v>361</v>
      </c>
      <c r="G16" s="5" t="str">
        <f>_xll.GLW_Get_Balance($A$6,"PTD","STAT","Total","A",,A16,B16,C16,D16,E16,"%","%")</f>
        <v>Pending</v>
      </c>
      <c r="H16" s="25"/>
      <c r="I16" s="26"/>
      <c r="J16" s="31"/>
      <c r="K16" s="31"/>
      <c r="L16" s="31"/>
      <c r="M16" s="32">
        <f>VLOOKUP(F16,Budget!B:D,3,FALSE)</f>
        <v>0.64805919456574468</v>
      </c>
      <c r="N16" s="33" t="e">
        <f t="shared" si="1"/>
        <v>#VALUE!</v>
      </c>
      <c r="O16" s="61">
        <v>0.70864453743809774</v>
      </c>
      <c r="P16" s="89">
        <f>SUMIF('Order Summary'!F:F,'Office Calcs'!F16,'Order Summary'!AK:AK)</f>
        <v>1087.07</v>
      </c>
      <c r="Q16" s="90">
        <f>SUMIF('Order Summary'!F:F,'Office Calcs'!F16,'Order Summary'!AL:AL)</f>
        <v>5246.41</v>
      </c>
      <c r="R16" s="136">
        <f t="shared" si="0"/>
        <v>4.8261933454147385</v>
      </c>
      <c r="S16" s="137">
        <v>1.4730066400778419</v>
      </c>
      <c r="T16" s="27" t="str">
        <f>_xll.GLW_Get_Balance($A$6,"PTD","USD","Total","A",,A16,$T$2,$T$3,$T$4,"%","%","%")</f>
        <v>Pending</v>
      </c>
      <c r="U16" s="27" t="str">
        <f>_xll.GLW_Get_Balance($A$6,"PTD","USD","Total","A",,A16,$U$2,$U$3,$U$4,"%","%","%")</f>
        <v>Pending</v>
      </c>
      <c r="V16" s="191">
        <f>VLOOKUP(F16,'Booked Tons Pivot'!$J$4:$K$23,2,FALSE)</f>
        <v>296.89000000000004</v>
      </c>
      <c r="W16" s="191"/>
      <c r="X16" s="191" t="e">
        <f t="shared" si="2"/>
        <v>#VALUE!</v>
      </c>
      <c r="Y16" s="27">
        <f t="shared" si="3"/>
        <v>0</v>
      </c>
      <c r="Z16" t="s">
        <v>5396</v>
      </c>
    </row>
    <row r="17" spans="1:26" outlineLevel="1" x14ac:dyDescent="0.35">
      <c r="A17">
        <v>19315</v>
      </c>
      <c r="B17" t="s">
        <v>1137</v>
      </c>
      <c r="C17" t="s">
        <v>1138</v>
      </c>
      <c r="D17">
        <v>131</v>
      </c>
      <c r="E17" s="4" t="s">
        <v>1138</v>
      </c>
      <c r="F17" s="5" t="s">
        <v>139</v>
      </c>
      <c r="G17" s="5">
        <v>0</v>
      </c>
      <c r="H17" s="25"/>
      <c r="I17" s="26"/>
      <c r="J17" s="31"/>
      <c r="K17" s="31"/>
      <c r="L17" s="31"/>
      <c r="M17" s="32">
        <f>VLOOKUP(F17,Budget!B:D,3,FALSE)</f>
        <v>0.67391679748822608</v>
      </c>
      <c r="N17" s="33"/>
      <c r="O17" s="61">
        <v>0.67343112296439978</v>
      </c>
      <c r="P17" s="89">
        <f>SUMIF('Order Summary'!F:F,'Office Calcs'!F17,'Order Summary'!AK:AK)</f>
        <v>1842</v>
      </c>
      <c r="Q17" s="90">
        <f>SUMIF('Order Summary'!F:F,'Office Calcs'!F17,'Order Summary'!AL:AL)</f>
        <v>2341.25</v>
      </c>
      <c r="R17" s="136">
        <f>IFERROR(Q17/P17,"")</f>
        <v>1.2710369163952226</v>
      </c>
      <c r="S17" s="137"/>
      <c r="T17" s="27" t="str">
        <f>_xll.GLW_Get_Balance($A$6,"PTD","USD","Total","A",,A17,$T$2,$T$3,$T$4,"%","%","%")</f>
        <v>Pending</v>
      </c>
      <c r="U17" s="27">
        <v>0</v>
      </c>
      <c r="V17" s="191">
        <f>VLOOKUP(F17,'Booked Tons Pivot'!$J$4:$K$23,2,FALSE)</f>
        <v>509.71999999999997</v>
      </c>
      <c r="W17" s="191"/>
      <c r="X17" s="191" t="e">
        <f>T17/V17</f>
        <v>#VALUE!</v>
      </c>
      <c r="Y17" s="27">
        <f>H17/V17</f>
        <v>0</v>
      </c>
      <c r="Z17" t="s">
        <v>5397</v>
      </c>
    </row>
    <row r="18" spans="1:26" x14ac:dyDescent="0.35">
      <c r="A18" s="23" t="s">
        <v>1145</v>
      </c>
      <c r="B18" t="s">
        <v>1137</v>
      </c>
      <c r="C18" t="s">
        <v>1138</v>
      </c>
      <c r="D18">
        <v>131</v>
      </c>
      <c r="E18" s="4" t="s">
        <v>1138</v>
      </c>
      <c r="F18" s="5" t="s">
        <v>281</v>
      </c>
      <c r="G18" s="5" t="str">
        <f>_xll.GLW_Get_Balance($A$6,"PTD","STAT","Total","A",,A18,B18,C18,D18,E18,"%","%")</f>
        <v>Pending</v>
      </c>
      <c r="H18" s="25"/>
      <c r="I18" s="26"/>
      <c r="J18" s="31"/>
      <c r="K18" s="31"/>
      <c r="L18" s="31"/>
      <c r="M18" s="32">
        <f>VLOOKUP(F18,Budget!B:D,3,FALSE)</f>
        <v>0.50125000000000008</v>
      </c>
      <c r="N18" s="33" t="e">
        <f t="shared" si="1"/>
        <v>#VALUE!</v>
      </c>
      <c r="O18" s="61">
        <v>0.70012087666691469</v>
      </c>
      <c r="P18" s="89">
        <f>SUMIF('Order Summary'!F:F,'Office Calcs'!F18,'Order Summary'!AK:AK)</f>
        <v>4545.449999999998</v>
      </c>
      <c r="Q18" s="90">
        <f>SUMIF('Order Summary'!F:F,'Office Calcs'!F18,'Order Summary'!AL:AL)</f>
        <v>4812.5599999999995</v>
      </c>
      <c r="R18" s="136">
        <f t="shared" si="0"/>
        <v>1.0587642587642592</v>
      </c>
      <c r="S18" s="137">
        <v>1.0264339269395364</v>
      </c>
      <c r="T18" s="27" t="str">
        <f>_xll.GLW_Get_Balance($A$6,"PTD","USD","Total","A",,A18,$T$2,$T$3,$T$4,"%","%","%")</f>
        <v>Pending</v>
      </c>
      <c r="U18" s="27" t="str">
        <f>_xll.GLW_Get_Balance($A$6,"PTD","USD","Total","A",,A18,$U$2,$U$3,$U$4,"%","%","%")</f>
        <v>Pending</v>
      </c>
      <c r="V18" s="191">
        <f>VLOOKUP(F18,'Booked Tons Pivot'!$J$4:$K$23,2,FALSE)</f>
        <v>3067.2000000000003</v>
      </c>
      <c r="W18" s="191"/>
      <c r="X18" s="191" t="e">
        <f t="shared" si="2"/>
        <v>#VALUE!</v>
      </c>
      <c r="Y18" s="27">
        <f t="shared" si="3"/>
        <v>0</v>
      </c>
      <c r="Z18" t="s">
        <v>5098</v>
      </c>
    </row>
    <row r="19" spans="1:26" x14ac:dyDescent="0.35">
      <c r="A19">
        <v>10152</v>
      </c>
      <c r="B19" t="s">
        <v>1137</v>
      </c>
      <c r="C19" t="s">
        <v>1138</v>
      </c>
      <c r="D19">
        <v>131</v>
      </c>
      <c r="E19" s="4" t="s">
        <v>1138</v>
      </c>
      <c r="F19" t="s">
        <v>204</v>
      </c>
      <c r="G19" s="5" t="str">
        <f>_xll.GLW_Get_Balance($A$6,"PTD","STAT","Total","A",,A19,B19,C19,D19,E19,"%","%")</f>
        <v>Pending</v>
      </c>
      <c r="H19" s="25"/>
      <c r="I19" s="26"/>
      <c r="J19" s="31"/>
      <c r="K19" s="31"/>
      <c r="L19" s="31"/>
      <c r="M19" s="32">
        <f>VLOOKUP(F19,Budget!B:D,3,FALSE)</f>
        <v>0.65380313199105144</v>
      </c>
      <c r="N19" s="33" t="e">
        <f t="shared" si="1"/>
        <v>#VALUE!</v>
      </c>
      <c r="O19" s="61">
        <v>0.77925058935439828</v>
      </c>
      <c r="P19" s="89">
        <f>SUMIF('Order Summary'!F:F,'Office Calcs'!F19,'Order Summary'!AK:AK)</f>
        <v>5513.1900000000005</v>
      </c>
      <c r="Q19" s="90">
        <f>SUMIF('Order Summary'!F:F,'Office Calcs'!F19,'Order Summary'!AL:AL)</f>
        <v>6362.2899999999981</v>
      </c>
      <c r="R19" s="136">
        <f t="shared" si="0"/>
        <v>1.1540124682806139</v>
      </c>
      <c r="S19" s="137">
        <v>1.0676904285530691</v>
      </c>
      <c r="T19" s="27" t="str">
        <f>_xll.GLW_Get_Balance($A$6,"PTD","USD","Total","A",,A19,$T$2,$T$3,$T$4,"%","%","%")</f>
        <v>Pending</v>
      </c>
      <c r="U19" s="27" t="str">
        <f>_xll.GLW_Get_Balance($A$6,"PTD","USD","Total","A",,A19,$U$2,$U$3,$U$4,"%","%","%")</f>
        <v>Pending</v>
      </c>
      <c r="V19" s="191">
        <f>VLOOKUP(F19,'Booked Tons Pivot'!$J$4:$K$23,2,FALSE)</f>
        <v>3520.2399999999993</v>
      </c>
      <c r="W19" s="191"/>
      <c r="X19" s="191" t="e">
        <f t="shared" si="2"/>
        <v>#VALUE!</v>
      </c>
      <c r="Y19" s="27">
        <f t="shared" si="3"/>
        <v>0</v>
      </c>
    </row>
    <row r="20" spans="1:26" x14ac:dyDescent="0.35">
      <c r="A20">
        <v>19505</v>
      </c>
      <c r="B20" t="s">
        <v>1137</v>
      </c>
      <c r="C20" t="s">
        <v>1138</v>
      </c>
      <c r="D20">
        <v>131</v>
      </c>
      <c r="E20" s="4" t="s">
        <v>1138</v>
      </c>
      <c r="F20" s="5" t="s">
        <v>338</v>
      </c>
      <c r="G20" s="5" t="str">
        <f>_xll.GLW_Get_Balance($A$6,"PTD","STAT","Total","A",,A20,B20,C20,D20,E20,"%","%")</f>
        <v>Pending</v>
      </c>
      <c r="H20" s="28"/>
      <c r="I20" s="29"/>
      <c r="J20" s="34"/>
      <c r="K20" s="34"/>
      <c r="L20" s="34"/>
      <c r="M20" s="35">
        <f>VLOOKUP(F20,Budget!B:D,3,FALSE)</f>
        <v>1</v>
      </c>
      <c r="N20" s="36" t="e">
        <f t="shared" si="1"/>
        <v>#VALUE!</v>
      </c>
      <c r="O20" s="62">
        <v>1</v>
      </c>
      <c r="P20" s="92">
        <f>SUMIF('Order Summary'!F:F,'Office Calcs'!F20,'Order Summary'!AK:AK)</f>
        <v>1112.01</v>
      </c>
      <c r="Q20" s="93">
        <f>SUMIF('Order Summary'!F:F,'Office Calcs'!F20,'Order Summary'!AL:AL)</f>
        <v>1190</v>
      </c>
      <c r="R20" s="138">
        <f t="shared" si="0"/>
        <v>1.0701342613825415</v>
      </c>
      <c r="S20" s="139">
        <v>1.0174299304217935</v>
      </c>
      <c r="T20" s="40" t="str">
        <f>_xll.GLW_Get_Balance($A$6,"PTD","USD","Total","A",,A20,$T$2,$T$3,"135","%","%","%")</f>
        <v>Pending</v>
      </c>
      <c r="U20" s="30" t="str">
        <f>_xll.GLW_Get_Balance($A$6,"PTD","USD","Total","A",,A20,$U$2,$U$3,$U$4,"%","%","%")</f>
        <v>Pending</v>
      </c>
      <c r="V20" s="191">
        <f>VLOOKUP(F20,'Booked Tons Pivot'!$J$4:$K$23,2,FALSE)</f>
        <v>821.74000000000012</v>
      </c>
      <c r="W20" s="191"/>
      <c r="X20" s="192" t="e">
        <f t="shared" si="2"/>
        <v>#VALUE!</v>
      </c>
      <c r="Y20" s="27">
        <f t="shared" si="3"/>
        <v>0</v>
      </c>
    </row>
    <row r="21" spans="1:26" x14ac:dyDescent="0.35">
      <c r="F21" s="5" t="s">
        <v>1169</v>
      </c>
      <c r="G21">
        <f>SUM(G8:G20)</f>
        <v>0</v>
      </c>
      <c r="H21" s="3">
        <f>SUM(H14:H20,H8:H13)</f>
        <v>0</v>
      </c>
      <c r="I21" s="3">
        <f>SUM(I14:I20,I8:I13)</f>
        <v>0</v>
      </c>
      <c r="P21" s="3">
        <f>SUM(P14:P20,P8:P13)</f>
        <v>24086.639999999999</v>
      </c>
      <c r="Q21" s="3">
        <f>SUM(Q14:Q20,Q8:Q13)</f>
        <v>32075.62</v>
      </c>
      <c r="T21" s="3">
        <f>SUM(T14:T20,T8:T13)</f>
        <v>0</v>
      </c>
      <c r="V21" s="188">
        <f>SUM(V14:V20,V8:V13)</f>
        <v>15801.12</v>
      </c>
      <c r="W21" s="188"/>
      <c r="X21">
        <f t="shared" si="2"/>
        <v>0</v>
      </c>
      <c r="Y21" s="27">
        <f t="shared" si="3"/>
        <v>0</v>
      </c>
    </row>
    <row r="24" spans="1:26" x14ac:dyDescent="0.35">
      <c r="H24" t="s">
        <v>1188</v>
      </c>
    </row>
    <row r="25" spans="1:26" x14ac:dyDescent="0.35">
      <c r="H25" s="41"/>
      <c r="I25" s="42"/>
      <c r="J25" s="43"/>
      <c r="K25" s="42"/>
      <c r="L25" s="42"/>
      <c r="M25" s="83" t="s">
        <v>443</v>
      </c>
      <c r="N25" s="84"/>
      <c r="O25" s="84"/>
      <c r="P25" s="85"/>
      <c r="Q25" s="59" t="s">
        <v>1154</v>
      </c>
      <c r="R25" s="98"/>
      <c r="S25" s="98"/>
      <c r="T25" s="99"/>
    </row>
    <row r="26" spans="1:26" x14ac:dyDescent="0.35">
      <c r="H26" s="37"/>
      <c r="I26" s="38"/>
      <c r="J26" s="39"/>
      <c r="K26" s="38"/>
      <c r="L26" s="38"/>
      <c r="M26" s="86" t="s">
        <v>440</v>
      </c>
      <c r="N26" s="87" t="s">
        <v>441</v>
      </c>
      <c r="O26" s="87"/>
      <c r="P26" s="88" t="s">
        <v>442</v>
      </c>
      <c r="Q26" s="37" t="s">
        <v>1152</v>
      </c>
      <c r="R26" s="38" t="s">
        <v>465</v>
      </c>
      <c r="S26" s="38" t="s">
        <v>1153</v>
      </c>
      <c r="T26" s="65" t="s">
        <v>1156</v>
      </c>
    </row>
    <row r="27" spans="1:26" x14ac:dyDescent="0.35">
      <c r="F27" t="s">
        <v>35</v>
      </c>
      <c r="G27" t="s">
        <v>35</v>
      </c>
      <c r="H27" s="25"/>
      <c r="I27" s="26"/>
      <c r="J27" s="44"/>
      <c r="K27" s="161"/>
      <c r="L27" s="161"/>
      <c r="M27" s="89">
        <v>337.11349999999999</v>
      </c>
      <c r="N27" s="90">
        <v>368.43151996999995</v>
      </c>
      <c r="O27" s="90"/>
      <c r="P27" s="91">
        <v>1.0929005215454142</v>
      </c>
      <c r="Q27" s="37">
        <f>SUMIF('OT ECK Pivot'!J:J,'Office Calcs'!G27,'OT ECK Pivot'!L:L)</f>
        <v>13</v>
      </c>
      <c r="R27" s="38">
        <f>SUMIF('OT ECK Pivot'!J:J,'Office Calcs'!G27,'OT ECK Pivot'!M:M)</f>
        <v>12</v>
      </c>
      <c r="S27" s="31">
        <f>IFERROR(R27/Q27,"Check formula")</f>
        <v>0.92307692307692313</v>
      </c>
      <c r="T27" s="49">
        <v>0.96280991735537191</v>
      </c>
    </row>
    <row r="28" spans="1:26" x14ac:dyDescent="0.35">
      <c r="F28" t="s">
        <v>270</v>
      </c>
      <c r="G28" t="s">
        <v>270</v>
      </c>
      <c r="H28" s="25"/>
      <c r="I28" s="26"/>
      <c r="J28" s="44"/>
      <c r="K28" s="161"/>
      <c r="L28" s="161"/>
      <c r="M28" s="89">
        <v>1191.6840000000002</v>
      </c>
      <c r="N28" s="90">
        <v>1149.3320346799999</v>
      </c>
      <c r="O28" s="90"/>
      <c r="P28" s="91">
        <v>0.96446040618150419</v>
      </c>
      <c r="Q28" s="37">
        <f>SUMIF('OT ECK Pivot'!J:J,'Office Calcs'!G28,'OT ECK Pivot'!L:L)</f>
        <v>10</v>
      </c>
      <c r="R28" s="38">
        <f>SUMIF('OT ECK Pivot'!J:J,'Office Calcs'!G28,'OT ECK Pivot'!M:M)</f>
        <v>9</v>
      </c>
      <c r="S28" s="31">
        <f t="shared" ref="S28:S40" si="4">IFERROR(R28/Q28,"Check formula")</f>
        <v>0.9</v>
      </c>
      <c r="T28" s="49">
        <v>0.891156462585034</v>
      </c>
    </row>
    <row r="29" spans="1:26" x14ac:dyDescent="0.35">
      <c r="F29" t="s">
        <v>162</v>
      </c>
      <c r="G29" t="s">
        <v>162</v>
      </c>
      <c r="H29" s="25"/>
      <c r="I29" s="26"/>
      <c r="J29" s="44"/>
      <c r="K29" s="161"/>
      <c r="L29" s="161"/>
      <c r="M29" s="89">
        <v>3371.1585</v>
      </c>
      <c r="N29" s="90">
        <v>3608.0857364250005</v>
      </c>
      <c r="O29" s="90"/>
      <c r="P29" s="91">
        <v>1.0702806576507751</v>
      </c>
      <c r="Q29" s="37">
        <f>SUMIF('OT ECK Pivot'!J:J,'Office Calcs'!G29,'OT ECK Pivot'!L:L)</f>
        <v>35</v>
      </c>
      <c r="R29" s="38">
        <f>SUMIF('OT ECK Pivot'!J:J,'Office Calcs'!G29,'OT ECK Pivot'!M:M)</f>
        <v>33</v>
      </c>
      <c r="S29" s="31">
        <f t="shared" si="4"/>
        <v>0.94285714285714284</v>
      </c>
      <c r="T29" s="49">
        <v>0.95041322314049592</v>
      </c>
    </row>
    <row r="30" spans="1:26" x14ac:dyDescent="0.35">
      <c r="F30" t="s">
        <v>309</v>
      </c>
      <c r="G30" t="s">
        <v>309</v>
      </c>
      <c r="H30" s="25"/>
      <c r="I30" s="26"/>
      <c r="J30" s="44"/>
      <c r="K30" s="161"/>
      <c r="L30" s="161"/>
      <c r="M30" s="89">
        <v>1513.2339999999999</v>
      </c>
      <c r="N30" s="90">
        <v>1263.7726829350001</v>
      </c>
      <c r="O30" s="90"/>
      <c r="P30" s="91">
        <v>0.8351468992469111</v>
      </c>
      <c r="Q30" s="37">
        <f>SUMIF('OT ECK Pivot'!J:J,'Office Calcs'!G30,'OT ECK Pivot'!L:L)</f>
        <v>26</v>
      </c>
      <c r="R30" s="38">
        <f>SUMIF('OT ECK Pivot'!J:J,'Office Calcs'!G30,'OT ECK Pivot'!M:M)</f>
        <v>25</v>
      </c>
      <c r="S30" s="31">
        <f t="shared" si="4"/>
        <v>0.96153846153846156</v>
      </c>
      <c r="T30" s="49">
        <v>0.84210526315789469</v>
      </c>
    </row>
    <row r="31" spans="1:26" x14ac:dyDescent="0.35">
      <c r="F31" t="s">
        <v>1147</v>
      </c>
      <c r="G31" t="s">
        <v>4</v>
      </c>
      <c r="H31" s="25"/>
      <c r="I31" s="26"/>
      <c r="J31" s="44"/>
      <c r="K31" s="161"/>
      <c r="L31" s="161"/>
      <c r="M31" s="89">
        <v>914.4754999999999</v>
      </c>
      <c r="N31" s="90">
        <v>883.75845945000003</v>
      </c>
      <c r="O31" s="90"/>
      <c r="P31" s="91">
        <v>0.96641020940418865</v>
      </c>
      <c r="Q31" s="37">
        <f>SUMIF('OT ECK Pivot'!J:J,'Office Calcs'!G31,'OT ECK Pivot'!L:L)</f>
        <v>10</v>
      </c>
      <c r="R31" s="38">
        <f>SUMIF('OT ECK Pivot'!J:J,'Office Calcs'!G31,'OT ECK Pivot'!M:M)</f>
        <v>9</v>
      </c>
      <c r="S31" s="31">
        <f t="shared" si="4"/>
        <v>0.9</v>
      </c>
      <c r="T31" s="49">
        <v>0.94117647058823528</v>
      </c>
    </row>
    <row r="32" spans="1:26" x14ac:dyDescent="0.35">
      <c r="F32" t="s">
        <v>1146</v>
      </c>
      <c r="G32" t="s">
        <v>227</v>
      </c>
      <c r="H32" s="25"/>
      <c r="I32" s="26"/>
      <c r="J32" s="44"/>
      <c r="K32" s="161"/>
      <c r="L32" s="161"/>
      <c r="M32" s="89">
        <v>1789.2009999999998</v>
      </c>
      <c r="N32" s="90">
        <v>1831.5424392949999</v>
      </c>
      <c r="O32" s="90"/>
      <c r="P32" s="91">
        <v>1.0236649986753865</v>
      </c>
      <c r="Q32" s="37">
        <f>SUMIF('OT ECK Pivot'!J:J,'Office Calcs'!G32,'OT ECK Pivot'!L:L)</f>
        <v>0</v>
      </c>
      <c r="R32" s="38">
        <f>SUMIF('OT ECK Pivot'!J:J,'Office Calcs'!G32,'OT ECK Pivot'!M:M)</f>
        <v>0</v>
      </c>
      <c r="S32" s="31" t="str">
        <f t="shared" si="4"/>
        <v>Check formula</v>
      </c>
      <c r="T32" s="49">
        <v>0.92941176470588238</v>
      </c>
    </row>
    <row r="33" spans="4:24" hidden="1" x14ac:dyDescent="0.35">
      <c r="F33" t="s">
        <v>1149</v>
      </c>
      <c r="G33" t="s">
        <v>70</v>
      </c>
      <c r="H33" s="25"/>
      <c r="I33" s="26"/>
      <c r="J33" s="44"/>
      <c r="K33" s="161"/>
      <c r="L33" s="161"/>
      <c r="M33" s="89">
        <v>3169.4965000000002</v>
      </c>
      <c r="N33" s="90">
        <v>3098.3311833149996</v>
      </c>
      <c r="O33" s="90"/>
      <c r="P33" s="91">
        <v>0.97754680698180274</v>
      </c>
      <c r="Q33" s="37">
        <f>SUMIF('OT ECK Pivot'!J:J,'Office Calcs'!G33,'OT ECK Pivot'!L:L)</f>
        <v>21</v>
      </c>
      <c r="R33" s="38">
        <f>SUMIF('OT ECK Pivot'!J:J,'Office Calcs'!G33,'OT ECK Pivot'!M:M)</f>
        <v>21</v>
      </c>
      <c r="S33" s="31">
        <f t="shared" si="4"/>
        <v>1</v>
      </c>
      <c r="T33" s="49"/>
    </row>
    <row r="34" spans="4:24" hidden="1" x14ac:dyDescent="0.35">
      <c r="F34" t="s">
        <v>1150</v>
      </c>
      <c r="G34" t="s">
        <v>139</v>
      </c>
      <c r="H34" s="25"/>
      <c r="I34" s="26"/>
      <c r="J34" s="44"/>
      <c r="K34" s="161"/>
      <c r="L34" s="161"/>
      <c r="M34" s="89">
        <v>150.16050000000001</v>
      </c>
      <c r="N34" s="90">
        <v>155.50563924000002</v>
      </c>
      <c r="O34" s="90"/>
      <c r="P34" s="91">
        <v>1.0355961736941472</v>
      </c>
      <c r="Q34" s="37">
        <f>SUMIF('OT ECK Pivot'!J:J,'Office Calcs'!G34,'OT ECK Pivot'!L:L)</f>
        <v>46</v>
      </c>
      <c r="R34" s="38">
        <f>SUMIF('OT ECK Pivot'!J:J,'Office Calcs'!G34,'OT ECK Pivot'!M:M)</f>
        <v>46</v>
      </c>
      <c r="S34" s="31">
        <f t="shared" si="4"/>
        <v>1</v>
      </c>
      <c r="T34" s="49"/>
    </row>
    <row r="35" spans="4:24" s="45" customFormat="1" x14ac:dyDescent="0.35">
      <c r="F35" s="45" t="s">
        <v>433</v>
      </c>
      <c r="G35" s="45" t="s">
        <v>433</v>
      </c>
      <c r="H35" s="46"/>
      <c r="I35" s="47"/>
      <c r="J35" s="48"/>
      <c r="K35" s="176"/>
      <c r="L35" s="176"/>
      <c r="M35" s="95">
        <f>SUM(M33:M34)</f>
        <v>3319.6570000000002</v>
      </c>
      <c r="N35" s="96">
        <f>SUM(N33:N34)</f>
        <v>3253.8368225549998</v>
      </c>
      <c r="O35" s="96"/>
      <c r="P35" s="97">
        <f>N35/M35</f>
        <v>0.98017259691437986</v>
      </c>
      <c r="Q35" s="46">
        <f>SUMIF('OT ECK Pivot'!J:J,'Office Calcs'!G35,'OT ECK Pivot'!L:L)</f>
        <v>0</v>
      </c>
      <c r="R35" s="47">
        <f>SUMIF('OT ECK Pivot'!J:J,'Office Calcs'!G35,'OT ECK Pivot'!M:M)</f>
        <v>0</v>
      </c>
      <c r="S35" s="64" t="str">
        <f t="shared" si="4"/>
        <v>Check formula</v>
      </c>
      <c r="T35" s="66">
        <v>0.95039682539682535</v>
      </c>
    </row>
    <row r="36" spans="4:24" x14ac:dyDescent="0.35">
      <c r="F36" t="s">
        <v>343</v>
      </c>
      <c r="G36" t="s">
        <v>343</v>
      </c>
      <c r="H36" s="25"/>
      <c r="I36" s="26"/>
      <c r="J36" s="44"/>
      <c r="K36" s="161"/>
      <c r="L36" s="161"/>
      <c r="M36" s="89">
        <v>395.61950000000002</v>
      </c>
      <c r="N36" s="90">
        <v>388.72471496500003</v>
      </c>
      <c r="O36" s="90"/>
      <c r="P36" s="91">
        <v>0.98257218100978339</v>
      </c>
      <c r="Q36" s="37">
        <f>SUMIF('OT ECK Pivot'!J:J,'Office Calcs'!G36,'OT ECK Pivot'!L:L)</f>
        <v>13</v>
      </c>
      <c r="R36" s="38">
        <f>SUMIF('OT ECK Pivot'!J:J,'Office Calcs'!G36,'OT ECK Pivot'!M:M)</f>
        <v>13</v>
      </c>
      <c r="S36" s="31">
        <f t="shared" si="4"/>
        <v>1</v>
      </c>
      <c r="T36" s="49">
        <v>0.93867924528301883</v>
      </c>
    </row>
    <row r="37" spans="4:24" x14ac:dyDescent="0.35">
      <c r="F37" t="s">
        <v>1148</v>
      </c>
      <c r="G37" t="s">
        <v>361</v>
      </c>
      <c r="H37" s="25"/>
      <c r="I37" s="26"/>
      <c r="J37" s="44"/>
      <c r="K37" s="161"/>
      <c r="L37" s="161"/>
      <c r="M37" s="89">
        <v>152.00649999999999</v>
      </c>
      <c r="N37" s="90">
        <v>163.99605954499998</v>
      </c>
      <c r="O37" s="90"/>
      <c r="P37" s="91">
        <v>1.0788753082598441</v>
      </c>
      <c r="Q37" s="37">
        <f>SUMIF('OT ECK Pivot'!J:J,'Office Calcs'!G37,'OT ECK Pivot'!L:L)</f>
        <v>20</v>
      </c>
      <c r="R37" s="38">
        <f>SUMIF('OT ECK Pivot'!J:J,'Office Calcs'!G37,'OT ECK Pivot'!M:M)</f>
        <v>18</v>
      </c>
      <c r="S37" s="31">
        <f t="shared" si="4"/>
        <v>0.9</v>
      </c>
      <c r="T37" s="49">
        <v>0.8529411764705882</v>
      </c>
    </row>
    <row r="38" spans="4:24" x14ac:dyDescent="0.35">
      <c r="F38" t="s">
        <v>281</v>
      </c>
      <c r="G38" t="s">
        <v>281</v>
      </c>
      <c r="H38" s="25"/>
      <c r="I38" s="26"/>
      <c r="J38" s="44"/>
      <c r="K38" s="161"/>
      <c r="L38" s="161"/>
      <c r="M38" s="89">
        <v>1973.7449999999999</v>
      </c>
      <c r="N38" s="90">
        <v>1976.2030958799999</v>
      </c>
      <c r="O38" s="90"/>
      <c r="P38" s="91">
        <v>1.0012453968876425</v>
      </c>
      <c r="Q38" s="37">
        <f>SUMIF('OT ECK Pivot'!J:J,'Office Calcs'!G38,'OT ECK Pivot'!L:L)</f>
        <v>118</v>
      </c>
      <c r="R38" s="38">
        <f>SUMIF('OT ECK Pivot'!J:J,'Office Calcs'!G38,'OT ECK Pivot'!M:M)</f>
        <v>112</v>
      </c>
      <c r="S38" s="31">
        <f t="shared" si="4"/>
        <v>0.94915254237288138</v>
      </c>
      <c r="T38" s="49">
        <v>0.88864786695589304</v>
      </c>
    </row>
    <row r="39" spans="4:24" x14ac:dyDescent="0.35">
      <c r="F39" t="s">
        <v>204</v>
      </c>
      <c r="G39" t="s">
        <v>204</v>
      </c>
      <c r="H39" s="25"/>
      <c r="I39" s="26"/>
      <c r="J39" s="44"/>
      <c r="K39" s="161"/>
      <c r="L39" s="161"/>
      <c r="M39" s="89">
        <v>320.6465</v>
      </c>
      <c r="N39" s="90">
        <v>320.93550597000001</v>
      </c>
      <c r="O39" s="90"/>
      <c r="P39" s="91">
        <v>1.0009013227027272</v>
      </c>
      <c r="Q39" s="37">
        <f>SUMIF('OT ECK Pivot'!J:J,'Office Calcs'!G39,'OT ECK Pivot'!L:L)</f>
        <v>43</v>
      </c>
      <c r="R39" s="38">
        <f>SUMIF('OT ECK Pivot'!J:J,'Office Calcs'!G39,'OT ECK Pivot'!M:M)</f>
        <v>36</v>
      </c>
      <c r="S39" s="31">
        <f t="shared" si="4"/>
        <v>0.83720930232558144</v>
      </c>
      <c r="T39" s="49">
        <v>0.86810551558753002</v>
      </c>
    </row>
    <row r="40" spans="4:24" s="50" customFormat="1" x14ac:dyDescent="0.35">
      <c r="F40" s="50" t="s">
        <v>1151</v>
      </c>
      <c r="G40" s="50" t="s">
        <v>338</v>
      </c>
      <c r="H40" s="67"/>
      <c r="I40" s="68"/>
      <c r="J40" s="69"/>
      <c r="K40" s="177"/>
      <c r="L40" s="177"/>
      <c r="M40" s="92">
        <v>498.18850000000009</v>
      </c>
      <c r="N40" s="93">
        <v>453.84087520499997</v>
      </c>
      <c r="O40" s="93"/>
      <c r="P40" s="94">
        <v>0.91098223906212183</v>
      </c>
      <c r="Q40" s="70">
        <f>SUMIF('OT ECK Pivot'!J:J,'Office Calcs'!G40,'OT ECK Pivot'!L:L)</f>
        <v>21</v>
      </c>
      <c r="R40" s="71">
        <f>SUMIF('OT ECK Pivot'!J:J,'Office Calcs'!G40,'OT ECK Pivot'!M:M)</f>
        <v>20</v>
      </c>
      <c r="S40" s="62">
        <f t="shared" si="4"/>
        <v>0.95238095238095233</v>
      </c>
      <c r="T40" s="72">
        <v>0.94545454545454544</v>
      </c>
    </row>
    <row r="41" spans="4:24" ht="15.75" customHeight="1" x14ac:dyDescent="0.35">
      <c r="M41" s="3"/>
      <c r="N41" s="3"/>
      <c r="O41" s="3"/>
      <c r="P41" s="73"/>
    </row>
    <row r="43" spans="4:24" x14ac:dyDescent="0.35">
      <c r="H43" s="100" t="s">
        <v>436</v>
      </c>
      <c r="I43" s="100"/>
      <c r="J43" s="100"/>
      <c r="K43" s="59"/>
      <c r="L43" s="59"/>
      <c r="M43" s="59" t="s">
        <v>443</v>
      </c>
      <c r="N43" s="98"/>
      <c r="O43" s="98"/>
      <c r="P43" s="99"/>
      <c r="Q43" s="100" t="s">
        <v>439</v>
      </c>
      <c r="R43" s="101"/>
      <c r="S43" s="101"/>
      <c r="T43" s="59" t="s">
        <v>1154</v>
      </c>
      <c r="U43" s="98"/>
      <c r="V43" s="98"/>
      <c r="W43" s="98"/>
      <c r="X43" s="99"/>
    </row>
    <row r="44" spans="4:24" x14ac:dyDescent="0.35">
      <c r="D44" t="s">
        <v>1455</v>
      </c>
      <c r="F44" t="s">
        <v>436</v>
      </c>
      <c r="H44" s="37" t="s">
        <v>434</v>
      </c>
      <c r="I44" s="38" t="s">
        <v>435</v>
      </c>
      <c r="J44" s="39" t="s">
        <v>436</v>
      </c>
      <c r="K44" s="38" t="s">
        <v>1135</v>
      </c>
      <c r="L44" s="134" t="s">
        <v>5674</v>
      </c>
      <c r="M44" s="158" t="s">
        <v>1446</v>
      </c>
      <c r="N44" s="159" t="s">
        <v>1445</v>
      </c>
      <c r="O44" s="38" t="s">
        <v>1156</v>
      </c>
      <c r="P44" s="39" t="s">
        <v>443</v>
      </c>
      <c r="Q44" s="160" t="s">
        <v>1430</v>
      </c>
      <c r="R44" s="160" t="s">
        <v>1431</v>
      </c>
      <c r="S44" s="24" t="s">
        <v>439</v>
      </c>
      <c r="T44" s="158" t="s">
        <v>1152</v>
      </c>
      <c r="U44" s="159" t="s">
        <v>465</v>
      </c>
      <c r="V44" s="38" t="s">
        <v>1153</v>
      </c>
      <c r="W44" s="38" t="s">
        <v>5040</v>
      </c>
      <c r="X44" s="65" t="s">
        <v>1415</v>
      </c>
    </row>
    <row r="45" spans="4:24" x14ac:dyDescent="0.35">
      <c r="D45">
        <v>19105</v>
      </c>
      <c r="E45" t="str">
        <f>_xll.GLW_Segment_Description(F45,1,2)</f>
        <v>PINE BLUFF OFFICE</v>
      </c>
      <c r="F45">
        <v>19105</v>
      </c>
      <c r="G45" t="s">
        <v>35</v>
      </c>
      <c r="H45" s="172">
        <f>SUMIF('Utilization Rpt'!O:O,'Office Calcs'!F45,'Utilization Rpt'!C:C)</f>
        <v>2388.4300000000003</v>
      </c>
      <c r="I45" s="173">
        <f>SUMIF('Utilization Rpt'!O:O,'Office Calcs'!F45,'Utilization Rpt'!F:F)</f>
        <v>4589.22</v>
      </c>
      <c r="J45" s="31">
        <f>IFERROR(H45/I45,"")</f>
        <v>0.52044356121519564</v>
      </c>
      <c r="K45" s="31">
        <f>VLOOKUP(G45,Budget!B:K,10,FALSE)</f>
        <v>0.64153846153846161</v>
      </c>
      <c r="L45" s="31">
        <v>0.62836433584205709</v>
      </c>
      <c r="M45" s="25">
        <f>SUMIF('Compass Order Summary'!M:M,'Office Calcs'!G45,'Compass Order Summary'!V:V)</f>
        <v>661.41999999999985</v>
      </c>
      <c r="N45" s="26">
        <f>SUMIFS('Compass Order Summary'!W:W,'Compass Order Summary'!M:M,'Office Calcs'!G45,'Compass Order Summary'!F:F,"BO")+SUMIFS('Compass Order Summary'!W:W,'Compass Order Summary'!M:M,'Office Calcs'!G45,'Compass Order Summary'!F:F,"CL")+SUMIFS('Compass Order Summary'!W:W,'Compass Order Summary'!M:M,'Office Calcs'!G45,'Compass Order Summary'!F:F,"CA")+SUMIFS('Compass Order Summary'!V:V,'Compass Order Summary'!M:M,'Office Calcs'!G45,'Compass Order Summary'!F:F,"EN")</f>
        <v>627.18999999999994</v>
      </c>
      <c r="O45" s="181"/>
      <c r="P45" s="44">
        <f>IFERROR(N45/M45,0)</f>
        <v>0.94824770947355708</v>
      </c>
      <c r="Q45" s="25">
        <f>SUMIF('Compass Order Summary'!M:M,'Office Calcs'!G45,'Compass Order Summary'!Y:Y)</f>
        <v>2337.87</v>
      </c>
      <c r="R45" s="26">
        <f>SUMIF('Compass Order Summary'!M:M,'Office Calcs'!G45,'Compass Order Summary'!AC:AC)</f>
        <v>3663.34</v>
      </c>
      <c r="S45" s="27">
        <f t="shared" ref="S45:S77" si="5">IFERROR(R45/Q45,"")</f>
        <v>1.5669562464978808</v>
      </c>
      <c r="T45" s="51">
        <f>SUMIF('OT ECK Pivot'!A:A,'Office Calcs'!G45,'OT ECK Pivot'!B:B)</f>
        <v>13</v>
      </c>
      <c r="U45" s="3">
        <f>T45-SUMIF('OT ECK Pivot'!E:E,'Office Calcs'!G45,'OT ECK Pivot'!F:F)</f>
        <v>12</v>
      </c>
      <c r="V45" s="22">
        <f>IFERROR(U45/T45,0)</f>
        <v>0.92307692307692313</v>
      </c>
      <c r="W45" s="3" t="str">
        <f>_xlfn.IFNA(VLOOKUP(G45,$F$8:$V$20,16,FALSE),"")</f>
        <v>Pending</v>
      </c>
      <c r="X45" s="214" t="str">
        <f>IFERROR(H45/W45,"")</f>
        <v/>
      </c>
    </row>
    <row r="46" spans="4:24" x14ac:dyDescent="0.35">
      <c r="D46">
        <v>19115</v>
      </c>
      <c r="E46" t="str">
        <f>_xll.GLW_Segment_Description(F46,1,2)</f>
        <v>MEMPHIS OFFICE</v>
      </c>
      <c r="F46">
        <v>19115</v>
      </c>
      <c r="G46" t="s">
        <v>270</v>
      </c>
      <c r="H46" s="172">
        <f>SUMIF('Utilization Rpt'!O:O,'Office Calcs'!F46,'Utilization Rpt'!C:C)</f>
        <v>2251.1</v>
      </c>
      <c r="I46" s="173">
        <f>SUMIF('Utilization Rpt'!O:O,'Office Calcs'!F46,'Utilization Rpt'!F:F)</f>
        <v>4159</v>
      </c>
      <c r="J46" s="31">
        <f t="shared" ref="J46:J64" si="6">IFERROR(H46/I46,"")</f>
        <v>0.5412599182495792</v>
      </c>
      <c r="K46" s="31">
        <f>VLOOKUP(G46,Budget!B:K,10,FALSE)</f>
        <v>0.64613583138173303</v>
      </c>
      <c r="L46" s="31">
        <v>0.62685828434287505</v>
      </c>
      <c r="M46" s="25">
        <f>SUMIF('Compass Order Summary'!M:M,'Office Calcs'!G46,'Compass Order Summary'!V:V)</f>
        <v>450.62</v>
      </c>
      <c r="N46" s="26">
        <f>SUMIFS('Compass Order Summary'!W:W,'Compass Order Summary'!M:M,'Office Calcs'!G46,'Compass Order Summary'!F:F,"BO")+SUMIFS('Compass Order Summary'!W:W,'Compass Order Summary'!M:M,'Office Calcs'!G46,'Compass Order Summary'!F:F,"CL")+SUMIFS('Compass Order Summary'!W:W,'Compass Order Summary'!M:M,'Office Calcs'!G46,'Compass Order Summary'!F:F,"CA")+SUMIFS('Compass Order Summary'!V:V,'Compass Order Summary'!M:M,'Office Calcs'!G46,'Compass Order Summary'!F:F,"EN")</f>
        <v>489.29000000000008</v>
      </c>
      <c r="O46" s="181"/>
      <c r="P46" s="44">
        <f t="shared" ref="P46:P77" si="7">IFERROR(N46/M46,0)</f>
        <v>1.0858150991966626</v>
      </c>
      <c r="Q46" s="25">
        <f>SUMIF('Compass Order Summary'!M:M,'Office Calcs'!G46,'Compass Order Summary'!Y:Y)</f>
        <v>325.8</v>
      </c>
      <c r="R46" s="26">
        <f>SUMIF('Compass Order Summary'!M:M,'Office Calcs'!G46,'Compass Order Summary'!AC:AC)</f>
        <v>275.25</v>
      </c>
      <c r="S46" s="27">
        <f t="shared" si="5"/>
        <v>0.84484346224677709</v>
      </c>
      <c r="T46" s="51">
        <f>SUMIF('OT ECK Pivot'!A:A,'Office Calcs'!G46,'OT ECK Pivot'!B:B)</f>
        <v>10</v>
      </c>
      <c r="U46" s="3">
        <f>T46-SUMIF('OT ECK Pivot'!E:E,'Office Calcs'!G46,'OT ECK Pivot'!F:F)</f>
        <v>9</v>
      </c>
      <c r="V46" s="22">
        <f t="shared" ref="V46:V77" si="8">IFERROR(U46/T46,0)</f>
        <v>0.9</v>
      </c>
      <c r="W46" s="3" t="str">
        <f t="shared" ref="W46:W76" si="9">_xlfn.IFNA(VLOOKUP(G46,$F$8:$V$20,16,FALSE),"")</f>
        <v>Pending</v>
      </c>
      <c r="X46" s="214" t="str">
        <f t="shared" ref="X46:X75" si="10">IFERROR(H46/W46,"")</f>
        <v/>
      </c>
    </row>
    <row r="47" spans="4:24" x14ac:dyDescent="0.35">
      <c r="D47">
        <v>19125</v>
      </c>
      <c r="E47" t="str">
        <f>_xll.GLW_Segment_Description(F47,1,2)</f>
        <v>EVANSVILLE OFFICE</v>
      </c>
      <c r="F47">
        <v>19125</v>
      </c>
      <c r="G47" t="s">
        <v>162</v>
      </c>
      <c r="H47" s="172">
        <f>SUMIF('Utilization Rpt'!O:O,'Office Calcs'!F47,'Utilization Rpt'!C:C)</f>
        <v>3379</v>
      </c>
      <c r="I47" s="173">
        <f>SUMIF('Utilization Rpt'!O:O,'Office Calcs'!F47,'Utilization Rpt'!F:F)</f>
        <v>5430.2</v>
      </c>
      <c r="J47" s="31">
        <f t="shared" si="6"/>
        <v>0.62226069021398844</v>
      </c>
      <c r="K47" s="31">
        <f>VLOOKUP(G47,Budget!B:K,10,FALSE)</f>
        <v>0.69103641456582632</v>
      </c>
      <c r="L47" s="31">
        <v>0.72434221583163694</v>
      </c>
      <c r="M47" s="25">
        <f>SUMIF('Compass Order Summary'!M:M,'Office Calcs'!G47,'Compass Order Summary'!V:V)</f>
        <v>2112.1099999999997</v>
      </c>
      <c r="N47" s="26">
        <f>SUMIFS('Compass Order Summary'!W:W,'Compass Order Summary'!M:M,'Office Calcs'!G47,'Compass Order Summary'!F:F,"BO")+SUMIFS('Compass Order Summary'!W:W,'Compass Order Summary'!M:M,'Office Calcs'!G47,'Compass Order Summary'!F:F,"CL")+SUMIFS('Compass Order Summary'!W:W,'Compass Order Summary'!M:M,'Office Calcs'!G47,'Compass Order Summary'!F:F,"CA")+SUMIFS('Compass Order Summary'!V:V,'Compass Order Summary'!M:M,'Office Calcs'!G47,'Compass Order Summary'!F:F,"EN")</f>
        <v>2000.2300000000002</v>
      </c>
      <c r="O47" s="181"/>
      <c r="P47" s="44">
        <f t="shared" si="7"/>
        <v>0.94702927404349235</v>
      </c>
      <c r="Q47" s="25">
        <f>SUMIF('Compass Order Summary'!M:M,'Office Calcs'!G47,'Compass Order Summary'!Y:Y)</f>
        <v>2882.18</v>
      </c>
      <c r="R47" s="26">
        <f>SUMIF('Compass Order Summary'!M:M,'Office Calcs'!G47,'Compass Order Summary'!AC:AC)</f>
        <v>3102.38</v>
      </c>
      <c r="S47" s="27">
        <f t="shared" si="5"/>
        <v>1.076400502397491</v>
      </c>
      <c r="T47" s="51">
        <f>SUMIF('OT ECK Pivot'!A:A,'Office Calcs'!G47,'OT ECK Pivot'!B:B)</f>
        <v>35</v>
      </c>
      <c r="U47" s="3">
        <f>T47-SUMIF('OT ECK Pivot'!E:E,'Office Calcs'!G47,'OT ECK Pivot'!F:F)</f>
        <v>33</v>
      </c>
      <c r="V47" s="22">
        <f t="shared" si="8"/>
        <v>0.94285714285714284</v>
      </c>
      <c r="W47" s="3" t="str">
        <f t="shared" si="9"/>
        <v>Pending</v>
      </c>
      <c r="X47" s="214" t="str">
        <f t="shared" si="10"/>
        <v/>
      </c>
    </row>
    <row r="48" spans="4:24" x14ac:dyDescent="0.35">
      <c r="D48">
        <v>19135</v>
      </c>
      <c r="E48" t="str">
        <f>_xll.GLW_Segment_Description(F48,1,2)</f>
        <v>GREENSBORO OFFICE</v>
      </c>
      <c r="F48">
        <v>19135</v>
      </c>
      <c r="G48" t="s">
        <v>309</v>
      </c>
      <c r="H48" s="172">
        <f>SUMIF('Utilization Rpt'!O:O,'Office Calcs'!F48,'Utilization Rpt'!C:C)</f>
        <v>3123</v>
      </c>
      <c r="I48" s="173">
        <f>SUMIF('Utilization Rpt'!O:O,'Office Calcs'!F48,'Utilization Rpt'!F:F)</f>
        <v>4597</v>
      </c>
      <c r="J48" s="31">
        <f t="shared" si="6"/>
        <v>0.6793561018055253</v>
      </c>
      <c r="K48" s="31">
        <f>VLOOKUP(G48,Budget!B:K,10,FALSE)</f>
        <v>0.70979971387696705</v>
      </c>
      <c r="L48" s="31">
        <v>0.75113848590739063</v>
      </c>
      <c r="M48" s="25">
        <f>SUMIF('Compass Order Summary'!M:M,'Office Calcs'!G48,'Compass Order Summary'!V:V)</f>
        <v>1500.9199999999994</v>
      </c>
      <c r="N48" s="26">
        <f>SUMIFS('Compass Order Summary'!W:W,'Compass Order Summary'!M:M,'Office Calcs'!G48,'Compass Order Summary'!F:F,"BO")+SUMIFS('Compass Order Summary'!W:W,'Compass Order Summary'!M:M,'Office Calcs'!G48,'Compass Order Summary'!F:F,"CL")+SUMIFS('Compass Order Summary'!W:W,'Compass Order Summary'!M:M,'Office Calcs'!G48,'Compass Order Summary'!F:F,"CA")+SUMIFS('Compass Order Summary'!V:V,'Compass Order Summary'!M:M,'Office Calcs'!G48,'Compass Order Summary'!F:F,"EN")</f>
        <v>1486.0400000000004</v>
      </c>
      <c r="O48" s="181"/>
      <c r="P48" s="44">
        <f t="shared" si="7"/>
        <v>0.99008608053727121</v>
      </c>
      <c r="Q48" s="25">
        <f>SUMIF('Compass Order Summary'!M:M,'Office Calcs'!G48,'Compass Order Summary'!Y:Y)</f>
        <v>3424.5699999999997</v>
      </c>
      <c r="R48" s="26">
        <f>SUMIF('Compass Order Summary'!M:M,'Office Calcs'!G48,'Compass Order Summary'!AC:AC)</f>
        <v>3362.7599999999998</v>
      </c>
      <c r="S48" s="27">
        <f t="shared" si="5"/>
        <v>0.98195101866803713</v>
      </c>
      <c r="T48" s="51">
        <f>SUMIF('OT ECK Pivot'!A:A,'Office Calcs'!G48,'OT ECK Pivot'!B:B)</f>
        <v>26</v>
      </c>
      <c r="U48" s="3">
        <f>T48-SUMIF('OT ECK Pivot'!E:E,'Office Calcs'!G48,'OT ECK Pivot'!F:F)</f>
        <v>25</v>
      </c>
      <c r="V48" s="22">
        <f t="shared" si="8"/>
        <v>0.96153846153846156</v>
      </c>
      <c r="W48" s="3" t="str">
        <f t="shared" si="9"/>
        <v>Pending</v>
      </c>
      <c r="X48" s="214" t="str">
        <f t="shared" si="10"/>
        <v/>
      </c>
    </row>
    <row r="49" spans="4:24" x14ac:dyDescent="0.35">
      <c r="D49">
        <v>19145</v>
      </c>
      <c r="E49" t="str">
        <f>_xll.GLW_Segment_Description(F49,1,2)</f>
        <v>ANNVILLE OFFICE</v>
      </c>
      <c r="F49">
        <v>19145</v>
      </c>
      <c r="G49" t="s">
        <v>4</v>
      </c>
      <c r="H49" s="172">
        <f>SUMIF('Utilization Rpt'!O:O,'Office Calcs'!F49,'Utilization Rpt'!C:C)</f>
        <v>2916.5</v>
      </c>
      <c r="I49" s="173">
        <f>SUMIF('Utilization Rpt'!O:O,'Office Calcs'!F49,'Utilization Rpt'!F:F)</f>
        <v>4981</v>
      </c>
      <c r="J49" s="31">
        <f t="shared" si="6"/>
        <v>0.58552499498092747</v>
      </c>
      <c r="K49" s="31">
        <f>VLOOKUP(G49,Budget!B:K,10,FALSE)</f>
        <v>0.66236559139784945</v>
      </c>
      <c r="L49" s="31">
        <v>0.70764545519037625</v>
      </c>
      <c r="M49" s="25">
        <f>SUMIF('Compass Order Summary'!M:M,'Office Calcs'!G49,'Compass Order Summary'!V:V)</f>
        <v>525.47</v>
      </c>
      <c r="N49" s="26">
        <f>SUMIFS('Compass Order Summary'!W:W,'Compass Order Summary'!M:M,'Office Calcs'!G49,'Compass Order Summary'!F:F,"BO")+SUMIFS('Compass Order Summary'!W:W,'Compass Order Summary'!M:M,'Office Calcs'!G49,'Compass Order Summary'!F:F,"CL")+SUMIFS('Compass Order Summary'!W:W,'Compass Order Summary'!M:M,'Office Calcs'!G49,'Compass Order Summary'!F:F,"CA")+SUMIFS('Compass Order Summary'!V:V,'Compass Order Summary'!M:M,'Office Calcs'!G49,'Compass Order Summary'!F:F,"EN")</f>
        <v>508.93</v>
      </c>
      <c r="O49" s="181"/>
      <c r="P49" s="44">
        <f t="shared" si="7"/>
        <v>0.96852341713133006</v>
      </c>
      <c r="Q49" s="25">
        <f>SUMIF('Compass Order Summary'!M:M,'Office Calcs'!G49,'Compass Order Summary'!Y:Y)</f>
        <v>1009</v>
      </c>
      <c r="R49" s="26">
        <f>SUMIF('Compass Order Summary'!M:M,'Office Calcs'!G49,'Compass Order Summary'!AC:AC)</f>
        <v>1807.75</v>
      </c>
      <c r="S49" s="27">
        <f t="shared" si="5"/>
        <v>1.791625371655104</v>
      </c>
      <c r="T49" s="51">
        <f>SUMIF('OT ECK Pivot'!A:A,'Office Calcs'!G49,'OT ECK Pivot'!B:B)</f>
        <v>10</v>
      </c>
      <c r="U49" s="3">
        <f>T49-SUMIF('OT ECK Pivot'!E:E,'Office Calcs'!G49,'OT ECK Pivot'!F:F)</f>
        <v>9</v>
      </c>
      <c r="V49" s="22">
        <f t="shared" si="8"/>
        <v>0.9</v>
      </c>
      <c r="W49" s="3" t="str">
        <f t="shared" si="9"/>
        <v>Pending</v>
      </c>
      <c r="X49" s="214" t="str">
        <f t="shared" si="10"/>
        <v/>
      </c>
    </row>
    <row r="50" spans="4:24" x14ac:dyDescent="0.35">
      <c r="D50">
        <v>19205</v>
      </c>
      <c r="E50" t="str">
        <f>_xll.GLW_Segment_Description(F50,1,2)</f>
        <v>KANSAS CITY OFFICE</v>
      </c>
      <c r="F50">
        <v>19205</v>
      </c>
      <c r="G50" t="s">
        <v>227</v>
      </c>
      <c r="H50" s="172">
        <f>SUMIF('Utilization Rpt'!O:O,'Office Calcs'!F50,'Utilization Rpt'!C:C)</f>
        <v>3108</v>
      </c>
      <c r="I50" s="173">
        <f>SUMIF('Utilization Rpt'!O:O,'Office Calcs'!F50,'Utilization Rpt'!F:F)</f>
        <v>4884</v>
      </c>
      <c r="J50" s="31">
        <f t="shared" si="6"/>
        <v>0.63636363636363635</v>
      </c>
      <c r="K50" s="31">
        <f>VLOOKUP(G50,Budget!B:K,10,FALSE)</f>
        <v>0.63861788617886173</v>
      </c>
      <c r="L50" s="31">
        <v>0.74465352197189172</v>
      </c>
      <c r="M50" s="25">
        <f>SUMIF('Compass Order Summary'!M:M,'Office Calcs'!G50,'Compass Order Summary'!V:V)</f>
        <v>0</v>
      </c>
      <c r="N50" s="230">
        <f>SUMIFS('Compass Order Summary'!W:W,'Compass Order Summary'!M:M,'Office Calcs'!G50,'Compass Order Summary'!F:F,"BO")+SUMIFS('Compass Order Summary'!W:W,'Compass Order Summary'!M:M,'Office Calcs'!G50,'Compass Order Summary'!F:F,"CL")+SUMIFS('Compass Order Summary'!W:W,'Compass Order Summary'!M:M,'Office Calcs'!G50,'Compass Order Summary'!F:F,"CA")+SUMIFS('Compass Order Summary'!V:V,'Compass Order Summary'!M:M,'Office Calcs'!G50,'Compass Order Summary'!F:F,"EN")</f>
        <v>0</v>
      </c>
      <c r="O50" s="181"/>
      <c r="P50" s="44">
        <f t="shared" si="7"/>
        <v>0</v>
      </c>
      <c r="Q50" s="25">
        <f>SUMIF('Compass Order Summary'!M:M,'Office Calcs'!G50,'Compass Order Summary'!Y:Y)</f>
        <v>0</v>
      </c>
      <c r="R50" s="26">
        <f>SUMIF('Compass Order Summary'!M:M,'Office Calcs'!G50,'Compass Order Summary'!AC:AC)</f>
        <v>0</v>
      </c>
      <c r="S50" s="27" t="str">
        <f t="shared" si="5"/>
        <v/>
      </c>
      <c r="T50" s="51">
        <f>SUMIF('OT ECK Pivot'!A:A,'Office Calcs'!G50,'OT ECK Pivot'!B:B)</f>
        <v>0</v>
      </c>
      <c r="U50" s="3">
        <f>T50-SUMIF('OT ECK Pivot'!E:E,'Office Calcs'!G50,'OT ECK Pivot'!F:F)</f>
        <v>0</v>
      </c>
      <c r="V50" s="22">
        <f t="shared" si="8"/>
        <v>0</v>
      </c>
      <c r="W50" s="3" t="str">
        <f t="shared" si="9"/>
        <v>Pending</v>
      </c>
      <c r="X50" s="214" t="str">
        <f t="shared" si="10"/>
        <v/>
      </c>
    </row>
    <row r="51" spans="4:24" x14ac:dyDescent="0.35">
      <c r="D51">
        <v>19205</v>
      </c>
      <c r="F51" t="s">
        <v>5668</v>
      </c>
      <c r="G51" t="s">
        <v>5042</v>
      </c>
      <c r="H51" s="172">
        <v>0</v>
      </c>
      <c r="I51" s="173">
        <v>0</v>
      </c>
      <c r="J51" s="31"/>
      <c r="K51" s="31"/>
      <c r="L51" s="31"/>
      <c r="M51" s="25">
        <f>SUMIF('Compass Order Summary'!M:M,'Office Calcs'!G51,'Compass Order Summary'!V:V)</f>
        <v>0</v>
      </c>
      <c r="N51" s="26">
        <f>SUMIFS('Compass Order Summary'!W:W,'Compass Order Summary'!M:M,'Office Calcs'!G51,'Compass Order Summary'!F:F,"BO")+SUMIFS('Compass Order Summary'!W:W,'Compass Order Summary'!M:M,'Office Calcs'!G51,'Compass Order Summary'!F:F,"CL")+SUMIFS('Compass Order Summary'!W:W,'Compass Order Summary'!M:M,'Office Calcs'!G51,'Compass Order Summary'!F:F,"CA")+SUMIFS('Compass Order Summary'!V:V,'Compass Order Summary'!M:M,'Office Calcs'!G51,'Compass Order Summary'!F:F,"EN")</f>
        <v>0</v>
      </c>
      <c r="O51" s="181"/>
      <c r="P51" s="44">
        <f t="shared" si="7"/>
        <v>0</v>
      </c>
      <c r="Q51" s="25">
        <f>SUMIF('Compass Order Summary'!M:M,'Office Calcs'!G51,'Compass Order Summary'!Y:Y)</f>
        <v>0</v>
      </c>
      <c r="R51" s="26">
        <f>SUMIF('Compass Order Summary'!M:M,'Office Calcs'!G51,'Compass Order Summary'!AC:AC)</f>
        <v>0</v>
      </c>
      <c r="S51" s="27" t="str">
        <f t="shared" si="5"/>
        <v/>
      </c>
      <c r="T51" s="51">
        <f>SUMIF('OT ECK Pivot'!A:A,'Office Calcs'!G51,'OT ECK Pivot'!B:B)</f>
        <v>0</v>
      </c>
      <c r="U51" s="3">
        <f>T51-SUMIF('OT ECK Pivot'!E:E,'Office Calcs'!G51,'OT ECK Pivot'!F:F)</f>
        <v>0</v>
      </c>
      <c r="V51" s="22">
        <f t="shared" ref="V51:V59" si="11">IFERROR(U51/T51,0)</f>
        <v>0</v>
      </c>
      <c r="W51" s="3" t="str">
        <f t="shared" ref="W51:W59" si="12">_xlfn.IFNA(VLOOKUP(G51,$F$8:$V$20,16,FALSE),"")</f>
        <v/>
      </c>
      <c r="X51" s="214" t="str">
        <f t="shared" ref="X51:X59" si="13">IFERROR(H51/W51,"")</f>
        <v/>
      </c>
    </row>
    <row r="52" spans="4:24" x14ac:dyDescent="0.35">
      <c r="D52">
        <v>19205</v>
      </c>
      <c r="F52" t="s">
        <v>5669</v>
      </c>
      <c r="G52" t="s">
        <v>5394</v>
      </c>
      <c r="H52" s="172">
        <v>0</v>
      </c>
      <c r="I52" s="173">
        <v>0</v>
      </c>
      <c r="J52" s="31"/>
      <c r="K52" s="31"/>
      <c r="L52" s="31"/>
      <c r="M52" s="25">
        <f>SUMIF('Compass Order Summary'!M:M,'Office Calcs'!G52,'Compass Order Summary'!V:V)</f>
        <v>686.25</v>
      </c>
      <c r="N52" s="26">
        <f>SUMIFS('Compass Order Summary'!W:W,'Compass Order Summary'!M:M,'Office Calcs'!G52,'Compass Order Summary'!F:F,"BO")+SUMIFS('Compass Order Summary'!W:W,'Compass Order Summary'!M:M,'Office Calcs'!G52,'Compass Order Summary'!F:F,"CL")+SUMIFS('Compass Order Summary'!W:W,'Compass Order Summary'!M:M,'Office Calcs'!G52,'Compass Order Summary'!F:F,"CA")+SUMIFS('Compass Order Summary'!V:V,'Compass Order Summary'!M:M,'Office Calcs'!G52,'Compass Order Summary'!F:F,"EN")+98</f>
        <v>711.25</v>
      </c>
      <c r="O52" s="181"/>
      <c r="P52" s="44">
        <f t="shared" si="7"/>
        <v>1.0364298724954462</v>
      </c>
      <c r="Q52" s="25">
        <f>SUMIF('Compass Order Summary'!M:M,'Office Calcs'!G52,'Compass Order Summary'!Y:Y)</f>
        <v>1666</v>
      </c>
      <c r="R52" s="26">
        <f>SUMIF('Compass Order Summary'!M:M,'Office Calcs'!G52,'Compass Order Summary'!AC:AC)</f>
        <v>2791.5</v>
      </c>
      <c r="S52" s="27">
        <f t="shared" si="5"/>
        <v>1.6755702280912366</v>
      </c>
      <c r="T52" s="51">
        <f>SUMIF('OT ECK Pivot'!A:A,'Office Calcs'!G52,'OT ECK Pivot'!B:B)</f>
        <v>15</v>
      </c>
      <c r="U52" s="3">
        <f>T52-SUMIF('OT ECK Pivot'!E:E,'Office Calcs'!G52,'OT ECK Pivot'!F:F)</f>
        <v>14</v>
      </c>
      <c r="V52" s="22">
        <f t="shared" si="11"/>
        <v>0.93333333333333335</v>
      </c>
      <c r="W52" s="3" t="str">
        <f t="shared" si="12"/>
        <v/>
      </c>
      <c r="X52" s="214" t="str">
        <f t="shared" si="13"/>
        <v/>
      </c>
    </row>
    <row r="53" spans="4:24" x14ac:dyDescent="0.35">
      <c r="D53">
        <v>19215</v>
      </c>
      <c r="F53" t="s">
        <v>5670</v>
      </c>
      <c r="G53" t="s">
        <v>5071</v>
      </c>
      <c r="H53" s="172">
        <v>0</v>
      </c>
      <c r="I53" s="173">
        <v>0</v>
      </c>
      <c r="J53" s="31"/>
      <c r="K53" s="31"/>
      <c r="L53" s="31"/>
      <c r="M53" s="25">
        <f>SUMIF('Compass Order Summary'!M:M,'Office Calcs'!G53,'Compass Order Summary'!V:V)</f>
        <v>0</v>
      </c>
      <c r="N53" s="26">
        <f>SUMIFS('Compass Order Summary'!W:W,'Compass Order Summary'!M:M,'Office Calcs'!G53,'Compass Order Summary'!F:F,"BO")+SUMIFS('Compass Order Summary'!W:W,'Compass Order Summary'!M:M,'Office Calcs'!G53,'Compass Order Summary'!F:F,"CL")+SUMIFS('Compass Order Summary'!W:W,'Compass Order Summary'!M:M,'Office Calcs'!G53,'Compass Order Summary'!F:F,"CA")+SUMIFS('Compass Order Summary'!V:V,'Compass Order Summary'!M:M,'Office Calcs'!G53,'Compass Order Summary'!F:F,"EN")</f>
        <v>0</v>
      </c>
      <c r="O53" s="181"/>
      <c r="P53" s="44">
        <f t="shared" si="7"/>
        <v>0</v>
      </c>
      <c r="Q53" s="25">
        <f>SUMIF('Compass Order Summary'!M:M,'Office Calcs'!G53,'Compass Order Summary'!Y:Y)</f>
        <v>0</v>
      </c>
      <c r="R53" s="26">
        <f>SUMIF('Compass Order Summary'!M:M,'Office Calcs'!G53,'Compass Order Summary'!AC:AC)</f>
        <v>0</v>
      </c>
      <c r="S53" s="27" t="str">
        <f t="shared" si="5"/>
        <v/>
      </c>
      <c r="T53" s="51">
        <f>SUMIF('OT ECK Pivot'!A:A,'Office Calcs'!G53,'OT ECK Pivot'!B:B)</f>
        <v>0</v>
      </c>
      <c r="U53" s="3">
        <f>T53-SUMIF('OT ECK Pivot'!E:E,'Office Calcs'!G53,'OT ECK Pivot'!F:F)</f>
        <v>0</v>
      </c>
      <c r="V53" s="22">
        <f t="shared" si="11"/>
        <v>0</v>
      </c>
      <c r="W53" s="3" t="str">
        <f t="shared" si="12"/>
        <v/>
      </c>
      <c r="X53" s="214" t="str">
        <f t="shared" si="13"/>
        <v/>
      </c>
    </row>
    <row r="54" spans="4:24" x14ac:dyDescent="0.35">
      <c r="D54">
        <v>19215</v>
      </c>
      <c r="F54" t="s">
        <v>5671</v>
      </c>
      <c r="G54" t="s">
        <v>5265</v>
      </c>
      <c r="H54" s="172">
        <v>0</v>
      </c>
      <c r="I54" s="173">
        <v>0</v>
      </c>
      <c r="J54" s="31"/>
      <c r="K54" s="31"/>
      <c r="L54" s="31"/>
      <c r="M54" s="25">
        <f>SUMIF('Compass Order Summary'!M:M,'Office Calcs'!G54,'Compass Order Summary'!V:V)</f>
        <v>783.86</v>
      </c>
      <c r="N54" s="26">
        <f>SUMIFS('Compass Order Summary'!W:W,'Compass Order Summary'!M:M,'Office Calcs'!G54,'Compass Order Summary'!F:F,"BO")+SUMIFS('Compass Order Summary'!W:W,'Compass Order Summary'!M:M,'Office Calcs'!G54,'Compass Order Summary'!F:F,"CL")+SUMIFS('Compass Order Summary'!W:W,'Compass Order Summary'!M:M,'Office Calcs'!G54,'Compass Order Summary'!F:F,"CA")+SUMIFS('Compass Order Summary'!V:V,'Compass Order Summary'!M:M,'Office Calcs'!G54,'Compass Order Summary'!F:F,"EN")</f>
        <v>584.12</v>
      </c>
      <c r="O54" s="181"/>
      <c r="P54" s="44">
        <f t="shared" si="7"/>
        <v>0.74518408899548383</v>
      </c>
      <c r="Q54" s="25">
        <f>SUMIF('Compass Order Summary'!M:M,'Office Calcs'!G54,'Compass Order Summary'!Y:Y)</f>
        <v>1078</v>
      </c>
      <c r="R54" s="26">
        <f>SUMIF('Compass Order Summary'!M:M,'Office Calcs'!G54,'Compass Order Summary'!AC:AC)</f>
        <v>2014.25</v>
      </c>
      <c r="S54" s="27">
        <f t="shared" si="5"/>
        <v>1.8685064935064934</v>
      </c>
      <c r="T54" s="51">
        <f>SUMIF('OT ECK Pivot'!A:A,'Office Calcs'!G54,'OT ECK Pivot'!B:B)</f>
        <v>14</v>
      </c>
      <c r="U54" s="3">
        <f>T54-SUMIF('OT ECK Pivot'!E:E,'Office Calcs'!G54,'OT ECK Pivot'!F:F)</f>
        <v>5</v>
      </c>
      <c r="V54" s="22">
        <f t="shared" si="11"/>
        <v>0.35714285714285715</v>
      </c>
      <c r="W54" s="3" t="str">
        <f t="shared" si="12"/>
        <v/>
      </c>
      <c r="X54" s="214" t="str">
        <f t="shared" si="13"/>
        <v/>
      </c>
    </row>
    <row r="55" spans="4:24" x14ac:dyDescent="0.35">
      <c r="D55">
        <v>19215</v>
      </c>
      <c r="F55" t="s">
        <v>5671</v>
      </c>
      <c r="G55" t="s">
        <v>5396</v>
      </c>
      <c r="H55" s="172">
        <v>0</v>
      </c>
      <c r="I55" s="173">
        <v>0</v>
      </c>
      <c r="J55" s="31"/>
      <c r="K55" s="31"/>
      <c r="L55" s="31"/>
      <c r="M55" s="25">
        <f>SUMIF('Compass Order Summary'!M:M,'Office Calcs'!G55,'Compass Order Summary'!V:V)</f>
        <v>245.71</v>
      </c>
      <c r="N55" s="26">
        <f>SUMIFS('Compass Order Summary'!W:W,'Compass Order Summary'!M:M,'Office Calcs'!G55,'Compass Order Summary'!F:F,"BO")+SUMIFS('Compass Order Summary'!W:W,'Compass Order Summary'!M:M,'Office Calcs'!G55,'Compass Order Summary'!F:F,"CL")+SUMIFS('Compass Order Summary'!W:W,'Compass Order Summary'!M:M,'Office Calcs'!G55,'Compass Order Summary'!F:F,"CA")+SUMIFS('Compass Order Summary'!V:V,'Compass Order Summary'!M:M,'Office Calcs'!G55,'Compass Order Summary'!F:F,"EN")</f>
        <v>252.54999999999998</v>
      </c>
      <c r="O55" s="181"/>
      <c r="P55" s="44">
        <f t="shared" si="7"/>
        <v>1.0278376948435146</v>
      </c>
      <c r="Q55" s="25">
        <f>SUMIF('Compass Order Summary'!M:M,'Office Calcs'!G55,'Compass Order Summary'!Y:Y)</f>
        <v>191</v>
      </c>
      <c r="R55" s="26">
        <f>SUMIF('Compass Order Summary'!M:M,'Office Calcs'!G55,'Compass Order Summary'!AC:AC)</f>
        <v>242.75</v>
      </c>
      <c r="S55" s="27">
        <f t="shared" si="5"/>
        <v>1.2709424083769634</v>
      </c>
      <c r="T55" s="51">
        <f>SUMIF('OT ECK Pivot'!A:A,'Office Calcs'!G55,'OT ECK Pivot'!B:B)</f>
        <v>2</v>
      </c>
      <c r="U55" s="3">
        <f>T55-SUMIF('OT ECK Pivot'!E:E,'Office Calcs'!G55,'OT ECK Pivot'!F:F)</f>
        <v>2</v>
      </c>
      <c r="V55" s="22">
        <f t="shared" si="11"/>
        <v>1</v>
      </c>
      <c r="W55" s="3" t="str">
        <f t="shared" si="12"/>
        <v/>
      </c>
      <c r="X55" s="214" t="str">
        <f t="shared" si="13"/>
        <v/>
      </c>
    </row>
    <row r="56" spans="4:24" x14ac:dyDescent="0.35">
      <c r="D56">
        <v>19215</v>
      </c>
      <c r="F56" t="s">
        <v>5671</v>
      </c>
      <c r="G56" t="s">
        <v>5397</v>
      </c>
      <c r="H56" s="172">
        <v>0</v>
      </c>
      <c r="I56" s="173">
        <v>0</v>
      </c>
      <c r="J56" s="31"/>
      <c r="K56" s="31"/>
      <c r="L56" s="31"/>
      <c r="M56" s="25">
        <f>SUMIF('Compass Order Summary'!M:M,'Office Calcs'!G56,'Compass Order Summary'!V:V)</f>
        <v>277.96999999999997</v>
      </c>
      <c r="N56" s="26">
        <f>SUMIFS('Compass Order Summary'!W:W,'Compass Order Summary'!M:M,'Office Calcs'!G56,'Compass Order Summary'!F:F,"BO")+SUMIFS('Compass Order Summary'!W:W,'Compass Order Summary'!M:M,'Office Calcs'!G56,'Compass Order Summary'!F:F,"CL")+SUMIFS('Compass Order Summary'!W:W,'Compass Order Summary'!M:M,'Office Calcs'!G56,'Compass Order Summary'!F:F,"CA")+SUMIFS('Compass Order Summary'!V:V,'Compass Order Summary'!M:M,'Office Calcs'!G56,'Compass Order Summary'!F:F,"EN")</f>
        <v>307.20000000000005</v>
      </c>
      <c r="O56" s="181"/>
      <c r="P56" s="44">
        <f t="shared" si="7"/>
        <v>1.1051552325790557</v>
      </c>
      <c r="Q56" s="25">
        <f>SUMIF('Compass Order Summary'!M:M,'Office Calcs'!G56,'Compass Order Summary'!Y:Y)</f>
        <v>1495</v>
      </c>
      <c r="R56" s="26">
        <f>SUMIF('Compass Order Summary'!M:M,'Office Calcs'!G56,'Compass Order Summary'!AC:AC)</f>
        <v>1830.75</v>
      </c>
      <c r="S56" s="27">
        <f t="shared" si="5"/>
        <v>1.2245819397993312</v>
      </c>
      <c r="T56" s="51">
        <f>SUMIF('OT ECK Pivot'!A:A,'Office Calcs'!G56,'OT ECK Pivot'!B:B)</f>
        <v>14</v>
      </c>
      <c r="U56" s="3">
        <f>T56-SUMIF('OT ECK Pivot'!E:E,'Office Calcs'!G56,'OT ECK Pivot'!F:F)</f>
        <v>13</v>
      </c>
      <c r="V56" s="22">
        <f t="shared" si="11"/>
        <v>0.9285714285714286</v>
      </c>
      <c r="W56" s="3" t="str">
        <f t="shared" si="12"/>
        <v/>
      </c>
      <c r="X56" s="214" t="str">
        <f t="shared" si="13"/>
        <v/>
      </c>
    </row>
    <row r="57" spans="4:24" x14ac:dyDescent="0.35">
      <c r="D57">
        <v>19215</v>
      </c>
      <c r="F57" t="s">
        <v>5671</v>
      </c>
      <c r="G57" t="s">
        <v>5721</v>
      </c>
      <c r="H57" s="172">
        <v>0</v>
      </c>
      <c r="I57" s="173">
        <v>0</v>
      </c>
      <c r="J57" s="31"/>
      <c r="K57" s="31"/>
      <c r="L57" s="31"/>
      <c r="M57" s="25">
        <f>SUMIF('Compass Order Summary'!M:M,'Office Calcs'!G57,'Compass Order Summary'!V:V)</f>
        <v>82.899999999999991</v>
      </c>
      <c r="N57" s="26">
        <f>SUMIFS('Compass Order Summary'!W:W,'Compass Order Summary'!M:M,'Office Calcs'!G57,'Compass Order Summary'!F:F,"BO")+SUMIFS('Compass Order Summary'!W:W,'Compass Order Summary'!M:M,'Office Calcs'!G57,'Compass Order Summary'!F:F,"CL")+SUMIFS('Compass Order Summary'!W:W,'Compass Order Summary'!M:M,'Office Calcs'!G57,'Compass Order Summary'!F:F,"CA")+SUMIFS('Compass Order Summary'!V:V,'Compass Order Summary'!M:M,'Office Calcs'!G57,'Compass Order Summary'!F:F,"EN")</f>
        <v>96.72999999999999</v>
      </c>
      <c r="O57" s="181"/>
      <c r="P57" s="44">
        <f t="shared" si="7"/>
        <v>1.1668275030156816</v>
      </c>
      <c r="Q57" s="25">
        <f>SUMIF('Compass Order Summary'!M:M,'Office Calcs'!G57,'Compass Order Summary'!Y:Y)</f>
        <v>0</v>
      </c>
      <c r="R57" s="26">
        <f>SUMIF('Compass Order Summary'!M:M,'Office Calcs'!G57,'Compass Order Summary'!AC:AC)</f>
        <v>0</v>
      </c>
      <c r="S57" s="27" t="str">
        <f t="shared" ref="S57:S58" si="14">IFERROR(R57/Q57,"")</f>
        <v/>
      </c>
      <c r="T57" s="51">
        <f>SUMIF('OT ECK Pivot'!A:A,'Office Calcs'!G57,'OT ECK Pivot'!B:B)</f>
        <v>5</v>
      </c>
      <c r="U57" s="3">
        <f>T57-SUMIF('OT ECK Pivot'!E:E,'Office Calcs'!G57,'OT ECK Pivot'!F:F)</f>
        <v>4</v>
      </c>
      <c r="V57" s="22">
        <f t="shared" ref="V57:V58" si="15">IFERROR(U57/T57,0)</f>
        <v>0.8</v>
      </c>
      <c r="W57" s="3" t="str">
        <f t="shared" si="12"/>
        <v/>
      </c>
      <c r="X57" s="214"/>
    </row>
    <row r="58" spans="4:24" x14ac:dyDescent="0.35">
      <c r="D58">
        <v>19215</v>
      </c>
      <c r="F58" t="s">
        <v>5671</v>
      </c>
      <c r="G58" t="s">
        <v>5752</v>
      </c>
      <c r="H58" s="172">
        <v>0</v>
      </c>
      <c r="I58" s="173">
        <v>0</v>
      </c>
      <c r="J58" s="31"/>
      <c r="K58" s="31"/>
      <c r="L58" s="31"/>
      <c r="M58" s="25">
        <f>SUMIF('Compass Order Summary'!M:M,'Office Calcs'!G58,'Compass Order Summary'!V:V)</f>
        <v>6.8800000000000008</v>
      </c>
      <c r="N58" s="26">
        <f>SUMIFS('Compass Order Summary'!W:W,'Compass Order Summary'!M:M,'Office Calcs'!G58,'Compass Order Summary'!F:F,"BO")+SUMIFS('Compass Order Summary'!W:W,'Compass Order Summary'!M:M,'Office Calcs'!G58,'Compass Order Summary'!F:F,"CL")+SUMIFS('Compass Order Summary'!W:W,'Compass Order Summary'!M:M,'Office Calcs'!G58,'Compass Order Summary'!F:F,"CA")+SUMIFS('Compass Order Summary'!V:V,'Compass Order Summary'!M:M,'Office Calcs'!G58,'Compass Order Summary'!F:F,"EN")</f>
        <v>7.080000000000001</v>
      </c>
      <c r="O58" s="181"/>
      <c r="P58" s="44">
        <f t="shared" si="7"/>
        <v>1.0290697674418605</v>
      </c>
      <c r="Q58" s="25">
        <f>SUMIF('Compass Order Summary'!M:M,'Office Calcs'!G58,'Compass Order Summary'!Y:Y)</f>
        <v>0</v>
      </c>
      <c r="R58" s="26">
        <f>SUMIF('Compass Order Summary'!M:M,'Office Calcs'!G58,'Compass Order Summary'!AC:AC)</f>
        <v>0</v>
      </c>
      <c r="S58" s="27" t="str">
        <f t="shared" si="14"/>
        <v/>
      </c>
      <c r="T58" s="51">
        <f>SUMIF('OT ECK Pivot'!A:A,'Office Calcs'!G58,'OT ECK Pivot'!B:B)</f>
        <v>2</v>
      </c>
      <c r="U58" s="3">
        <f>T58-SUMIF('OT ECK Pivot'!E:E,'Office Calcs'!G58,'OT ECK Pivot'!F:F)</f>
        <v>2</v>
      </c>
      <c r="V58" s="22">
        <f t="shared" si="15"/>
        <v>1</v>
      </c>
      <c r="W58" s="3" t="str">
        <f t="shared" si="12"/>
        <v/>
      </c>
      <c r="X58" s="214"/>
    </row>
    <row r="59" spans="4:24" x14ac:dyDescent="0.35">
      <c r="D59">
        <v>19215</v>
      </c>
      <c r="F59" t="s">
        <v>5672</v>
      </c>
      <c r="G59" t="s">
        <v>5098</v>
      </c>
      <c r="H59" s="172">
        <v>0</v>
      </c>
      <c r="I59" s="173">
        <v>0</v>
      </c>
      <c r="J59" s="31"/>
      <c r="K59" s="31"/>
      <c r="L59" s="31"/>
      <c r="M59" s="25">
        <f>SUMIF('Compass Order Summary'!M:M,'Office Calcs'!G59,'Compass Order Summary'!V:V)</f>
        <v>74.180000000000007</v>
      </c>
      <c r="N59" s="26">
        <f>SUMIFS('Compass Order Summary'!W:W,'Compass Order Summary'!M:M,'Office Calcs'!G59,'Compass Order Summary'!F:F,"BO")+SUMIFS('Compass Order Summary'!W:W,'Compass Order Summary'!M:M,'Office Calcs'!G59,'Compass Order Summary'!F:F,"CL")+SUMIFS('Compass Order Summary'!W:W,'Compass Order Summary'!M:M,'Office Calcs'!G59,'Compass Order Summary'!F:F,"CA")+SUMIFS('Compass Order Summary'!V:V,'Compass Order Summary'!M:M,'Office Calcs'!G59,'Compass Order Summary'!F:F,"EN")</f>
        <v>62.27</v>
      </c>
      <c r="O59" s="181"/>
      <c r="P59" s="44">
        <f t="shared" si="7"/>
        <v>0.83944459423025075</v>
      </c>
      <c r="Q59" s="25">
        <f>SUMIF('Compass Order Summary'!M:M,'Office Calcs'!G59,'Compass Order Summary'!Y:Y)</f>
        <v>524</v>
      </c>
      <c r="R59" s="26">
        <f>SUMIF('Compass Order Summary'!M:M,'Office Calcs'!G59,'Compass Order Summary'!AC:AC)</f>
        <v>486.75</v>
      </c>
      <c r="S59" s="27">
        <f t="shared" si="5"/>
        <v>0.92891221374045807</v>
      </c>
      <c r="T59" s="51">
        <f>SUMIF('OT ECK Pivot'!A:A,'Office Calcs'!G59,'OT ECK Pivot'!B:B)</f>
        <v>4</v>
      </c>
      <c r="U59" s="3">
        <f>T59-SUMIF('OT ECK Pivot'!E:E,'Office Calcs'!G59,'OT ECK Pivot'!F:F)</f>
        <v>4</v>
      </c>
      <c r="V59" s="22">
        <f t="shared" si="11"/>
        <v>1</v>
      </c>
      <c r="W59" s="3" t="str">
        <f t="shared" si="12"/>
        <v/>
      </c>
      <c r="X59" s="214" t="str">
        <f t="shared" si="13"/>
        <v/>
      </c>
    </row>
    <row r="60" spans="4:24" x14ac:dyDescent="0.35">
      <c r="D60">
        <v>19215</v>
      </c>
      <c r="E60" t="str">
        <f>_xll.GLW_Segment_Description(F60,1,2)</f>
        <v>SPECIALTY</v>
      </c>
      <c r="F60">
        <v>19215</v>
      </c>
      <c r="G60" t="s">
        <v>70</v>
      </c>
      <c r="H60" s="172">
        <f>SUMIF('Utilization Rpt'!O:O,'Office Calcs'!F60,'Utilization Rpt'!C:C)</f>
        <v>8243.5</v>
      </c>
      <c r="I60" s="173">
        <f>SUMIF('Utilization Rpt'!O:O,'Office Calcs'!F60,'Utilization Rpt'!F:F)</f>
        <v>12554</v>
      </c>
      <c r="J60" s="31">
        <f t="shared" si="6"/>
        <v>0.6566433009399395</v>
      </c>
      <c r="K60" s="31">
        <f>VLOOKUP(G60,Budget!B:K,10,FALSE)</f>
        <v>0.66738806979575271</v>
      </c>
      <c r="L60" s="31">
        <v>0.69781460440475185</v>
      </c>
      <c r="M60" s="25">
        <f>SUMIF('Compass Order Summary'!M:M,'Office Calcs'!G60,'Compass Order Summary'!V:V)</f>
        <v>308.96000000000004</v>
      </c>
      <c r="N60" s="26">
        <f>SUMIFS('Compass Order Summary'!W:W,'Compass Order Summary'!M:M,'Office Calcs'!G60,'Compass Order Summary'!F:F,"BO")+SUMIFS('Compass Order Summary'!W:W,'Compass Order Summary'!M:M,'Office Calcs'!G60,'Compass Order Summary'!F:F,"CL")+SUMIFS('Compass Order Summary'!W:W,'Compass Order Summary'!M:M,'Office Calcs'!G60,'Compass Order Summary'!F:F,"CA")+SUMIFS('Compass Order Summary'!V:V,'Compass Order Summary'!M:M,'Office Calcs'!G60,'Compass Order Summary'!F:F,"EN")</f>
        <v>378.82999999999993</v>
      </c>
      <c r="O60" s="181"/>
      <c r="P60" s="44">
        <f t="shared" si="7"/>
        <v>1.2261457793889172</v>
      </c>
      <c r="Q60" s="25">
        <f>SUMIF('Compass Order Summary'!M:M,'Office Calcs'!G60,'Compass Order Summary'!Y:Y)</f>
        <v>604</v>
      </c>
      <c r="R60" s="26">
        <f>SUMIF('Compass Order Summary'!M:M,'Office Calcs'!G60,'Compass Order Summary'!AC:AC)</f>
        <v>430</v>
      </c>
      <c r="S60" s="27">
        <f t="shared" si="5"/>
        <v>0.71192052980132448</v>
      </c>
      <c r="T60" s="51">
        <f>SUMIF('OT ECK Pivot'!A:A,'Office Calcs'!G60,'OT ECK Pivot'!B:B)</f>
        <v>21</v>
      </c>
      <c r="U60" s="3">
        <f>T60-SUMIF('OT ECK Pivot'!E:E,'Office Calcs'!G60,'OT ECK Pivot'!F:F)</f>
        <v>21</v>
      </c>
      <c r="V60" s="22">
        <f t="shared" si="8"/>
        <v>1</v>
      </c>
      <c r="W60" s="3" t="str">
        <f t="shared" si="9"/>
        <v>Pending</v>
      </c>
      <c r="X60" s="214" t="str">
        <f t="shared" si="10"/>
        <v/>
      </c>
    </row>
    <row r="61" spans="4:24" x14ac:dyDescent="0.35">
      <c r="D61">
        <v>19215</v>
      </c>
      <c r="E61" t="str">
        <f>_xll.GLW_Segment_Description(F61,1,2)</f>
        <v>Error (Segment Value)</v>
      </c>
      <c r="G61" s="180" t="s">
        <v>110</v>
      </c>
      <c r="H61" s="89"/>
      <c r="I61" s="90"/>
      <c r="J61" s="162" t="str">
        <f t="shared" si="6"/>
        <v/>
      </c>
      <c r="K61" s="162"/>
      <c r="L61" s="162"/>
      <c r="M61" s="25">
        <f>SUMIF('Compass Order Summary'!M:M,'Office Calcs'!G61,'Compass Order Summary'!V:V)</f>
        <v>0</v>
      </c>
      <c r="N61" s="26">
        <f>SUMIFS('Compass Order Summary'!W:W,'Compass Order Summary'!M:M,'Office Calcs'!G61,'Compass Order Summary'!F:F,"BO")+SUMIFS('Compass Order Summary'!W:W,'Compass Order Summary'!M:M,'Office Calcs'!G61,'Compass Order Summary'!F:F,"CL")+SUMIFS('Compass Order Summary'!W:W,'Compass Order Summary'!M:M,'Office Calcs'!G61,'Compass Order Summary'!F:F,"CA")+SUMIFS('Compass Order Summary'!V:V,'Compass Order Summary'!M:M,'Office Calcs'!G61,'Compass Order Summary'!F:F,"EN")</f>
        <v>0</v>
      </c>
      <c r="O61" s="181"/>
      <c r="P61" s="183">
        <f t="shared" si="7"/>
        <v>0</v>
      </c>
      <c r="Q61" s="25">
        <f>SUMIF('Compass Order Summary'!M:M,'Office Calcs'!G61,'Compass Order Summary'!Y:Y)</f>
        <v>0</v>
      </c>
      <c r="R61" s="26">
        <f>SUMIF('Compass Order Summary'!M:M,'Office Calcs'!G61,'Compass Order Summary'!AC:AC)</f>
        <v>0</v>
      </c>
      <c r="S61" s="181" t="str">
        <f t="shared" si="5"/>
        <v/>
      </c>
      <c r="T61" s="51">
        <f>SUMIF('OT ECK Pivot'!A:A,'Office Calcs'!G61,'OT ECK Pivot'!B:B)</f>
        <v>0</v>
      </c>
      <c r="U61" s="3">
        <f>T61-SUMIF('OT ECK Pivot'!E:E,'Office Calcs'!G61,'OT ECK Pivot'!F:F)</f>
        <v>0</v>
      </c>
      <c r="V61" s="22">
        <f t="shared" si="8"/>
        <v>0</v>
      </c>
      <c r="W61" s="3" t="str">
        <f t="shared" si="9"/>
        <v/>
      </c>
      <c r="X61" s="214" t="str">
        <f t="shared" si="10"/>
        <v/>
      </c>
    </row>
    <row r="62" spans="4:24" x14ac:dyDescent="0.35">
      <c r="D62">
        <v>19215</v>
      </c>
      <c r="E62" t="str">
        <f>_xll.GLW_Segment_Description(F62,1,2)</f>
        <v>Error (Segment Value)</v>
      </c>
      <c r="G62" s="180" t="s">
        <v>69</v>
      </c>
      <c r="H62" s="89"/>
      <c r="I62" s="90"/>
      <c r="J62" s="162" t="str">
        <f t="shared" si="6"/>
        <v/>
      </c>
      <c r="K62" s="162"/>
      <c r="L62" s="162"/>
      <c r="M62" s="25">
        <f>SUMIF('Compass Order Summary'!M:M,'Office Calcs'!G62,'Compass Order Summary'!V:V)</f>
        <v>3.44</v>
      </c>
      <c r="N62" s="26">
        <f>SUMIFS('Compass Order Summary'!W:W,'Compass Order Summary'!M:M,'Office Calcs'!G62,'Compass Order Summary'!F:F,"BO")+SUMIFS('Compass Order Summary'!W:W,'Compass Order Summary'!M:M,'Office Calcs'!G62,'Compass Order Summary'!F:F,"CL")+SUMIFS('Compass Order Summary'!W:W,'Compass Order Summary'!M:M,'Office Calcs'!G62,'Compass Order Summary'!F:F,"CA")+SUMIFS('Compass Order Summary'!V:V,'Compass Order Summary'!M:M,'Office Calcs'!G62,'Compass Order Summary'!F:F,"EN")</f>
        <v>3.44</v>
      </c>
      <c r="O62" s="181"/>
      <c r="P62" s="183">
        <f t="shared" si="7"/>
        <v>1</v>
      </c>
      <c r="Q62" s="25">
        <f>SUMIF('Compass Order Summary'!M:M,'Office Calcs'!G62,'Compass Order Summary'!Y:Y)</f>
        <v>0</v>
      </c>
      <c r="R62" s="26">
        <f>SUMIF('Compass Order Summary'!M:M,'Office Calcs'!G62,'Compass Order Summary'!AC:AC)</f>
        <v>0</v>
      </c>
      <c r="S62" s="181" t="str">
        <f t="shared" si="5"/>
        <v/>
      </c>
      <c r="T62" s="51">
        <f>SUMIF('OT ECK Pivot'!A:A,'Office Calcs'!G62,'OT ECK Pivot'!B:B)</f>
        <v>1</v>
      </c>
      <c r="U62" s="3">
        <f>T62-SUMIF('OT ECK Pivot'!E:E,'Office Calcs'!G62,'OT ECK Pivot'!F:F)</f>
        <v>1</v>
      </c>
      <c r="V62" s="22">
        <f t="shared" si="8"/>
        <v>1</v>
      </c>
      <c r="W62" s="3" t="str">
        <f t="shared" si="9"/>
        <v/>
      </c>
      <c r="X62" s="214" t="str">
        <f t="shared" si="10"/>
        <v/>
      </c>
    </row>
    <row r="63" spans="4:24" x14ac:dyDescent="0.35">
      <c r="D63">
        <v>19215</v>
      </c>
      <c r="E63" t="str">
        <f>_xll.GLW_Segment_Description(F63,1,2)</f>
        <v>Error (Segment Value)</v>
      </c>
      <c r="G63" s="180" t="s">
        <v>518</v>
      </c>
      <c r="H63" s="89"/>
      <c r="I63" s="90"/>
      <c r="J63" s="162" t="str">
        <f t="shared" si="6"/>
        <v/>
      </c>
      <c r="K63" s="162"/>
      <c r="L63" s="162"/>
      <c r="M63" s="25">
        <f>SUMIF('Compass Order Summary'!M:M,'Office Calcs'!G63,'Compass Order Summary'!V:V)</f>
        <v>0</v>
      </c>
      <c r="N63" s="26">
        <f>SUMIFS('Compass Order Summary'!W:W,'Compass Order Summary'!M:M,'Office Calcs'!G63,'Compass Order Summary'!F:F,"BO")+SUMIFS('Compass Order Summary'!W:W,'Compass Order Summary'!M:M,'Office Calcs'!G63,'Compass Order Summary'!F:F,"CL")+SUMIFS('Compass Order Summary'!W:W,'Compass Order Summary'!M:M,'Office Calcs'!G63,'Compass Order Summary'!F:F,"CA")+SUMIFS('Compass Order Summary'!V:V,'Compass Order Summary'!M:M,'Office Calcs'!G63,'Compass Order Summary'!F:F,"EN")</f>
        <v>0</v>
      </c>
      <c r="O63" s="181"/>
      <c r="P63" s="183">
        <f t="shared" si="7"/>
        <v>0</v>
      </c>
      <c r="Q63" s="25">
        <f>SUMIF('Compass Order Summary'!M:M,'Office Calcs'!G63,'Compass Order Summary'!Y:Y)</f>
        <v>0</v>
      </c>
      <c r="R63" s="26">
        <f>SUMIF('Compass Order Summary'!M:M,'Office Calcs'!G63,'Compass Order Summary'!AC:AC)</f>
        <v>0</v>
      </c>
      <c r="S63" s="181" t="str">
        <f t="shared" si="5"/>
        <v/>
      </c>
      <c r="T63" s="51">
        <f>SUMIF('OT ECK Pivot'!A:A,'Office Calcs'!G63,'OT ECK Pivot'!B:B)</f>
        <v>0</v>
      </c>
      <c r="U63" s="3">
        <f>T63-SUMIF('OT ECK Pivot'!E:E,'Office Calcs'!G63,'OT ECK Pivot'!F:F)</f>
        <v>0</v>
      </c>
      <c r="V63" s="22">
        <f t="shared" si="8"/>
        <v>0</v>
      </c>
      <c r="W63" s="3" t="str">
        <f t="shared" si="9"/>
        <v/>
      </c>
      <c r="X63" s="214" t="str">
        <f t="shared" si="10"/>
        <v/>
      </c>
    </row>
    <row r="64" spans="4:24" x14ac:dyDescent="0.35">
      <c r="D64" s="50">
        <v>10004</v>
      </c>
      <c r="E64" t="str">
        <f>_xll.GLW_Segment_Description(F64,1,2)</f>
        <v>Error (Segment Value)</v>
      </c>
      <c r="G64" s="180" t="s">
        <v>1094</v>
      </c>
      <c r="H64" s="89"/>
      <c r="I64" s="90"/>
      <c r="J64" s="162" t="str">
        <f t="shared" si="6"/>
        <v/>
      </c>
      <c r="K64" s="162"/>
      <c r="L64" s="162"/>
      <c r="M64" s="25">
        <f>SUMIF('Compass Order Summary'!M:M,'Office Calcs'!G64,'Compass Order Summary'!V:V)</f>
        <v>0</v>
      </c>
      <c r="N64" s="26">
        <f>SUMIFS('Compass Order Summary'!W:W,'Compass Order Summary'!M:M,'Office Calcs'!G64,'Compass Order Summary'!F:F,"BO")+SUMIFS('Compass Order Summary'!W:W,'Compass Order Summary'!M:M,'Office Calcs'!G64,'Compass Order Summary'!F:F,"CL")+SUMIFS('Compass Order Summary'!W:W,'Compass Order Summary'!M:M,'Office Calcs'!G64,'Compass Order Summary'!F:F,"CA")+SUMIFS('Compass Order Summary'!V:V,'Compass Order Summary'!M:M,'Office Calcs'!G64,'Compass Order Summary'!F:F,"EN")</f>
        <v>0</v>
      </c>
      <c r="O64" s="181"/>
      <c r="P64" s="183">
        <f t="shared" si="7"/>
        <v>0</v>
      </c>
      <c r="Q64" s="25">
        <f>SUMIF('Compass Order Summary'!M:M,'Office Calcs'!G64,'Compass Order Summary'!Y:Y)</f>
        <v>0</v>
      </c>
      <c r="R64" s="26">
        <f>SUMIF('Compass Order Summary'!M:M,'Office Calcs'!G64,'Compass Order Summary'!AC:AC)</f>
        <v>0</v>
      </c>
      <c r="S64" s="181" t="str">
        <f t="shared" si="5"/>
        <v/>
      </c>
      <c r="T64" s="51">
        <f>SUMIF('OT ECK Pivot'!A:A,'Office Calcs'!G64,'OT ECK Pivot'!B:B)</f>
        <v>0</v>
      </c>
      <c r="U64" s="3">
        <f>T64-SUMIF('OT ECK Pivot'!E:E,'Office Calcs'!G64,'OT ECK Pivot'!F:F)</f>
        <v>0</v>
      </c>
      <c r="V64" s="22">
        <f t="shared" si="8"/>
        <v>0</v>
      </c>
      <c r="W64" s="3" t="str">
        <f t="shared" si="9"/>
        <v/>
      </c>
      <c r="X64" s="214" t="str">
        <f t="shared" si="10"/>
        <v/>
      </c>
    </row>
    <row r="65" spans="4:24" x14ac:dyDescent="0.35">
      <c r="D65">
        <v>19225</v>
      </c>
      <c r="E65" t="str">
        <f>_xll.GLW_Segment_Description(F65,1,2)</f>
        <v>ST JOSEPH OFFICE</v>
      </c>
      <c r="F65">
        <v>19225</v>
      </c>
      <c r="G65" t="s">
        <v>343</v>
      </c>
      <c r="H65" s="172">
        <f>SUMIF('Utilization Rpt'!O:O,'Office Calcs'!F65,'Utilization Rpt'!C:C)</f>
        <v>1568.75</v>
      </c>
      <c r="I65" s="173">
        <f>SUMIF('Utilization Rpt'!O:O,'Office Calcs'!F65,'Utilization Rpt'!F:F)</f>
        <v>3213</v>
      </c>
      <c r="J65" s="31">
        <f t="shared" ref="J65:J76" si="16">IFERROR(H65/I65,"")</f>
        <v>0.48825085589791473</v>
      </c>
      <c r="K65" s="31">
        <f>VLOOKUP(G65,Budget!B:K,10,FALSE)</f>
        <v>0.60509908168197202</v>
      </c>
      <c r="L65" s="31">
        <v>0.76426533845521005</v>
      </c>
      <c r="M65" s="25">
        <f>SUMIF('Compass Order Summary'!M:M,'Office Calcs'!G65,'Compass Order Summary'!V:V)</f>
        <v>596.21999999999991</v>
      </c>
      <c r="N65" s="26">
        <f>SUMIFS('Compass Order Summary'!W:W,'Compass Order Summary'!M:M,'Office Calcs'!G65,'Compass Order Summary'!F:F,"BO")+SUMIFS('Compass Order Summary'!W:W,'Compass Order Summary'!M:M,'Office Calcs'!G65,'Compass Order Summary'!F:F,"CL")+SUMIFS('Compass Order Summary'!W:W,'Compass Order Summary'!M:M,'Office Calcs'!G65,'Compass Order Summary'!F:F,"CA")+SUMIFS('Compass Order Summary'!V:V,'Compass Order Summary'!M:M,'Office Calcs'!G65,'Compass Order Summary'!F:F,"EN")</f>
        <v>583.99</v>
      </c>
      <c r="O65" s="181"/>
      <c r="P65" s="44">
        <f t="shared" si="7"/>
        <v>0.97948743752306211</v>
      </c>
      <c r="Q65" s="25">
        <f>SUMIF('Compass Order Summary'!M:M,'Office Calcs'!G65,'Compass Order Summary'!Y:Y)</f>
        <v>1663.4999999999998</v>
      </c>
      <c r="R65" s="26">
        <f>SUMIF('Compass Order Summary'!M:M,'Office Calcs'!G65,'Compass Order Summary'!AC:AC)</f>
        <v>2007.23</v>
      </c>
      <c r="S65" s="27">
        <f t="shared" si="5"/>
        <v>1.2066305981364593</v>
      </c>
      <c r="T65" s="51">
        <f>SUMIF('OT ECK Pivot'!A:A,'Office Calcs'!G65,'OT ECK Pivot'!B:B)</f>
        <v>13</v>
      </c>
      <c r="U65" s="3">
        <f>T65-SUMIF('OT ECK Pivot'!E:E,'Office Calcs'!G65,'OT ECK Pivot'!F:F)</f>
        <v>13</v>
      </c>
      <c r="V65" s="22">
        <f t="shared" si="8"/>
        <v>1</v>
      </c>
      <c r="W65" s="3" t="str">
        <f t="shared" si="9"/>
        <v>Pending</v>
      </c>
      <c r="X65" s="214" t="str">
        <f t="shared" si="10"/>
        <v/>
      </c>
    </row>
    <row r="66" spans="4:24" x14ac:dyDescent="0.35">
      <c r="D66">
        <v>19235</v>
      </c>
      <c r="E66" t="str">
        <f>_xll.GLW_Segment_Description(F66,1,2)</f>
        <v>VISALIA</v>
      </c>
      <c r="F66">
        <v>19235</v>
      </c>
      <c r="G66" t="s">
        <v>361</v>
      </c>
      <c r="H66" s="172">
        <f>SUMIF('Utilization Rpt'!O:O,'Office Calcs'!F66,'Utilization Rpt'!C:C)</f>
        <v>2831.5</v>
      </c>
      <c r="I66" s="173">
        <f>SUMIF('Utilization Rpt'!O:O,'Office Calcs'!F66,'Utilization Rpt'!F:F)</f>
        <v>5366.25</v>
      </c>
      <c r="J66" s="31">
        <f t="shared" si="16"/>
        <v>0.52764966224085719</v>
      </c>
      <c r="K66" s="31">
        <f>VLOOKUP(G66,Budget!B:K,10,FALSE)</f>
        <v>0.6129781420765027</v>
      </c>
      <c r="L66" s="31">
        <v>0.70864453743809774</v>
      </c>
      <c r="M66" s="25">
        <f>SUMIF('Compass Order Summary'!M:M,'Office Calcs'!G66,'Compass Order Summary'!V:V)</f>
        <v>299.57</v>
      </c>
      <c r="N66" s="26">
        <f>SUMIFS('Compass Order Summary'!W:W,'Compass Order Summary'!M:M,'Office Calcs'!G66,'Compass Order Summary'!F:F,"BO")+SUMIFS('Compass Order Summary'!W:W,'Compass Order Summary'!M:M,'Office Calcs'!G66,'Compass Order Summary'!F:F,"CL")+SUMIFS('Compass Order Summary'!W:W,'Compass Order Summary'!M:M,'Office Calcs'!G66,'Compass Order Summary'!F:F,"CA")+SUMIFS('Compass Order Summary'!V:V,'Compass Order Summary'!M:M,'Office Calcs'!G66,'Compass Order Summary'!F:F,"EN")</f>
        <v>311.52</v>
      </c>
      <c r="O66" s="181"/>
      <c r="P66" s="44">
        <f t="shared" si="7"/>
        <v>1.0398905097306139</v>
      </c>
      <c r="Q66" s="25">
        <f>SUMIF('Compass Order Summary'!M:M,'Office Calcs'!G66,'Compass Order Summary'!Y:Y)</f>
        <v>1078.1100000000001</v>
      </c>
      <c r="R66" s="26">
        <f>SUMIF('Compass Order Summary'!M:M,'Office Calcs'!G66,'Compass Order Summary'!AC:AC)</f>
        <v>1348.75</v>
      </c>
      <c r="S66" s="27">
        <f t="shared" si="5"/>
        <v>1.2510318984148183</v>
      </c>
      <c r="T66" s="51">
        <f>SUMIF('OT ECK Pivot'!A:A,'Office Calcs'!G66,'OT ECK Pivot'!B:B)</f>
        <v>20</v>
      </c>
      <c r="U66" s="3">
        <f>T66-SUMIF('OT ECK Pivot'!E:E,'Office Calcs'!G66,'OT ECK Pivot'!F:F)</f>
        <v>18</v>
      </c>
      <c r="V66" s="22">
        <f t="shared" si="8"/>
        <v>0.9</v>
      </c>
      <c r="W66" s="3" t="str">
        <f t="shared" si="9"/>
        <v>Pending</v>
      </c>
      <c r="X66" s="214" t="str">
        <f t="shared" si="10"/>
        <v/>
      </c>
    </row>
    <row r="67" spans="4:24" x14ac:dyDescent="0.35">
      <c r="D67">
        <v>19315</v>
      </c>
      <c r="E67" t="str">
        <f>_xll.GLW_Segment_Description(F67,1,2)</f>
        <v>CHINA (SHANGHAI) OFFICE</v>
      </c>
      <c r="F67">
        <v>19315</v>
      </c>
      <c r="G67" t="s">
        <v>139</v>
      </c>
      <c r="H67" s="172">
        <f>SUMIF('Utilization Rpt'!O:O,'Office Calcs'!F67,'Utilization Rpt'!C:C)</f>
        <v>4914</v>
      </c>
      <c r="I67" s="173">
        <f>SUMIF('Utilization Rpt'!O:O,'Office Calcs'!F67,'Utilization Rpt'!F:F)</f>
        <v>6116</v>
      </c>
      <c r="J67" s="31">
        <f>IFERROR(H67/I67,"")</f>
        <v>0.80346631785480704</v>
      </c>
      <c r="K67" s="31">
        <f>VLOOKUP(G67,Budget!B:K,10,FALSE)</f>
        <v>0.6559191176470589</v>
      </c>
      <c r="L67" s="31">
        <v>0.67343112296439978</v>
      </c>
      <c r="M67" s="25">
        <f>SUMIF('Compass Order Summary'!M:M,'Office Calcs'!G67,'Compass Order Summary'!V:V)</f>
        <v>1206.5699999999997</v>
      </c>
      <c r="N67" s="26">
        <f>SUMIFS('Compass Order Summary'!W:W,'Compass Order Summary'!M:M,'Office Calcs'!G67,'Compass Order Summary'!F:F,"BO")+SUMIFS('Compass Order Summary'!W:W,'Compass Order Summary'!M:M,'Office Calcs'!G67,'Compass Order Summary'!F:F,"CL")+SUMIFS('Compass Order Summary'!W:W,'Compass Order Summary'!M:M,'Office Calcs'!G67,'Compass Order Summary'!F:F,"CA")+SUMIFS('Compass Order Summary'!V:V,'Compass Order Summary'!M:M,'Office Calcs'!G67,'Compass Order Summary'!F:F,"EN")</f>
        <v>1134.8699999999997</v>
      </c>
      <c r="O67" s="181"/>
      <c r="P67" s="44">
        <f>IFERROR(N67/M67,0)</f>
        <v>0.94057534995897452</v>
      </c>
      <c r="Q67" s="25">
        <f>SUMIF('Compass Order Summary'!M:M,'Office Calcs'!G67,'Compass Order Summary'!Y:Y)</f>
        <v>2900</v>
      </c>
      <c r="R67" s="26">
        <f>SUMIF('Compass Order Summary'!M:M,'Office Calcs'!G67,'Compass Order Summary'!AC:AC)</f>
        <v>3589.25</v>
      </c>
      <c r="S67" s="27">
        <f>IFERROR(R67/Q67,"")</f>
        <v>1.2376724137931034</v>
      </c>
      <c r="T67" s="51">
        <f>SUMIF('OT ECK Pivot'!A:A,'Office Calcs'!G67,'OT ECK Pivot'!B:B)</f>
        <v>46</v>
      </c>
      <c r="U67" s="3">
        <f>T67-SUMIF('OT ECK Pivot'!E:E,'Office Calcs'!G67,'OT ECK Pivot'!F:F)</f>
        <v>46</v>
      </c>
      <c r="V67" s="22">
        <f>IFERROR(U67/T67,0)</f>
        <v>1</v>
      </c>
      <c r="W67" s="3">
        <f t="shared" si="9"/>
        <v>0</v>
      </c>
      <c r="X67" s="214" t="str">
        <f t="shared" si="10"/>
        <v/>
      </c>
    </row>
    <row r="68" spans="4:24" x14ac:dyDescent="0.35">
      <c r="D68">
        <v>15790</v>
      </c>
      <c r="E68" t="str">
        <f>_xll.GLW_Segment_Description(F68,1,2)</f>
        <v>BUTLER MANUFACTURAS - MEXICO CITY (BBNA ENG)</v>
      </c>
      <c r="F68">
        <v>15790</v>
      </c>
      <c r="G68" t="s">
        <v>281</v>
      </c>
      <c r="H68" s="172">
        <f>SUMIF('Utilization Rpt'!O:O,'Office Calcs'!F68,'Utilization Rpt'!C:C)</f>
        <v>4530.7</v>
      </c>
      <c r="I68" s="173">
        <f>SUMIF('Utilization Rpt'!O:O,'Office Calcs'!F68,'Utilization Rpt'!F:F)</f>
        <v>8520.2000000000007</v>
      </c>
      <c r="J68" s="31">
        <f t="shared" si="16"/>
        <v>0.53175981784465143</v>
      </c>
      <c r="K68" s="31">
        <f>VLOOKUP(G68,Budget!B:K,10,FALSE)</f>
        <v>0.58571428571428574</v>
      </c>
      <c r="L68" s="31">
        <v>0.70012087666691469</v>
      </c>
      <c r="M68" s="25">
        <f>SUMIF('Compass Order Summary'!M:M,'Office Calcs'!G68,'Compass Order Summary'!V:V)</f>
        <v>3369.1400000000003</v>
      </c>
      <c r="N68" s="26">
        <f>SUMIFS('Compass Order Summary'!W:W,'Compass Order Summary'!M:M,'Office Calcs'!G68,'Compass Order Summary'!F:F,"BO")+SUMIFS('Compass Order Summary'!W:W,'Compass Order Summary'!M:M,'Office Calcs'!G68,'Compass Order Summary'!F:F,"CL")+SUMIFS('Compass Order Summary'!W:W,'Compass Order Summary'!M:M,'Office Calcs'!G68,'Compass Order Summary'!F:F,"CA")+SUMIFS('Compass Order Summary'!V:V,'Compass Order Summary'!M:M,'Office Calcs'!G68,'Compass Order Summary'!F:F,"EN")</f>
        <v>3410.4499999999989</v>
      </c>
      <c r="O68" s="181"/>
      <c r="P68" s="44">
        <f t="shared" si="7"/>
        <v>1.0122612892310794</v>
      </c>
      <c r="Q68" s="25">
        <f>SUMIF('Compass Order Summary'!M:M,'Office Calcs'!G68,'Compass Order Summary'!Y:Y)</f>
        <v>6275.6</v>
      </c>
      <c r="R68" s="26">
        <f>SUMIF('Compass Order Summary'!M:M,'Office Calcs'!G68,'Compass Order Summary'!AC:AC)</f>
        <v>7509.4</v>
      </c>
      <c r="S68" s="27">
        <f t="shared" si="5"/>
        <v>1.1966027152782204</v>
      </c>
      <c r="T68" s="51">
        <f>SUMIF('OT ECK Pivot'!A:A,'Office Calcs'!G68,'OT ECK Pivot'!B:B)</f>
        <v>118</v>
      </c>
      <c r="U68" s="3">
        <f>T68-SUMIF('OT ECK Pivot'!E:E,'Office Calcs'!G68,'OT ECK Pivot'!F:F)</f>
        <v>112</v>
      </c>
      <c r="V68" s="22">
        <f t="shared" si="8"/>
        <v>0.94915254237288138</v>
      </c>
      <c r="W68" s="3" t="str">
        <f t="shared" si="9"/>
        <v>Pending</v>
      </c>
      <c r="X68" s="214" t="str">
        <f t="shared" si="10"/>
        <v/>
      </c>
    </row>
    <row r="69" spans="4:24" x14ac:dyDescent="0.35">
      <c r="D69">
        <v>10152</v>
      </c>
      <c r="E69" t="str">
        <f>_xll.GLW_Segment_Description(F69,1,2)</f>
        <v>INDIA ENGINEERING OFFICE</v>
      </c>
      <c r="F69">
        <v>10152</v>
      </c>
      <c r="G69" t="s">
        <v>204</v>
      </c>
      <c r="H69" s="172">
        <f>SUMIF('Utilization Rpt'!O:O,'Office Calcs'!F69,'Utilization Rpt'!C:C)</f>
        <v>6316.8400000000011</v>
      </c>
      <c r="I69" s="173">
        <f>SUMIF('Utilization Rpt'!O:O,'Office Calcs'!F69,'Utilization Rpt'!F:F)</f>
        <v>10783.6</v>
      </c>
      <c r="J69" s="31">
        <f t="shared" si="16"/>
        <v>0.58578211357988064</v>
      </c>
      <c r="K69" s="31">
        <f>VLOOKUP(G69,Budget!B:K,10,FALSE)</f>
        <v>0.66497360084477297</v>
      </c>
      <c r="L69" s="31">
        <v>0.77925058935439828</v>
      </c>
      <c r="M69" s="25">
        <f>SUMIF('Compass Order Summary'!M:M,'Office Calcs'!G69,'Compass Order Summary'!V:V)</f>
        <v>3109.81</v>
      </c>
      <c r="N69" s="26">
        <f>SUMIFS('Compass Order Summary'!W:W,'Compass Order Summary'!M:M,'Office Calcs'!G69,'Compass Order Summary'!F:F,"BO")+SUMIFS('Compass Order Summary'!W:W,'Compass Order Summary'!M:M,'Office Calcs'!G69,'Compass Order Summary'!F:F,"CL")+SUMIFS('Compass Order Summary'!W:W,'Compass Order Summary'!M:M,'Office Calcs'!G69,'Compass Order Summary'!F:F,"CA")+SUMIFS('Compass Order Summary'!V:V,'Compass Order Summary'!M:M,'Office Calcs'!G69,'Compass Order Summary'!F:F,"EN")</f>
        <v>2484.7399999999993</v>
      </c>
      <c r="O69" s="181"/>
      <c r="P69" s="44">
        <f t="shared" si="7"/>
        <v>0.79900058202912694</v>
      </c>
      <c r="Q69" s="25">
        <f>SUMIF('Compass Order Summary'!M:M,'Office Calcs'!G69,'Compass Order Summary'!Y:Y)</f>
        <v>8324.75</v>
      </c>
      <c r="R69" s="26">
        <f>SUMIF('Compass Order Summary'!M:M,'Office Calcs'!G69,'Compass Order Summary'!AC:AC)</f>
        <v>9368.86</v>
      </c>
      <c r="S69" s="27">
        <f t="shared" si="5"/>
        <v>1.1254223850566083</v>
      </c>
      <c r="T69" s="51">
        <f>SUMIF('OT ECK Pivot'!A:A,'Office Calcs'!G69,'OT ECK Pivot'!B:B)</f>
        <v>43</v>
      </c>
      <c r="U69" s="3">
        <f>T69-SUMIF('OT ECK Pivot'!E:E,'Office Calcs'!G69,'OT ECK Pivot'!F:F)</f>
        <v>36</v>
      </c>
      <c r="V69" s="22">
        <f t="shared" si="8"/>
        <v>0.83720930232558144</v>
      </c>
      <c r="W69" s="3" t="str">
        <f t="shared" si="9"/>
        <v>Pending</v>
      </c>
      <c r="X69" s="214" t="str">
        <f t="shared" si="10"/>
        <v/>
      </c>
    </row>
    <row r="70" spans="4:24" x14ac:dyDescent="0.35">
      <c r="E70" t="str">
        <f>_xll.GLW_Segment_Description(F70,1,2)</f>
        <v>Error (Segment Value)</v>
      </c>
      <c r="G70" s="180" t="s">
        <v>761</v>
      </c>
      <c r="H70" s="89"/>
      <c r="I70" s="90"/>
      <c r="J70" s="162" t="str">
        <f t="shared" si="16"/>
        <v/>
      </c>
      <c r="K70" s="162"/>
      <c r="L70" s="162"/>
      <c r="M70" s="184">
        <f>SUMIF('Compass Order Summary'!M:M,'Office Calcs'!G70,'Compass Order Summary'!V:V)</f>
        <v>123.07</v>
      </c>
      <c r="N70" s="185">
        <f>SUMIFS('Compass Order Summary'!W:W,'Compass Order Summary'!M:M,'Office Calcs'!G70,'Compass Order Summary'!F:F,"BO")+SUMIFS('Compass Order Summary'!W:W,'Compass Order Summary'!M:M,'Office Calcs'!G70,'Compass Order Summary'!F:F,"CL")+SUMIFS('Compass Order Summary'!W:W,'Compass Order Summary'!M:M,'Office Calcs'!G70,'Compass Order Summary'!F:F,"CA")+SUMIFS('Compass Order Summary'!V:V,'Compass Order Summary'!M:M,'Office Calcs'!G70,'Compass Order Summary'!F:F,"EN")</f>
        <v>163.59000000000003</v>
      </c>
      <c r="O70" s="181"/>
      <c r="P70" s="183">
        <f t="shared" si="7"/>
        <v>1.3292435199479975</v>
      </c>
      <c r="Q70" s="184">
        <f>SUMIF('Compass Order Summary'!M:M,'Office Calcs'!G70,'Compass Order Summary'!Y:Y)</f>
        <v>730</v>
      </c>
      <c r="R70" s="185">
        <f>SUMIF('Compass Order Summary'!M:M,'Office Calcs'!G70,'Compass Order Summary'!AC:AC)</f>
        <v>0</v>
      </c>
      <c r="S70" s="181">
        <f t="shared" si="5"/>
        <v>0</v>
      </c>
      <c r="T70" s="184">
        <f>SUMIF('OT ECK Pivot'!A:A,'Office Calcs'!G70,'OT ECK Pivot'!B:B)</f>
        <v>8</v>
      </c>
      <c r="U70" s="186">
        <f>T70-SUMIF('OT ECK Pivot'!E:E,'Office Calcs'!G70,'OT ECK Pivot'!F:F)</f>
        <v>8</v>
      </c>
      <c r="V70" s="187">
        <f t="shared" si="8"/>
        <v>1</v>
      </c>
      <c r="W70" s="186" t="str">
        <f t="shared" si="9"/>
        <v/>
      </c>
      <c r="X70" s="214" t="str">
        <f t="shared" si="10"/>
        <v/>
      </c>
    </row>
    <row r="71" spans="4:24" x14ac:dyDescent="0.35">
      <c r="E71" t="str">
        <f>_xll.GLW_Segment_Description(F71,1,2)</f>
        <v>Error (Segment Value)</v>
      </c>
      <c r="G71" s="180" t="s">
        <v>714</v>
      </c>
      <c r="H71" s="89"/>
      <c r="I71" s="90"/>
      <c r="J71" s="162" t="str">
        <f t="shared" si="16"/>
        <v/>
      </c>
      <c r="K71" s="162"/>
      <c r="L71" s="162"/>
      <c r="M71" s="184">
        <f>SUMIF('Compass Order Summary'!M:M,'Office Calcs'!G71,'Compass Order Summary'!V:V)</f>
        <v>232.75</v>
      </c>
      <c r="N71" s="185">
        <f>SUMIFS('Compass Order Summary'!W:W,'Compass Order Summary'!M:M,'Office Calcs'!G71,'Compass Order Summary'!F:F,"BO")+SUMIFS('Compass Order Summary'!W:W,'Compass Order Summary'!M:M,'Office Calcs'!G71,'Compass Order Summary'!F:F,"CL")+SUMIFS('Compass Order Summary'!W:W,'Compass Order Summary'!M:M,'Office Calcs'!G71,'Compass Order Summary'!F:F,"CA")+SUMIFS('Compass Order Summary'!V:V,'Compass Order Summary'!M:M,'Office Calcs'!G71,'Compass Order Summary'!F:F,"EN")</f>
        <v>168.62</v>
      </c>
      <c r="O71" s="181"/>
      <c r="P71" s="183">
        <f t="shared" si="7"/>
        <v>0.72446831364124598</v>
      </c>
      <c r="Q71" s="184">
        <f>SUMIF('Compass Order Summary'!M:M,'Office Calcs'!G71,'Compass Order Summary'!Y:Y)</f>
        <v>0</v>
      </c>
      <c r="R71" s="185">
        <f>SUMIF('Compass Order Summary'!M:M,'Office Calcs'!G71,'Compass Order Summary'!AC:AC)</f>
        <v>0</v>
      </c>
      <c r="S71" s="181" t="str">
        <f t="shared" si="5"/>
        <v/>
      </c>
      <c r="T71" s="184">
        <f>SUMIF('OT ECK Pivot'!A:A,'Office Calcs'!G71,'OT ECK Pivot'!B:B)</f>
        <v>5</v>
      </c>
      <c r="U71" s="186">
        <f>T71-SUMIF('OT ECK Pivot'!E:E,'Office Calcs'!G71,'OT ECK Pivot'!F:F)</f>
        <v>5</v>
      </c>
      <c r="V71" s="187">
        <f t="shared" si="8"/>
        <v>1</v>
      </c>
      <c r="W71" s="186" t="str">
        <f t="shared" si="9"/>
        <v/>
      </c>
      <c r="X71" s="214" t="str">
        <f t="shared" si="10"/>
        <v/>
      </c>
    </row>
    <row r="72" spans="4:24" x14ac:dyDescent="0.35">
      <c r="D72">
        <v>19505</v>
      </c>
      <c r="E72" t="str">
        <f>_xll.GLW_Segment_Description(F72,1,2)</f>
        <v>ENGINEERING EXCELLENCE</v>
      </c>
      <c r="F72">
        <v>19505</v>
      </c>
      <c r="G72" s="50" t="s">
        <v>338</v>
      </c>
      <c r="H72" s="172">
        <f>SUMIF('Utilization Rpt'!O:O,'Office Calcs'!F72,'Utilization Rpt'!C:C)</f>
        <v>1941.5</v>
      </c>
      <c r="I72" s="173">
        <f>SUMIF('Utilization Rpt'!O:O,'Office Calcs'!F72,'Utilization Rpt'!F:F)</f>
        <v>1994.5</v>
      </c>
      <c r="J72" s="31">
        <f t="shared" si="16"/>
        <v>0.97342692404111308</v>
      </c>
      <c r="K72" s="31">
        <f>VLOOKUP(G72,Budget!B:K,10,FALSE)</f>
        <v>1</v>
      </c>
      <c r="L72" s="31">
        <v>1</v>
      </c>
      <c r="M72" s="25">
        <f>SUMIF('Compass Order Summary'!M:M,'Office Calcs'!G72,'Compass Order Summary'!V:V)</f>
        <v>1185.42</v>
      </c>
      <c r="N72" s="26">
        <f>SUMIFS('Compass Order Summary'!W:W,'Compass Order Summary'!M:M,'Office Calcs'!G72,'Compass Order Summary'!F:F,"BO")+SUMIFS('Compass Order Summary'!W:W,'Compass Order Summary'!M:M,'Office Calcs'!G72,'Compass Order Summary'!F:F,"CL")+SUMIFS('Compass Order Summary'!W:W,'Compass Order Summary'!M:M,'Office Calcs'!G72,'Compass Order Summary'!F:F,"CA")+SUMIFS('Compass Order Summary'!V:V,'Compass Order Summary'!M:M,'Office Calcs'!G72,'Compass Order Summary'!F:F,"EN")</f>
        <v>1260.2800000000002</v>
      </c>
      <c r="O72" s="181"/>
      <c r="P72" s="44">
        <f t="shared" si="7"/>
        <v>1.063150613284743</v>
      </c>
      <c r="Q72" s="25">
        <f>SUMIF('Compass Order Summary'!M:M,'Office Calcs'!G72,'Compass Order Summary'!Y:Y)</f>
        <v>1240.6600000000001</v>
      </c>
      <c r="R72" s="26">
        <f>SUMIF('Compass Order Summary'!M:M,'Office Calcs'!G72,'Compass Order Summary'!AC:AC)</f>
        <v>1356.3899999999999</v>
      </c>
      <c r="S72" s="27">
        <f t="shared" si="5"/>
        <v>1.0932809955991165</v>
      </c>
      <c r="T72" s="51">
        <f>SUMIF('OT ECK Pivot'!A:A,'Office Calcs'!G72,'OT ECK Pivot'!B:B)</f>
        <v>21</v>
      </c>
      <c r="U72" s="3">
        <f>T72-SUMIF('OT ECK Pivot'!E:E,'Office Calcs'!G72,'OT ECK Pivot'!F:F)</f>
        <v>20</v>
      </c>
      <c r="V72" s="22">
        <f t="shared" si="8"/>
        <v>0.95238095238095233</v>
      </c>
      <c r="W72" s="3" t="str">
        <f t="shared" si="9"/>
        <v>Pending</v>
      </c>
      <c r="X72" s="214" t="str">
        <f t="shared" si="10"/>
        <v/>
      </c>
    </row>
    <row r="73" spans="4:24" x14ac:dyDescent="0.35">
      <c r="D73" s="50">
        <v>19220</v>
      </c>
      <c r="E73" t="str">
        <f>_xll.GLW_Segment_Description(F73,1,2)</f>
        <v>BSC ENGINEERGS</v>
      </c>
      <c r="F73" s="50">
        <v>19220</v>
      </c>
      <c r="G73" s="50" t="s">
        <v>565</v>
      </c>
      <c r="H73" s="90"/>
      <c r="I73" s="90"/>
      <c r="J73" s="162" t="str">
        <f t="shared" si="16"/>
        <v/>
      </c>
      <c r="K73" s="162"/>
      <c r="L73" s="162"/>
      <c r="M73" s="165">
        <f>SUMIF('Compass Order Summary'!M:M,'Office Calcs'!G73,'Compass Order Summary'!V:V)</f>
        <v>0.56000000000000005</v>
      </c>
      <c r="N73" s="164">
        <f>SUMIFS('Compass Order Summary'!W:W,'Compass Order Summary'!M:M,'Office Calcs'!G73,'Compass Order Summary'!F:F,"BO")+SUMIFS('Compass Order Summary'!W:W,'Compass Order Summary'!M:M,'Office Calcs'!G73,'Compass Order Summary'!F:F,"CL")+SUMIFS('Compass Order Summary'!W:W,'Compass Order Summary'!M:M,'Office Calcs'!G73,'Compass Order Summary'!F:F,"CA")+SUMIFS('Compass Order Summary'!V:V,'Compass Order Summary'!M:M,'Office Calcs'!G73,'Compass Order Summary'!F:F,"EN")</f>
        <v>0.62</v>
      </c>
      <c r="O73" s="181"/>
      <c r="P73" s="44">
        <f t="shared" si="7"/>
        <v>1.107142857142857</v>
      </c>
      <c r="Q73" s="165">
        <f>SUMIF('Compass Order Summary'!M:M,'Office Calcs'!G73,'Compass Order Summary'!Y:Y)</f>
        <v>0</v>
      </c>
      <c r="R73" s="164">
        <f>SUMIF('Compass Order Summary'!M:M,'Office Calcs'!G73,'Compass Order Summary'!AC:AC)</f>
        <v>0</v>
      </c>
      <c r="S73" s="182" t="str">
        <f t="shared" si="5"/>
        <v/>
      </c>
      <c r="T73" s="165">
        <f>SUMIF('OT ECK Pivot'!A:A,'Office Calcs'!G73,'OT ECK Pivot'!B:B)</f>
        <v>0</v>
      </c>
      <c r="U73" s="166">
        <f>T73-SUMIF('OT ECK Pivot'!E:E,'Office Calcs'!G73,'OT ECK Pivot'!F:F)</f>
        <v>0</v>
      </c>
      <c r="V73" s="22">
        <f t="shared" si="8"/>
        <v>0</v>
      </c>
      <c r="W73" s="3" t="str">
        <f t="shared" si="9"/>
        <v/>
      </c>
      <c r="X73" s="214" t="str">
        <f t="shared" si="10"/>
        <v/>
      </c>
    </row>
    <row r="74" spans="4:24" x14ac:dyDescent="0.35">
      <c r="D74" s="50">
        <v>10004</v>
      </c>
      <c r="E74" t="str">
        <f>_xll.GLW_Segment_Description(F74,1,2)</f>
        <v>BLUESCOPE BUILDINGS GROUP ADMIN</v>
      </c>
      <c r="F74" s="50">
        <v>10004</v>
      </c>
      <c r="G74" s="179" t="s">
        <v>114</v>
      </c>
      <c r="H74" s="25">
        <f>SUMIF('Utilization Rpt'!O:O,'Office Calcs'!F74,'Utilization Rpt'!C:C)</f>
        <v>7567.0599999999995</v>
      </c>
      <c r="I74" s="26">
        <f>SUMIF('Utilization Rpt'!O:O,'Office Calcs'!F74,'Utilization Rpt'!F:F)</f>
        <v>10824.06</v>
      </c>
      <c r="J74" s="31">
        <f t="shared" si="16"/>
        <v>0.6990962725631602</v>
      </c>
      <c r="K74" s="31"/>
      <c r="L74" s="31"/>
      <c r="M74" s="25">
        <f>SUMIF('Compass Order Summary'!M:M,'Office Calcs'!G74,'Compass Order Summary'!V:V)</f>
        <v>830.16000000000008</v>
      </c>
      <c r="N74" s="26">
        <f>SUMIFS('Compass Order Summary'!W:W,'Compass Order Summary'!M:M,'Office Calcs'!G74,'Compass Order Summary'!F:F,"BO")+SUMIFS('Compass Order Summary'!W:W,'Compass Order Summary'!M:M,'Office Calcs'!G74,'Compass Order Summary'!F:F,"CL")+SUMIFS('Compass Order Summary'!W:W,'Compass Order Summary'!M:M,'Office Calcs'!G74,'Compass Order Summary'!F:F,"CA")+SUMIFS('Compass Order Summary'!V:V,'Compass Order Summary'!M:M,'Office Calcs'!G74,'Compass Order Summary'!F:F,"EN")</f>
        <v>1185.7000000000005</v>
      </c>
      <c r="O74" s="181"/>
      <c r="P74" s="183">
        <f t="shared" si="7"/>
        <v>1.4282788859978803</v>
      </c>
      <c r="Q74" s="25">
        <f>SUMIF('Compass Order Summary'!M:M,'Office Calcs'!G74,'Compass Order Summary'!Y:Y)</f>
        <v>2357</v>
      </c>
      <c r="R74" s="26">
        <f>SUMIF('Compass Order Summary'!M:M,'Office Calcs'!G74,'Compass Order Summary'!AC:AC)</f>
        <v>1780.3</v>
      </c>
      <c r="S74" s="181">
        <f t="shared" si="5"/>
        <v>0.75532456512515911</v>
      </c>
      <c r="T74" s="51">
        <f>SUMIF('OT ECK Pivot'!A:A,'Office Calcs'!G74,'OT ECK Pivot'!B:B)</f>
        <v>26</v>
      </c>
      <c r="U74" s="3">
        <f>T74-SUMIF('OT ECK Pivot'!E:E,'Office Calcs'!G74,'OT ECK Pivot'!F:F)</f>
        <v>16</v>
      </c>
      <c r="V74" s="22">
        <f t="shared" si="8"/>
        <v>0.61538461538461542</v>
      </c>
      <c r="W74" s="3" t="str">
        <f t="shared" si="9"/>
        <v/>
      </c>
      <c r="X74" s="214" t="str">
        <f t="shared" si="10"/>
        <v/>
      </c>
    </row>
    <row r="75" spans="4:24" ht="14.25" customHeight="1" x14ac:dyDescent="0.35">
      <c r="D75">
        <v>19145</v>
      </c>
      <c r="E75" t="str">
        <f>_xll.GLW_Segment_Description(F75,1,2)</f>
        <v>Error (Segment Value)</v>
      </c>
      <c r="F75" s="50"/>
      <c r="G75" s="179" t="s">
        <v>63</v>
      </c>
      <c r="H75" s="90"/>
      <c r="I75" s="90"/>
      <c r="J75" s="162" t="str">
        <f t="shared" si="16"/>
        <v/>
      </c>
      <c r="K75" s="162"/>
      <c r="L75" s="162"/>
      <c r="M75" s="25">
        <f>SUMIF('Compass Order Summary'!M:M,'Office Calcs'!G75,'Compass Order Summary'!V:V)</f>
        <v>0.55000000000000004</v>
      </c>
      <c r="N75" s="26">
        <f>SUMIFS('Compass Order Summary'!W:W,'Compass Order Summary'!M:M,'Office Calcs'!G75,'Compass Order Summary'!F:F,"BO")+SUMIFS('Compass Order Summary'!W:W,'Compass Order Summary'!M:M,'Office Calcs'!G75,'Compass Order Summary'!F:F,"CL")+SUMIFS('Compass Order Summary'!W:W,'Compass Order Summary'!M:M,'Office Calcs'!G75,'Compass Order Summary'!F:F,"CA")+SUMIFS('Compass Order Summary'!V:V,'Compass Order Summary'!M:M,'Office Calcs'!G75,'Compass Order Summary'!F:F,"EN")</f>
        <v>0.68</v>
      </c>
      <c r="O75" s="181"/>
      <c r="P75" s="183">
        <f t="shared" si="7"/>
        <v>1.2363636363636363</v>
      </c>
      <c r="Q75" s="25">
        <f>SUMIF('Compass Order Summary'!M:M,'Office Calcs'!G75,'Compass Order Summary'!Y:Y)</f>
        <v>0</v>
      </c>
      <c r="R75" s="26">
        <f>SUMIF('Compass Order Summary'!M:M,'Office Calcs'!G75,'Compass Order Summary'!AC:AC)</f>
        <v>0</v>
      </c>
      <c r="S75" s="181" t="str">
        <f t="shared" si="5"/>
        <v/>
      </c>
      <c r="T75" s="51">
        <f>SUMIF('OT ECK Pivot'!A:A,'Office Calcs'!G75,'OT ECK Pivot'!B:B)</f>
        <v>0</v>
      </c>
      <c r="U75" s="3">
        <f>T75-SUMIF('OT ECK Pivot'!E:E,'Office Calcs'!G75,'OT ECK Pivot'!F:F)</f>
        <v>0</v>
      </c>
      <c r="V75" s="22">
        <f t="shared" si="8"/>
        <v>0</v>
      </c>
      <c r="W75" s="3" t="str">
        <f t="shared" si="9"/>
        <v/>
      </c>
      <c r="X75" s="214" t="str">
        <f t="shared" si="10"/>
        <v/>
      </c>
    </row>
    <row r="76" spans="4:24" ht="14.25" customHeight="1" x14ac:dyDescent="0.35">
      <c r="D76" s="50">
        <v>19325</v>
      </c>
      <c r="E76" t="str">
        <f>_xll.GLW_Segment_Description(F76,1,2)</f>
        <v>CHINA (XIAN) OFFICE</v>
      </c>
      <c r="F76" s="50">
        <v>19325</v>
      </c>
      <c r="G76" s="179" t="s">
        <v>1257</v>
      </c>
      <c r="H76" s="172">
        <f>SUMIF('Utilization Rpt'!O:O,'Office Calcs'!F76,'Utilization Rpt'!C:C)</f>
        <v>1209</v>
      </c>
      <c r="I76" s="173">
        <f>SUMIF('Utilization Rpt'!O:O,'Office Calcs'!F76,'Utilization Rpt'!F:F)</f>
        <v>3152</v>
      </c>
      <c r="J76" s="31">
        <f t="shared" si="16"/>
        <v>0.38356598984771573</v>
      </c>
      <c r="K76" s="31"/>
      <c r="L76" s="31"/>
      <c r="M76" s="25">
        <f>SUMIF('Compass Order Summary'!M:M,'Office Calcs'!G76,'Compass Order Summary'!V:V)</f>
        <v>240.24</v>
      </c>
      <c r="N76" s="26">
        <f>SUMIFS('Compass Order Summary'!W:W,'Compass Order Summary'!M:M,'Office Calcs'!G76,'Compass Order Summary'!F:F,"BO")+SUMIFS('Compass Order Summary'!W:W,'Compass Order Summary'!M:M,'Office Calcs'!G76,'Compass Order Summary'!F:F,"CL")+SUMIFS('Compass Order Summary'!W:W,'Compass Order Summary'!M:M,'Office Calcs'!G76,'Compass Order Summary'!F:F,"CA")+SUMIFS('Compass Order Summary'!V:V,'Compass Order Summary'!M:M,'Office Calcs'!G76,'Compass Order Summary'!F:F,"EN")</f>
        <v>240.24</v>
      </c>
      <c r="O76" s="181"/>
      <c r="P76" s="161"/>
      <c r="Q76" s="25">
        <f>SUMIF('Compass Order Summary'!M:M,'Office Calcs'!G76,'Compass Order Summary'!Y:Y)</f>
        <v>240</v>
      </c>
      <c r="R76" s="26">
        <f>SUMIF('Compass Order Summary'!M:M,'Office Calcs'!G76,'Compass Order Summary'!AC:AC)</f>
        <v>403</v>
      </c>
      <c r="S76" s="27">
        <f>IFERROR(R76/Q76,"")</f>
        <v>1.6791666666666667</v>
      </c>
      <c r="T76" s="51">
        <f>SUMIF('OT ECK Pivot'!A:A,'Office Calcs'!G76,'OT ECK Pivot'!B:B)</f>
        <v>10</v>
      </c>
      <c r="U76" s="3">
        <f>T76-SUMIF('OT ECK Pivot'!E:E,'Office Calcs'!G76,'OT ECK Pivot'!F:F)</f>
        <v>10</v>
      </c>
      <c r="V76" s="22">
        <f t="shared" ref="V76" si="17">IFERROR(U76/T76,0)</f>
        <v>1</v>
      </c>
      <c r="W76" s="22" t="str">
        <f t="shared" si="9"/>
        <v/>
      </c>
    </row>
    <row r="77" spans="4:24" x14ac:dyDescent="0.35">
      <c r="H77" s="3">
        <f>SUM(H76,H72,H65:H69,H45:H60)</f>
        <v>48721.82</v>
      </c>
      <c r="I77" s="3">
        <f>SUM(I76,I72,I65:I69,I45:I60)</f>
        <v>80339.97</v>
      </c>
      <c r="J77" s="108" t="s">
        <v>1425</v>
      </c>
      <c r="K77" s="178"/>
      <c r="L77" s="178"/>
      <c r="M77" s="110">
        <f>SUM(M45:M75)-M74-M71-M70+M76</f>
        <v>17728.77</v>
      </c>
      <c r="N77" s="110">
        <f>SUM(N45:N75)-N74-N71-N70+N76</f>
        <v>16942.54</v>
      </c>
      <c r="O77" s="109"/>
      <c r="P77" s="140">
        <f t="shared" si="7"/>
        <v>0.95565230977670756</v>
      </c>
      <c r="Q77" s="110">
        <f>SUM(Q45:Q75)-Q74-Q73-Q70-Q71+Q76</f>
        <v>37260.04</v>
      </c>
      <c r="R77" s="110">
        <f>SUM(R45:R75)-R74-R73-R70-R71+R76</f>
        <v>45590.36</v>
      </c>
      <c r="S77" s="109">
        <f t="shared" si="5"/>
        <v>1.2235724921390314</v>
      </c>
      <c r="T77" s="110">
        <f>SUM(T45:T75)-T74-T73-T70-T71+T76</f>
        <v>443</v>
      </c>
      <c r="U77" s="110">
        <f>SUM(U45:U75)-U74-U73-U70-U71+U76</f>
        <v>409</v>
      </c>
      <c r="V77" s="113">
        <f t="shared" si="8"/>
        <v>0.92325056433408581</v>
      </c>
      <c r="W77" s="31"/>
    </row>
    <row r="78" spans="4:24" x14ac:dyDescent="0.35">
      <c r="H78">
        <v>3</v>
      </c>
      <c r="I78">
        <v>4</v>
      </c>
      <c r="M78">
        <v>2</v>
      </c>
      <c r="N78">
        <v>1</v>
      </c>
      <c r="Q78">
        <v>6</v>
      </c>
      <c r="R78">
        <v>5</v>
      </c>
      <c r="T78">
        <v>7</v>
      </c>
      <c r="U78">
        <v>8</v>
      </c>
    </row>
    <row r="79" spans="4:24" x14ac:dyDescent="0.35">
      <c r="T79" s="3"/>
      <c r="U79" s="3"/>
    </row>
    <row r="84" spans="6:16" x14ac:dyDescent="0.35">
      <c r="F84" s="114"/>
      <c r="G84" s="116"/>
      <c r="H84" s="116" t="s">
        <v>1456</v>
      </c>
      <c r="I84" s="116" t="s">
        <v>1457</v>
      </c>
      <c r="J84" s="117" t="s">
        <v>1458</v>
      </c>
      <c r="K84" s="38"/>
      <c r="L84" s="38"/>
    </row>
    <row r="85" spans="6:16" x14ac:dyDescent="0.35">
      <c r="F85" s="37" t="str">
        <f>_xll.GLW_Segment_Description(G85,2,2)</f>
        <v>ORDERS BOOKED ON-TIME</v>
      </c>
      <c r="G85" s="38">
        <v>917000</v>
      </c>
      <c r="H85" s="26">
        <f>SUMIF('JE Data'!D:D,'Office Calcs'!G85,'JE Data'!H:H)</f>
        <v>425</v>
      </c>
      <c r="I85" s="26">
        <f>SUM(U45:U76)</f>
        <v>438</v>
      </c>
      <c r="J85" s="118">
        <f>H85-I85</f>
        <v>-13</v>
      </c>
      <c r="K85" s="26"/>
      <c r="L85" s="26"/>
    </row>
    <row r="86" spans="6:16" x14ac:dyDescent="0.35">
      <c r="F86" s="37" t="str">
        <f>_xll.GLW_Segment_Description(G86,2,2)</f>
        <v>TOTAL ORDERS BOOKED</v>
      </c>
      <c r="G86" s="38">
        <v>917001</v>
      </c>
      <c r="H86" s="26">
        <f>SUMIF('JE Data'!D:D,'Office Calcs'!G86,'JE Data'!H:H)</f>
        <v>469</v>
      </c>
      <c r="I86" s="26">
        <f>SUM(T45:T76)</f>
        <v>482</v>
      </c>
      <c r="J86" s="118">
        <f t="shared" ref="J86:J92" si="18">H86-I86</f>
        <v>-13</v>
      </c>
      <c r="K86" s="26"/>
      <c r="L86" s="26"/>
    </row>
    <row r="87" spans="6:16" x14ac:dyDescent="0.35">
      <c r="F87" s="37" t="str">
        <f>_xll.GLW_Segment_Description(G87,2,2)</f>
        <v>ACTUAL ENGINEERING HOURS</v>
      </c>
      <c r="G87" s="38">
        <v>917002</v>
      </c>
      <c r="H87" s="26">
        <f>SUMIF('JE Data'!D:D,'Office Calcs'!G87,'JE Data'!H:H)</f>
        <v>47370.660000000011</v>
      </c>
      <c r="I87" s="26">
        <f>SUM(R45:R76)</f>
        <v>47370.66</v>
      </c>
      <c r="J87" s="118">
        <f t="shared" si="18"/>
        <v>0</v>
      </c>
      <c r="K87" s="26"/>
      <c r="L87" s="26"/>
      <c r="P87" s="111" t="s">
        <v>5735</v>
      </c>
    </row>
    <row r="88" spans="6:16" x14ac:dyDescent="0.35">
      <c r="F88" s="37" t="str">
        <f>_xll.GLW_Segment_Description(G88,2,2)</f>
        <v>QUOTED ENGINEERING HOURS</v>
      </c>
      <c r="G88" s="38">
        <v>917004</v>
      </c>
      <c r="H88" s="26">
        <f>SUMIF('JE Data'!D:D,'Office Calcs'!G88,'JE Data'!H:H)</f>
        <v>39617.040000000001</v>
      </c>
      <c r="I88" s="26">
        <f>SUM(Q45:Q76)</f>
        <v>40347.040000000001</v>
      </c>
      <c r="J88" s="118">
        <f t="shared" si="18"/>
        <v>-730</v>
      </c>
      <c r="K88" s="26"/>
      <c r="L88" s="26"/>
    </row>
    <row r="89" spans="6:16" x14ac:dyDescent="0.35">
      <c r="F89" s="37" t="str">
        <f>_xll.GLW_Segment_Description(G89,2,2)</f>
        <v>DIRECT ENGINEERING HOURS</v>
      </c>
      <c r="G89" s="38">
        <v>917008</v>
      </c>
      <c r="H89" s="26">
        <f>SUMIF('JE Data'!D:D,'Office Calcs'!G89,'JE Data'!H:H)</f>
        <v>56288.88</v>
      </c>
      <c r="I89" s="26">
        <f>SUM(H45:H76)</f>
        <v>56288.88</v>
      </c>
      <c r="J89" s="118">
        <f t="shared" si="18"/>
        <v>0</v>
      </c>
      <c r="K89" s="26"/>
      <c r="L89" s="26"/>
    </row>
    <row r="90" spans="6:16" x14ac:dyDescent="0.35">
      <c r="F90" s="37" t="str">
        <f>_xll.GLW_Segment_Description(G90,2,2)</f>
        <v>TOTAL ENGINEERING HOURS</v>
      </c>
      <c r="G90" s="38">
        <v>917009</v>
      </c>
      <c r="H90" s="26">
        <f>SUMIF('JE Data'!D:D,'Office Calcs'!G90,'JE Data'!H:H)</f>
        <v>91164.03</v>
      </c>
      <c r="I90" s="26">
        <f>SUM(I45:I76)</f>
        <v>91164.03</v>
      </c>
      <c r="J90" s="118">
        <f t="shared" si="18"/>
        <v>0</v>
      </c>
      <c r="K90" s="26"/>
      <c r="L90" s="26"/>
    </row>
    <row r="91" spans="6:16" x14ac:dyDescent="0.35">
      <c r="F91" s="37" t="str">
        <f>_xll.GLW_Segment_Description(G91,2,2)</f>
        <v>QUOTED TONS</v>
      </c>
      <c r="G91" s="38">
        <v>917012</v>
      </c>
      <c r="H91" s="26">
        <f>SUMIF('JE Data'!D:D,'Office Calcs'!G91,'JE Data'!H:H)</f>
        <v>18558.929999999997</v>
      </c>
      <c r="I91" s="26">
        <f>SUM(M45:M76)</f>
        <v>18914.75</v>
      </c>
      <c r="J91" s="118">
        <f t="shared" si="18"/>
        <v>-355.82000000000335</v>
      </c>
      <c r="K91" s="26"/>
      <c r="L91" s="26"/>
    </row>
    <row r="92" spans="6:16" x14ac:dyDescent="0.35">
      <c r="F92" s="119" t="str">
        <f>_xll.GLW_Segment_Description(G92,2,2)</f>
        <v>PROCESSED TONS</v>
      </c>
      <c r="G92" s="147">
        <v>917013</v>
      </c>
      <c r="H92" s="29">
        <f>SUMIF('JE Data'!D:D,'Office Calcs'!G92,'JE Data'!H:H)</f>
        <v>18128.239999999998</v>
      </c>
      <c r="I92" s="29">
        <f>SUM(N45:N76)</f>
        <v>18460.45</v>
      </c>
      <c r="J92" s="120">
        <f t="shared" si="18"/>
        <v>-332.21000000000276</v>
      </c>
      <c r="K92" s="26"/>
      <c r="L92" s="26"/>
    </row>
    <row r="98" spans="7:16" x14ac:dyDescent="0.35">
      <c r="G98" s="50"/>
    </row>
    <row r="99" spans="7:16" x14ac:dyDescent="0.35">
      <c r="G99" s="50"/>
    </row>
    <row r="100" spans="7:16" x14ac:dyDescent="0.35">
      <c r="G100" s="50"/>
    </row>
    <row r="101" spans="7:16" x14ac:dyDescent="0.35">
      <c r="G101" s="50"/>
    </row>
    <row r="109" spans="7:16" x14ac:dyDescent="0.35">
      <c r="P109" s="111" t="s">
        <v>5736</v>
      </c>
    </row>
  </sheetData>
  <pageMargins left="0.7" right="0.7" top="0.75" bottom="0.75" header="0.3" footer="0.3"/>
  <pageSetup orientation="portrait" r:id="rId1"/>
  <customProperties>
    <customPr name="xxe4aPID" r:id="rId2"/>
  </customProperties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080EF-5B17-4E15-B3C5-7DF4783830CA}">
  <sheetPr codeName="Sheet9"/>
  <dimension ref="A1:Z30"/>
  <sheetViews>
    <sheetView workbookViewId="0">
      <selection activeCell="E3" sqref="E3:L30"/>
    </sheetView>
  </sheetViews>
  <sheetFormatPr defaultRowHeight="14.5" x14ac:dyDescent="0.35"/>
  <cols>
    <col min="1" max="1" width="13.26953125" style="231" bestFit="1" customWidth="1"/>
    <col min="5" max="12" width="22.453125" customWidth="1"/>
  </cols>
  <sheetData>
    <row r="1" spans="1:26" x14ac:dyDescent="0.35">
      <c r="E1" s="214">
        <f>SUM(E3:E30)-'Office Calcs'!N77</f>
        <v>0</v>
      </c>
      <c r="F1" s="214">
        <f>SUM(F3:F30)-'Office Calcs'!M77</f>
        <v>0</v>
      </c>
      <c r="G1" s="214">
        <f>SUM(G3:G30)-'Office Calcs'!H77</f>
        <v>0</v>
      </c>
      <c r="H1" s="214">
        <f>SUM(H3:H30)-'Office Calcs'!I77</f>
        <v>0</v>
      </c>
      <c r="I1" s="214">
        <f>SUM(I3:I30)-'Office Calcs'!R77</f>
        <v>0</v>
      </c>
      <c r="J1" s="214">
        <f>SUM(J3:J30)-'Office Calcs'!Q77</f>
        <v>0</v>
      </c>
      <c r="K1" s="214">
        <f>SUM(K3:K30)-'Office Calcs'!T77</f>
        <v>0</v>
      </c>
      <c r="L1" s="214">
        <f>SUM(L3:L30)-'Office Calcs'!U77</f>
        <v>0</v>
      </c>
      <c r="M1" s="213" t="s">
        <v>5770</v>
      </c>
    </row>
    <row r="2" spans="1:26" x14ac:dyDescent="0.35">
      <c r="A2" t="s">
        <v>1393</v>
      </c>
      <c r="B2" t="s">
        <v>5766</v>
      </c>
      <c r="C2" t="s">
        <v>5767</v>
      </c>
      <c r="D2" t="s">
        <v>5768</v>
      </c>
      <c r="E2" s="232" t="s">
        <v>5765</v>
      </c>
      <c r="F2" s="232" t="s">
        <v>5764</v>
      </c>
      <c r="G2" s="232" t="s">
        <v>5763</v>
      </c>
      <c r="H2" s="232" t="s">
        <v>5762</v>
      </c>
      <c r="I2" s="232" t="s">
        <v>5761</v>
      </c>
      <c r="J2" s="232" t="s">
        <v>5760</v>
      </c>
      <c r="K2" s="232" t="s">
        <v>5758</v>
      </c>
      <c r="L2" s="232" t="s">
        <v>5759</v>
      </c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</row>
    <row r="3" spans="1:26" x14ac:dyDescent="0.35">
      <c r="A3" t="s">
        <v>5757</v>
      </c>
      <c r="B3">
        <v>19145</v>
      </c>
      <c r="C3" t="s">
        <v>5754</v>
      </c>
      <c r="D3" t="s">
        <v>4</v>
      </c>
      <c r="E3" s="235">
        <f>VLOOKUP(D3,'Office Calcs'!$G$45:$N$76,8,FALSE)</f>
        <v>508.93</v>
      </c>
      <c r="F3" s="235">
        <f>VLOOKUP(D3,'Office Calcs'!$G$45:$M$76,7,FALSE)</f>
        <v>525.47</v>
      </c>
      <c r="G3" s="235">
        <f>VLOOKUP(D3,'Office Calcs'!$G$45:$H$76,2,FALSE)</f>
        <v>2916.5</v>
      </c>
      <c r="H3" s="235">
        <f>VLOOKUP(D3,'Office Calcs'!$G$45:$I$76,3,FALSE)</f>
        <v>4981</v>
      </c>
      <c r="I3" s="235">
        <f>VLOOKUP(D3,'Office Calcs'!$G$45:$R$76,12,FALSE)</f>
        <v>1807.75</v>
      </c>
      <c r="J3" s="235">
        <f>VLOOKUP(D3,'Office Calcs'!$G$45:$Q$76,11,FALSE)</f>
        <v>1009</v>
      </c>
      <c r="K3" s="235">
        <f>VLOOKUP(D3,'Office Calcs'!$G$45:$T$76,14,FALSE)</f>
        <v>10</v>
      </c>
      <c r="L3" s="235">
        <f>VLOOKUP(D3,'Office Calcs'!$G$45:$U$76,15,FALSE)</f>
        <v>9</v>
      </c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</row>
    <row r="4" spans="1:26" x14ac:dyDescent="0.35">
      <c r="A4" t="s">
        <v>5757</v>
      </c>
      <c r="B4">
        <v>19105</v>
      </c>
      <c r="C4" t="s">
        <v>5754</v>
      </c>
      <c r="D4" t="s">
        <v>35</v>
      </c>
      <c r="E4" s="235">
        <f>VLOOKUP(D4,'Office Calcs'!$G$45:$N$76,8,FALSE)</f>
        <v>627.18999999999994</v>
      </c>
      <c r="F4" s="235">
        <f>VLOOKUP(D4,'Office Calcs'!$G$45:$M$76,7,FALSE)</f>
        <v>661.41999999999985</v>
      </c>
      <c r="G4" s="235">
        <f>VLOOKUP(D4,'Office Calcs'!$G$45:$H$76,2,FALSE)</f>
        <v>2388.4300000000003</v>
      </c>
      <c r="H4" s="235">
        <f>VLOOKUP(D4,'Office Calcs'!$G$45:$I$76,3,FALSE)</f>
        <v>4589.22</v>
      </c>
      <c r="I4" s="235">
        <f>VLOOKUP(D4,'Office Calcs'!$G$45:$R$76,12,FALSE)</f>
        <v>3663.34</v>
      </c>
      <c r="J4" s="235">
        <f>VLOOKUP(D4,'Office Calcs'!$G$45:$Q$76,11,FALSE)</f>
        <v>2337.87</v>
      </c>
      <c r="K4" s="235">
        <f>VLOOKUP(D4,'Office Calcs'!$G$45:$T$76,14,FALSE)</f>
        <v>13</v>
      </c>
      <c r="L4" s="235">
        <f>VLOOKUP(D4,'Office Calcs'!$G$45:$U$76,15,FALSE)</f>
        <v>12</v>
      </c>
      <c r="M4" s="234"/>
      <c r="N4" s="234"/>
      <c r="O4" s="134"/>
      <c r="P4" s="134"/>
      <c r="Q4" s="134"/>
      <c r="R4" s="134"/>
      <c r="S4" s="134"/>
      <c r="T4" s="134"/>
      <c r="U4" s="134"/>
      <c r="V4" s="134"/>
      <c r="W4" s="134"/>
      <c r="X4" s="134"/>
      <c r="Y4" s="134"/>
      <c r="Z4" s="134"/>
    </row>
    <row r="5" spans="1:26" x14ac:dyDescent="0.35">
      <c r="A5" t="s">
        <v>5757</v>
      </c>
      <c r="B5">
        <v>19145</v>
      </c>
      <c r="C5" t="s">
        <v>5754</v>
      </c>
      <c r="D5" t="s">
        <v>63</v>
      </c>
      <c r="E5" s="235">
        <f>VLOOKUP(D5,'Office Calcs'!$G$45:$N$76,8,FALSE)</f>
        <v>0.68</v>
      </c>
      <c r="F5" s="235">
        <f>VLOOKUP(D5,'Office Calcs'!$G$45:$M$76,7,FALSE)</f>
        <v>0.55000000000000004</v>
      </c>
      <c r="G5" s="235">
        <f>VLOOKUP(D5,'Office Calcs'!$G$45:$H$76,2,FALSE)</f>
        <v>0</v>
      </c>
      <c r="H5" s="235">
        <f>VLOOKUP(D5,'Office Calcs'!$G$45:$I$76,3,FALSE)</f>
        <v>0</v>
      </c>
      <c r="I5" s="235">
        <f>VLOOKUP(D5,'Office Calcs'!$G$45:$R$76,12,FALSE)</f>
        <v>0</v>
      </c>
      <c r="J5" s="235">
        <f>VLOOKUP(D5,'Office Calcs'!$G$45:$Q$76,11,FALSE)</f>
        <v>0</v>
      </c>
      <c r="K5" s="235">
        <f>VLOOKUP(D5,'Office Calcs'!$G$45:$T$76,14,FALSE)</f>
        <v>0</v>
      </c>
      <c r="L5" s="235">
        <f>VLOOKUP(D5,'Office Calcs'!$G$45:$U$76,15,FALSE)</f>
        <v>0</v>
      </c>
      <c r="M5" s="234"/>
      <c r="N5" s="234"/>
      <c r="O5" s="134"/>
      <c r="P5" s="134"/>
      <c r="Q5" s="134"/>
      <c r="R5" s="134"/>
      <c r="S5" s="134"/>
      <c r="T5" s="134"/>
      <c r="U5" s="134"/>
      <c r="V5" s="134"/>
      <c r="W5" s="134"/>
      <c r="X5" s="134"/>
      <c r="Y5" s="134"/>
      <c r="Z5" s="134"/>
    </row>
    <row r="6" spans="1:26" x14ac:dyDescent="0.35">
      <c r="A6" t="s">
        <v>5757</v>
      </c>
      <c r="B6">
        <v>19125</v>
      </c>
      <c r="C6" t="s">
        <v>5754</v>
      </c>
      <c r="D6" t="s">
        <v>162</v>
      </c>
      <c r="E6" s="235">
        <f>VLOOKUP(D6,'Office Calcs'!$G$45:$N$76,8,FALSE)</f>
        <v>2000.2300000000002</v>
      </c>
      <c r="F6" s="235">
        <f>VLOOKUP(D6,'Office Calcs'!$G$45:$M$76,7,FALSE)</f>
        <v>2112.1099999999997</v>
      </c>
      <c r="G6" s="235">
        <f>VLOOKUP(D6,'Office Calcs'!$G$45:$H$76,2,FALSE)</f>
        <v>3379</v>
      </c>
      <c r="H6" s="235">
        <f>VLOOKUP(D6,'Office Calcs'!$G$45:$I$76,3,FALSE)</f>
        <v>5430.2</v>
      </c>
      <c r="I6" s="235">
        <f>VLOOKUP(D6,'Office Calcs'!$G$45:$R$76,12,FALSE)</f>
        <v>3102.38</v>
      </c>
      <c r="J6" s="235">
        <f>VLOOKUP(D6,'Office Calcs'!$G$45:$Q$76,11,FALSE)</f>
        <v>2882.18</v>
      </c>
      <c r="K6" s="235">
        <f>VLOOKUP(D6,'Office Calcs'!$G$45:$T$76,14,FALSE)</f>
        <v>35</v>
      </c>
      <c r="L6" s="235">
        <f>VLOOKUP(D6,'Office Calcs'!$G$45:$U$76,15,FALSE)</f>
        <v>33</v>
      </c>
      <c r="M6" s="234"/>
      <c r="N6" s="234"/>
      <c r="O6" s="134"/>
      <c r="P6" s="134"/>
      <c r="Q6" s="134"/>
      <c r="R6" s="134"/>
      <c r="S6" s="134"/>
      <c r="T6" s="134"/>
      <c r="U6" s="134"/>
      <c r="V6" s="134"/>
      <c r="W6" s="134"/>
      <c r="X6" s="134"/>
      <c r="Y6" s="134"/>
      <c r="Z6" s="134"/>
    </row>
    <row r="7" spans="1:26" x14ac:dyDescent="0.35">
      <c r="A7" t="s">
        <v>5757</v>
      </c>
      <c r="B7">
        <v>19115</v>
      </c>
      <c r="C7" t="s">
        <v>5754</v>
      </c>
      <c r="D7" t="s">
        <v>270</v>
      </c>
      <c r="E7" s="235">
        <f>VLOOKUP(D7,'Office Calcs'!$G$45:$N$76,8,FALSE)</f>
        <v>489.29000000000008</v>
      </c>
      <c r="F7" s="235">
        <f>VLOOKUP(D7,'Office Calcs'!$G$45:$M$76,7,FALSE)</f>
        <v>450.62</v>
      </c>
      <c r="G7" s="235">
        <f>VLOOKUP(D7,'Office Calcs'!$G$45:$H$76,2,FALSE)</f>
        <v>2251.1</v>
      </c>
      <c r="H7" s="235">
        <f>VLOOKUP(D7,'Office Calcs'!$G$45:$I$76,3,FALSE)</f>
        <v>4159</v>
      </c>
      <c r="I7" s="235">
        <f>VLOOKUP(D7,'Office Calcs'!$G$45:$R$76,12,FALSE)</f>
        <v>275.25</v>
      </c>
      <c r="J7" s="235">
        <f>VLOOKUP(D7,'Office Calcs'!$G$45:$Q$76,11,FALSE)</f>
        <v>325.8</v>
      </c>
      <c r="K7" s="235">
        <f>VLOOKUP(D7,'Office Calcs'!$G$45:$T$76,14,FALSE)</f>
        <v>10</v>
      </c>
      <c r="L7" s="235">
        <f>VLOOKUP(D7,'Office Calcs'!$G$45:$U$76,15,FALSE)</f>
        <v>9</v>
      </c>
      <c r="M7" s="234"/>
      <c r="N7" s="2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</row>
    <row r="8" spans="1:26" x14ac:dyDescent="0.35">
      <c r="A8" t="s">
        <v>5757</v>
      </c>
      <c r="B8">
        <v>19135</v>
      </c>
      <c r="C8" t="s">
        <v>5754</v>
      </c>
      <c r="D8" t="s">
        <v>309</v>
      </c>
      <c r="E8" s="235">
        <f>VLOOKUP(D8,'Office Calcs'!$G$45:$N$76,8,FALSE)</f>
        <v>1486.0400000000004</v>
      </c>
      <c r="F8" s="235">
        <f>VLOOKUP(D8,'Office Calcs'!$G$45:$M$76,7,FALSE)</f>
        <v>1500.9199999999994</v>
      </c>
      <c r="G8" s="235">
        <f>VLOOKUP(D8,'Office Calcs'!$G$45:$H$76,2,FALSE)</f>
        <v>3123</v>
      </c>
      <c r="H8" s="235">
        <f>VLOOKUP(D8,'Office Calcs'!$G$45:$I$76,3,FALSE)</f>
        <v>4597</v>
      </c>
      <c r="I8" s="235">
        <f>VLOOKUP(D8,'Office Calcs'!$G$45:$R$76,12,FALSE)</f>
        <v>3362.7599999999998</v>
      </c>
      <c r="J8" s="235">
        <f>VLOOKUP(D8,'Office Calcs'!$G$45:$Q$76,11,FALSE)</f>
        <v>3424.5699999999997</v>
      </c>
      <c r="K8" s="235">
        <f>VLOOKUP(D8,'Office Calcs'!$G$45:$T$76,14,FALSE)</f>
        <v>26</v>
      </c>
      <c r="L8" s="235">
        <f>VLOOKUP(D8,'Office Calcs'!$G$45:$U$76,15,FALSE)</f>
        <v>25</v>
      </c>
      <c r="M8" s="234"/>
      <c r="N8" s="234"/>
      <c r="O8" s="134"/>
      <c r="P8" s="134"/>
      <c r="Q8" s="134"/>
      <c r="R8" s="134"/>
      <c r="S8" s="134"/>
      <c r="T8" s="134"/>
      <c r="U8" s="134"/>
      <c r="V8" s="134"/>
      <c r="W8" s="134"/>
      <c r="X8" s="134"/>
      <c r="Y8" s="134"/>
      <c r="Z8" s="134"/>
    </row>
    <row r="9" spans="1:26" x14ac:dyDescent="0.35">
      <c r="A9" t="s">
        <v>5757</v>
      </c>
      <c r="B9">
        <v>19315</v>
      </c>
      <c r="C9" t="s">
        <v>5756</v>
      </c>
      <c r="D9" t="s">
        <v>139</v>
      </c>
      <c r="E9" s="235">
        <f>VLOOKUP(D9,'Office Calcs'!$G$45:$N$76,8,FALSE)</f>
        <v>1134.8699999999997</v>
      </c>
      <c r="F9" s="235">
        <f>VLOOKUP(D9,'Office Calcs'!$G$45:$M$76,7,FALSE)</f>
        <v>1206.5699999999997</v>
      </c>
      <c r="G9" s="235">
        <f>VLOOKUP(D9,'Office Calcs'!$G$45:$H$76,2,FALSE)</f>
        <v>4914</v>
      </c>
      <c r="H9" s="235">
        <f>VLOOKUP(D9,'Office Calcs'!$G$45:$I$76,3,FALSE)</f>
        <v>6116</v>
      </c>
      <c r="I9" s="235">
        <f>VLOOKUP(D9,'Office Calcs'!$G$45:$R$76,12,FALSE)</f>
        <v>3589.25</v>
      </c>
      <c r="J9" s="235">
        <f>VLOOKUP(D9,'Office Calcs'!$G$45:$Q$76,11,FALSE)</f>
        <v>2900</v>
      </c>
      <c r="K9" s="235">
        <f>VLOOKUP(D9,'Office Calcs'!$G$45:$T$76,14,FALSE)</f>
        <v>46</v>
      </c>
      <c r="L9" s="235">
        <f>VLOOKUP(D9,'Office Calcs'!$G$45:$U$76,15,FALSE)</f>
        <v>46</v>
      </c>
      <c r="M9" s="234"/>
      <c r="N9" s="234"/>
      <c r="O9" s="134"/>
      <c r="P9" s="134"/>
      <c r="Q9" s="134"/>
      <c r="R9" s="134"/>
      <c r="S9" s="134"/>
      <c r="T9" s="134"/>
      <c r="U9" s="134"/>
      <c r="V9" s="134"/>
      <c r="W9" s="134"/>
      <c r="X9" s="134"/>
      <c r="Y9" s="134"/>
      <c r="Z9" s="134"/>
    </row>
    <row r="10" spans="1:26" x14ac:dyDescent="0.35">
      <c r="A10" t="s">
        <v>5757</v>
      </c>
      <c r="B10">
        <v>10152</v>
      </c>
      <c r="C10" t="s">
        <v>5756</v>
      </c>
      <c r="D10" t="s">
        <v>204</v>
      </c>
      <c r="E10" s="235">
        <f>VLOOKUP(D10,'Office Calcs'!$G$45:$N$76,8,FALSE)</f>
        <v>2484.7399999999993</v>
      </c>
      <c r="F10" s="235">
        <f>VLOOKUP(D10,'Office Calcs'!$G$45:$M$76,7,FALSE)</f>
        <v>3109.81</v>
      </c>
      <c r="G10" s="235">
        <f>VLOOKUP(D10,'Office Calcs'!$G$45:$H$76,2,FALSE)</f>
        <v>6316.8400000000011</v>
      </c>
      <c r="H10" s="235">
        <f>VLOOKUP(D10,'Office Calcs'!$G$45:$I$76,3,FALSE)</f>
        <v>10783.6</v>
      </c>
      <c r="I10" s="235">
        <f>VLOOKUP(D10,'Office Calcs'!$G$45:$R$76,12,FALSE)</f>
        <v>9368.86</v>
      </c>
      <c r="J10" s="235">
        <f>VLOOKUP(D10,'Office Calcs'!$G$45:$Q$76,11,FALSE)</f>
        <v>8324.75</v>
      </c>
      <c r="K10" s="235">
        <f>VLOOKUP(D10,'Office Calcs'!$G$45:$T$76,14,FALSE)</f>
        <v>43</v>
      </c>
      <c r="L10" s="235">
        <f>VLOOKUP(D10,'Office Calcs'!$G$45:$U$76,15,FALSE)</f>
        <v>36</v>
      </c>
      <c r="M10" s="234"/>
      <c r="N10" s="234"/>
      <c r="O10" s="134"/>
      <c r="P10" s="134"/>
      <c r="Q10" s="134"/>
      <c r="R10" s="134"/>
      <c r="S10" s="134"/>
      <c r="T10" s="134"/>
      <c r="U10" s="134"/>
      <c r="V10" s="134"/>
      <c r="W10" s="134"/>
      <c r="X10" s="134"/>
      <c r="Y10" s="134"/>
      <c r="Z10" s="134"/>
    </row>
    <row r="11" spans="1:26" x14ac:dyDescent="0.35">
      <c r="A11" t="s">
        <v>5757</v>
      </c>
      <c r="B11">
        <v>88165</v>
      </c>
      <c r="C11" t="s">
        <v>5756</v>
      </c>
      <c r="D11" t="s">
        <v>281</v>
      </c>
      <c r="E11" s="235">
        <f>VLOOKUP(D11,'Office Calcs'!$G$45:$N$76,8,FALSE)</f>
        <v>3410.4499999999989</v>
      </c>
      <c r="F11" s="235">
        <f>VLOOKUP(D11,'Office Calcs'!$G$45:$M$76,7,FALSE)</f>
        <v>3369.1400000000003</v>
      </c>
      <c r="G11" s="235">
        <f>VLOOKUP(D11,'Office Calcs'!$G$45:$H$76,2,FALSE)</f>
        <v>4530.7</v>
      </c>
      <c r="H11" s="235">
        <f>VLOOKUP(D11,'Office Calcs'!$G$45:$I$76,3,FALSE)</f>
        <v>8520.2000000000007</v>
      </c>
      <c r="I11" s="235">
        <f>VLOOKUP(D11,'Office Calcs'!$G$45:$R$76,12,FALSE)</f>
        <v>7509.4</v>
      </c>
      <c r="J11" s="235">
        <f>VLOOKUP(D11,'Office Calcs'!$G$45:$Q$76,11,FALSE)</f>
        <v>6275.6</v>
      </c>
      <c r="K11" s="235">
        <f>VLOOKUP(D11,'Office Calcs'!$G$45:$T$76,14,FALSE)</f>
        <v>118</v>
      </c>
      <c r="L11" s="235">
        <f>VLOOKUP(D11,'Office Calcs'!$G$45:$U$76,15,FALSE)</f>
        <v>112</v>
      </c>
      <c r="M11" s="234"/>
      <c r="N11" s="234"/>
      <c r="O11" s="134"/>
      <c r="P11" s="134"/>
      <c r="Q11" s="134"/>
      <c r="R11" s="134"/>
      <c r="S11" s="134"/>
      <c r="T11" s="134"/>
      <c r="U11" s="134"/>
      <c r="V11" s="134"/>
      <c r="W11" s="134"/>
      <c r="X11" s="134"/>
      <c r="Y11" s="134"/>
      <c r="Z11" s="134"/>
    </row>
    <row r="12" spans="1:26" x14ac:dyDescent="0.35">
      <c r="A12" t="s">
        <v>5757</v>
      </c>
      <c r="B12">
        <v>19505</v>
      </c>
      <c r="C12" t="s">
        <v>338</v>
      </c>
      <c r="D12" t="s">
        <v>338</v>
      </c>
      <c r="E12" s="235">
        <f>VLOOKUP(D12,'Office Calcs'!$G$45:$N$76,8,FALSE)</f>
        <v>1260.2800000000002</v>
      </c>
      <c r="F12" s="235">
        <f>VLOOKUP(D12,'Office Calcs'!$G$45:$M$76,7,FALSE)</f>
        <v>1185.42</v>
      </c>
      <c r="G12" s="235">
        <f>VLOOKUP(D12,'Office Calcs'!$G$45:$H$76,2,FALSE)</f>
        <v>1941.5</v>
      </c>
      <c r="H12" s="235">
        <f>VLOOKUP(D12,'Office Calcs'!$G$45:$I$76,3,FALSE)</f>
        <v>1994.5</v>
      </c>
      <c r="I12" s="235">
        <f>VLOOKUP(D12,'Office Calcs'!$G$45:$R$76,12,FALSE)</f>
        <v>1356.3899999999999</v>
      </c>
      <c r="J12" s="235">
        <f>VLOOKUP(D12,'Office Calcs'!$G$45:$Q$76,11,FALSE)</f>
        <v>1240.6600000000001</v>
      </c>
      <c r="K12" s="235">
        <f>VLOOKUP(D12,'Office Calcs'!$G$45:$T$76,14,FALSE)</f>
        <v>21</v>
      </c>
      <c r="L12" s="235">
        <f>VLOOKUP(D12,'Office Calcs'!$G$45:$U$76,15,FALSE)</f>
        <v>20</v>
      </c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</row>
    <row r="13" spans="1:26" x14ac:dyDescent="0.35">
      <c r="A13" t="s">
        <v>5757</v>
      </c>
      <c r="B13">
        <v>19215</v>
      </c>
      <c r="C13" t="s">
        <v>5755</v>
      </c>
      <c r="D13" t="s">
        <v>69</v>
      </c>
      <c r="E13" s="235">
        <f>VLOOKUP(D13,'Office Calcs'!$G$45:$N$76,8,FALSE)</f>
        <v>3.44</v>
      </c>
      <c r="F13" s="235">
        <f>VLOOKUP(D13,'Office Calcs'!$G$45:$M$76,7,FALSE)</f>
        <v>3.44</v>
      </c>
      <c r="G13" s="235">
        <f>VLOOKUP(D13,'Office Calcs'!$G$45:$H$76,2,FALSE)</f>
        <v>0</v>
      </c>
      <c r="H13" s="235">
        <f>VLOOKUP(D13,'Office Calcs'!$G$45:$I$76,3,FALSE)</f>
        <v>0</v>
      </c>
      <c r="I13" s="235">
        <f>VLOOKUP(D13,'Office Calcs'!$G$45:$R$76,12,FALSE)</f>
        <v>0</v>
      </c>
      <c r="J13" s="235">
        <f>VLOOKUP(D13,'Office Calcs'!$G$45:$Q$76,11,FALSE)</f>
        <v>0</v>
      </c>
      <c r="K13" s="235">
        <f>VLOOKUP(D13,'Office Calcs'!$G$45:$T$76,14,FALSE)</f>
        <v>1</v>
      </c>
      <c r="L13" s="235">
        <f>VLOOKUP(D13,'Office Calcs'!$G$45:$U$76,15,FALSE)</f>
        <v>1</v>
      </c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</row>
    <row r="14" spans="1:26" x14ac:dyDescent="0.35">
      <c r="A14" t="s">
        <v>5757</v>
      </c>
      <c r="B14">
        <v>19215</v>
      </c>
      <c r="C14" t="s">
        <v>5755</v>
      </c>
      <c r="D14" t="s">
        <v>70</v>
      </c>
      <c r="E14" s="235">
        <f>VLOOKUP(D14,'Office Calcs'!$G$45:$N$76,8,FALSE)</f>
        <v>378.82999999999993</v>
      </c>
      <c r="F14" s="235">
        <f>VLOOKUP(D14,'Office Calcs'!$G$45:$M$76,7,FALSE)</f>
        <v>308.96000000000004</v>
      </c>
      <c r="G14" s="235">
        <f>VLOOKUP(D14,'Office Calcs'!$G$45:$H$76,2,FALSE)</f>
        <v>8243.5</v>
      </c>
      <c r="H14" s="235">
        <f>VLOOKUP(D14,'Office Calcs'!$G$45:$I$76,3,FALSE)</f>
        <v>12554</v>
      </c>
      <c r="I14" s="235">
        <f>VLOOKUP(D14,'Office Calcs'!$G$45:$R$76,12,FALSE)</f>
        <v>430</v>
      </c>
      <c r="J14" s="235">
        <f>VLOOKUP(D14,'Office Calcs'!$G$45:$Q$76,11,FALSE)</f>
        <v>604</v>
      </c>
      <c r="K14" s="235">
        <f>VLOOKUP(D14,'Office Calcs'!$G$45:$T$76,14,FALSE)</f>
        <v>21</v>
      </c>
      <c r="L14" s="235">
        <f>VLOOKUP(D14,'Office Calcs'!$G$45:$U$76,15,FALSE)</f>
        <v>21</v>
      </c>
      <c r="M14" s="134"/>
      <c r="N14" s="134"/>
      <c r="O14" s="134"/>
      <c r="P14" s="134"/>
      <c r="Q14" s="134"/>
      <c r="R14" s="134"/>
      <c r="S14" s="134"/>
      <c r="T14" s="134"/>
      <c r="U14" s="134"/>
      <c r="V14" s="134"/>
      <c r="W14" s="134"/>
      <c r="X14" s="134"/>
      <c r="Y14" s="134"/>
      <c r="Z14" s="134"/>
    </row>
    <row r="15" spans="1:26" x14ac:dyDescent="0.35">
      <c r="A15" t="s">
        <v>5757</v>
      </c>
      <c r="B15">
        <v>19215</v>
      </c>
      <c r="C15" t="s">
        <v>5755</v>
      </c>
      <c r="D15" t="s">
        <v>110</v>
      </c>
      <c r="E15" s="235">
        <f>VLOOKUP(D15,'Office Calcs'!$G$45:$N$76,8,FALSE)</f>
        <v>0</v>
      </c>
      <c r="F15" s="235">
        <f>VLOOKUP(D15,'Office Calcs'!$G$45:$M$76,7,FALSE)</f>
        <v>0</v>
      </c>
      <c r="G15" s="235">
        <f>VLOOKUP(D15,'Office Calcs'!$G$45:$H$76,2,FALSE)</f>
        <v>0</v>
      </c>
      <c r="H15" s="235">
        <f>VLOOKUP(D15,'Office Calcs'!$G$45:$I$76,3,FALSE)</f>
        <v>0</v>
      </c>
      <c r="I15" s="235">
        <f>VLOOKUP(D15,'Office Calcs'!$G$45:$R$76,12,FALSE)</f>
        <v>0</v>
      </c>
      <c r="J15" s="235">
        <f>VLOOKUP(D15,'Office Calcs'!$G$45:$Q$76,11,FALSE)</f>
        <v>0</v>
      </c>
      <c r="K15" s="235">
        <f>VLOOKUP(D15,'Office Calcs'!$G$45:$T$76,14,FALSE)</f>
        <v>0</v>
      </c>
      <c r="L15" s="235">
        <f>VLOOKUP(D15,'Office Calcs'!$G$45:$U$76,15,FALSE)</f>
        <v>0</v>
      </c>
      <c r="M15" s="134"/>
      <c r="N15" s="134"/>
      <c r="O15" s="134"/>
      <c r="P15" s="134"/>
      <c r="Q15" s="134"/>
      <c r="R15" s="134"/>
      <c r="S15" s="134"/>
      <c r="T15" s="134"/>
      <c r="U15" s="134"/>
      <c r="V15" s="134"/>
      <c r="W15" s="134"/>
      <c r="X15" s="134"/>
      <c r="Y15" s="134"/>
      <c r="Z15" s="134"/>
    </row>
    <row r="16" spans="1:26" x14ac:dyDescent="0.35">
      <c r="A16" t="s">
        <v>5757</v>
      </c>
      <c r="B16">
        <v>19205</v>
      </c>
      <c r="C16" t="s">
        <v>5755</v>
      </c>
      <c r="D16" t="s">
        <v>227</v>
      </c>
      <c r="E16" s="235">
        <f>VLOOKUP(D16,'Office Calcs'!$G$45:$N$76,8,FALSE)</f>
        <v>0</v>
      </c>
      <c r="F16" s="235">
        <f>VLOOKUP(D16,'Office Calcs'!$G$45:$M$76,7,FALSE)</f>
        <v>0</v>
      </c>
      <c r="G16" s="235">
        <f>VLOOKUP(D16,'Office Calcs'!$G$45:$H$76,2,FALSE)</f>
        <v>3108</v>
      </c>
      <c r="H16" s="235">
        <f>VLOOKUP(D16,'Office Calcs'!$G$45:$I$76,3,FALSE)</f>
        <v>4884</v>
      </c>
      <c r="I16" s="235">
        <f>VLOOKUP(D16,'Office Calcs'!$G$45:$R$76,12,FALSE)</f>
        <v>0</v>
      </c>
      <c r="J16" s="235">
        <f>VLOOKUP(D16,'Office Calcs'!$G$45:$Q$76,11,FALSE)</f>
        <v>0</v>
      </c>
      <c r="K16" s="235">
        <f>VLOOKUP(D16,'Office Calcs'!$G$45:$T$76,14,FALSE)</f>
        <v>0</v>
      </c>
      <c r="L16" s="235">
        <f>VLOOKUP(D16,'Office Calcs'!$G$45:$U$76,15,FALSE)</f>
        <v>0</v>
      </c>
      <c r="M16" s="134"/>
      <c r="N16" s="134"/>
      <c r="O16" s="134"/>
      <c r="P16" s="134"/>
      <c r="Q16" s="134"/>
      <c r="R16" s="134"/>
      <c r="S16" s="134"/>
      <c r="T16" s="134"/>
      <c r="U16" s="134"/>
      <c r="V16" s="134"/>
      <c r="W16" s="134"/>
      <c r="X16" s="134"/>
      <c r="Y16" s="134"/>
      <c r="Z16" s="134"/>
    </row>
    <row r="17" spans="1:26" x14ac:dyDescent="0.35">
      <c r="A17" t="s">
        <v>5757</v>
      </c>
      <c r="B17">
        <v>19205</v>
      </c>
      <c r="C17" t="s">
        <v>5755</v>
      </c>
      <c r="D17" t="s">
        <v>5042</v>
      </c>
      <c r="E17" s="235">
        <f>VLOOKUP(D17,'Office Calcs'!$G$45:$N$76,8,FALSE)</f>
        <v>0</v>
      </c>
      <c r="F17" s="235">
        <f>VLOOKUP(D17,'Office Calcs'!$G$45:$M$76,7,FALSE)</f>
        <v>0</v>
      </c>
      <c r="G17" s="235">
        <f>VLOOKUP(D17,'Office Calcs'!$G$45:$H$76,2,FALSE)</f>
        <v>0</v>
      </c>
      <c r="H17" s="235">
        <f>VLOOKUP(D17,'Office Calcs'!$G$45:$I$76,3,FALSE)</f>
        <v>0</v>
      </c>
      <c r="I17" s="235">
        <f>VLOOKUP(D17,'Office Calcs'!$G$45:$R$76,12,FALSE)</f>
        <v>0</v>
      </c>
      <c r="J17" s="235">
        <f>VLOOKUP(D17,'Office Calcs'!$G$45:$Q$76,11,FALSE)</f>
        <v>0</v>
      </c>
      <c r="K17" s="235">
        <f>VLOOKUP(D17,'Office Calcs'!$G$45:$T$76,14,FALSE)</f>
        <v>0</v>
      </c>
      <c r="L17" s="235">
        <f>VLOOKUP(D17,'Office Calcs'!$G$45:$U$76,15,FALSE)</f>
        <v>0</v>
      </c>
      <c r="M17" s="134"/>
      <c r="N17" s="134"/>
      <c r="O17" s="134"/>
      <c r="P17" s="134"/>
      <c r="Q17" s="134"/>
      <c r="R17" s="134"/>
      <c r="S17" s="134"/>
      <c r="T17" s="134"/>
      <c r="U17" s="134"/>
      <c r="V17" s="134"/>
      <c r="W17" s="134"/>
      <c r="X17" s="134"/>
      <c r="Y17" s="134"/>
      <c r="Z17" s="134"/>
    </row>
    <row r="18" spans="1:26" x14ac:dyDescent="0.35">
      <c r="A18" t="s">
        <v>5757</v>
      </c>
      <c r="B18">
        <v>19205</v>
      </c>
      <c r="C18" t="s">
        <v>5755</v>
      </c>
      <c r="D18" t="s">
        <v>5394</v>
      </c>
      <c r="E18" s="235">
        <f>VLOOKUP(D18,'Office Calcs'!$G$45:$N$76,8,FALSE)</f>
        <v>711.25</v>
      </c>
      <c r="F18" s="235">
        <f>VLOOKUP(D18,'Office Calcs'!$G$45:$M$76,7,FALSE)</f>
        <v>686.25</v>
      </c>
      <c r="G18" s="235">
        <f>VLOOKUP(D18,'Office Calcs'!$G$45:$H$76,2,FALSE)</f>
        <v>0</v>
      </c>
      <c r="H18" s="235">
        <f>VLOOKUP(D18,'Office Calcs'!$G$45:$I$76,3,FALSE)</f>
        <v>0</v>
      </c>
      <c r="I18" s="235">
        <f>VLOOKUP(D18,'Office Calcs'!$G$45:$R$76,12,FALSE)</f>
        <v>2791.5</v>
      </c>
      <c r="J18" s="235">
        <f>VLOOKUP(D18,'Office Calcs'!$G$45:$Q$76,11,FALSE)</f>
        <v>1666</v>
      </c>
      <c r="K18" s="235">
        <f>VLOOKUP(D18,'Office Calcs'!$G$45:$T$76,14,FALSE)</f>
        <v>15</v>
      </c>
      <c r="L18" s="235">
        <f>VLOOKUP(D18,'Office Calcs'!$G$45:$U$76,15,FALSE)</f>
        <v>14</v>
      </c>
      <c r="M18" s="134"/>
      <c r="N18" s="134"/>
      <c r="O18" s="134"/>
      <c r="P18" s="134"/>
      <c r="Q18" s="134"/>
      <c r="R18" s="134"/>
      <c r="S18" s="134"/>
      <c r="T18" s="134"/>
      <c r="U18" s="134"/>
      <c r="V18" s="134"/>
      <c r="W18" s="134"/>
      <c r="X18" s="134"/>
      <c r="Y18" s="134"/>
      <c r="Z18" s="134"/>
    </row>
    <row r="19" spans="1:26" x14ac:dyDescent="0.35">
      <c r="A19" t="s">
        <v>5757</v>
      </c>
      <c r="B19">
        <v>19215</v>
      </c>
      <c r="C19" t="s">
        <v>5755</v>
      </c>
      <c r="D19" t="s">
        <v>5071</v>
      </c>
      <c r="E19" s="235">
        <f>VLOOKUP(D19,'Office Calcs'!$G$45:$N$76,8,FALSE)</f>
        <v>0</v>
      </c>
      <c r="F19" s="235">
        <f>VLOOKUP(D19,'Office Calcs'!$G$45:$M$76,7,FALSE)</f>
        <v>0</v>
      </c>
      <c r="G19" s="235">
        <f>VLOOKUP(D19,'Office Calcs'!$G$45:$H$76,2,FALSE)</f>
        <v>0</v>
      </c>
      <c r="H19" s="235">
        <f>VLOOKUP(D19,'Office Calcs'!$G$45:$I$76,3,FALSE)</f>
        <v>0</v>
      </c>
      <c r="I19" s="235">
        <f>VLOOKUP(D19,'Office Calcs'!$G$45:$R$76,12,FALSE)</f>
        <v>0</v>
      </c>
      <c r="J19" s="235">
        <f>VLOOKUP(D19,'Office Calcs'!$G$45:$Q$76,11,FALSE)</f>
        <v>0</v>
      </c>
      <c r="K19" s="235">
        <f>VLOOKUP(D19,'Office Calcs'!$G$45:$T$76,14,FALSE)</f>
        <v>0</v>
      </c>
      <c r="L19" s="235">
        <f>VLOOKUP(D19,'Office Calcs'!$G$45:$U$76,15,FALSE)</f>
        <v>0</v>
      </c>
      <c r="M19" s="134"/>
      <c r="N19" s="134"/>
      <c r="O19" s="134"/>
      <c r="P19" s="134"/>
      <c r="Q19" s="134"/>
      <c r="R19" s="134"/>
      <c r="S19" s="134"/>
      <c r="T19" s="134"/>
      <c r="U19" s="134"/>
      <c r="V19" s="134"/>
      <c r="W19" s="134"/>
      <c r="X19" s="134"/>
      <c r="Y19" s="134"/>
      <c r="Z19" s="134"/>
    </row>
    <row r="20" spans="1:26" x14ac:dyDescent="0.35">
      <c r="A20" t="s">
        <v>5757</v>
      </c>
      <c r="B20">
        <v>19215</v>
      </c>
      <c r="C20" t="s">
        <v>5755</v>
      </c>
      <c r="D20" t="s">
        <v>5265</v>
      </c>
      <c r="E20" s="235">
        <f>VLOOKUP(D20,'Office Calcs'!$G$45:$N$76,8,FALSE)</f>
        <v>584.12</v>
      </c>
      <c r="F20" s="235">
        <f>VLOOKUP(D20,'Office Calcs'!$G$45:$M$76,7,FALSE)</f>
        <v>783.86</v>
      </c>
      <c r="G20" s="235">
        <f>VLOOKUP(D20,'Office Calcs'!$G$45:$H$76,2,FALSE)</f>
        <v>0</v>
      </c>
      <c r="H20" s="235">
        <f>VLOOKUP(D20,'Office Calcs'!$G$45:$I$76,3,FALSE)</f>
        <v>0</v>
      </c>
      <c r="I20" s="235">
        <f>VLOOKUP(D20,'Office Calcs'!$G$45:$R$76,12,FALSE)</f>
        <v>2014.25</v>
      </c>
      <c r="J20" s="235">
        <f>VLOOKUP(D20,'Office Calcs'!$G$45:$Q$76,11,FALSE)</f>
        <v>1078</v>
      </c>
      <c r="K20" s="235">
        <f>VLOOKUP(D20,'Office Calcs'!$G$45:$T$76,14,FALSE)</f>
        <v>14</v>
      </c>
      <c r="L20" s="235">
        <f>VLOOKUP(D20,'Office Calcs'!$G$45:$U$76,15,FALSE)</f>
        <v>5</v>
      </c>
      <c r="M20" s="134"/>
      <c r="N20" s="134"/>
      <c r="O20" s="134"/>
      <c r="P20" s="134"/>
      <c r="Q20" s="134"/>
      <c r="R20" s="134"/>
      <c r="S20" s="134"/>
      <c r="T20" s="134"/>
      <c r="U20" s="134"/>
      <c r="V20" s="134"/>
      <c r="W20" s="134"/>
      <c r="X20" s="134"/>
      <c r="Y20" s="134"/>
      <c r="Z20" s="134"/>
    </row>
    <row r="21" spans="1:26" x14ac:dyDescent="0.35">
      <c r="A21" t="s">
        <v>5757</v>
      </c>
      <c r="B21">
        <v>19215</v>
      </c>
      <c r="C21" t="s">
        <v>5755</v>
      </c>
      <c r="D21" t="s">
        <v>5396</v>
      </c>
      <c r="E21" s="235">
        <f>VLOOKUP(D21,'Office Calcs'!$G$45:$N$76,8,FALSE)</f>
        <v>252.54999999999998</v>
      </c>
      <c r="F21" s="235">
        <f>VLOOKUP(D21,'Office Calcs'!$G$45:$M$76,7,FALSE)</f>
        <v>245.71</v>
      </c>
      <c r="G21" s="235">
        <f>VLOOKUP(D21,'Office Calcs'!$G$45:$H$76,2,FALSE)</f>
        <v>0</v>
      </c>
      <c r="H21" s="235">
        <f>VLOOKUP(D21,'Office Calcs'!$G$45:$I$76,3,FALSE)</f>
        <v>0</v>
      </c>
      <c r="I21" s="235">
        <f>VLOOKUP(D21,'Office Calcs'!$G$45:$R$76,12,FALSE)</f>
        <v>242.75</v>
      </c>
      <c r="J21" s="235">
        <f>VLOOKUP(D21,'Office Calcs'!$G$45:$Q$76,11,FALSE)</f>
        <v>191</v>
      </c>
      <c r="K21" s="235">
        <f>VLOOKUP(D21,'Office Calcs'!$G$45:$T$76,14,FALSE)</f>
        <v>2</v>
      </c>
      <c r="L21" s="235">
        <f>VLOOKUP(D21,'Office Calcs'!$G$45:$U$76,15,FALSE)</f>
        <v>2</v>
      </c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</row>
    <row r="22" spans="1:26" x14ac:dyDescent="0.35">
      <c r="A22" t="s">
        <v>5757</v>
      </c>
      <c r="B22">
        <v>19215</v>
      </c>
      <c r="C22" t="s">
        <v>5755</v>
      </c>
      <c r="D22" t="s">
        <v>5397</v>
      </c>
      <c r="E22" s="235">
        <f>VLOOKUP(D22,'Office Calcs'!$G$45:$N$76,8,FALSE)</f>
        <v>307.20000000000005</v>
      </c>
      <c r="F22" s="235">
        <f>VLOOKUP(D22,'Office Calcs'!$G$45:$M$76,7,FALSE)</f>
        <v>277.96999999999997</v>
      </c>
      <c r="G22" s="235">
        <f>VLOOKUP(D22,'Office Calcs'!$G$45:$H$76,2,FALSE)</f>
        <v>0</v>
      </c>
      <c r="H22" s="235">
        <f>VLOOKUP(D22,'Office Calcs'!$G$45:$I$76,3,FALSE)</f>
        <v>0</v>
      </c>
      <c r="I22" s="235">
        <f>VLOOKUP(D22,'Office Calcs'!$G$45:$R$76,12,FALSE)</f>
        <v>1830.75</v>
      </c>
      <c r="J22" s="235">
        <f>VLOOKUP(D22,'Office Calcs'!$G$45:$Q$76,11,FALSE)</f>
        <v>1495</v>
      </c>
      <c r="K22" s="235">
        <f>VLOOKUP(D22,'Office Calcs'!$G$45:$T$76,14,FALSE)</f>
        <v>14</v>
      </c>
      <c r="L22" s="235">
        <f>VLOOKUP(D22,'Office Calcs'!$G$45:$U$76,15,FALSE)</f>
        <v>13</v>
      </c>
      <c r="M22" s="134"/>
      <c r="N22" s="134"/>
      <c r="O22" s="134"/>
      <c r="P22" s="134"/>
      <c r="Q22" s="134"/>
      <c r="R22" s="134"/>
      <c r="S22" s="134"/>
      <c r="T22" s="134"/>
      <c r="U22" s="134"/>
      <c r="V22" s="134"/>
      <c r="W22" s="134"/>
      <c r="X22" s="134"/>
      <c r="Y22" s="134"/>
      <c r="Z22" s="134"/>
    </row>
    <row r="23" spans="1:26" x14ac:dyDescent="0.35">
      <c r="A23" t="s">
        <v>5757</v>
      </c>
      <c r="B23">
        <v>19215</v>
      </c>
      <c r="C23" t="s">
        <v>5755</v>
      </c>
      <c r="D23" t="s">
        <v>5753</v>
      </c>
      <c r="E23" s="235">
        <v>0</v>
      </c>
      <c r="F23" s="235">
        <v>0</v>
      </c>
      <c r="G23" s="235">
        <v>0</v>
      </c>
      <c r="H23" s="235">
        <v>0</v>
      </c>
      <c r="I23" s="235">
        <v>0</v>
      </c>
      <c r="J23" s="235">
        <v>0</v>
      </c>
      <c r="K23" s="235">
        <v>0</v>
      </c>
      <c r="L23" s="235">
        <v>0</v>
      </c>
      <c r="M23" s="134"/>
      <c r="N23" s="134"/>
      <c r="O23" s="134"/>
      <c r="P23" s="134"/>
      <c r="Q23" s="134"/>
      <c r="R23" s="134"/>
      <c r="S23" s="134"/>
      <c r="T23" s="134"/>
      <c r="U23" s="134"/>
      <c r="V23" s="134"/>
      <c r="W23" s="134"/>
      <c r="X23" s="134"/>
      <c r="Y23" s="134"/>
      <c r="Z23" s="134"/>
    </row>
    <row r="24" spans="1:26" x14ac:dyDescent="0.35">
      <c r="A24" t="s">
        <v>5757</v>
      </c>
      <c r="B24">
        <v>19215</v>
      </c>
      <c r="C24" t="s">
        <v>5755</v>
      </c>
      <c r="D24" t="s">
        <v>5721</v>
      </c>
      <c r="E24" s="235">
        <f>VLOOKUP(D24,'Office Calcs'!$G$45:$N$76,8,FALSE)</f>
        <v>96.72999999999999</v>
      </c>
      <c r="F24" s="235">
        <f>VLOOKUP(D24,'Office Calcs'!$G$45:$M$76,7,FALSE)</f>
        <v>82.899999999999991</v>
      </c>
      <c r="G24" s="235">
        <f>VLOOKUP(D24,'Office Calcs'!$G$45:$H$76,2,FALSE)</f>
        <v>0</v>
      </c>
      <c r="H24" s="235">
        <f>VLOOKUP(D24,'Office Calcs'!$G$45:$I$76,3,FALSE)</f>
        <v>0</v>
      </c>
      <c r="I24" s="235">
        <f>VLOOKUP(D24,'Office Calcs'!$G$45:$R$76,12,FALSE)</f>
        <v>0</v>
      </c>
      <c r="J24" s="235">
        <f>VLOOKUP(D24,'Office Calcs'!$G$45:$Q$76,11,FALSE)</f>
        <v>0</v>
      </c>
      <c r="K24" s="235">
        <f>VLOOKUP(D24,'Office Calcs'!$G$45:$T$76,14,FALSE)</f>
        <v>5</v>
      </c>
      <c r="L24" s="235">
        <f>VLOOKUP(D24,'Office Calcs'!$G$45:$U$76,15,FALSE)</f>
        <v>4</v>
      </c>
    </row>
    <row r="25" spans="1:26" x14ac:dyDescent="0.35">
      <c r="A25" t="s">
        <v>5757</v>
      </c>
      <c r="B25">
        <v>19215</v>
      </c>
      <c r="C25" t="s">
        <v>5755</v>
      </c>
      <c r="D25" t="s">
        <v>5752</v>
      </c>
      <c r="E25" s="235">
        <f>VLOOKUP(D25,'Office Calcs'!$G$45:$N$76,8,FALSE)</f>
        <v>7.080000000000001</v>
      </c>
      <c r="F25" s="235">
        <f>VLOOKUP(D25,'Office Calcs'!$G$45:$M$76,7,FALSE)</f>
        <v>6.8800000000000008</v>
      </c>
      <c r="G25" s="235">
        <f>VLOOKUP(D25,'Office Calcs'!$G$45:$H$76,2,FALSE)</f>
        <v>0</v>
      </c>
      <c r="H25" s="235">
        <f>VLOOKUP(D25,'Office Calcs'!$G$45:$I$76,3,FALSE)</f>
        <v>0</v>
      </c>
      <c r="I25" s="235">
        <f>VLOOKUP(D25,'Office Calcs'!$G$45:$R$76,12,FALSE)</f>
        <v>0</v>
      </c>
      <c r="J25" s="235">
        <f>VLOOKUP(D25,'Office Calcs'!$G$45:$Q$76,11,FALSE)</f>
        <v>0</v>
      </c>
      <c r="K25" s="235">
        <f>VLOOKUP(D25,'Office Calcs'!$G$45:$T$76,14,FALSE)</f>
        <v>2</v>
      </c>
      <c r="L25" s="235">
        <f>VLOOKUP(D25,'Office Calcs'!$G$45:$U$76,15,FALSE)</f>
        <v>2</v>
      </c>
    </row>
    <row r="26" spans="1:26" x14ac:dyDescent="0.35">
      <c r="A26" t="s">
        <v>5757</v>
      </c>
      <c r="B26">
        <v>19215</v>
      </c>
      <c r="C26" t="s">
        <v>5755</v>
      </c>
      <c r="D26" t="s">
        <v>5098</v>
      </c>
      <c r="E26" s="235">
        <f>VLOOKUP(D26,'Office Calcs'!$G$45:$N$76,8,FALSE)</f>
        <v>62.27</v>
      </c>
      <c r="F26" s="235">
        <f>VLOOKUP(D26,'Office Calcs'!$G$45:$M$76,7,FALSE)</f>
        <v>74.180000000000007</v>
      </c>
      <c r="G26" s="235">
        <f>VLOOKUP(D26,'Office Calcs'!$G$45:$H$76,2,FALSE)</f>
        <v>0</v>
      </c>
      <c r="H26" s="235">
        <f>VLOOKUP(D26,'Office Calcs'!$G$45:$I$76,3,FALSE)</f>
        <v>0</v>
      </c>
      <c r="I26" s="235">
        <f>VLOOKUP(D26,'Office Calcs'!$G$45:$R$76,12,FALSE)</f>
        <v>486.75</v>
      </c>
      <c r="J26" s="235">
        <f>VLOOKUP(D26,'Office Calcs'!$G$45:$Q$76,11,FALSE)</f>
        <v>524</v>
      </c>
      <c r="K26" s="235">
        <f>VLOOKUP(D26,'Office Calcs'!$G$45:$T$76,14,FALSE)</f>
        <v>4</v>
      </c>
      <c r="L26" s="235">
        <f>VLOOKUP(D26,'Office Calcs'!$G$45:$U$76,15,FALSE)</f>
        <v>4</v>
      </c>
    </row>
    <row r="27" spans="1:26" x14ac:dyDescent="0.35">
      <c r="A27" t="s">
        <v>5757</v>
      </c>
      <c r="B27">
        <v>19220</v>
      </c>
      <c r="C27" t="s">
        <v>5755</v>
      </c>
      <c r="D27" t="s">
        <v>565</v>
      </c>
      <c r="E27" s="235">
        <f>VLOOKUP(D27,'Office Calcs'!$G$45:$N$76,8,FALSE)</f>
        <v>0.62</v>
      </c>
      <c r="F27" s="235">
        <f>VLOOKUP(D27,'Office Calcs'!$G$45:$M$76,7,FALSE)</f>
        <v>0.56000000000000005</v>
      </c>
      <c r="G27" s="235">
        <f>VLOOKUP(D27,'Office Calcs'!$G$45:$H$76,2,FALSE)</f>
        <v>0</v>
      </c>
      <c r="H27" s="235">
        <f>VLOOKUP(D27,'Office Calcs'!$G$45:$I$76,3,FALSE)</f>
        <v>0</v>
      </c>
      <c r="I27" s="235">
        <f>VLOOKUP(D27,'Office Calcs'!$G$45:$R$76,12,FALSE)</f>
        <v>0</v>
      </c>
      <c r="J27" s="235">
        <f>VLOOKUP(D27,'Office Calcs'!$G$45:$Q$76,11,FALSE)</f>
        <v>0</v>
      </c>
      <c r="K27" s="235">
        <f>VLOOKUP(D27,'Office Calcs'!$G$45:$T$76,14,FALSE)</f>
        <v>0</v>
      </c>
      <c r="L27" s="235">
        <f>VLOOKUP(D27,'Office Calcs'!$G$45:$U$76,15,FALSE)</f>
        <v>0</v>
      </c>
    </row>
    <row r="28" spans="1:26" x14ac:dyDescent="0.35">
      <c r="A28" t="s">
        <v>5757</v>
      </c>
      <c r="B28">
        <v>19225</v>
      </c>
      <c r="C28" t="s">
        <v>5755</v>
      </c>
      <c r="D28" t="s">
        <v>343</v>
      </c>
      <c r="E28" s="235">
        <f>VLOOKUP(D28,'Office Calcs'!$G$45:$N$76,8,FALSE)</f>
        <v>583.99</v>
      </c>
      <c r="F28" s="235">
        <f>VLOOKUP(D28,'Office Calcs'!$G$45:$M$76,7,FALSE)</f>
        <v>596.21999999999991</v>
      </c>
      <c r="G28" s="235">
        <f>VLOOKUP(D28,'Office Calcs'!$G$45:$H$76,2,FALSE)</f>
        <v>1568.75</v>
      </c>
      <c r="H28" s="235">
        <f>VLOOKUP(D28,'Office Calcs'!$G$45:$I$76,3,FALSE)</f>
        <v>3213</v>
      </c>
      <c r="I28" s="235">
        <f>VLOOKUP(D28,'Office Calcs'!$G$45:$R$76,12,FALSE)</f>
        <v>2007.23</v>
      </c>
      <c r="J28" s="235">
        <f>VLOOKUP(D28,'Office Calcs'!$G$45:$Q$76,11,FALSE)</f>
        <v>1663.4999999999998</v>
      </c>
      <c r="K28" s="235">
        <f>VLOOKUP(D28,'Office Calcs'!$G$45:$T$76,14,FALSE)</f>
        <v>13</v>
      </c>
      <c r="L28" s="235">
        <f>VLOOKUP(D28,'Office Calcs'!$G$45:$U$76,15,FALSE)</f>
        <v>13</v>
      </c>
    </row>
    <row r="29" spans="1:26" x14ac:dyDescent="0.35">
      <c r="A29" t="s">
        <v>5757</v>
      </c>
      <c r="B29">
        <v>19235</v>
      </c>
      <c r="C29" t="s">
        <v>5755</v>
      </c>
      <c r="D29" t="s">
        <v>361</v>
      </c>
      <c r="E29" s="235">
        <f>VLOOKUP(D29,'Office Calcs'!$G$45:$N$76,8,FALSE)</f>
        <v>311.52</v>
      </c>
      <c r="F29" s="235">
        <f>VLOOKUP(D29,'Office Calcs'!$G$45:$M$76,7,FALSE)</f>
        <v>299.57</v>
      </c>
      <c r="G29" s="235">
        <f>VLOOKUP(D29,'Office Calcs'!$G$45:$H$76,2,FALSE)</f>
        <v>2831.5</v>
      </c>
      <c r="H29" s="235">
        <f>VLOOKUP(D29,'Office Calcs'!$G$45:$I$76,3,FALSE)</f>
        <v>5366.25</v>
      </c>
      <c r="I29" s="235">
        <f>VLOOKUP(D29,'Office Calcs'!$G$45:$R$76,12,FALSE)</f>
        <v>1348.75</v>
      </c>
      <c r="J29" s="235">
        <f>VLOOKUP(D29,'Office Calcs'!$G$45:$Q$76,11,FALSE)</f>
        <v>1078.1100000000001</v>
      </c>
      <c r="K29" s="235">
        <f>VLOOKUP(D29,'Office Calcs'!$G$45:$T$76,14,FALSE)</f>
        <v>20</v>
      </c>
      <c r="L29" s="235">
        <f>VLOOKUP(D29,'Office Calcs'!$G$45:$U$76,15,FALSE)</f>
        <v>18</v>
      </c>
    </row>
    <row r="30" spans="1:26" x14ac:dyDescent="0.35">
      <c r="A30" t="s">
        <v>5757</v>
      </c>
      <c r="B30">
        <v>19325</v>
      </c>
      <c r="C30" t="s">
        <v>5755</v>
      </c>
      <c r="D30" t="s">
        <v>1257</v>
      </c>
      <c r="E30" s="235">
        <f>VLOOKUP(D30,'Office Calcs'!$G$45:$N$76,8,FALSE)</f>
        <v>240.24</v>
      </c>
      <c r="F30" s="235">
        <f>VLOOKUP(D30,'Office Calcs'!$G$45:$M$76,7,FALSE)</f>
        <v>240.24</v>
      </c>
      <c r="G30" s="235">
        <f>VLOOKUP(D30,'Office Calcs'!$G$45:$H$76,2,FALSE)</f>
        <v>1209</v>
      </c>
      <c r="H30" s="235">
        <f>VLOOKUP(D30,'Office Calcs'!$G$45:$I$76,3,FALSE)</f>
        <v>3152</v>
      </c>
      <c r="I30" s="235">
        <f>VLOOKUP(D30,'Office Calcs'!$G$45:$R$76,12,FALSE)</f>
        <v>403</v>
      </c>
      <c r="J30" s="235">
        <f>VLOOKUP(D30,'Office Calcs'!$G$45:$Q$76,11,FALSE)</f>
        <v>240</v>
      </c>
      <c r="K30" s="235">
        <f>VLOOKUP(D30,'Office Calcs'!$G$45:$T$76,14,FALSE)</f>
        <v>10</v>
      </c>
      <c r="L30" s="235">
        <f>VLOOKUP(D30,'Office Calcs'!$G$45:$U$76,15,FALSE)</f>
        <v>10</v>
      </c>
    </row>
  </sheetData>
  <pageMargins left="0.7" right="0.7" top="0.75" bottom="0.75" header="0.3" footer="0.3"/>
  <pageSetup orientation="portrait" horizontalDpi="300" verticalDpi="300" r:id="rId1"/>
  <customProperties>
    <customPr name="xxe4aP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A763F-DBD1-41DF-B747-49786BED5011}">
  <sheetPr codeName="Sheet16"/>
  <dimension ref="A1:W331"/>
  <sheetViews>
    <sheetView topLeftCell="A211" zoomScale="85" zoomScaleNormal="85" workbookViewId="0">
      <selection activeCell="F220" sqref="F220:M247"/>
    </sheetView>
  </sheetViews>
  <sheetFormatPr defaultRowHeight="14.5" x14ac:dyDescent="0.35"/>
  <cols>
    <col min="1" max="2" width="6" bestFit="1" customWidth="1"/>
    <col min="3" max="3" width="6.7265625" bestFit="1" customWidth="1"/>
    <col min="4" max="4" width="14" bestFit="1" customWidth="1"/>
    <col min="5" max="5" width="11.7265625" bestFit="1" customWidth="1"/>
    <col min="6" max="7" width="10.7265625" style="214" customWidth="1"/>
    <col min="8" max="8" width="16.81640625" style="214" bestFit="1" customWidth="1"/>
    <col min="9" max="9" width="14.1796875" style="214" customWidth="1"/>
    <col min="10" max="15" width="10.7265625" style="214" customWidth="1"/>
    <col min="16" max="17" width="10.7265625" customWidth="1"/>
  </cols>
  <sheetData>
    <row r="1" spans="1:23" x14ac:dyDescent="0.35">
      <c r="A1" t="s">
        <v>1393</v>
      </c>
      <c r="B1" t="s">
        <v>5766</v>
      </c>
      <c r="C1" t="s">
        <v>5767</v>
      </c>
      <c r="D1" t="s">
        <v>5768</v>
      </c>
      <c r="E1" s="2" t="s">
        <v>5769</v>
      </c>
      <c r="F1" s="236" t="s">
        <v>5765</v>
      </c>
      <c r="G1" s="236" t="s">
        <v>5764</v>
      </c>
      <c r="H1" s="236" t="s">
        <v>5763</v>
      </c>
      <c r="I1" s="236" t="s">
        <v>5762</v>
      </c>
      <c r="J1" s="236" t="s">
        <v>5761</v>
      </c>
      <c r="K1" s="236" t="s">
        <v>5760</v>
      </c>
      <c r="L1" s="236" t="s">
        <v>5758</v>
      </c>
      <c r="M1" s="236" t="s">
        <v>5759</v>
      </c>
      <c r="N1" s="236"/>
      <c r="O1" s="236"/>
      <c r="P1" s="238"/>
      <c r="Q1" s="238"/>
      <c r="R1" s="238"/>
      <c r="S1" s="238"/>
      <c r="T1" s="238"/>
      <c r="U1" s="238"/>
      <c r="V1" s="238"/>
      <c r="W1" s="238"/>
    </row>
    <row r="2" spans="1:23" x14ac:dyDescent="0.35">
      <c r="A2" t="s">
        <v>5757</v>
      </c>
      <c r="B2">
        <v>19145</v>
      </c>
      <c r="C2" t="s">
        <v>5754</v>
      </c>
      <c r="D2" t="s">
        <v>4</v>
      </c>
      <c r="E2" s="233" t="s">
        <v>5791</v>
      </c>
      <c r="F2" s="214">
        <v>804.31</v>
      </c>
      <c r="G2" s="214">
        <v>875.41</v>
      </c>
      <c r="H2" s="214">
        <v>2734.5</v>
      </c>
      <c r="I2" s="214">
        <v>4589.25</v>
      </c>
      <c r="J2" s="214">
        <v>3465.75</v>
      </c>
      <c r="K2" s="214">
        <v>1944</v>
      </c>
      <c r="L2" s="214">
        <v>11</v>
      </c>
      <c r="M2" s="214">
        <v>9</v>
      </c>
    </row>
    <row r="3" spans="1:23" x14ac:dyDescent="0.35">
      <c r="A3" t="s">
        <v>5757</v>
      </c>
      <c r="B3">
        <v>19105</v>
      </c>
      <c r="C3" t="s">
        <v>5754</v>
      </c>
      <c r="D3" t="s">
        <v>35</v>
      </c>
      <c r="E3" s="233" t="str">
        <f>E2</f>
        <v>JUL-19</v>
      </c>
      <c r="F3" s="236">
        <v>879.98000000000047</v>
      </c>
      <c r="G3" s="236">
        <v>988.77000000000021</v>
      </c>
      <c r="H3" s="236">
        <v>2188.77</v>
      </c>
      <c r="I3" s="236">
        <v>3122.96</v>
      </c>
      <c r="J3" s="236">
        <v>1986.8899999999999</v>
      </c>
      <c r="K3" s="236">
        <v>1692.1100000000001</v>
      </c>
      <c r="L3" s="236">
        <v>17</v>
      </c>
      <c r="M3" s="236">
        <v>15</v>
      </c>
    </row>
    <row r="4" spans="1:23" x14ac:dyDescent="0.35">
      <c r="A4" t="s">
        <v>5757</v>
      </c>
      <c r="B4">
        <v>19145</v>
      </c>
      <c r="C4" t="s">
        <v>5754</v>
      </c>
      <c r="D4" t="s">
        <v>63</v>
      </c>
      <c r="E4" s="233" t="str">
        <f t="shared" ref="E4:E28" si="0">E3</f>
        <v>JUL-19</v>
      </c>
      <c r="F4" s="214">
        <v>0</v>
      </c>
      <c r="G4" s="214">
        <v>0</v>
      </c>
      <c r="H4" s="214">
        <v>0</v>
      </c>
      <c r="I4" s="214">
        <v>0</v>
      </c>
      <c r="J4" s="214">
        <v>0</v>
      </c>
      <c r="K4" s="214">
        <v>0</v>
      </c>
      <c r="L4" s="214">
        <v>0</v>
      </c>
      <c r="M4" s="214">
        <v>0</v>
      </c>
    </row>
    <row r="5" spans="1:23" x14ac:dyDescent="0.35">
      <c r="A5" t="s">
        <v>5757</v>
      </c>
      <c r="B5">
        <v>19125</v>
      </c>
      <c r="C5" t="s">
        <v>5754</v>
      </c>
      <c r="D5" t="s">
        <v>162</v>
      </c>
      <c r="E5" s="233" t="str">
        <f t="shared" si="0"/>
        <v>JUL-19</v>
      </c>
      <c r="F5" s="214">
        <v>1421.91</v>
      </c>
      <c r="G5" s="214">
        <v>1409.3100000000002</v>
      </c>
      <c r="H5" s="214">
        <v>3524.85</v>
      </c>
      <c r="I5" s="214">
        <v>4960.5</v>
      </c>
      <c r="J5" s="214">
        <v>3647.8999999999996</v>
      </c>
      <c r="K5" s="214">
        <v>3604.45</v>
      </c>
      <c r="L5" s="214">
        <v>17</v>
      </c>
      <c r="M5" s="214">
        <v>14</v>
      </c>
    </row>
    <row r="6" spans="1:23" x14ac:dyDescent="0.35">
      <c r="A6" t="s">
        <v>5757</v>
      </c>
      <c r="B6">
        <v>19115</v>
      </c>
      <c r="C6" t="s">
        <v>5754</v>
      </c>
      <c r="D6" t="s">
        <v>270</v>
      </c>
      <c r="E6" s="233" t="str">
        <f t="shared" si="0"/>
        <v>JUL-19</v>
      </c>
      <c r="F6" s="214">
        <v>814.62999999999988</v>
      </c>
      <c r="G6" s="214">
        <v>804.65</v>
      </c>
      <c r="H6" s="214">
        <v>2209.75</v>
      </c>
      <c r="I6" s="214">
        <v>3696.5</v>
      </c>
      <c r="J6" s="214">
        <v>1826.5</v>
      </c>
      <c r="K6" s="214">
        <v>1778.69</v>
      </c>
      <c r="L6" s="214">
        <v>17</v>
      </c>
      <c r="M6" s="214">
        <v>6</v>
      </c>
    </row>
    <row r="7" spans="1:23" x14ac:dyDescent="0.35">
      <c r="A7" t="s">
        <v>5757</v>
      </c>
      <c r="B7">
        <v>19135</v>
      </c>
      <c r="C7" t="s">
        <v>5754</v>
      </c>
      <c r="D7" t="s">
        <v>309</v>
      </c>
      <c r="E7" s="233" t="str">
        <f t="shared" si="0"/>
        <v>JUL-19</v>
      </c>
      <c r="F7" s="214">
        <v>1621.5099999999998</v>
      </c>
      <c r="G7" s="214">
        <v>1656.6399999999999</v>
      </c>
      <c r="H7" s="214">
        <v>3534.25</v>
      </c>
      <c r="I7" s="214">
        <v>5075.5</v>
      </c>
      <c r="J7" s="214">
        <v>3810.25</v>
      </c>
      <c r="K7" s="214">
        <v>3992.97</v>
      </c>
      <c r="L7" s="214">
        <v>17</v>
      </c>
      <c r="M7" s="214">
        <v>15</v>
      </c>
    </row>
    <row r="8" spans="1:23" x14ac:dyDescent="0.35">
      <c r="A8" t="s">
        <v>5757</v>
      </c>
      <c r="B8">
        <v>19315</v>
      </c>
      <c r="C8" t="s">
        <v>5756</v>
      </c>
      <c r="D8" t="s">
        <v>139</v>
      </c>
      <c r="E8" s="233" t="str">
        <f t="shared" si="0"/>
        <v>JUL-19</v>
      </c>
      <c r="F8" s="214">
        <v>814.42</v>
      </c>
      <c r="G8" s="214">
        <v>767.12000000000012</v>
      </c>
      <c r="H8" s="214">
        <v>4212.5</v>
      </c>
      <c r="I8" s="214">
        <v>6258</v>
      </c>
      <c r="J8" s="214">
        <v>2890.25</v>
      </c>
      <c r="K8" s="214">
        <v>2150</v>
      </c>
      <c r="L8" s="214">
        <v>25</v>
      </c>
      <c r="M8" s="214">
        <v>25</v>
      </c>
    </row>
    <row r="9" spans="1:23" x14ac:dyDescent="0.35">
      <c r="A9" t="s">
        <v>5757</v>
      </c>
      <c r="B9">
        <v>10152</v>
      </c>
      <c r="C9" t="s">
        <v>5756</v>
      </c>
      <c r="D9" t="s">
        <v>204</v>
      </c>
      <c r="E9" s="233" t="str">
        <f t="shared" si="0"/>
        <v>JUL-19</v>
      </c>
      <c r="F9" s="214">
        <v>4413.4299999999994</v>
      </c>
      <c r="G9" s="214">
        <v>4626.6400000000003</v>
      </c>
      <c r="H9" s="214">
        <v>8876.14</v>
      </c>
      <c r="I9" s="214">
        <v>12186.879999999996</v>
      </c>
      <c r="J9" s="214">
        <v>13911.06</v>
      </c>
      <c r="K9" s="214">
        <v>11831.900000000003</v>
      </c>
      <c r="L9" s="214">
        <v>78</v>
      </c>
      <c r="M9" s="214">
        <v>66</v>
      </c>
    </row>
    <row r="10" spans="1:23" x14ac:dyDescent="0.35">
      <c r="A10" t="s">
        <v>5757</v>
      </c>
      <c r="B10">
        <v>88165</v>
      </c>
      <c r="C10" t="s">
        <v>5756</v>
      </c>
      <c r="D10" t="s">
        <v>281</v>
      </c>
      <c r="E10" s="233" t="str">
        <f t="shared" si="0"/>
        <v>JUL-19</v>
      </c>
      <c r="F10" s="214">
        <v>4401.3500000000013</v>
      </c>
      <c r="G10" s="214">
        <v>4312.8000000000029</v>
      </c>
      <c r="H10" s="214">
        <v>5248.25</v>
      </c>
      <c r="I10" s="214">
        <v>9545.25</v>
      </c>
      <c r="J10" s="214">
        <v>8031.6599999999989</v>
      </c>
      <c r="K10" s="214">
        <v>7169.6500000000005</v>
      </c>
      <c r="L10" s="214">
        <v>145</v>
      </c>
      <c r="M10" s="214">
        <v>134</v>
      </c>
    </row>
    <row r="11" spans="1:23" x14ac:dyDescent="0.35">
      <c r="A11" t="s">
        <v>5757</v>
      </c>
      <c r="B11">
        <v>19505</v>
      </c>
      <c r="C11" t="s">
        <v>338</v>
      </c>
      <c r="D11" t="s">
        <v>338</v>
      </c>
      <c r="E11" s="233" t="str">
        <f t="shared" si="0"/>
        <v>JUL-19</v>
      </c>
      <c r="F11" s="214">
        <v>583.22000000000014</v>
      </c>
      <c r="G11" s="214">
        <v>567.07999999999993</v>
      </c>
      <c r="H11" s="214">
        <v>2213.25</v>
      </c>
      <c r="I11" s="214">
        <v>2474.25</v>
      </c>
      <c r="J11" s="214">
        <v>1029.43</v>
      </c>
      <c r="K11" s="214">
        <v>966.09</v>
      </c>
      <c r="L11" s="214">
        <v>19</v>
      </c>
      <c r="M11" s="214">
        <v>16</v>
      </c>
    </row>
    <row r="12" spans="1:23" x14ac:dyDescent="0.35">
      <c r="A12" t="s">
        <v>5757</v>
      </c>
      <c r="B12">
        <v>19215</v>
      </c>
      <c r="C12" t="s">
        <v>5755</v>
      </c>
      <c r="D12" t="s">
        <v>69</v>
      </c>
      <c r="E12" s="233" t="str">
        <f t="shared" si="0"/>
        <v>JUL-19</v>
      </c>
      <c r="F12" s="214">
        <v>0.05</v>
      </c>
      <c r="G12" s="214">
        <v>0.06</v>
      </c>
      <c r="H12" s="214">
        <v>0</v>
      </c>
      <c r="I12" s="214">
        <v>0</v>
      </c>
      <c r="J12" s="214">
        <v>0</v>
      </c>
      <c r="K12" s="214">
        <v>0</v>
      </c>
      <c r="L12" s="214">
        <v>0</v>
      </c>
      <c r="M12" s="214">
        <v>0</v>
      </c>
    </row>
    <row r="13" spans="1:23" x14ac:dyDescent="0.35">
      <c r="A13" t="s">
        <v>5757</v>
      </c>
      <c r="B13">
        <v>19215</v>
      </c>
      <c r="C13" t="s">
        <v>5755</v>
      </c>
      <c r="D13" t="s">
        <v>70</v>
      </c>
      <c r="E13" s="233" t="str">
        <f t="shared" si="0"/>
        <v>JUL-19</v>
      </c>
      <c r="F13" s="214">
        <v>1301.9199999999996</v>
      </c>
      <c r="G13" s="214">
        <v>1330.02</v>
      </c>
      <c r="H13" s="214">
        <v>8018.52</v>
      </c>
      <c r="I13" s="214">
        <v>13577.75</v>
      </c>
      <c r="J13" s="214">
        <v>2318.75</v>
      </c>
      <c r="K13" s="214">
        <v>2307</v>
      </c>
      <c r="L13" s="214">
        <v>51</v>
      </c>
      <c r="M13" s="214">
        <v>50</v>
      </c>
    </row>
    <row r="14" spans="1:23" x14ac:dyDescent="0.35">
      <c r="A14" t="s">
        <v>5757</v>
      </c>
      <c r="B14">
        <v>19215</v>
      </c>
      <c r="C14" t="s">
        <v>5755</v>
      </c>
      <c r="D14" t="s">
        <v>110</v>
      </c>
      <c r="E14" s="233" t="str">
        <f t="shared" si="0"/>
        <v>JUL-19</v>
      </c>
      <c r="F14" s="214">
        <v>0</v>
      </c>
      <c r="G14" s="214">
        <v>0</v>
      </c>
      <c r="H14" s="214">
        <v>0</v>
      </c>
      <c r="I14" s="214">
        <v>0</v>
      </c>
      <c r="J14" s="214">
        <v>0</v>
      </c>
      <c r="K14" s="214">
        <v>0</v>
      </c>
      <c r="L14" s="214">
        <v>0</v>
      </c>
      <c r="M14" s="214">
        <v>0</v>
      </c>
    </row>
    <row r="15" spans="1:23" x14ac:dyDescent="0.35">
      <c r="A15" t="s">
        <v>5757</v>
      </c>
      <c r="B15">
        <v>19205</v>
      </c>
      <c r="C15" t="s">
        <v>5755</v>
      </c>
      <c r="D15" t="s">
        <v>227</v>
      </c>
      <c r="E15" s="233" t="str">
        <f t="shared" si="0"/>
        <v>JUL-19</v>
      </c>
      <c r="F15" s="214">
        <v>84.78</v>
      </c>
      <c r="G15" s="214">
        <v>45.6</v>
      </c>
      <c r="H15" s="214">
        <v>2806</v>
      </c>
      <c r="I15" s="214">
        <v>4654.25</v>
      </c>
      <c r="J15" s="214">
        <v>160</v>
      </c>
      <c r="K15" s="214">
        <v>0</v>
      </c>
      <c r="L15" s="214">
        <v>3</v>
      </c>
      <c r="M15" s="214">
        <v>3</v>
      </c>
    </row>
    <row r="16" spans="1:23" x14ac:dyDescent="0.35">
      <c r="A16" t="s">
        <v>5757</v>
      </c>
      <c r="B16">
        <v>19205</v>
      </c>
      <c r="C16" t="s">
        <v>5755</v>
      </c>
      <c r="D16" t="s">
        <v>5042</v>
      </c>
      <c r="E16" s="233" t="str">
        <f t="shared" si="0"/>
        <v>JUL-19</v>
      </c>
      <c r="F16" s="214">
        <v>0</v>
      </c>
      <c r="G16" s="214">
        <v>0</v>
      </c>
      <c r="H16" s="214">
        <v>0</v>
      </c>
      <c r="I16" s="214">
        <v>0</v>
      </c>
      <c r="J16" s="214">
        <v>0</v>
      </c>
      <c r="K16" s="214">
        <v>0</v>
      </c>
      <c r="L16" s="214">
        <v>0</v>
      </c>
      <c r="M16" s="214">
        <v>0</v>
      </c>
    </row>
    <row r="17" spans="1:13" x14ac:dyDescent="0.35">
      <c r="A17" t="s">
        <v>5757</v>
      </c>
      <c r="B17">
        <v>19205</v>
      </c>
      <c r="C17" t="s">
        <v>5755</v>
      </c>
      <c r="D17" t="s">
        <v>5394</v>
      </c>
      <c r="E17" s="233" t="str">
        <f t="shared" si="0"/>
        <v>JUL-19</v>
      </c>
      <c r="F17" s="214">
        <v>1155.3700000000001</v>
      </c>
      <c r="G17" s="214">
        <v>1098</v>
      </c>
      <c r="H17" s="214">
        <v>0</v>
      </c>
      <c r="I17" s="214">
        <v>0</v>
      </c>
      <c r="J17" s="214">
        <v>3428.25</v>
      </c>
      <c r="K17" s="214">
        <v>1935</v>
      </c>
      <c r="L17" s="214">
        <v>13</v>
      </c>
      <c r="M17" s="214">
        <v>11</v>
      </c>
    </row>
    <row r="18" spans="1:13" x14ac:dyDescent="0.35">
      <c r="A18" t="s">
        <v>5757</v>
      </c>
      <c r="B18">
        <v>19215</v>
      </c>
      <c r="C18" t="s">
        <v>5755</v>
      </c>
      <c r="D18" t="s">
        <v>5071</v>
      </c>
      <c r="E18" s="233" t="str">
        <f t="shared" si="0"/>
        <v>JUL-19</v>
      </c>
      <c r="F18" s="214">
        <v>0</v>
      </c>
      <c r="G18" s="214">
        <v>0</v>
      </c>
      <c r="H18" s="214">
        <v>0</v>
      </c>
      <c r="I18" s="214">
        <v>0</v>
      </c>
      <c r="J18" s="214">
        <v>0</v>
      </c>
      <c r="K18" s="214">
        <v>0</v>
      </c>
      <c r="L18" s="214">
        <v>0</v>
      </c>
      <c r="M18" s="214">
        <v>0</v>
      </c>
    </row>
    <row r="19" spans="1:13" x14ac:dyDescent="0.35">
      <c r="A19" t="s">
        <v>5757</v>
      </c>
      <c r="B19">
        <v>19215</v>
      </c>
      <c r="C19" t="s">
        <v>5755</v>
      </c>
      <c r="D19" t="s">
        <v>5265</v>
      </c>
      <c r="E19" s="233" t="str">
        <f t="shared" si="0"/>
        <v>JUL-19</v>
      </c>
      <c r="F19" s="214">
        <v>615.28000000000009</v>
      </c>
      <c r="G19" s="214">
        <v>867.69000000000017</v>
      </c>
      <c r="H19" s="214">
        <v>0</v>
      </c>
      <c r="I19" s="214">
        <v>0</v>
      </c>
      <c r="J19" s="214">
        <v>827.5</v>
      </c>
      <c r="K19" s="214">
        <v>1099</v>
      </c>
      <c r="L19" s="214">
        <v>10</v>
      </c>
      <c r="M19" s="214">
        <v>8</v>
      </c>
    </row>
    <row r="20" spans="1:13" x14ac:dyDescent="0.35">
      <c r="A20" t="s">
        <v>5757</v>
      </c>
      <c r="B20">
        <v>19215</v>
      </c>
      <c r="C20" t="s">
        <v>5755</v>
      </c>
      <c r="D20" t="s">
        <v>5396</v>
      </c>
      <c r="E20" s="233" t="str">
        <f t="shared" si="0"/>
        <v>JUL-19</v>
      </c>
      <c r="F20" s="214">
        <v>167.75</v>
      </c>
      <c r="G20" s="214">
        <v>148.4</v>
      </c>
      <c r="H20" s="214">
        <v>0</v>
      </c>
      <c r="I20" s="214">
        <v>0</v>
      </c>
      <c r="J20" s="214">
        <v>299.75</v>
      </c>
      <c r="K20" s="214">
        <v>425</v>
      </c>
      <c r="L20" s="214">
        <v>6</v>
      </c>
      <c r="M20" s="214">
        <v>6</v>
      </c>
    </row>
    <row r="21" spans="1:13" x14ac:dyDescent="0.35">
      <c r="A21" t="s">
        <v>5757</v>
      </c>
      <c r="B21">
        <v>19215</v>
      </c>
      <c r="C21" t="s">
        <v>5755</v>
      </c>
      <c r="D21" t="s">
        <v>5397</v>
      </c>
      <c r="E21" s="233" t="str">
        <f t="shared" si="0"/>
        <v>JUL-19</v>
      </c>
      <c r="F21" s="214">
        <v>0.3</v>
      </c>
      <c r="G21" s="214">
        <v>0.3</v>
      </c>
      <c r="H21" s="214">
        <v>0</v>
      </c>
      <c r="I21" s="214">
        <v>0</v>
      </c>
      <c r="J21" s="214">
        <v>0</v>
      </c>
      <c r="K21" s="214">
        <v>0</v>
      </c>
      <c r="L21" s="214">
        <v>0</v>
      </c>
      <c r="M21" s="214">
        <v>0</v>
      </c>
    </row>
    <row r="22" spans="1:13" x14ac:dyDescent="0.35">
      <c r="A22" t="s">
        <v>5757</v>
      </c>
      <c r="B22">
        <v>19215</v>
      </c>
      <c r="C22" t="s">
        <v>5755</v>
      </c>
      <c r="D22" t="s">
        <v>5753</v>
      </c>
      <c r="E22" s="233" t="str">
        <f t="shared" si="0"/>
        <v>JUL-19</v>
      </c>
      <c r="F22" s="214">
        <v>0</v>
      </c>
      <c r="G22" s="214">
        <v>0</v>
      </c>
      <c r="H22" s="214">
        <v>0</v>
      </c>
      <c r="I22" s="214">
        <v>0</v>
      </c>
      <c r="J22" s="214">
        <v>0</v>
      </c>
      <c r="K22" s="214">
        <v>0</v>
      </c>
      <c r="L22" s="214">
        <v>0</v>
      </c>
      <c r="M22" s="214">
        <v>0</v>
      </c>
    </row>
    <row r="23" spans="1:13" x14ac:dyDescent="0.35">
      <c r="A23" t="s">
        <v>5757</v>
      </c>
      <c r="B23">
        <v>19215</v>
      </c>
      <c r="C23" t="s">
        <v>5755</v>
      </c>
      <c r="D23" t="s">
        <v>5721</v>
      </c>
      <c r="E23" s="233" t="str">
        <f t="shared" si="0"/>
        <v>JUL-19</v>
      </c>
      <c r="F23" s="214">
        <v>39.67</v>
      </c>
      <c r="G23" s="214">
        <v>0.14000000000000001</v>
      </c>
      <c r="H23" s="214">
        <v>0</v>
      </c>
      <c r="I23" s="214">
        <v>0</v>
      </c>
      <c r="J23" s="214">
        <v>0</v>
      </c>
      <c r="K23" s="214">
        <v>0</v>
      </c>
      <c r="L23" s="214">
        <v>1</v>
      </c>
      <c r="M23" s="214">
        <v>1</v>
      </c>
    </row>
    <row r="24" spans="1:13" x14ac:dyDescent="0.35">
      <c r="A24" t="s">
        <v>5757</v>
      </c>
      <c r="B24">
        <v>19215</v>
      </c>
      <c r="C24" t="s">
        <v>5755</v>
      </c>
      <c r="D24" t="s">
        <v>5752</v>
      </c>
      <c r="E24" s="233" t="str">
        <f t="shared" si="0"/>
        <v>JUL-19</v>
      </c>
      <c r="F24" s="214">
        <v>17.38</v>
      </c>
      <c r="G24" s="214">
        <v>5</v>
      </c>
      <c r="H24" s="214">
        <v>0</v>
      </c>
      <c r="I24" s="214">
        <v>0</v>
      </c>
      <c r="J24" s="214">
        <v>0</v>
      </c>
      <c r="K24" s="214">
        <v>0</v>
      </c>
      <c r="L24" s="214">
        <v>1</v>
      </c>
      <c r="M24" s="214">
        <v>0</v>
      </c>
    </row>
    <row r="25" spans="1:13" x14ac:dyDescent="0.35">
      <c r="A25" t="s">
        <v>5757</v>
      </c>
      <c r="B25">
        <v>19215</v>
      </c>
      <c r="C25" t="s">
        <v>5755</v>
      </c>
      <c r="D25" t="s">
        <v>5098</v>
      </c>
      <c r="E25" s="233" t="str">
        <f t="shared" si="0"/>
        <v>JUL-19</v>
      </c>
      <c r="F25" s="214">
        <v>231.26000000000002</v>
      </c>
      <c r="G25" s="214">
        <v>149.20000000000002</v>
      </c>
      <c r="H25" s="214">
        <v>0</v>
      </c>
      <c r="I25" s="214">
        <v>0</v>
      </c>
      <c r="J25" s="214">
        <v>799.25</v>
      </c>
      <c r="K25" s="214">
        <v>429</v>
      </c>
      <c r="L25" s="214">
        <v>7</v>
      </c>
      <c r="M25" s="214">
        <v>7</v>
      </c>
    </row>
    <row r="26" spans="1:13" x14ac:dyDescent="0.35">
      <c r="A26" t="s">
        <v>5757</v>
      </c>
      <c r="B26">
        <v>19225</v>
      </c>
      <c r="C26" t="s">
        <v>5755</v>
      </c>
      <c r="D26" t="s">
        <v>343</v>
      </c>
      <c r="E26" s="233" t="str">
        <f t="shared" si="0"/>
        <v>JUL-19</v>
      </c>
      <c r="F26" s="214">
        <v>672.8</v>
      </c>
      <c r="G26" s="214">
        <v>656.8499999999998</v>
      </c>
      <c r="H26" s="214">
        <v>1616.75</v>
      </c>
      <c r="I26" s="214">
        <v>2681.5</v>
      </c>
      <c r="J26" s="214">
        <v>404.75</v>
      </c>
      <c r="K26" s="214">
        <v>318.8</v>
      </c>
      <c r="L26" s="214">
        <v>12</v>
      </c>
      <c r="M26" s="214">
        <v>12</v>
      </c>
    </row>
    <row r="27" spans="1:13" x14ac:dyDescent="0.35">
      <c r="A27" t="s">
        <v>5757</v>
      </c>
      <c r="B27">
        <v>19235</v>
      </c>
      <c r="C27" t="s">
        <v>5755</v>
      </c>
      <c r="D27" t="s">
        <v>361</v>
      </c>
      <c r="E27" s="233" t="str">
        <f t="shared" si="0"/>
        <v>JUL-19</v>
      </c>
      <c r="F27" s="214">
        <v>635.27</v>
      </c>
      <c r="G27" s="214">
        <v>652.93999999999983</v>
      </c>
      <c r="H27" s="214">
        <v>2306.75</v>
      </c>
      <c r="I27" s="214">
        <v>4472.25</v>
      </c>
      <c r="J27" s="214">
        <v>1963.6999999999998</v>
      </c>
      <c r="K27" s="214">
        <v>1447.1499999999999</v>
      </c>
      <c r="L27" s="214">
        <v>15</v>
      </c>
      <c r="M27" s="214">
        <v>13</v>
      </c>
    </row>
    <row r="28" spans="1:13" x14ac:dyDescent="0.35">
      <c r="A28" t="s">
        <v>5757</v>
      </c>
      <c r="B28">
        <v>19325</v>
      </c>
      <c r="C28" t="s">
        <v>5755</v>
      </c>
      <c r="D28" t="s">
        <v>1257</v>
      </c>
      <c r="E28" s="233" t="str">
        <f t="shared" si="0"/>
        <v>JUL-19</v>
      </c>
      <c r="F28" s="214">
        <v>993.07</v>
      </c>
      <c r="G28" s="214">
        <v>976.81000000000006</v>
      </c>
      <c r="H28" s="214">
        <v>1572.5</v>
      </c>
      <c r="I28" s="214">
        <v>2895</v>
      </c>
      <c r="J28" s="214">
        <v>4214.9000000000005</v>
      </c>
      <c r="K28" s="214">
        <v>3284.91</v>
      </c>
      <c r="L28" s="214">
        <v>48</v>
      </c>
      <c r="M28" s="214">
        <v>48</v>
      </c>
    </row>
    <row r="29" spans="1:13" x14ac:dyDescent="0.35">
      <c r="A29" t="s">
        <v>5757</v>
      </c>
      <c r="B29">
        <v>19145</v>
      </c>
      <c r="C29" t="s">
        <v>5754</v>
      </c>
      <c r="D29" t="s">
        <v>4</v>
      </c>
      <c r="E29" s="232" t="str">
        <f>_xll.GLW_Period_Offset(E2,1,,2)</f>
        <v>AUG-19</v>
      </c>
      <c r="F29" s="214">
        <v>341.32</v>
      </c>
      <c r="G29" s="214">
        <v>316.27999999999997</v>
      </c>
      <c r="H29" s="214">
        <v>2672.75</v>
      </c>
      <c r="I29" s="214">
        <v>4327.5</v>
      </c>
      <c r="J29" s="214">
        <v>1926.34</v>
      </c>
      <c r="K29" s="214">
        <v>902</v>
      </c>
      <c r="L29" s="214">
        <v>13</v>
      </c>
      <c r="M29" s="214">
        <v>8</v>
      </c>
    </row>
    <row r="30" spans="1:13" x14ac:dyDescent="0.35">
      <c r="A30" t="s">
        <v>5757</v>
      </c>
      <c r="B30">
        <v>19105</v>
      </c>
      <c r="C30" t="s">
        <v>5754</v>
      </c>
      <c r="D30" t="s">
        <v>35</v>
      </c>
      <c r="E30" s="232" t="str">
        <f>_xll.GLW_Period_Offset(E3,1,,2)</f>
        <v>AUG-19</v>
      </c>
      <c r="F30" s="214">
        <v>815.9</v>
      </c>
      <c r="G30" s="214">
        <v>761</v>
      </c>
      <c r="H30" s="214">
        <v>1880.5900000000001</v>
      </c>
      <c r="I30" s="214">
        <v>2624.5699999999997</v>
      </c>
      <c r="J30" s="214">
        <v>1859.43</v>
      </c>
      <c r="K30" s="214">
        <v>2169.3199999999997</v>
      </c>
      <c r="L30" s="214">
        <v>9</v>
      </c>
      <c r="M30" s="214">
        <v>9</v>
      </c>
    </row>
    <row r="31" spans="1:13" x14ac:dyDescent="0.35">
      <c r="A31" t="s">
        <v>5757</v>
      </c>
      <c r="B31">
        <v>19145</v>
      </c>
      <c r="C31" t="s">
        <v>5754</v>
      </c>
      <c r="D31" t="s">
        <v>63</v>
      </c>
      <c r="E31" s="232" t="str">
        <f>_xll.GLW_Period_Offset(E4,1,,2)</f>
        <v>AUG-19</v>
      </c>
      <c r="F31" s="214">
        <v>0.9</v>
      </c>
      <c r="G31" s="214">
        <v>0.71</v>
      </c>
      <c r="H31" s="214">
        <v>0</v>
      </c>
      <c r="I31" s="214">
        <v>0</v>
      </c>
      <c r="J31" s="214">
        <v>0</v>
      </c>
      <c r="K31" s="214">
        <v>0</v>
      </c>
      <c r="L31" s="214">
        <v>1</v>
      </c>
      <c r="M31" s="214">
        <v>0</v>
      </c>
    </row>
    <row r="32" spans="1:13" x14ac:dyDescent="0.35">
      <c r="A32" t="s">
        <v>5757</v>
      </c>
      <c r="B32">
        <v>19125</v>
      </c>
      <c r="C32" t="s">
        <v>5754</v>
      </c>
      <c r="D32" t="s">
        <v>162</v>
      </c>
      <c r="E32" s="232" t="str">
        <f>_xll.GLW_Period_Offset(E5,1,,2)</f>
        <v>AUG-19</v>
      </c>
      <c r="F32" s="214">
        <v>1123.8399999999999</v>
      </c>
      <c r="G32" s="214">
        <v>1087.6199999999999</v>
      </c>
      <c r="H32" s="214">
        <v>2874.15</v>
      </c>
      <c r="I32" s="214">
        <v>3803.35</v>
      </c>
      <c r="J32" s="214">
        <v>4003.01</v>
      </c>
      <c r="K32" s="214">
        <v>3113.88</v>
      </c>
      <c r="L32" s="214">
        <v>25</v>
      </c>
      <c r="M32" s="214">
        <v>22</v>
      </c>
    </row>
    <row r="33" spans="1:13" x14ac:dyDescent="0.35">
      <c r="A33" t="s">
        <v>5757</v>
      </c>
      <c r="B33">
        <v>19115</v>
      </c>
      <c r="C33" t="s">
        <v>5754</v>
      </c>
      <c r="D33" t="s">
        <v>270</v>
      </c>
      <c r="E33" s="232" t="str">
        <f>_xll.GLW_Period_Offset(E6,1,,2)</f>
        <v>AUG-19</v>
      </c>
      <c r="F33" s="214">
        <v>398.08999999999992</v>
      </c>
      <c r="G33" s="214">
        <v>387.80999999999995</v>
      </c>
      <c r="H33" s="214">
        <v>2048.25</v>
      </c>
      <c r="I33" s="214">
        <v>2979.25</v>
      </c>
      <c r="J33" s="214">
        <v>2441</v>
      </c>
      <c r="K33" s="214">
        <v>1573.2900000000004</v>
      </c>
      <c r="L33" s="214">
        <v>12</v>
      </c>
      <c r="M33" s="214">
        <v>9</v>
      </c>
    </row>
    <row r="34" spans="1:13" x14ac:dyDescent="0.35">
      <c r="A34" t="s">
        <v>5757</v>
      </c>
      <c r="B34">
        <v>19135</v>
      </c>
      <c r="C34" t="s">
        <v>5754</v>
      </c>
      <c r="D34" t="s">
        <v>309</v>
      </c>
      <c r="E34" s="232" t="str">
        <f>_xll.GLW_Period_Offset(E7,1,,2)</f>
        <v>AUG-19</v>
      </c>
      <c r="F34" s="214">
        <v>1557.3100000000002</v>
      </c>
      <c r="G34" s="214">
        <v>1464.8600000000004</v>
      </c>
      <c r="H34" s="214">
        <v>3479.75</v>
      </c>
      <c r="I34" s="214">
        <v>4291</v>
      </c>
      <c r="J34" s="214">
        <v>3807</v>
      </c>
      <c r="K34" s="214">
        <v>2245.0699999999997</v>
      </c>
      <c r="L34" s="214">
        <v>29</v>
      </c>
      <c r="M34" s="214">
        <v>24</v>
      </c>
    </row>
    <row r="35" spans="1:13" x14ac:dyDescent="0.35">
      <c r="A35" t="s">
        <v>5757</v>
      </c>
      <c r="B35">
        <v>19315</v>
      </c>
      <c r="C35" t="s">
        <v>5756</v>
      </c>
      <c r="D35" t="s">
        <v>139</v>
      </c>
      <c r="E35" s="232" t="str">
        <f>_xll.GLW_Period_Offset(E8,1,,2)</f>
        <v>AUG-19</v>
      </c>
      <c r="F35" s="214">
        <v>240.78</v>
      </c>
      <c r="G35" s="214">
        <v>204.84</v>
      </c>
      <c r="H35" s="214">
        <v>3759</v>
      </c>
      <c r="I35" s="214">
        <v>4988</v>
      </c>
      <c r="J35" s="214">
        <v>2097.5</v>
      </c>
      <c r="K35" s="214">
        <v>1229</v>
      </c>
      <c r="L35" s="214">
        <v>12</v>
      </c>
      <c r="M35" s="214">
        <v>12</v>
      </c>
    </row>
    <row r="36" spans="1:13" x14ac:dyDescent="0.35">
      <c r="A36" t="s">
        <v>5757</v>
      </c>
      <c r="B36">
        <v>10152</v>
      </c>
      <c r="C36" t="s">
        <v>5756</v>
      </c>
      <c r="D36" t="s">
        <v>204</v>
      </c>
      <c r="E36" s="232" t="str">
        <f>_xll.GLW_Period_Offset(E9,1,,2)</f>
        <v>AUG-19</v>
      </c>
      <c r="F36" s="214">
        <v>3130.5500000000011</v>
      </c>
      <c r="G36" s="214">
        <v>3108.9000000000005</v>
      </c>
      <c r="H36" s="214">
        <v>7150.8600000000006</v>
      </c>
      <c r="I36" s="214">
        <v>9254.1399999999976</v>
      </c>
      <c r="J36" s="214">
        <v>7724.43</v>
      </c>
      <c r="K36" s="214">
        <v>5953.0400000000009</v>
      </c>
      <c r="L36" s="214">
        <v>45</v>
      </c>
      <c r="M36" s="214">
        <v>40</v>
      </c>
    </row>
    <row r="37" spans="1:13" x14ac:dyDescent="0.35">
      <c r="A37" t="s">
        <v>5757</v>
      </c>
      <c r="B37">
        <v>88165</v>
      </c>
      <c r="C37" t="s">
        <v>5756</v>
      </c>
      <c r="D37" t="s">
        <v>281</v>
      </c>
      <c r="E37" s="232" t="str">
        <f>_xll.GLW_Period_Offset(E10,1,,2)</f>
        <v>AUG-19</v>
      </c>
      <c r="F37" s="214">
        <v>3136.56</v>
      </c>
      <c r="G37" s="214">
        <v>3203.3499999999985</v>
      </c>
      <c r="H37" s="214">
        <v>4646.2000000000007</v>
      </c>
      <c r="I37" s="214">
        <v>7678.5</v>
      </c>
      <c r="J37" s="214">
        <v>8053.4899999999989</v>
      </c>
      <c r="K37" s="214">
        <v>6105.8500000000013</v>
      </c>
      <c r="L37" s="214">
        <v>115</v>
      </c>
      <c r="M37" s="214">
        <v>101</v>
      </c>
    </row>
    <row r="38" spans="1:13" x14ac:dyDescent="0.35">
      <c r="A38" t="s">
        <v>5757</v>
      </c>
      <c r="B38">
        <v>19505</v>
      </c>
      <c r="C38" t="s">
        <v>338</v>
      </c>
      <c r="D38" t="s">
        <v>338</v>
      </c>
      <c r="E38" s="232" t="str">
        <f>_xll.GLW_Period_Offset(E11,1,,2)</f>
        <v>AUG-19</v>
      </c>
      <c r="F38" s="214">
        <v>1022.8700000000001</v>
      </c>
      <c r="G38" s="214">
        <v>1078.49</v>
      </c>
      <c r="H38" s="214">
        <v>2446</v>
      </c>
      <c r="I38" s="214">
        <v>2473</v>
      </c>
      <c r="J38" s="214">
        <v>4203.47</v>
      </c>
      <c r="K38" s="214">
        <v>4180.6000000000004</v>
      </c>
      <c r="L38" s="214">
        <v>21</v>
      </c>
      <c r="M38" s="214">
        <v>18</v>
      </c>
    </row>
    <row r="39" spans="1:13" x14ac:dyDescent="0.35">
      <c r="A39" t="s">
        <v>5757</v>
      </c>
      <c r="B39">
        <v>19215</v>
      </c>
      <c r="C39" t="s">
        <v>5755</v>
      </c>
      <c r="D39" t="s">
        <v>69</v>
      </c>
      <c r="E39" s="232" t="str">
        <f>_xll.GLW_Period_Offset(E12,1,,2)</f>
        <v>AUG-19</v>
      </c>
      <c r="F39" s="214">
        <v>0</v>
      </c>
      <c r="G39" s="214">
        <v>0</v>
      </c>
      <c r="H39" s="214">
        <v>0</v>
      </c>
      <c r="I39" s="214">
        <v>0</v>
      </c>
      <c r="J39" s="214">
        <v>0</v>
      </c>
      <c r="K39" s="214">
        <v>0</v>
      </c>
      <c r="L39" s="214">
        <v>0</v>
      </c>
      <c r="M39" s="214">
        <v>0</v>
      </c>
    </row>
    <row r="40" spans="1:13" x14ac:dyDescent="0.35">
      <c r="A40" t="s">
        <v>5757</v>
      </c>
      <c r="B40">
        <v>19215</v>
      </c>
      <c r="C40" t="s">
        <v>5755</v>
      </c>
      <c r="D40" t="s">
        <v>70</v>
      </c>
      <c r="E40" s="232" t="str">
        <f>_xll.GLW_Period_Offset(E13,1,,2)</f>
        <v>AUG-19</v>
      </c>
      <c r="F40" s="214">
        <v>816.48</v>
      </c>
      <c r="G40" s="214">
        <v>835.23000000000013</v>
      </c>
      <c r="H40" s="214">
        <v>5529</v>
      </c>
      <c r="I40" s="214">
        <v>8209.5</v>
      </c>
      <c r="J40" s="214">
        <v>557</v>
      </c>
      <c r="K40" s="214">
        <v>1110</v>
      </c>
      <c r="L40" s="214">
        <v>24</v>
      </c>
      <c r="M40" s="214">
        <v>22</v>
      </c>
    </row>
    <row r="41" spans="1:13" x14ac:dyDescent="0.35">
      <c r="A41" t="s">
        <v>5757</v>
      </c>
      <c r="B41">
        <v>19215</v>
      </c>
      <c r="C41" t="s">
        <v>5755</v>
      </c>
      <c r="D41" t="s">
        <v>110</v>
      </c>
      <c r="E41" s="232" t="str">
        <f>_xll.GLW_Period_Offset(E14,1,,2)</f>
        <v>AUG-19</v>
      </c>
      <c r="F41" s="214">
        <v>0</v>
      </c>
      <c r="G41" s="214">
        <v>0</v>
      </c>
      <c r="H41" s="214">
        <v>0</v>
      </c>
      <c r="I41" s="214">
        <v>0</v>
      </c>
      <c r="J41" s="214">
        <v>0</v>
      </c>
      <c r="K41" s="214">
        <v>0</v>
      </c>
      <c r="L41" s="214">
        <v>0</v>
      </c>
      <c r="M41" s="214">
        <v>0</v>
      </c>
    </row>
    <row r="42" spans="1:13" x14ac:dyDescent="0.35">
      <c r="A42" t="s">
        <v>5757</v>
      </c>
      <c r="B42">
        <v>19205</v>
      </c>
      <c r="C42" t="s">
        <v>5755</v>
      </c>
      <c r="D42" t="s">
        <v>227</v>
      </c>
      <c r="E42" s="232" t="str">
        <f>_xll.GLW_Period_Offset(E15,1,,2)</f>
        <v>AUG-19</v>
      </c>
      <c r="F42" s="214">
        <v>0.21000000000000002</v>
      </c>
      <c r="G42" s="214">
        <v>0.19</v>
      </c>
      <c r="H42" s="214">
        <v>2543</v>
      </c>
      <c r="I42" s="214">
        <v>3830.75</v>
      </c>
      <c r="J42" s="214">
        <v>0</v>
      </c>
      <c r="K42" s="214">
        <v>0</v>
      </c>
      <c r="L42" s="214">
        <v>0</v>
      </c>
      <c r="M42" s="214">
        <v>0</v>
      </c>
    </row>
    <row r="43" spans="1:13" x14ac:dyDescent="0.35">
      <c r="A43" t="s">
        <v>5757</v>
      </c>
      <c r="B43">
        <v>19205</v>
      </c>
      <c r="C43" t="s">
        <v>5755</v>
      </c>
      <c r="D43" t="s">
        <v>5042</v>
      </c>
      <c r="E43" s="232" t="str">
        <f>_xll.GLW_Period_Offset(E16,1,,2)</f>
        <v>AUG-19</v>
      </c>
      <c r="F43" s="214">
        <v>0</v>
      </c>
      <c r="G43" s="214">
        <v>0</v>
      </c>
      <c r="H43" s="214">
        <v>0</v>
      </c>
      <c r="I43" s="214">
        <v>0</v>
      </c>
      <c r="J43" s="214">
        <v>0</v>
      </c>
      <c r="K43" s="214">
        <v>0</v>
      </c>
      <c r="L43" s="214">
        <v>0</v>
      </c>
      <c r="M43" s="214">
        <v>0</v>
      </c>
    </row>
    <row r="44" spans="1:13" x14ac:dyDescent="0.35">
      <c r="A44" t="s">
        <v>5757</v>
      </c>
      <c r="B44">
        <v>19205</v>
      </c>
      <c r="C44" t="s">
        <v>5755</v>
      </c>
      <c r="D44" t="s">
        <v>5394</v>
      </c>
      <c r="E44" s="232" t="str">
        <f>_xll.GLW_Period_Offset(E17,1,,2)</f>
        <v>AUG-19</v>
      </c>
      <c r="F44" s="214">
        <v>850.1400000000001</v>
      </c>
      <c r="G44" s="214">
        <v>732.31999999999994</v>
      </c>
      <c r="H44" s="214">
        <v>0</v>
      </c>
      <c r="I44" s="214">
        <v>0</v>
      </c>
      <c r="J44" s="214">
        <v>1950</v>
      </c>
      <c r="K44" s="214">
        <v>1404</v>
      </c>
      <c r="L44" s="214">
        <v>12</v>
      </c>
      <c r="M44" s="214">
        <v>12</v>
      </c>
    </row>
    <row r="45" spans="1:13" x14ac:dyDescent="0.35">
      <c r="A45" t="s">
        <v>5757</v>
      </c>
      <c r="B45">
        <v>19215</v>
      </c>
      <c r="C45" t="s">
        <v>5755</v>
      </c>
      <c r="D45" t="s">
        <v>5071</v>
      </c>
      <c r="E45" s="232" t="str">
        <f>_xll.GLW_Period_Offset(E18,1,,2)</f>
        <v>AUG-19</v>
      </c>
      <c r="F45" s="214">
        <v>0</v>
      </c>
      <c r="G45" s="214">
        <v>0</v>
      </c>
      <c r="H45" s="214">
        <v>0</v>
      </c>
      <c r="I45" s="214">
        <v>0</v>
      </c>
      <c r="J45" s="214">
        <v>0</v>
      </c>
      <c r="K45" s="214">
        <v>0</v>
      </c>
      <c r="L45" s="214">
        <v>0</v>
      </c>
      <c r="M45" s="214">
        <v>0</v>
      </c>
    </row>
    <row r="46" spans="1:13" x14ac:dyDescent="0.35">
      <c r="A46" t="s">
        <v>5757</v>
      </c>
      <c r="B46">
        <v>19215</v>
      </c>
      <c r="C46" t="s">
        <v>5755</v>
      </c>
      <c r="D46" t="s">
        <v>5265</v>
      </c>
      <c r="E46" s="232" t="str">
        <f>_xll.GLW_Period_Offset(E19,1,,2)</f>
        <v>AUG-19</v>
      </c>
      <c r="F46" s="214">
        <v>314.93000000000006</v>
      </c>
      <c r="G46" s="214">
        <v>336.47</v>
      </c>
      <c r="H46" s="214">
        <v>0</v>
      </c>
      <c r="I46" s="214">
        <v>0</v>
      </c>
      <c r="J46" s="214">
        <v>383.75</v>
      </c>
      <c r="K46" s="214">
        <v>125</v>
      </c>
      <c r="L46" s="214">
        <v>7</v>
      </c>
      <c r="M46" s="214">
        <v>4</v>
      </c>
    </row>
    <row r="47" spans="1:13" x14ac:dyDescent="0.35">
      <c r="A47" t="s">
        <v>5757</v>
      </c>
      <c r="B47">
        <v>19215</v>
      </c>
      <c r="C47" t="s">
        <v>5755</v>
      </c>
      <c r="D47" t="s">
        <v>5396</v>
      </c>
      <c r="E47" s="232" t="str">
        <f>_xll.GLW_Period_Offset(E20,1,,2)</f>
        <v>AUG-19</v>
      </c>
      <c r="F47" s="214">
        <v>9.240000000000002</v>
      </c>
      <c r="G47" s="214">
        <v>3.69</v>
      </c>
      <c r="H47" s="214">
        <v>0</v>
      </c>
      <c r="I47" s="214">
        <v>0</v>
      </c>
      <c r="J47" s="214">
        <v>0</v>
      </c>
      <c r="K47" s="214">
        <v>0</v>
      </c>
      <c r="L47" s="214">
        <v>0</v>
      </c>
      <c r="M47" s="214">
        <v>0</v>
      </c>
    </row>
    <row r="48" spans="1:13" x14ac:dyDescent="0.35">
      <c r="A48" t="s">
        <v>5757</v>
      </c>
      <c r="B48">
        <v>19215</v>
      </c>
      <c r="C48" t="s">
        <v>5755</v>
      </c>
      <c r="D48" t="s">
        <v>5397</v>
      </c>
      <c r="E48" s="232" t="str">
        <f>_xll.GLW_Period_Offset(E21,1,,2)</f>
        <v>AUG-19</v>
      </c>
      <c r="F48" s="214">
        <v>0.44</v>
      </c>
      <c r="G48" s="214">
        <v>0.44</v>
      </c>
      <c r="H48" s="214">
        <v>0</v>
      </c>
      <c r="I48" s="214">
        <v>0</v>
      </c>
      <c r="J48" s="214">
        <v>0</v>
      </c>
      <c r="K48" s="214">
        <v>0</v>
      </c>
      <c r="L48" s="214">
        <v>1</v>
      </c>
      <c r="M48" s="214">
        <v>1</v>
      </c>
    </row>
    <row r="49" spans="1:13" x14ac:dyDescent="0.35">
      <c r="A49" t="s">
        <v>5757</v>
      </c>
      <c r="B49">
        <v>19215</v>
      </c>
      <c r="C49" t="s">
        <v>5755</v>
      </c>
      <c r="D49" t="s">
        <v>5753</v>
      </c>
      <c r="E49" s="232" t="str">
        <f>_xll.GLW_Period_Offset(E22,1,,2)</f>
        <v>AUG-19</v>
      </c>
      <c r="F49" s="214">
        <v>0</v>
      </c>
      <c r="G49" s="214">
        <v>0</v>
      </c>
      <c r="H49" s="214">
        <v>0</v>
      </c>
      <c r="I49" s="214">
        <v>0</v>
      </c>
      <c r="J49" s="214">
        <v>0</v>
      </c>
      <c r="K49" s="214">
        <v>0</v>
      </c>
      <c r="L49" s="214">
        <v>0</v>
      </c>
      <c r="M49" s="214">
        <v>0</v>
      </c>
    </row>
    <row r="50" spans="1:13" x14ac:dyDescent="0.35">
      <c r="A50" t="s">
        <v>5757</v>
      </c>
      <c r="B50">
        <v>19215</v>
      </c>
      <c r="C50" t="s">
        <v>5755</v>
      </c>
      <c r="D50" t="s">
        <v>5721</v>
      </c>
      <c r="E50" s="232" t="str">
        <f>_xll.GLW_Period_Offset(E23,1,,2)</f>
        <v>AUG-19</v>
      </c>
      <c r="F50" s="214">
        <v>126.68</v>
      </c>
      <c r="G50" s="214">
        <v>134.85</v>
      </c>
      <c r="H50" s="214">
        <v>0</v>
      </c>
      <c r="I50" s="214">
        <v>0</v>
      </c>
      <c r="J50" s="214">
        <v>918</v>
      </c>
      <c r="K50" s="214">
        <v>367</v>
      </c>
      <c r="L50" s="214">
        <v>4</v>
      </c>
      <c r="M50" s="214">
        <v>2</v>
      </c>
    </row>
    <row r="51" spans="1:13" x14ac:dyDescent="0.35">
      <c r="A51" t="s">
        <v>5757</v>
      </c>
      <c r="B51">
        <v>19215</v>
      </c>
      <c r="C51" t="s">
        <v>5755</v>
      </c>
      <c r="D51" t="s">
        <v>5752</v>
      </c>
      <c r="E51" s="232" t="str">
        <f>_xll.GLW_Period_Offset(E24,1,,2)</f>
        <v>AUG-19</v>
      </c>
      <c r="F51" s="214">
        <v>99.47999999999999</v>
      </c>
      <c r="G51" s="214">
        <v>100.74</v>
      </c>
      <c r="H51" s="214">
        <v>0</v>
      </c>
      <c r="I51" s="214">
        <v>0</v>
      </c>
      <c r="J51" s="214">
        <v>0</v>
      </c>
      <c r="K51" s="214">
        <v>0</v>
      </c>
      <c r="L51" s="214">
        <v>1</v>
      </c>
      <c r="M51" s="214">
        <v>1</v>
      </c>
    </row>
    <row r="52" spans="1:13" x14ac:dyDescent="0.35">
      <c r="A52" t="s">
        <v>5757</v>
      </c>
      <c r="B52">
        <v>19215</v>
      </c>
      <c r="C52" t="s">
        <v>5755</v>
      </c>
      <c r="D52" t="s">
        <v>5098</v>
      </c>
      <c r="E52" s="232" t="str">
        <f>_xll.GLW_Period_Offset(E25,1,,2)</f>
        <v>AUG-19</v>
      </c>
      <c r="F52" s="214">
        <v>140.5</v>
      </c>
      <c r="G52" s="214">
        <v>163.96999999999997</v>
      </c>
      <c r="H52" s="214">
        <v>0</v>
      </c>
      <c r="I52" s="214">
        <v>0</v>
      </c>
      <c r="J52" s="214">
        <v>431.25</v>
      </c>
      <c r="K52" s="214">
        <v>296</v>
      </c>
      <c r="L52" s="214">
        <v>3</v>
      </c>
      <c r="M52" s="214">
        <v>3</v>
      </c>
    </row>
    <row r="53" spans="1:13" x14ac:dyDescent="0.35">
      <c r="A53" t="s">
        <v>5757</v>
      </c>
      <c r="B53">
        <v>19225</v>
      </c>
      <c r="C53" t="s">
        <v>5755</v>
      </c>
      <c r="D53" t="s">
        <v>343</v>
      </c>
      <c r="E53" s="232" t="str">
        <f>_xll.GLW_Period_Offset(E26,1,,2)</f>
        <v>AUG-19</v>
      </c>
      <c r="F53" s="214">
        <v>900.00000000000023</v>
      </c>
      <c r="G53" s="214">
        <v>582.97</v>
      </c>
      <c r="H53" s="214">
        <v>1355.25</v>
      </c>
      <c r="I53" s="214">
        <v>2055.75</v>
      </c>
      <c r="J53" s="214">
        <v>713.75</v>
      </c>
      <c r="K53" s="214">
        <v>731.63</v>
      </c>
      <c r="L53" s="214">
        <v>10</v>
      </c>
      <c r="M53" s="214">
        <v>10</v>
      </c>
    </row>
    <row r="54" spans="1:13" x14ac:dyDescent="0.35">
      <c r="A54" t="s">
        <v>5757</v>
      </c>
      <c r="B54">
        <v>19235</v>
      </c>
      <c r="C54" t="s">
        <v>5755</v>
      </c>
      <c r="D54" t="s">
        <v>361</v>
      </c>
      <c r="E54" s="232" t="str">
        <f>_xll.GLW_Period_Offset(E27,1,,2)</f>
        <v>AUG-19</v>
      </c>
      <c r="F54" s="214">
        <v>392.16</v>
      </c>
      <c r="G54" s="214">
        <v>379.28999999999991</v>
      </c>
      <c r="H54" s="214">
        <v>1898.35</v>
      </c>
      <c r="I54" s="214">
        <v>4133.75</v>
      </c>
      <c r="J54" s="214">
        <v>1658.6399999999999</v>
      </c>
      <c r="K54" s="214">
        <v>806.48</v>
      </c>
      <c r="L54" s="214">
        <v>13</v>
      </c>
      <c r="M54" s="214">
        <v>12</v>
      </c>
    </row>
    <row r="55" spans="1:13" x14ac:dyDescent="0.35">
      <c r="A55" t="s">
        <v>5757</v>
      </c>
      <c r="B55">
        <v>19325</v>
      </c>
      <c r="C55" t="s">
        <v>5755</v>
      </c>
      <c r="D55" t="s">
        <v>1257</v>
      </c>
      <c r="E55" s="232" t="str">
        <f>_xll.GLW_Period_Offset(E28,1,,2)</f>
        <v>AUG-19</v>
      </c>
      <c r="F55" s="214">
        <v>356.16999999999996</v>
      </c>
      <c r="G55" s="214">
        <v>369.1</v>
      </c>
      <c r="H55" s="214">
        <v>1324.5</v>
      </c>
      <c r="I55" s="214">
        <v>3000</v>
      </c>
      <c r="J55" s="214">
        <v>833.44</v>
      </c>
      <c r="K55" s="214">
        <v>692.78</v>
      </c>
      <c r="L55" s="214">
        <v>16</v>
      </c>
      <c r="M55" s="214">
        <v>16</v>
      </c>
    </row>
    <row r="56" spans="1:13" x14ac:dyDescent="0.35">
      <c r="A56" t="s">
        <v>5757</v>
      </c>
      <c r="B56">
        <v>19145</v>
      </c>
      <c r="C56" t="s">
        <v>5754</v>
      </c>
      <c r="D56" t="s">
        <v>4</v>
      </c>
      <c r="E56" s="232" t="str">
        <f>_xll.GLW_Period_Offset(E29,1,,2)</f>
        <v>SEP-19</v>
      </c>
      <c r="F56" s="214">
        <v>549.94999999999993</v>
      </c>
      <c r="G56" s="214">
        <v>550.13</v>
      </c>
      <c r="H56" s="214">
        <v>3626.25</v>
      </c>
      <c r="I56" s="214">
        <v>5455.75</v>
      </c>
      <c r="J56" s="214">
        <v>2914.75</v>
      </c>
      <c r="K56" s="214">
        <v>1011</v>
      </c>
      <c r="L56" s="214">
        <v>13</v>
      </c>
      <c r="M56" s="214">
        <v>8</v>
      </c>
    </row>
    <row r="57" spans="1:13" x14ac:dyDescent="0.35">
      <c r="A57" t="s">
        <v>5757</v>
      </c>
      <c r="B57">
        <v>19105</v>
      </c>
      <c r="C57" t="s">
        <v>5754</v>
      </c>
      <c r="D57" t="s">
        <v>35</v>
      </c>
      <c r="E57" s="232" t="str">
        <f>_xll.GLW_Period_Offset(E30,1,,2)</f>
        <v>SEP-19</v>
      </c>
      <c r="F57" s="214">
        <v>1579.1599999999999</v>
      </c>
      <c r="G57" s="214">
        <v>1675.5</v>
      </c>
      <c r="H57" s="214">
        <v>2048.77</v>
      </c>
      <c r="I57" s="214">
        <v>3291.44</v>
      </c>
      <c r="J57" s="214">
        <v>3981.7</v>
      </c>
      <c r="K57" s="214">
        <v>3923.4000000000005</v>
      </c>
      <c r="L57" s="214">
        <v>24</v>
      </c>
      <c r="M57" s="214">
        <v>23</v>
      </c>
    </row>
    <row r="58" spans="1:13" x14ac:dyDescent="0.35">
      <c r="A58" t="s">
        <v>5757</v>
      </c>
      <c r="B58">
        <v>19145</v>
      </c>
      <c r="C58" t="s">
        <v>5754</v>
      </c>
      <c r="D58" t="s">
        <v>63</v>
      </c>
      <c r="E58" s="232" t="str">
        <f>_xll.GLW_Period_Offset(E31,1,,2)</f>
        <v>SEP-19</v>
      </c>
      <c r="F58" s="214">
        <v>0</v>
      </c>
      <c r="G58" s="214">
        <v>0</v>
      </c>
      <c r="H58" s="214">
        <v>0</v>
      </c>
      <c r="I58" s="214">
        <v>0</v>
      </c>
      <c r="J58" s="214">
        <v>0</v>
      </c>
      <c r="K58" s="214">
        <v>0</v>
      </c>
      <c r="L58" s="214">
        <v>0</v>
      </c>
      <c r="M58" s="214">
        <v>0</v>
      </c>
    </row>
    <row r="59" spans="1:13" x14ac:dyDescent="0.35">
      <c r="A59" t="s">
        <v>5757</v>
      </c>
      <c r="B59">
        <v>19125</v>
      </c>
      <c r="C59" t="s">
        <v>5754</v>
      </c>
      <c r="D59" t="s">
        <v>162</v>
      </c>
      <c r="E59" s="232" t="str">
        <f>_xll.GLW_Period_Offset(E32,1,,2)</f>
        <v>SEP-19</v>
      </c>
      <c r="F59" s="214">
        <v>1688.79</v>
      </c>
      <c r="G59" s="214">
        <v>1683.79</v>
      </c>
      <c r="H59" s="214">
        <v>3714.85</v>
      </c>
      <c r="I59" s="214">
        <v>5143.45</v>
      </c>
      <c r="J59" s="214">
        <v>4349.17</v>
      </c>
      <c r="K59" s="214">
        <v>4095.12</v>
      </c>
      <c r="L59" s="214">
        <v>26</v>
      </c>
      <c r="M59" s="214">
        <v>22</v>
      </c>
    </row>
    <row r="60" spans="1:13" x14ac:dyDescent="0.35">
      <c r="A60" t="s">
        <v>5757</v>
      </c>
      <c r="B60">
        <v>19115</v>
      </c>
      <c r="C60" t="s">
        <v>5754</v>
      </c>
      <c r="D60" t="s">
        <v>270</v>
      </c>
      <c r="E60" s="232" t="str">
        <f>_xll.GLW_Period_Offset(E33,1,,2)</f>
        <v>SEP-19</v>
      </c>
      <c r="F60" s="214">
        <v>217.04999999999998</v>
      </c>
      <c r="G60" s="214">
        <v>214.02000000000004</v>
      </c>
      <c r="H60" s="214">
        <v>1994.25</v>
      </c>
      <c r="I60" s="214">
        <v>3677.25</v>
      </c>
      <c r="J60" s="214">
        <v>1152.42</v>
      </c>
      <c r="K60" s="214">
        <v>902.01</v>
      </c>
      <c r="L60" s="214">
        <v>11</v>
      </c>
      <c r="M60" s="214">
        <v>10</v>
      </c>
    </row>
    <row r="61" spans="1:13" x14ac:dyDescent="0.35">
      <c r="A61" t="s">
        <v>5757</v>
      </c>
      <c r="B61">
        <v>19135</v>
      </c>
      <c r="C61" t="s">
        <v>5754</v>
      </c>
      <c r="D61" t="s">
        <v>309</v>
      </c>
      <c r="E61" s="232" t="str">
        <f>_xll.GLW_Period_Offset(E34,1,,2)</f>
        <v>SEP-19</v>
      </c>
      <c r="F61" s="214">
        <v>1051.3500000000001</v>
      </c>
      <c r="G61" s="214">
        <v>910.16999999999973</v>
      </c>
      <c r="H61" s="214">
        <v>3981</v>
      </c>
      <c r="I61" s="214">
        <v>5265.75</v>
      </c>
      <c r="J61" s="214">
        <v>3734.4000000000005</v>
      </c>
      <c r="K61" s="214">
        <v>3005.9999999999995</v>
      </c>
      <c r="L61" s="214">
        <v>31</v>
      </c>
      <c r="M61" s="214">
        <v>29</v>
      </c>
    </row>
    <row r="62" spans="1:13" x14ac:dyDescent="0.35">
      <c r="A62" t="s">
        <v>5757</v>
      </c>
      <c r="B62">
        <v>19315</v>
      </c>
      <c r="C62" t="s">
        <v>5756</v>
      </c>
      <c r="D62" t="s">
        <v>139</v>
      </c>
      <c r="E62" s="232" t="str">
        <f>_xll.GLW_Period_Offset(E35,1,,2)</f>
        <v>SEP-19</v>
      </c>
      <c r="F62" s="214">
        <v>524.66999999999996</v>
      </c>
      <c r="G62" s="214">
        <v>511.12</v>
      </c>
      <c r="H62" s="214">
        <v>4257.5</v>
      </c>
      <c r="I62" s="214">
        <v>6261</v>
      </c>
      <c r="J62" s="214">
        <v>1841.8</v>
      </c>
      <c r="K62" s="214">
        <v>1076</v>
      </c>
      <c r="L62" s="214">
        <v>11</v>
      </c>
      <c r="M62" s="214">
        <v>11</v>
      </c>
    </row>
    <row r="63" spans="1:13" x14ac:dyDescent="0.35">
      <c r="A63" t="s">
        <v>5757</v>
      </c>
      <c r="B63">
        <v>10152</v>
      </c>
      <c r="C63" t="s">
        <v>5756</v>
      </c>
      <c r="D63" t="s">
        <v>204</v>
      </c>
      <c r="E63" s="232" t="str">
        <f>_xll.GLW_Period_Offset(E36,1,,2)</f>
        <v>SEP-19</v>
      </c>
      <c r="F63" s="214">
        <v>4164.66</v>
      </c>
      <c r="G63" s="214">
        <v>4198.9400000000005</v>
      </c>
      <c r="H63" s="214">
        <v>9065.3000000000011</v>
      </c>
      <c r="I63" s="214">
        <v>11541.689999999995</v>
      </c>
      <c r="J63" s="214">
        <v>12854.609999999997</v>
      </c>
      <c r="K63" s="214">
        <v>11071.16</v>
      </c>
      <c r="L63" s="214">
        <v>66</v>
      </c>
      <c r="M63" s="214">
        <v>64</v>
      </c>
    </row>
    <row r="64" spans="1:13" x14ac:dyDescent="0.35">
      <c r="A64" t="s">
        <v>5757</v>
      </c>
      <c r="B64">
        <v>88165</v>
      </c>
      <c r="C64" t="s">
        <v>5756</v>
      </c>
      <c r="D64" t="s">
        <v>281</v>
      </c>
      <c r="E64" s="232" t="str">
        <f>_xll.GLW_Period_Offset(E37,1,,2)</f>
        <v>SEP-19</v>
      </c>
      <c r="F64" s="214">
        <v>4569.7799999999988</v>
      </c>
      <c r="G64" s="214">
        <v>4704.3900000000003</v>
      </c>
      <c r="H64" s="214">
        <v>5492.3499999999995</v>
      </c>
      <c r="I64" s="214">
        <v>9433.75</v>
      </c>
      <c r="J64" s="214">
        <v>9412.35</v>
      </c>
      <c r="K64" s="214">
        <v>8296.34</v>
      </c>
      <c r="L64" s="214">
        <v>158</v>
      </c>
      <c r="M64" s="214">
        <v>143</v>
      </c>
    </row>
    <row r="65" spans="1:13" x14ac:dyDescent="0.35">
      <c r="A65" t="s">
        <v>5757</v>
      </c>
      <c r="B65">
        <v>19505</v>
      </c>
      <c r="C65" t="s">
        <v>338</v>
      </c>
      <c r="D65" t="s">
        <v>338</v>
      </c>
      <c r="E65" s="232" t="str">
        <f>_xll.GLW_Period_Offset(E38,1,,2)</f>
        <v>SEP-19</v>
      </c>
      <c r="F65" s="214">
        <v>1659.9899999999996</v>
      </c>
      <c r="G65" s="214">
        <v>1851.0099999999995</v>
      </c>
      <c r="H65" s="214">
        <v>2728.5</v>
      </c>
      <c r="I65" s="214">
        <v>2924.5</v>
      </c>
      <c r="J65" s="214">
        <v>3239.47</v>
      </c>
      <c r="K65" s="214">
        <v>3038.3599999999997</v>
      </c>
      <c r="L65" s="214">
        <v>38</v>
      </c>
      <c r="M65" s="214">
        <v>35</v>
      </c>
    </row>
    <row r="66" spans="1:13" x14ac:dyDescent="0.35">
      <c r="A66" t="s">
        <v>5757</v>
      </c>
      <c r="B66">
        <v>19215</v>
      </c>
      <c r="C66" t="s">
        <v>5755</v>
      </c>
      <c r="D66" t="s">
        <v>69</v>
      </c>
      <c r="E66" s="232" t="str">
        <f>_xll.GLW_Period_Offset(E39,1,,2)</f>
        <v>SEP-19</v>
      </c>
      <c r="F66" s="214">
        <v>0</v>
      </c>
      <c r="G66" s="214">
        <v>0</v>
      </c>
      <c r="H66" s="214">
        <v>0</v>
      </c>
      <c r="I66" s="214">
        <v>0</v>
      </c>
      <c r="J66" s="214">
        <v>0</v>
      </c>
      <c r="K66" s="214">
        <v>0</v>
      </c>
      <c r="L66" s="214">
        <v>0</v>
      </c>
      <c r="M66" s="214">
        <v>0</v>
      </c>
    </row>
    <row r="67" spans="1:13" x14ac:dyDescent="0.35">
      <c r="A67" t="s">
        <v>5757</v>
      </c>
      <c r="B67">
        <v>19215</v>
      </c>
      <c r="C67" t="s">
        <v>5755</v>
      </c>
      <c r="D67" t="s">
        <v>70</v>
      </c>
      <c r="E67" s="232" t="str">
        <f>_xll.GLW_Period_Offset(E40,1,,2)</f>
        <v>SEP-19</v>
      </c>
      <c r="F67" s="214">
        <v>1012.3999999999999</v>
      </c>
      <c r="G67" s="214">
        <v>952.5</v>
      </c>
      <c r="H67" s="214">
        <v>7194.75</v>
      </c>
      <c r="I67" s="214">
        <v>10942.75</v>
      </c>
      <c r="J67" s="214">
        <v>399.25</v>
      </c>
      <c r="K67" s="214">
        <v>2028</v>
      </c>
      <c r="L67" s="214">
        <v>31</v>
      </c>
      <c r="M67" s="214">
        <v>26</v>
      </c>
    </row>
    <row r="68" spans="1:13" x14ac:dyDescent="0.35">
      <c r="A68" t="s">
        <v>5757</v>
      </c>
      <c r="B68">
        <v>19215</v>
      </c>
      <c r="C68" t="s">
        <v>5755</v>
      </c>
      <c r="D68" t="s">
        <v>110</v>
      </c>
      <c r="E68" s="232" t="str">
        <f>_xll.GLW_Period_Offset(E41,1,,2)</f>
        <v>SEP-19</v>
      </c>
      <c r="F68" s="214">
        <v>0</v>
      </c>
      <c r="G68" s="214">
        <v>0</v>
      </c>
      <c r="H68" s="214">
        <v>0</v>
      </c>
      <c r="I68" s="214">
        <v>0</v>
      </c>
      <c r="J68" s="214">
        <v>0</v>
      </c>
      <c r="K68" s="214">
        <v>0</v>
      </c>
      <c r="L68" s="214">
        <v>0</v>
      </c>
      <c r="M68" s="214">
        <v>0</v>
      </c>
    </row>
    <row r="69" spans="1:13" x14ac:dyDescent="0.35">
      <c r="A69" t="s">
        <v>5757</v>
      </c>
      <c r="B69">
        <v>19205</v>
      </c>
      <c r="C69" t="s">
        <v>5755</v>
      </c>
      <c r="D69" t="s">
        <v>227</v>
      </c>
      <c r="E69" s="232" t="str">
        <f>_xll.GLW_Period_Offset(E42,1,,2)</f>
        <v>SEP-19</v>
      </c>
      <c r="F69" s="214">
        <v>18.87</v>
      </c>
      <c r="G69" s="214">
        <v>10.790000000000001</v>
      </c>
      <c r="H69" s="214">
        <v>2930.25</v>
      </c>
      <c r="I69" s="214">
        <v>4889</v>
      </c>
      <c r="J69" s="214">
        <v>134.75</v>
      </c>
      <c r="K69" s="214">
        <v>53</v>
      </c>
      <c r="L69" s="214">
        <v>5</v>
      </c>
      <c r="M69" s="214">
        <v>4</v>
      </c>
    </row>
    <row r="70" spans="1:13" x14ac:dyDescent="0.35">
      <c r="A70" t="s">
        <v>5757</v>
      </c>
      <c r="B70">
        <v>19205</v>
      </c>
      <c r="C70" t="s">
        <v>5755</v>
      </c>
      <c r="D70" t="s">
        <v>5042</v>
      </c>
      <c r="E70" s="232" t="str">
        <f>_xll.GLW_Period_Offset(E43,1,,2)</f>
        <v>SEP-19</v>
      </c>
      <c r="F70" s="214">
        <v>0</v>
      </c>
      <c r="G70" s="214">
        <v>0</v>
      </c>
      <c r="H70" s="214">
        <v>0</v>
      </c>
      <c r="I70" s="214">
        <v>0</v>
      </c>
      <c r="J70" s="214">
        <v>0</v>
      </c>
      <c r="K70" s="214">
        <v>0</v>
      </c>
      <c r="L70" s="214">
        <v>0</v>
      </c>
      <c r="M70" s="214">
        <v>0</v>
      </c>
    </row>
    <row r="71" spans="1:13" x14ac:dyDescent="0.35">
      <c r="A71" t="s">
        <v>5757</v>
      </c>
      <c r="B71">
        <v>19205</v>
      </c>
      <c r="C71" t="s">
        <v>5755</v>
      </c>
      <c r="D71" t="s">
        <v>5394</v>
      </c>
      <c r="E71" s="232" t="str">
        <f>_xll.GLW_Period_Offset(E44,1,,2)</f>
        <v>SEP-19</v>
      </c>
      <c r="F71" s="214">
        <v>836.29000000000008</v>
      </c>
      <c r="G71" s="214">
        <v>748.67000000000007</v>
      </c>
      <c r="H71" s="214">
        <v>0</v>
      </c>
      <c r="I71" s="214">
        <v>0</v>
      </c>
      <c r="J71" s="214">
        <v>2012.75</v>
      </c>
      <c r="K71" s="214">
        <v>1714</v>
      </c>
      <c r="L71" s="214">
        <v>10</v>
      </c>
      <c r="M71" s="214">
        <v>10</v>
      </c>
    </row>
    <row r="72" spans="1:13" x14ac:dyDescent="0.35">
      <c r="A72" t="s">
        <v>5757</v>
      </c>
      <c r="B72">
        <v>19215</v>
      </c>
      <c r="C72" t="s">
        <v>5755</v>
      </c>
      <c r="D72" t="s">
        <v>5071</v>
      </c>
      <c r="E72" s="232" t="str">
        <f>_xll.GLW_Period_Offset(E45,1,,2)</f>
        <v>SEP-19</v>
      </c>
      <c r="F72" s="214">
        <v>0</v>
      </c>
      <c r="G72" s="214">
        <v>0</v>
      </c>
      <c r="H72" s="214">
        <v>0</v>
      </c>
      <c r="I72" s="214">
        <v>0</v>
      </c>
      <c r="J72" s="214">
        <v>0</v>
      </c>
      <c r="K72" s="214">
        <v>0</v>
      </c>
      <c r="L72" s="214">
        <v>0</v>
      </c>
      <c r="M72" s="214">
        <v>0</v>
      </c>
    </row>
    <row r="73" spans="1:13" x14ac:dyDescent="0.35">
      <c r="A73" t="s">
        <v>5757</v>
      </c>
      <c r="B73">
        <v>19215</v>
      </c>
      <c r="C73" t="s">
        <v>5755</v>
      </c>
      <c r="D73" t="s">
        <v>5265</v>
      </c>
      <c r="E73" s="232" t="str">
        <f>_xll.GLW_Period_Offset(E46,1,,2)</f>
        <v>SEP-19</v>
      </c>
      <c r="F73" s="214">
        <v>444.43</v>
      </c>
      <c r="G73" s="214">
        <v>460.15999999999991</v>
      </c>
      <c r="H73" s="214">
        <v>0</v>
      </c>
      <c r="I73" s="214">
        <v>0</v>
      </c>
      <c r="J73" s="214">
        <v>1133</v>
      </c>
      <c r="K73" s="214">
        <v>960</v>
      </c>
      <c r="L73" s="214">
        <v>15</v>
      </c>
      <c r="M73" s="214">
        <v>12</v>
      </c>
    </row>
    <row r="74" spans="1:13" x14ac:dyDescent="0.35">
      <c r="A74" t="s">
        <v>5757</v>
      </c>
      <c r="B74">
        <v>19215</v>
      </c>
      <c r="C74" t="s">
        <v>5755</v>
      </c>
      <c r="D74" t="s">
        <v>5396</v>
      </c>
      <c r="E74" s="232" t="str">
        <f>_xll.GLW_Period_Offset(E47,1,,2)</f>
        <v>SEP-19</v>
      </c>
      <c r="F74" s="214">
        <v>33</v>
      </c>
      <c r="G74" s="214">
        <v>34.049999999999997</v>
      </c>
      <c r="H74" s="214">
        <v>0</v>
      </c>
      <c r="I74" s="214">
        <v>0</v>
      </c>
      <c r="J74" s="214">
        <v>282</v>
      </c>
      <c r="K74" s="214">
        <v>385</v>
      </c>
      <c r="L74" s="214">
        <v>3</v>
      </c>
      <c r="M74" s="214">
        <v>3</v>
      </c>
    </row>
    <row r="75" spans="1:13" x14ac:dyDescent="0.35">
      <c r="A75" t="s">
        <v>5757</v>
      </c>
      <c r="B75">
        <v>19215</v>
      </c>
      <c r="C75" t="s">
        <v>5755</v>
      </c>
      <c r="D75" t="s">
        <v>5397</v>
      </c>
      <c r="E75" s="232" t="str">
        <f>_xll.GLW_Period_Offset(E48,1,,2)</f>
        <v>SEP-19</v>
      </c>
      <c r="F75" s="214">
        <v>0.88</v>
      </c>
      <c r="G75" s="214">
        <v>0.9</v>
      </c>
      <c r="H75" s="214">
        <v>0</v>
      </c>
      <c r="I75" s="214">
        <v>0</v>
      </c>
      <c r="J75" s="214">
        <v>0</v>
      </c>
      <c r="K75" s="214">
        <v>0</v>
      </c>
      <c r="L75" s="214">
        <v>1</v>
      </c>
      <c r="M75" s="214">
        <v>1</v>
      </c>
    </row>
    <row r="76" spans="1:13" x14ac:dyDescent="0.35">
      <c r="A76" t="s">
        <v>5757</v>
      </c>
      <c r="B76">
        <v>19215</v>
      </c>
      <c r="C76" t="s">
        <v>5755</v>
      </c>
      <c r="D76" t="s">
        <v>5753</v>
      </c>
      <c r="E76" s="232" t="str">
        <f>_xll.GLW_Period_Offset(E49,1,,2)</f>
        <v>SEP-19</v>
      </c>
      <c r="F76" s="214">
        <v>0</v>
      </c>
      <c r="G76" s="214">
        <v>0</v>
      </c>
      <c r="H76" s="214">
        <v>0</v>
      </c>
      <c r="I76" s="214">
        <v>0</v>
      </c>
      <c r="J76" s="214">
        <v>0</v>
      </c>
      <c r="K76" s="214">
        <v>0</v>
      </c>
      <c r="L76" s="214">
        <v>0</v>
      </c>
      <c r="M76" s="214">
        <v>0</v>
      </c>
    </row>
    <row r="77" spans="1:13" x14ac:dyDescent="0.35">
      <c r="A77" t="s">
        <v>5757</v>
      </c>
      <c r="B77">
        <v>19215</v>
      </c>
      <c r="C77" t="s">
        <v>5755</v>
      </c>
      <c r="D77" t="s">
        <v>5721</v>
      </c>
      <c r="E77" s="232" t="str">
        <f>_xll.GLW_Period_Offset(E50,1,,2)</f>
        <v>SEP-19</v>
      </c>
      <c r="F77" s="214">
        <v>0</v>
      </c>
      <c r="G77" s="214">
        <v>0</v>
      </c>
      <c r="H77" s="214">
        <v>0</v>
      </c>
      <c r="I77" s="214">
        <v>0</v>
      </c>
      <c r="J77" s="214">
        <v>0</v>
      </c>
      <c r="K77" s="214">
        <v>0</v>
      </c>
      <c r="L77" s="214">
        <v>0</v>
      </c>
      <c r="M77" s="214">
        <v>0</v>
      </c>
    </row>
    <row r="78" spans="1:13" x14ac:dyDescent="0.35">
      <c r="A78" t="s">
        <v>5757</v>
      </c>
      <c r="B78">
        <v>19215</v>
      </c>
      <c r="C78" t="s">
        <v>5755</v>
      </c>
      <c r="D78" t="s">
        <v>5752</v>
      </c>
      <c r="E78" s="232" t="str">
        <f>_xll.GLW_Period_Offset(E51,1,,2)</f>
        <v>SEP-19</v>
      </c>
      <c r="F78" s="214">
        <v>761.23</v>
      </c>
      <c r="G78" s="214">
        <v>746.03000000000009</v>
      </c>
      <c r="H78" s="214">
        <v>0</v>
      </c>
      <c r="I78" s="214">
        <v>0</v>
      </c>
      <c r="J78" s="214">
        <v>0</v>
      </c>
      <c r="K78" s="214">
        <v>0</v>
      </c>
      <c r="L78" s="214">
        <v>18</v>
      </c>
      <c r="M78" s="214">
        <v>17</v>
      </c>
    </row>
    <row r="79" spans="1:13" x14ac:dyDescent="0.35">
      <c r="A79" t="s">
        <v>5757</v>
      </c>
      <c r="B79">
        <v>19215</v>
      </c>
      <c r="C79" t="s">
        <v>5755</v>
      </c>
      <c r="D79" t="s">
        <v>5098</v>
      </c>
      <c r="E79" s="232" t="str">
        <f>_xll.GLW_Period_Offset(E52,1,,2)</f>
        <v>SEP-19</v>
      </c>
      <c r="F79" s="214">
        <v>108.38</v>
      </c>
      <c r="G79" s="214">
        <v>93.6</v>
      </c>
      <c r="H79" s="214">
        <v>0</v>
      </c>
      <c r="I79" s="214">
        <v>0</v>
      </c>
      <c r="J79" s="214">
        <v>439.5</v>
      </c>
      <c r="K79" s="214">
        <v>322</v>
      </c>
      <c r="L79" s="214">
        <v>9</v>
      </c>
      <c r="M79" s="214">
        <v>8</v>
      </c>
    </row>
    <row r="80" spans="1:13" x14ac:dyDescent="0.35">
      <c r="A80" t="s">
        <v>5757</v>
      </c>
      <c r="B80">
        <v>19225</v>
      </c>
      <c r="C80" t="s">
        <v>5755</v>
      </c>
      <c r="D80" t="s">
        <v>343</v>
      </c>
      <c r="E80" s="232" t="str">
        <f>_xll.GLW_Period_Offset(E53,1,,2)</f>
        <v>SEP-19</v>
      </c>
      <c r="F80" s="214">
        <v>549.99999999999989</v>
      </c>
      <c r="G80" s="214">
        <v>569.25</v>
      </c>
      <c r="H80" s="214">
        <v>1459.25</v>
      </c>
      <c r="I80" s="214">
        <v>2471.75</v>
      </c>
      <c r="J80" s="214">
        <v>1225.57</v>
      </c>
      <c r="K80" s="214">
        <v>1407.4199999999998</v>
      </c>
      <c r="L80" s="214">
        <v>12</v>
      </c>
      <c r="M80" s="214">
        <v>10</v>
      </c>
    </row>
    <row r="81" spans="1:13" x14ac:dyDescent="0.35">
      <c r="A81" t="s">
        <v>5757</v>
      </c>
      <c r="B81">
        <v>19235</v>
      </c>
      <c r="C81" t="s">
        <v>5755</v>
      </c>
      <c r="D81" t="s">
        <v>361</v>
      </c>
      <c r="E81" s="232" t="str">
        <f>_xll.GLW_Period_Offset(E54,1,,2)</f>
        <v>SEP-19</v>
      </c>
      <c r="F81" s="214">
        <v>703.96</v>
      </c>
      <c r="G81" s="214">
        <v>606.00999999999988</v>
      </c>
      <c r="H81" s="214">
        <v>2455.4499999999998</v>
      </c>
      <c r="I81" s="214">
        <v>5420</v>
      </c>
      <c r="J81" s="214">
        <v>1663.09</v>
      </c>
      <c r="K81" s="214">
        <v>1484.5</v>
      </c>
      <c r="L81" s="214">
        <v>13</v>
      </c>
      <c r="M81" s="214">
        <v>13</v>
      </c>
    </row>
    <row r="82" spans="1:13" x14ac:dyDescent="0.35">
      <c r="A82" t="s">
        <v>5757</v>
      </c>
      <c r="B82">
        <v>19325</v>
      </c>
      <c r="C82" t="s">
        <v>5755</v>
      </c>
      <c r="D82" t="s">
        <v>1257</v>
      </c>
      <c r="E82" s="232" t="str">
        <f>_xll.GLW_Period_Offset(E55,1,,2)</f>
        <v>SEP-19</v>
      </c>
      <c r="F82" s="214">
        <v>639.81000000000017</v>
      </c>
      <c r="G82" s="214">
        <v>637.04</v>
      </c>
      <c r="H82" s="214">
        <v>1481</v>
      </c>
      <c r="I82" s="214">
        <v>3910</v>
      </c>
      <c r="J82" s="214">
        <v>1851.95</v>
      </c>
      <c r="K82" s="214">
        <v>1202.43</v>
      </c>
      <c r="L82" s="214">
        <v>22</v>
      </c>
      <c r="M82" s="214">
        <v>22</v>
      </c>
    </row>
    <row r="83" spans="1:13" x14ac:dyDescent="0.35">
      <c r="A83" t="s">
        <v>5757</v>
      </c>
      <c r="B83">
        <v>19145</v>
      </c>
      <c r="C83" t="s">
        <v>5754</v>
      </c>
      <c r="D83" t="s">
        <v>4</v>
      </c>
      <c r="E83" s="232" t="str">
        <f>_xll.GLW_Period_Offset(E56,1,,2)</f>
        <v>OCT-19</v>
      </c>
      <c r="F83" s="214">
        <v>159.13999999999999</v>
      </c>
      <c r="G83" s="214">
        <v>147.44</v>
      </c>
      <c r="H83" s="214">
        <v>2855</v>
      </c>
      <c r="I83" s="214">
        <v>4458</v>
      </c>
      <c r="J83" s="214">
        <v>525.75</v>
      </c>
      <c r="K83" s="214">
        <v>424</v>
      </c>
      <c r="L83" s="214">
        <v>4</v>
      </c>
      <c r="M83" s="214">
        <v>3</v>
      </c>
    </row>
    <row r="84" spans="1:13" x14ac:dyDescent="0.35">
      <c r="A84" t="s">
        <v>5757</v>
      </c>
      <c r="B84">
        <v>19105</v>
      </c>
      <c r="C84" t="s">
        <v>5754</v>
      </c>
      <c r="D84" t="s">
        <v>35</v>
      </c>
      <c r="E84" s="232" t="str">
        <f>_xll.GLW_Period_Offset(E57,1,,2)</f>
        <v>OCT-19</v>
      </c>
      <c r="F84" s="214">
        <v>1359.02</v>
      </c>
      <c r="G84" s="214">
        <v>1271.56</v>
      </c>
      <c r="H84" s="214">
        <v>1615.67</v>
      </c>
      <c r="I84" s="214">
        <v>2617.5299999999997</v>
      </c>
      <c r="J84" s="214">
        <v>1263.5</v>
      </c>
      <c r="K84" s="214">
        <v>952.45</v>
      </c>
      <c r="L84" s="214">
        <v>14</v>
      </c>
      <c r="M84" s="214">
        <v>12</v>
      </c>
    </row>
    <row r="85" spans="1:13" x14ac:dyDescent="0.35">
      <c r="A85" t="s">
        <v>5757</v>
      </c>
      <c r="B85">
        <v>19145</v>
      </c>
      <c r="C85" t="s">
        <v>5754</v>
      </c>
      <c r="D85" t="s">
        <v>63</v>
      </c>
      <c r="E85" s="232" t="str">
        <f>_xll.GLW_Period_Offset(E58,1,,2)</f>
        <v>OCT-19</v>
      </c>
      <c r="F85" s="214">
        <v>2.74</v>
      </c>
      <c r="G85" s="214">
        <v>0.25</v>
      </c>
      <c r="H85" s="214">
        <v>0</v>
      </c>
      <c r="I85" s="214">
        <v>0</v>
      </c>
      <c r="J85" s="214">
        <v>0</v>
      </c>
      <c r="K85" s="214">
        <v>0</v>
      </c>
      <c r="L85" s="214">
        <v>0</v>
      </c>
      <c r="M85" s="214">
        <v>0</v>
      </c>
    </row>
    <row r="86" spans="1:13" x14ac:dyDescent="0.35">
      <c r="A86" t="s">
        <v>5757</v>
      </c>
      <c r="B86">
        <v>19125</v>
      </c>
      <c r="C86" t="s">
        <v>5754</v>
      </c>
      <c r="D86" t="s">
        <v>162</v>
      </c>
      <c r="E86" s="232" t="str">
        <f>_xll.GLW_Period_Offset(E59,1,,2)</f>
        <v>OCT-19</v>
      </c>
      <c r="F86" s="214">
        <v>1798.2999999999997</v>
      </c>
      <c r="G86" s="214">
        <v>1827.1899999999996</v>
      </c>
      <c r="H86" s="214">
        <v>2990.05</v>
      </c>
      <c r="I86" s="214">
        <v>4012.6</v>
      </c>
      <c r="J86" s="214">
        <v>4062.95</v>
      </c>
      <c r="K86" s="214">
        <v>3604.9200000000005</v>
      </c>
      <c r="L86" s="214">
        <v>28</v>
      </c>
      <c r="M86" s="214">
        <v>21</v>
      </c>
    </row>
    <row r="87" spans="1:13" x14ac:dyDescent="0.35">
      <c r="A87" t="s">
        <v>5757</v>
      </c>
      <c r="B87">
        <v>19115</v>
      </c>
      <c r="C87" t="s">
        <v>5754</v>
      </c>
      <c r="D87" t="s">
        <v>270</v>
      </c>
      <c r="E87" s="232" t="str">
        <f>_xll.GLW_Period_Offset(E60,1,,2)</f>
        <v>OCT-19</v>
      </c>
      <c r="F87" s="214">
        <v>571.22</v>
      </c>
      <c r="G87" s="214">
        <v>542.49000000000012</v>
      </c>
      <c r="H87" s="214">
        <v>1497</v>
      </c>
      <c r="I87" s="214">
        <v>3101.25</v>
      </c>
      <c r="J87" s="214">
        <v>1946.4299999999998</v>
      </c>
      <c r="K87" s="214">
        <v>1527.01</v>
      </c>
      <c r="L87" s="214">
        <v>17</v>
      </c>
      <c r="M87" s="214">
        <v>14</v>
      </c>
    </row>
    <row r="88" spans="1:13" x14ac:dyDescent="0.35">
      <c r="A88" t="s">
        <v>5757</v>
      </c>
      <c r="B88">
        <v>19135</v>
      </c>
      <c r="C88" t="s">
        <v>5754</v>
      </c>
      <c r="D88" t="s">
        <v>309</v>
      </c>
      <c r="E88" s="232" t="str">
        <f>_xll.GLW_Period_Offset(E61,1,,2)</f>
        <v>OCT-19</v>
      </c>
      <c r="F88" s="214">
        <v>993.29</v>
      </c>
      <c r="G88" s="214">
        <v>1038.07</v>
      </c>
      <c r="H88" s="214">
        <v>3509.5</v>
      </c>
      <c r="I88" s="214">
        <v>4264.25</v>
      </c>
      <c r="J88" s="214">
        <v>3510.6</v>
      </c>
      <c r="K88" s="214">
        <v>2819.72</v>
      </c>
      <c r="L88" s="214">
        <v>20</v>
      </c>
      <c r="M88" s="214">
        <v>20</v>
      </c>
    </row>
    <row r="89" spans="1:13" x14ac:dyDescent="0.35">
      <c r="A89" t="s">
        <v>5757</v>
      </c>
      <c r="B89">
        <v>19315</v>
      </c>
      <c r="C89" t="s">
        <v>5756</v>
      </c>
      <c r="D89" t="s">
        <v>139</v>
      </c>
      <c r="E89" s="232" t="str">
        <f>_xll.GLW_Period_Offset(E62,1,,2)</f>
        <v>OCT-19</v>
      </c>
      <c r="F89" s="214">
        <v>118.92</v>
      </c>
      <c r="G89" s="214">
        <v>127.08000000000001</v>
      </c>
      <c r="H89" s="214">
        <v>2830</v>
      </c>
      <c r="I89" s="214">
        <v>4960</v>
      </c>
      <c r="J89" s="214">
        <v>405</v>
      </c>
      <c r="K89" s="214">
        <v>176</v>
      </c>
      <c r="L89" s="214">
        <v>4</v>
      </c>
      <c r="M89" s="214">
        <v>4</v>
      </c>
    </row>
    <row r="90" spans="1:13" x14ac:dyDescent="0.35">
      <c r="A90" t="s">
        <v>5757</v>
      </c>
      <c r="B90">
        <v>10152</v>
      </c>
      <c r="C90" t="s">
        <v>5756</v>
      </c>
      <c r="D90" t="s">
        <v>204</v>
      </c>
      <c r="E90" s="232" t="str">
        <f>_xll.GLW_Period_Offset(E63,1,,2)</f>
        <v>OCT-19</v>
      </c>
      <c r="F90" s="214">
        <v>3074.1600000000008</v>
      </c>
      <c r="G90" s="214">
        <v>2919.2200000000021</v>
      </c>
      <c r="H90" s="214">
        <v>5175.25</v>
      </c>
      <c r="I90" s="214">
        <v>7691.6699999999983</v>
      </c>
      <c r="J90" s="214">
        <v>7676.6699999999992</v>
      </c>
      <c r="K90" s="214">
        <v>6525.0899999999992</v>
      </c>
      <c r="L90" s="214">
        <v>57</v>
      </c>
      <c r="M90" s="214">
        <v>51</v>
      </c>
    </row>
    <row r="91" spans="1:13" x14ac:dyDescent="0.35">
      <c r="A91" t="s">
        <v>5757</v>
      </c>
      <c r="B91">
        <v>88165</v>
      </c>
      <c r="C91" t="s">
        <v>5756</v>
      </c>
      <c r="D91" t="s">
        <v>281</v>
      </c>
      <c r="E91" s="232" t="str">
        <f>_xll.GLW_Period_Offset(E64,1,,2)</f>
        <v>OCT-19</v>
      </c>
      <c r="F91" s="214">
        <v>3817.1000000000008</v>
      </c>
      <c r="G91" s="214">
        <v>3803.5299999999997</v>
      </c>
      <c r="H91" s="214">
        <v>4407.55</v>
      </c>
      <c r="I91" s="214">
        <v>7364.5</v>
      </c>
      <c r="J91" s="214">
        <v>7411.7000000000007</v>
      </c>
      <c r="K91" s="214">
        <v>6594.56</v>
      </c>
      <c r="L91" s="214">
        <v>132</v>
      </c>
      <c r="M91" s="214">
        <v>120</v>
      </c>
    </row>
    <row r="92" spans="1:13" x14ac:dyDescent="0.35">
      <c r="A92" t="s">
        <v>5757</v>
      </c>
      <c r="B92">
        <v>19505</v>
      </c>
      <c r="C92" t="s">
        <v>338</v>
      </c>
      <c r="D92" t="s">
        <v>338</v>
      </c>
      <c r="E92" s="232" t="str">
        <f>_xll.GLW_Period_Offset(E65,1,,2)</f>
        <v>OCT-19</v>
      </c>
      <c r="F92" s="214">
        <v>1033.1099999999999</v>
      </c>
      <c r="G92" s="214">
        <v>1032.56</v>
      </c>
      <c r="H92" s="214">
        <v>2152.5</v>
      </c>
      <c r="I92" s="214">
        <v>2308.5</v>
      </c>
      <c r="J92" s="214">
        <v>1934.52</v>
      </c>
      <c r="K92" s="214">
        <v>1870.51</v>
      </c>
      <c r="L92" s="214">
        <v>26</v>
      </c>
      <c r="M92" s="214">
        <v>23</v>
      </c>
    </row>
    <row r="93" spans="1:13" x14ac:dyDescent="0.35">
      <c r="A93" t="s">
        <v>5757</v>
      </c>
      <c r="B93">
        <v>19215</v>
      </c>
      <c r="C93" t="s">
        <v>5755</v>
      </c>
      <c r="D93" t="s">
        <v>69</v>
      </c>
      <c r="E93" s="232" t="str">
        <f>_xll.GLW_Period_Offset(E66,1,,2)</f>
        <v>OCT-19</v>
      </c>
      <c r="F93" s="214">
        <v>0</v>
      </c>
      <c r="G93" s="214">
        <v>0</v>
      </c>
      <c r="H93" s="214">
        <v>0</v>
      </c>
      <c r="I93" s="214">
        <v>0</v>
      </c>
      <c r="J93" s="214">
        <v>0</v>
      </c>
      <c r="K93" s="214">
        <v>0</v>
      </c>
      <c r="L93" s="214">
        <v>0</v>
      </c>
      <c r="M93" s="214">
        <v>0</v>
      </c>
    </row>
    <row r="94" spans="1:13" x14ac:dyDescent="0.35">
      <c r="A94" t="s">
        <v>5757</v>
      </c>
      <c r="B94">
        <v>19215</v>
      </c>
      <c r="C94" t="s">
        <v>5755</v>
      </c>
      <c r="D94" t="s">
        <v>70</v>
      </c>
      <c r="E94" s="232" t="str">
        <f>_xll.GLW_Period_Offset(E67,1,,2)</f>
        <v>OCT-19</v>
      </c>
      <c r="F94" s="214">
        <v>921.67</v>
      </c>
      <c r="G94" s="214">
        <v>1075.1200000000001</v>
      </c>
      <c r="H94" s="214">
        <v>6493.75</v>
      </c>
      <c r="I94" s="214">
        <v>9276.75</v>
      </c>
      <c r="J94" s="214">
        <v>1221.75</v>
      </c>
      <c r="K94" s="214">
        <v>709</v>
      </c>
      <c r="L94" s="214">
        <v>28</v>
      </c>
      <c r="M94" s="214">
        <v>27</v>
      </c>
    </row>
    <row r="95" spans="1:13" x14ac:dyDescent="0.35">
      <c r="A95" t="s">
        <v>5757</v>
      </c>
      <c r="B95">
        <v>19215</v>
      </c>
      <c r="C95" t="s">
        <v>5755</v>
      </c>
      <c r="D95" t="s">
        <v>110</v>
      </c>
      <c r="E95" s="232" t="str">
        <f>_xll.GLW_Period_Offset(E68,1,,2)</f>
        <v>OCT-19</v>
      </c>
      <c r="F95" s="214">
        <v>0</v>
      </c>
      <c r="G95" s="214">
        <v>0</v>
      </c>
      <c r="H95" s="214">
        <v>0</v>
      </c>
      <c r="I95" s="214">
        <v>0</v>
      </c>
      <c r="J95" s="214">
        <v>0</v>
      </c>
      <c r="K95" s="214">
        <v>0</v>
      </c>
      <c r="L95" s="214">
        <v>0</v>
      </c>
      <c r="M95" s="214">
        <v>0</v>
      </c>
    </row>
    <row r="96" spans="1:13" x14ac:dyDescent="0.35">
      <c r="A96" t="s">
        <v>5757</v>
      </c>
      <c r="B96">
        <v>19205</v>
      </c>
      <c r="C96" t="s">
        <v>5755</v>
      </c>
      <c r="D96" t="s">
        <v>227</v>
      </c>
      <c r="E96" s="232" t="str">
        <f>_xll.GLW_Period_Offset(E69,1,,2)</f>
        <v>OCT-19</v>
      </c>
      <c r="F96" s="214">
        <v>55.370000000000005</v>
      </c>
      <c r="G96" s="214">
        <v>55.44</v>
      </c>
      <c r="H96" s="214">
        <v>2509.5</v>
      </c>
      <c r="I96" s="214">
        <v>4129.5</v>
      </c>
      <c r="J96" s="214">
        <v>51.25</v>
      </c>
      <c r="K96" s="214">
        <v>35</v>
      </c>
      <c r="L96" s="214">
        <v>2</v>
      </c>
      <c r="M96" s="214">
        <v>2</v>
      </c>
    </row>
    <row r="97" spans="1:13" x14ac:dyDescent="0.35">
      <c r="A97" t="s">
        <v>5757</v>
      </c>
      <c r="B97">
        <v>19205</v>
      </c>
      <c r="C97" t="s">
        <v>5755</v>
      </c>
      <c r="D97" t="s">
        <v>5042</v>
      </c>
      <c r="E97" s="232" t="str">
        <f>_xll.GLW_Period_Offset(E70,1,,2)</f>
        <v>OCT-19</v>
      </c>
      <c r="F97" s="214">
        <v>4.8899999999999997</v>
      </c>
      <c r="G97" s="214">
        <v>0</v>
      </c>
      <c r="H97" s="214">
        <v>0</v>
      </c>
      <c r="I97" s="214">
        <v>0</v>
      </c>
      <c r="J97" s="214">
        <v>0</v>
      </c>
      <c r="K97" s="214">
        <v>0</v>
      </c>
      <c r="L97" s="214">
        <v>1</v>
      </c>
      <c r="M97" s="214">
        <v>1</v>
      </c>
    </row>
    <row r="98" spans="1:13" x14ac:dyDescent="0.35">
      <c r="A98" t="s">
        <v>5757</v>
      </c>
      <c r="B98">
        <v>19205</v>
      </c>
      <c r="C98" t="s">
        <v>5755</v>
      </c>
      <c r="D98" t="s">
        <v>5394</v>
      </c>
      <c r="E98" s="232" t="str">
        <f>_xll.GLW_Period_Offset(E71,1,,2)</f>
        <v>OCT-19</v>
      </c>
      <c r="F98" s="214">
        <v>1629.27</v>
      </c>
      <c r="G98" s="214">
        <v>1693.2599999999995</v>
      </c>
      <c r="H98" s="214">
        <v>0</v>
      </c>
      <c r="I98" s="214">
        <v>0</v>
      </c>
      <c r="J98" s="214">
        <v>3085.5</v>
      </c>
      <c r="K98" s="214">
        <v>1613</v>
      </c>
      <c r="L98" s="214">
        <v>21</v>
      </c>
      <c r="M98" s="214">
        <v>21</v>
      </c>
    </row>
    <row r="99" spans="1:13" x14ac:dyDescent="0.35">
      <c r="A99" t="s">
        <v>5757</v>
      </c>
      <c r="B99">
        <v>19215</v>
      </c>
      <c r="C99" t="s">
        <v>5755</v>
      </c>
      <c r="D99" t="s">
        <v>5071</v>
      </c>
      <c r="E99" s="232" t="str">
        <f>_xll.GLW_Period_Offset(E72,1,,2)</f>
        <v>OCT-19</v>
      </c>
      <c r="F99" s="214">
        <v>0</v>
      </c>
      <c r="G99" s="214">
        <v>0</v>
      </c>
      <c r="H99" s="214">
        <v>0</v>
      </c>
      <c r="I99" s="214">
        <v>0</v>
      </c>
      <c r="J99" s="214">
        <v>0</v>
      </c>
      <c r="K99" s="214">
        <v>0</v>
      </c>
      <c r="L99" s="214">
        <v>0</v>
      </c>
      <c r="M99" s="214">
        <v>0</v>
      </c>
    </row>
    <row r="100" spans="1:13" x14ac:dyDescent="0.35">
      <c r="A100" t="s">
        <v>5757</v>
      </c>
      <c r="B100">
        <v>19215</v>
      </c>
      <c r="C100" t="s">
        <v>5755</v>
      </c>
      <c r="D100" t="s">
        <v>5265</v>
      </c>
      <c r="E100" s="232" t="str">
        <f>_xll.GLW_Period_Offset(E73,1,,2)</f>
        <v>OCT-19</v>
      </c>
      <c r="F100" s="214">
        <v>407.90000000000009</v>
      </c>
      <c r="G100" s="214">
        <v>470.27999999999992</v>
      </c>
      <c r="H100" s="214">
        <v>0</v>
      </c>
      <c r="I100" s="214">
        <v>0</v>
      </c>
      <c r="J100" s="214">
        <v>1292.25</v>
      </c>
      <c r="K100" s="214">
        <v>850</v>
      </c>
      <c r="L100" s="214">
        <v>16</v>
      </c>
      <c r="M100" s="214">
        <v>12</v>
      </c>
    </row>
    <row r="101" spans="1:13" x14ac:dyDescent="0.35">
      <c r="A101" t="s">
        <v>5757</v>
      </c>
      <c r="B101">
        <v>19215</v>
      </c>
      <c r="C101" t="s">
        <v>5755</v>
      </c>
      <c r="D101" t="s">
        <v>5396</v>
      </c>
      <c r="E101" s="232" t="str">
        <f>_xll.GLW_Period_Offset(E74,1,,2)</f>
        <v>OCT-19</v>
      </c>
      <c r="F101" s="214">
        <v>0</v>
      </c>
      <c r="G101" s="214">
        <v>0</v>
      </c>
      <c r="H101" s="214">
        <v>0</v>
      </c>
      <c r="I101" s="214">
        <v>0</v>
      </c>
      <c r="J101" s="214">
        <v>0</v>
      </c>
      <c r="K101" s="214">
        <v>0</v>
      </c>
      <c r="L101" s="214">
        <v>0</v>
      </c>
      <c r="M101" s="214">
        <v>0</v>
      </c>
    </row>
    <row r="102" spans="1:13" x14ac:dyDescent="0.35">
      <c r="A102" t="s">
        <v>5757</v>
      </c>
      <c r="B102">
        <v>19215</v>
      </c>
      <c r="C102" t="s">
        <v>5755</v>
      </c>
      <c r="D102" t="s">
        <v>5397</v>
      </c>
      <c r="E102" s="232" t="str">
        <f>_xll.GLW_Period_Offset(E75,1,,2)</f>
        <v>OCT-19</v>
      </c>
      <c r="F102" s="214">
        <v>99.32</v>
      </c>
      <c r="G102" s="214">
        <v>146.80000000000001</v>
      </c>
      <c r="H102" s="214">
        <v>0</v>
      </c>
      <c r="I102" s="214">
        <v>0</v>
      </c>
      <c r="J102" s="214">
        <v>100.5</v>
      </c>
      <c r="K102" s="214">
        <v>522</v>
      </c>
      <c r="L102" s="214">
        <v>3</v>
      </c>
      <c r="M102" s="214">
        <v>2</v>
      </c>
    </row>
    <row r="103" spans="1:13" x14ac:dyDescent="0.35">
      <c r="A103" t="s">
        <v>5757</v>
      </c>
      <c r="B103">
        <v>19215</v>
      </c>
      <c r="C103" t="s">
        <v>5755</v>
      </c>
      <c r="D103" t="s">
        <v>5753</v>
      </c>
      <c r="E103" s="232" t="str">
        <f>_xll.GLW_Period_Offset(E76,1,,2)</f>
        <v>OCT-19</v>
      </c>
      <c r="F103" s="214">
        <v>0</v>
      </c>
      <c r="G103" s="214">
        <v>0</v>
      </c>
      <c r="H103" s="214">
        <v>0</v>
      </c>
      <c r="I103" s="214">
        <v>0</v>
      </c>
      <c r="J103" s="214">
        <v>0</v>
      </c>
      <c r="K103" s="214">
        <v>0</v>
      </c>
      <c r="L103" s="214">
        <v>0</v>
      </c>
      <c r="M103" s="214">
        <v>0</v>
      </c>
    </row>
    <row r="104" spans="1:13" x14ac:dyDescent="0.35">
      <c r="A104" t="s">
        <v>5757</v>
      </c>
      <c r="B104">
        <v>19215</v>
      </c>
      <c r="C104" t="s">
        <v>5755</v>
      </c>
      <c r="D104" t="s">
        <v>5721</v>
      </c>
      <c r="E104" s="232" t="str">
        <f>_xll.GLW_Period_Offset(E77,1,,2)</f>
        <v>OCT-19</v>
      </c>
      <c r="F104" s="214">
        <v>0.01</v>
      </c>
      <c r="G104" s="214">
        <v>0.01</v>
      </c>
      <c r="H104" s="214">
        <v>0</v>
      </c>
      <c r="I104" s="214">
        <v>0</v>
      </c>
      <c r="J104" s="214">
        <v>0</v>
      </c>
      <c r="K104" s="214">
        <v>0</v>
      </c>
      <c r="L104" s="214">
        <v>0</v>
      </c>
      <c r="M104" s="214">
        <v>0</v>
      </c>
    </row>
    <row r="105" spans="1:13" x14ac:dyDescent="0.35">
      <c r="A105" t="s">
        <v>5757</v>
      </c>
      <c r="B105">
        <v>19215</v>
      </c>
      <c r="C105" t="s">
        <v>5755</v>
      </c>
      <c r="D105" t="s">
        <v>5752</v>
      </c>
      <c r="E105" s="232" t="str">
        <f>_xll.GLW_Period_Offset(E78,1,,2)</f>
        <v>OCT-19</v>
      </c>
      <c r="F105" s="214">
        <v>148.57</v>
      </c>
      <c r="G105" s="214">
        <v>147.18</v>
      </c>
      <c r="H105" s="214">
        <v>0</v>
      </c>
      <c r="I105" s="214">
        <v>0</v>
      </c>
      <c r="J105" s="214">
        <v>0</v>
      </c>
      <c r="K105" s="214">
        <v>0</v>
      </c>
      <c r="L105" s="214">
        <v>6</v>
      </c>
      <c r="M105" s="214">
        <v>6</v>
      </c>
    </row>
    <row r="106" spans="1:13" x14ac:dyDescent="0.35">
      <c r="A106" t="s">
        <v>5757</v>
      </c>
      <c r="B106">
        <v>19215</v>
      </c>
      <c r="C106" t="s">
        <v>5755</v>
      </c>
      <c r="D106" t="s">
        <v>5098</v>
      </c>
      <c r="E106" s="232" t="str">
        <f>_xll.GLW_Period_Offset(E79,1,,2)</f>
        <v>OCT-19</v>
      </c>
      <c r="F106" s="214">
        <v>22.12</v>
      </c>
      <c r="G106" s="214">
        <v>23.830000000000002</v>
      </c>
      <c r="H106" s="214">
        <v>0</v>
      </c>
      <c r="I106" s="214">
        <v>0</v>
      </c>
      <c r="J106" s="214">
        <v>226.5</v>
      </c>
      <c r="K106" s="214">
        <v>88</v>
      </c>
      <c r="L106" s="214">
        <v>3</v>
      </c>
      <c r="M106" s="214">
        <v>2</v>
      </c>
    </row>
    <row r="107" spans="1:13" x14ac:dyDescent="0.35">
      <c r="A107" t="s">
        <v>5757</v>
      </c>
      <c r="B107">
        <v>19225</v>
      </c>
      <c r="C107" t="s">
        <v>5755</v>
      </c>
      <c r="D107" t="s">
        <v>343</v>
      </c>
      <c r="E107" s="232" t="str">
        <f>_xll.GLW_Period_Offset(E80,1,,2)</f>
        <v>OCT-19</v>
      </c>
      <c r="F107" s="214">
        <v>1126.1599999999999</v>
      </c>
      <c r="G107" s="214">
        <v>1137.46</v>
      </c>
      <c r="H107" s="214">
        <v>1144.8499999999999</v>
      </c>
      <c r="I107" s="214">
        <v>2083.08</v>
      </c>
      <c r="J107" s="214">
        <v>1695.4</v>
      </c>
      <c r="K107" s="214">
        <v>1987.8999999999999</v>
      </c>
      <c r="L107" s="214">
        <v>22</v>
      </c>
      <c r="M107" s="214">
        <v>21</v>
      </c>
    </row>
    <row r="108" spans="1:13" x14ac:dyDescent="0.35">
      <c r="A108" t="s">
        <v>5757</v>
      </c>
      <c r="B108">
        <v>19235</v>
      </c>
      <c r="C108" t="s">
        <v>5755</v>
      </c>
      <c r="D108" t="s">
        <v>361</v>
      </c>
      <c r="E108" s="232" t="str">
        <f>_xll.GLW_Period_Offset(E81,1,,2)</f>
        <v>OCT-19</v>
      </c>
      <c r="F108" s="214">
        <v>475.56999999999994</v>
      </c>
      <c r="G108" s="214">
        <v>487.59000000000003</v>
      </c>
      <c r="H108" s="214">
        <v>1783</v>
      </c>
      <c r="I108" s="214">
        <v>3833</v>
      </c>
      <c r="J108" s="214">
        <v>2352.65</v>
      </c>
      <c r="K108" s="214">
        <v>1521.14</v>
      </c>
      <c r="L108" s="214">
        <v>12</v>
      </c>
      <c r="M108" s="214">
        <v>10</v>
      </c>
    </row>
    <row r="109" spans="1:13" x14ac:dyDescent="0.35">
      <c r="A109" t="s">
        <v>5757</v>
      </c>
      <c r="B109">
        <v>19325</v>
      </c>
      <c r="C109" t="s">
        <v>5755</v>
      </c>
      <c r="D109" t="s">
        <v>1257</v>
      </c>
      <c r="E109" s="232" t="str">
        <f>_xll.GLW_Period_Offset(E82,1,,2)</f>
        <v>OCT-19</v>
      </c>
      <c r="F109" s="214">
        <v>266.13</v>
      </c>
      <c r="G109" s="214">
        <v>266.2</v>
      </c>
      <c r="H109" s="214">
        <v>947</v>
      </c>
      <c r="I109" s="214">
        <v>2984</v>
      </c>
      <c r="J109" s="214">
        <v>224.5</v>
      </c>
      <c r="K109" s="214">
        <v>142</v>
      </c>
      <c r="L109" s="214">
        <v>12</v>
      </c>
      <c r="M109" s="214">
        <v>12</v>
      </c>
    </row>
    <row r="110" spans="1:13" x14ac:dyDescent="0.35">
      <c r="A110" t="s">
        <v>5757</v>
      </c>
      <c r="B110">
        <v>19145</v>
      </c>
      <c r="C110" t="s">
        <v>5754</v>
      </c>
      <c r="D110" t="s">
        <v>4</v>
      </c>
      <c r="E110" s="232" t="str">
        <f>_xll.GLW_Period_Offset(E83,1,,2)</f>
        <v>NOV-19</v>
      </c>
      <c r="F110" s="214">
        <v>478.51</v>
      </c>
      <c r="G110" s="214">
        <v>504.88000000000005</v>
      </c>
      <c r="H110" s="214">
        <v>2685.5</v>
      </c>
      <c r="I110" s="214">
        <v>4532</v>
      </c>
      <c r="J110" s="214">
        <v>2208</v>
      </c>
      <c r="K110" s="214">
        <v>818</v>
      </c>
      <c r="L110" s="214">
        <v>8</v>
      </c>
      <c r="M110" s="214">
        <v>5</v>
      </c>
    </row>
    <row r="111" spans="1:13" x14ac:dyDescent="0.35">
      <c r="A111" t="s">
        <v>5757</v>
      </c>
      <c r="B111">
        <v>19105</v>
      </c>
      <c r="C111" t="s">
        <v>5754</v>
      </c>
      <c r="D111" t="s">
        <v>35</v>
      </c>
      <c r="E111" s="232" t="str">
        <f>_xll.GLW_Period_Offset(E84,1,,2)</f>
        <v>NOV-19</v>
      </c>
      <c r="F111" s="214">
        <v>411.31</v>
      </c>
      <c r="G111" s="214">
        <v>349.36</v>
      </c>
      <c r="H111" s="214">
        <v>1824.6</v>
      </c>
      <c r="I111" s="214">
        <v>2954.5</v>
      </c>
      <c r="J111" s="214">
        <v>1819.42</v>
      </c>
      <c r="K111" s="214">
        <v>2262.0300000000002</v>
      </c>
      <c r="L111" s="214">
        <v>7</v>
      </c>
      <c r="M111" s="214">
        <v>5</v>
      </c>
    </row>
    <row r="112" spans="1:13" x14ac:dyDescent="0.35">
      <c r="A112" t="s">
        <v>5757</v>
      </c>
      <c r="B112">
        <v>19145</v>
      </c>
      <c r="C112" t="s">
        <v>5754</v>
      </c>
      <c r="D112" t="s">
        <v>63</v>
      </c>
      <c r="E112" s="232" t="str">
        <f>_xll.GLW_Period_Offset(E85,1,,2)</f>
        <v>NOV-19</v>
      </c>
      <c r="F112" s="214">
        <v>0.52</v>
      </c>
      <c r="G112" s="214">
        <v>0.15</v>
      </c>
      <c r="H112" s="214">
        <v>0</v>
      </c>
      <c r="I112" s="214">
        <v>0</v>
      </c>
      <c r="J112" s="214">
        <v>0</v>
      </c>
      <c r="K112" s="214">
        <v>0</v>
      </c>
      <c r="L112" s="214">
        <v>0</v>
      </c>
      <c r="M112" s="214">
        <v>0</v>
      </c>
    </row>
    <row r="113" spans="1:13" x14ac:dyDescent="0.35">
      <c r="A113" t="s">
        <v>5757</v>
      </c>
      <c r="B113">
        <v>19125</v>
      </c>
      <c r="C113" t="s">
        <v>5754</v>
      </c>
      <c r="D113" t="s">
        <v>162</v>
      </c>
      <c r="E113" s="232" t="str">
        <f>_xll.GLW_Period_Offset(E86,1,,2)</f>
        <v>NOV-19</v>
      </c>
      <c r="F113" s="214">
        <v>921.5999999999998</v>
      </c>
      <c r="G113" s="214">
        <v>904.38000000000022</v>
      </c>
      <c r="H113" s="214">
        <v>2973.2</v>
      </c>
      <c r="I113" s="214">
        <v>4231</v>
      </c>
      <c r="J113" s="214">
        <v>3051.06</v>
      </c>
      <c r="K113" s="214">
        <v>2135.9300000000003</v>
      </c>
      <c r="L113" s="214">
        <v>24</v>
      </c>
      <c r="M113" s="214">
        <v>21</v>
      </c>
    </row>
    <row r="114" spans="1:13" x14ac:dyDescent="0.35">
      <c r="A114" t="s">
        <v>5757</v>
      </c>
      <c r="B114">
        <v>19115</v>
      </c>
      <c r="C114" t="s">
        <v>5754</v>
      </c>
      <c r="D114" t="s">
        <v>270</v>
      </c>
      <c r="E114" s="232" t="str">
        <f>_xll.GLW_Period_Offset(E87,1,,2)</f>
        <v>NOV-19</v>
      </c>
      <c r="F114" s="214">
        <v>603.05000000000018</v>
      </c>
      <c r="G114" s="214">
        <v>604.03000000000009</v>
      </c>
      <c r="H114" s="214">
        <v>1298.9000000000001</v>
      </c>
      <c r="I114" s="214">
        <v>3069.9</v>
      </c>
      <c r="J114" s="214">
        <v>1417.52</v>
      </c>
      <c r="K114" s="214">
        <v>1307.49</v>
      </c>
      <c r="L114" s="214">
        <v>22</v>
      </c>
      <c r="M114" s="214">
        <v>20</v>
      </c>
    </row>
    <row r="115" spans="1:13" x14ac:dyDescent="0.35">
      <c r="A115" t="s">
        <v>5757</v>
      </c>
      <c r="B115">
        <v>19135</v>
      </c>
      <c r="C115" t="s">
        <v>5754</v>
      </c>
      <c r="D115" t="s">
        <v>309</v>
      </c>
      <c r="E115" s="232" t="str">
        <f>_xll.GLW_Period_Offset(E88,1,,2)</f>
        <v>NOV-19</v>
      </c>
      <c r="F115" s="214">
        <v>2224.21</v>
      </c>
      <c r="G115" s="214">
        <v>2038.9799999999996</v>
      </c>
      <c r="H115" s="214">
        <v>3271.75</v>
      </c>
      <c r="I115" s="214">
        <v>4197.5</v>
      </c>
      <c r="J115" s="214">
        <v>5431.34</v>
      </c>
      <c r="K115" s="214">
        <v>4127.42</v>
      </c>
      <c r="L115" s="214">
        <v>27</v>
      </c>
      <c r="M115" s="214">
        <v>23</v>
      </c>
    </row>
    <row r="116" spans="1:13" x14ac:dyDescent="0.35">
      <c r="A116" t="s">
        <v>5757</v>
      </c>
      <c r="B116">
        <v>19315</v>
      </c>
      <c r="C116" t="s">
        <v>5756</v>
      </c>
      <c r="D116" t="s">
        <v>139</v>
      </c>
      <c r="E116" s="232" t="str">
        <f>_xll.GLW_Period_Offset(E89,1,,2)</f>
        <v>NOV-19</v>
      </c>
      <c r="F116" s="214">
        <v>509.72</v>
      </c>
      <c r="G116" s="214">
        <v>520.5</v>
      </c>
      <c r="H116" s="214">
        <v>3186.5</v>
      </c>
      <c r="I116" s="214">
        <v>4848</v>
      </c>
      <c r="J116" s="214">
        <v>1360.55</v>
      </c>
      <c r="K116" s="214">
        <v>611.36</v>
      </c>
      <c r="L116" s="214">
        <v>7</v>
      </c>
      <c r="M116" s="214">
        <v>7</v>
      </c>
    </row>
    <row r="117" spans="1:13" x14ac:dyDescent="0.35">
      <c r="A117" t="s">
        <v>5757</v>
      </c>
      <c r="B117">
        <v>10152</v>
      </c>
      <c r="C117" t="s">
        <v>5756</v>
      </c>
      <c r="D117" t="s">
        <v>204</v>
      </c>
      <c r="E117" s="232" t="str">
        <f>_xll.GLW_Period_Offset(E90,1,,2)</f>
        <v>NOV-19</v>
      </c>
      <c r="F117" s="214">
        <v>3520.2399999999984</v>
      </c>
      <c r="G117" s="214">
        <v>3637.8700000000017</v>
      </c>
      <c r="H117" s="214">
        <v>5691.6299999999992</v>
      </c>
      <c r="I117" s="214">
        <v>8190.81</v>
      </c>
      <c r="J117" s="214">
        <v>5559.7699999999995</v>
      </c>
      <c r="K117" s="214">
        <v>4622.28</v>
      </c>
      <c r="L117" s="214">
        <v>53</v>
      </c>
      <c r="M117" s="214">
        <v>47</v>
      </c>
    </row>
    <row r="118" spans="1:13" x14ac:dyDescent="0.35">
      <c r="A118" t="s">
        <v>5757</v>
      </c>
      <c r="B118">
        <v>88165</v>
      </c>
      <c r="C118" t="s">
        <v>5756</v>
      </c>
      <c r="D118" t="s">
        <v>281</v>
      </c>
      <c r="E118" s="232" t="str">
        <f>_xll.GLW_Period_Offset(E91,1,,2)</f>
        <v>NOV-19</v>
      </c>
      <c r="F118" s="214">
        <v>3067.2000000000003</v>
      </c>
      <c r="G118" s="214">
        <v>3032.4199999999992</v>
      </c>
      <c r="H118" s="214">
        <v>3608.5</v>
      </c>
      <c r="I118" s="214">
        <v>6941.5</v>
      </c>
      <c r="J118" s="214">
        <v>7091.4500000000016</v>
      </c>
      <c r="K118" s="214">
        <v>5750.8600000000006</v>
      </c>
      <c r="L118" s="214">
        <v>123</v>
      </c>
      <c r="M118" s="214">
        <v>116</v>
      </c>
    </row>
    <row r="119" spans="1:13" x14ac:dyDescent="0.35">
      <c r="A119" t="s">
        <v>5757</v>
      </c>
      <c r="B119">
        <v>19505</v>
      </c>
      <c r="C119" t="s">
        <v>338</v>
      </c>
      <c r="D119" t="s">
        <v>338</v>
      </c>
      <c r="E119" s="232" t="str">
        <f>_xll.GLW_Period_Offset(E92,1,,2)</f>
        <v>NOV-19</v>
      </c>
      <c r="F119" s="214">
        <v>821.74000000000012</v>
      </c>
      <c r="G119" s="214">
        <v>782.56999999999994</v>
      </c>
      <c r="H119" s="214">
        <v>1406</v>
      </c>
      <c r="I119" s="214">
        <v>1429</v>
      </c>
      <c r="J119" s="214">
        <v>1454.35</v>
      </c>
      <c r="K119" s="214">
        <v>1228.78</v>
      </c>
      <c r="L119" s="214">
        <v>12</v>
      </c>
      <c r="M119" s="214">
        <v>9</v>
      </c>
    </row>
    <row r="120" spans="1:13" x14ac:dyDescent="0.35">
      <c r="A120" t="s">
        <v>5757</v>
      </c>
      <c r="B120">
        <v>19215</v>
      </c>
      <c r="C120" t="s">
        <v>5755</v>
      </c>
      <c r="D120" t="s">
        <v>69</v>
      </c>
      <c r="E120" s="232" t="str">
        <f>_xll.GLW_Period_Offset(E93,1,,2)</f>
        <v>NOV-19</v>
      </c>
      <c r="F120" s="214">
        <v>0</v>
      </c>
      <c r="G120" s="214">
        <v>0</v>
      </c>
      <c r="H120" s="214">
        <v>0</v>
      </c>
      <c r="I120" s="214">
        <v>0</v>
      </c>
      <c r="J120" s="214">
        <v>0</v>
      </c>
      <c r="K120" s="214">
        <v>0</v>
      </c>
      <c r="L120" s="214">
        <v>0</v>
      </c>
      <c r="M120" s="214">
        <v>0</v>
      </c>
    </row>
    <row r="121" spans="1:13" x14ac:dyDescent="0.35">
      <c r="A121" t="s">
        <v>5757</v>
      </c>
      <c r="B121">
        <v>19215</v>
      </c>
      <c r="C121" t="s">
        <v>5755</v>
      </c>
      <c r="D121" t="s">
        <v>70</v>
      </c>
      <c r="E121" s="232" t="str">
        <f>_xll.GLW_Period_Offset(E94,1,,2)</f>
        <v>NOV-19</v>
      </c>
      <c r="F121" s="214">
        <v>197.66000000000003</v>
      </c>
      <c r="G121" s="214">
        <v>190.6</v>
      </c>
      <c r="H121" s="214">
        <v>7043.25</v>
      </c>
      <c r="I121" s="214">
        <v>10381.25</v>
      </c>
      <c r="J121" s="214">
        <v>873.16</v>
      </c>
      <c r="K121" s="214">
        <v>605</v>
      </c>
      <c r="L121" s="214">
        <v>11</v>
      </c>
      <c r="M121" s="214">
        <v>10</v>
      </c>
    </row>
    <row r="122" spans="1:13" x14ac:dyDescent="0.35">
      <c r="A122" t="s">
        <v>5757</v>
      </c>
      <c r="B122">
        <v>19215</v>
      </c>
      <c r="C122" t="s">
        <v>5755</v>
      </c>
      <c r="D122" t="s">
        <v>110</v>
      </c>
      <c r="E122" s="232" t="str">
        <f>_xll.GLW_Period_Offset(E95,1,,2)</f>
        <v>NOV-19</v>
      </c>
      <c r="F122" s="214">
        <v>0</v>
      </c>
      <c r="G122" s="214">
        <v>0</v>
      </c>
      <c r="H122" s="214">
        <v>0</v>
      </c>
      <c r="I122" s="214">
        <v>0</v>
      </c>
      <c r="J122" s="214">
        <v>0</v>
      </c>
      <c r="K122" s="214">
        <v>0</v>
      </c>
      <c r="L122" s="214">
        <v>0</v>
      </c>
      <c r="M122" s="214">
        <v>0</v>
      </c>
    </row>
    <row r="123" spans="1:13" x14ac:dyDescent="0.35">
      <c r="A123" t="s">
        <v>5757</v>
      </c>
      <c r="B123">
        <v>19205</v>
      </c>
      <c r="C123" t="s">
        <v>5755</v>
      </c>
      <c r="D123" t="s">
        <v>227</v>
      </c>
      <c r="E123" s="232" t="str">
        <f>_xll.GLW_Period_Offset(E96,1,,2)</f>
        <v>NOV-19</v>
      </c>
      <c r="F123" s="214">
        <v>131.82</v>
      </c>
      <c r="G123" s="214">
        <v>109.19</v>
      </c>
      <c r="H123" s="214">
        <v>2440.25</v>
      </c>
      <c r="I123" s="214">
        <v>4043.75</v>
      </c>
      <c r="J123" s="214">
        <v>0</v>
      </c>
      <c r="K123" s="214">
        <v>132</v>
      </c>
      <c r="L123" s="214">
        <v>2</v>
      </c>
      <c r="M123" s="214">
        <v>1</v>
      </c>
    </row>
    <row r="124" spans="1:13" x14ac:dyDescent="0.35">
      <c r="A124" t="s">
        <v>5757</v>
      </c>
      <c r="B124">
        <v>19205</v>
      </c>
      <c r="C124" t="s">
        <v>5755</v>
      </c>
      <c r="D124" t="s">
        <v>5042</v>
      </c>
      <c r="E124" s="232" t="str">
        <f>_xll.GLW_Period_Offset(E97,1,,2)</f>
        <v>NOV-19</v>
      </c>
      <c r="F124" s="214">
        <v>0</v>
      </c>
      <c r="G124" s="214">
        <v>0</v>
      </c>
      <c r="H124" s="214">
        <v>0</v>
      </c>
      <c r="I124" s="214">
        <v>0</v>
      </c>
      <c r="J124" s="214">
        <v>0</v>
      </c>
      <c r="K124" s="214">
        <v>0</v>
      </c>
      <c r="L124" s="214">
        <v>0</v>
      </c>
      <c r="M124" s="214">
        <v>0</v>
      </c>
    </row>
    <row r="125" spans="1:13" x14ac:dyDescent="0.35">
      <c r="A125" t="s">
        <v>5757</v>
      </c>
      <c r="B125">
        <v>19205</v>
      </c>
      <c r="C125" t="s">
        <v>5755</v>
      </c>
      <c r="D125" t="s">
        <v>5394</v>
      </c>
      <c r="E125" s="232" t="str">
        <f>_xll.GLW_Period_Offset(E98,1,,2)</f>
        <v>NOV-19</v>
      </c>
      <c r="F125" s="214">
        <v>522.21</v>
      </c>
      <c r="G125" s="214">
        <v>407.39000000000004</v>
      </c>
      <c r="H125" s="214">
        <v>0</v>
      </c>
      <c r="I125" s="214">
        <v>0</v>
      </c>
      <c r="J125" s="214">
        <v>1902.53</v>
      </c>
      <c r="K125" s="214">
        <v>1181</v>
      </c>
      <c r="L125" s="214">
        <v>6</v>
      </c>
      <c r="M125" s="214">
        <v>5</v>
      </c>
    </row>
    <row r="126" spans="1:13" x14ac:dyDescent="0.35">
      <c r="A126" t="s">
        <v>5757</v>
      </c>
      <c r="B126">
        <v>19215</v>
      </c>
      <c r="C126" t="s">
        <v>5755</v>
      </c>
      <c r="D126" t="s">
        <v>5071</v>
      </c>
      <c r="E126" s="232" t="str">
        <f>_xll.GLW_Period_Offset(E99,1,,2)</f>
        <v>NOV-19</v>
      </c>
      <c r="F126" s="214">
        <v>0</v>
      </c>
      <c r="G126" s="214">
        <v>0</v>
      </c>
      <c r="H126" s="214">
        <v>0</v>
      </c>
      <c r="I126" s="214">
        <v>0</v>
      </c>
      <c r="J126" s="214">
        <v>0</v>
      </c>
      <c r="K126" s="214">
        <v>0</v>
      </c>
      <c r="L126" s="214">
        <v>0</v>
      </c>
      <c r="M126" s="214">
        <v>0</v>
      </c>
    </row>
    <row r="127" spans="1:13" x14ac:dyDescent="0.35">
      <c r="A127" t="s">
        <v>5757</v>
      </c>
      <c r="B127">
        <v>19215</v>
      </c>
      <c r="C127" t="s">
        <v>5755</v>
      </c>
      <c r="D127" t="s">
        <v>5265</v>
      </c>
      <c r="E127" s="232" t="str">
        <f>_xll.GLW_Period_Offset(E100,1,,2)</f>
        <v>NOV-19</v>
      </c>
      <c r="F127" s="214">
        <v>1507.37</v>
      </c>
      <c r="G127" s="214">
        <v>1623.94</v>
      </c>
      <c r="H127" s="214">
        <v>0</v>
      </c>
      <c r="I127" s="214">
        <v>0</v>
      </c>
      <c r="J127" s="214">
        <v>3833.5</v>
      </c>
      <c r="K127" s="214">
        <v>3378</v>
      </c>
      <c r="L127" s="214">
        <v>27</v>
      </c>
      <c r="M127" s="214">
        <v>24</v>
      </c>
    </row>
    <row r="128" spans="1:13" x14ac:dyDescent="0.35">
      <c r="A128" t="s">
        <v>5757</v>
      </c>
      <c r="B128">
        <v>19215</v>
      </c>
      <c r="C128" t="s">
        <v>5755</v>
      </c>
      <c r="D128" t="s">
        <v>5396</v>
      </c>
      <c r="E128" s="232" t="str">
        <f>_xll.GLW_Period_Offset(E101,1,,2)</f>
        <v>NOV-19</v>
      </c>
      <c r="F128" s="214">
        <v>187.16</v>
      </c>
      <c r="G128" s="214">
        <v>191.83</v>
      </c>
      <c r="H128" s="214">
        <v>0</v>
      </c>
      <c r="I128" s="214">
        <v>0</v>
      </c>
      <c r="J128" s="214">
        <v>250.5</v>
      </c>
      <c r="K128" s="214">
        <v>174</v>
      </c>
      <c r="L128" s="214">
        <v>3</v>
      </c>
      <c r="M128" s="214">
        <v>2</v>
      </c>
    </row>
    <row r="129" spans="1:13" x14ac:dyDescent="0.35">
      <c r="A129" t="s">
        <v>5757</v>
      </c>
      <c r="B129">
        <v>19215</v>
      </c>
      <c r="C129" t="s">
        <v>5755</v>
      </c>
      <c r="D129" t="s">
        <v>5397</v>
      </c>
      <c r="E129" s="232" t="str">
        <f>_xll.GLW_Period_Offset(E102,1,,2)</f>
        <v>NOV-19</v>
      </c>
      <c r="F129" s="214">
        <v>21.46</v>
      </c>
      <c r="G129" s="214">
        <v>21.569999999999997</v>
      </c>
      <c r="H129" s="214">
        <v>0</v>
      </c>
      <c r="I129" s="214">
        <v>0</v>
      </c>
      <c r="J129" s="214">
        <v>0</v>
      </c>
      <c r="K129" s="214">
        <v>0</v>
      </c>
      <c r="L129" s="214">
        <v>3</v>
      </c>
      <c r="M129" s="214">
        <v>3</v>
      </c>
    </row>
    <row r="130" spans="1:13" x14ac:dyDescent="0.35">
      <c r="A130" t="s">
        <v>5757</v>
      </c>
      <c r="B130">
        <v>19215</v>
      </c>
      <c r="C130" t="s">
        <v>5755</v>
      </c>
      <c r="D130" t="s">
        <v>5753</v>
      </c>
      <c r="E130" s="232" t="str">
        <f>_xll.GLW_Period_Offset(E103,1,,2)</f>
        <v>NOV-19</v>
      </c>
      <c r="F130" s="214">
        <v>0</v>
      </c>
      <c r="G130" s="214">
        <v>0</v>
      </c>
      <c r="H130" s="214">
        <v>0</v>
      </c>
      <c r="I130" s="214">
        <v>0</v>
      </c>
      <c r="J130" s="214">
        <v>0</v>
      </c>
      <c r="K130" s="214">
        <v>0</v>
      </c>
      <c r="L130" s="214">
        <v>0</v>
      </c>
      <c r="M130" s="214">
        <v>0</v>
      </c>
    </row>
    <row r="131" spans="1:13" x14ac:dyDescent="0.35">
      <c r="A131" t="s">
        <v>5757</v>
      </c>
      <c r="B131">
        <v>19215</v>
      </c>
      <c r="C131" t="s">
        <v>5755</v>
      </c>
      <c r="D131" t="s">
        <v>5721</v>
      </c>
      <c r="E131" s="232" t="str">
        <f>_xll.GLW_Period_Offset(E104,1,,2)</f>
        <v>NOV-19</v>
      </c>
      <c r="F131" s="214">
        <v>115.03</v>
      </c>
      <c r="G131" s="214">
        <v>93.53</v>
      </c>
      <c r="H131" s="214">
        <v>0</v>
      </c>
      <c r="I131" s="214">
        <v>0</v>
      </c>
      <c r="J131" s="214">
        <v>4681</v>
      </c>
      <c r="K131" s="214">
        <v>1430</v>
      </c>
      <c r="L131" s="214">
        <v>1</v>
      </c>
      <c r="M131" s="214">
        <v>1</v>
      </c>
    </row>
    <row r="132" spans="1:13" x14ac:dyDescent="0.35">
      <c r="A132" t="s">
        <v>5757</v>
      </c>
      <c r="B132">
        <v>19215</v>
      </c>
      <c r="C132" t="s">
        <v>5755</v>
      </c>
      <c r="D132" t="s">
        <v>5752</v>
      </c>
      <c r="E132" s="232" t="str">
        <f>_xll.GLW_Period_Offset(E105,1,,2)</f>
        <v>NOV-19</v>
      </c>
      <c r="F132" s="214">
        <v>21.28</v>
      </c>
      <c r="G132" s="214">
        <v>4.4400000000000004</v>
      </c>
      <c r="H132" s="214">
        <v>0</v>
      </c>
      <c r="I132" s="214">
        <v>0</v>
      </c>
      <c r="J132" s="214">
        <v>0</v>
      </c>
      <c r="K132" s="214">
        <v>0</v>
      </c>
      <c r="L132" s="214">
        <v>2</v>
      </c>
      <c r="M132" s="214">
        <v>2</v>
      </c>
    </row>
    <row r="133" spans="1:13" x14ac:dyDescent="0.35">
      <c r="A133" t="s">
        <v>5757</v>
      </c>
      <c r="B133">
        <v>19215</v>
      </c>
      <c r="C133" t="s">
        <v>5755</v>
      </c>
      <c r="D133" t="s">
        <v>5098</v>
      </c>
      <c r="E133" s="232" t="str">
        <f>_xll.GLW_Period_Offset(E106,1,,2)</f>
        <v>NOV-19</v>
      </c>
      <c r="F133" s="214">
        <v>70.990000000000009</v>
      </c>
      <c r="G133" s="214">
        <v>66.02</v>
      </c>
      <c r="H133" s="214">
        <v>0</v>
      </c>
      <c r="I133" s="214">
        <v>0</v>
      </c>
      <c r="J133" s="214">
        <v>59.5</v>
      </c>
      <c r="K133" s="214">
        <v>108</v>
      </c>
      <c r="L133" s="214">
        <v>7</v>
      </c>
      <c r="M133" s="214">
        <v>5</v>
      </c>
    </row>
    <row r="134" spans="1:13" x14ac:dyDescent="0.35">
      <c r="A134" t="s">
        <v>5757</v>
      </c>
      <c r="B134">
        <v>19225</v>
      </c>
      <c r="C134" t="s">
        <v>5755</v>
      </c>
      <c r="D134" t="s">
        <v>343</v>
      </c>
      <c r="E134" s="232" t="str">
        <f>_xll.GLW_Period_Offset(E107,1,,2)</f>
        <v>NOV-19</v>
      </c>
      <c r="F134" s="214">
        <v>405.98000000000008</v>
      </c>
      <c r="G134" s="214">
        <v>381.82000000000011</v>
      </c>
      <c r="H134" s="214">
        <v>1604</v>
      </c>
      <c r="I134" s="214">
        <v>2788</v>
      </c>
      <c r="J134" s="214">
        <v>1227.4000000000001</v>
      </c>
      <c r="K134" s="214">
        <v>1587.9199999999998</v>
      </c>
      <c r="L134" s="214">
        <v>12</v>
      </c>
      <c r="M134" s="214">
        <v>12</v>
      </c>
    </row>
    <row r="135" spans="1:13" x14ac:dyDescent="0.35">
      <c r="A135" t="s">
        <v>5757</v>
      </c>
      <c r="B135">
        <v>19235</v>
      </c>
      <c r="C135" t="s">
        <v>5755</v>
      </c>
      <c r="D135" t="s">
        <v>361</v>
      </c>
      <c r="E135" s="232" t="str">
        <f>_xll.GLW_Period_Offset(E108,1,,2)</f>
        <v>NOV-19</v>
      </c>
      <c r="F135" s="214">
        <v>296.89</v>
      </c>
      <c r="G135" s="214">
        <v>254.21</v>
      </c>
      <c r="H135" s="214">
        <v>1889.25</v>
      </c>
      <c r="I135" s="214">
        <v>4222.25</v>
      </c>
      <c r="J135" s="214">
        <v>1312.28</v>
      </c>
      <c r="K135" s="214">
        <v>751.49</v>
      </c>
      <c r="L135" s="214">
        <v>8</v>
      </c>
      <c r="M135" s="214">
        <v>8</v>
      </c>
    </row>
    <row r="136" spans="1:13" x14ac:dyDescent="0.35">
      <c r="A136" t="s">
        <v>5757</v>
      </c>
      <c r="B136">
        <v>19325</v>
      </c>
      <c r="C136" t="s">
        <v>5755</v>
      </c>
      <c r="D136" t="s">
        <v>1257</v>
      </c>
      <c r="E136" s="232" t="str">
        <f>_xll.GLW_Period_Offset(E109,1,,2)</f>
        <v>NOV-19</v>
      </c>
      <c r="F136" s="214">
        <v>428.07000000000005</v>
      </c>
      <c r="G136" s="214">
        <v>428.47</v>
      </c>
      <c r="H136" s="214">
        <v>1439.5</v>
      </c>
      <c r="I136" s="214">
        <v>3008</v>
      </c>
      <c r="J136" s="214">
        <v>464</v>
      </c>
      <c r="K136" s="214">
        <v>266</v>
      </c>
      <c r="L136" s="214">
        <v>16</v>
      </c>
      <c r="M136" s="214">
        <v>16</v>
      </c>
    </row>
    <row r="137" spans="1:13" x14ac:dyDescent="0.35">
      <c r="A137" t="s">
        <v>5757</v>
      </c>
      <c r="B137">
        <v>19145</v>
      </c>
      <c r="C137" t="s">
        <v>5754</v>
      </c>
      <c r="D137" t="s">
        <v>4</v>
      </c>
      <c r="E137" s="232" t="str">
        <f>_xll.GLW_Period_Offset(E110,1,,2)</f>
        <v>DEC-19</v>
      </c>
      <c r="F137" s="214">
        <v>280.64999999999998</v>
      </c>
      <c r="G137" s="214">
        <v>280.41000000000003</v>
      </c>
      <c r="H137" s="214">
        <v>2487.5</v>
      </c>
      <c r="I137" s="214">
        <v>5350</v>
      </c>
      <c r="J137" s="214">
        <v>980.75</v>
      </c>
      <c r="K137" s="214">
        <v>399</v>
      </c>
      <c r="L137" s="214">
        <v>3</v>
      </c>
      <c r="M137" s="214">
        <v>2</v>
      </c>
    </row>
    <row r="138" spans="1:13" x14ac:dyDescent="0.35">
      <c r="A138" t="s">
        <v>5757</v>
      </c>
      <c r="B138">
        <v>19105</v>
      </c>
      <c r="C138" t="s">
        <v>5754</v>
      </c>
      <c r="D138" t="s">
        <v>35</v>
      </c>
      <c r="E138" s="232" t="str">
        <f>_xll.GLW_Period_Offset(E111,1,,2)</f>
        <v>DEC-19</v>
      </c>
      <c r="F138" s="214">
        <v>907.31999999999971</v>
      </c>
      <c r="G138" s="214">
        <v>831.53999999999974</v>
      </c>
      <c r="H138" s="214">
        <v>1809.78</v>
      </c>
      <c r="I138" s="214">
        <v>3846.05</v>
      </c>
      <c r="J138" s="214">
        <v>2002.3</v>
      </c>
      <c r="K138" s="214">
        <v>1166.0600000000002</v>
      </c>
      <c r="L138" s="214">
        <v>15</v>
      </c>
      <c r="M138" s="214">
        <v>15</v>
      </c>
    </row>
    <row r="139" spans="1:13" x14ac:dyDescent="0.35">
      <c r="A139" t="s">
        <v>5757</v>
      </c>
      <c r="B139">
        <v>19145</v>
      </c>
      <c r="C139" t="s">
        <v>5754</v>
      </c>
      <c r="D139" t="s">
        <v>63</v>
      </c>
      <c r="E139" s="232" t="str">
        <f>_xll.GLW_Period_Offset(E112,1,,2)</f>
        <v>DEC-19</v>
      </c>
      <c r="F139" s="214">
        <v>0</v>
      </c>
      <c r="G139" s="214">
        <v>0</v>
      </c>
      <c r="H139" s="214">
        <v>0</v>
      </c>
      <c r="I139" s="214">
        <v>0</v>
      </c>
      <c r="J139" s="214">
        <v>0</v>
      </c>
      <c r="K139" s="214">
        <v>0</v>
      </c>
      <c r="L139" s="214">
        <v>0</v>
      </c>
      <c r="M139" s="214">
        <v>0</v>
      </c>
    </row>
    <row r="140" spans="1:13" x14ac:dyDescent="0.35">
      <c r="A140" t="s">
        <v>5757</v>
      </c>
      <c r="B140">
        <v>19125</v>
      </c>
      <c r="C140" t="s">
        <v>5754</v>
      </c>
      <c r="D140" t="s">
        <v>162</v>
      </c>
      <c r="E140" s="232" t="str">
        <f>_xll.GLW_Period_Offset(E113,1,,2)</f>
        <v>DEC-19</v>
      </c>
      <c r="F140" s="214">
        <v>992.24</v>
      </c>
      <c r="G140" s="214">
        <v>1000.72</v>
      </c>
      <c r="H140" s="214">
        <v>2703.5</v>
      </c>
      <c r="I140" s="214">
        <v>4669.95</v>
      </c>
      <c r="J140" s="214">
        <v>3797.5699999999997</v>
      </c>
      <c r="K140" s="214">
        <v>2635.19</v>
      </c>
      <c r="L140" s="214">
        <v>17</v>
      </c>
      <c r="M140" s="214">
        <v>16</v>
      </c>
    </row>
    <row r="141" spans="1:13" x14ac:dyDescent="0.35">
      <c r="A141" t="s">
        <v>5757</v>
      </c>
      <c r="B141">
        <v>19115</v>
      </c>
      <c r="C141" t="s">
        <v>5754</v>
      </c>
      <c r="D141" t="s">
        <v>270</v>
      </c>
      <c r="E141" s="232" t="str">
        <f>_xll.GLW_Period_Offset(E114,1,,2)</f>
        <v>DEC-19</v>
      </c>
      <c r="F141" s="214">
        <v>418.31</v>
      </c>
      <c r="G141" s="214">
        <v>416.38000000000005</v>
      </c>
      <c r="H141" s="214">
        <v>1295.25</v>
      </c>
      <c r="I141" s="214">
        <v>3934.5</v>
      </c>
      <c r="J141" s="214">
        <v>1015.9</v>
      </c>
      <c r="K141" s="214">
        <v>977.42</v>
      </c>
      <c r="L141" s="214">
        <v>12</v>
      </c>
      <c r="M141" s="214">
        <v>10</v>
      </c>
    </row>
    <row r="142" spans="1:13" x14ac:dyDescent="0.35">
      <c r="A142" t="s">
        <v>5757</v>
      </c>
      <c r="B142">
        <v>19135</v>
      </c>
      <c r="C142" t="s">
        <v>5754</v>
      </c>
      <c r="D142" t="s">
        <v>309</v>
      </c>
      <c r="E142" s="232" t="str">
        <f>_xll.GLW_Period_Offset(E115,1,,2)</f>
        <v>DEC-19</v>
      </c>
      <c r="F142" s="214">
        <v>542.20999999999992</v>
      </c>
      <c r="G142" s="214">
        <v>549.64999999999986</v>
      </c>
      <c r="H142" s="214">
        <v>2399.75</v>
      </c>
      <c r="I142" s="214">
        <v>4716.75</v>
      </c>
      <c r="J142" s="214">
        <v>3203.53</v>
      </c>
      <c r="K142" s="214">
        <v>2396.9700000000003</v>
      </c>
      <c r="L142" s="214">
        <v>14</v>
      </c>
      <c r="M142" s="214">
        <v>12</v>
      </c>
    </row>
    <row r="143" spans="1:13" x14ac:dyDescent="0.35">
      <c r="A143" t="s">
        <v>5757</v>
      </c>
      <c r="B143">
        <v>19315</v>
      </c>
      <c r="C143" t="s">
        <v>5756</v>
      </c>
      <c r="D143" t="s">
        <v>139</v>
      </c>
      <c r="E143" s="232" t="str">
        <f>_xll.GLW_Period_Offset(E116,1,,2)</f>
        <v>DEC-19</v>
      </c>
      <c r="F143" s="214">
        <v>345.78000000000003</v>
      </c>
      <c r="G143" s="214">
        <v>333.06000000000006</v>
      </c>
      <c r="H143" s="214">
        <v>4204</v>
      </c>
      <c r="I143" s="214">
        <v>6248</v>
      </c>
      <c r="J143" s="214">
        <v>814.75</v>
      </c>
      <c r="K143" s="214">
        <v>522</v>
      </c>
      <c r="L143" s="214">
        <v>5</v>
      </c>
      <c r="M143" s="214">
        <v>5</v>
      </c>
    </row>
    <row r="144" spans="1:13" x14ac:dyDescent="0.35">
      <c r="A144" t="s">
        <v>5757</v>
      </c>
      <c r="B144">
        <v>10152</v>
      </c>
      <c r="C144" t="s">
        <v>5756</v>
      </c>
      <c r="D144" t="s">
        <v>204</v>
      </c>
      <c r="E144" s="232" t="str">
        <f>_xll.GLW_Period_Offset(E117,1,,2)</f>
        <v>DEC-19</v>
      </c>
      <c r="F144" s="214">
        <v>2570.5199999999995</v>
      </c>
      <c r="G144" s="214">
        <v>2506.3500000000008</v>
      </c>
      <c r="H144" s="214">
        <v>6795.4199999999992</v>
      </c>
      <c r="I144" s="214">
        <v>10126.679999999998</v>
      </c>
      <c r="J144" s="214">
        <v>8121.9</v>
      </c>
      <c r="K144" s="214">
        <v>6899.5</v>
      </c>
      <c r="L144" s="214">
        <v>40</v>
      </c>
      <c r="M144" s="214">
        <v>34</v>
      </c>
    </row>
    <row r="145" spans="1:13" x14ac:dyDescent="0.35">
      <c r="A145" t="s">
        <v>5757</v>
      </c>
      <c r="B145">
        <v>88165</v>
      </c>
      <c r="C145" t="s">
        <v>5756</v>
      </c>
      <c r="D145" t="s">
        <v>281</v>
      </c>
      <c r="E145" s="232" t="str">
        <f>_xll.GLW_Period_Offset(E118,1,,2)</f>
        <v>DEC-19</v>
      </c>
      <c r="F145" s="214">
        <v>2517.3700000000003</v>
      </c>
      <c r="G145" s="214">
        <v>2497.4399999999982</v>
      </c>
      <c r="H145" s="214">
        <v>4071.3999999999996</v>
      </c>
      <c r="I145" s="214">
        <v>8469</v>
      </c>
      <c r="J145" s="214">
        <v>6077.4800000000005</v>
      </c>
      <c r="K145" s="214">
        <v>5761.07</v>
      </c>
      <c r="L145" s="214">
        <v>100</v>
      </c>
      <c r="M145" s="214">
        <v>94</v>
      </c>
    </row>
    <row r="146" spans="1:13" x14ac:dyDescent="0.35">
      <c r="A146" t="s">
        <v>5757</v>
      </c>
      <c r="B146">
        <v>19505</v>
      </c>
      <c r="C146" t="s">
        <v>338</v>
      </c>
      <c r="D146" t="s">
        <v>338</v>
      </c>
      <c r="E146" s="232" t="str">
        <f>_xll.GLW_Period_Offset(E119,1,,2)</f>
        <v>DEC-19</v>
      </c>
      <c r="F146" s="214">
        <v>457.77</v>
      </c>
      <c r="G146" s="214">
        <v>446.76</v>
      </c>
      <c r="H146" s="214">
        <v>1348</v>
      </c>
      <c r="I146" s="214">
        <v>1876</v>
      </c>
      <c r="J146" s="214">
        <v>1044.94</v>
      </c>
      <c r="K146" s="214">
        <v>792.90000000000009</v>
      </c>
      <c r="L146" s="214">
        <v>15</v>
      </c>
      <c r="M146" s="214">
        <v>13</v>
      </c>
    </row>
    <row r="147" spans="1:13" x14ac:dyDescent="0.35">
      <c r="A147" t="s">
        <v>5757</v>
      </c>
      <c r="B147">
        <v>19215</v>
      </c>
      <c r="C147" t="s">
        <v>5755</v>
      </c>
      <c r="D147" t="s">
        <v>69</v>
      </c>
      <c r="E147" s="232" t="str">
        <f>_xll.GLW_Period_Offset(E120,1,,2)</f>
        <v>DEC-19</v>
      </c>
      <c r="F147" s="214">
        <v>0</v>
      </c>
      <c r="G147" s="214">
        <v>0</v>
      </c>
      <c r="H147" s="214">
        <v>0</v>
      </c>
      <c r="I147" s="214">
        <v>0</v>
      </c>
      <c r="J147" s="214">
        <v>0</v>
      </c>
      <c r="K147" s="214">
        <v>0</v>
      </c>
      <c r="L147" s="214">
        <v>0</v>
      </c>
      <c r="M147" s="214">
        <v>0</v>
      </c>
    </row>
    <row r="148" spans="1:13" x14ac:dyDescent="0.35">
      <c r="A148" t="s">
        <v>5757</v>
      </c>
      <c r="B148">
        <v>19215</v>
      </c>
      <c r="C148" t="s">
        <v>5755</v>
      </c>
      <c r="D148" t="s">
        <v>70</v>
      </c>
      <c r="E148" s="232" t="str">
        <f>_xll.GLW_Period_Offset(E121,1,,2)</f>
        <v>DEC-19</v>
      </c>
      <c r="F148" s="214">
        <v>1109.1099999999997</v>
      </c>
      <c r="G148" s="214">
        <v>1112.2599999999998</v>
      </c>
      <c r="H148" s="214">
        <v>6326.5</v>
      </c>
      <c r="I148" s="214">
        <v>13499</v>
      </c>
      <c r="J148" s="214">
        <v>55.5</v>
      </c>
      <c r="K148" s="214">
        <v>70</v>
      </c>
      <c r="L148" s="214">
        <v>28</v>
      </c>
      <c r="M148" s="214">
        <v>18</v>
      </c>
    </row>
    <row r="149" spans="1:13" x14ac:dyDescent="0.35">
      <c r="A149" t="s">
        <v>5757</v>
      </c>
      <c r="B149">
        <v>19215</v>
      </c>
      <c r="C149" t="s">
        <v>5755</v>
      </c>
      <c r="D149" t="s">
        <v>110</v>
      </c>
      <c r="E149" s="232" t="str">
        <f>_xll.GLW_Period_Offset(E122,1,,2)</f>
        <v>DEC-19</v>
      </c>
      <c r="F149" s="214">
        <v>0</v>
      </c>
      <c r="G149" s="214">
        <v>0</v>
      </c>
      <c r="H149" s="214">
        <v>0</v>
      </c>
      <c r="I149" s="214">
        <v>0</v>
      </c>
      <c r="J149" s="214">
        <v>0</v>
      </c>
      <c r="K149" s="214">
        <v>0</v>
      </c>
      <c r="L149" s="214">
        <v>0</v>
      </c>
      <c r="M149" s="214">
        <v>0</v>
      </c>
    </row>
    <row r="150" spans="1:13" x14ac:dyDescent="0.35">
      <c r="A150" t="s">
        <v>5757</v>
      </c>
      <c r="B150">
        <v>19205</v>
      </c>
      <c r="C150" t="s">
        <v>5755</v>
      </c>
      <c r="D150" t="s">
        <v>227</v>
      </c>
      <c r="E150" s="232" t="str">
        <f>_xll.GLW_Period_Offset(E123,1,,2)</f>
        <v>DEC-19</v>
      </c>
      <c r="F150" s="214">
        <v>15.35</v>
      </c>
      <c r="G150" s="214">
        <v>0.39</v>
      </c>
      <c r="H150" s="214">
        <v>2015.75</v>
      </c>
      <c r="I150" s="214">
        <v>4756</v>
      </c>
      <c r="J150" s="214">
        <v>0</v>
      </c>
      <c r="K150" s="214">
        <v>0</v>
      </c>
      <c r="L150" s="214">
        <v>2</v>
      </c>
      <c r="M150" s="214">
        <v>2</v>
      </c>
    </row>
    <row r="151" spans="1:13" x14ac:dyDescent="0.35">
      <c r="A151" t="s">
        <v>5757</v>
      </c>
      <c r="B151">
        <v>19205</v>
      </c>
      <c r="C151" t="s">
        <v>5755</v>
      </c>
      <c r="D151" t="s">
        <v>5042</v>
      </c>
      <c r="E151" s="232" t="str">
        <f>_xll.GLW_Period_Offset(E124,1,,2)</f>
        <v>DEC-19</v>
      </c>
      <c r="F151" s="214">
        <v>0</v>
      </c>
      <c r="G151" s="214">
        <v>0</v>
      </c>
      <c r="H151" s="214">
        <v>0</v>
      </c>
      <c r="I151" s="214">
        <v>0</v>
      </c>
      <c r="J151" s="214">
        <v>0</v>
      </c>
      <c r="K151" s="214">
        <v>0</v>
      </c>
      <c r="L151" s="214">
        <v>0</v>
      </c>
      <c r="M151" s="214">
        <v>0</v>
      </c>
    </row>
    <row r="152" spans="1:13" x14ac:dyDescent="0.35">
      <c r="A152" t="s">
        <v>5757</v>
      </c>
      <c r="B152">
        <v>19205</v>
      </c>
      <c r="C152" t="s">
        <v>5755</v>
      </c>
      <c r="D152" t="s">
        <v>5394</v>
      </c>
      <c r="E152" s="232" t="str">
        <f>_xll.GLW_Period_Offset(E125,1,,2)</f>
        <v>DEC-19</v>
      </c>
      <c r="F152" s="214">
        <v>628.45999999999992</v>
      </c>
      <c r="G152" s="214">
        <v>539.02</v>
      </c>
      <c r="H152" s="214">
        <v>0</v>
      </c>
      <c r="I152" s="214">
        <v>0</v>
      </c>
      <c r="J152" s="214">
        <v>2012.25</v>
      </c>
      <c r="K152" s="214">
        <v>1037</v>
      </c>
      <c r="L152" s="214">
        <v>10</v>
      </c>
      <c r="M152" s="214">
        <v>10</v>
      </c>
    </row>
    <row r="153" spans="1:13" x14ac:dyDescent="0.35">
      <c r="A153" t="s">
        <v>5757</v>
      </c>
      <c r="B153">
        <v>19215</v>
      </c>
      <c r="C153" t="s">
        <v>5755</v>
      </c>
      <c r="D153" t="s">
        <v>5071</v>
      </c>
      <c r="E153" s="232" t="str">
        <f>_xll.GLW_Period_Offset(E126,1,,2)</f>
        <v>DEC-19</v>
      </c>
      <c r="F153" s="214">
        <v>0</v>
      </c>
      <c r="G153" s="214">
        <v>0</v>
      </c>
      <c r="H153" s="214">
        <v>0</v>
      </c>
      <c r="I153" s="214">
        <v>0</v>
      </c>
      <c r="J153" s="214">
        <v>0</v>
      </c>
      <c r="K153" s="214">
        <v>0</v>
      </c>
      <c r="L153" s="214">
        <v>0</v>
      </c>
      <c r="M153" s="214">
        <v>0</v>
      </c>
    </row>
    <row r="154" spans="1:13" x14ac:dyDescent="0.35">
      <c r="A154" t="s">
        <v>5757</v>
      </c>
      <c r="B154">
        <v>19215</v>
      </c>
      <c r="C154" t="s">
        <v>5755</v>
      </c>
      <c r="D154" t="s">
        <v>5265</v>
      </c>
      <c r="E154" s="232" t="str">
        <f>_xll.GLW_Period_Offset(E127,1,,2)</f>
        <v>DEC-19</v>
      </c>
      <c r="F154" s="214">
        <v>136.72999999999999</v>
      </c>
      <c r="G154" s="214">
        <v>31.74</v>
      </c>
      <c r="H154" s="214">
        <v>0</v>
      </c>
      <c r="I154" s="214">
        <v>0</v>
      </c>
      <c r="J154" s="214">
        <v>0</v>
      </c>
      <c r="K154" s="214">
        <v>0</v>
      </c>
      <c r="L154" s="214">
        <v>3</v>
      </c>
      <c r="M154" s="214">
        <v>2</v>
      </c>
    </row>
    <row r="155" spans="1:13" x14ac:dyDescent="0.35">
      <c r="A155" t="s">
        <v>5757</v>
      </c>
      <c r="B155">
        <v>19215</v>
      </c>
      <c r="C155" t="s">
        <v>5755</v>
      </c>
      <c r="D155" t="s">
        <v>5396</v>
      </c>
      <c r="E155" s="232" t="str">
        <f>_xll.GLW_Period_Offset(E128,1,,2)</f>
        <v>DEC-19</v>
      </c>
      <c r="F155" s="214">
        <v>70</v>
      </c>
      <c r="G155" s="214">
        <v>65.53</v>
      </c>
      <c r="H155" s="214">
        <v>0</v>
      </c>
      <c r="I155" s="214">
        <v>0</v>
      </c>
      <c r="J155" s="214">
        <v>2454.25</v>
      </c>
      <c r="K155" s="214">
        <v>944</v>
      </c>
      <c r="L155" s="214">
        <v>1</v>
      </c>
      <c r="M155" s="214">
        <v>1</v>
      </c>
    </row>
    <row r="156" spans="1:13" x14ac:dyDescent="0.35">
      <c r="A156" t="s">
        <v>5757</v>
      </c>
      <c r="B156">
        <v>19215</v>
      </c>
      <c r="C156" t="s">
        <v>5755</v>
      </c>
      <c r="D156" t="s">
        <v>5397</v>
      </c>
      <c r="E156" s="232" t="str">
        <f>_xll.GLW_Period_Offset(E129,1,,2)</f>
        <v>DEC-19</v>
      </c>
      <c r="F156" s="214">
        <v>0.49</v>
      </c>
      <c r="G156" s="214">
        <v>0.28000000000000003</v>
      </c>
      <c r="H156" s="214">
        <v>0</v>
      </c>
      <c r="I156" s="214">
        <v>0</v>
      </c>
      <c r="J156" s="214">
        <v>0</v>
      </c>
      <c r="K156" s="214">
        <v>0</v>
      </c>
      <c r="L156" s="214">
        <v>0</v>
      </c>
      <c r="M156" s="214">
        <v>0</v>
      </c>
    </row>
    <row r="157" spans="1:13" x14ac:dyDescent="0.35">
      <c r="A157" t="s">
        <v>5757</v>
      </c>
      <c r="B157">
        <v>19215</v>
      </c>
      <c r="C157" t="s">
        <v>5755</v>
      </c>
      <c r="D157" t="s">
        <v>5753</v>
      </c>
      <c r="E157" s="232" t="str">
        <f>_xll.GLW_Period_Offset(E130,1,,2)</f>
        <v>DEC-19</v>
      </c>
      <c r="F157" s="214">
        <v>0</v>
      </c>
      <c r="G157" s="214">
        <v>0</v>
      </c>
      <c r="H157" s="214">
        <v>0</v>
      </c>
      <c r="I157" s="214">
        <v>0</v>
      </c>
      <c r="J157" s="214">
        <v>0</v>
      </c>
      <c r="K157" s="214">
        <v>0</v>
      </c>
      <c r="L157" s="214">
        <v>0</v>
      </c>
      <c r="M157" s="214">
        <v>0</v>
      </c>
    </row>
    <row r="158" spans="1:13" x14ac:dyDescent="0.35">
      <c r="A158" t="s">
        <v>5757</v>
      </c>
      <c r="B158">
        <v>19215</v>
      </c>
      <c r="C158" t="s">
        <v>5755</v>
      </c>
      <c r="D158" t="s">
        <v>5721</v>
      </c>
      <c r="E158" s="232" t="str">
        <f>_xll.GLW_Period_Offset(E131,1,,2)</f>
        <v>DEC-19</v>
      </c>
      <c r="F158" s="214">
        <v>237.95</v>
      </c>
      <c r="G158" s="214">
        <v>206.72</v>
      </c>
      <c r="H158" s="214">
        <v>0</v>
      </c>
      <c r="I158" s="214">
        <v>0</v>
      </c>
      <c r="J158" s="214">
        <v>0</v>
      </c>
      <c r="K158" s="214">
        <v>0</v>
      </c>
      <c r="L158" s="214">
        <v>6</v>
      </c>
      <c r="M158" s="214">
        <v>4</v>
      </c>
    </row>
    <row r="159" spans="1:13" x14ac:dyDescent="0.35">
      <c r="A159" t="s">
        <v>5757</v>
      </c>
      <c r="B159">
        <v>19215</v>
      </c>
      <c r="C159" t="s">
        <v>5755</v>
      </c>
      <c r="D159" t="s">
        <v>5752</v>
      </c>
      <c r="E159" s="232" t="str">
        <f>_xll.GLW_Period_Offset(E132,1,,2)</f>
        <v>DEC-19</v>
      </c>
      <c r="F159" s="214">
        <v>1.9000000000000001</v>
      </c>
      <c r="G159" s="214">
        <v>0.05</v>
      </c>
      <c r="H159" s="214">
        <v>0</v>
      </c>
      <c r="I159" s="214">
        <v>0</v>
      </c>
      <c r="J159" s="214">
        <v>102.5</v>
      </c>
      <c r="K159" s="214">
        <v>21</v>
      </c>
      <c r="L159" s="214">
        <v>0</v>
      </c>
      <c r="M159" s="214">
        <v>0</v>
      </c>
    </row>
    <row r="160" spans="1:13" x14ac:dyDescent="0.35">
      <c r="A160" t="s">
        <v>5757</v>
      </c>
      <c r="B160">
        <v>19215</v>
      </c>
      <c r="C160" t="s">
        <v>5755</v>
      </c>
      <c r="D160" t="s">
        <v>5098</v>
      </c>
      <c r="E160" s="232" t="str">
        <f>_xll.GLW_Period_Offset(E133,1,,2)</f>
        <v>DEC-19</v>
      </c>
      <c r="F160" s="214">
        <v>79.72999999999999</v>
      </c>
      <c r="G160" s="214">
        <v>79.77000000000001</v>
      </c>
      <c r="H160" s="214">
        <v>0</v>
      </c>
      <c r="I160" s="214">
        <v>0</v>
      </c>
      <c r="J160" s="214">
        <v>489.25</v>
      </c>
      <c r="K160" s="214">
        <v>258</v>
      </c>
      <c r="L160" s="214">
        <v>3</v>
      </c>
      <c r="M160" s="214">
        <v>3</v>
      </c>
    </row>
    <row r="161" spans="1:13" x14ac:dyDescent="0.35">
      <c r="A161" t="s">
        <v>5757</v>
      </c>
      <c r="B161">
        <v>19225</v>
      </c>
      <c r="C161" t="s">
        <v>5755</v>
      </c>
      <c r="D161" t="s">
        <v>343</v>
      </c>
      <c r="E161" s="232" t="str">
        <f>_xll.GLW_Period_Offset(E134,1,,2)</f>
        <v>DEC-19</v>
      </c>
      <c r="F161" s="214">
        <v>467.17999999999995</v>
      </c>
      <c r="G161" s="214">
        <v>511.24000000000007</v>
      </c>
      <c r="H161" s="214">
        <v>1114</v>
      </c>
      <c r="I161" s="214">
        <v>2738.25</v>
      </c>
      <c r="J161" s="214">
        <v>1310</v>
      </c>
      <c r="K161" s="214">
        <v>937.61</v>
      </c>
      <c r="L161" s="214">
        <v>10</v>
      </c>
      <c r="M161" s="214">
        <v>10</v>
      </c>
    </row>
    <row r="162" spans="1:13" x14ac:dyDescent="0.35">
      <c r="A162" t="s">
        <v>5757</v>
      </c>
      <c r="B162">
        <v>19235</v>
      </c>
      <c r="C162" t="s">
        <v>5755</v>
      </c>
      <c r="D162" t="s">
        <v>361</v>
      </c>
      <c r="E162" s="232" t="str">
        <f>_xll.GLW_Period_Offset(E135,1,,2)</f>
        <v>DEC-19</v>
      </c>
      <c r="F162" s="214">
        <v>379.5</v>
      </c>
      <c r="G162" s="214">
        <v>378.28000000000009</v>
      </c>
      <c r="H162" s="214">
        <v>1962.25</v>
      </c>
      <c r="I162" s="214">
        <v>5109.75</v>
      </c>
      <c r="J162" s="214">
        <v>199</v>
      </c>
      <c r="K162" s="214">
        <v>488.94000000000005</v>
      </c>
      <c r="L162" s="214">
        <v>10</v>
      </c>
      <c r="M162" s="214">
        <v>9</v>
      </c>
    </row>
    <row r="163" spans="1:13" x14ac:dyDescent="0.35">
      <c r="A163" t="s">
        <v>5757</v>
      </c>
      <c r="B163">
        <v>19325</v>
      </c>
      <c r="C163" t="s">
        <v>5755</v>
      </c>
      <c r="D163" t="s">
        <v>1257</v>
      </c>
      <c r="E163" s="232" t="str">
        <f>_xll.GLW_Period_Offset(E136,1,,2)</f>
        <v>DEC-19</v>
      </c>
      <c r="F163" s="214">
        <v>292.52</v>
      </c>
      <c r="G163" s="214">
        <v>294.45000000000005</v>
      </c>
      <c r="H163" s="214">
        <v>1208.5</v>
      </c>
      <c r="I163" s="214">
        <v>3516</v>
      </c>
      <c r="J163" s="214">
        <v>445</v>
      </c>
      <c r="K163" s="214">
        <v>327</v>
      </c>
      <c r="L163" s="214">
        <v>14</v>
      </c>
      <c r="M163" s="214">
        <v>14</v>
      </c>
    </row>
    <row r="164" spans="1:13" x14ac:dyDescent="0.35">
      <c r="A164" t="s">
        <v>5757</v>
      </c>
      <c r="B164">
        <v>19145</v>
      </c>
      <c r="C164" t="s">
        <v>5754</v>
      </c>
      <c r="D164" t="s">
        <v>4</v>
      </c>
      <c r="E164" s="232" t="str">
        <f>_xll.GLW_Period_Offset(E137,1,,2)</f>
        <v>JAN-20</v>
      </c>
      <c r="F164" s="214">
        <v>141.95999999999998</v>
      </c>
      <c r="G164" s="214">
        <v>139.34</v>
      </c>
      <c r="H164" s="214">
        <v>3829.75</v>
      </c>
      <c r="I164" s="214">
        <v>5571.5</v>
      </c>
      <c r="J164" s="214">
        <v>2004.25</v>
      </c>
      <c r="K164" s="214">
        <v>736</v>
      </c>
      <c r="L164" s="214">
        <v>7</v>
      </c>
      <c r="M164" s="214">
        <v>5</v>
      </c>
    </row>
    <row r="165" spans="1:13" x14ac:dyDescent="0.35">
      <c r="A165" t="s">
        <v>5757</v>
      </c>
      <c r="B165">
        <v>19105</v>
      </c>
      <c r="C165" t="s">
        <v>5754</v>
      </c>
      <c r="D165" t="s">
        <v>35</v>
      </c>
      <c r="E165" s="232" t="str">
        <f>_xll.GLW_Period_Offset(E138,1,,2)</f>
        <v>JAN-20</v>
      </c>
      <c r="F165" s="214">
        <v>793.09999999999991</v>
      </c>
      <c r="G165" s="214">
        <v>778.43</v>
      </c>
      <c r="H165" s="214">
        <v>1360.1000000000001</v>
      </c>
      <c r="I165" s="214">
        <v>3191.01</v>
      </c>
      <c r="J165" s="214">
        <v>1465.67</v>
      </c>
      <c r="K165" s="214">
        <v>1377.84</v>
      </c>
      <c r="L165" s="214">
        <v>8</v>
      </c>
      <c r="M165" s="214">
        <v>7</v>
      </c>
    </row>
    <row r="166" spans="1:13" x14ac:dyDescent="0.35">
      <c r="A166" t="s">
        <v>5757</v>
      </c>
      <c r="B166">
        <v>19145</v>
      </c>
      <c r="C166" t="s">
        <v>5754</v>
      </c>
      <c r="D166" t="s">
        <v>63</v>
      </c>
      <c r="E166" s="232" t="str">
        <f>_xll.GLW_Period_Offset(E139,1,,2)</f>
        <v>JAN-20</v>
      </c>
      <c r="F166" s="214">
        <v>0</v>
      </c>
      <c r="G166" s="214">
        <v>0</v>
      </c>
      <c r="H166" s="214">
        <v>0</v>
      </c>
      <c r="I166" s="214">
        <v>0</v>
      </c>
      <c r="J166" s="214">
        <v>0</v>
      </c>
      <c r="K166" s="214">
        <v>0</v>
      </c>
      <c r="L166" s="214">
        <v>0</v>
      </c>
      <c r="M166" s="214">
        <v>0</v>
      </c>
    </row>
    <row r="167" spans="1:13" x14ac:dyDescent="0.35">
      <c r="A167" t="s">
        <v>5757</v>
      </c>
      <c r="B167">
        <v>19125</v>
      </c>
      <c r="C167" t="s">
        <v>5754</v>
      </c>
      <c r="D167" t="s">
        <v>162</v>
      </c>
      <c r="E167" s="232" t="str">
        <f>_xll.GLW_Period_Offset(E140,1,,2)</f>
        <v>JAN-20</v>
      </c>
      <c r="F167" s="214">
        <v>980.88000000000011</v>
      </c>
      <c r="G167" s="214">
        <v>907.97000000000014</v>
      </c>
      <c r="H167" s="214">
        <v>2585.25</v>
      </c>
      <c r="I167" s="214">
        <v>3887.3</v>
      </c>
      <c r="J167" s="214">
        <v>2560.29</v>
      </c>
      <c r="K167" s="214">
        <v>1832.91</v>
      </c>
      <c r="L167" s="214">
        <v>15</v>
      </c>
      <c r="M167" s="214">
        <v>15</v>
      </c>
    </row>
    <row r="168" spans="1:13" x14ac:dyDescent="0.35">
      <c r="A168" t="s">
        <v>5757</v>
      </c>
      <c r="B168">
        <v>19115</v>
      </c>
      <c r="C168" t="s">
        <v>5754</v>
      </c>
      <c r="D168" t="s">
        <v>270</v>
      </c>
      <c r="E168" s="232" t="str">
        <f>_xll.GLW_Period_Offset(E141,1,,2)</f>
        <v>JAN-20</v>
      </c>
      <c r="F168" s="214">
        <v>79.199999999999989</v>
      </c>
      <c r="G168" s="214">
        <v>83.740000000000009</v>
      </c>
      <c r="H168" s="214">
        <v>1525.5</v>
      </c>
      <c r="I168" s="214">
        <v>3138.5</v>
      </c>
      <c r="J168" s="214">
        <v>306.5</v>
      </c>
      <c r="K168" s="214">
        <v>425.32</v>
      </c>
      <c r="L168" s="214">
        <v>6</v>
      </c>
      <c r="M168" s="214">
        <v>3</v>
      </c>
    </row>
    <row r="169" spans="1:13" x14ac:dyDescent="0.35">
      <c r="A169" t="s">
        <v>5757</v>
      </c>
      <c r="B169">
        <v>19135</v>
      </c>
      <c r="C169" t="s">
        <v>5754</v>
      </c>
      <c r="D169" t="s">
        <v>309</v>
      </c>
      <c r="E169" s="232" t="str">
        <f>_xll.GLW_Period_Offset(E142,1,,2)</f>
        <v>JAN-20</v>
      </c>
      <c r="F169" s="214">
        <v>306.24999999999994</v>
      </c>
      <c r="G169" s="214">
        <v>271.69000000000005</v>
      </c>
      <c r="H169" s="214">
        <v>2525.5</v>
      </c>
      <c r="I169" s="214">
        <v>3684.25</v>
      </c>
      <c r="J169" s="214">
        <v>2033</v>
      </c>
      <c r="K169" s="214">
        <v>930.55</v>
      </c>
      <c r="L169" s="214">
        <v>7</v>
      </c>
      <c r="M169" s="214">
        <v>6</v>
      </c>
    </row>
    <row r="170" spans="1:13" x14ac:dyDescent="0.35">
      <c r="A170" t="s">
        <v>5757</v>
      </c>
      <c r="B170">
        <v>19315</v>
      </c>
      <c r="C170" t="s">
        <v>5756</v>
      </c>
      <c r="D170" t="s">
        <v>139</v>
      </c>
      <c r="E170" s="232" t="str">
        <f>_xll.GLW_Period_Offset(E143,1,,2)</f>
        <v>JAN-20</v>
      </c>
      <c r="F170" s="214">
        <v>954.79000000000008</v>
      </c>
      <c r="G170" s="214">
        <v>931.41</v>
      </c>
      <c r="H170" s="214">
        <v>2529</v>
      </c>
      <c r="I170" s="214">
        <v>4578</v>
      </c>
      <c r="J170" s="214">
        <v>2902.5</v>
      </c>
      <c r="K170" s="214">
        <v>2292</v>
      </c>
      <c r="L170" s="214">
        <v>24</v>
      </c>
      <c r="M170" s="214">
        <v>24</v>
      </c>
    </row>
    <row r="171" spans="1:13" x14ac:dyDescent="0.35">
      <c r="A171" t="s">
        <v>5757</v>
      </c>
      <c r="B171">
        <v>10152</v>
      </c>
      <c r="C171" t="s">
        <v>5756</v>
      </c>
      <c r="D171" t="s">
        <v>204</v>
      </c>
      <c r="E171" s="232" t="str">
        <f>_xll.GLW_Period_Offset(E144,1,,2)</f>
        <v>JAN-20</v>
      </c>
      <c r="F171" s="214">
        <v>2256.0499999999997</v>
      </c>
      <c r="G171" s="214">
        <v>2210.4599999999991</v>
      </c>
      <c r="H171" s="214">
        <v>3970.4799999999991</v>
      </c>
      <c r="I171" s="214">
        <v>7356.010000000002</v>
      </c>
      <c r="J171" s="214">
        <v>8365.5499999999993</v>
      </c>
      <c r="K171" s="214">
        <v>5913.6599999999989</v>
      </c>
      <c r="L171" s="214">
        <v>37</v>
      </c>
      <c r="M171" s="214">
        <v>27</v>
      </c>
    </row>
    <row r="172" spans="1:13" x14ac:dyDescent="0.35">
      <c r="A172" t="s">
        <v>5757</v>
      </c>
      <c r="B172">
        <v>88165</v>
      </c>
      <c r="C172" t="s">
        <v>5756</v>
      </c>
      <c r="D172" t="s">
        <v>281</v>
      </c>
      <c r="E172" s="232" t="str">
        <f>_xll.GLW_Period_Offset(E145,1,,2)</f>
        <v>JAN-20</v>
      </c>
      <c r="F172" s="214">
        <v>2045.7700000000004</v>
      </c>
      <c r="G172" s="214">
        <v>2042.14</v>
      </c>
      <c r="H172" s="214">
        <v>3016.65</v>
      </c>
      <c r="I172" s="214">
        <v>6943</v>
      </c>
      <c r="J172" s="214">
        <v>5219.2</v>
      </c>
      <c r="K172" s="214">
        <v>4397.38</v>
      </c>
      <c r="L172" s="214">
        <v>74</v>
      </c>
      <c r="M172" s="214">
        <v>70</v>
      </c>
    </row>
    <row r="173" spans="1:13" x14ac:dyDescent="0.35">
      <c r="A173" t="s">
        <v>5757</v>
      </c>
      <c r="B173">
        <v>19505</v>
      </c>
      <c r="C173" t="s">
        <v>338</v>
      </c>
      <c r="D173" t="s">
        <v>338</v>
      </c>
      <c r="E173" s="232" t="str">
        <f>_xll.GLW_Period_Offset(E146,1,,2)</f>
        <v>JAN-20</v>
      </c>
      <c r="F173" s="214">
        <v>409.8</v>
      </c>
      <c r="G173" s="214">
        <v>397.74</v>
      </c>
      <c r="H173" s="214">
        <v>1574.25</v>
      </c>
      <c r="I173" s="214">
        <v>1594.25</v>
      </c>
      <c r="J173" s="214">
        <v>1247.79</v>
      </c>
      <c r="K173" s="214">
        <v>1079.49</v>
      </c>
      <c r="L173" s="214">
        <v>8</v>
      </c>
      <c r="M173" s="214">
        <v>6</v>
      </c>
    </row>
    <row r="174" spans="1:13" x14ac:dyDescent="0.35">
      <c r="A174" t="s">
        <v>5757</v>
      </c>
      <c r="B174">
        <v>19215</v>
      </c>
      <c r="C174" t="s">
        <v>5755</v>
      </c>
      <c r="D174" t="s">
        <v>69</v>
      </c>
      <c r="E174" s="232" t="str">
        <f>_xll.GLW_Period_Offset(E147,1,,2)</f>
        <v>JAN-20</v>
      </c>
      <c r="F174" s="214">
        <v>0</v>
      </c>
      <c r="G174" s="214">
        <v>0</v>
      </c>
      <c r="H174" s="214">
        <v>0</v>
      </c>
      <c r="I174" s="214">
        <v>0</v>
      </c>
      <c r="J174" s="214">
        <v>0</v>
      </c>
      <c r="K174" s="214">
        <v>0</v>
      </c>
      <c r="L174" s="214">
        <v>0</v>
      </c>
      <c r="M174" s="214">
        <v>0</v>
      </c>
    </row>
    <row r="175" spans="1:13" x14ac:dyDescent="0.35">
      <c r="A175" t="s">
        <v>5757</v>
      </c>
      <c r="B175">
        <v>19215</v>
      </c>
      <c r="C175" t="s">
        <v>5755</v>
      </c>
      <c r="D175" t="s">
        <v>70</v>
      </c>
      <c r="E175" s="232" t="str">
        <f>_xll.GLW_Period_Offset(E148,1,,2)</f>
        <v>JAN-20</v>
      </c>
      <c r="F175" s="214">
        <v>557.15000000000032</v>
      </c>
      <c r="G175" s="214">
        <v>524.03999999999985</v>
      </c>
      <c r="H175" s="214">
        <v>5262</v>
      </c>
      <c r="I175" s="214">
        <v>8995.25</v>
      </c>
      <c r="J175" s="214">
        <v>1726.25</v>
      </c>
      <c r="K175" s="214">
        <v>1699</v>
      </c>
      <c r="L175" s="214">
        <v>32</v>
      </c>
      <c r="M175" s="214">
        <v>31</v>
      </c>
    </row>
    <row r="176" spans="1:13" x14ac:dyDescent="0.35">
      <c r="A176" t="s">
        <v>5757</v>
      </c>
      <c r="B176">
        <v>19215</v>
      </c>
      <c r="C176" t="s">
        <v>5755</v>
      </c>
      <c r="D176" t="s">
        <v>110</v>
      </c>
      <c r="E176" s="232" t="str">
        <f>_xll.GLW_Period_Offset(E149,1,,2)</f>
        <v>JAN-20</v>
      </c>
      <c r="F176" s="214">
        <v>0</v>
      </c>
      <c r="G176" s="214">
        <v>0</v>
      </c>
      <c r="H176" s="214">
        <v>0</v>
      </c>
      <c r="I176" s="214">
        <v>0</v>
      </c>
      <c r="J176" s="214">
        <v>0</v>
      </c>
      <c r="K176" s="214">
        <v>0</v>
      </c>
      <c r="L176" s="214">
        <v>0</v>
      </c>
      <c r="M176" s="214">
        <v>0</v>
      </c>
    </row>
    <row r="177" spans="1:13" x14ac:dyDescent="0.35">
      <c r="A177" t="s">
        <v>5757</v>
      </c>
      <c r="B177">
        <v>19205</v>
      </c>
      <c r="C177" t="s">
        <v>5755</v>
      </c>
      <c r="D177" t="s">
        <v>227</v>
      </c>
      <c r="E177" s="232" t="str">
        <f>_xll.GLW_Period_Offset(E150,1,,2)</f>
        <v>JAN-20</v>
      </c>
      <c r="F177" s="214">
        <v>3.4899999999999993</v>
      </c>
      <c r="G177" s="214">
        <v>0.3</v>
      </c>
      <c r="H177" s="214">
        <v>1857.5</v>
      </c>
      <c r="I177" s="214">
        <v>3452</v>
      </c>
      <c r="J177" s="214">
        <v>0</v>
      </c>
      <c r="K177" s="214">
        <v>0</v>
      </c>
      <c r="L177" s="214">
        <v>1</v>
      </c>
      <c r="M177" s="214">
        <v>1</v>
      </c>
    </row>
    <row r="178" spans="1:13" x14ac:dyDescent="0.35">
      <c r="A178" t="s">
        <v>5757</v>
      </c>
      <c r="B178">
        <v>19205</v>
      </c>
      <c r="C178" t="s">
        <v>5755</v>
      </c>
      <c r="D178" t="s">
        <v>5042</v>
      </c>
      <c r="E178" s="232" t="str">
        <f>_xll.GLW_Period_Offset(E151,1,,2)</f>
        <v>JAN-20</v>
      </c>
      <c r="F178" s="214">
        <v>0</v>
      </c>
      <c r="G178" s="214">
        <v>0</v>
      </c>
      <c r="H178" s="214">
        <v>0</v>
      </c>
      <c r="I178" s="214">
        <v>0</v>
      </c>
      <c r="J178" s="214">
        <v>0</v>
      </c>
      <c r="K178" s="214">
        <v>0</v>
      </c>
      <c r="L178" s="214">
        <v>0</v>
      </c>
      <c r="M178" s="214">
        <v>0</v>
      </c>
    </row>
    <row r="179" spans="1:13" x14ac:dyDescent="0.35">
      <c r="A179" t="s">
        <v>5757</v>
      </c>
      <c r="B179">
        <v>19205</v>
      </c>
      <c r="C179" t="s">
        <v>5755</v>
      </c>
      <c r="D179" t="s">
        <v>5394</v>
      </c>
      <c r="E179" s="232" t="str">
        <f>_xll.GLW_Period_Offset(E152,1,,2)</f>
        <v>JAN-20</v>
      </c>
      <c r="F179" s="214">
        <v>521.43000000000006</v>
      </c>
      <c r="G179" s="214">
        <v>454.2700000000001</v>
      </c>
      <c r="H179" s="214">
        <v>0</v>
      </c>
      <c r="I179" s="214">
        <v>0</v>
      </c>
      <c r="J179" s="214">
        <v>772.5</v>
      </c>
      <c r="K179" s="214">
        <v>873</v>
      </c>
      <c r="L179" s="214">
        <v>6</v>
      </c>
      <c r="M179" s="214">
        <v>6</v>
      </c>
    </row>
    <row r="180" spans="1:13" x14ac:dyDescent="0.35">
      <c r="A180" t="s">
        <v>5757</v>
      </c>
      <c r="B180">
        <v>19215</v>
      </c>
      <c r="C180" t="s">
        <v>5755</v>
      </c>
      <c r="D180" t="s">
        <v>5071</v>
      </c>
      <c r="E180" s="232" t="str">
        <f>_xll.GLW_Period_Offset(E153,1,,2)</f>
        <v>JAN-20</v>
      </c>
      <c r="F180" s="214">
        <v>0</v>
      </c>
      <c r="G180" s="214">
        <v>0</v>
      </c>
      <c r="H180" s="214">
        <v>0</v>
      </c>
      <c r="I180" s="214">
        <v>0</v>
      </c>
      <c r="J180" s="214">
        <v>0</v>
      </c>
      <c r="K180" s="214">
        <v>0</v>
      </c>
      <c r="L180" s="214">
        <v>0</v>
      </c>
      <c r="M180" s="214">
        <v>0</v>
      </c>
    </row>
    <row r="181" spans="1:13" x14ac:dyDescent="0.35">
      <c r="A181" t="s">
        <v>5757</v>
      </c>
      <c r="B181">
        <v>19215</v>
      </c>
      <c r="C181" t="s">
        <v>5755</v>
      </c>
      <c r="D181" t="s">
        <v>5265</v>
      </c>
      <c r="E181" s="232" t="str">
        <f>_xll.GLW_Period_Offset(E154,1,,2)</f>
        <v>JAN-20</v>
      </c>
      <c r="F181" s="214">
        <v>260.01</v>
      </c>
      <c r="G181" s="214">
        <v>249.41</v>
      </c>
      <c r="H181" s="214">
        <v>0</v>
      </c>
      <c r="I181" s="214">
        <v>0</v>
      </c>
      <c r="J181" s="214">
        <v>2468.25</v>
      </c>
      <c r="K181" s="214">
        <v>1718</v>
      </c>
      <c r="L181" s="214">
        <v>9</v>
      </c>
      <c r="M181" s="214">
        <v>7</v>
      </c>
    </row>
    <row r="182" spans="1:13" x14ac:dyDescent="0.35">
      <c r="A182" t="s">
        <v>5757</v>
      </c>
      <c r="B182">
        <v>19215</v>
      </c>
      <c r="C182" t="s">
        <v>5755</v>
      </c>
      <c r="D182" t="s">
        <v>5396</v>
      </c>
      <c r="E182" s="232" t="str">
        <f>_xll.GLW_Period_Offset(E155,1,,2)</f>
        <v>JAN-20</v>
      </c>
      <c r="F182" s="214">
        <v>6.68</v>
      </c>
      <c r="G182" s="214">
        <v>0</v>
      </c>
      <c r="H182" s="214">
        <v>0</v>
      </c>
      <c r="I182" s="214">
        <v>0</v>
      </c>
      <c r="J182" s="214">
        <v>0</v>
      </c>
      <c r="K182" s="214">
        <v>0</v>
      </c>
      <c r="L182" s="214">
        <v>0</v>
      </c>
      <c r="M182" s="214">
        <v>0</v>
      </c>
    </row>
    <row r="183" spans="1:13" x14ac:dyDescent="0.35">
      <c r="A183" t="s">
        <v>5757</v>
      </c>
      <c r="B183">
        <v>19215</v>
      </c>
      <c r="C183" t="s">
        <v>5755</v>
      </c>
      <c r="D183" t="s">
        <v>5397</v>
      </c>
      <c r="E183" s="232" t="str">
        <f>_xll.GLW_Period_Offset(E156,1,,2)</f>
        <v>JAN-20</v>
      </c>
      <c r="F183" s="214">
        <v>0</v>
      </c>
      <c r="G183" s="214">
        <v>0</v>
      </c>
      <c r="H183" s="214">
        <v>0</v>
      </c>
      <c r="I183" s="214">
        <v>0</v>
      </c>
      <c r="J183" s="214">
        <v>0</v>
      </c>
      <c r="K183" s="214">
        <v>0</v>
      </c>
      <c r="L183" s="214">
        <v>0</v>
      </c>
      <c r="M183" s="214">
        <v>0</v>
      </c>
    </row>
    <row r="184" spans="1:13" x14ac:dyDescent="0.35">
      <c r="A184" t="s">
        <v>5757</v>
      </c>
      <c r="B184">
        <v>19215</v>
      </c>
      <c r="C184" t="s">
        <v>5755</v>
      </c>
      <c r="D184" t="s">
        <v>5753</v>
      </c>
      <c r="E184" s="232" t="str">
        <f>_xll.GLW_Period_Offset(E157,1,,2)</f>
        <v>JAN-20</v>
      </c>
      <c r="F184" s="214">
        <v>0</v>
      </c>
      <c r="G184" s="214">
        <v>0</v>
      </c>
      <c r="H184" s="214">
        <v>0</v>
      </c>
      <c r="I184" s="214">
        <v>0</v>
      </c>
      <c r="J184" s="214">
        <v>0</v>
      </c>
      <c r="K184" s="214">
        <v>0</v>
      </c>
      <c r="L184" s="214">
        <v>0</v>
      </c>
      <c r="M184" s="214">
        <v>0</v>
      </c>
    </row>
    <row r="185" spans="1:13" x14ac:dyDescent="0.35">
      <c r="A185" t="s">
        <v>5757</v>
      </c>
      <c r="B185">
        <v>19215</v>
      </c>
      <c r="C185" t="s">
        <v>5755</v>
      </c>
      <c r="D185" t="s">
        <v>5721</v>
      </c>
      <c r="E185" s="232" t="str">
        <f>_xll.GLW_Period_Offset(E158,1,,2)</f>
        <v>JAN-20</v>
      </c>
      <c r="F185" s="214">
        <v>304.31000000000006</v>
      </c>
      <c r="G185" s="214">
        <v>304.33000000000004</v>
      </c>
      <c r="H185" s="214">
        <v>0</v>
      </c>
      <c r="I185" s="214">
        <v>0</v>
      </c>
      <c r="J185" s="214">
        <v>0</v>
      </c>
      <c r="K185" s="214">
        <v>0</v>
      </c>
      <c r="L185" s="214">
        <v>4</v>
      </c>
      <c r="M185" s="214">
        <v>4</v>
      </c>
    </row>
    <row r="186" spans="1:13" x14ac:dyDescent="0.35">
      <c r="A186" t="s">
        <v>5757</v>
      </c>
      <c r="B186">
        <v>19215</v>
      </c>
      <c r="C186" t="s">
        <v>5755</v>
      </c>
      <c r="D186" t="s">
        <v>5752</v>
      </c>
      <c r="E186" s="232" t="str">
        <f>_xll.GLW_Period_Offset(E159,1,,2)</f>
        <v>JAN-20</v>
      </c>
      <c r="F186" s="214">
        <v>0</v>
      </c>
      <c r="G186" s="214">
        <v>0</v>
      </c>
      <c r="H186" s="214">
        <v>0</v>
      </c>
      <c r="I186" s="214">
        <v>0</v>
      </c>
      <c r="J186" s="214">
        <v>0</v>
      </c>
      <c r="K186" s="214">
        <v>0</v>
      </c>
      <c r="L186" s="214">
        <v>0</v>
      </c>
      <c r="M186" s="214">
        <v>0</v>
      </c>
    </row>
    <row r="187" spans="1:13" x14ac:dyDescent="0.35">
      <c r="A187" t="s">
        <v>5757</v>
      </c>
      <c r="B187">
        <v>19215</v>
      </c>
      <c r="C187" t="s">
        <v>5755</v>
      </c>
      <c r="D187" t="s">
        <v>5098</v>
      </c>
      <c r="E187" s="232" t="str">
        <f>_xll.GLW_Period_Offset(E160,1,,2)</f>
        <v>JAN-20</v>
      </c>
      <c r="F187" s="214">
        <v>86.15</v>
      </c>
      <c r="G187" s="214">
        <v>87.92</v>
      </c>
      <c r="H187" s="214">
        <v>0</v>
      </c>
      <c r="I187" s="214">
        <v>0</v>
      </c>
      <c r="J187" s="214">
        <v>619.5</v>
      </c>
      <c r="K187" s="214">
        <v>266</v>
      </c>
      <c r="L187" s="214">
        <v>4</v>
      </c>
      <c r="M187" s="214">
        <v>4</v>
      </c>
    </row>
    <row r="188" spans="1:13" x14ac:dyDescent="0.35">
      <c r="A188" t="s">
        <v>5757</v>
      </c>
      <c r="B188">
        <v>19220</v>
      </c>
      <c r="C188" t="s">
        <v>5755</v>
      </c>
      <c r="D188" t="s">
        <v>565</v>
      </c>
      <c r="E188" s="232" t="str">
        <f>_xll.GLW_Period_Offset(E161,1,,2)</f>
        <v>JAN-20</v>
      </c>
      <c r="F188" s="214">
        <v>520.02</v>
      </c>
      <c r="G188" s="214">
        <v>508.43999999999994</v>
      </c>
      <c r="H188" s="214">
        <v>0</v>
      </c>
      <c r="I188" s="214">
        <v>0</v>
      </c>
      <c r="J188" s="214">
        <v>0</v>
      </c>
      <c r="K188" s="214">
        <v>0</v>
      </c>
      <c r="L188" s="214">
        <v>12</v>
      </c>
      <c r="M188" s="214">
        <v>12</v>
      </c>
    </row>
    <row r="189" spans="1:13" x14ac:dyDescent="0.35">
      <c r="A189" t="s">
        <v>5757</v>
      </c>
      <c r="B189">
        <v>19225</v>
      </c>
      <c r="C189" t="s">
        <v>5755</v>
      </c>
      <c r="D189" t="s">
        <v>343</v>
      </c>
      <c r="E189" s="232" t="str">
        <f>_xll.GLW_Period_Offset(E161,1,,2)</f>
        <v>JAN-20</v>
      </c>
      <c r="F189" s="214">
        <v>247.71000000000004</v>
      </c>
      <c r="G189" s="214">
        <v>258.53000000000009</v>
      </c>
      <c r="H189" s="214">
        <v>1140.25</v>
      </c>
      <c r="I189" s="214">
        <v>2301.5</v>
      </c>
      <c r="J189" s="214">
        <v>844.5</v>
      </c>
      <c r="K189" s="214">
        <v>620.12</v>
      </c>
      <c r="L189" s="214">
        <v>5</v>
      </c>
      <c r="M189" s="214">
        <v>5</v>
      </c>
    </row>
    <row r="190" spans="1:13" x14ac:dyDescent="0.35">
      <c r="A190" t="s">
        <v>5757</v>
      </c>
      <c r="B190">
        <v>19235</v>
      </c>
      <c r="C190" t="s">
        <v>5755</v>
      </c>
      <c r="D190" t="s">
        <v>361</v>
      </c>
      <c r="E190" s="232" t="str">
        <f>_xll.GLW_Period_Offset(E162,1,,2)</f>
        <v>JAN-20</v>
      </c>
      <c r="F190" s="214">
        <v>680.02</v>
      </c>
      <c r="G190" s="214">
        <v>714.15999999999985</v>
      </c>
      <c r="H190" s="214">
        <v>1843.25</v>
      </c>
      <c r="I190" s="214">
        <v>4029.75</v>
      </c>
      <c r="J190" s="214">
        <v>2625.27</v>
      </c>
      <c r="K190" s="214">
        <v>1667.7099999999998</v>
      </c>
      <c r="L190" s="214">
        <v>18</v>
      </c>
      <c r="M190" s="214">
        <v>10</v>
      </c>
    </row>
    <row r="191" spans="1:13" x14ac:dyDescent="0.35">
      <c r="A191" t="s">
        <v>5757</v>
      </c>
      <c r="B191">
        <v>19325</v>
      </c>
      <c r="C191" t="s">
        <v>5755</v>
      </c>
      <c r="D191" t="s">
        <v>1257</v>
      </c>
      <c r="E191" s="232" t="str">
        <f>_xll.GLW_Period_Offset(E163,1,,2)</f>
        <v>JAN-20</v>
      </c>
      <c r="F191" s="214">
        <v>473.55</v>
      </c>
      <c r="G191" s="214">
        <v>482.76</v>
      </c>
      <c r="H191" s="214">
        <v>665.5</v>
      </c>
      <c r="I191" s="214">
        <v>2784</v>
      </c>
      <c r="J191" s="214">
        <v>799.35</v>
      </c>
      <c r="K191" s="214">
        <v>594</v>
      </c>
      <c r="L191" s="214">
        <v>9</v>
      </c>
      <c r="M191" s="214">
        <v>9</v>
      </c>
    </row>
    <row r="192" spans="1:13" x14ac:dyDescent="0.35">
      <c r="A192" t="s">
        <v>5757</v>
      </c>
      <c r="B192">
        <v>19145</v>
      </c>
      <c r="C192" t="s">
        <v>5754</v>
      </c>
      <c r="D192" t="s">
        <v>4</v>
      </c>
      <c r="E192" s="232" t="str">
        <f>_xll.GLW_Period_Offset(E164,1,,2)</f>
        <v>FEB-20</v>
      </c>
      <c r="F192" s="214">
        <v>113.49</v>
      </c>
      <c r="G192" s="214">
        <v>114.47999999999999</v>
      </c>
      <c r="H192" s="214">
        <v>2486.5</v>
      </c>
      <c r="I192" s="214">
        <v>4443.5</v>
      </c>
      <c r="J192" s="214">
        <v>1334.35</v>
      </c>
      <c r="K192" s="214">
        <v>524</v>
      </c>
      <c r="L192" s="214">
        <v>7</v>
      </c>
      <c r="M192" s="214">
        <v>6</v>
      </c>
    </row>
    <row r="193" spans="1:13" x14ac:dyDescent="0.35">
      <c r="A193" t="s">
        <v>5757</v>
      </c>
      <c r="B193">
        <v>19105</v>
      </c>
      <c r="C193" t="s">
        <v>5754</v>
      </c>
      <c r="D193" t="s">
        <v>35</v>
      </c>
      <c r="E193" s="232" t="str">
        <f>_xll.GLW_Period_Offset(E165,1,,2)</f>
        <v>FEB-20</v>
      </c>
      <c r="F193" s="214">
        <v>404.78</v>
      </c>
      <c r="G193" s="214">
        <v>411.15999999999991</v>
      </c>
      <c r="H193" s="214">
        <v>1983.5500000000002</v>
      </c>
      <c r="I193" s="214">
        <v>3597.17</v>
      </c>
      <c r="J193" s="214">
        <v>1539.6799999999998</v>
      </c>
      <c r="K193" s="214">
        <v>1178.3700000000001</v>
      </c>
      <c r="L193" s="214">
        <v>8</v>
      </c>
      <c r="M193" s="214">
        <v>8</v>
      </c>
    </row>
    <row r="194" spans="1:13" x14ac:dyDescent="0.35">
      <c r="A194" t="s">
        <v>5757</v>
      </c>
      <c r="B194">
        <v>19145</v>
      </c>
      <c r="C194" t="s">
        <v>5754</v>
      </c>
      <c r="D194" t="s">
        <v>63</v>
      </c>
      <c r="E194" s="232" t="str">
        <f>_xll.GLW_Period_Offset(E166,1,,2)</f>
        <v>FEB-20</v>
      </c>
      <c r="F194" s="214">
        <v>0</v>
      </c>
      <c r="G194" s="214">
        <v>0</v>
      </c>
      <c r="H194" s="214">
        <v>0</v>
      </c>
      <c r="I194" s="214">
        <v>0</v>
      </c>
      <c r="J194" s="214">
        <v>0</v>
      </c>
      <c r="K194" s="214">
        <v>0</v>
      </c>
      <c r="L194" s="214">
        <v>0</v>
      </c>
      <c r="M194" s="214">
        <v>0</v>
      </c>
    </row>
    <row r="195" spans="1:13" x14ac:dyDescent="0.35">
      <c r="A195" t="s">
        <v>5757</v>
      </c>
      <c r="B195">
        <v>19125</v>
      </c>
      <c r="C195" t="s">
        <v>5754</v>
      </c>
      <c r="D195" t="s">
        <v>162</v>
      </c>
      <c r="E195" s="232" t="str">
        <f>_xll.GLW_Period_Offset(E167,1,,2)</f>
        <v>FEB-20</v>
      </c>
      <c r="F195" s="214">
        <v>766.18999999999983</v>
      </c>
      <c r="G195" s="214">
        <v>800.16000000000008</v>
      </c>
      <c r="H195" s="214">
        <v>2938.5</v>
      </c>
      <c r="I195" s="214">
        <v>4442.05</v>
      </c>
      <c r="J195" s="214">
        <v>3624.53</v>
      </c>
      <c r="K195" s="214">
        <v>2373.17</v>
      </c>
      <c r="L195" s="214">
        <v>19</v>
      </c>
      <c r="M195" s="214">
        <v>18</v>
      </c>
    </row>
    <row r="196" spans="1:13" x14ac:dyDescent="0.35">
      <c r="A196" t="s">
        <v>5757</v>
      </c>
      <c r="B196">
        <v>19115</v>
      </c>
      <c r="C196" t="s">
        <v>5754</v>
      </c>
      <c r="D196" t="s">
        <v>270</v>
      </c>
      <c r="E196" s="232" t="str">
        <f>_xll.GLW_Period_Offset(E168,1,,2)</f>
        <v>FEB-20</v>
      </c>
      <c r="F196" s="214">
        <v>768.11000000000013</v>
      </c>
      <c r="G196" s="214">
        <v>679.08</v>
      </c>
      <c r="H196" s="214">
        <v>1678.25</v>
      </c>
      <c r="I196" s="214">
        <v>3360.75</v>
      </c>
      <c r="J196" s="214">
        <v>2259.25</v>
      </c>
      <c r="K196" s="214">
        <v>1822.43</v>
      </c>
      <c r="L196" s="214">
        <v>16</v>
      </c>
      <c r="M196" s="214">
        <v>15</v>
      </c>
    </row>
    <row r="197" spans="1:13" x14ac:dyDescent="0.35">
      <c r="A197" t="s">
        <v>5757</v>
      </c>
      <c r="B197">
        <v>19135</v>
      </c>
      <c r="C197" t="s">
        <v>5754</v>
      </c>
      <c r="D197" t="s">
        <v>309</v>
      </c>
      <c r="E197" s="232" t="str">
        <f>_xll.GLW_Period_Offset(E169,1,,2)</f>
        <v>FEB-20</v>
      </c>
      <c r="F197" s="214">
        <v>736.52999999999986</v>
      </c>
      <c r="G197" s="214">
        <v>763.21</v>
      </c>
      <c r="H197" s="214">
        <v>2882.25</v>
      </c>
      <c r="I197" s="214">
        <v>3969.75</v>
      </c>
      <c r="J197" s="214">
        <v>2436.1999999999998</v>
      </c>
      <c r="K197" s="214">
        <v>1551.8400000000001</v>
      </c>
      <c r="L197" s="214">
        <v>13</v>
      </c>
      <c r="M197" s="214">
        <v>10</v>
      </c>
    </row>
    <row r="198" spans="1:13" x14ac:dyDescent="0.35">
      <c r="A198" t="s">
        <v>5757</v>
      </c>
      <c r="B198">
        <v>19315</v>
      </c>
      <c r="C198" t="s">
        <v>5756</v>
      </c>
      <c r="D198" t="s">
        <v>139</v>
      </c>
      <c r="E198" s="232" t="str">
        <f>_xll.GLW_Period_Offset(E170,1,,2)</f>
        <v>FEB-20</v>
      </c>
      <c r="F198" s="214">
        <v>458.29000000000008</v>
      </c>
      <c r="G198" s="214">
        <v>419.24999999999994</v>
      </c>
      <c r="H198" s="214">
        <v>1489</v>
      </c>
      <c r="I198" s="214">
        <v>3663</v>
      </c>
      <c r="J198" s="214">
        <v>1562.25</v>
      </c>
      <c r="K198" s="214">
        <v>1559</v>
      </c>
      <c r="L198" s="214">
        <v>17</v>
      </c>
      <c r="M198" s="214">
        <v>16</v>
      </c>
    </row>
    <row r="199" spans="1:13" x14ac:dyDescent="0.35">
      <c r="A199" t="s">
        <v>5757</v>
      </c>
      <c r="B199">
        <v>10152</v>
      </c>
      <c r="C199" t="s">
        <v>5756</v>
      </c>
      <c r="D199" t="s">
        <v>204</v>
      </c>
      <c r="E199" s="232" t="str">
        <f>_xll.GLW_Period_Offset(E171,1,,2)</f>
        <v>FEB-20</v>
      </c>
      <c r="F199" s="214">
        <v>2111.6899999999991</v>
      </c>
      <c r="G199" s="214">
        <v>2108.48</v>
      </c>
      <c r="H199" s="214">
        <v>5896.5999999999985</v>
      </c>
      <c r="I199" s="214">
        <v>8432.8799999999992</v>
      </c>
      <c r="J199" s="214">
        <v>6922.5999999999995</v>
      </c>
      <c r="K199" s="214">
        <v>6001.8700000000008</v>
      </c>
      <c r="L199" s="214">
        <v>29</v>
      </c>
      <c r="M199" s="214">
        <v>23</v>
      </c>
    </row>
    <row r="200" spans="1:13" x14ac:dyDescent="0.35">
      <c r="A200" t="s">
        <v>5757</v>
      </c>
      <c r="B200">
        <v>88165</v>
      </c>
      <c r="C200" t="s">
        <v>5756</v>
      </c>
      <c r="D200" t="s">
        <v>281</v>
      </c>
      <c r="E200" s="232" t="str">
        <f>_xll.GLW_Period_Offset(E172,1,,2)</f>
        <v>FEB-20</v>
      </c>
      <c r="F200" s="214">
        <v>3298.1300000000006</v>
      </c>
      <c r="G200" s="214">
        <v>3238.5099999999993</v>
      </c>
      <c r="H200" s="214">
        <v>3700</v>
      </c>
      <c r="I200" s="214">
        <v>6727.5</v>
      </c>
      <c r="J200" s="214">
        <v>6587.8199999999988</v>
      </c>
      <c r="K200" s="214">
        <v>5323.1500000000005</v>
      </c>
      <c r="L200" s="214">
        <v>123</v>
      </c>
      <c r="M200" s="214">
        <v>114</v>
      </c>
    </row>
    <row r="201" spans="1:13" x14ac:dyDescent="0.35">
      <c r="A201" t="s">
        <v>5757</v>
      </c>
      <c r="B201">
        <v>19505</v>
      </c>
      <c r="C201" t="s">
        <v>338</v>
      </c>
      <c r="D201" t="s">
        <v>338</v>
      </c>
      <c r="E201" s="232" t="str">
        <f>_xll.GLW_Period_Offset(E173,1,,2)</f>
        <v>FEB-20</v>
      </c>
      <c r="F201" s="214">
        <v>370.24</v>
      </c>
      <c r="G201" s="214">
        <v>389.65999999999991</v>
      </c>
      <c r="H201" s="214">
        <v>2034</v>
      </c>
      <c r="I201" s="214">
        <v>2050</v>
      </c>
      <c r="J201" s="214">
        <v>1505.8700000000001</v>
      </c>
      <c r="K201" s="214">
        <v>1275.19</v>
      </c>
      <c r="L201" s="214">
        <v>14</v>
      </c>
      <c r="M201" s="214">
        <v>12</v>
      </c>
    </row>
    <row r="202" spans="1:13" x14ac:dyDescent="0.35">
      <c r="A202" t="s">
        <v>5757</v>
      </c>
      <c r="B202">
        <v>19215</v>
      </c>
      <c r="C202" t="s">
        <v>5755</v>
      </c>
      <c r="D202" t="s">
        <v>69</v>
      </c>
      <c r="E202" s="232" t="str">
        <f>_xll.GLW_Period_Offset(E174,1,,2)</f>
        <v>FEB-20</v>
      </c>
      <c r="F202" s="214">
        <v>0</v>
      </c>
      <c r="G202" s="214">
        <v>0</v>
      </c>
      <c r="H202" s="214">
        <v>0</v>
      </c>
      <c r="I202" s="214">
        <v>0</v>
      </c>
      <c r="J202" s="214">
        <v>0</v>
      </c>
      <c r="K202" s="214">
        <v>0</v>
      </c>
      <c r="L202" s="214">
        <v>0</v>
      </c>
      <c r="M202" s="214">
        <v>0</v>
      </c>
    </row>
    <row r="203" spans="1:13" x14ac:dyDescent="0.35">
      <c r="A203" t="s">
        <v>5757</v>
      </c>
      <c r="B203">
        <v>19215</v>
      </c>
      <c r="C203" t="s">
        <v>5755</v>
      </c>
      <c r="D203" t="s">
        <v>70</v>
      </c>
      <c r="E203" s="232" t="str">
        <f>_xll.GLW_Period_Offset(E175,1,,2)</f>
        <v>FEB-20</v>
      </c>
      <c r="F203" s="214">
        <v>303.37000000000006</v>
      </c>
      <c r="G203" s="214">
        <v>292.5</v>
      </c>
      <c r="H203" s="214">
        <v>6024.73</v>
      </c>
      <c r="I203" s="214">
        <v>9551.2999999999993</v>
      </c>
      <c r="J203" s="214">
        <v>578.15</v>
      </c>
      <c r="K203" s="214">
        <v>813</v>
      </c>
      <c r="L203" s="214">
        <v>24</v>
      </c>
      <c r="M203" s="214">
        <v>21</v>
      </c>
    </row>
    <row r="204" spans="1:13" x14ac:dyDescent="0.35">
      <c r="A204" t="s">
        <v>5757</v>
      </c>
      <c r="B204">
        <v>19215</v>
      </c>
      <c r="C204" t="s">
        <v>5755</v>
      </c>
      <c r="D204" t="s">
        <v>110</v>
      </c>
      <c r="E204" s="232" t="str">
        <f>_xll.GLW_Period_Offset(E176,1,,2)</f>
        <v>FEB-20</v>
      </c>
      <c r="F204" s="214">
        <v>0</v>
      </c>
      <c r="G204" s="214">
        <v>0</v>
      </c>
      <c r="H204" s="214">
        <v>0</v>
      </c>
      <c r="I204" s="214">
        <v>0</v>
      </c>
      <c r="J204" s="214">
        <v>0</v>
      </c>
      <c r="K204" s="214">
        <v>0</v>
      </c>
      <c r="L204" s="214">
        <v>0</v>
      </c>
      <c r="M204" s="214">
        <v>0</v>
      </c>
    </row>
    <row r="205" spans="1:13" x14ac:dyDescent="0.35">
      <c r="A205" t="s">
        <v>5757</v>
      </c>
      <c r="B205">
        <v>19205</v>
      </c>
      <c r="C205" t="s">
        <v>5755</v>
      </c>
      <c r="D205" t="s">
        <v>227</v>
      </c>
      <c r="E205" s="232" t="str">
        <f>_xll.GLW_Period_Offset(E177,1,,2)</f>
        <v>FEB-20</v>
      </c>
      <c r="F205" s="214">
        <v>49.14</v>
      </c>
      <c r="G205" s="214">
        <v>49.14</v>
      </c>
      <c r="H205" s="214">
        <v>2283.5</v>
      </c>
      <c r="I205" s="214">
        <v>3845.5</v>
      </c>
      <c r="J205" s="214">
        <v>1880.95</v>
      </c>
      <c r="K205" s="214">
        <v>1190</v>
      </c>
      <c r="L205" s="214">
        <v>1</v>
      </c>
      <c r="M205" s="214">
        <v>1</v>
      </c>
    </row>
    <row r="206" spans="1:13" x14ac:dyDescent="0.35">
      <c r="A206" t="s">
        <v>5757</v>
      </c>
      <c r="B206">
        <v>19205</v>
      </c>
      <c r="C206" t="s">
        <v>5755</v>
      </c>
      <c r="D206" t="s">
        <v>5042</v>
      </c>
      <c r="E206" s="232" t="str">
        <f>_xll.GLW_Period_Offset(E178,1,,2)</f>
        <v>FEB-20</v>
      </c>
      <c r="F206" s="214">
        <v>0</v>
      </c>
      <c r="G206" s="214">
        <v>0</v>
      </c>
      <c r="H206" s="214">
        <v>0</v>
      </c>
      <c r="I206" s="214">
        <v>0</v>
      </c>
      <c r="J206" s="214">
        <v>0</v>
      </c>
      <c r="K206" s="214">
        <v>0</v>
      </c>
      <c r="L206" s="214">
        <v>0</v>
      </c>
      <c r="M206" s="214">
        <v>0</v>
      </c>
    </row>
    <row r="207" spans="1:13" x14ac:dyDescent="0.35">
      <c r="A207" t="s">
        <v>5757</v>
      </c>
      <c r="B207">
        <v>19205</v>
      </c>
      <c r="C207" t="s">
        <v>5755</v>
      </c>
      <c r="D207" t="s">
        <v>5394</v>
      </c>
      <c r="E207" s="232" t="str">
        <f>_xll.GLW_Period_Offset(E179,1,,2)</f>
        <v>FEB-20</v>
      </c>
      <c r="F207" s="214">
        <v>552.57999999999993</v>
      </c>
      <c r="G207" s="214">
        <v>481.36999999999995</v>
      </c>
      <c r="H207" s="214">
        <v>0</v>
      </c>
      <c r="I207" s="214">
        <v>0</v>
      </c>
      <c r="J207" s="214">
        <v>1192.5</v>
      </c>
      <c r="K207" s="214">
        <v>699</v>
      </c>
      <c r="L207" s="214">
        <v>6</v>
      </c>
      <c r="M207" s="214">
        <v>6</v>
      </c>
    </row>
    <row r="208" spans="1:13" x14ac:dyDescent="0.35">
      <c r="A208" t="s">
        <v>5757</v>
      </c>
      <c r="B208">
        <v>19215</v>
      </c>
      <c r="C208" t="s">
        <v>5755</v>
      </c>
      <c r="D208" t="s">
        <v>5071</v>
      </c>
      <c r="E208" s="232" t="str">
        <f>_xll.GLW_Period_Offset(E180,1,,2)</f>
        <v>FEB-20</v>
      </c>
      <c r="F208" s="214">
        <v>0</v>
      </c>
      <c r="G208" s="214">
        <v>0</v>
      </c>
      <c r="H208" s="214">
        <v>0</v>
      </c>
      <c r="I208" s="214">
        <v>0</v>
      </c>
      <c r="J208" s="214">
        <v>0</v>
      </c>
      <c r="K208" s="214">
        <v>0</v>
      </c>
      <c r="L208" s="214">
        <v>0</v>
      </c>
      <c r="M208" s="214">
        <v>0</v>
      </c>
    </row>
    <row r="209" spans="1:13" x14ac:dyDescent="0.35">
      <c r="A209" t="s">
        <v>5757</v>
      </c>
      <c r="B209">
        <v>19215</v>
      </c>
      <c r="C209" t="s">
        <v>5755</v>
      </c>
      <c r="D209" t="s">
        <v>5265</v>
      </c>
      <c r="E209" s="232" t="str">
        <f>_xll.GLW_Period_Offset(E181,1,,2)</f>
        <v>FEB-20</v>
      </c>
      <c r="F209" s="214">
        <v>363.42999999999995</v>
      </c>
      <c r="G209" s="214">
        <v>499.85</v>
      </c>
      <c r="H209" s="214">
        <v>0</v>
      </c>
      <c r="I209" s="214">
        <v>0</v>
      </c>
      <c r="J209" s="214">
        <v>537.25</v>
      </c>
      <c r="K209" s="214">
        <v>374</v>
      </c>
      <c r="L209" s="214">
        <v>11</v>
      </c>
      <c r="M209" s="214">
        <v>11</v>
      </c>
    </row>
    <row r="210" spans="1:13" x14ac:dyDescent="0.35">
      <c r="A210" t="s">
        <v>5757</v>
      </c>
      <c r="B210">
        <v>19215</v>
      </c>
      <c r="C210" t="s">
        <v>5755</v>
      </c>
      <c r="D210" t="s">
        <v>5396</v>
      </c>
      <c r="E210" s="232" t="str">
        <f>_xll.GLW_Period_Offset(E182,1,,2)</f>
        <v>FEB-20</v>
      </c>
      <c r="F210" s="214">
        <v>19.87</v>
      </c>
      <c r="G210" s="214">
        <v>14.44</v>
      </c>
      <c r="H210" s="214">
        <v>0</v>
      </c>
      <c r="I210" s="214">
        <v>0</v>
      </c>
      <c r="J210" s="214">
        <v>275.5</v>
      </c>
      <c r="K210" s="214">
        <v>385</v>
      </c>
      <c r="L210" s="214">
        <v>2</v>
      </c>
      <c r="M210" s="214">
        <v>2</v>
      </c>
    </row>
    <row r="211" spans="1:13" x14ac:dyDescent="0.35">
      <c r="A211" t="s">
        <v>5757</v>
      </c>
      <c r="B211">
        <v>19215</v>
      </c>
      <c r="C211" t="s">
        <v>5755</v>
      </c>
      <c r="D211" t="s">
        <v>5397</v>
      </c>
      <c r="E211" s="232" t="str">
        <f>_xll.GLW_Period_Offset(E183,1,,2)</f>
        <v>FEB-20</v>
      </c>
      <c r="F211" s="214">
        <v>314.83000000000004</v>
      </c>
      <c r="G211" s="214">
        <v>338.34000000000003</v>
      </c>
      <c r="H211" s="214">
        <v>0</v>
      </c>
      <c r="I211" s="214">
        <v>0</v>
      </c>
      <c r="J211" s="214">
        <v>2174</v>
      </c>
      <c r="K211" s="214">
        <v>1639</v>
      </c>
      <c r="L211" s="214">
        <v>11</v>
      </c>
      <c r="M211" s="214">
        <v>11</v>
      </c>
    </row>
    <row r="212" spans="1:13" x14ac:dyDescent="0.35">
      <c r="A212" t="s">
        <v>5757</v>
      </c>
      <c r="B212">
        <v>19215</v>
      </c>
      <c r="C212" t="s">
        <v>5755</v>
      </c>
      <c r="D212" t="s">
        <v>5753</v>
      </c>
      <c r="E212" s="232" t="str">
        <f>_xll.GLW_Period_Offset(E184,1,,2)</f>
        <v>FEB-20</v>
      </c>
      <c r="F212" s="214">
        <v>0</v>
      </c>
      <c r="G212" s="214">
        <v>0</v>
      </c>
      <c r="H212" s="214">
        <v>0</v>
      </c>
      <c r="I212" s="214">
        <v>0</v>
      </c>
      <c r="J212" s="214">
        <v>0</v>
      </c>
      <c r="K212" s="214">
        <v>0</v>
      </c>
      <c r="L212" s="214">
        <v>0</v>
      </c>
      <c r="M212" s="214">
        <v>0</v>
      </c>
    </row>
    <row r="213" spans="1:13" x14ac:dyDescent="0.35">
      <c r="A213" t="s">
        <v>5757</v>
      </c>
      <c r="B213">
        <v>19215</v>
      </c>
      <c r="C213" t="s">
        <v>5755</v>
      </c>
      <c r="D213" t="s">
        <v>5721</v>
      </c>
      <c r="E213" s="232" t="str">
        <f>_xll.GLW_Period_Offset(E185,1,,2)</f>
        <v>FEB-20</v>
      </c>
      <c r="F213" s="214">
        <v>47.5</v>
      </c>
      <c r="G213" s="214">
        <v>47.870000000000005</v>
      </c>
      <c r="H213" s="214">
        <v>0</v>
      </c>
      <c r="I213" s="214">
        <v>0</v>
      </c>
      <c r="J213" s="214">
        <v>0</v>
      </c>
      <c r="K213" s="214">
        <v>0</v>
      </c>
      <c r="L213" s="214">
        <v>2</v>
      </c>
      <c r="M213" s="214">
        <v>1</v>
      </c>
    </row>
    <row r="214" spans="1:13" x14ac:dyDescent="0.35">
      <c r="A214" t="s">
        <v>5757</v>
      </c>
      <c r="B214">
        <v>19215</v>
      </c>
      <c r="C214" t="s">
        <v>5755</v>
      </c>
      <c r="D214" t="s">
        <v>5752</v>
      </c>
      <c r="E214" s="232" t="str">
        <f>_xll.GLW_Period_Offset(E186,1,,2)</f>
        <v>FEB-20</v>
      </c>
      <c r="F214" s="214">
        <v>207.92000000000002</v>
      </c>
      <c r="G214" s="214">
        <v>198.81</v>
      </c>
      <c r="H214" s="214">
        <v>0</v>
      </c>
      <c r="I214" s="214">
        <v>0</v>
      </c>
      <c r="J214" s="214">
        <v>0</v>
      </c>
      <c r="K214" s="214">
        <v>0</v>
      </c>
      <c r="L214" s="214">
        <v>6</v>
      </c>
      <c r="M214" s="214">
        <v>6</v>
      </c>
    </row>
    <row r="215" spans="1:13" x14ac:dyDescent="0.35">
      <c r="A215" t="s">
        <v>5757</v>
      </c>
      <c r="B215">
        <v>19215</v>
      </c>
      <c r="C215" t="s">
        <v>5755</v>
      </c>
      <c r="D215" t="s">
        <v>5098</v>
      </c>
      <c r="E215" s="232" t="str">
        <f>_xll.GLW_Period_Offset(E187,1,,2)</f>
        <v>FEB-20</v>
      </c>
      <c r="F215" s="214">
        <v>102.06</v>
      </c>
      <c r="G215" s="214">
        <v>76.95999999999998</v>
      </c>
      <c r="H215" s="214">
        <v>0</v>
      </c>
      <c r="I215" s="214">
        <v>0</v>
      </c>
      <c r="J215" s="214">
        <v>737.32999999999993</v>
      </c>
      <c r="K215" s="214">
        <v>382</v>
      </c>
      <c r="L215" s="214">
        <v>9</v>
      </c>
      <c r="M215" s="214">
        <v>8</v>
      </c>
    </row>
    <row r="216" spans="1:13" x14ac:dyDescent="0.35">
      <c r="A216" t="s">
        <v>5757</v>
      </c>
      <c r="B216">
        <v>19220</v>
      </c>
      <c r="C216" t="s">
        <v>5755</v>
      </c>
      <c r="D216" t="s">
        <v>565</v>
      </c>
      <c r="E216" s="232" t="str">
        <f>_xll.GLW_Period_Offset(E188,1,,2)</f>
        <v>FEB-20</v>
      </c>
      <c r="F216" s="214">
        <v>0.27</v>
      </c>
      <c r="G216" s="214">
        <v>0.27</v>
      </c>
      <c r="H216" s="214">
        <v>0</v>
      </c>
      <c r="I216" s="214">
        <v>0</v>
      </c>
      <c r="J216" s="214">
        <v>0</v>
      </c>
      <c r="K216" s="214">
        <v>0</v>
      </c>
      <c r="L216" s="214">
        <v>0</v>
      </c>
      <c r="M216" s="214">
        <v>0</v>
      </c>
    </row>
    <row r="217" spans="1:13" x14ac:dyDescent="0.35">
      <c r="A217" t="s">
        <v>5757</v>
      </c>
      <c r="B217">
        <v>19225</v>
      </c>
      <c r="C217" t="s">
        <v>5755</v>
      </c>
      <c r="D217" t="s">
        <v>343</v>
      </c>
      <c r="E217" s="232" t="str">
        <f>_xll.GLW_Period_Offset(E189,1,,2)</f>
        <v>FEB-20</v>
      </c>
      <c r="F217" s="214">
        <v>274.11999999999995</v>
      </c>
      <c r="G217" s="214">
        <v>267.68</v>
      </c>
      <c r="H217" s="214">
        <v>1382.25</v>
      </c>
      <c r="I217" s="214">
        <v>2652.25</v>
      </c>
      <c r="J217" s="214">
        <v>1427.03</v>
      </c>
      <c r="K217" s="214">
        <v>851.28</v>
      </c>
      <c r="L217" s="214">
        <v>12</v>
      </c>
      <c r="M217" s="214">
        <v>12</v>
      </c>
    </row>
    <row r="218" spans="1:13" x14ac:dyDescent="0.35">
      <c r="A218" t="s">
        <v>5757</v>
      </c>
      <c r="B218">
        <v>19235</v>
      </c>
      <c r="C218" t="s">
        <v>5755</v>
      </c>
      <c r="D218" t="s">
        <v>361</v>
      </c>
      <c r="E218" s="232" t="str">
        <f>_xll.GLW_Period_Offset(E190,1,,2)</f>
        <v>FEB-20</v>
      </c>
      <c r="F218" s="214">
        <v>834.99999999999989</v>
      </c>
      <c r="G218" s="214">
        <v>886.57</v>
      </c>
      <c r="H218" s="214">
        <v>2230.5</v>
      </c>
      <c r="I218" s="214">
        <v>4814.25</v>
      </c>
      <c r="J218" s="214">
        <v>1328.5</v>
      </c>
      <c r="K218" s="214">
        <v>1023.17</v>
      </c>
      <c r="L218" s="214">
        <v>13</v>
      </c>
      <c r="M218" s="214">
        <v>11</v>
      </c>
    </row>
    <row r="219" spans="1:13" x14ac:dyDescent="0.35">
      <c r="A219" t="s">
        <v>5757</v>
      </c>
      <c r="B219">
        <v>19325</v>
      </c>
      <c r="C219" t="s">
        <v>5755</v>
      </c>
      <c r="D219" t="s">
        <v>1257</v>
      </c>
      <c r="E219" s="232" t="str">
        <f>_xll.GLW_Period_Offset(E191,1,,2)</f>
        <v>FEB-20</v>
      </c>
      <c r="F219" s="214">
        <v>128.22</v>
      </c>
      <c r="G219" s="214">
        <v>126.94</v>
      </c>
      <c r="H219" s="214">
        <v>411</v>
      </c>
      <c r="I219" s="214">
        <v>1200</v>
      </c>
      <c r="J219" s="214">
        <v>259</v>
      </c>
      <c r="K219" s="214">
        <v>181</v>
      </c>
      <c r="L219" s="214">
        <v>6</v>
      </c>
      <c r="M219" s="214">
        <v>6</v>
      </c>
    </row>
    <row r="220" spans="1:13" x14ac:dyDescent="0.35">
      <c r="A220" t="s">
        <v>5757</v>
      </c>
      <c r="B220">
        <v>19145</v>
      </c>
      <c r="C220" t="s">
        <v>5754</v>
      </c>
      <c r="D220" t="s">
        <v>4</v>
      </c>
      <c r="E220" s="232" t="str">
        <f>_xll.GLW_Period_Offset(E192,1,,2)</f>
        <v>MAR-20</v>
      </c>
      <c r="F220" s="214">
        <v>508.93</v>
      </c>
      <c r="G220" s="214">
        <v>525.47</v>
      </c>
      <c r="H220" s="214">
        <v>2486.5</v>
      </c>
      <c r="I220" s="214">
        <v>4443.5</v>
      </c>
      <c r="J220" s="214">
        <v>1807.75</v>
      </c>
      <c r="K220" s="214">
        <v>1009</v>
      </c>
      <c r="L220" s="214">
        <v>10</v>
      </c>
      <c r="M220" s="214">
        <v>9</v>
      </c>
    </row>
    <row r="221" spans="1:13" x14ac:dyDescent="0.35">
      <c r="A221" t="s">
        <v>5757</v>
      </c>
      <c r="B221">
        <v>19105</v>
      </c>
      <c r="C221" t="s">
        <v>5754</v>
      </c>
      <c r="D221" t="s">
        <v>35</v>
      </c>
      <c r="E221" s="232" t="str">
        <f>_xll.GLW_Period_Offset(E193,1,,2)</f>
        <v>MAR-20</v>
      </c>
      <c r="F221" s="214">
        <v>627.18999999999994</v>
      </c>
      <c r="G221" s="214">
        <v>661.41999999999985</v>
      </c>
      <c r="H221" s="214">
        <v>1983.5500000000002</v>
      </c>
      <c r="I221" s="214">
        <v>3597.17</v>
      </c>
      <c r="J221" s="214">
        <v>3663.34</v>
      </c>
      <c r="K221" s="214">
        <v>2337.87</v>
      </c>
      <c r="L221" s="214">
        <v>13</v>
      </c>
      <c r="M221" s="214">
        <v>12</v>
      </c>
    </row>
    <row r="222" spans="1:13" x14ac:dyDescent="0.35">
      <c r="A222" t="s">
        <v>5757</v>
      </c>
      <c r="B222">
        <v>19145</v>
      </c>
      <c r="C222" t="s">
        <v>5754</v>
      </c>
      <c r="D222" t="s">
        <v>63</v>
      </c>
      <c r="E222" s="232" t="str">
        <f>_xll.GLW_Period_Offset(E194,1,,2)</f>
        <v>MAR-20</v>
      </c>
      <c r="F222" s="214">
        <v>0.68</v>
      </c>
      <c r="G222" s="214">
        <v>0.55000000000000004</v>
      </c>
      <c r="H222" s="214">
        <v>0</v>
      </c>
      <c r="I222" s="214">
        <v>0</v>
      </c>
      <c r="J222" s="214">
        <v>0</v>
      </c>
      <c r="K222" s="214">
        <v>0</v>
      </c>
      <c r="L222" s="214">
        <v>0</v>
      </c>
      <c r="M222" s="214">
        <v>0</v>
      </c>
    </row>
    <row r="223" spans="1:13" x14ac:dyDescent="0.35">
      <c r="A223" t="s">
        <v>5757</v>
      </c>
      <c r="B223">
        <v>19125</v>
      </c>
      <c r="C223" t="s">
        <v>5754</v>
      </c>
      <c r="D223" t="s">
        <v>162</v>
      </c>
      <c r="E223" s="232" t="str">
        <f>_xll.GLW_Period_Offset(E195,1,,2)</f>
        <v>MAR-20</v>
      </c>
      <c r="F223" s="214">
        <v>2000.2300000000002</v>
      </c>
      <c r="G223" s="214">
        <v>2112.1099999999997</v>
      </c>
      <c r="H223" s="214">
        <v>2938.5</v>
      </c>
      <c r="I223" s="214">
        <v>4442.05</v>
      </c>
      <c r="J223" s="214">
        <v>3102.38</v>
      </c>
      <c r="K223" s="214">
        <v>2882.18</v>
      </c>
      <c r="L223" s="214">
        <v>35</v>
      </c>
      <c r="M223" s="214">
        <v>33</v>
      </c>
    </row>
    <row r="224" spans="1:13" x14ac:dyDescent="0.35">
      <c r="A224" t="s">
        <v>5757</v>
      </c>
      <c r="B224">
        <v>19115</v>
      </c>
      <c r="C224" t="s">
        <v>5754</v>
      </c>
      <c r="D224" t="s">
        <v>270</v>
      </c>
      <c r="E224" s="232" t="str">
        <f>_xll.GLW_Period_Offset(E196,1,,2)</f>
        <v>MAR-20</v>
      </c>
      <c r="F224" s="214">
        <v>489.29000000000008</v>
      </c>
      <c r="G224" s="214">
        <v>450.62</v>
      </c>
      <c r="H224" s="214">
        <v>1678.25</v>
      </c>
      <c r="I224" s="214">
        <v>3360.75</v>
      </c>
      <c r="J224" s="214">
        <v>275.25</v>
      </c>
      <c r="K224" s="214">
        <v>325.8</v>
      </c>
      <c r="L224" s="214">
        <v>10</v>
      </c>
      <c r="M224" s="214">
        <v>9</v>
      </c>
    </row>
    <row r="225" spans="1:13" x14ac:dyDescent="0.35">
      <c r="A225" t="s">
        <v>5757</v>
      </c>
      <c r="B225">
        <v>19135</v>
      </c>
      <c r="C225" t="s">
        <v>5754</v>
      </c>
      <c r="D225" t="s">
        <v>309</v>
      </c>
      <c r="E225" s="232" t="str">
        <f>_xll.GLW_Period_Offset(E197,1,,2)</f>
        <v>MAR-20</v>
      </c>
      <c r="F225" s="214">
        <v>1486.0400000000004</v>
      </c>
      <c r="G225" s="214">
        <v>1500.9199999999994</v>
      </c>
      <c r="H225" s="214">
        <v>2882.25</v>
      </c>
      <c r="I225" s="214">
        <v>3969.75</v>
      </c>
      <c r="J225" s="214">
        <v>3362.7599999999998</v>
      </c>
      <c r="K225" s="214">
        <v>3424.5699999999997</v>
      </c>
      <c r="L225" s="214">
        <v>26</v>
      </c>
      <c r="M225" s="214">
        <v>25</v>
      </c>
    </row>
    <row r="226" spans="1:13" x14ac:dyDescent="0.35">
      <c r="A226" t="s">
        <v>5757</v>
      </c>
      <c r="B226">
        <v>19315</v>
      </c>
      <c r="C226" t="s">
        <v>5756</v>
      </c>
      <c r="D226" t="s">
        <v>139</v>
      </c>
      <c r="E226" s="232" t="str">
        <f>_xll.GLW_Period_Offset(E198,1,,2)</f>
        <v>MAR-20</v>
      </c>
      <c r="F226" s="214">
        <v>1134.8699999999997</v>
      </c>
      <c r="G226" s="214">
        <v>1206.5699999999997</v>
      </c>
      <c r="H226" s="214">
        <v>1489</v>
      </c>
      <c r="I226" s="214">
        <v>3663</v>
      </c>
      <c r="J226" s="214">
        <v>3589.25</v>
      </c>
      <c r="K226" s="214">
        <v>2900</v>
      </c>
      <c r="L226" s="214">
        <v>46</v>
      </c>
      <c r="M226" s="214">
        <v>46</v>
      </c>
    </row>
    <row r="227" spans="1:13" x14ac:dyDescent="0.35">
      <c r="A227" t="s">
        <v>5757</v>
      </c>
      <c r="B227">
        <v>10152</v>
      </c>
      <c r="C227" t="s">
        <v>5756</v>
      </c>
      <c r="D227" t="s">
        <v>204</v>
      </c>
      <c r="E227" s="232" t="str">
        <f>_xll.GLW_Period_Offset(E199,1,,2)</f>
        <v>MAR-20</v>
      </c>
      <c r="F227" s="214">
        <v>2484.7399999999993</v>
      </c>
      <c r="G227" s="214">
        <v>3109.81</v>
      </c>
      <c r="H227" s="214">
        <v>5896.5999999999985</v>
      </c>
      <c r="I227" s="214">
        <v>8432.8799999999992</v>
      </c>
      <c r="J227" s="214">
        <v>9368.86</v>
      </c>
      <c r="K227" s="214">
        <v>8324.75</v>
      </c>
      <c r="L227" s="214">
        <v>43</v>
      </c>
      <c r="M227" s="214">
        <v>36</v>
      </c>
    </row>
    <row r="228" spans="1:13" x14ac:dyDescent="0.35">
      <c r="A228" t="s">
        <v>5757</v>
      </c>
      <c r="B228">
        <v>88165</v>
      </c>
      <c r="C228" t="s">
        <v>5756</v>
      </c>
      <c r="D228" t="s">
        <v>281</v>
      </c>
      <c r="E228" s="232" t="str">
        <f>_xll.GLW_Period_Offset(E200,1,,2)</f>
        <v>MAR-20</v>
      </c>
      <c r="F228" s="214">
        <v>3410.4499999999989</v>
      </c>
      <c r="G228" s="214">
        <v>3369.1400000000003</v>
      </c>
      <c r="H228" s="214">
        <v>3700</v>
      </c>
      <c r="I228" s="214">
        <v>6727.5</v>
      </c>
      <c r="J228" s="214">
        <v>7509.4</v>
      </c>
      <c r="K228" s="214">
        <v>6275.6</v>
      </c>
      <c r="L228" s="214">
        <v>118</v>
      </c>
      <c r="M228" s="214">
        <v>112</v>
      </c>
    </row>
    <row r="229" spans="1:13" x14ac:dyDescent="0.35">
      <c r="A229" t="s">
        <v>5757</v>
      </c>
      <c r="B229">
        <v>19505</v>
      </c>
      <c r="C229" t="s">
        <v>338</v>
      </c>
      <c r="D229" t="s">
        <v>338</v>
      </c>
      <c r="E229" s="232" t="str">
        <f>_xll.GLW_Period_Offset(E201,1,,2)</f>
        <v>MAR-20</v>
      </c>
      <c r="F229" s="214">
        <v>1260.2800000000002</v>
      </c>
      <c r="G229" s="214">
        <v>1185.42</v>
      </c>
      <c r="H229" s="214">
        <v>2034</v>
      </c>
      <c r="I229" s="214">
        <v>2050</v>
      </c>
      <c r="J229" s="214">
        <v>1356.3899999999999</v>
      </c>
      <c r="K229" s="214">
        <v>1240.6600000000001</v>
      </c>
      <c r="L229" s="214">
        <v>21</v>
      </c>
      <c r="M229" s="214">
        <v>20</v>
      </c>
    </row>
    <row r="230" spans="1:13" x14ac:dyDescent="0.35">
      <c r="A230" t="s">
        <v>5757</v>
      </c>
      <c r="B230">
        <v>19215</v>
      </c>
      <c r="C230" t="s">
        <v>5755</v>
      </c>
      <c r="D230" t="s">
        <v>69</v>
      </c>
      <c r="E230" s="232" t="str">
        <f>_xll.GLW_Period_Offset(E202,1,,2)</f>
        <v>MAR-20</v>
      </c>
      <c r="F230" s="214">
        <v>3.44</v>
      </c>
      <c r="G230" s="214">
        <v>3.44</v>
      </c>
      <c r="H230" s="214">
        <v>0</v>
      </c>
      <c r="I230" s="214">
        <v>0</v>
      </c>
      <c r="J230" s="214">
        <v>0</v>
      </c>
      <c r="K230" s="214">
        <v>0</v>
      </c>
      <c r="L230" s="214">
        <v>1</v>
      </c>
      <c r="M230" s="214">
        <v>1</v>
      </c>
    </row>
    <row r="231" spans="1:13" x14ac:dyDescent="0.35">
      <c r="A231" t="s">
        <v>5757</v>
      </c>
      <c r="B231">
        <v>19215</v>
      </c>
      <c r="C231" t="s">
        <v>5755</v>
      </c>
      <c r="D231" t="s">
        <v>70</v>
      </c>
      <c r="E231" s="232" t="str">
        <f>_xll.GLW_Period_Offset(E203,1,,2)</f>
        <v>MAR-20</v>
      </c>
      <c r="F231" s="214">
        <v>378.82999999999993</v>
      </c>
      <c r="G231" s="214">
        <v>308.96000000000004</v>
      </c>
      <c r="H231" s="214">
        <v>6024.73</v>
      </c>
      <c r="I231" s="214">
        <v>9551.2999999999993</v>
      </c>
      <c r="J231" s="214">
        <v>430</v>
      </c>
      <c r="K231" s="214">
        <v>604</v>
      </c>
      <c r="L231" s="214">
        <v>21</v>
      </c>
      <c r="M231" s="214">
        <v>21</v>
      </c>
    </row>
    <row r="232" spans="1:13" x14ac:dyDescent="0.35">
      <c r="A232" t="s">
        <v>5757</v>
      </c>
      <c r="B232">
        <v>19215</v>
      </c>
      <c r="C232" t="s">
        <v>5755</v>
      </c>
      <c r="D232" t="s">
        <v>110</v>
      </c>
      <c r="E232" s="232" t="str">
        <f>_xll.GLW_Period_Offset(E204,1,,2)</f>
        <v>MAR-20</v>
      </c>
      <c r="F232" s="214">
        <v>0</v>
      </c>
      <c r="G232" s="214">
        <v>0</v>
      </c>
      <c r="H232" s="214">
        <v>0</v>
      </c>
      <c r="I232" s="214">
        <v>0</v>
      </c>
      <c r="J232" s="214">
        <v>0</v>
      </c>
      <c r="K232" s="214">
        <v>0</v>
      </c>
      <c r="L232" s="214">
        <v>0</v>
      </c>
      <c r="M232" s="214">
        <v>0</v>
      </c>
    </row>
    <row r="233" spans="1:13" x14ac:dyDescent="0.35">
      <c r="A233" t="s">
        <v>5757</v>
      </c>
      <c r="B233">
        <v>19205</v>
      </c>
      <c r="C233" t="s">
        <v>5755</v>
      </c>
      <c r="D233" t="s">
        <v>227</v>
      </c>
      <c r="E233" s="232" t="str">
        <f>_xll.GLW_Period_Offset(E205,1,,2)</f>
        <v>MAR-20</v>
      </c>
      <c r="F233" s="214">
        <v>0</v>
      </c>
      <c r="G233" s="214">
        <v>0</v>
      </c>
      <c r="H233" s="214">
        <v>2283.5</v>
      </c>
      <c r="I233" s="214">
        <v>3845.5</v>
      </c>
      <c r="J233" s="214">
        <v>0</v>
      </c>
      <c r="K233" s="214">
        <v>0</v>
      </c>
      <c r="L233" s="214">
        <v>0</v>
      </c>
      <c r="M233" s="214">
        <v>0</v>
      </c>
    </row>
    <row r="234" spans="1:13" x14ac:dyDescent="0.35">
      <c r="A234" t="s">
        <v>5757</v>
      </c>
      <c r="B234">
        <v>19205</v>
      </c>
      <c r="C234" t="s">
        <v>5755</v>
      </c>
      <c r="D234" t="s">
        <v>5042</v>
      </c>
      <c r="E234" s="232" t="str">
        <f>_xll.GLW_Period_Offset(E206,1,,2)</f>
        <v>MAR-20</v>
      </c>
      <c r="F234" s="214">
        <v>0</v>
      </c>
      <c r="G234" s="214">
        <v>0</v>
      </c>
      <c r="H234" s="214">
        <v>0</v>
      </c>
      <c r="I234" s="214">
        <v>0</v>
      </c>
      <c r="J234" s="214">
        <v>0</v>
      </c>
      <c r="K234" s="214">
        <v>0</v>
      </c>
      <c r="L234" s="214">
        <v>0</v>
      </c>
      <c r="M234" s="214">
        <v>0</v>
      </c>
    </row>
    <row r="235" spans="1:13" x14ac:dyDescent="0.35">
      <c r="A235" t="s">
        <v>5757</v>
      </c>
      <c r="B235">
        <v>19205</v>
      </c>
      <c r="C235" t="s">
        <v>5755</v>
      </c>
      <c r="D235" t="s">
        <v>5394</v>
      </c>
      <c r="E235" s="232" t="str">
        <f>_xll.GLW_Period_Offset(E207,1,,2)</f>
        <v>MAR-20</v>
      </c>
      <c r="F235" s="214">
        <v>711.25</v>
      </c>
      <c r="G235" s="214">
        <v>686.25</v>
      </c>
      <c r="H235" s="214">
        <v>0</v>
      </c>
      <c r="I235" s="214">
        <v>0</v>
      </c>
      <c r="J235" s="214">
        <v>2791.5</v>
      </c>
      <c r="K235" s="214">
        <v>1666</v>
      </c>
      <c r="L235" s="214">
        <v>15</v>
      </c>
      <c r="M235" s="214">
        <v>14</v>
      </c>
    </row>
    <row r="236" spans="1:13" x14ac:dyDescent="0.35">
      <c r="A236" t="s">
        <v>5757</v>
      </c>
      <c r="B236">
        <v>19215</v>
      </c>
      <c r="C236" t="s">
        <v>5755</v>
      </c>
      <c r="D236" t="s">
        <v>5071</v>
      </c>
      <c r="E236" s="232" t="str">
        <f>_xll.GLW_Period_Offset(E208,1,,2)</f>
        <v>MAR-20</v>
      </c>
      <c r="F236" s="214">
        <v>0</v>
      </c>
      <c r="G236" s="214">
        <v>0</v>
      </c>
      <c r="H236" s="214">
        <v>0</v>
      </c>
      <c r="I236" s="214">
        <v>0</v>
      </c>
      <c r="J236" s="214">
        <v>0</v>
      </c>
      <c r="K236" s="214">
        <v>0</v>
      </c>
      <c r="L236" s="214">
        <v>0</v>
      </c>
      <c r="M236" s="214">
        <v>0</v>
      </c>
    </row>
    <row r="237" spans="1:13" x14ac:dyDescent="0.35">
      <c r="A237" t="s">
        <v>5757</v>
      </c>
      <c r="B237">
        <v>19215</v>
      </c>
      <c r="C237" t="s">
        <v>5755</v>
      </c>
      <c r="D237" t="s">
        <v>5265</v>
      </c>
      <c r="E237" s="232" t="str">
        <f>_xll.GLW_Period_Offset(E209,1,,2)</f>
        <v>MAR-20</v>
      </c>
      <c r="F237" s="214">
        <v>584.12</v>
      </c>
      <c r="G237" s="214">
        <v>783.86</v>
      </c>
      <c r="H237" s="214">
        <v>0</v>
      </c>
      <c r="I237" s="214">
        <v>0</v>
      </c>
      <c r="J237" s="214">
        <v>2014.25</v>
      </c>
      <c r="K237" s="214">
        <v>1078</v>
      </c>
      <c r="L237" s="214">
        <v>14</v>
      </c>
      <c r="M237" s="214">
        <v>5</v>
      </c>
    </row>
    <row r="238" spans="1:13" x14ac:dyDescent="0.35">
      <c r="A238" t="s">
        <v>5757</v>
      </c>
      <c r="B238">
        <v>19215</v>
      </c>
      <c r="C238" t="s">
        <v>5755</v>
      </c>
      <c r="D238" t="s">
        <v>5396</v>
      </c>
      <c r="E238" s="232" t="str">
        <f>_xll.GLW_Period_Offset(E210,1,,2)</f>
        <v>MAR-20</v>
      </c>
      <c r="F238" s="214">
        <v>252.54999999999998</v>
      </c>
      <c r="G238" s="214">
        <v>245.71</v>
      </c>
      <c r="H238" s="214">
        <v>0</v>
      </c>
      <c r="I238" s="214">
        <v>0</v>
      </c>
      <c r="J238" s="214">
        <v>242.75</v>
      </c>
      <c r="K238" s="214">
        <v>191</v>
      </c>
      <c r="L238" s="214">
        <v>2</v>
      </c>
      <c r="M238" s="214">
        <v>2</v>
      </c>
    </row>
    <row r="239" spans="1:13" x14ac:dyDescent="0.35">
      <c r="A239" t="s">
        <v>5757</v>
      </c>
      <c r="B239">
        <v>19215</v>
      </c>
      <c r="C239" t="s">
        <v>5755</v>
      </c>
      <c r="D239" t="s">
        <v>5397</v>
      </c>
      <c r="E239" s="232" t="str">
        <f>_xll.GLW_Period_Offset(E211,1,,2)</f>
        <v>MAR-20</v>
      </c>
      <c r="F239" s="214">
        <v>307.20000000000005</v>
      </c>
      <c r="G239" s="214">
        <v>277.96999999999997</v>
      </c>
      <c r="H239" s="214">
        <v>0</v>
      </c>
      <c r="I239" s="214">
        <v>0</v>
      </c>
      <c r="J239" s="214">
        <v>1830.75</v>
      </c>
      <c r="K239" s="214">
        <v>1495</v>
      </c>
      <c r="L239" s="214">
        <v>14</v>
      </c>
      <c r="M239" s="214">
        <v>13</v>
      </c>
    </row>
    <row r="240" spans="1:13" x14ac:dyDescent="0.35">
      <c r="A240" t="s">
        <v>5757</v>
      </c>
      <c r="B240">
        <v>19215</v>
      </c>
      <c r="C240" t="s">
        <v>5755</v>
      </c>
      <c r="D240" t="s">
        <v>5753</v>
      </c>
      <c r="E240" s="232" t="str">
        <f>_xll.GLW_Period_Offset(E212,1,,2)</f>
        <v>MAR-20</v>
      </c>
      <c r="F240" s="214">
        <v>0</v>
      </c>
      <c r="G240" s="214">
        <v>0</v>
      </c>
      <c r="H240" s="214">
        <v>0</v>
      </c>
      <c r="I240" s="214">
        <v>0</v>
      </c>
      <c r="J240" s="214">
        <v>0</v>
      </c>
      <c r="K240" s="214">
        <v>0</v>
      </c>
      <c r="L240" s="214">
        <v>0</v>
      </c>
      <c r="M240" s="214">
        <v>0</v>
      </c>
    </row>
    <row r="241" spans="1:13" x14ac:dyDescent="0.35">
      <c r="A241" t="s">
        <v>5757</v>
      </c>
      <c r="B241">
        <v>19215</v>
      </c>
      <c r="C241" t="s">
        <v>5755</v>
      </c>
      <c r="D241" t="s">
        <v>5721</v>
      </c>
      <c r="E241" s="232" t="str">
        <f>_xll.GLW_Period_Offset(E213,1,,2)</f>
        <v>MAR-20</v>
      </c>
      <c r="F241" s="214">
        <v>96.72999999999999</v>
      </c>
      <c r="G241" s="214">
        <v>82.899999999999991</v>
      </c>
      <c r="H241" s="214">
        <v>0</v>
      </c>
      <c r="I241" s="214">
        <v>0</v>
      </c>
      <c r="J241" s="214">
        <v>0</v>
      </c>
      <c r="K241" s="214">
        <v>0</v>
      </c>
      <c r="L241" s="214">
        <v>5</v>
      </c>
      <c r="M241" s="214">
        <v>4</v>
      </c>
    </row>
    <row r="242" spans="1:13" x14ac:dyDescent="0.35">
      <c r="A242" t="s">
        <v>5757</v>
      </c>
      <c r="B242">
        <v>19215</v>
      </c>
      <c r="C242" t="s">
        <v>5755</v>
      </c>
      <c r="D242" t="s">
        <v>5752</v>
      </c>
      <c r="E242" s="232" t="str">
        <f>_xll.GLW_Period_Offset(E214,1,,2)</f>
        <v>MAR-20</v>
      </c>
      <c r="F242" s="214">
        <v>7.080000000000001</v>
      </c>
      <c r="G242" s="214">
        <v>6.8800000000000008</v>
      </c>
      <c r="H242" s="214">
        <v>0</v>
      </c>
      <c r="I242" s="214">
        <v>0</v>
      </c>
      <c r="J242" s="214">
        <v>0</v>
      </c>
      <c r="K242" s="214">
        <v>0</v>
      </c>
      <c r="L242" s="214">
        <v>2</v>
      </c>
      <c r="M242" s="214">
        <v>2</v>
      </c>
    </row>
    <row r="243" spans="1:13" x14ac:dyDescent="0.35">
      <c r="A243" t="s">
        <v>5757</v>
      </c>
      <c r="B243">
        <v>19215</v>
      </c>
      <c r="C243" t="s">
        <v>5755</v>
      </c>
      <c r="D243" t="s">
        <v>5098</v>
      </c>
      <c r="E243" s="232" t="str">
        <f>_xll.GLW_Period_Offset(E215,1,,2)</f>
        <v>MAR-20</v>
      </c>
      <c r="F243" s="214">
        <v>62.27</v>
      </c>
      <c r="G243" s="214">
        <v>74.180000000000007</v>
      </c>
      <c r="H243" s="214">
        <v>0</v>
      </c>
      <c r="I243" s="214">
        <v>0</v>
      </c>
      <c r="J243" s="214">
        <v>486.75</v>
      </c>
      <c r="K243" s="214">
        <v>524</v>
      </c>
      <c r="L243" s="214">
        <v>4</v>
      </c>
      <c r="M243" s="214">
        <v>4</v>
      </c>
    </row>
    <row r="244" spans="1:13" x14ac:dyDescent="0.35">
      <c r="A244" t="s">
        <v>5757</v>
      </c>
      <c r="B244">
        <v>19220</v>
      </c>
      <c r="C244" t="s">
        <v>5755</v>
      </c>
      <c r="D244" t="s">
        <v>565</v>
      </c>
      <c r="E244" s="232" t="str">
        <f>_xll.GLW_Period_Offset(E216,1,,2)</f>
        <v>MAR-20</v>
      </c>
      <c r="F244" s="214">
        <v>0.62</v>
      </c>
      <c r="G244" s="214">
        <v>0.56000000000000005</v>
      </c>
      <c r="H244" s="214">
        <v>0</v>
      </c>
      <c r="I244" s="214">
        <v>0</v>
      </c>
      <c r="J244" s="214">
        <v>0</v>
      </c>
      <c r="K244" s="214">
        <v>0</v>
      </c>
      <c r="L244" s="214">
        <v>0</v>
      </c>
      <c r="M244" s="214">
        <v>0</v>
      </c>
    </row>
    <row r="245" spans="1:13" x14ac:dyDescent="0.35">
      <c r="A245" t="s">
        <v>5757</v>
      </c>
      <c r="B245">
        <v>19225</v>
      </c>
      <c r="C245" t="s">
        <v>5755</v>
      </c>
      <c r="D245" t="s">
        <v>343</v>
      </c>
      <c r="E245" s="232" t="str">
        <f>_xll.GLW_Period_Offset(E217,1,,2)</f>
        <v>MAR-20</v>
      </c>
      <c r="F245" s="214">
        <v>583.99</v>
      </c>
      <c r="G245" s="214">
        <v>596.21999999999991</v>
      </c>
      <c r="H245" s="214">
        <v>1382.25</v>
      </c>
      <c r="I245" s="214">
        <v>2652.25</v>
      </c>
      <c r="J245" s="214">
        <v>2007.23</v>
      </c>
      <c r="K245" s="214">
        <v>1663.4999999999998</v>
      </c>
      <c r="L245" s="214">
        <v>13</v>
      </c>
      <c r="M245" s="214">
        <v>13</v>
      </c>
    </row>
    <row r="246" spans="1:13" x14ac:dyDescent="0.35">
      <c r="A246" t="s">
        <v>5757</v>
      </c>
      <c r="B246">
        <v>19235</v>
      </c>
      <c r="C246" t="s">
        <v>5755</v>
      </c>
      <c r="D246" t="s">
        <v>361</v>
      </c>
      <c r="E246" s="232" t="str">
        <f>_xll.GLW_Period_Offset(E218,1,,2)</f>
        <v>MAR-20</v>
      </c>
      <c r="F246" s="214">
        <v>311.52</v>
      </c>
      <c r="G246" s="214">
        <v>299.57</v>
      </c>
      <c r="H246" s="214">
        <v>2230.5</v>
      </c>
      <c r="I246" s="214">
        <v>4814.25</v>
      </c>
      <c r="J246" s="214">
        <v>1348.75</v>
      </c>
      <c r="K246" s="214">
        <v>1078.1100000000001</v>
      </c>
      <c r="L246" s="214">
        <v>20</v>
      </c>
      <c r="M246" s="214">
        <v>18</v>
      </c>
    </row>
    <row r="247" spans="1:13" x14ac:dyDescent="0.35">
      <c r="A247" t="s">
        <v>5757</v>
      </c>
      <c r="B247">
        <v>19325</v>
      </c>
      <c r="C247" t="s">
        <v>5755</v>
      </c>
      <c r="D247" t="s">
        <v>1257</v>
      </c>
      <c r="E247" s="232" t="str">
        <f>_xll.GLW_Period_Offset(E219,1,,2)</f>
        <v>MAR-20</v>
      </c>
      <c r="F247" s="214">
        <v>240.24</v>
      </c>
      <c r="G247" s="214">
        <v>240.24</v>
      </c>
      <c r="H247" s="214">
        <v>411</v>
      </c>
      <c r="I247" s="214">
        <v>1200</v>
      </c>
      <c r="J247" s="214">
        <v>403</v>
      </c>
      <c r="K247" s="214">
        <v>240</v>
      </c>
      <c r="L247" s="214">
        <v>10</v>
      </c>
      <c r="M247" s="214">
        <v>10</v>
      </c>
    </row>
    <row r="248" spans="1:13" x14ac:dyDescent="0.35">
      <c r="A248" t="s">
        <v>5757</v>
      </c>
      <c r="B248">
        <v>19145</v>
      </c>
      <c r="C248" t="s">
        <v>5754</v>
      </c>
      <c r="D248" t="s">
        <v>4</v>
      </c>
      <c r="E248" s="232" t="str">
        <f>_xll.GLW_Period_Offset(E220,1,,2)</f>
        <v>APR-20</v>
      </c>
    </row>
    <row r="249" spans="1:13" x14ac:dyDescent="0.35">
      <c r="A249" t="s">
        <v>5757</v>
      </c>
      <c r="B249">
        <v>19105</v>
      </c>
      <c r="C249" t="s">
        <v>5754</v>
      </c>
      <c r="D249" t="s">
        <v>35</v>
      </c>
      <c r="E249" s="232" t="str">
        <f>_xll.GLW_Period_Offset(E221,1,,2)</f>
        <v>APR-20</v>
      </c>
    </row>
    <row r="250" spans="1:13" x14ac:dyDescent="0.35">
      <c r="A250" t="s">
        <v>5757</v>
      </c>
      <c r="B250">
        <v>19145</v>
      </c>
      <c r="C250" t="s">
        <v>5754</v>
      </c>
      <c r="D250" t="s">
        <v>63</v>
      </c>
      <c r="E250" s="232" t="str">
        <f>_xll.GLW_Period_Offset(E222,1,,2)</f>
        <v>APR-20</v>
      </c>
    </row>
    <row r="251" spans="1:13" x14ac:dyDescent="0.35">
      <c r="A251" t="s">
        <v>5757</v>
      </c>
      <c r="B251">
        <v>19125</v>
      </c>
      <c r="C251" t="s">
        <v>5754</v>
      </c>
      <c r="D251" t="s">
        <v>162</v>
      </c>
      <c r="E251" s="232" t="str">
        <f>_xll.GLW_Period_Offset(E223,1,,2)</f>
        <v>APR-20</v>
      </c>
    </row>
    <row r="252" spans="1:13" x14ac:dyDescent="0.35">
      <c r="A252" t="s">
        <v>5757</v>
      </c>
      <c r="B252">
        <v>19115</v>
      </c>
      <c r="C252" t="s">
        <v>5754</v>
      </c>
      <c r="D252" t="s">
        <v>270</v>
      </c>
      <c r="E252" s="232" t="str">
        <f>_xll.GLW_Period_Offset(E224,1,,2)</f>
        <v>APR-20</v>
      </c>
    </row>
    <row r="253" spans="1:13" x14ac:dyDescent="0.35">
      <c r="A253" t="s">
        <v>5757</v>
      </c>
      <c r="B253">
        <v>19135</v>
      </c>
      <c r="C253" t="s">
        <v>5754</v>
      </c>
      <c r="D253" t="s">
        <v>309</v>
      </c>
      <c r="E253" s="232" t="str">
        <f>_xll.GLW_Period_Offset(E225,1,,2)</f>
        <v>APR-20</v>
      </c>
    </row>
    <row r="254" spans="1:13" x14ac:dyDescent="0.35">
      <c r="A254" t="s">
        <v>5757</v>
      </c>
      <c r="B254">
        <v>19315</v>
      </c>
      <c r="C254" t="s">
        <v>5756</v>
      </c>
      <c r="D254" t="s">
        <v>139</v>
      </c>
      <c r="E254" s="232" t="str">
        <f>_xll.GLW_Period_Offset(E226,1,,2)</f>
        <v>APR-20</v>
      </c>
    </row>
    <row r="255" spans="1:13" x14ac:dyDescent="0.35">
      <c r="A255" t="s">
        <v>5757</v>
      </c>
      <c r="B255">
        <v>10152</v>
      </c>
      <c r="C255" t="s">
        <v>5756</v>
      </c>
      <c r="D255" t="s">
        <v>204</v>
      </c>
      <c r="E255" s="232" t="str">
        <f>_xll.GLW_Period_Offset(E227,1,,2)</f>
        <v>APR-20</v>
      </c>
    </row>
    <row r="256" spans="1:13" x14ac:dyDescent="0.35">
      <c r="A256" t="s">
        <v>5757</v>
      </c>
      <c r="B256">
        <v>88165</v>
      </c>
      <c r="C256" t="s">
        <v>5756</v>
      </c>
      <c r="D256" t="s">
        <v>281</v>
      </c>
      <c r="E256" s="232" t="str">
        <f>_xll.GLW_Period_Offset(E228,1,,2)</f>
        <v>APR-20</v>
      </c>
    </row>
    <row r="257" spans="1:5" x14ac:dyDescent="0.35">
      <c r="A257" t="s">
        <v>5757</v>
      </c>
      <c r="B257">
        <v>19505</v>
      </c>
      <c r="C257" t="s">
        <v>338</v>
      </c>
      <c r="D257" t="s">
        <v>338</v>
      </c>
      <c r="E257" s="232" t="str">
        <f>_xll.GLW_Period_Offset(E229,1,,2)</f>
        <v>APR-20</v>
      </c>
    </row>
    <row r="258" spans="1:5" x14ac:dyDescent="0.35">
      <c r="A258" t="s">
        <v>5757</v>
      </c>
      <c r="B258">
        <v>19215</v>
      </c>
      <c r="C258" t="s">
        <v>5755</v>
      </c>
      <c r="D258" t="s">
        <v>69</v>
      </c>
      <c r="E258" s="232" t="str">
        <f>_xll.GLW_Period_Offset(E230,1,,2)</f>
        <v>APR-20</v>
      </c>
    </row>
    <row r="259" spans="1:5" x14ac:dyDescent="0.35">
      <c r="A259" t="s">
        <v>5757</v>
      </c>
      <c r="B259">
        <v>19215</v>
      </c>
      <c r="C259" t="s">
        <v>5755</v>
      </c>
      <c r="D259" t="s">
        <v>70</v>
      </c>
      <c r="E259" s="232" t="str">
        <f>_xll.GLW_Period_Offset(E231,1,,2)</f>
        <v>APR-20</v>
      </c>
    </row>
    <row r="260" spans="1:5" x14ac:dyDescent="0.35">
      <c r="A260" t="s">
        <v>5757</v>
      </c>
      <c r="B260">
        <v>19215</v>
      </c>
      <c r="C260" t="s">
        <v>5755</v>
      </c>
      <c r="D260" t="s">
        <v>110</v>
      </c>
      <c r="E260" s="232" t="str">
        <f>_xll.GLW_Period_Offset(E232,1,,2)</f>
        <v>APR-20</v>
      </c>
    </row>
    <row r="261" spans="1:5" x14ac:dyDescent="0.35">
      <c r="A261" t="s">
        <v>5757</v>
      </c>
      <c r="B261">
        <v>19205</v>
      </c>
      <c r="C261" t="s">
        <v>5755</v>
      </c>
      <c r="D261" t="s">
        <v>227</v>
      </c>
      <c r="E261" s="232" t="str">
        <f>_xll.GLW_Period_Offset(E233,1,,2)</f>
        <v>APR-20</v>
      </c>
    </row>
    <row r="262" spans="1:5" x14ac:dyDescent="0.35">
      <c r="A262" t="s">
        <v>5757</v>
      </c>
      <c r="B262">
        <v>19205</v>
      </c>
      <c r="C262" t="s">
        <v>5755</v>
      </c>
      <c r="D262" t="s">
        <v>5042</v>
      </c>
      <c r="E262" s="232" t="str">
        <f>_xll.GLW_Period_Offset(E234,1,,2)</f>
        <v>APR-20</v>
      </c>
    </row>
    <row r="263" spans="1:5" x14ac:dyDescent="0.35">
      <c r="A263" t="s">
        <v>5757</v>
      </c>
      <c r="B263">
        <v>19205</v>
      </c>
      <c r="C263" t="s">
        <v>5755</v>
      </c>
      <c r="D263" t="s">
        <v>5394</v>
      </c>
      <c r="E263" s="232" t="str">
        <f>_xll.GLW_Period_Offset(E235,1,,2)</f>
        <v>APR-20</v>
      </c>
    </row>
    <row r="264" spans="1:5" x14ac:dyDescent="0.35">
      <c r="A264" t="s">
        <v>5757</v>
      </c>
      <c r="B264">
        <v>19215</v>
      </c>
      <c r="C264" t="s">
        <v>5755</v>
      </c>
      <c r="D264" t="s">
        <v>5071</v>
      </c>
      <c r="E264" s="232" t="str">
        <f>_xll.GLW_Period_Offset(E236,1,,2)</f>
        <v>APR-20</v>
      </c>
    </row>
    <row r="265" spans="1:5" x14ac:dyDescent="0.35">
      <c r="A265" t="s">
        <v>5757</v>
      </c>
      <c r="B265">
        <v>19215</v>
      </c>
      <c r="C265" t="s">
        <v>5755</v>
      </c>
      <c r="D265" t="s">
        <v>5265</v>
      </c>
      <c r="E265" s="232" t="str">
        <f>_xll.GLW_Period_Offset(E237,1,,2)</f>
        <v>APR-20</v>
      </c>
    </row>
    <row r="266" spans="1:5" x14ac:dyDescent="0.35">
      <c r="A266" t="s">
        <v>5757</v>
      </c>
      <c r="B266">
        <v>19215</v>
      </c>
      <c r="C266" t="s">
        <v>5755</v>
      </c>
      <c r="D266" t="s">
        <v>5396</v>
      </c>
      <c r="E266" s="232" t="str">
        <f>_xll.GLW_Period_Offset(E238,1,,2)</f>
        <v>APR-20</v>
      </c>
    </row>
    <row r="267" spans="1:5" x14ac:dyDescent="0.35">
      <c r="A267" t="s">
        <v>5757</v>
      </c>
      <c r="B267">
        <v>19215</v>
      </c>
      <c r="C267" t="s">
        <v>5755</v>
      </c>
      <c r="D267" t="s">
        <v>5397</v>
      </c>
      <c r="E267" s="232" t="str">
        <f>_xll.GLW_Period_Offset(E239,1,,2)</f>
        <v>APR-20</v>
      </c>
    </row>
    <row r="268" spans="1:5" x14ac:dyDescent="0.35">
      <c r="A268" t="s">
        <v>5757</v>
      </c>
      <c r="B268">
        <v>19215</v>
      </c>
      <c r="C268" t="s">
        <v>5755</v>
      </c>
      <c r="D268" t="s">
        <v>5753</v>
      </c>
      <c r="E268" s="232" t="str">
        <f>_xll.GLW_Period_Offset(E240,1,,2)</f>
        <v>APR-20</v>
      </c>
    </row>
    <row r="269" spans="1:5" x14ac:dyDescent="0.35">
      <c r="A269" t="s">
        <v>5757</v>
      </c>
      <c r="B269">
        <v>19215</v>
      </c>
      <c r="C269" t="s">
        <v>5755</v>
      </c>
      <c r="D269" t="s">
        <v>5721</v>
      </c>
      <c r="E269" s="232" t="str">
        <f>_xll.GLW_Period_Offset(E241,1,,2)</f>
        <v>APR-20</v>
      </c>
    </row>
    <row r="270" spans="1:5" x14ac:dyDescent="0.35">
      <c r="A270" t="s">
        <v>5757</v>
      </c>
      <c r="B270">
        <v>19215</v>
      </c>
      <c r="C270" t="s">
        <v>5755</v>
      </c>
      <c r="D270" t="s">
        <v>5752</v>
      </c>
      <c r="E270" s="232" t="str">
        <f>_xll.GLW_Period_Offset(E242,1,,2)</f>
        <v>APR-20</v>
      </c>
    </row>
    <row r="271" spans="1:5" x14ac:dyDescent="0.35">
      <c r="A271" t="s">
        <v>5757</v>
      </c>
      <c r="B271">
        <v>19215</v>
      </c>
      <c r="C271" t="s">
        <v>5755</v>
      </c>
      <c r="D271" t="s">
        <v>5098</v>
      </c>
      <c r="E271" s="232" t="str">
        <f>_xll.GLW_Period_Offset(E243,1,,2)</f>
        <v>APR-20</v>
      </c>
    </row>
    <row r="272" spans="1:5" x14ac:dyDescent="0.35">
      <c r="A272" t="s">
        <v>5757</v>
      </c>
      <c r="B272">
        <v>19220</v>
      </c>
      <c r="C272" t="s">
        <v>5755</v>
      </c>
      <c r="D272" t="s">
        <v>565</v>
      </c>
      <c r="E272" s="232" t="str">
        <f>_xll.GLW_Period_Offset(E244,1,,2)</f>
        <v>APR-20</v>
      </c>
    </row>
    <row r="273" spans="1:5" x14ac:dyDescent="0.35">
      <c r="A273" t="s">
        <v>5757</v>
      </c>
      <c r="B273">
        <v>19225</v>
      </c>
      <c r="C273" t="s">
        <v>5755</v>
      </c>
      <c r="D273" t="s">
        <v>343</v>
      </c>
      <c r="E273" s="232" t="str">
        <f>_xll.GLW_Period_Offset(E245,1,,2)</f>
        <v>APR-20</v>
      </c>
    </row>
    <row r="274" spans="1:5" x14ac:dyDescent="0.35">
      <c r="A274" t="s">
        <v>5757</v>
      </c>
      <c r="B274">
        <v>19235</v>
      </c>
      <c r="C274" t="s">
        <v>5755</v>
      </c>
      <c r="D274" t="s">
        <v>361</v>
      </c>
      <c r="E274" s="232" t="str">
        <f>_xll.GLW_Period_Offset(E246,1,,2)</f>
        <v>APR-20</v>
      </c>
    </row>
    <row r="275" spans="1:5" x14ac:dyDescent="0.35">
      <c r="A275" t="s">
        <v>5757</v>
      </c>
      <c r="B275">
        <v>19325</v>
      </c>
      <c r="C275" t="s">
        <v>5755</v>
      </c>
      <c r="D275" t="s">
        <v>1257</v>
      </c>
      <c r="E275" s="232" t="str">
        <f>_xll.GLW_Period_Offset(E247,1,,2)</f>
        <v>APR-20</v>
      </c>
    </row>
    <row r="276" spans="1:5" x14ac:dyDescent="0.35">
      <c r="A276" t="s">
        <v>5757</v>
      </c>
      <c r="B276">
        <v>19145</v>
      </c>
      <c r="C276" t="s">
        <v>5754</v>
      </c>
      <c r="D276" t="s">
        <v>4</v>
      </c>
      <c r="E276" s="232" t="str">
        <f>_xll.GLW_Period_Offset(E248,1,,2)</f>
        <v>MAY-20</v>
      </c>
    </row>
    <row r="277" spans="1:5" x14ac:dyDescent="0.35">
      <c r="A277" t="s">
        <v>5757</v>
      </c>
      <c r="B277">
        <v>19105</v>
      </c>
      <c r="C277" t="s">
        <v>5754</v>
      </c>
      <c r="D277" t="s">
        <v>35</v>
      </c>
      <c r="E277" s="232" t="str">
        <f>_xll.GLW_Period_Offset(E249,1,,2)</f>
        <v>MAY-20</v>
      </c>
    </row>
    <row r="278" spans="1:5" x14ac:dyDescent="0.35">
      <c r="A278" t="s">
        <v>5757</v>
      </c>
      <c r="B278">
        <v>19145</v>
      </c>
      <c r="C278" t="s">
        <v>5754</v>
      </c>
      <c r="D278" t="s">
        <v>63</v>
      </c>
      <c r="E278" s="232" t="str">
        <f>_xll.GLW_Period_Offset(E250,1,,2)</f>
        <v>MAY-20</v>
      </c>
    </row>
    <row r="279" spans="1:5" x14ac:dyDescent="0.35">
      <c r="A279" t="s">
        <v>5757</v>
      </c>
      <c r="B279">
        <v>19125</v>
      </c>
      <c r="C279" t="s">
        <v>5754</v>
      </c>
      <c r="D279" t="s">
        <v>162</v>
      </c>
      <c r="E279" s="232" t="str">
        <f>_xll.GLW_Period_Offset(E251,1,,2)</f>
        <v>MAY-20</v>
      </c>
    </row>
    <row r="280" spans="1:5" x14ac:dyDescent="0.35">
      <c r="A280" t="s">
        <v>5757</v>
      </c>
      <c r="B280">
        <v>19115</v>
      </c>
      <c r="C280" t="s">
        <v>5754</v>
      </c>
      <c r="D280" t="s">
        <v>270</v>
      </c>
      <c r="E280" s="232" t="str">
        <f>_xll.GLW_Period_Offset(E252,1,,2)</f>
        <v>MAY-20</v>
      </c>
    </row>
    <row r="281" spans="1:5" x14ac:dyDescent="0.35">
      <c r="A281" t="s">
        <v>5757</v>
      </c>
      <c r="B281">
        <v>19135</v>
      </c>
      <c r="C281" t="s">
        <v>5754</v>
      </c>
      <c r="D281" t="s">
        <v>309</v>
      </c>
      <c r="E281" s="232" t="str">
        <f>_xll.GLW_Period_Offset(E253,1,,2)</f>
        <v>MAY-20</v>
      </c>
    </row>
    <row r="282" spans="1:5" x14ac:dyDescent="0.35">
      <c r="A282" t="s">
        <v>5757</v>
      </c>
      <c r="B282">
        <v>19315</v>
      </c>
      <c r="C282" t="s">
        <v>5756</v>
      </c>
      <c r="D282" t="s">
        <v>139</v>
      </c>
      <c r="E282" s="232" t="str">
        <f>_xll.GLW_Period_Offset(E254,1,,2)</f>
        <v>MAY-20</v>
      </c>
    </row>
    <row r="283" spans="1:5" x14ac:dyDescent="0.35">
      <c r="A283" t="s">
        <v>5757</v>
      </c>
      <c r="B283">
        <v>10152</v>
      </c>
      <c r="C283" t="s">
        <v>5756</v>
      </c>
      <c r="D283" t="s">
        <v>204</v>
      </c>
      <c r="E283" s="232" t="str">
        <f>_xll.GLW_Period_Offset(E255,1,,2)</f>
        <v>MAY-20</v>
      </c>
    </row>
    <row r="284" spans="1:5" x14ac:dyDescent="0.35">
      <c r="A284" t="s">
        <v>5757</v>
      </c>
      <c r="B284">
        <v>88165</v>
      </c>
      <c r="C284" t="s">
        <v>5756</v>
      </c>
      <c r="D284" t="s">
        <v>281</v>
      </c>
      <c r="E284" s="232" t="str">
        <f>_xll.GLW_Period_Offset(E256,1,,2)</f>
        <v>MAY-20</v>
      </c>
    </row>
    <row r="285" spans="1:5" x14ac:dyDescent="0.35">
      <c r="A285" t="s">
        <v>5757</v>
      </c>
      <c r="B285">
        <v>19505</v>
      </c>
      <c r="C285" t="s">
        <v>338</v>
      </c>
      <c r="D285" t="s">
        <v>338</v>
      </c>
      <c r="E285" s="232" t="str">
        <f>_xll.GLW_Period_Offset(E257,1,,2)</f>
        <v>MAY-20</v>
      </c>
    </row>
    <row r="286" spans="1:5" x14ac:dyDescent="0.35">
      <c r="A286" t="s">
        <v>5757</v>
      </c>
      <c r="B286">
        <v>19215</v>
      </c>
      <c r="C286" t="s">
        <v>5755</v>
      </c>
      <c r="D286" t="s">
        <v>69</v>
      </c>
      <c r="E286" s="232" t="str">
        <f>_xll.GLW_Period_Offset(E258,1,,2)</f>
        <v>MAY-20</v>
      </c>
    </row>
    <row r="287" spans="1:5" x14ac:dyDescent="0.35">
      <c r="A287" t="s">
        <v>5757</v>
      </c>
      <c r="B287">
        <v>19215</v>
      </c>
      <c r="C287" t="s">
        <v>5755</v>
      </c>
      <c r="D287" t="s">
        <v>70</v>
      </c>
      <c r="E287" s="232" t="str">
        <f>_xll.GLW_Period_Offset(E259,1,,2)</f>
        <v>MAY-20</v>
      </c>
    </row>
    <row r="288" spans="1:5" x14ac:dyDescent="0.35">
      <c r="A288" t="s">
        <v>5757</v>
      </c>
      <c r="B288">
        <v>19215</v>
      </c>
      <c r="C288" t="s">
        <v>5755</v>
      </c>
      <c r="D288" t="s">
        <v>110</v>
      </c>
      <c r="E288" s="232" t="str">
        <f>_xll.GLW_Period_Offset(E260,1,,2)</f>
        <v>MAY-20</v>
      </c>
    </row>
    <row r="289" spans="1:5" x14ac:dyDescent="0.35">
      <c r="A289" t="s">
        <v>5757</v>
      </c>
      <c r="B289">
        <v>19205</v>
      </c>
      <c r="C289" t="s">
        <v>5755</v>
      </c>
      <c r="D289" t="s">
        <v>227</v>
      </c>
      <c r="E289" s="232" t="str">
        <f>_xll.GLW_Period_Offset(E261,1,,2)</f>
        <v>MAY-20</v>
      </c>
    </row>
    <row r="290" spans="1:5" x14ac:dyDescent="0.35">
      <c r="A290" t="s">
        <v>5757</v>
      </c>
      <c r="B290">
        <v>19205</v>
      </c>
      <c r="C290" t="s">
        <v>5755</v>
      </c>
      <c r="D290" t="s">
        <v>5042</v>
      </c>
      <c r="E290" s="232" t="str">
        <f>_xll.GLW_Period_Offset(E262,1,,2)</f>
        <v>MAY-20</v>
      </c>
    </row>
    <row r="291" spans="1:5" x14ac:dyDescent="0.35">
      <c r="A291" t="s">
        <v>5757</v>
      </c>
      <c r="B291">
        <v>19205</v>
      </c>
      <c r="C291" t="s">
        <v>5755</v>
      </c>
      <c r="D291" t="s">
        <v>5394</v>
      </c>
      <c r="E291" s="232" t="str">
        <f>_xll.GLW_Period_Offset(E263,1,,2)</f>
        <v>MAY-20</v>
      </c>
    </row>
    <row r="292" spans="1:5" x14ac:dyDescent="0.35">
      <c r="A292" t="s">
        <v>5757</v>
      </c>
      <c r="B292">
        <v>19215</v>
      </c>
      <c r="C292" t="s">
        <v>5755</v>
      </c>
      <c r="D292" t="s">
        <v>5071</v>
      </c>
      <c r="E292" s="232" t="str">
        <f>_xll.GLW_Period_Offset(E264,1,,2)</f>
        <v>MAY-20</v>
      </c>
    </row>
    <row r="293" spans="1:5" x14ac:dyDescent="0.35">
      <c r="A293" t="s">
        <v>5757</v>
      </c>
      <c r="B293">
        <v>19215</v>
      </c>
      <c r="C293" t="s">
        <v>5755</v>
      </c>
      <c r="D293" t="s">
        <v>5265</v>
      </c>
      <c r="E293" s="232" t="str">
        <f>_xll.GLW_Period_Offset(E265,1,,2)</f>
        <v>MAY-20</v>
      </c>
    </row>
    <row r="294" spans="1:5" x14ac:dyDescent="0.35">
      <c r="A294" t="s">
        <v>5757</v>
      </c>
      <c r="B294">
        <v>19215</v>
      </c>
      <c r="C294" t="s">
        <v>5755</v>
      </c>
      <c r="D294" t="s">
        <v>5396</v>
      </c>
      <c r="E294" s="232" t="str">
        <f>_xll.GLW_Period_Offset(E266,1,,2)</f>
        <v>MAY-20</v>
      </c>
    </row>
    <row r="295" spans="1:5" x14ac:dyDescent="0.35">
      <c r="A295" t="s">
        <v>5757</v>
      </c>
      <c r="B295">
        <v>19215</v>
      </c>
      <c r="C295" t="s">
        <v>5755</v>
      </c>
      <c r="D295" t="s">
        <v>5397</v>
      </c>
      <c r="E295" s="232" t="str">
        <f>_xll.GLW_Period_Offset(E267,1,,2)</f>
        <v>MAY-20</v>
      </c>
    </row>
    <row r="296" spans="1:5" x14ac:dyDescent="0.35">
      <c r="A296" t="s">
        <v>5757</v>
      </c>
      <c r="B296">
        <v>19215</v>
      </c>
      <c r="C296" t="s">
        <v>5755</v>
      </c>
      <c r="D296" t="s">
        <v>5753</v>
      </c>
      <c r="E296" s="232" t="str">
        <f>_xll.GLW_Period_Offset(E268,1,,2)</f>
        <v>MAY-20</v>
      </c>
    </row>
    <row r="297" spans="1:5" x14ac:dyDescent="0.35">
      <c r="A297" t="s">
        <v>5757</v>
      </c>
      <c r="B297">
        <v>19215</v>
      </c>
      <c r="C297" t="s">
        <v>5755</v>
      </c>
      <c r="D297" t="s">
        <v>5721</v>
      </c>
      <c r="E297" s="232" t="str">
        <f>_xll.GLW_Period_Offset(E269,1,,2)</f>
        <v>MAY-20</v>
      </c>
    </row>
    <row r="298" spans="1:5" x14ac:dyDescent="0.35">
      <c r="A298" t="s">
        <v>5757</v>
      </c>
      <c r="B298">
        <v>19215</v>
      </c>
      <c r="C298" t="s">
        <v>5755</v>
      </c>
      <c r="D298" t="s">
        <v>5752</v>
      </c>
      <c r="E298" s="232" t="str">
        <f>_xll.GLW_Period_Offset(E270,1,,2)</f>
        <v>MAY-20</v>
      </c>
    </row>
    <row r="299" spans="1:5" x14ac:dyDescent="0.35">
      <c r="A299" t="s">
        <v>5757</v>
      </c>
      <c r="B299">
        <v>19215</v>
      </c>
      <c r="C299" t="s">
        <v>5755</v>
      </c>
      <c r="D299" t="s">
        <v>5098</v>
      </c>
      <c r="E299" s="232" t="str">
        <f>_xll.GLW_Period_Offset(E271,1,,2)</f>
        <v>MAY-20</v>
      </c>
    </row>
    <row r="300" spans="1:5" x14ac:dyDescent="0.35">
      <c r="A300" t="s">
        <v>5757</v>
      </c>
      <c r="B300">
        <v>19220</v>
      </c>
      <c r="C300" t="s">
        <v>5755</v>
      </c>
      <c r="D300" t="s">
        <v>565</v>
      </c>
      <c r="E300" s="232" t="str">
        <f>_xll.GLW_Period_Offset(E272,1,,2)</f>
        <v>MAY-20</v>
      </c>
    </row>
    <row r="301" spans="1:5" x14ac:dyDescent="0.35">
      <c r="A301" t="s">
        <v>5757</v>
      </c>
      <c r="B301">
        <v>19225</v>
      </c>
      <c r="C301" t="s">
        <v>5755</v>
      </c>
      <c r="D301" t="s">
        <v>343</v>
      </c>
      <c r="E301" s="232" t="str">
        <f>_xll.GLW_Period_Offset(E273,1,,2)</f>
        <v>MAY-20</v>
      </c>
    </row>
    <row r="302" spans="1:5" x14ac:dyDescent="0.35">
      <c r="A302" t="s">
        <v>5757</v>
      </c>
      <c r="B302">
        <v>19235</v>
      </c>
      <c r="C302" t="s">
        <v>5755</v>
      </c>
      <c r="D302" t="s">
        <v>361</v>
      </c>
      <c r="E302" s="232" t="str">
        <f>_xll.GLW_Period_Offset(E274,1,,2)</f>
        <v>MAY-20</v>
      </c>
    </row>
    <row r="303" spans="1:5" x14ac:dyDescent="0.35">
      <c r="A303" t="s">
        <v>5757</v>
      </c>
      <c r="B303">
        <v>19325</v>
      </c>
      <c r="C303" t="s">
        <v>5755</v>
      </c>
      <c r="D303" t="s">
        <v>1257</v>
      </c>
      <c r="E303" s="232" t="str">
        <f>_xll.GLW_Period_Offset(E275,1,,2)</f>
        <v>MAY-20</v>
      </c>
    </row>
    <row r="304" spans="1:5" x14ac:dyDescent="0.35">
      <c r="A304" t="s">
        <v>5757</v>
      </c>
      <c r="B304">
        <v>19145</v>
      </c>
      <c r="C304" t="s">
        <v>5754</v>
      </c>
      <c r="D304" t="s">
        <v>4</v>
      </c>
      <c r="E304" s="232" t="str">
        <f>_xll.GLW_Period_Offset(E276,1,,2)</f>
        <v>JUN-20</v>
      </c>
    </row>
    <row r="305" spans="1:5" x14ac:dyDescent="0.35">
      <c r="A305" t="s">
        <v>5757</v>
      </c>
      <c r="B305">
        <v>19105</v>
      </c>
      <c r="C305" t="s">
        <v>5754</v>
      </c>
      <c r="D305" t="s">
        <v>35</v>
      </c>
      <c r="E305" s="232" t="str">
        <f>_xll.GLW_Period_Offset(E277,1,,2)</f>
        <v>JUN-20</v>
      </c>
    </row>
    <row r="306" spans="1:5" x14ac:dyDescent="0.35">
      <c r="A306" t="s">
        <v>5757</v>
      </c>
      <c r="B306">
        <v>19145</v>
      </c>
      <c r="C306" t="s">
        <v>5754</v>
      </c>
      <c r="D306" t="s">
        <v>63</v>
      </c>
      <c r="E306" s="232" t="str">
        <f>_xll.GLW_Period_Offset(E278,1,,2)</f>
        <v>JUN-20</v>
      </c>
    </row>
    <row r="307" spans="1:5" x14ac:dyDescent="0.35">
      <c r="A307" t="s">
        <v>5757</v>
      </c>
      <c r="B307">
        <v>19125</v>
      </c>
      <c r="C307" t="s">
        <v>5754</v>
      </c>
      <c r="D307" t="s">
        <v>162</v>
      </c>
      <c r="E307" s="232" t="str">
        <f>_xll.GLW_Period_Offset(E279,1,,2)</f>
        <v>JUN-20</v>
      </c>
    </row>
    <row r="308" spans="1:5" x14ac:dyDescent="0.35">
      <c r="A308" t="s">
        <v>5757</v>
      </c>
      <c r="B308">
        <v>19115</v>
      </c>
      <c r="C308" t="s">
        <v>5754</v>
      </c>
      <c r="D308" t="s">
        <v>270</v>
      </c>
      <c r="E308" s="232" t="str">
        <f>_xll.GLW_Period_Offset(E280,1,,2)</f>
        <v>JUN-20</v>
      </c>
    </row>
    <row r="309" spans="1:5" x14ac:dyDescent="0.35">
      <c r="A309" t="s">
        <v>5757</v>
      </c>
      <c r="B309">
        <v>19135</v>
      </c>
      <c r="C309" t="s">
        <v>5754</v>
      </c>
      <c r="D309" t="s">
        <v>309</v>
      </c>
      <c r="E309" s="232" t="str">
        <f>_xll.GLW_Period_Offset(E281,1,,2)</f>
        <v>JUN-20</v>
      </c>
    </row>
    <row r="310" spans="1:5" x14ac:dyDescent="0.35">
      <c r="A310" t="s">
        <v>5757</v>
      </c>
      <c r="B310">
        <v>19315</v>
      </c>
      <c r="C310" t="s">
        <v>5756</v>
      </c>
      <c r="D310" t="s">
        <v>139</v>
      </c>
      <c r="E310" s="232" t="str">
        <f>_xll.GLW_Period_Offset(E282,1,,2)</f>
        <v>JUN-20</v>
      </c>
    </row>
    <row r="311" spans="1:5" x14ac:dyDescent="0.35">
      <c r="A311" t="s">
        <v>5757</v>
      </c>
      <c r="B311">
        <v>10152</v>
      </c>
      <c r="C311" t="s">
        <v>5756</v>
      </c>
      <c r="D311" t="s">
        <v>204</v>
      </c>
      <c r="E311" s="232" t="str">
        <f>_xll.GLW_Period_Offset(E283,1,,2)</f>
        <v>JUN-20</v>
      </c>
    </row>
    <row r="312" spans="1:5" x14ac:dyDescent="0.35">
      <c r="A312" t="s">
        <v>5757</v>
      </c>
      <c r="B312">
        <v>88165</v>
      </c>
      <c r="C312" t="s">
        <v>5756</v>
      </c>
      <c r="D312" t="s">
        <v>281</v>
      </c>
      <c r="E312" s="232" t="str">
        <f>_xll.GLW_Period_Offset(E284,1,,2)</f>
        <v>JUN-20</v>
      </c>
    </row>
    <row r="313" spans="1:5" x14ac:dyDescent="0.35">
      <c r="A313" t="s">
        <v>5757</v>
      </c>
      <c r="B313">
        <v>19505</v>
      </c>
      <c r="C313" t="s">
        <v>338</v>
      </c>
      <c r="D313" t="s">
        <v>338</v>
      </c>
      <c r="E313" s="232" t="str">
        <f>_xll.GLW_Period_Offset(E285,1,,2)</f>
        <v>JUN-20</v>
      </c>
    </row>
    <row r="314" spans="1:5" x14ac:dyDescent="0.35">
      <c r="A314" t="s">
        <v>5757</v>
      </c>
      <c r="B314">
        <v>19215</v>
      </c>
      <c r="C314" t="s">
        <v>5755</v>
      </c>
      <c r="D314" t="s">
        <v>69</v>
      </c>
      <c r="E314" s="232" t="str">
        <f>_xll.GLW_Period_Offset(E286,1,,2)</f>
        <v>JUN-20</v>
      </c>
    </row>
    <row r="315" spans="1:5" x14ac:dyDescent="0.35">
      <c r="A315" t="s">
        <v>5757</v>
      </c>
      <c r="B315">
        <v>19215</v>
      </c>
      <c r="C315" t="s">
        <v>5755</v>
      </c>
      <c r="D315" t="s">
        <v>70</v>
      </c>
      <c r="E315" s="232" t="str">
        <f>_xll.GLW_Period_Offset(E287,1,,2)</f>
        <v>JUN-20</v>
      </c>
    </row>
    <row r="316" spans="1:5" x14ac:dyDescent="0.35">
      <c r="A316" t="s">
        <v>5757</v>
      </c>
      <c r="B316">
        <v>19215</v>
      </c>
      <c r="C316" t="s">
        <v>5755</v>
      </c>
      <c r="D316" t="s">
        <v>110</v>
      </c>
      <c r="E316" s="232" t="str">
        <f>_xll.GLW_Period_Offset(E288,1,,2)</f>
        <v>JUN-20</v>
      </c>
    </row>
    <row r="317" spans="1:5" x14ac:dyDescent="0.35">
      <c r="A317" t="s">
        <v>5757</v>
      </c>
      <c r="B317">
        <v>19205</v>
      </c>
      <c r="C317" t="s">
        <v>5755</v>
      </c>
      <c r="D317" t="s">
        <v>227</v>
      </c>
      <c r="E317" s="232" t="str">
        <f>_xll.GLW_Period_Offset(E289,1,,2)</f>
        <v>JUN-20</v>
      </c>
    </row>
    <row r="318" spans="1:5" x14ac:dyDescent="0.35">
      <c r="A318" t="s">
        <v>5757</v>
      </c>
      <c r="B318">
        <v>19205</v>
      </c>
      <c r="C318" t="s">
        <v>5755</v>
      </c>
      <c r="D318" t="s">
        <v>5042</v>
      </c>
      <c r="E318" s="232" t="str">
        <f>_xll.GLW_Period_Offset(E290,1,,2)</f>
        <v>JUN-20</v>
      </c>
    </row>
    <row r="319" spans="1:5" x14ac:dyDescent="0.35">
      <c r="A319" t="s">
        <v>5757</v>
      </c>
      <c r="B319">
        <v>19205</v>
      </c>
      <c r="C319" t="s">
        <v>5755</v>
      </c>
      <c r="D319" t="s">
        <v>5394</v>
      </c>
      <c r="E319" s="232" t="str">
        <f>_xll.GLW_Period_Offset(E291,1,,2)</f>
        <v>JUN-20</v>
      </c>
    </row>
    <row r="320" spans="1:5" x14ac:dyDescent="0.35">
      <c r="A320" t="s">
        <v>5757</v>
      </c>
      <c r="B320">
        <v>19215</v>
      </c>
      <c r="C320" t="s">
        <v>5755</v>
      </c>
      <c r="D320" t="s">
        <v>5071</v>
      </c>
      <c r="E320" s="232" t="str">
        <f>_xll.GLW_Period_Offset(E292,1,,2)</f>
        <v>JUN-20</v>
      </c>
    </row>
    <row r="321" spans="1:5" x14ac:dyDescent="0.35">
      <c r="A321" t="s">
        <v>5757</v>
      </c>
      <c r="B321">
        <v>19215</v>
      </c>
      <c r="C321" t="s">
        <v>5755</v>
      </c>
      <c r="D321" t="s">
        <v>5265</v>
      </c>
      <c r="E321" s="232" t="str">
        <f>_xll.GLW_Period_Offset(E293,1,,2)</f>
        <v>JUN-20</v>
      </c>
    </row>
    <row r="322" spans="1:5" x14ac:dyDescent="0.35">
      <c r="A322" t="s">
        <v>5757</v>
      </c>
      <c r="B322">
        <v>19215</v>
      </c>
      <c r="C322" t="s">
        <v>5755</v>
      </c>
      <c r="D322" t="s">
        <v>5396</v>
      </c>
      <c r="E322" s="232" t="str">
        <f>_xll.GLW_Period_Offset(E294,1,,2)</f>
        <v>JUN-20</v>
      </c>
    </row>
    <row r="323" spans="1:5" x14ac:dyDescent="0.35">
      <c r="A323" t="s">
        <v>5757</v>
      </c>
      <c r="B323">
        <v>19215</v>
      </c>
      <c r="C323" t="s">
        <v>5755</v>
      </c>
      <c r="D323" t="s">
        <v>5397</v>
      </c>
      <c r="E323" s="232" t="str">
        <f>_xll.GLW_Period_Offset(E295,1,,2)</f>
        <v>JUN-20</v>
      </c>
    </row>
    <row r="324" spans="1:5" x14ac:dyDescent="0.35">
      <c r="A324" t="s">
        <v>5757</v>
      </c>
      <c r="B324">
        <v>19215</v>
      </c>
      <c r="C324" t="s">
        <v>5755</v>
      </c>
      <c r="D324" t="s">
        <v>5753</v>
      </c>
      <c r="E324" s="232" t="str">
        <f>_xll.GLW_Period_Offset(E296,1,,2)</f>
        <v>JUN-20</v>
      </c>
    </row>
    <row r="325" spans="1:5" x14ac:dyDescent="0.35">
      <c r="A325" t="s">
        <v>5757</v>
      </c>
      <c r="B325">
        <v>19215</v>
      </c>
      <c r="C325" t="s">
        <v>5755</v>
      </c>
      <c r="D325" t="s">
        <v>5721</v>
      </c>
      <c r="E325" s="232" t="str">
        <f>_xll.GLW_Period_Offset(E297,1,,2)</f>
        <v>JUN-20</v>
      </c>
    </row>
    <row r="326" spans="1:5" x14ac:dyDescent="0.35">
      <c r="A326" t="s">
        <v>5757</v>
      </c>
      <c r="B326">
        <v>19215</v>
      </c>
      <c r="C326" t="s">
        <v>5755</v>
      </c>
      <c r="D326" t="s">
        <v>5752</v>
      </c>
      <c r="E326" s="232" t="str">
        <f>_xll.GLW_Period_Offset(E298,1,,2)</f>
        <v>JUN-20</v>
      </c>
    </row>
    <row r="327" spans="1:5" x14ac:dyDescent="0.35">
      <c r="A327" t="s">
        <v>5757</v>
      </c>
      <c r="B327">
        <v>19215</v>
      </c>
      <c r="C327" t="s">
        <v>5755</v>
      </c>
      <c r="D327" t="s">
        <v>5098</v>
      </c>
      <c r="E327" s="232" t="str">
        <f>_xll.GLW_Period_Offset(E299,1,,2)</f>
        <v>JUN-20</v>
      </c>
    </row>
    <row r="328" spans="1:5" x14ac:dyDescent="0.35">
      <c r="A328" t="s">
        <v>5757</v>
      </c>
      <c r="B328">
        <v>19220</v>
      </c>
      <c r="C328" t="s">
        <v>5755</v>
      </c>
      <c r="D328" t="s">
        <v>565</v>
      </c>
      <c r="E328" s="232" t="str">
        <f>_xll.GLW_Period_Offset(E300,1,,2)</f>
        <v>JUN-20</v>
      </c>
    </row>
    <row r="329" spans="1:5" x14ac:dyDescent="0.35">
      <c r="A329" t="s">
        <v>5757</v>
      </c>
      <c r="B329">
        <v>19225</v>
      </c>
      <c r="C329" t="s">
        <v>5755</v>
      </c>
      <c r="D329" t="s">
        <v>343</v>
      </c>
      <c r="E329" s="232" t="str">
        <f>_xll.GLW_Period_Offset(E301,1,,2)</f>
        <v>JUN-20</v>
      </c>
    </row>
    <row r="330" spans="1:5" x14ac:dyDescent="0.35">
      <c r="A330" t="s">
        <v>5757</v>
      </c>
      <c r="B330">
        <v>19235</v>
      </c>
      <c r="C330" t="s">
        <v>5755</v>
      </c>
      <c r="D330" t="s">
        <v>361</v>
      </c>
      <c r="E330" s="232" t="str">
        <f>_xll.GLW_Period_Offset(E302,1,,2)</f>
        <v>JUN-20</v>
      </c>
    </row>
    <row r="331" spans="1:5" x14ac:dyDescent="0.35">
      <c r="A331" t="s">
        <v>5757</v>
      </c>
      <c r="B331">
        <v>19325</v>
      </c>
      <c r="C331" t="s">
        <v>5755</v>
      </c>
      <c r="D331" t="s">
        <v>1257</v>
      </c>
      <c r="E331" s="232" t="str">
        <f>_xll.GLW_Period_Offset(E303,1,,2)</f>
        <v>JUN-20</v>
      </c>
    </row>
  </sheetData>
  <autoFilter ref="A1:M331" xr:uid="{65E9F599-CB32-4D32-B30B-CDA3B9C06E9C}"/>
  <sortState xmlns:xlrd2="http://schemas.microsoft.com/office/spreadsheetml/2017/richdata2" ref="A2:M331">
    <sortCondition ref="E2:E331" customList="JUL-18,AUG-18,SEP-18,OCT-18,NOV-18,DEC-18,JAN-19,FEB-19,MAR-19,APR-19,MAY-19,JUN-19"/>
    <sortCondition ref="C2:C331"/>
    <sortCondition ref="D2:D331"/>
  </sortState>
  <pageMargins left="0.7" right="0.7" top="0.75" bottom="0.75" header="0.3" footer="0.3"/>
  <pageSetup orientation="portrait" horizontalDpi="300" verticalDpi="300" r:id="rId1"/>
  <customProperties>
    <customPr name="xxe4aPID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F42A7-E735-417A-B6DC-DCE35B3046B2}">
  <sheetPr codeName="Sheet20"/>
  <dimension ref="A1:N1061"/>
  <sheetViews>
    <sheetView topLeftCell="A928" zoomScale="85" zoomScaleNormal="85" workbookViewId="0">
      <selection activeCell="G950" sqref="G950"/>
    </sheetView>
  </sheetViews>
  <sheetFormatPr defaultRowHeight="14.5" x14ac:dyDescent="0.35"/>
  <cols>
    <col min="7" max="7" width="12.7265625" bestFit="1" customWidth="1"/>
    <col min="8" max="9" width="15.54296875" bestFit="1" customWidth="1"/>
    <col min="10" max="10" width="13" bestFit="1" customWidth="1"/>
    <col min="11" max="11" width="11.54296875" bestFit="1" customWidth="1"/>
    <col min="12" max="12" width="12.453125" bestFit="1" customWidth="1"/>
    <col min="13" max="13" width="13" bestFit="1" customWidth="1"/>
    <col min="14" max="14" width="11.453125" bestFit="1" customWidth="1"/>
  </cols>
  <sheetData>
    <row r="1" spans="1:14" x14ac:dyDescent="0.35">
      <c r="A1" t="s">
        <v>1393</v>
      </c>
      <c r="B1" t="s">
        <v>5766</v>
      </c>
      <c r="C1" t="s">
        <v>5767</v>
      </c>
      <c r="D1" t="s">
        <v>5768</v>
      </c>
      <c r="E1" t="s">
        <v>5769</v>
      </c>
      <c r="F1" s="2" t="s">
        <v>5790</v>
      </c>
      <c r="G1" s="238" t="s">
        <v>5765</v>
      </c>
      <c r="H1" s="238" t="s">
        <v>5764</v>
      </c>
      <c r="I1" s="238" t="s">
        <v>5763</v>
      </c>
      <c r="J1" s="238" t="s">
        <v>5762</v>
      </c>
      <c r="K1" s="238" t="s">
        <v>5761</v>
      </c>
      <c r="L1" s="238" t="s">
        <v>5760</v>
      </c>
      <c r="M1" s="238" t="s">
        <v>5758</v>
      </c>
      <c r="N1" s="238" t="s">
        <v>5759</v>
      </c>
    </row>
    <row r="2" spans="1:14" x14ac:dyDescent="0.35">
      <c r="A2" t="s">
        <v>5757</v>
      </c>
      <c r="B2">
        <v>19145</v>
      </c>
      <c r="C2" t="s">
        <v>5754</v>
      </c>
      <c r="D2" t="s">
        <v>4</v>
      </c>
      <c r="E2" t="s">
        <v>1157</v>
      </c>
      <c r="F2" s="233" t="s">
        <v>1155</v>
      </c>
      <c r="G2" s="214">
        <v>981.06000000000017</v>
      </c>
      <c r="H2" s="214">
        <v>982.5999999999998</v>
      </c>
      <c r="I2" s="214">
        <v>1732.75</v>
      </c>
      <c r="J2" s="214">
        <v>3284.5</v>
      </c>
      <c r="K2" s="214">
        <v>2106.5</v>
      </c>
      <c r="L2" s="214">
        <v>1845</v>
      </c>
      <c r="M2" s="214">
        <v>19</v>
      </c>
      <c r="N2" s="214">
        <v>16</v>
      </c>
    </row>
    <row r="3" spans="1:14" x14ac:dyDescent="0.35">
      <c r="A3" t="s">
        <v>5757</v>
      </c>
      <c r="B3">
        <v>19105</v>
      </c>
      <c r="C3" t="s">
        <v>5754</v>
      </c>
      <c r="D3" t="s">
        <v>35</v>
      </c>
      <c r="E3" t="s">
        <v>1157</v>
      </c>
      <c r="F3" s="233" t="s">
        <v>1155</v>
      </c>
      <c r="G3" s="238">
        <v>636.88999999999987</v>
      </c>
      <c r="H3" s="238">
        <v>662.36999999999978</v>
      </c>
      <c r="I3" s="238">
        <v>2196.64</v>
      </c>
      <c r="J3" s="238">
        <v>3416.13</v>
      </c>
      <c r="K3" s="238">
        <v>805.58</v>
      </c>
      <c r="L3" s="238">
        <v>484.53999999999996</v>
      </c>
      <c r="M3" s="238">
        <v>13</v>
      </c>
      <c r="N3" s="238">
        <v>13</v>
      </c>
    </row>
    <row r="4" spans="1:14" x14ac:dyDescent="0.35">
      <c r="A4" t="s">
        <v>5757</v>
      </c>
      <c r="B4">
        <v>19145</v>
      </c>
      <c r="C4" t="s">
        <v>5754</v>
      </c>
      <c r="D4" t="s">
        <v>63</v>
      </c>
      <c r="E4" t="s">
        <v>1157</v>
      </c>
      <c r="F4" s="233" t="s">
        <v>1155</v>
      </c>
      <c r="G4" s="214">
        <v>0.13</v>
      </c>
      <c r="H4" s="214">
        <v>0</v>
      </c>
      <c r="I4" s="214">
        <v>0</v>
      </c>
      <c r="J4" s="214">
        <v>0</v>
      </c>
      <c r="K4" s="214">
        <v>0</v>
      </c>
      <c r="L4" s="214">
        <v>0</v>
      </c>
      <c r="M4" s="214">
        <v>0</v>
      </c>
      <c r="N4" s="214">
        <v>0</v>
      </c>
    </row>
    <row r="5" spans="1:14" x14ac:dyDescent="0.35">
      <c r="A5" t="s">
        <v>5757</v>
      </c>
      <c r="B5">
        <v>19125</v>
      </c>
      <c r="C5" t="s">
        <v>5754</v>
      </c>
      <c r="D5" t="s">
        <v>162</v>
      </c>
      <c r="E5" t="s">
        <v>1157</v>
      </c>
      <c r="F5" s="233" t="s">
        <v>1155</v>
      </c>
      <c r="G5" s="214">
        <v>1442.9200000000005</v>
      </c>
      <c r="H5" s="214">
        <v>1405.9999999999998</v>
      </c>
      <c r="I5" s="214">
        <v>2990.7</v>
      </c>
      <c r="J5" s="214">
        <v>4655.05</v>
      </c>
      <c r="K5" s="214">
        <v>3291.6</v>
      </c>
      <c r="L5" s="214">
        <v>2501.7599999999998</v>
      </c>
      <c r="M5" s="214">
        <v>19</v>
      </c>
      <c r="N5" s="214">
        <v>19</v>
      </c>
    </row>
    <row r="6" spans="1:14" x14ac:dyDescent="0.35">
      <c r="A6" t="s">
        <v>5757</v>
      </c>
      <c r="B6">
        <v>19115</v>
      </c>
      <c r="C6" t="s">
        <v>5754</v>
      </c>
      <c r="D6" t="s">
        <v>270</v>
      </c>
      <c r="E6" t="s">
        <v>1157</v>
      </c>
      <c r="F6" s="233" t="s">
        <v>1155</v>
      </c>
      <c r="G6" s="214">
        <v>757.01999999999987</v>
      </c>
      <c r="H6" s="214">
        <v>784.69999999999993</v>
      </c>
      <c r="I6" s="214">
        <v>1119.25</v>
      </c>
      <c r="J6" s="214">
        <v>1708.25</v>
      </c>
      <c r="K6" s="214">
        <v>1630.2</v>
      </c>
      <c r="L6" s="214">
        <v>1874.9799999999998</v>
      </c>
      <c r="M6" s="214">
        <v>20</v>
      </c>
      <c r="N6" s="214">
        <v>11</v>
      </c>
    </row>
    <row r="7" spans="1:14" x14ac:dyDescent="0.35">
      <c r="A7" t="s">
        <v>5757</v>
      </c>
      <c r="B7">
        <v>19135</v>
      </c>
      <c r="C7" t="s">
        <v>5754</v>
      </c>
      <c r="D7" t="s">
        <v>309</v>
      </c>
      <c r="E7" t="s">
        <v>1157</v>
      </c>
      <c r="F7" s="233" t="s">
        <v>1155</v>
      </c>
      <c r="G7" s="214">
        <v>1233.0999999999997</v>
      </c>
      <c r="H7" s="214">
        <v>1194.7899999999997</v>
      </c>
      <c r="I7" s="214">
        <v>3712.05</v>
      </c>
      <c r="J7" s="214">
        <v>5343.25</v>
      </c>
      <c r="K7" s="214">
        <v>3119.6000000000004</v>
      </c>
      <c r="L7" s="214">
        <v>2450.61</v>
      </c>
      <c r="M7" s="214">
        <v>27</v>
      </c>
      <c r="N7" s="214">
        <v>23</v>
      </c>
    </row>
    <row r="8" spans="1:14" x14ac:dyDescent="0.35">
      <c r="A8" t="s">
        <v>5757</v>
      </c>
      <c r="B8">
        <v>19315</v>
      </c>
      <c r="C8" t="s">
        <v>5756</v>
      </c>
      <c r="D8" t="s">
        <v>139</v>
      </c>
      <c r="E8" t="s">
        <v>1157</v>
      </c>
      <c r="F8" s="233" t="s">
        <v>1155</v>
      </c>
      <c r="G8" s="214">
        <v>2071.9300000000003</v>
      </c>
      <c r="H8" s="214">
        <v>1890.6600000000003</v>
      </c>
      <c r="I8" s="214">
        <v>4849.5</v>
      </c>
      <c r="J8" s="214">
        <v>7007</v>
      </c>
      <c r="K8" s="214">
        <v>5595.75</v>
      </c>
      <c r="L8" s="214">
        <v>4916.1000000000004</v>
      </c>
      <c r="M8" s="214">
        <v>80</v>
      </c>
      <c r="N8" s="214">
        <v>79</v>
      </c>
    </row>
    <row r="9" spans="1:14" x14ac:dyDescent="0.35">
      <c r="A9" t="s">
        <v>5757</v>
      </c>
      <c r="B9">
        <v>10152</v>
      </c>
      <c r="C9" t="s">
        <v>5756</v>
      </c>
      <c r="D9" t="s">
        <v>204</v>
      </c>
      <c r="E9" t="s">
        <v>1157</v>
      </c>
      <c r="F9" s="233" t="s">
        <v>1155</v>
      </c>
      <c r="G9" s="214">
        <v>4512.7000000000016</v>
      </c>
      <c r="H9" s="214">
        <v>4313.9900000000007</v>
      </c>
      <c r="I9" s="214">
        <v>8621.86</v>
      </c>
      <c r="J9" s="214">
        <v>11423.870000000004</v>
      </c>
      <c r="K9" s="214">
        <v>11545.539999999994</v>
      </c>
      <c r="L9" s="214">
        <v>9353.64</v>
      </c>
      <c r="M9" s="214">
        <v>80</v>
      </c>
      <c r="N9" s="214">
        <v>63</v>
      </c>
    </row>
    <row r="10" spans="1:14" x14ac:dyDescent="0.35">
      <c r="A10" t="s">
        <v>5757</v>
      </c>
      <c r="B10">
        <v>88165</v>
      </c>
      <c r="C10" t="s">
        <v>5756</v>
      </c>
      <c r="D10" t="s">
        <v>281</v>
      </c>
      <c r="E10" t="s">
        <v>1157</v>
      </c>
      <c r="F10" s="233" t="s">
        <v>1155</v>
      </c>
      <c r="G10" s="214">
        <v>4613.2500000000036</v>
      </c>
      <c r="H10" s="214">
        <v>4559.6299999999992</v>
      </c>
      <c r="I10" s="214">
        <v>4931.95</v>
      </c>
      <c r="J10" s="214">
        <v>8023</v>
      </c>
      <c r="K10" s="214">
        <v>9232.0499999999993</v>
      </c>
      <c r="L10" s="214">
        <v>8700.98</v>
      </c>
      <c r="M10" s="214">
        <v>130</v>
      </c>
      <c r="N10" s="214">
        <v>120</v>
      </c>
    </row>
    <row r="11" spans="1:14" x14ac:dyDescent="0.35">
      <c r="A11" t="s">
        <v>5757</v>
      </c>
      <c r="B11">
        <v>19505</v>
      </c>
      <c r="C11" t="s">
        <v>338</v>
      </c>
      <c r="D11" t="s">
        <v>338</v>
      </c>
      <c r="E11" t="s">
        <v>1157</v>
      </c>
      <c r="F11" s="233" t="s">
        <v>1155</v>
      </c>
      <c r="G11" s="214">
        <v>556.53000000000009</v>
      </c>
      <c r="H11" s="214">
        <v>576.13</v>
      </c>
      <c r="I11" s="214">
        <v>2256</v>
      </c>
      <c r="J11" s="214">
        <v>2401</v>
      </c>
      <c r="K11" s="214">
        <v>2510.1</v>
      </c>
      <c r="L11" s="214">
        <v>2049</v>
      </c>
      <c r="M11" s="214">
        <v>11</v>
      </c>
      <c r="N11" s="214">
        <v>11</v>
      </c>
    </row>
    <row r="12" spans="1:14" x14ac:dyDescent="0.35">
      <c r="A12" t="s">
        <v>5757</v>
      </c>
      <c r="B12">
        <v>19215</v>
      </c>
      <c r="C12" t="s">
        <v>5755</v>
      </c>
      <c r="D12" t="s">
        <v>69</v>
      </c>
      <c r="E12" t="s">
        <v>1157</v>
      </c>
      <c r="F12" s="233" t="s">
        <v>1155</v>
      </c>
      <c r="G12" s="214">
        <v>0</v>
      </c>
      <c r="H12" s="214">
        <v>0</v>
      </c>
      <c r="I12" s="214">
        <v>0</v>
      </c>
      <c r="J12" s="214">
        <v>0</v>
      </c>
      <c r="K12" s="214">
        <v>0</v>
      </c>
      <c r="L12" s="214">
        <v>0</v>
      </c>
      <c r="M12" s="214">
        <v>0</v>
      </c>
      <c r="N12" s="214">
        <v>0</v>
      </c>
    </row>
    <row r="13" spans="1:14" x14ac:dyDescent="0.35">
      <c r="A13" t="s">
        <v>5757</v>
      </c>
      <c r="B13">
        <v>19215</v>
      </c>
      <c r="C13" t="s">
        <v>5755</v>
      </c>
      <c r="D13" t="s">
        <v>70</v>
      </c>
      <c r="E13" t="s">
        <v>1157</v>
      </c>
      <c r="F13" s="233" t="s">
        <v>1155</v>
      </c>
      <c r="G13" s="214">
        <v>1636.139999999999</v>
      </c>
      <c r="H13" s="214">
        <v>1613.1000000000001</v>
      </c>
      <c r="I13" s="214">
        <v>5538.75</v>
      </c>
      <c r="J13" s="214">
        <v>8288.75</v>
      </c>
      <c r="K13" s="214">
        <v>5736.75</v>
      </c>
      <c r="L13" s="214">
        <v>5348</v>
      </c>
      <c r="M13" s="214">
        <v>73</v>
      </c>
      <c r="N13" s="214">
        <v>57</v>
      </c>
    </row>
    <row r="14" spans="1:14" x14ac:dyDescent="0.35">
      <c r="A14" t="s">
        <v>5757</v>
      </c>
      <c r="B14">
        <v>19215</v>
      </c>
      <c r="C14" t="s">
        <v>5755</v>
      </c>
      <c r="D14" t="s">
        <v>110</v>
      </c>
      <c r="E14" t="s">
        <v>1157</v>
      </c>
      <c r="F14" s="233" t="s">
        <v>1155</v>
      </c>
      <c r="G14" s="214">
        <v>0</v>
      </c>
      <c r="H14" s="214">
        <v>0</v>
      </c>
      <c r="I14" s="214">
        <v>0</v>
      </c>
      <c r="J14" s="214">
        <v>0</v>
      </c>
      <c r="K14" s="214">
        <v>0</v>
      </c>
      <c r="L14" s="214">
        <v>0</v>
      </c>
      <c r="M14" s="214">
        <v>0</v>
      </c>
      <c r="N14" s="214">
        <v>0</v>
      </c>
    </row>
    <row r="15" spans="1:14" x14ac:dyDescent="0.35">
      <c r="A15" t="s">
        <v>5757</v>
      </c>
      <c r="B15">
        <v>19205</v>
      </c>
      <c r="C15" t="s">
        <v>5755</v>
      </c>
      <c r="D15" t="s">
        <v>227</v>
      </c>
      <c r="E15" t="s">
        <v>1157</v>
      </c>
      <c r="F15" s="233" t="s">
        <v>1155</v>
      </c>
      <c r="G15" s="214">
        <v>620.55999999999995</v>
      </c>
      <c r="H15" s="214">
        <v>727.82</v>
      </c>
      <c r="I15" s="214">
        <v>2815.75</v>
      </c>
      <c r="J15" s="214">
        <v>4118.75</v>
      </c>
      <c r="K15" s="214">
        <v>3267</v>
      </c>
      <c r="L15" s="214">
        <v>2828</v>
      </c>
      <c r="M15" s="214">
        <v>8</v>
      </c>
      <c r="N15" s="214">
        <v>8</v>
      </c>
    </row>
    <row r="16" spans="1:14" x14ac:dyDescent="0.35">
      <c r="A16" t="s">
        <v>5757</v>
      </c>
      <c r="B16">
        <v>19205</v>
      </c>
      <c r="C16" t="s">
        <v>5755</v>
      </c>
      <c r="D16" t="s">
        <v>5042</v>
      </c>
      <c r="E16" t="s">
        <v>1157</v>
      </c>
      <c r="F16" s="233" t="s">
        <v>1155</v>
      </c>
      <c r="G16" s="214">
        <v>0</v>
      </c>
      <c r="H16" s="214">
        <v>0</v>
      </c>
      <c r="I16" s="214">
        <v>0</v>
      </c>
      <c r="J16" s="214">
        <v>0</v>
      </c>
      <c r="K16" s="214">
        <v>0</v>
      </c>
      <c r="L16" s="214">
        <v>0</v>
      </c>
      <c r="M16" s="214">
        <v>0</v>
      </c>
      <c r="N16" s="214">
        <v>0</v>
      </c>
    </row>
    <row r="17" spans="1:14" x14ac:dyDescent="0.35">
      <c r="A17" t="s">
        <v>5757</v>
      </c>
      <c r="B17">
        <v>19205</v>
      </c>
      <c r="C17" t="s">
        <v>5755</v>
      </c>
      <c r="D17" t="s">
        <v>5394</v>
      </c>
      <c r="E17" t="s">
        <v>1157</v>
      </c>
      <c r="F17" s="233" t="s">
        <v>1155</v>
      </c>
      <c r="G17" s="214">
        <v>0</v>
      </c>
      <c r="H17" s="214">
        <v>0</v>
      </c>
      <c r="I17" s="214">
        <v>0</v>
      </c>
      <c r="J17" s="214">
        <v>0</v>
      </c>
      <c r="K17" s="214">
        <v>0</v>
      </c>
      <c r="L17" s="214">
        <v>0</v>
      </c>
      <c r="M17" s="214">
        <v>0</v>
      </c>
      <c r="N17" s="214">
        <v>0</v>
      </c>
    </row>
    <row r="18" spans="1:14" x14ac:dyDescent="0.35">
      <c r="A18" t="s">
        <v>5757</v>
      </c>
      <c r="B18">
        <v>19215</v>
      </c>
      <c r="C18" t="s">
        <v>5755</v>
      </c>
      <c r="D18" t="s">
        <v>5071</v>
      </c>
      <c r="E18" t="s">
        <v>1157</v>
      </c>
      <c r="F18" s="233" t="s">
        <v>1155</v>
      </c>
      <c r="G18" s="214">
        <v>0</v>
      </c>
      <c r="H18" s="214">
        <v>0</v>
      </c>
      <c r="I18" s="214">
        <v>0</v>
      </c>
      <c r="J18" s="214">
        <v>0</v>
      </c>
      <c r="K18" s="214">
        <v>0</v>
      </c>
      <c r="L18" s="214">
        <v>0</v>
      </c>
      <c r="M18" s="214">
        <v>0</v>
      </c>
      <c r="N18" s="214">
        <v>0</v>
      </c>
    </row>
    <row r="19" spans="1:14" x14ac:dyDescent="0.35">
      <c r="A19" t="s">
        <v>5757</v>
      </c>
      <c r="B19">
        <v>19215</v>
      </c>
      <c r="C19" t="s">
        <v>5755</v>
      </c>
      <c r="D19" t="s">
        <v>5265</v>
      </c>
      <c r="E19" t="s">
        <v>1157</v>
      </c>
      <c r="F19" s="233" t="s">
        <v>1155</v>
      </c>
      <c r="G19" s="214">
        <v>0</v>
      </c>
      <c r="H19" s="214">
        <v>0</v>
      </c>
      <c r="I19" s="214">
        <v>0</v>
      </c>
      <c r="J19" s="214">
        <v>0</v>
      </c>
      <c r="K19" s="214">
        <v>0</v>
      </c>
      <c r="L19" s="214">
        <v>0</v>
      </c>
      <c r="M19" s="214">
        <v>0</v>
      </c>
      <c r="N19" s="214">
        <v>0</v>
      </c>
    </row>
    <row r="20" spans="1:14" x14ac:dyDescent="0.35">
      <c r="A20" t="s">
        <v>5757</v>
      </c>
      <c r="B20">
        <v>19215</v>
      </c>
      <c r="C20" t="s">
        <v>5755</v>
      </c>
      <c r="D20" t="s">
        <v>5396</v>
      </c>
      <c r="E20" t="s">
        <v>1157</v>
      </c>
      <c r="F20" s="233" t="s">
        <v>1155</v>
      </c>
      <c r="G20" s="214">
        <v>0</v>
      </c>
      <c r="H20" s="214">
        <v>0</v>
      </c>
      <c r="I20" s="214">
        <v>0</v>
      </c>
      <c r="J20" s="214">
        <v>0</v>
      </c>
      <c r="K20" s="214">
        <v>0</v>
      </c>
      <c r="L20" s="214">
        <v>0</v>
      </c>
      <c r="M20" s="214">
        <v>0</v>
      </c>
      <c r="N20" s="214">
        <v>0</v>
      </c>
    </row>
    <row r="21" spans="1:14" x14ac:dyDescent="0.35">
      <c r="A21" t="s">
        <v>5757</v>
      </c>
      <c r="B21">
        <v>19215</v>
      </c>
      <c r="C21" t="s">
        <v>5755</v>
      </c>
      <c r="D21" t="s">
        <v>5397</v>
      </c>
      <c r="E21" t="s">
        <v>1157</v>
      </c>
      <c r="F21" s="233" t="s">
        <v>1155</v>
      </c>
      <c r="G21" s="214">
        <v>0</v>
      </c>
      <c r="H21" s="214">
        <v>0</v>
      </c>
      <c r="I21" s="214">
        <v>0</v>
      </c>
      <c r="J21" s="214">
        <v>0</v>
      </c>
      <c r="K21" s="214">
        <v>0</v>
      </c>
      <c r="L21" s="214">
        <v>0</v>
      </c>
      <c r="M21" s="214">
        <v>0</v>
      </c>
      <c r="N21" s="214">
        <v>0</v>
      </c>
    </row>
    <row r="22" spans="1:14" x14ac:dyDescent="0.35">
      <c r="A22" t="s">
        <v>5757</v>
      </c>
      <c r="B22">
        <v>19215</v>
      </c>
      <c r="C22" t="s">
        <v>5755</v>
      </c>
      <c r="D22" t="s">
        <v>5753</v>
      </c>
      <c r="E22" t="s">
        <v>1157</v>
      </c>
      <c r="F22" s="233" t="s">
        <v>1155</v>
      </c>
      <c r="G22" s="214">
        <v>0</v>
      </c>
      <c r="H22" s="214">
        <v>0</v>
      </c>
      <c r="I22" s="214">
        <v>0</v>
      </c>
      <c r="J22" s="214">
        <v>0</v>
      </c>
      <c r="K22" s="214">
        <v>0</v>
      </c>
      <c r="L22" s="214">
        <v>0</v>
      </c>
      <c r="M22" s="214">
        <v>0</v>
      </c>
      <c r="N22" s="214">
        <v>0</v>
      </c>
    </row>
    <row r="23" spans="1:14" x14ac:dyDescent="0.35">
      <c r="A23" t="s">
        <v>5757</v>
      </c>
      <c r="B23">
        <v>19215</v>
      </c>
      <c r="C23" t="s">
        <v>5755</v>
      </c>
      <c r="D23" t="s">
        <v>5721</v>
      </c>
      <c r="E23" t="s">
        <v>1157</v>
      </c>
      <c r="F23" s="233" t="s">
        <v>1155</v>
      </c>
      <c r="G23" s="214">
        <v>0</v>
      </c>
      <c r="H23" s="214">
        <v>0</v>
      </c>
      <c r="I23" s="214">
        <v>0</v>
      </c>
      <c r="J23" s="214">
        <v>0</v>
      </c>
      <c r="K23" s="214">
        <v>0</v>
      </c>
      <c r="L23" s="214">
        <v>0</v>
      </c>
      <c r="M23" s="214">
        <v>0</v>
      </c>
      <c r="N23" s="214">
        <v>0</v>
      </c>
    </row>
    <row r="24" spans="1:14" x14ac:dyDescent="0.35">
      <c r="A24" t="s">
        <v>5757</v>
      </c>
      <c r="B24">
        <v>19215</v>
      </c>
      <c r="C24" t="s">
        <v>5755</v>
      </c>
      <c r="D24" t="s">
        <v>5752</v>
      </c>
      <c r="E24" t="s">
        <v>1157</v>
      </c>
      <c r="F24" s="233" t="s">
        <v>1155</v>
      </c>
      <c r="G24" s="214">
        <v>0</v>
      </c>
      <c r="H24" s="214">
        <v>0</v>
      </c>
      <c r="I24" s="214">
        <v>0</v>
      </c>
      <c r="J24" s="214">
        <v>0</v>
      </c>
      <c r="K24" s="214">
        <v>0</v>
      </c>
      <c r="L24" s="214">
        <v>0</v>
      </c>
      <c r="M24" s="214">
        <v>0</v>
      </c>
      <c r="N24" s="214">
        <v>0</v>
      </c>
    </row>
    <row r="25" spans="1:14" x14ac:dyDescent="0.35">
      <c r="A25" t="s">
        <v>5757</v>
      </c>
      <c r="B25">
        <v>19215</v>
      </c>
      <c r="C25" t="s">
        <v>5755</v>
      </c>
      <c r="D25" t="s">
        <v>5098</v>
      </c>
      <c r="E25" t="s">
        <v>1157</v>
      </c>
      <c r="F25" s="233" t="s">
        <v>1155</v>
      </c>
      <c r="G25" s="214">
        <v>0</v>
      </c>
      <c r="H25" s="214">
        <v>0</v>
      </c>
      <c r="I25" s="214">
        <v>0</v>
      </c>
      <c r="J25" s="214">
        <v>0</v>
      </c>
      <c r="K25" s="214">
        <v>0</v>
      </c>
      <c r="L25" s="214">
        <v>0</v>
      </c>
      <c r="M25" s="214">
        <v>0</v>
      </c>
      <c r="N25" s="214">
        <v>0</v>
      </c>
    </row>
    <row r="26" spans="1:14" x14ac:dyDescent="0.35">
      <c r="A26" t="s">
        <v>5757</v>
      </c>
      <c r="B26">
        <v>19225</v>
      </c>
      <c r="C26" t="s">
        <v>5755</v>
      </c>
      <c r="D26" t="s">
        <v>343</v>
      </c>
      <c r="E26" t="s">
        <v>1157</v>
      </c>
      <c r="F26" s="233" t="s">
        <v>1155</v>
      </c>
      <c r="G26" s="214">
        <v>1840.4599999999991</v>
      </c>
      <c r="H26" s="214">
        <v>1772.6799999999994</v>
      </c>
      <c r="I26" s="214">
        <v>1825.26</v>
      </c>
      <c r="J26" s="214">
        <v>3011.17</v>
      </c>
      <c r="K26" s="214">
        <v>3762.27</v>
      </c>
      <c r="L26" s="214">
        <v>3014.5200000000004</v>
      </c>
      <c r="M26" s="214">
        <v>22</v>
      </c>
      <c r="N26" s="214">
        <v>20</v>
      </c>
    </row>
    <row r="27" spans="1:14" x14ac:dyDescent="0.35">
      <c r="A27" t="s">
        <v>5757</v>
      </c>
      <c r="B27">
        <v>19235</v>
      </c>
      <c r="C27" t="s">
        <v>5755</v>
      </c>
      <c r="D27" t="s">
        <v>361</v>
      </c>
      <c r="E27" t="s">
        <v>1157</v>
      </c>
      <c r="F27" s="233" t="s">
        <v>1155</v>
      </c>
      <c r="G27" s="214">
        <v>496.36999999999989</v>
      </c>
      <c r="H27" s="214">
        <v>524.49</v>
      </c>
      <c r="I27" s="214">
        <v>1757.6</v>
      </c>
      <c r="J27" s="214">
        <v>3341.85</v>
      </c>
      <c r="K27" s="214">
        <v>1111.9000000000001</v>
      </c>
      <c r="L27" s="214">
        <v>1189.9099999999999</v>
      </c>
      <c r="M27" s="214">
        <v>24</v>
      </c>
      <c r="N27" s="214">
        <v>23</v>
      </c>
    </row>
    <row r="28" spans="1:14" x14ac:dyDescent="0.35">
      <c r="A28" t="s">
        <v>5757</v>
      </c>
      <c r="B28">
        <v>19325</v>
      </c>
      <c r="C28" t="s">
        <v>5756</v>
      </c>
      <c r="D28" t="s">
        <v>1257</v>
      </c>
      <c r="E28" t="s">
        <v>1157</v>
      </c>
      <c r="F28" s="233" t="s">
        <v>1155</v>
      </c>
      <c r="G28" s="214">
        <v>0</v>
      </c>
      <c r="H28" s="214">
        <v>0</v>
      </c>
      <c r="I28" s="214">
        <v>1039.5</v>
      </c>
      <c r="J28" s="214">
        <v>2323.5</v>
      </c>
      <c r="K28" s="214">
        <v>0</v>
      </c>
      <c r="L28" s="214">
        <v>0</v>
      </c>
      <c r="M28" s="214">
        <v>0</v>
      </c>
      <c r="N28" s="214">
        <v>0</v>
      </c>
    </row>
    <row r="29" spans="1:14" x14ac:dyDescent="0.35">
      <c r="A29" t="s">
        <v>5757</v>
      </c>
      <c r="B29">
        <v>19145</v>
      </c>
      <c r="C29" t="s">
        <v>5754</v>
      </c>
      <c r="D29" t="s">
        <v>4</v>
      </c>
      <c r="E29" t="s">
        <v>1158</v>
      </c>
      <c r="F29" s="233" t="s">
        <v>1155</v>
      </c>
      <c r="G29" s="214">
        <v>274.27000000000004</v>
      </c>
      <c r="H29" s="214">
        <v>327.19000000000005</v>
      </c>
      <c r="I29" s="214">
        <v>1892.5</v>
      </c>
      <c r="J29" s="214">
        <v>3559.5</v>
      </c>
      <c r="K29" s="214">
        <v>1313.0500000000002</v>
      </c>
      <c r="L29" s="214">
        <v>724</v>
      </c>
      <c r="M29" s="214">
        <v>11</v>
      </c>
      <c r="N29" s="214">
        <v>8</v>
      </c>
    </row>
    <row r="30" spans="1:14" x14ac:dyDescent="0.35">
      <c r="A30" t="s">
        <v>5757</v>
      </c>
      <c r="B30">
        <v>19105</v>
      </c>
      <c r="C30" t="s">
        <v>5754</v>
      </c>
      <c r="D30" t="s">
        <v>35</v>
      </c>
      <c r="E30" t="s">
        <v>1158</v>
      </c>
      <c r="F30" s="233" t="s">
        <v>1155</v>
      </c>
      <c r="G30" s="214">
        <v>796.1099999999999</v>
      </c>
      <c r="H30" s="214">
        <v>785.93000000000006</v>
      </c>
      <c r="I30" s="214">
        <v>1926.21</v>
      </c>
      <c r="J30" s="214">
        <v>2711.7200000000003</v>
      </c>
      <c r="K30" s="214">
        <v>2260.36</v>
      </c>
      <c r="L30" s="214">
        <v>1543.41</v>
      </c>
      <c r="M30" s="214">
        <v>16</v>
      </c>
      <c r="N30" s="214">
        <v>16</v>
      </c>
    </row>
    <row r="31" spans="1:14" x14ac:dyDescent="0.35">
      <c r="A31" t="s">
        <v>5757</v>
      </c>
      <c r="B31">
        <v>19145</v>
      </c>
      <c r="C31" t="s">
        <v>5754</v>
      </c>
      <c r="D31" t="s">
        <v>63</v>
      </c>
      <c r="E31" t="s">
        <v>1158</v>
      </c>
      <c r="F31" s="233" t="s">
        <v>1155</v>
      </c>
      <c r="G31" s="214">
        <v>0</v>
      </c>
      <c r="H31" s="214">
        <v>0</v>
      </c>
      <c r="I31" s="214">
        <v>0</v>
      </c>
      <c r="J31" s="214">
        <v>0</v>
      </c>
      <c r="K31" s="214">
        <v>0</v>
      </c>
      <c r="L31" s="214">
        <v>0</v>
      </c>
      <c r="M31" s="214">
        <v>0</v>
      </c>
      <c r="N31" s="214">
        <v>0</v>
      </c>
    </row>
    <row r="32" spans="1:14" x14ac:dyDescent="0.35">
      <c r="A32" t="s">
        <v>5757</v>
      </c>
      <c r="B32">
        <v>19125</v>
      </c>
      <c r="C32" t="s">
        <v>5754</v>
      </c>
      <c r="D32" t="s">
        <v>162</v>
      </c>
      <c r="E32" t="s">
        <v>1158</v>
      </c>
      <c r="F32" s="233" t="s">
        <v>1155</v>
      </c>
      <c r="G32" s="214">
        <v>1055.8199999999995</v>
      </c>
      <c r="H32" s="214">
        <v>1021.34</v>
      </c>
      <c r="I32" s="214">
        <v>2191.35</v>
      </c>
      <c r="J32" s="214">
        <v>3753</v>
      </c>
      <c r="K32" s="214">
        <v>2822.9</v>
      </c>
      <c r="L32" s="214">
        <v>2272.02</v>
      </c>
      <c r="M32" s="214">
        <v>19</v>
      </c>
      <c r="N32" s="214">
        <v>19</v>
      </c>
    </row>
    <row r="33" spans="1:14" x14ac:dyDescent="0.35">
      <c r="A33" t="s">
        <v>5757</v>
      </c>
      <c r="B33">
        <v>19115</v>
      </c>
      <c r="C33" t="s">
        <v>5754</v>
      </c>
      <c r="D33" t="s">
        <v>270</v>
      </c>
      <c r="E33" t="s">
        <v>1158</v>
      </c>
      <c r="F33" s="233" t="s">
        <v>1155</v>
      </c>
      <c r="G33" s="214">
        <v>526</v>
      </c>
      <c r="H33" s="214">
        <v>498.97999999999996</v>
      </c>
      <c r="I33" s="214">
        <v>841</v>
      </c>
      <c r="J33" s="214">
        <v>1264</v>
      </c>
      <c r="K33" s="214">
        <v>1531.1999999999998</v>
      </c>
      <c r="L33" s="214">
        <v>1724.8399999999997</v>
      </c>
      <c r="M33" s="214">
        <v>12</v>
      </c>
      <c r="N33" s="214">
        <v>6</v>
      </c>
    </row>
    <row r="34" spans="1:14" x14ac:dyDescent="0.35">
      <c r="A34" t="s">
        <v>5757</v>
      </c>
      <c r="B34">
        <v>19135</v>
      </c>
      <c r="C34" t="s">
        <v>5754</v>
      </c>
      <c r="D34" t="s">
        <v>309</v>
      </c>
      <c r="E34" t="s">
        <v>1158</v>
      </c>
      <c r="F34" s="233" t="s">
        <v>1155</v>
      </c>
      <c r="G34" s="214">
        <v>1778.9099999999999</v>
      </c>
      <c r="H34" s="214">
        <v>1715.78</v>
      </c>
      <c r="I34" s="214">
        <v>3269.75</v>
      </c>
      <c r="J34" s="214">
        <v>4361.75</v>
      </c>
      <c r="K34" s="214">
        <v>2326.25</v>
      </c>
      <c r="L34" s="214">
        <v>2584.4200000000005</v>
      </c>
      <c r="M34" s="214">
        <v>22</v>
      </c>
      <c r="N34" s="214">
        <v>21</v>
      </c>
    </row>
    <row r="35" spans="1:14" x14ac:dyDescent="0.35">
      <c r="A35" t="s">
        <v>5757</v>
      </c>
      <c r="B35">
        <v>19315</v>
      </c>
      <c r="C35" t="s">
        <v>5756</v>
      </c>
      <c r="D35" t="s">
        <v>139</v>
      </c>
      <c r="E35" t="s">
        <v>1158</v>
      </c>
      <c r="F35" s="233" t="s">
        <v>1155</v>
      </c>
      <c r="G35" s="214">
        <v>1121.2599999999995</v>
      </c>
      <c r="H35" s="214">
        <v>1035.8699999999999</v>
      </c>
      <c r="I35" s="214">
        <v>3416</v>
      </c>
      <c r="J35" s="214">
        <v>5101.5</v>
      </c>
      <c r="K35" s="214">
        <v>5460</v>
      </c>
      <c r="L35" s="214">
        <v>4220</v>
      </c>
      <c r="M35" s="214">
        <v>38</v>
      </c>
      <c r="N35" s="214">
        <v>37</v>
      </c>
    </row>
    <row r="36" spans="1:14" x14ac:dyDescent="0.35">
      <c r="A36" t="s">
        <v>5757</v>
      </c>
      <c r="B36">
        <v>10152</v>
      </c>
      <c r="C36" t="s">
        <v>5756</v>
      </c>
      <c r="D36" t="s">
        <v>204</v>
      </c>
      <c r="E36" t="s">
        <v>1158</v>
      </c>
      <c r="F36" s="233" t="s">
        <v>1155</v>
      </c>
      <c r="G36" s="214">
        <v>4374.4699999999993</v>
      </c>
      <c r="H36" s="214">
        <v>4682.8700000000008</v>
      </c>
      <c r="I36" s="214">
        <v>6015.1899999999987</v>
      </c>
      <c r="J36" s="214">
        <v>9220.4600000000009</v>
      </c>
      <c r="K36" s="214">
        <v>10083.570000000002</v>
      </c>
      <c r="L36" s="214">
        <v>9182.8600000000024</v>
      </c>
      <c r="M36" s="214">
        <v>69</v>
      </c>
      <c r="N36" s="214">
        <v>55</v>
      </c>
    </row>
    <row r="37" spans="1:14" x14ac:dyDescent="0.35">
      <c r="A37" t="s">
        <v>5757</v>
      </c>
      <c r="B37">
        <v>88165</v>
      </c>
      <c r="C37" t="s">
        <v>5756</v>
      </c>
      <c r="D37" t="s">
        <v>281</v>
      </c>
      <c r="E37" t="s">
        <v>1158</v>
      </c>
      <c r="F37" s="233" t="s">
        <v>1155</v>
      </c>
      <c r="G37" s="214">
        <v>4130.49</v>
      </c>
      <c r="H37" s="214">
        <v>4146.0600000000013</v>
      </c>
      <c r="I37" s="214">
        <v>4138.5</v>
      </c>
      <c r="J37" s="214">
        <v>7045.2</v>
      </c>
      <c r="K37" s="214">
        <v>7273.8499999999995</v>
      </c>
      <c r="L37" s="214">
        <v>6951.9500000000007</v>
      </c>
      <c r="M37" s="214">
        <v>116</v>
      </c>
      <c r="N37" s="214">
        <v>108</v>
      </c>
    </row>
    <row r="38" spans="1:14" x14ac:dyDescent="0.35">
      <c r="A38" t="s">
        <v>5757</v>
      </c>
      <c r="B38">
        <v>19505</v>
      </c>
      <c r="C38" t="s">
        <v>338</v>
      </c>
      <c r="D38" t="s">
        <v>338</v>
      </c>
      <c r="E38" t="s">
        <v>1158</v>
      </c>
      <c r="F38" s="233" t="s">
        <v>1155</v>
      </c>
      <c r="G38" s="214">
        <v>2605.440000000001</v>
      </c>
      <c r="H38" s="214">
        <v>2652.83</v>
      </c>
      <c r="I38" s="214">
        <v>4231</v>
      </c>
      <c r="J38" s="214">
        <v>4251</v>
      </c>
      <c r="K38" s="214">
        <v>3434.1</v>
      </c>
      <c r="L38" s="214">
        <v>3528</v>
      </c>
      <c r="M38" s="214">
        <v>32</v>
      </c>
      <c r="N38" s="214">
        <v>32</v>
      </c>
    </row>
    <row r="39" spans="1:14" x14ac:dyDescent="0.35">
      <c r="A39" t="s">
        <v>5757</v>
      </c>
      <c r="B39">
        <v>19215</v>
      </c>
      <c r="C39" t="s">
        <v>5755</v>
      </c>
      <c r="D39" t="s">
        <v>69</v>
      </c>
      <c r="E39" t="s">
        <v>1158</v>
      </c>
      <c r="F39" s="233" t="s">
        <v>1155</v>
      </c>
      <c r="G39" s="214">
        <v>0</v>
      </c>
      <c r="H39" s="214">
        <v>0</v>
      </c>
      <c r="I39" s="214">
        <v>0</v>
      </c>
      <c r="J39" s="214">
        <v>0</v>
      </c>
      <c r="K39" s="214">
        <v>0</v>
      </c>
      <c r="L39" s="214">
        <v>0</v>
      </c>
      <c r="M39" s="214">
        <v>0</v>
      </c>
      <c r="N39" s="214">
        <v>0</v>
      </c>
    </row>
    <row r="40" spans="1:14" x14ac:dyDescent="0.35">
      <c r="A40" t="s">
        <v>5757</v>
      </c>
      <c r="B40">
        <v>19215</v>
      </c>
      <c r="C40" t="s">
        <v>5755</v>
      </c>
      <c r="D40" t="s">
        <v>70</v>
      </c>
      <c r="E40" t="s">
        <v>1158</v>
      </c>
      <c r="F40" s="233" t="s">
        <v>1155</v>
      </c>
      <c r="G40" s="214">
        <v>1087.9099999999999</v>
      </c>
      <c r="H40" s="214">
        <v>998.60000000000014</v>
      </c>
      <c r="I40" s="214">
        <v>4769.75</v>
      </c>
      <c r="J40" s="214">
        <v>7027</v>
      </c>
      <c r="K40" s="214">
        <v>4470.2</v>
      </c>
      <c r="L40" s="214">
        <v>3264</v>
      </c>
      <c r="M40" s="214">
        <v>42</v>
      </c>
      <c r="N40" s="214">
        <v>38</v>
      </c>
    </row>
    <row r="41" spans="1:14" x14ac:dyDescent="0.35">
      <c r="A41" t="s">
        <v>5757</v>
      </c>
      <c r="B41">
        <v>19215</v>
      </c>
      <c r="C41" t="s">
        <v>5755</v>
      </c>
      <c r="D41" t="s">
        <v>110</v>
      </c>
      <c r="E41" t="s">
        <v>1158</v>
      </c>
      <c r="F41" s="233" t="s">
        <v>1155</v>
      </c>
      <c r="G41" s="214">
        <v>0</v>
      </c>
      <c r="H41" s="214">
        <v>0</v>
      </c>
      <c r="I41" s="214">
        <v>0</v>
      </c>
      <c r="J41" s="214">
        <v>0</v>
      </c>
      <c r="K41" s="214">
        <v>0</v>
      </c>
      <c r="L41" s="214">
        <v>0</v>
      </c>
      <c r="M41" s="214">
        <v>0</v>
      </c>
      <c r="N41" s="214">
        <v>0</v>
      </c>
    </row>
    <row r="42" spans="1:14" x14ac:dyDescent="0.35">
      <c r="A42" t="s">
        <v>5757</v>
      </c>
      <c r="B42">
        <v>19205</v>
      </c>
      <c r="C42" t="s">
        <v>5755</v>
      </c>
      <c r="D42" t="s">
        <v>227</v>
      </c>
      <c r="E42" t="s">
        <v>1158</v>
      </c>
      <c r="F42" s="233" t="s">
        <v>1155</v>
      </c>
      <c r="G42" s="214">
        <v>424.69999999999982</v>
      </c>
      <c r="H42" s="214">
        <v>536.40000000000009</v>
      </c>
      <c r="I42" s="214">
        <v>2567.5</v>
      </c>
      <c r="J42" s="214">
        <v>3464</v>
      </c>
      <c r="K42" s="214">
        <v>1155.75</v>
      </c>
      <c r="L42" s="214">
        <v>821</v>
      </c>
      <c r="M42" s="214">
        <v>10</v>
      </c>
      <c r="N42" s="214">
        <v>10</v>
      </c>
    </row>
    <row r="43" spans="1:14" x14ac:dyDescent="0.35">
      <c r="A43" t="s">
        <v>5757</v>
      </c>
      <c r="B43">
        <v>19205</v>
      </c>
      <c r="C43" t="s">
        <v>5755</v>
      </c>
      <c r="D43" t="s">
        <v>5042</v>
      </c>
      <c r="E43" t="s">
        <v>1158</v>
      </c>
      <c r="F43" s="233" t="s">
        <v>1155</v>
      </c>
      <c r="G43" s="214">
        <v>0</v>
      </c>
      <c r="H43" s="214">
        <v>0</v>
      </c>
      <c r="I43" s="214">
        <v>0</v>
      </c>
      <c r="J43" s="214">
        <v>0</v>
      </c>
      <c r="K43" s="214">
        <v>0</v>
      </c>
      <c r="L43" s="214">
        <v>0</v>
      </c>
      <c r="M43" s="214">
        <v>0</v>
      </c>
      <c r="N43" s="214">
        <v>0</v>
      </c>
    </row>
    <row r="44" spans="1:14" x14ac:dyDescent="0.35">
      <c r="A44" t="s">
        <v>5757</v>
      </c>
      <c r="B44">
        <v>19205</v>
      </c>
      <c r="C44" t="s">
        <v>5755</v>
      </c>
      <c r="D44" t="s">
        <v>5394</v>
      </c>
      <c r="E44" t="s">
        <v>1158</v>
      </c>
      <c r="F44" s="233" t="s">
        <v>1155</v>
      </c>
      <c r="G44" s="214">
        <v>0</v>
      </c>
      <c r="H44" s="214">
        <v>0</v>
      </c>
      <c r="I44" s="214">
        <v>0</v>
      </c>
      <c r="J44" s="214">
        <v>0</v>
      </c>
      <c r="K44" s="214">
        <v>0</v>
      </c>
      <c r="L44" s="214">
        <v>0</v>
      </c>
      <c r="M44" s="214">
        <v>0</v>
      </c>
      <c r="N44" s="214">
        <v>0</v>
      </c>
    </row>
    <row r="45" spans="1:14" x14ac:dyDescent="0.35">
      <c r="A45" t="s">
        <v>5757</v>
      </c>
      <c r="B45">
        <v>19215</v>
      </c>
      <c r="C45" t="s">
        <v>5755</v>
      </c>
      <c r="D45" t="s">
        <v>5071</v>
      </c>
      <c r="E45" t="s">
        <v>1158</v>
      </c>
      <c r="F45" s="233" t="s">
        <v>1155</v>
      </c>
      <c r="G45" s="214">
        <v>0</v>
      </c>
      <c r="H45" s="214">
        <v>0</v>
      </c>
      <c r="I45" s="214">
        <v>0</v>
      </c>
      <c r="J45" s="214">
        <v>0</v>
      </c>
      <c r="K45" s="214">
        <v>0</v>
      </c>
      <c r="L45" s="214">
        <v>0</v>
      </c>
      <c r="M45" s="214">
        <v>0</v>
      </c>
      <c r="N45" s="214">
        <v>0</v>
      </c>
    </row>
    <row r="46" spans="1:14" x14ac:dyDescent="0.35">
      <c r="A46" t="s">
        <v>5757</v>
      </c>
      <c r="B46">
        <v>19215</v>
      </c>
      <c r="C46" t="s">
        <v>5755</v>
      </c>
      <c r="D46" t="s">
        <v>5265</v>
      </c>
      <c r="E46" t="s">
        <v>1158</v>
      </c>
      <c r="F46" s="233" t="s">
        <v>1155</v>
      </c>
      <c r="G46" s="214">
        <v>0</v>
      </c>
      <c r="H46" s="214">
        <v>0</v>
      </c>
      <c r="I46" s="214">
        <v>0</v>
      </c>
      <c r="J46" s="214">
        <v>0</v>
      </c>
      <c r="K46" s="214">
        <v>0</v>
      </c>
      <c r="L46" s="214">
        <v>0</v>
      </c>
      <c r="M46" s="214">
        <v>0</v>
      </c>
      <c r="N46" s="214">
        <v>0</v>
      </c>
    </row>
    <row r="47" spans="1:14" x14ac:dyDescent="0.35">
      <c r="A47" t="s">
        <v>5757</v>
      </c>
      <c r="B47">
        <v>19215</v>
      </c>
      <c r="C47" t="s">
        <v>5755</v>
      </c>
      <c r="D47" t="s">
        <v>5396</v>
      </c>
      <c r="E47" t="s">
        <v>1158</v>
      </c>
      <c r="F47" s="233" t="s">
        <v>1155</v>
      </c>
      <c r="G47" s="214">
        <v>0</v>
      </c>
      <c r="H47" s="214">
        <v>0</v>
      </c>
      <c r="I47" s="214">
        <v>0</v>
      </c>
      <c r="J47" s="214">
        <v>0</v>
      </c>
      <c r="K47" s="214">
        <v>0</v>
      </c>
      <c r="L47" s="214">
        <v>0</v>
      </c>
      <c r="M47" s="214">
        <v>0</v>
      </c>
      <c r="N47" s="214">
        <v>0</v>
      </c>
    </row>
    <row r="48" spans="1:14" x14ac:dyDescent="0.35">
      <c r="A48" t="s">
        <v>5757</v>
      </c>
      <c r="B48">
        <v>19215</v>
      </c>
      <c r="C48" t="s">
        <v>5755</v>
      </c>
      <c r="D48" t="s">
        <v>5397</v>
      </c>
      <c r="E48" t="s">
        <v>1158</v>
      </c>
      <c r="F48" s="233" t="s">
        <v>1155</v>
      </c>
      <c r="G48" s="214">
        <v>0</v>
      </c>
      <c r="H48" s="214">
        <v>0</v>
      </c>
      <c r="I48" s="214">
        <v>0</v>
      </c>
      <c r="J48" s="214">
        <v>0</v>
      </c>
      <c r="K48" s="214">
        <v>0</v>
      </c>
      <c r="L48" s="214">
        <v>0</v>
      </c>
      <c r="M48" s="214">
        <v>0</v>
      </c>
      <c r="N48" s="214">
        <v>0</v>
      </c>
    </row>
    <row r="49" spans="1:14" x14ac:dyDescent="0.35">
      <c r="A49" t="s">
        <v>5757</v>
      </c>
      <c r="B49">
        <v>19215</v>
      </c>
      <c r="C49" t="s">
        <v>5755</v>
      </c>
      <c r="D49" t="s">
        <v>5753</v>
      </c>
      <c r="E49" t="s">
        <v>1158</v>
      </c>
      <c r="F49" s="233" t="s">
        <v>1155</v>
      </c>
      <c r="G49" s="214">
        <v>0</v>
      </c>
      <c r="H49" s="214">
        <v>0</v>
      </c>
      <c r="I49" s="214">
        <v>0</v>
      </c>
      <c r="J49" s="214">
        <v>0</v>
      </c>
      <c r="K49" s="214">
        <v>0</v>
      </c>
      <c r="L49" s="214">
        <v>0</v>
      </c>
      <c r="M49" s="214">
        <v>0</v>
      </c>
      <c r="N49" s="214">
        <v>0</v>
      </c>
    </row>
    <row r="50" spans="1:14" x14ac:dyDescent="0.35">
      <c r="A50" t="s">
        <v>5757</v>
      </c>
      <c r="B50">
        <v>19215</v>
      </c>
      <c r="C50" t="s">
        <v>5755</v>
      </c>
      <c r="D50" t="s">
        <v>5721</v>
      </c>
      <c r="E50" t="s">
        <v>1158</v>
      </c>
      <c r="F50" s="233" t="s">
        <v>1155</v>
      </c>
      <c r="G50" s="214">
        <v>0</v>
      </c>
      <c r="H50" s="214">
        <v>0</v>
      </c>
      <c r="I50" s="214">
        <v>0</v>
      </c>
      <c r="J50" s="214">
        <v>0</v>
      </c>
      <c r="K50" s="214">
        <v>0</v>
      </c>
      <c r="L50" s="214">
        <v>0</v>
      </c>
      <c r="M50" s="214">
        <v>0</v>
      </c>
      <c r="N50" s="214">
        <v>0</v>
      </c>
    </row>
    <row r="51" spans="1:14" x14ac:dyDescent="0.35">
      <c r="A51" t="s">
        <v>5757</v>
      </c>
      <c r="B51">
        <v>19215</v>
      </c>
      <c r="C51" t="s">
        <v>5755</v>
      </c>
      <c r="D51" t="s">
        <v>5752</v>
      </c>
      <c r="E51" t="s">
        <v>1158</v>
      </c>
      <c r="F51" s="233" t="s">
        <v>1155</v>
      </c>
      <c r="G51" s="214">
        <v>0</v>
      </c>
      <c r="H51" s="214">
        <v>0</v>
      </c>
      <c r="I51" s="214">
        <v>0</v>
      </c>
      <c r="J51" s="214">
        <v>0</v>
      </c>
      <c r="K51" s="214">
        <v>0</v>
      </c>
      <c r="L51" s="214">
        <v>0</v>
      </c>
      <c r="M51" s="214">
        <v>0</v>
      </c>
      <c r="N51" s="214">
        <v>0</v>
      </c>
    </row>
    <row r="52" spans="1:14" x14ac:dyDescent="0.35">
      <c r="A52" t="s">
        <v>5757</v>
      </c>
      <c r="B52">
        <v>19215</v>
      </c>
      <c r="C52" t="s">
        <v>5755</v>
      </c>
      <c r="D52" t="s">
        <v>5098</v>
      </c>
      <c r="E52" t="s">
        <v>1158</v>
      </c>
      <c r="F52" s="233" t="s">
        <v>1155</v>
      </c>
      <c r="G52" s="214">
        <v>1.1599999999999999</v>
      </c>
      <c r="H52" s="214">
        <v>1.04</v>
      </c>
      <c r="I52" s="214">
        <v>0</v>
      </c>
      <c r="J52" s="214">
        <v>0</v>
      </c>
      <c r="K52" s="214">
        <v>0</v>
      </c>
      <c r="L52" s="214">
        <v>0</v>
      </c>
      <c r="M52" s="214">
        <v>1</v>
      </c>
      <c r="N52" s="214">
        <v>1</v>
      </c>
    </row>
    <row r="53" spans="1:14" x14ac:dyDescent="0.35">
      <c r="A53" t="s">
        <v>5757</v>
      </c>
      <c r="B53">
        <v>19225</v>
      </c>
      <c r="C53" t="s">
        <v>5755</v>
      </c>
      <c r="D53" t="s">
        <v>343</v>
      </c>
      <c r="E53" t="s">
        <v>1158</v>
      </c>
      <c r="F53" s="233" t="s">
        <v>1155</v>
      </c>
      <c r="G53" s="214">
        <v>1301.5299999999997</v>
      </c>
      <c r="H53" s="214">
        <v>1349.3999999999996</v>
      </c>
      <c r="I53" s="214">
        <v>1784.8000000000002</v>
      </c>
      <c r="J53" s="214">
        <v>2942.61</v>
      </c>
      <c r="K53" s="214">
        <v>2550.94</v>
      </c>
      <c r="L53" s="214">
        <v>2535.63</v>
      </c>
      <c r="M53" s="214">
        <v>19</v>
      </c>
      <c r="N53" s="214">
        <v>18</v>
      </c>
    </row>
    <row r="54" spans="1:14" x14ac:dyDescent="0.35">
      <c r="A54" t="s">
        <v>5757</v>
      </c>
      <c r="B54">
        <v>19235</v>
      </c>
      <c r="C54" t="s">
        <v>5755</v>
      </c>
      <c r="D54" t="s">
        <v>361</v>
      </c>
      <c r="E54" t="s">
        <v>1158</v>
      </c>
      <c r="F54" s="233" t="s">
        <v>1155</v>
      </c>
      <c r="G54" s="214">
        <v>614.87999999999988</v>
      </c>
      <c r="H54" s="214">
        <v>634.7299999999999</v>
      </c>
      <c r="I54" s="214">
        <v>1657.5</v>
      </c>
      <c r="J54" s="214">
        <v>2844.75</v>
      </c>
      <c r="K54" s="214">
        <v>1695.01</v>
      </c>
      <c r="L54" s="214">
        <v>1248.5</v>
      </c>
      <c r="M54" s="214">
        <v>13</v>
      </c>
      <c r="N54" s="214">
        <v>12</v>
      </c>
    </row>
    <row r="55" spans="1:14" x14ac:dyDescent="0.35">
      <c r="A55" t="s">
        <v>5757</v>
      </c>
      <c r="B55">
        <v>19325</v>
      </c>
      <c r="C55" t="s">
        <v>5756</v>
      </c>
      <c r="D55" t="s">
        <v>1257</v>
      </c>
      <c r="E55" t="s">
        <v>1158</v>
      </c>
      <c r="F55" s="233" t="s">
        <v>1155</v>
      </c>
      <c r="G55" s="214">
        <v>0</v>
      </c>
      <c r="H55" s="214">
        <v>0</v>
      </c>
      <c r="I55" s="214">
        <v>1254.5</v>
      </c>
      <c r="J55" s="214">
        <v>2328</v>
      </c>
      <c r="K55" s="214">
        <v>0</v>
      </c>
      <c r="L55" s="214">
        <v>0</v>
      </c>
      <c r="M55" s="214">
        <v>0</v>
      </c>
      <c r="N55" s="214">
        <v>0</v>
      </c>
    </row>
    <row r="56" spans="1:14" x14ac:dyDescent="0.35">
      <c r="A56" t="s">
        <v>5757</v>
      </c>
      <c r="B56">
        <v>19145</v>
      </c>
      <c r="C56" t="s">
        <v>5754</v>
      </c>
      <c r="D56" t="s">
        <v>4</v>
      </c>
      <c r="E56" t="s">
        <v>1159</v>
      </c>
      <c r="F56" s="233" t="s">
        <v>1155</v>
      </c>
      <c r="G56" s="214">
        <v>729.45999999999981</v>
      </c>
      <c r="H56" s="214">
        <v>773.24</v>
      </c>
      <c r="I56" s="214">
        <v>1930.5</v>
      </c>
      <c r="J56" s="214">
        <v>3426.75</v>
      </c>
      <c r="K56" s="214">
        <v>2417.75</v>
      </c>
      <c r="L56" s="214">
        <v>2554</v>
      </c>
      <c r="M56" s="214">
        <v>11</v>
      </c>
      <c r="N56" s="214">
        <v>8</v>
      </c>
    </row>
    <row r="57" spans="1:14" x14ac:dyDescent="0.35">
      <c r="A57" t="s">
        <v>5757</v>
      </c>
      <c r="B57">
        <v>19105</v>
      </c>
      <c r="C57" t="s">
        <v>5754</v>
      </c>
      <c r="D57" t="s">
        <v>35</v>
      </c>
      <c r="E57" t="s">
        <v>1159</v>
      </c>
      <c r="F57" s="233" t="s">
        <v>1155</v>
      </c>
      <c r="G57" s="214">
        <v>2177.2600000000002</v>
      </c>
      <c r="H57" s="214">
        <v>2104.5099999999998</v>
      </c>
      <c r="I57" s="214">
        <v>1644.94</v>
      </c>
      <c r="J57" s="214">
        <v>2522.0500000000002</v>
      </c>
      <c r="K57" s="214">
        <v>2572.9299999999998</v>
      </c>
      <c r="L57" s="214">
        <v>2494.84</v>
      </c>
      <c r="M57" s="214">
        <v>16</v>
      </c>
      <c r="N57" s="214">
        <v>16</v>
      </c>
    </row>
    <row r="58" spans="1:14" x14ac:dyDescent="0.35">
      <c r="A58" t="s">
        <v>5757</v>
      </c>
      <c r="B58">
        <v>19145</v>
      </c>
      <c r="C58" t="s">
        <v>5754</v>
      </c>
      <c r="D58" t="s">
        <v>63</v>
      </c>
      <c r="E58" t="s">
        <v>1159</v>
      </c>
      <c r="F58" s="233" t="s">
        <v>1155</v>
      </c>
      <c r="G58" s="214">
        <v>0</v>
      </c>
      <c r="H58" s="214">
        <v>0</v>
      </c>
      <c r="I58" s="214">
        <v>0</v>
      </c>
      <c r="J58" s="214">
        <v>0</v>
      </c>
      <c r="K58" s="214">
        <v>0</v>
      </c>
      <c r="L58" s="214">
        <v>0</v>
      </c>
      <c r="M58" s="214">
        <v>0</v>
      </c>
      <c r="N58" s="214">
        <v>0</v>
      </c>
    </row>
    <row r="59" spans="1:14" x14ac:dyDescent="0.35">
      <c r="A59" t="s">
        <v>5757</v>
      </c>
      <c r="B59">
        <v>19125</v>
      </c>
      <c r="C59" t="s">
        <v>5754</v>
      </c>
      <c r="D59" t="s">
        <v>162</v>
      </c>
      <c r="E59" t="s">
        <v>1159</v>
      </c>
      <c r="F59" s="233" t="s">
        <v>1155</v>
      </c>
      <c r="G59" s="214">
        <v>1151.2299999999993</v>
      </c>
      <c r="H59" s="214">
        <v>1174.97</v>
      </c>
      <c r="I59" s="214">
        <v>2386.15</v>
      </c>
      <c r="J59" s="214">
        <v>3637.25</v>
      </c>
      <c r="K59" s="214">
        <v>2328</v>
      </c>
      <c r="L59" s="214">
        <v>1929.8000000000002</v>
      </c>
      <c r="M59" s="214">
        <v>19</v>
      </c>
      <c r="N59" s="214">
        <v>19</v>
      </c>
    </row>
    <row r="60" spans="1:14" x14ac:dyDescent="0.35">
      <c r="A60" t="s">
        <v>5757</v>
      </c>
      <c r="B60">
        <v>19115</v>
      </c>
      <c r="C60" t="s">
        <v>5754</v>
      </c>
      <c r="D60" t="s">
        <v>270</v>
      </c>
      <c r="E60" t="s">
        <v>1159</v>
      </c>
      <c r="F60" s="233" t="s">
        <v>1155</v>
      </c>
      <c r="G60" s="214">
        <v>441.4</v>
      </c>
      <c r="H60" s="214">
        <v>432.70999999999992</v>
      </c>
      <c r="I60" s="214">
        <v>828.5</v>
      </c>
      <c r="J60" s="214">
        <v>1205</v>
      </c>
      <c r="K60" s="214">
        <v>1440.75</v>
      </c>
      <c r="L60" s="214">
        <v>1379.64</v>
      </c>
      <c r="M60" s="214">
        <v>12</v>
      </c>
      <c r="N60" s="214">
        <v>6</v>
      </c>
    </row>
    <row r="61" spans="1:14" x14ac:dyDescent="0.35">
      <c r="A61" t="s">
        <v>5757</v>
      </c>
      <c r="B61">
        <v>19135</v>
      </c>
      <c r="C61" t="s">
        <v>5754</v>
      </c>
      <c r="D61" t="s">
        <v>309</v>
      </c>
      <c r="E61" t="s">
        <v>1159</v>
      </c>
      <c r="F61" s="233" t="s">
        <v>1155</v>
      </c>
      <c r="G61" s="214">
        <v>1067.3899999999996</v>
      </c>
      <c r="H61" s="214">
        <v>1034.72</v>
      </c>
      <c r="I61" s="214">
        <v>3036.5</v>
      </c>
      <c r="J61" s="214">
        <v>4088</v>
      </c>
      <c r="K61" s="214">
        <v>2373</v>
      </c>
      <c r="L61" s="214">
        <v>2687.8599999999997</v>
      </c>
      <c r="M61" s="214">
        <v>22</v>
      </c>
      <c r="N61" s="214">
        <v>21</v>
      </c>
    </row>
    <row r="62" spans="1:14" x14ac:dyDescent="0.35">
      <c r="A62" t="s">
        <v>5757</v>
      </c>
      <c r="B62">
        <v>19315</v>
      </c>
      <c r="C62" t="s">
        <v>5756</v>
      </c>
      <c r="D62" t="s">
        <v>139</v>
      </c>
      <c r="E62" t="s">
        <v>1159</v>
      </c>
      <c r="F62" s="233" t="s">
        <v>1155</v>
      </c>
      <c r="G62" s="214">
        <v>757.70999999999992</v>
      </c>
      <c r="H62" s="214">
        <v>759.68000000000006</v>
      </c>
      <c r="I62" s="214">
        <v>3768.5</v>
      </c>
      <c r="J62" s="214">
        <v>5409.5</v>
      </c>
      <c r="K62" s="214">
        <v>3517</v>
      </c>
      <c r="L62" s="214">
        <v>2950.5</v>
      </c>
      <c r="M62" s="214">
        <v>38</v>
      </c>
      <c r="N62" s="214">
        <v>37</v>
      </c>
    </row>
    <row r="63" spans="1:14" x14ac:dyDescent="0.35">
      <c r="A63" t="s">
        <v>5757</v>
      </c>
      <c r="B63">
        <v>10152</v>
      </c>
      <c r="C63" t="s">
        <v>5756</v>
      </c>
      <c r="D63" t="s">
        <v>204</v>
      </c>
      <c r="E63" t="s">
        <v>1159</v>
      </c>
      <c r="F63" s="233" t="s">
        <v>1155</v>
      </c>
      <c r="G63" s="214">
        <v>3728.920000000001</v>
      </c>
      <c r="H63" s="214">
        <v>3768.42</v>
      </c>
      <c r="I63" s="214">
        <v>6162.4699999999993</v>
      </c>
      <c r="J63" s="214">
        <v>9287.9000000000015</v>
      </c>
      <c r="K63" s="214">
        <v>11622.720000000001</v>
      </c>
      <c r="L63" s="214">
        <v>10167.99</v>
      </c>
      <c r="M63" s="214">
        <v>69</v>
      </c>
      <c r="N63" s="214">
        <v>55</v>
      </c>
    </row>
    <row r="64" spans="1:14" x14ac:dyDescent="0.35">
      <c r="A64" t="s">
        <v>5757</v>
      </c>
      <c r="B64">
        <v>88165</v>
      </c>
      <c r="C64" t="s">
        <v>5756</v>
      </c>
      <c r="D64" t="s">
        <v>281</v>
      </c>
      <c r="E64" t="s">
        <v>1159</v>
      </c>
      <c r="F64" s="233" t="s">
        <v>1155</v>
      </c>
      <c r="G64" s="214">
        <v>3138.7900000000004</v>
      </c>
      <c r="H64" s="214">
        <v>3103.2699999999991</v>
      </c>
      <c r="I64" s="214">
        <v>4290.2</v>
      </c>
      <c r="J64" s="214">
        <v>7251.5999999999995</v>
      </c>
      <c r="K64" s="214">
        <v>7224.95</v>
      </c>
      <c r="L64" s="214">
        <v>6243.33</v>
      </c>
      <c r="M64" s="214">
        <v>116</v>
      </c>
      <c r="N64" s="214">
        <v>108</v>
      </c>
    </row>
    <row r="65" spans="1:14" x14ac:dyDescent="0.35">
      <c r="A65" t="s">
        <v>5757</v>
      </c>
      <c r="B65">
        <v>19505</v>
      </c>
      <c r="C65" t="s">
        <v>338</v>
      </c>
      <c r="D65" t="s">
        <v>338</v>
      </c>
      <c r="E65" t="s">
        <v>1159</v>
      </c>
      <c r="F65" s="233" t="s">
        <v>1155</v>
      </c>
      <c r="G65" s="214">
        <v>1276.3700000000001</v>
      </c>
      <c r="H65" s="214">
        <v>990.74000000000012</v>
      </c>
      <c r="I65" s="214">
        <v>977.25</v>
      </c>
      <c r="J65" s="214">
        <v>1047.25</v>
      </c>
      <c r="K65" s="214">
        <v>2111.88</v>
      </c>
      <c r="L65" s="214">
        <v>2058.09</v>
      </c>
      <c r="M65" s="214">
        <v>32</v>
      </c>
      <c r="N65" s="214">
        <v>32</v>
      </c>
    </row>
    <row r="66" spans="1:14" x14ac:dyDescent="0.35">
      <c r="A66" t="s">
        <v>5757</v>
      </c>
      <c r="B66">
        <v>19215</v>
      </c>
      <c r="C66" t="s">
        <v>5755</v>
      </c>
      <c r="D66" t="s">
        <v>69</v>
      </c>
      <c r="E66" t="s">
        <v>1159</v>
      </c>
      <c r="F66" s="233" t="s">
        <v>1155</v>
      </c>
      <c r="G66" s="214">
        <v>0</v>
      </c>
      <c r="H66" s="214">
        <v>0</v>
      </c>
      <c r="I66" s="214">
        <v>0</v>
      </c>
      <c r="J66" s="214">
        <v>0</v>
      </c>
      <c r="K66" s="214">
        <v>0</v>
      </c>
      <c r="L66" s="214">
        <v>0</v>
      </c>
      <c r="M66" s="214">
        <v>0</v>
      </c>
      <c r="N66" s="214">
        <v>0</v>
      </c>
    </row>
    <row r="67" spans="1:14" x14ac:dyDescent="0.35">
      <c r="A67" t="s">
        <v>5757</v>
      </c>
      <c r="B67">
        <v>19215</v>
      </c>
      <c r="C67" t="s">
        <v>5755</v>
      </c>
      <c r="D67" t="s">
        <v>70</v>
      </c>
      <c r="E67" t="s">
        <v>1159</v>
      </c>
      <c r="F67" s="233" t="s">
        <v>1155</v>
      </c>
      <c r="G67" s="214">
        <v>899.58999999999992</v>
      </c>
      <c r="H67" s="214">
        <v>968.17000000000007</v>
      </c>
      <c r="I67" s="214">
        <v>4300.5</v>
      </c>
      <c r="J67" s="214">
        <v>6527.75</v>
      </c>
      <c r="K67" s="214">
        <v>2734.5</v>
      </c>
      <c r="L67" s="214">
        <v>2565</v>
      </c>
      <c r="M67" s="214">
        <v>42</v>
      </c>
      <c r="N67" s="214">
        <v>38</v>
      </c>
    </row>
    <row r="68" spans="1:14" x14ac:dyDescent="0.35">
      <c r="A68" t="s">
        <v>5757</v>
      </c>
      <c r="B68">
        <v>19215</v>
      </c>
      <c r="C68" t="s">
        <v>5755</v>
      </c>
      <c r="D68" t="s">
        <v>110</v>
      </c>
      <c r="E68" t="s">
        <v>1159</v>
      </c>
      <c r="F68" s="233" t="s">
        <v>1155</v>
      </c>
      <c r="G68" s="214">
        <v>0</v>
      </c>
      <c r="H68" s="214">
        <v>0</v>
      </c>
      <c r="I68" s="214">
        <v>0</v>
      </c>
      <c r="J68" s="214">
        <v>0</v>
      </c>
      <c r="K68" s="214">
        <v>0</v>
      </c>
      <c r="L68" s="214">
        <v>0</v>
      </c>
      <c r="M68" s="214">
        <v>0</v>
      </c>
      <c r="N68" s="214">
        <v>0</v>
      </c>
    </row>
    <row r="69" spans="1:14" x14ac:dyDescent="0.35">
      <c r="A69" t="s">
        <v>5757</v>
      </c>
      <c r="B69">
        <v>19205</v>
      </c>
      <c r="C69" t="s">
        <v>5755</v>
      </c>
      <c r="D69" t="s">
        <v>227</v>
      </c>
      <c r="E69" t="s">
        <v>1159</v>
      </c>
      <c r="F69" s="233" t="s">
        <v>1155</v>
      </c>
      <c r="G69" s="214">
        <v>734.26</v>
      </c>
      <c r="H69" s="214">
        <v>788.37</v>
      </c>
      <c r="I69" s="214">
        <v>2315.75</v>
      </c>
      <c r="J69" s="214">
        <v>3235.5</v>
      </c>
      <c r="K69" s="214">
        <v>2247.75</v>
      </c>
      <c r="L69" s="214">
        <v>1477</v>
      </c>
      <c r="M69" s="214">
        <v>10</v>
      </c>
      <c r="N69" s="214">
        <v>10</v>
      </c>
    </row>
    <row r="70" spans="1:14" x14ac:dyDescent="0.35">
      <c r="A70" t="s">
        <v>5757</v>
      </c>
      <c r="B70">
        <v>19205</v>
      </c>
      <c r="C70" t="s">
        <v>5755</v>
      </c>
      <c r="D70" t="s">
        <v>5042</v>
      </c>
      <c r="E70" t="s">
        <v>1159</v>
      </c>
      <c r="F70" s="233" t="s">
        <v>1155</v>
      </c>
      <c r="G70" s="214">
        <v>0</v>
      </c>
      <c r="H70" s="214">
        <v>0</v>
      </c>
      <c r="I70" s="214">
        <v>0</v>
      </c>
      <c r="J70" s="214">
        <v>0</v>
      </c>
      <c r="K70" s="214">
        <v>0</v>
      </c>
      <c r="L70" s="214">
        <v>0</v>
      </c>
      <c r="M70" s="214">
        <v>0</v>
      </c>
      <c r="N70" s="214">
        <v>0</v>
      </c>
    </row>
    <row r="71" spans="1:14" x14ac:dyDescent="0.35">
      <c r="A71" t="s">
        <v>5757</v>
      </c>
      <c r="B71">
        <v>19205</v>
      </c>
      <c r="C71" t="s">
        <v>5755</v>
      </c>
      <c r="D71" t="s">
        <v>5394</v>
      </c>
      <c r="E71" t="s">
        <v>1159</v>
      </c>
      <c r="F71" s="233" t="s">
        <v>1155</v>
      </c>
      <c r="G71" s="214">
        <v>0</v>
      </c>
      <c r="H71" s="214">
        <v>0</v>
      </c>
      <c r="I71" s="214">
        <v>0</v>
      </c>
      <c r="J71" s="214">
        <v>0</v>
      </c>
      <c r="K71" s="214">
        <v>0</v>
      </c>
      <c r="L71" s="214">
        <v>0</v>
      </c>
      <c r="M71" s="214">
        <v>0</v>
      </c>
      <c r="N71" s="214">
        <v>0</v>
      </c>
    </row>
    <row r="72" spans="1:14" x14ac:dyDescent="0.35">
      <c r="A72" t="s">
        <v>5757</v>
      </c>
      <c r="B72">
        <v>19215</v>
      </c>
      <c r="C72" t="s">
        <v>5755</v>
      </c>
      <c r="D72" t="s">
        <v>5071</v>
      </c>
      <c r="E72" t="s">
        <v>1159</v>
      </c>
      <c r="F72" s="233" t="s">
        <v>1155</v>
      </c>
      <c r="G72" s="214">
        <v>0</v>
      </c>
      <c r="H72" s="214">
        <v>0</v>
      </c>
      <c r="I72" s="214">
        <v>0</v>
      </c>
      <c r="J72" s="214">
        <v>0</v>
      </c>
      <c r="K72" s="214">
        <v>0</v>
      </c>
      <c r="L72" s="214">
        <v>0</v>
      </c>
      <c r="M72" s="214">
        <v>0</v>
      </c>
      <c r="N72" s="214">
        <v>0</v>
      </c>
    </row>
    <row r="73" spans="1:14" x14ac:dyDescent="0.35">
      <c r="A73" t="s">
        <v>5757</v>
      </c>
      <c r="B73">
        <v>19215</v>
      </c>
      <c r="C73" t="s">
        <v>5755</v>
      </c>
      <c r="D73" t="s">
        <v>5265</v>
      </c>
      <c r="E73" t="s">
        <v>1159</v>
      </c>
      <c r="F73" s="233" t="s">
        <v>1155</v>
      </c>
      <c r="G73" s="214">
        <v>0</v>
      </c>
      <c r="H73" s="214">
        <v>0</v>
      </c>
      <c r="I73" s="214">
        <v>0</v>
      </c>
      <c r="J73" s="214">
        <v>0</v>
      </c>
      <c r="K73" s="214">
        <v>0</v>
      </c>
      <c r="L73" s="214">
        <v>0</v>
      </c>
      <c r="M73" s="214">
        <v>0</v>
      </c>
      <c r="N73" s="214">
        <v>0</v>
      </c>
    </row>
    <row r="74" spans="1:14" x14ac:dyDescent="0.35">
      <c r="A74" t="s">
        <v>5757</v>
      </c>
      <c r="B74">
        <v>19215</v>
      </c>
      <c r="C74" t="s">
        <v>5755</v>
      </c>
      <c r="D74" t="s">
        <v>5396</v>
      </c>
      <c r="E74" t="s">
        <v>1159</v>
      </c>
      <c r="F74" s="233" t="s">
        <v>1155</v>
      </c>
      <c r="G74" s="214">
        <v>0</v>
      </c>
      <c r="H74" s="214">
        <v>0</v>
      </c>
      <c r="I74" s="214">
        <v>0</v>
      </c>
      <c r="J74" s="214">
        <v>0</v>
      </c>
      <c r="K74" s="214">
        <v>0</v>
      </c>
      <c r="L74" s="214">
        <v>0</v>
      </c>
      <c r="M74" s="214">
        <v>0</v>
      </c>
      <c r="N74" s="214">
        <v>0</v>
      </c>
    </row>
    <row r="75" spans="1:14" x14ac:dyDescent="0.35">
      <c r="A75" t="s">
        <v>5757</v>
      </c>
      <c r="B75">
        <v>19215</v>
      </c>
      <c r="C75" t="s">
        <v>5755</v>
      </c>
      <c r="D75" t="s">
        <v>5397</v>
      </c>
      <c r="E75" t="s">
        <v>1159</v>
      </c>
      <c r="F75" s="233" t="s">
        <v>1155</v>
      </c>
      <c r="G75" s="214">
        <v>0</v>
      </c>
      <c r="H75" s="214">
        <v>0</v>
      </c>
      <c r="I75" s="214">
        <v>0</v>
      </c>
      <c r="J75" s="214">
        <v>0</v>
      </c>
      <c r="K75" s="214">
        <v>0</v>
      </c>
      <c r="L75" s="214">
        <v>0</v>
      </c>
      <c r="M75" s="214">
        <v>0</v>
      </c>
      <c r="N75" s="214">
        <v>0</v>
      </c>
    </row>
    <row r="76" spans="1:14" x14ac:dyDescent="0.35">
      <c r="A76" t="s">
        <v>5757</v>
      </c>
      <c r="B76">
        <v>19215</v>
      </c>
      <c r="C76" t="s">
        <v>5755</v>
      </c>
      <c r="D76" t="s">
        <v>5753</v>
      </c>
      <c r="E76" t="s">
        <v>1159</v>
      </c>
      <c r="F76" s="233" t="s">
        <v>1155</v>
      </c>
      <c r="G76" s="214">
        <v>0</v>
      </c>
      <c r="H76" s="214">
        <v>0</v>
      </c>
      <c r="I76" s="214">
        <v>0</v>
      </c>
      <c r="J76" s="214">
        <v>0</v>
      </c>
      <c r="K76" s="214">
        <v>0</v>
      </c>
      <c r="L76" s="214">
        <v>0</v>
      </c>
      <c r="M76" s="214">
        <v>0</v>
      </c>
      <c r="N76" s="214">
        <v>0</v>
      </c>
    </row>
    <row r="77" spans="1:14" x14ac:dyDescent="0.35">
      <c r="A77" t="s">
        <v>5757</v>
      </c>
      <c r="B77">
        <v>19215</v>
      </c>
      <c r="C77" t="s">
        <v>5755</v>
      </c>
      <c r="D77" t="s">
        <v>5721</v>
      </c>
      <c r="E77" t="s">
        <v>1159</v>
      </c>
      <c r="F77" s="233" t="s">
        <v>1155</v>
      </c>
      <c r="G77" s="214">
        <v>0</v>
      </c>
      <c r="H77" s="214">
        <v>0</v>
      </c>
      <c r="I77" s="214">
        <v>0</v>
      </c>
      <c r="J77" s="214">
        <v>0</v>
      </c>
      <c r="K77" s="214">
        <v>0</v>
      </c>
      <c r="L77" s="214">
        <v>0</v>
      </c>
      <c r="M77" s="214">
        <v>0</v>
      </c>
      <c r="N77" s="214">
        <v>0</v>
      </c>
    </row>
    <row r="78" spans="1:14" x14ac:dyDescent="0.35">
      <c r="A78" t="s">
        <v>5757</v>
      </c>
      <c r="B78">
        <v>19215</v>
      </c>
      <c r="C78" t="s">
        <v>5755</v>
      </c>
      <c r="D78" t="s">
        <v>5752</v>
      </c>
      <c r="E78" t="s">
        <v>1159</v>
      </c>
      <c r="F78" s="233" t="s">
        <v>1155</v>
      </c>
      <c r="G78" s="214">
        <v>0</v>
      </c>
      <c r="H78" s="214">
        <v>0</v>
      </c>
      <c r="I78" s="214">
        <v>0</v>
      </c>
      <c r="J78" s="214">
        <v>0</v>
      </c>
      <c r="K78" s="214">
        <v>0</v>
      </c>
      <c r="L78" s="214">
        <v>0</v>
      </c>
      <c r="M78" s="214">
        <v>0</v>
      </c>
      <c r="N78" s="214">
        <v>0</v>
      </c>
    </row>
    <row r="79" spans="1:14" x14ac:dyDescent="0.35">
      <c r="A79" t="s">
        <v>5757</v>
      </c>
      <c r="B79">
        <v>19215</v>
      </c>
      <c r="C79" t="s">
        <v>5755</v>
      </c>
      <c r="D79" t="s">
        <v>5098</v>
      </c>
      <c r="E79" t="s">
        <v>1159</v>
      </c>
      <c r="F79" s="233" t="s">
        <v>1155</v>
      </c>
      <c r="G79" s="214">
        <v>0</v>
      </c>
      <c r="H79" s="214">
        <v>0</v>
      </c>
      <c r="I79" s="214">
        <v>0</v>
      </c>
      <c r="J79" s="214">
        <v>0</v>
      </c>
      <c r="K79" s="214">
        <v>0</v>
      </c>
      <c r="L79" s="214">
        <v>0</v>
      </c>
      <c r="M79" s="214">
        <v>1</v>
      </c>
      <c r="N79" s="214">
        <v>1</v>
      </c>
    </row>
    <row r="80" spans="1:14" x14ac:dyDescent="0.35">
      <c r="A80" t="s">
        <v>5757</v>
      </c>
      <c r="B80">
        <v>19225</v>
      </c>
      <c r="C80" t="s">
        <v>5755</v>
      </c>
      <c r="D80" t="s">
        <v>343</v>
      </c>
      <c r="E80" t="s">
        <v>1159</v>
      </c>
      <c r="F80" s="233" t="s">
        <v>1155</v>
      </c>
      <c r="G80" s="214">
        <v>743.24999999999977</v>
      </c>
      <c r="H80" s="214">
        <v>716.93000000000006</v>
      </c>
      <c r="I80" s="214">
        <v>1692.21</v>
      </c>
      <c r="J80" s="214">
        <v>2692.56</v>
      </c>
      <c r="K80" s="214">
        <v>1824.9</v>
      </c>
      <c r="L80" s="214">
        <v>2157.6400000000003</v>
      </c>
      <c r="M80" s="214">
        <v>19</v>
      </c>
      <c r="N80" s="214">
        <v>18</v>
      </c>
    </row>
    <row r="81" spans="1:14" x14ac:dyDescent="0.35">
      <c r="A81" t="s">
        <v>5757</v>
      </c>
      <c r="B81">
        <v>19235</v>
      </c>
      <c r="C81" t="s">
        <v>5755</v>
      </c>
      <c r="D81" t="s">
        <v>361</v>
      </c>
      <c r="E81" t="s">
        <v>1159</v>
      </c>
      <c r="F81" s="233" t="s">
        <v>1155</v>
      </c>
      <c r="G81" s="214">
        <v>321.54000000000002</v>
      </c>
      <c r="H81" s="214">
        <v>363.76</v>
      </c>
      <c r="I81" s="214">
        <v>1617.5</v>
      </c>
      <c r="J81" s="214">
        <v>2871</v>
      </c>
      <c r="K81" s="214">
        <v>1214.2</v>
      </c>
      <c r="L81" s="214">
        <v>842.04</v>
      </c>
      <c r="M81" s="214">
        <v>13</v>
      </c>
      <c r="N81" s="214">
        <v>12</v>
      </c>
    </row>
    <row r="82" spans="1:14" x14ac:dyDescent="0.35">
      <c r="A82" t="s">
        <v>5757</v>
      </c>
      <c r="B82">
        <v>19325</v>
      </c>
      <c r="C82" t="s">
        <v>5756</v>
      </c>
      <c r="D82" t="s">
        <v>1257</v>
      </c>
      <c r="E82" t="s">
        <v>1159</v>
      </c>
      <c r="F82" s="233" t="s">
        <v>1155</v>
      </c>
      <c r="G82" s="214">
        <v>0</v>
      </c>
      <c r="H82" s="214">
        <v>0</v>
      </c>
      <c r="I82" s="214">
        <v>1633</v>
      </c>
      <c r="J82" s="214">
        <v>2764.5</v>
      </c>
      <c r="K82" s="214">
        <v>0</v>
      </c>
      <c r="L82" s="214">
        <v>0</v>
      </c>
      <c r="M82" s="214">
        <v>0</v>
      </c>
      <c r="N82" s="214">
        <v>0</v>
      </c>
    </row>
    <row r="83" spans="1:14" x14ac:dyDescent="0.35">
      <c r="A83" t="s">
        <v>5757</v>
      </c>
      <c r="B83">
        <v>19145</v>
      </c>
      <c r="C83" t="s">
        <v>5754</v>
      </c>
      <c r="D83" t="s">
        <v>4</v>
      </c>
      <c r="E83" t="s">
        <v>1160</v>
      </c>
      <c r="F83" s="233" t="s">
        <v>1155</v>
      </c>
      <c r="G83" s="214">
        <v>823.48</v>
      </c>
      <c r="H83" s="214">
        <v>902.16</v>
      </c>
      <c r="I83" s="214">
        <v>2613.75</v>
      </c>
      <c r="J83" s="214">
        <v>4590.25</v>
      </c>
      <c r="K83" s="214">
        <v>2419</v>
      </c>
      <c r="L83" s="214">
        <v>2304</v>
      </c>
      <c r="M83" s="214">
        <v>21</v>
      </c>
      <c r="N83" s="214">
        <v>15</v>
      </c>
    </row>
    <row r="84" spans="1:14" x14ac:dyDescent="0.35">
      <c r="A84" t="s">
        <v>5757</v>
      </c>
      <c r="B84">
        <v>19105</v>
      </c>
      <c r="C84" t="s">
        <v>5754</v>
      </c>
      <c r="D84" t="s">
        <v>35</v>
      </c>
      <c r="E84" t="s">
        <v>1160</v>
      </c>
      <c r="F84" s="233" t="s">
        <v>1155</v>
      </c>
      <c r="G84" s="214">
        <v>1335.73</v>
      </c>
      <c r="H84" s="214">
        <v>1201.3899999999999</v>
      </c>
      <c r="I84" s="214">
        <v>2081.6800000000003</v>
      </c>
      <c r="J84" s="214">
        <v>3255.69</v>
      </c>
      <c r="K84" s="214">
        <v>2361.9899999999998</v>
      </c>
      <c r="L84" s="214">
        <v>1672.7600000000002</v>
      </c>
      <c r="M84" s="214">
        <v>17</v>
      </c>
      <c r="N84" s="214">
        <v>16</v>
      </c>
    </row>
    <row r="85" spans="1:14" x14ac:dyDescent="0.35">
      <c r="A85" t="s">
        <v>5757</v>
      </c>
      <c r="B85">
        <v>19145</v>
      </c>
      <c r="C85" t="s">
        <v>5754</v>
      </c>
      <c r="D85" t="s">
        <v>63</v>
      </c>
      <c r="E85" t="s">
        <v>1160</v>
      </c>
      <c r="F85" s="233" t="s">
        <v>1155</v>
      </c>
      <c r="G85" s="214">
        <v>0</v>
      </c>
      <c r="H85" s="214">
        <v>0</v>
      </c>
      <c r="I85" s="214">
        <v>0</v>
      </c>
      <c r="J85" s="214">
        <v>0</v>
      </c>
      <c r="K85" s="214">
        <v>0</v>
      </c>
      <c r="L85" s="214">
        <v>0</v>
      </c>
      <c r="M85" s="214">
        <v>0</v>
      </c>
      <c r="N85" s="214">
        <v>0</v>
      </c>
    </row>
    <row r="86" spans="1:14" x14ac:dyDescent="0.35">
      <c r="A86" t="s">
        <v>5757</v>
      </c>
      <c r="B86">
        <v>19125</v>
      </c>
      <c r="C86" t="s">
        <v>5754</v>
      </c>
      <c r="D86" t="s">
        <v>162</v>
      </c>
      <c r="E86" t="s">
        <v>1160</v>
      </c>
      <c r="F86" s="233" t="s">
        <v>1155</v>
      </c>
      <c r="G86" s="214">
        <v>1488.5099999999998</v>
      </c>
      <c r="H86" s="214">
        <v>1499.64</v>
      </c>
      <c r="I86" s="214">
        <v>3585.7799999999997</v>
      </c>
      <c r="J86" s="214">
        <v>4984.59</v>
      </c>
      <c r="K86" s="214">
        <v>4124.09</v>
      </c>
      <c r="L86" s="214">
        <v>3537.65</v>
      </c>
      <c r="M86" s="214">
        <v>29</v>
      </c>
      <c r="N86" s="214">
        <v>25</v>
      </c>
    </row>
    <row r="87" spans="1:14" x14ac:dyDescent="0.35">
      <c r="A87" t="s">
        <v>5757</v>
      </c>
      <c r="B87">
        <v>19115</v>
      </c>
      <c r="C87" t="s">
        <v>5754</v>
      </c>
      <c r="D87" t="s">
        <v>270</v>
      </c>
      <c r="E87" t="s">
        <v>1160</v>
      </c>
      <c r="F87" s="233" t="s">
        <v>1155</v>
      </c>
      <c r="G87" s="214">
        <v>468.56</v>
      </c>
      <c r="H87" s="214">
        <v>452.71999999999986</v>
      </c>
      <c r="I87" s="214">
        <v>1057.5</v>
      </c>
      <c r="J87" s="214">
        <v>1557.5</v>
      </c>
      <c r="K87" s="214">
        <v>1835.15</v>
      </c>
      <c r="L87" s="214">
        <v>1848.96</v>
      </c>
      <c r="M87" s="214">
        <v>20</v>
      </c>
      <c r="N87" s="214">
        <v>17</v>
      </c>
    </row>
    <row r="88" spans="1:14" x14ac:dyDescent="0.35">
      <c r="A88" t="s">
        <v>5757</v>
      </c>
      <c r="B88">
        <v>19135</v>
      </c>
      <c r="C88" t="s">
        <v>5754</v>
      </c>
      <c r="D88" t="s">
        <v>309</v>
      </c>
      <c r="E88" t="s">
        <v>1160</v>
      </c>
      <c r="F88" s="233" t="s">
        <v>1155</v>
      </c>
      <c r="G88" s="214">
        <v>1056.9599999999998</v>
      </c>
      <c r="H88" s="214">
        <v>1069.3500000000001</v>
      </c>
      <c r="I88" s="214">
        <v>3842.7</v>
      </c>
      <c r="J88" s="214">
        <v>5324.5</v>
      </c>
      <c r="K88" s="214">
        <v>2306.25</v>
      </c>
      <c r="L88" s="214">
        <v>1695.6200000000001</v>
      </c>
      <c r="M88" s="214">
        <v>21</v>
      </c>
      <c r="N88" s="214">
        <v>18</v>
      </c>
    </row>
    <row r="89" spans="1:14" x14ac:dyDescent="0.35">
      <c r="A89" t="s">
        <v>5757</v>
      </c>
      <c r="B89">
        <v>19315</v>
      </c>
      <c r="C89" t="s">
        <v>5756</v>
      </c>
      <c r="D89" t="s">
        <v>139</v>
      </c>
      <c r="E89" t="s">
        <v>1160</v>
      </c>
      <c r="F89" s="233" t="s">
        <v>1155</v>
      </c>
      <c r="G89" s="214">
        <v>788.31999999999994</v>
      </c>
      <c r="H89" s="214">
        <v>724.20999999999992</v>
      </c>
      <c r="I89" s="214">
        <v>3449.5</v>
      </c>
      <c r="J89" s="214">
        <v>6529</v>
      </c>
      <c r="K89" s="214">
        <v>2381.5</v>
      </c>
      <c r="L89" s="214">
        <v>1844</v>
      </c>
      <c r="M89" s="214">
        <v>26</v>
      </c>
      <c r="N89" s="214">
        <v>24</v>
      </c>
    </row>
    <row r="90" spans="1:14" x14ac:dyDescent="0.35">
      <c r="A90" t="s">
        <v>5757</v>
      </c>
      <c r="B90">
        <v>10152</v>
      </c>
      <c r="C90" t="s">
        <v>5756</v>
      </c>
      <c r="D90" t="s">
        <v>204</v>
      </c>
      <c r="E90" t="s">
        <v>1160</v>
      </c>
      <c r="F90" s="233" t="s">
        <v>1155</v>
      </c>
      <c r="G90" s="214">
        <v>4181.8400000000011</v>
      </c>
      <c r="H90" s="214">
        <v>4210.74</v>
      </c>
      <c r="I90" s="214">
        <v>6378.0799999999981</v>
      </c>
      <c r="J90" s="214">
        <v>11109.779999999999</v>
      </c>
      <c r="K90" s="214">
        <v>11609.29</v>
      </c>
      <c r="L90" s="214">
        <v>9577.4600000000009</v>
      </c>
      <c r="M90" s="214">
        <v>73</v>
      </c>
      <c r="N90" s="214">
        <v>66</v>
      </c>
    </row>
    <row r="91" spans="1:14" x14ac:dyDescent="0.35">
      <c r="A91" t="s">
        <v>5757</v>
      </c>
      <c r="B91">
        <v>88165</v>
      </c>
      <c r="C91" t="s">
        <v>5756</v>
      </c>
      <c r="D91" t="s">
        <v>281</v>
      </c>
      <c r="E91" t="s">
        <v>1160</v>
      </c>
      <c r="F91" s="233" t="s">
        <v>1155</v>
      </c>
      <c r="G91" s="214">
        <v>4273.3800000000019</v>
      </c>
      <c r="H91" s="214">
        <v>4319.9199999999992</v>
      </c>
      <c r="I91" s="214">
        <v>5381.4000000000005</v>
      </c>
      <c r="J91" s="214">
        <v>9015.5499999999993</v>
      </c>
      <c r="K91" s="214">
        <v>9912.16</v>
      </c>
      <c r="L91" s="214">
        <v>8533.2900000000009</v>
      </c>
      <c r="M91" s="214">
        <v>139</v>
      </c>
      <c r="N91" s="214">
        <v>126</v>
      </c>
    </row>
    <row r="92" spans="1:14" x14ac:dyDescent="0.35">
      <c r="A92" t="s">
        <v>5757</v>
      </c>
      <c r="B92">
        <v>19505</v>
      </c>
      <c r="C92" t="s">
        <v>338</v>
      </c>
      <c r="D92" t="s">
        <v>338</v>
      </c>
      <c r="E92" t="s">
        <v>1160</v>
      </c>
      <c r="F92" s="233" t="s">
        <v>1155</v>
      </c>
      <c r="G92" s="214">
        <v>1154.0800000000004</v>
      </c>
      <c r="H92" s="214">
        <v>1138.24</v>
      </c>
      <c r="I92" s="214">
        <v>3053.75</v>
      </c>
      <c r="J92" s="214">
        <v>3159.75</v>
      </c>
      <c r="K92" s="214">
        <v>3163.5</v>
      </c>
      <c r="L92" s="214">
        <v>2817.73</v>
      </c>
      <c r="M92" s="214">
        <v>20</v>
      </c>
      <c r="N92" s="214">
        <v>19</v>
      </c>
    </row>
    <row r="93" spans="1:14" x14ac:dyDescent="0.35">
      <c r="A93" t="s">
        <v>5757</v>
      </c>
      <c r="B93">
        <v>19215</v>
      </c>
      <c r="C93" t="s">
        <v>5755</v>
      </c>
      <c r="D93" t="s">
        <v>69</v>
      </c>
      <c r="E93" t="s">
        <v>1160</v>
      </c>
      <c r="F93" s="233" t="s">
        <v>1155</v>
      </c>
      <c r="G93" s="214">
        <v>0</v>
      </c>
      <c r="H93" s="214">
        <v>0</v>
      </c>
      <c r="I93" s="214">
        <v>0</v>
      </c>
      <c r="J93" s="214">
        <v>0</v>
      </c>
      <c r="K93" s="214">
        <v>0</v>
      </c>
      <c r="L93" s="214">
        <v>0</v>
      </c>
      <c r="M93" s="214">
        <v>0</v>
      </c>
      <c r="N93" s="214">
        <v>0</v>
      </c>
    </row>
    <row r="94" spans="1:14" x14ac:dyDescent="0.35">
      <c r="A94" t="s">
        <v>5757</v>
      </c>
      <c r="B94">
        <v>19215</v>
      </c>
      <c r="C94" t="s">
        <v>5755</v>
      </c>
      <c r="D94" t="s">
        <v>70</v>
      </c>
      <c r="E94" t="s">
        <v>1160</v>
      </c>
      <c r="F94" s="233" t="s">
        <v>1155</v>
      </c>
      <c r="G94" s="214">
        <v>1611.0599999999995</v>
      </c>
      <c r="H94" s="214">
        <v>1608.9300000000005</v>
      </c>
      <c r="I94" s="214">
        <v>5720.25</v>
      </c>
      <c r="J94" s="214">
        <v>8817.5</v>
      </c>
      <c r="K94" s="214">
        <v>6028</v>
      </c>
      <c r="L94" s="214">
        <v>4390</v>
      </c>
      <c r="M94" s="214">
        <v>51</v>
      </c>
      <c r="N94" s="214">
        <v>48</v>
      </c>
    </row>
    <row r="95" spans="1:14" x14ac:dyDescent="0.35">
      <c r="A95" t="s">
        <v>5757</v>
      </c>
      <c r="B95">
        <v>19215</v>
      </c>
      <c r="C95" t="s">
        <v>5755</v>
      </c>
      <c r="D95" t="s">
        <v>110</v>
      </c>
      <c r="E95" t="s">
        <v>1160</v>
      </c>
      <c r="F95" s="233" t="s">
        <v>1155</v>
      </c>
      <c r="G95" s="214">
        <v>0</v>
      </c>
      <c r="H95" s="214">
        <v>0</v>
      </c>
      <c r="I95" s="214">
        <v>0</v>
      </c>
      <c r="J95" s="214">
        <v>0</v>
      </c>
      <c r="K95" s="214">
        <v>0</v>
      </c>
      <c r="L95" s="214">
        <v>0</v>
      </c>
      <c r="M95" s="214">
        <v>0</v>
      </c>
      <c r="N95" s="214">
        <v>0</v>
      </c>
    </row>
    <row r="96" spans="1:14" x14ac:dyDescent="0.35">
      <c r="A96" t="s">
        <v>5757</v>
      </c>
      <c r="B96">
        <v>19205</v>
      </c>
      <c r="C96" t="s">
        <v>5755</v>
      </c>
      <c r="D96" t="s">
        <v>227</v>
      </c>
      <c r="E96" t="s">
        <v>1160</v>
      </c>
      <c r="F96" s="233" t="s">
        <v>1155</v>
      </c>
      <c r="G96" s="214">
        <v>736.59</v>
      </c>
      <c r="H96" s="214">
        <v>842.71999999999991</v>
      </c>
      <c r="I96" s="214">
        <v>2785.75</v>
      </c>
      <c r="J96" s="214">
        <v>4067.75</v>
      </c>
      <c r="K96" s="214">
        <v>2317.5</v>
      </c>
      <c r="L96" s="214">
        <v>1747</v>
      </c>
      <c r="M96" s="214">
        <v>12</v>
      </c>
      <c r="N96" s="214">
        <v>10</v>
      </c>
    </row>
    <row r="97" spans="1:14" x14ac:dyDescent="0.35">
      <c r="A97" t="s">
        <v>5757</v>
      </c>
      <c r="B97">
        <v>19205</v>
      </c>
      <c r="C97" t="s">
        <v>5755</v>
      </c>
      <c r="D97" t="s">
        <v>5042</v>
      </c>
      <c r="E97" t="s">
        <v>1160</v>
      </c>
      <c r="F97" s="233" t="s">
        <v>1155</v>
      </c>
      <c r="G97" s="214">
        <v>0</v>
      </c>
      <c r="H97" s="214">
        <v>0</v>
      </c>
      <c r="I97" s="214">
        <v>0</v>
      </c>
      <c r="J97" s="214">
        <v>0</v>
      </c>
      <c r="K97" s="214">
        <v>0</v>
      </c>
      <c r="L97" s="214">
        <v>0</v>
      </c>
      <c r="M97" s="214">
        <v>0</v>
      </c>
      <c r="N97" s="214">
        <v>0</v>
      </c>
    </row>
    <row r="98" spans="1:14" x14ac:dyDescent="0.35">
      <c r="A98" t="s">
        <v>5757</v>
      </c>
      <c r="B98">
        <v>19205</v>
      </c>
      <c r="C98" t="s">
        <v>5755</v>
      </c>
      <c r="D98" t="s">
        <v>5394</v>
      </c>
      <c r="E98" t="s">
        <v>1160</v>
      </c>
      <c r="F98" s="233" t="s">
        <v>1155</v>
      </c>
      <c r="G98" s="214">
        <v>0</v>
      </c>
      <c r="H98" s="214">
        <v>0</v>
      </c>
      <c r="I98" s="214">
        <v>0</v>
      </c>
      <c r="J98" s="214">
        <v>0</v>
      </c>
      <c r="K98" s="214">
        <v>0</v>
      </c>
      <c r="L98" s="214">
        <v>0</v>
      </c>
      <c r="M98" s="214">
        <v>0</v>
      </c>
      <c r="N98" s="214">
        <v>0</v>
      </c>
    </row>
    <row r="99" spans="1:14" x14ac:dyDescent="0.35">
      <c r="A99" t="s">
        <v>5757</v>
      </c>
      <c r="B99">
        <v>19215</v>
      </c>
      <c r="C99" t="s">
        <v>5755</v>
      </c>
      <c r="D99" t="s">
        <v>5071</v>
      </c>
      <c r="E99" t="s">
        <v>1160</v>
      </c>
      <c r="F99" s="233" t="s">
        <v>1155</v>
      </c>
      <c r="G99" s="214">
        <v>0</v>
      </c>
      <c r="H99" s="214">
        <v>0</v>
      </c>
      <c r="I99" s="214">
        <v>0</v>
      </c>
      <c r="J99" s="214">
        <v>0</v>
      </c>
      <c r="K99" s="214">
        <v>0</v>
      </c>
      <c r="L99" s="214">
        <v>0</v>
      </c>
      <c r="M99" s="214">
        <v>0</v>
      </c>
      <c r="N99" s="214">
        <v>0</v>
      </c>
    </row>
    <row r="100" spans="1:14" x14ac:dyDescent="0.35">
      <c r="A100" t="s">
        <v>5757</v>
      </c>
      <c r="B100">
        <v>19215</v>
      </c>
      <c r="C100" t="s">
        <v>5755</v>
      </c>
      <c r="D100" t="s">
        <v>5265</v>
      </c>
      <c r="E100" t="s">
        <v>1160</v>
      </c>
      <c r="F100" s="233" t="s">
        <v>1155</v>
      </c>
      <c r="G100" s="214">
        <v>0</v>
      </c>
      <c r="H100" s="214">
        <v>0</v>
      </c>
      <c r="I100" s="214">
        <v>0</v>
      </c>
      <c r="J100" s="214">
        <v>0</v>
      </c>
      <c r="K100" s="214">
        <v>0</v>
      </c>
      <c r="L100" s="214">
        <v>0</v>
      </c>
      <c r="M100" s="214">
        <v>0</v>
      </c>
      <c r="N100" s="214">
        <v>0</v>
      </c>
    </row>
    <row r="101" spans="1:14" x14ac:dyDescent="0.35">
      <c r="A101" t="s">
        <v>5757</v>
      </c>
      <c r="B101">
        <v>19215</v>
      </c>
      <c r="C101" t="s">
        <v>5755</v>
      </c>
      <c r="D101" t="s">
        <v>5396</v>
      </c>
      <c r="E101" t="s">
        <v>1160</v>
      </c>
      <c r="F101" s="233" t="s">
        <v>1155</v>
      </c>
      <c r="G101" s="214">
        <v>0</v>
      </c>
      <c r="H101" s="214">
        <v>0</v>
      </c>
      <c r="I101" s="214">
        <v>0</v>
      </c>
      <c r="J101" s="214">
        <v>0</v>
      </c>
      <c r="K101" s="214">
        <v>0</v>
      </c>
      <c r="L101" s="214">
        <v>0</v>
      </c>
      <c r="M101" s="214">
        <v>0</v>
      </c>
      <c r="N101" s="214">
        <v>0</v>
      </c>
    </row>
    <row r="102" spans="1:14" x14ac:dyDescent="0.35">
      <c r="A102" t="s">
        <v>5757</v>
      </c>
      <c r="B102">
        <v>19215</v>
      </c>
      <c r="C102" t="s">
        <v>5755</v>
      </c>
      <c r="D102" t="s">
        <v>5397</v>
      </c>
      <c r="E102" t="s">
        <v>1160</v>
      </c>
      <c r="F102" s="233" t="s">
        <v>1155</v>
      </c>
      <c r="G102" s="214">
        <v>0</v>
      </c>
      <c r="H102" s="214">
        <v>0</v>
      </c>
      <c r="I102" s="214">
        <v>0</v>
      </c>
      <c r="J102" s="214">
        <v>0</v>
      </c>
      <c r="K102" s="214">
        <v>0</v>
      </c>
      <c r="L102" s="214">
        <v>0</v>
      </c>
      <c r="M102" s="214">
        <v>0</v>
      </c>
      <c r="N102" s="214">
        <v>0</v>
      </c>
    </row>
    <row r="103" spans="1:14" x14ac:dyDescent="0.35">
      <c r="A103" t="s">
        <v>5757</v>
      </c>
      <c r="B103">
        <v>19215</v>
      </c>
      <c r="C103" t="s">
        <v>5755</v>
      </c>
      <c r="D103" t="s">
        <v>5753</v>
      </c>
      <c r="E103" t="s">
        <v>1160</v>
      </c>
      <c r="F103" s="233" t="s">
        <v>1155</v>
      </c>
      <c r="G103" s="214">
        <v>0</v>
      </c>
      <c r="H103" s="214">
        <v>0</v>
      </c>
      <c r="I103" s="214">
        <v>0</v>
      </c>
      <c r="J103" s="214">
        <v>0</v>
      </c>
      <c r="K103" s="214">
        <v>0</v>
      </c>
      <c r="L103" s="214">
        <v>0</v>
      </c>
      <c r="M103" s="214">
        <v>0</v>
      </c>
      <c r="N103" s="214">
        <v>0</v>
      </c>
    </row>
    <row r="104" spans="1:14" x14ac:dyDescent="0.35">
      <c r="A104" t="s">
        <v>5757</v>
      </c>
      <c r="B104">
        <v>19215</v>
      </c>
      <c r="C104" t="s">
        <v>5755</v>
      </c>
      <c r="D104" t="s">
        <v>5721</v>
      </c>
      <c r="E104" t="s">
        <v>1160</v>
      </c>
      <c r="F104" s="233" t="s">
        <v>1155</v>
      </c>
      <c r="G104" s="214">
        <v>0</v>
      </c>
      <c r="H104" s="214">
        <v>0</v>
      </c>
      <c r="I104" s="214">
        <v>0</v>
      </c>
      <c r="J104" s="214">
        <v>0</v>
      </c>
      <c r="K104" s="214">
        <v>0</v>
      </c>
      <c r="L104" s="214">
        <v>0</v>
      </c>
      <c r="M104" s="214">
        <v>0</v>
      </c>
      <c r="N104" s="214">
        <v>0</v>
      </c>
    </row>
    <row r="105" spans="1:14" x14ac:dyDescent="0.35">
      <c r="A105" t="s">
        <v>5757</v>
      </c>
      <c r="B105">
        <v>19215</v>
      </c>
      <c r="C105" t="s">
        <v>5755</v>
      </c>
      <c r="D105" t="s">
        <v>5752</v>
      </c>
      <c r="E105" t="s">
        <v>1160</v>
      </c>
      <c r="F105" s="233" t="s">
        <v>1155</v>
      </c>
      <c r="G105" s="214">
        <v>0</v>
      </c>
      <c r="H105" s="214">
        <v>0</v>
      </c>
      <c r="I105" s="214">
        <v>0</v>
      </c>
      <c r="J105" s="214">
        <v>0</v>
      </c>
      <c r="K105" s="214">
        <v>0</v>
      </c>
      <c r="L105" s="214">
        <v>0</v>
      </c>
      <c r="M105" s="214">
        <v>0</v>
      </c>
      <c r="N105" s="214">
        <v>0</v>
      </c>
    </row>
    <row r="106" spans="1:14" x14ac:dyDescent="0.35">
      <c r="A106" t="s">
        <v>5757</v>
      </c>
      <c r="B106">
        <v>19215</v>
      </c>
      <c r="C106" t="s">
        <v>5755</v>
      </c>
      <c r="D106" t="s">
        <v>5098</v>
      </c>
      <c r="E106" t="s">
        <v>1160</v>
      </c>
      <c r="F106" s="233" t="s">
        <v>1155</v>
      </c>
      <c r="G106" s="214">
        <v>0</v>
      </c>
      <c r="H106" s="214">
        <v>0</v>
      </c>
      <c r="I106" s="214">
        <v>0</v>
      </c>
      <c r="J106" s="214">
        <v>0</v>
      </c>
      <c r="K106" s="214">
        <v>0</v>
      </c>
      <c r="L106" s="214">
        <v>0</v>
      </c>
      <c r="M106" s="214">
        <v>0</v>
      </c>
      <c r="N106" s="214">
        <v>0</v>
      </c>
    </row>
    <row r="107" spans="1:14" x14ac:dyDescent="0.35">
      <c r="A107" t="s">
        <v>5757</v>
      </c>
      <c r="B107">
        <v>19225</v>
      </c>
      <c r="C107" t="s">
        <v>5755</v>
      </c>
      <c r="D107" t="s">
        <v>343</v>
      </c>
      <c r="E107" t="s">
        <v>1160</v>
      </c>
      <c r="F107" s="233" t="s">
        <v>1155</v>
      </c>
      <c r="G107" s="214">
        <v>1204.4299999999994</v>
      </c>
      <c r="H107" s="214">
        <v>1171.6199999999999</v>
      </c>
      <c r="I107" s="214">
        <v>2197.6799999999998</v>
      </c>
      <c r="J107" s="214">
        <v>3415.3399999999997</v>
      </c>
      <c r="K107" s="214">
        <v>2472.35</v>
      </c>
      <c r="L107" s="214">
        <v>1870.47</v>
      </c>
      <c r="M107" s="214">
        <v>20</v>
      </c>
      <c r="N107" s="214">
        <v>18</v>
      </c>
    </row>
    <row r="108" spans="1:14" x14ac:dyDescent="0.35">
      <c r="A108" t="s">
        <v>5757</v>
      </c>
      <c r="B108">
        <v>19235</v>
      </c>
      <c r="C108" t="s">
        <v>5755</v>
      </c>
      <c r="D108" t="s">
        <v>361</v>
      </c>
      <c r="E108" t="s">
        <v>1160</v>
      </c>
      <c r="F108" s="233" t="s">
        <v>1155</v>
      </c>
      <c r="G108" s="214">
        <v>1013.7199999999998</v>
      </c>
      <c r="H108" s="214">
        <v>948.83000000000015</v>
      </c>
      <c r="I108" s="214">
        <v>2456</v>
      </c>
      <c r="J108" s="214">
        <v>3850</v>
      </c>
      <c r="K108" s="214">
        <v>2514.75</v>
      </c>
      <c r="L108" s="214">
        <v>1981.9599999999998</v>
      </c>
      <c r="M108" s="214">
        <v>17</v>
      </c>
      <c r="N108" s="214">
        <v>16</v>
      </c>
    </row>
    <row r="109" spans="1:14" x14ac:dyDescent="0.35">
      <c r="A109" t="s">
        <v>5757</v>
      </c>
      <c r="B109">
        <v>19325</v>
      </c>
      <c r="C109" t="s">
        <v>5756</v>
      </c>
      <c r="D109" t="s">
        <v>1257</v>
      </c>
      <c r="E109" t="s">
        <v>1160</v>
      </c>
      <c r="F109" s="233" t="s">
        <v>1155</v>
      </c>
      <c r="G109" s="214">
        <v>0</v>
      </c>
      <c r="H109" s="214">
        <v>0</v>
      </c>
      <c r="I109" s="214">
        <v>1482</v>
      </c>
      <c r="J109" s="214">
        <v>3287.5</v>
      </c>
      <c r="K109" s="214">
        <v>0</v>
      </c>
      <c r="L109" s="214">
        <v>0</v>
      </c>
      <c r="M109" s="214">
        <v>0</v>
      </c>
      <c r="N109" s="214">
        <v>0</v>
      </c>
    </row>
    <row r="110" spans="1:14" x14ac:dyDescent="0.35">
      <c r="A110" t="s">
        <v>5757</v>
      </c>
      <c r="B110">
        <v>19145</v>
      </c>
      <c r="C110" t="s">
        <v>5754</v>
      </c>
      <c r="D110" t="s">
        <v>4</v>
      </c>
      <c r="E110" t="s">
        <v>1161</v>
      </c>
      <c r="F110" s="233" t="s">
        <v>1155</v>
      </c>
      <c r="G110" s="214">
        <v>757.65999999999985</v>
      </c>
      <c r="H110" s="214">
        <v>702.83</v>
      </c>
      <c r="I110" s="214">
        <v>1796</v>
      </c>
      <c r="J110" s="214">
        <v>3397.75</v>
      </c>
      <c r="K110" s="214">
        <v>1945.85</v>
      </c>
      <c r="L110" s="214">
        <v>1905</v>
      </c>
      <c r="M110" s="214">
        <v>10</v>
      </c>
      <c r="N110" s="214">
        <v>7</v>
      </c>
    </row>
    <row r="111" spans="1:14" x14ac:dyDescent="0.35">
      <c r="A111" t="s">
        <v>5757</v>
      </c>
      <c r="B111">
        <v>19105</v>
      </c>
      <c r="C111" t="s">
        <v>5754</v>
      </c>
      <c r="D111" t="s">
        <v>35</v>
      </c>
      <c r="E111" t="s">
        <v>1161</v>
      </c>
      <c r="F111" s="233" t="s">
        <v>1155</v>
      </c>
      <c r="G111" s="214">
        <v>690.46999999999991</v>
      </c>
      <c r="H111" s="214">
        <v>639.79999999999984</v>
      </c>
      <c r="I111" s="214">
        <v>1180.99</v>
      </c>
      <c r="J111" s="214">
        <v>2226.84</v>
      </c>
      <c r="K111" s="214">
        <v>1462.8</v>
      </c>
      <c r="L111" s="214">
        <v>1671.99</v>
      </c>
      <c r="M111" s="214">
        <v>13</v>
      </c>
      <c r="N111" s="214">
        <v>13</v>
      </c>
    </row>
    <row r="112" spans="1:14" x14ac:dyDescent="0.35">
      <c r="A112" t="s">
        <v>5757</v>
      </c>
      <c r="B112">
        <v>19145</v>
      </c>
      <c r="C112" t="s">
        <v>5754</v>
      </c>
      <c r="D112" t="s">
        <v>63</v>
      </c>
      <c r="E112" t="s">
        <v>1161</v>
      </c>
      <c r="F112" s="233" t="s">
        <v>1155</v>
      </c>
      <c r="G112" s="214">
        <v>0</v>
      </c>
      <c r="H112" s="214">
        <v>0</v>
      </c>
      <c r="I112" s="214">
        <v>0</v>
      </c>
      <c r="J112" s="214">
        <v>0</v>
      </c>
      <c r="K112" s="214">
        <v>0</v>
      </c>
      <c r="L112" s="214">
        <v>0</v>
      </c>
      <c r="M112" s="214">
        <v>0</v>
      </c>
      <c r="N112" s="214">
        <v>0</v>
      </c>
    </row>
    <row r="113" spans="1:14" x14ac:dyDescent="0.35">
      <c r="A113" t="s">
        <v>5757</v>
      </c>
      <c r="B113">
        <v>19125</v>
      </c>
      <c r="C113" t="s">
        <v>5754</v>
      </c>
      <c r="D113" t="s">
        <v>162</v>
      </c>
      <c r="E113" t="s">
        <v>1161</v>
      </c>
      <c r="F113" s="233" t="s">
        <v>1155</v>
      </c>
      <c r="G113" s="214">
        <v>710.77999999999975</v>
      </c>
      <c r="H113" s="214">
        <v>718.39999999999975</v>
      </c>
      <c r="I113" s="214">
        <v>2087.6999999999998</v>
      </c>
      <c r="J113" s="214">
        <v>3922.8</v>
      </c>
      <c r="K113" s="214">
        <v>2465.8599999999997</v>
      </c>
      <c r="L113" s="214">
        <v>1913.7</v>
      </c>
      <c r="M113" s="214">
        <v>16</v>
      </c>
      <c r="N113" s="214">
        <v>14</v>
      </c>
    </row>
    <row r="114" spans="1:14" x14ac:dyDescent="0.35">
      <c r="A114" t="s">
        <v>5757</v>
      </c>
      <c r="B114">
        <v>19115</v>
      </c>
      <c r="C114" t="s">
        <v>5754</v>
      </c>
      <c r="D114" t="s">
        <v>270</v>
      </c>
      <c r="E114" t="s">
        <v>1161</v>
      </c>
      <c r="F114" s="233" t="s">
        <v>1155</v>
      </c>
      <c r="G114" s="214">
        <v>374.62</v>
      </c>
      <c r="H114" s="214">
        <v>376.77999999999986</v>
      </c>
      <c r="I114" s="214">
        <v>476.75</v>
      </c>
      <c r="J114" s="214">
        <v>1033</v>
      </c>
      <c r="K114" s="214">
        <v>1041.75</v>
      </c>
      <c r="L114" s="214">
        <v>964.65000000000009</v>
      </c>
      <c r="M114" s="214">
        <v>18</v>
      </c>
      <c r="N114" s="214">
        <v>15</v>
      </c>
    </row>
    <row r="115" spans="1:14" x14ac:dyDescent="0.35">
      <c r="A115" t="s">
        <v>5757</v>
      </c>
      <c r="B115">
        <v>19135</v>
      </c>
      <c r="C115" t="s">
        <v>5754</v>
      </c>
      <c r="D115" t="s">
        <v>309</v>
      </c>
      <c r="E115" t="s">
        <v>1161</v>
      </c>
      <c r="F115" s="233" t="s">
        <v>1155</v>
      </c>
      <c r="G115" s="214">
        <v>362.35999999999984</v>
      </c>
      <c r="H115" s="214">
        <v>367.73</v>
      </c>
      <c r="I115" s="214">
        <v>2895.25</v>
      </c>
      <c r="J115" s="214">
        <v>4215.5</v>
      </c>
      <c r="K115" s="214">
        <v>1925.05</v>
      </c>
      <c r="L115" s="214">
        <v>1453.05</v>
      </c>
      <c r="M115" s="214">
        <v>13</v>
      </c>
      <c r="N115" s="214">
        <v>13</v>
      </c>
    </row>
    <row r="116" spans="1:14" x14ac:dyDescent="0.35">
      <c r="A116" t="s">
        <v>5757</v>
      </c>
      <c r="B116">
        <v>19315</v>
      </c>
      <c r="C116" t="s">
        <v>5756</v>
      </c>
      <c r="D116" t="s">
        <v>139</v>
      </c>
      <c r="E116" t="s">
        <v>1161</v>
      </c>
      <c r="F116" s="233" t="s">
        <v>1155</v>
      </c>
      <c r="G116" s="214">
        <v>1258.1600000000001</v>
      </c>
      <c r="H116" s="214">
        <v>1253.8400000000001</v>
      </c>
      <c r="I116" s="214">
        <v>3228</v>
      </c>
      <c r="J116" s="214">
        <v>5042</v>
      </c>
      <c r="K116" s="214">
        <v>6252.75</v>
      </c>
      <c r="L116" s="214">
        <v>5042</v>
      </c>
      <c r="M116" s="214">
        <v>44</v>
      </c>
      <c r="N116" s="214">
        <v>42</v>
      </c>
    </row>
    <row r="117" spans="1:14" x14ac:dyDescent="0.35">
      <c r="A117" t="s">
        <v>5757</v>
      </c>
      <c r="B117">
        <v>10152</v>
      </c>
      <c r="C117" t="s">
        <v>5756</v>
      </c>
      <c r="D117" t="s">
        <v>204</v>
      </c>
      <c r="E117" t="s">
        <v>1161</v>
      </c>
      <c r="F117" s="233" t="s">
        <v>1155</v>
      </c>
      <c r="G117" s="214">
        <v>2316.0100000000002</v>
      </c>
      <c r="H117" s="214">
        <v>2329.5199999999991</v>
      </c>
      <c r="I117" s="214">
        <v>4135.54</v>
      </c>
      <c r="J117" s="214">
        <v>8402.08</v>
      </c>
      <c r="K117" s="214">
        <v>6027.4599999999991</v>
      </c>
      <c r="L117" s="214">
        <v>5185.8100000000013</v>
      </c>
      <c r="M117" s="214">
        <v>45</v>
      </c>
      <c r="N117" s="214">
        <v>35</v>
      </c>
    </row>
    <row r="118" spans="1:14" x14ac:dyDescent="0.35">
      <c r="A118" t="s">
        <v>5757</v>
      </c>
      <c r="B118">
        <v>88165</v>
      </c>
      <c r="C118" t="s">
        <v>5756</v>
      </c>
      <c r="D118" t="s">
        <v>281</v>
      </c>
      <c r="E118" t="s">
        <v>1161</v>
      </c>
      <c r="F118" s="233" t="s">
        <v>1155</v>
      </c>
      <c r="G118" s="214">
        <v>2549.8899999999994</v>
      </c>
      <c r="H118" s="214">
        <v>2480.2899999999995</v>
      </c>
      <c r="I118" s="214">
        <v>3551.85</v>
      </c>
      <c r="J118" s="214">
        <v>7240</v>
      </c>
      <c r="K118" s="214">
        <v>5600.4200000000019</v>
      </c>
      <c r="L118" s="214">
        <v>5134.3499999999995</v>
      </c>
      <c r="M118" s="214">
        <v>89</v>
      </c>
      <c r="N118" s="214">
        <v>80</v>
      </c>
    </row>
    <row r="119" spans="1:14" x14ac:dyDescent="0.35">
      <c r="A119" t="s">
        <v>5757</v>
      </c>
      <c r="B119">
        <v>19505</v>
      </c>
      <c r="C119" t="s">
        <v>338</v>
      </c>
      <c r="D119" t="s">
        <v>338</v>
      </c>
      <c r="E119" t="s">
        <v>1161</v>
      </c>
      <c r="F119" s="233" t="s">
        <v>1155</v>
      </c>
      <c r="G119" s="214">
        <v>387.83000000000004</v>
      </c>
      <c r="H119" s="214">
        <v>401.15</v>
      </c>
      <c r="I119" s="214">
        <v>2455</v>
      </c>
      <c r="J119" s="214">
        <v>2719</v>
      </c>
      <c r="K119" s="214">
        <v>1297</v>
      </c>
      <c r="L119" s="214">
        <v>1191.21</v>
      </c>
      <c r="M119" s="214">
        <v>13</v>
      </c>
      <c r="N119" s="214">
        <v>11</v>
      </c>
    </row>
    <row r="120" spans="1:14" x14ac:dyDescent="0.35">
      <c r="A120" t="s">
        <v>5757</v>
      </c>
      <c r="B120">
        <v>19215</v>
      </c>
      <c r="C120" t="s">
        <v>5755</v>
      </c>
      <c r="D120" t="s">
        <v>69</v>
      </c>
      <c r="E120" t="s">
        <v>1161</v>
      </c>
      <c r="F120" s="233" t="s">
        <v>1155</v>
      </c>
      <c r="G120" s="214">
        <v>0</v>
      </c>
      <c r="H120" s="214">
        <v>0</v>
      </c>
      <c r="I120" s="214">
        <v>0</v>
      </c>
      <c r="J120" s="214">
        <v>0</v>
      </c>
      <c r="K120" s="214">
        <v>0</v>
      </c>
      <c r="L120" s="214">
        <v>0</v>
      </c>
      <c r="M120" s="214">
        <v>0</v>
      </c>
      <c r="N120" s="214">
        <v>0</v>
      </c>
    </row>
    <row r="121" spans="1:14" x14ac:dyDescent="0.35">
      <c r="A121" t="s">
        <v>5757</v>
      </c>
      <c r="B121">
        <v>19215</v>
      </c>
      <c r="C121" t="s">
        <v>5755</v>
      </c>
      <c r="D121" t="s">
        <v>70</v>
      </c>
      <c r="E121" t="s">
        <v>1161</v>
      </c>
      <c r="F121" s="233" t="s">
        <v>1155</v>
      </c>
      <c r="G121" s="214">
        <v>635.40000000000009</v>
      </c>
      <c r="H121" s="214">
        <v>622.6099999999999</v>
      </c>
      <c r="I121" s="214">
        <v>4779.75</v>
      </c>
      <c r="J121" s="214">
        <v>15284.25</v>
      </c>
      <c r="K121" s="214">
        <v>5447.48</v>
      </c>
      <c r="L121" s="214">
        <v>2281</v>
      </c>
      <c r="M121" s="214">
        <v>39</v>
      </c>
      <c r="N121" s="214">
        <v>35</v>
      </c>
    </row>
    <row r="122" spans="1:14" x14ac:dyDescent="0.35">
      <c r="A122" t="s">
        <v>5757</v>
      </c>
      <c r="B122">
        <v>19215</v>
      </c>
      <c r="C122" t="s">
        <v>5755</v>
      </c>
      <c r="D122" t="s">
        <v>110</v>
      </c>
      <c r="E122" t="s">
        <v>1161</v>
      </c>
      <c r="F122" s="233" t="s">
        <v>1155</v>
      </c>
      <c r="G122" s="214">
        <v>0</v>
      </c>
      <c r="H122" s="214">
        <v>0</v>
      </c>
      <c r="I122" s="214">
        <v>0</v>
      </c>
      <c r="J122" s="214">
        <v>0</v>
      </c>
      <c r="K122" s="214">
        <v>0</v>
      </c>
      <c r="L122" s="214">
        <v>0</v>
      </c>
      <c r="M122" s="214">
        <v>0</v>
      </c>
      <c r="N122" s="214">
        <v>0</v>
      </c>
    </row>
    <row r="123" spans="1:14" x14ac:dyDescent="0.35">
      <c r="A123" t="s">
        <v>5757</v>
      </c>
      <c r="B123">
        <v>19205</v>
      </c>
      <c r="C123" t="s">
        <v>5755</v>
      </c>
      <c r="D123" t="s">
        <v>227</v>
      </c>
      <c r="E123" t="s">
        <v>1161</v>
      </c>
      <c r="F123" s="233" t="s">
        <v>1155</v>
      </c>
      <c r="G123" s="214">
        <v>515.84999999999991</v>
      </c>
      <c r="H123" s="214">
        <v>611.41999999999996</v>
      </c>
      <c r="I123" s="214">
        <v>1912.25</v>
      </c>
      <c r="J123" s="214">
        <v>3096.25</v>
      </c>
      <c r="K123" s="214">
        <v>1874.5</v>
      </c>
      <c r="L123" s="214">
        <v>1153</v>
      </c>
      <c r="M123" s="214">
        <v>9</v>
      </c>
      <c r="N123" s="214">
        <v>9</v>
      </c>
    </row>
    <row r="124" spans="1:14" x14ac:dyDescent="0.35">
      <c r="A124" t="s">
        <v>5757</v>
      </c>
      <c r="B124">
        <v>19205</v>
      </c>
      <c r="C124" t="s">
        <v>5755</v>
      </c>
      <c r="D124" t="s">
        <v>5042</v>
      </c>
      <c r="E124" t="s">
        <v>1161</v>
      </c>
      <c r="F124" s="233" t="s">
        <v>1155</v>
      </c>
      <c r="G124" s="214">
        <v>0</v>
      </c>
      <c r="H124" s="214">
        <v>0</v>
      </c>
      <c r="I124" s="214">
        <v>0</v>
      </c>
      <c r="J124" s="214">
        <v>0</v>
      </c>
      <c r="K124" s="214">
        <v>0</v>
      </c>
      <c r="L124" s="214">
        <v>0</v>
      </c>
      <c r="M124" s="214">
        <v>0</v>
      </c>
      <c r="N124" s="214">
        <v>0</v>
      </c>
    </row>
    <row r="125" spans="1:14" x14ac:dyDescent="0.35">
      <c r="A125" t="s">
        <v>5757</v>
      </c>
      <c r="B125">
        <v>19205</v>
      </c>
      <c r="C125" t="s">
        <v>5755</v>
      </c>
      <c r="D125" t="s">
        <v>5394</v>
      </c>
      <c r="E125" t="s">
        <v>1161</v>
      </c>
      <c r="F125" s="233" t="s">
        <v>1155</v>
      </c>
      <c r="G125" s="214">
        <v>0</v>
      </c>
      <c r="H125" s="214">
        <v>0</v>
      </c>
      <c r="I125" s="214">
        <v>0</v>
      </c>
      <c r="J125" s="214">
        <v>0</v>
      </c>
      <c r="K125" s="214">
        <v>0</v>
      </c>
      <c r="L125" s="214">
        <v>0</v>
      </c>
      <c r="M125" s="214">
        <v>0</v>
      </c>
      <c r="N125" s="214">
        <v>0</v>
      </c>
    </row>
    <row r="126" spans="1:14" x14ac:dyDescent="0.35">
      <c r="A126" t="s">
        <v>5757</v>
      </c>
      <c r="B126">
        <v>19215</v>
      </c>
      <c r="C126" t="s">
        <v>5755</v>
      </c>
      <c r="D126" t="s">
        <v>5071</v>
      </c>
      <c r="E126" t="s">
        <v>1161</v>
      </c>
      <c r="F126" s="233" t="s">
        <v>1155</v>
      </c>
      <c r="G126" s="214">
        <v>0</v>
      </c>
      <c r="H126" s="214">
        <v>0</v>
      </c>
      <c r="I126" s="214">
        <v>0</v>
      </c>
      <c r="J126" s="214">
        <v>0</v>
      </c>
      <c r="K126" s="214">
        <v>0</v>
      </c>
      <c r="L126" s="214">
        <v>0</v>
      </c>
      <c r="M126" s="214">
        <v>0</v>
      </c>
      <c r="N126" s="214">
        <v>0</v>
      </c>
    </row>
    <row r="127" spans="1:14" x14ac:dyDescent="0.35">
      <c r="A127" t="s">
        <v>5757</v>
      </c>
      <c r="B127">
        <v>19215</v>
      </c>
      <c r="C127" t="s">
        <v>5755</v>
      </c>
      <c r="D127" t="s">
        <v>5265</v>
      </c>
      <c r="E127" t="s">
        <v>1161</v>
      </c>
      <c r="F127" s="233" t="s">
        <v>1155</v>
      </c>
      <c r="G127" s="214">
        <v>0</v>
      </c>
      <c r="H127" s="214">
        <v>0</v>
      </c>
      <c r="I127" s="214">
        <v>0</v>
      </c>
      <c r="J127" s="214">
        <v>0</v>
      </c>
      <c r="K127" s="214">
        <v>0</v>
      </c>
      <c r="L127" s="214">
        <v>0</v>
      </c>
      <c r="M127" s="214">
        <v>0</v>
      </c>
      <c r="N127" s="214">
        <v>0</v>
      </c>
    </row>
    <row r="128" spans="1:14" x14ac:dyDescent="0.35">
      <c r="A128" t="s">
        <v>5757</v>
      </c>
      <c r="B128">
        <v>19215</v>
      </c>
      <c r="C128" t="s">
        <v>5755</v>
      </c>
      <c r="D128" t="s">
        <v>5396</v>
      </c>
      <c r="E128" t="s">
        <v>1161</v>
      </c>
      <c r="F128" s="233" t="s">
        <v>1155</v>
      </c>
      <c r="G128" s="214">
        <v>0</v>
      </c>
      <c r="H128" s="214">
        <v>0</v>
      </c>
      <c r="I128" s="214">
        <v>0</v>
      </c>
      <c r="J128" s="214">
        <v>0</v>
      </c>
      <c r="K128" s="214">
        <v>0</v>
      </c>
      <c r="L128" s="214">
        <v>0</v>
      </c>
      <c r="M128" s="214">
        <v>0</v>
      </c>
      <c r="N128" s="214">
        <v>0</v>
      </c>
    </row>
    <row r="129" spans="1:14" x14ac:dyDescent="0.35">
      <c r="A129" t="s">
        <v>5757</v>
      </c>
      <c r="B129">
        <v>19215</v>
      </c>
      <c r="C129" t="s">
        <v>5755</v>
      </c>
      <c r="D129" t="s">
        <v>5397</v>
      </c>
      <c r="E129" t="s">
        <v>1161</v>
      </c>
      <c r="F129" s="233" t="s">
        <v>1155</v>
      </c>
      <c r="G129" s="214">
        <v>0</v>
      </c>
      <c r="H129" s="214">
        <v>0</v>
      </c>
      <c r="I129" s="214">
        <v>0</v>
      </c>
      <c r="J129" s="214">
        <v>0</v>
      </c>
      <c r="K129" s="214">
        <v>0</v>
      </c>
      <c r="L129" s="214">
        <v>0</v>
      </c>
      <c r="M129" s="214">
        <v>0</v>
      </c>
      <c r="N129" s="214">
        <v>0</v>
      </c>
    </row>
    <row r="130" spans="1:14" x14ac:dyDescent="0.35">
      <c r="A130" t="s">
        <v>5757</v>
      </c>
      <c r="B130">
        <v>19215</v>
      </c>
      <c r="C130" t="s">
        <v>5755</v>
      </c>
      <c r="D130" t="s">
        <v>5753</v>
      </c>
      <c r="E130" t="s">
        <v>1161</v>
      </c>
      <c r="F130" s="233" t="s">
        <v>1155</v>
      </c>
      <c r="G130" s="214">
        <v>0</v>
      </c>
      <c r="H130" s="214">
        <v>0</v>
      </c>
      <c r="I130" s="214">
        <v>0</v>
      </c>
      <c r="J130" s="214">
        <v>0</v>
      </c>
      <c r="K130" s="214">
        <v>0</v>
      </c>
      <c r="L130" s="214">
        <v>0</v>
      </c>
      <c r="M130" s="214">
        <v>0</v>
      </c>
      <c r="N130" s="214">
        <v>0</v>
      </c>
    </row>
    <row r="131" spans="1:14" x14ac:dyDescent="0.35">
      <c r="A131" t="s">
        <v>5757</v>
      </c>
      <c r="B131">
        <v>19215</v>
      </c>
      <c r="C131" t="s">
        <v>5755</v>
      </c>
      <c r="D131" t="s">
        <v>5721</v>
      </c>
      <c r="E131" t="s">
        <v>1161</v>
      </c>
      <c r="F131" s="233" t="s">
        <v>1155</v>
      </c>
      <c r="G131" s="214">
        <v>0</v>
      </c>
      <c r="H131" s="214">
        <v>0</v>
      </c>
      <c r="I131" s="214">
        <v>0</v>
      </c>
      <c r="J131" s="214">
        <v>0</v>
      </c>
      <c r="K131" s="214">
        <v>0</v>
      </c>
      <c r="L131" s="214">
        <v>0</v>
      </c>
      <c r="M131" s="214">
        <v>0</v>
      </c>
      <c r="N131" s="214">
        <v>0</v>
      </c>
    </row>
    <row r="132" spans="1:14" x14ac:dyDescent="0.35">
      <c r="A132" t="s">
        <v>5757</v>
      </c>
      <c r="B132">
        <v>19215</v>
      </c>
      <c r="C132" t="s">
        <v>5755</v>
      </c>
      <c r="D132" t="s">
        <v>5752</v>
      </c>
      <c r="E132" t="s">
        <v>1161</v>
      </c>
      <c r="F132" s="233" t="s">
        <v>1155</v>
      </c>
      <c r="G132" s="214">
        <v>0</v>
      </c>
      <c r="H132" s="214">
        <v>0</v>
      </c>
      <c r="I132" s="214">
        <v>0</v>
      </c>
      <c r="J132" s="214">
        <v>0</v>
      </c>
      <c r="K132" s="214">
        <v>0</v>
      </c>
      <c r="L132" s="214">
        <v>0</v>
      </c>
      <c r="M132" s="214">
        <v>0</v>
      </c>
      <c r="N132" s="214">
        <v>0</v>
      </c>
    </row>
    <row r="133" spans="1:14" x14ac:dyDescent="0.35">
      <c r="A133" t="s">
        <v>5757</v>
      </c>
      <c r="B133">
        <v>19215</v>
      </c>
      <c r="C133" t="s">
        <v>5755</v>
      </c>
      <c r="D133" t="s">
        <v>5098</v>
      </c>
      <c r="E133" t="s">
        <v>1161</v>
      </c>
      <c r="F133" s="233" t="s">
        <v>1155</v>
      </c>
      <c r="G133" s="214">
        <v>0</v>
      </c>
      <c r="H133" s="214">
        <v>0</v>
      </c>
      <c r="I133" s="214">
        <v>0</v>
      </c>
      <c r="J133" s="214">
        <v>0</v>
      </c>
      <c r="K133" s="214">
        <v>0</v>
      </c>
      <c r="L133" s="214">
        <v>0</v>
      </c>
      <c r="M133" s="214">
        <v>0</v>
      </c>
      <c r="N133" s="214">
        <v>0</v>
      </c>
    </row>
    <row r="134" spans="1:14" x14ac:dyDescent="0.35">
      <c r="A134" t="s">
        <v>5757</v>
      </c>
      <c r="B134">
        <v>19225</v>
      </c>
      <c r="C134" t="s">
        <v>5755</v>
      </c>
      <c r="D134" t="s">
        <v>343</v>
      </c>
      <c r="E134" t="s">
        <v>1161</v>
      </c>
      <c r="F134" s="233" t="s">
        <v>1155</v>
      </c>
      <c r="G134" s="214">
        <v>283.81</v>
      </c>
      <c r="H134" s="214">
        <v>292.14999999999998</v>
      </c>
      <c r="I134" s="214">
        <v>1383.07</v>
      </c>
      <c r="J134" s="214">
        <v>2504.0700000000002</v>
      </c>
      <c r="K134" s="214">
        <v>921.5</v>
      </c>
      <c r="L134" s="214">
        <v>865.84</v>
      </c>
      <c r="M134" s="214">
        <v>7</v>
      </c>
      <c r="N134" s="214">
        <v>7</v>
      </c>
    </row>
    <row r="135" spans="1:14" x14ac:dyDescent="0.35">
      <c r="A135" t="s">
        <v>5757</v>
      </c>
      <c r="B135">
        <v>19235</v>
      </c>
      <c r="C135" t="s">
        <v>5755</v>
      </c>
      <c r="D135" t="s">
        <v>361</v>
      </c>
      <c r="E135" t="s">
        <v>1161</v>
      </c>
      <c r="F135" s="233" t="s">
        <v>1155</v>
      </c>
      <c r="G135" s="214">
        <v>379.89000000000004</v>
      </c>
      <c r="H135" s="214">
        <v>376.76000000000005</v>
      </c>
      <c r="I135" s="214">
        <v>1710.25</v>
      </c>
      <c r="J135" s="214">
        <v>3088</v>
      </c>
      <c r="K135" s="214">
        <v>1427.75</v>
      </c>
      <c r="L135" s="214">
        <v>999.06999999999994</v>
      </c>
      <c r="M135" s="214">
        <v>13</v>
      </c>
      <c r="N135" s="214">
        <v>13</v>
      </c>
    </row>
    <row r="136" spans="1:14" x14ac:dyDescent="0.35">
      <c r="A136" t="s">
        <v>5757</v>
      </c>
      <c r="B136">
        <v>19325</v>
      </c>
      <c r="C136" t="s">
        <v>5756</v>
      </c>
      <c r="D136" t="s">
        <v>1257</v>
      </c>
      <c r="E136" t="s">
        <v>1161</v>
      </c>
      <c r="F136" s="233" t="s">
        <v>1155</v>
      </c>
      <c r="G136" s="214">
        <v>0</v>
      </c>
      <c r="H136" s="214">
        <v>0</v>
      </c>
      <c r="I136" s="214">
        <v>1237</v>
      </c>
      <c r="J136" s="214">
        <v>2083</v>
      </c>
      <c r="K136" s="214">
        <v>0</v>
      </c>
      <c r="L136" s="214">
        <v>0</v>
      </c>
      <c r="M136" s="214">
        <v>0</v>
      </c>
      <c r="N136" s="214">
        <v>0</v>
      </c>
    </row>
    <row r="137" spans="1:14" x14ac:dyDescent="0.35">
      <c r="A137" t="s">
        <v>5757</v>
      </c>
      <c r="B137">
        <v>19145</v>
      </c>
      <c r="C137" t="s">
        <v>5754</v>
      </c>
      <c r="D137" t="s">
        <v>4</v>
      </c>
      <c r="E137" t="s">
        <v>1162</v>
      </c>
      <c r="F137" s="233" t="s">
        <v>1155</v>
      </c>
      <c r="G137" s="214">
        <v>479.22</v>
      </c>
      <c r="H137" s="214">
        <v>419.05999999999995</v>
      </c>
      <c r="I137" s="214">
        <v>2357</v>
      </c>
      <c r="J137" s="214">
        <v>3851.5</v>
      </c>
      <c r="K137" s="214">
        <v>970</v>
      </c>
      <c r="L137" s="214">
        <v>909</v>
      </c>
      <c r="M137" s="214">
        <v>5</v>
      </c>
      <c r="N137" s="214">
        <v>3</v>
      </c>
    </row>
    <row r="138" spans="1:14" x14ac:dyDescent="0.35">
      <c r="A138" t="s">
        <v>5757</v>
      </c>
      <c r="B138">
        <v>19105</v>
      </c>
      <c r="C138" t="s">
        <v>5754</v>
      </c>
      <c r="D138" t="s">
        <v>35</v>
      </c>
      <c r="E138" t="s">
        <v>1162</v>
      </c>
      <c r="F138" s="233" t="s">
        <v>1155</v>
      </c>
      <c r="G138" s="214">
        <v>350.65</v>
      </c>
      <c r="H138" s="214">
        <v>346.79000000000008</v>
      </c>
      <c r="I138" s="214">
        <v>1339.35</v>
      </c>
      <c r="J138" s="214">
        <v>2326</v>
      </c>
      <c r="K138" s="214">
        <v>1805.94</v>
      </c>
      <c r="L138" s="214">
        <v>1400.5800000000002</v>
      </c>
      <c r="M138" s="214">
        <v>12</v>
      </c>
      <c r="N138" s="214">
        <v>12</v>
      </c>
    </row>
    <row r="139" spans="1:14" x14ac:dyDescent="0.35">
      <c r="A139" t="s">
        <v>5757</v>
      </c>
      <c r="B139">
        <v>19145</v>
      </c>
      <c r="C139" t="s">
        <v>5754</v>
      </c>
      <c r="D139" t="s">
        <v>63</v>
      </c>
      <c r="E139" t="s">
        <v>1162</v>
      </c>
      <c r="F139" s="233" t="s">
        <v>1155</v>
      </c>
      <c r="G139" s="214">
        <v>28.36</v>
      </c>
      <c r="H139" s="214">
        <v>26.71</v>
      </c>
      <c r="I139" s="214">
        <v>0</v>
      </c>
      <c r="J139" s="214">
        <v>0</v>
      </c>
      <c r="K139" s="214">
        <v>73.75</v>
      </c>
      <c r="L139" s="214">
        <v>65</v>
      </c>
      <c r="M139" s="214">
        <v>1</v>
      </c>
      <c r="N139" s="214">
        <v>1</v>
      </c>
    </row>
    <row r="140" spans="1:14" x14ac:dyDescent="0.35">
      <c r="A140" t="s">
        <v>5757</v>
      </c>
      <c r="B140">
        <v>19125</v>
      </c>
      <c r="C140" t="s">
        <v>5754</v>
      </c>
      <c r="D140" t="s">
        <v>162</v>
      </c>
      <c r="E140" t="s">
        <v>1162</v>
      </c>
      <c r="F140" s="233" t="s">
        <v>1155</v>
      </c>
      <c r="G140" s="214">
        <v>1416.2</v>
      </c>
      <c r="H140" s="214">
        <v>1371.2700000000002</v>
      </c>
      <c r="I140" s="214">
        <v>2959.8599999999997</v>
      </c>
      <c r="J140" s="214">
        <v>4270.54</v>
      </c>
      <c r="K140" s="214">
        <v>2864.7000000000003</v>
      </c>
      <c r="L140" s="214">
        <v>2722.9</v>
      </c>
      <c r="M140" s="214">
        <v>25</v>
      </c>
      <c r="N140" s="214">
        <v>21</v>
      </c>
    </row>
    <row r="141" spans="1:14" x14ac:dyDescent="0.35">
      <c r="A141" t="s">
        <v>5757</v>
      </c>
      <c r="B141">
        <v>19115</v>
      </c>
      <c r="C141" t="s">
        <v>5754</v>
      </c>
      <c r="D141" t="s">
        <v>270</v>
      </c>
      <c r="E141" t="s">
        <v>1162</v>
      </c>
      <c r="F141" s="233" t="s">
        <v>1155</v>
      </c>
      <c r="G141" s="214">
        <v>75.709999999999994</v>
      </c>
      <c r="H141" s="214">
        <v>76.140000000000015</v>
      </c>
      <c r="I141" s="214">
        <v>848.5</v>
      </c>
      <c r="J141" s="214">
        <v>1270.5</v>
      </c>
      <c r="K141" s="214">
        <v>660.75</v>
      </c>
      <c r="L141" s="214">
        <v>709.4</v>
      </c>
      <c r="M141" s="214">
        <v>7</v>
      </c>
      <c r="N141" s="214">
        <v>5</v>
      </c>
    </row>
    <row r="142" spans="1:14" x14ac:dyDescent="0.35">
      <c r="A142" t="s">
        <v>5757</v>
      </c>
      <c r="B142">
        <v>19135</v>
      </c>
      <c r="C142" t="s">
        <v>5754</v>
      </c>
      <c r="D142" t="s">
        <v>309</v>
      </c>
      <c r="E142" t="s">
        <v>1162</v>
      </c>
      <c r="F142" s="233" t="s">
        <v>1155</v>
      </c>
      <c r="G142" s="214">
        <v>1585.3899999999999</v>
      </c>
      <c r="H142" s="214">
        <v>1596.5400000000002</v>
      </c>
      <c r="I142" s="214">
        <v>2420</v>
      </c>
      <c r="J142" s="214">
        <v>3893.25</v>
      </c>
      <c r="K142" s="214">
        <v>3814.9</v>
      </c>
      <c r="L142" s="214">
        <v>7409.3499999999995</v>
      </c>
      <c r="M142" s="214">
        <v>25</v>
      </c>
      <c r="N142" s="214">
        <v>22</v>
      </c>
    </row>
    <row r="143" spans="1:14" x14ac:dyDescent="0.35">
      <c r="A143" t="s">
        <v>5757</v>
      </c>
      <c r="B143">
        <v>19315</v>
      </c>
      <c r="C143" t="s">
        <v>5756</v>
      </c>
      <c r="D143" t="s">
        <v>139</v>
      </c>
      <c r="E143" t="s">
        <v>1162</v>
      </c>
      <c r="F143" s="233" t="s">
        <v>1155</v>
      </c>
      <c r="G143" s="214">
        <v>1077.19</v>
      </c>
      <c r="H143" s="214">
        <v>1036.3900000000001</v>
      </c>
      <c r="I143" s="214">
        <v>3044</v>
      </c>
      <c r="J143" s="214">
        <v>5047</v>
      </c>
      <c r="K143" s="214">
        <v>4275</v>
      </c>
      <c r="L143" s="214">
        <v>3441</v>
      </c>
      <c r="M143" s="214">
        <v>39</v>
      </c>
      <c r="N143" s="214">
        <v>37</v>
      </c>
    </row>
    <row r="144" spans="1:14" x14ac:dyDescent="0.35">
      <c r="A144" t="s">
        <v>5757</v>
      </c>
      <c r="B144">
        <v>10152</v>
      </c>
      <c r="C144" t="s">
        <v>5756</v>
      </c>
      <c r="D144" t="s">
        <v>204</v>
      </c>
      <c r="E144" t="s">
        <v>1162</v>
      </c>
      <c r="F144" s="233" t="s">
        <v>1155</v>
      </c>
      <c r="G144" s="214">
        <v>3175.95</v>
      </c>
      <c r="H144" s="214">
        <v>3321.1599999999985</v>
      </c>
      <c r="I144" s="214">
        <v>4833.7100000000009</v>
      </c>
      <c r="J144" s="214">
        <v>8640.8500000000022</v>
      </c>
      <c r="K144" s="214">
        <v>8321.1799999999985</v>
      </c>
      <c r="L144" s="214">
        <v>7243.6699999999992</v>
      </c>
      <c r="M144" s="214">
        <v>48</v>
      </c>
      <c r="N144" s="214">
        <v>40</v>
      </c>
    </row>
    <row r="145" spans="1:14" x14ac:dyDescent="0.35">
      <c r="A145" t="s">
        <v>5757</v>
      </c>
      <c r="B145">
        <v>88165</v>
      </c>
      <c r="C145" t="s">
        <v>5756</v>
      </c>
      <c r="D145" t="s">
        <v>281</v>
      </c>
      <c r="E145" t="s">
        <v>1162</v>
      </c>
      <c r="F145" s="233" t="s">
        <v>1155</v>
      </c>
      <c r="G145" s="214">
        <v>2685.5700000000006</v>
      </c>
      <c r="H145" s="214">
        <v>2665.6099999999997</v>
      </c>
      <c r="I145" s="214">
        <v>3594.45</v>
      </c>
      <c r="J145" s="214">
        <v>6897.1</v>
      </c>
      <c r="K145" s="214">
        <v>5976</v>
      </c>
      <c r="L145" s="214">
        <v>6060.5399999999991</v>
      </c>
      <c r="M145" s="214">
        <v>102</v>
      </c>
      <c r="N145" s="214">
        <v>96</v>
      </c>
    </row>
    <row r="146" spans="1:14" x14ac:dyDescent="0.35">
      <c r="A146" t="s">
        <v>5757</v>
      </c>
      <c r="B146">
        <v>19505</v>
      </c>
      <c r="C146" t="s">
        <v>338</v>
      </c>
      <c r="D146" t="s">
        <v>338</v>
      </c>
      <c r="E146" t="s">
        <v>1162</v>
      </c>
      <c r="F146" s="233" t="s">
        <v>1155</v>
      </c>
      <c r="G146" s="214">
        <v>955.41</v>
      </c>
      <c r="H146" s="214">
        <v>1025.2</v>
      </c>
      <c r="I146" s="214">
        <v>2392.75</v>
      </c>
      <c r="J146" s="214">
        <v>2478.75</v>
      </c>
      <c r="K146" s="214">
        <v>3003.95</v>
      </c>
      <c r="L146" s="214">
        <v>2669.55</v>
      </c>
      <c r="M146" s="214">
        <v>16</v>
      </c>
      <c r="N146" s="214">
        <v>13</v>
      </c>
    </row>
    <row r="147" spans="1:14" x14ac:dyDescent="0.35">
      <c r="A147" t="s">
        <v>5757</v>
      </c>
      <c r="B147">
        <v>19215</v>
      </c>
      <c r="C147" t="s">
        <v>5755</v>
      </c>
      <c r="D147" t="s">
        <v>69</v>
      </c>
      <c r="E147" t="s">
        <v>1162</v>
      </c>
      <c r="F147" s="233" t="s">
        <v>1155</v>
      </c>
      <c r="G147" s="214">
        <v>0</v>
      </c>
      <c r="H147" s="214">
        <v>0</v>
      </c>
      <c r="I147" s="214">
        <v>0</v>
      </c>
      <c r="J147" s="214">
        <v>0</v>
      </c>
      <c r="K147" s="214">
        <v>0</v>
      </c>
      <c r="L147" s="214">
        <v>0</v>
      </c>
      <c r="M147" s="214">
        <v>0</v>
      </c>
      <c r="N147" s="214">
        <v>0</v>
      </c>
    </row>
    <row r="148" spans="1:14" x14ac:dyDescent="0.35">
      <c r="A148" t="s">
        <v>5757</v>
      </c>
      <c r="B148">
        <v>19215</v>
      </c>
      <c r="C148" t="s">
        <v>5755</v>
      </c>
      <c r="D148" t="s">
        <v>70</v>
      </c>
      <c r="E148" t="s">
        <v>1162</v>
      </c>
      <c r="F148" s="233" t="s">
        <v>1155</v>
      </c>
      <c r="G148" s="214">
        <v>975.2399999999999</v>
      </c>
      <c r="H148" s="214">
        <v>1030.8300000000002</v>
      </c>
      <c r="I148" s="214">
        <v>4194.75</v>
      </c>
      <c r="J148" s="214">
        <v>7203.25</v>
      </c>
      <c r="K148" s="214">
        <v>3975.75</v>
      </c>
      <c r="L148" s="214">
        <v>2574</v>
      </c>
      <c r="M148" s="214">
        <v>24</v>
      </c>
      <c r="N148" s="214">
        <v>23</v>
      </c>
    </row>
    <row r="149" spans="1:14" x14ac:dyDescent="0.35">
      <c r="A149" t="s">
        <v>5757</v>
      </c>
      <c r="B149">
        <v>19215</v>
      </c>
      <c r="C149" t="s">
        <v>5755</v>
      </c>
      <c r="D149" t="s">
        <v>110</v>
      </c>
      <c r="E149" t="s">
        <v>1162</v>
      </c>
      <c r="F149" s="233" t="s">
        <v>1155</v>
      </c>
      <c r="G149" s="214">
        <v>0</v>
      </c>
      <c r="H149" s="214">
        <v>0</v>
      </c>
      <c r="I149" s="214">
        <v>0</v>
      </c>
      <c r="J149" s="214">
        <v>0</v>
      </c>
      <c r="K149" s="214">
        <v>0</v>
      </c>
      <c r="L149" s="214">
        <v>0</v>
      </c>
      <c r="M149" s="214">
        <v>0</v>
      </c>
      <c r="N149" s="214">
        <v>0</v>
      </c>
    </row>
    <row r="150" spans="1:14" x14ac:dyDescent="0.35">
      <c r="A150" t="s">
        <v>5757</v>
      </c>
      <c r="B150">
        <v>19205</v>
      </c>
      <c r="C150" t="s">
        <v>5755</v>
      </c>
      <c r="D150" t="s">
        <v>227</v>
      </c>
      <c r="E150" t="s">
        <v>1162</v>
      </c>
      <c r="F150" s="233" t="s">
        <v>1155</v>
      </c>
      <c r="G150" s="214">
        <v>266.98</v>
      </c>
      <c r="H150" s="214">
        <v>305.60000000000002</v>
      </c>
      <c r="I150" s="214">
        <v>1951.75</v>
      </c>
      <c r="J150" s="214">
        <v>3138.75</v>
      </c>
      <c r="K150" s="214">
        <v>1279.5</v>
      </c>
      <c r="L150" s="214">
        <v>1079</v>
      </c>
      <c r="M150" s="214">
        <v>6</v>
      </c>
      <c r="N150" s="214">
        <v>6</v>
      </c>
    </row>
    <row r="151" spans="1:14" x14ac:dyDescent="0.35">
      <c r="A151" t="s">
        <v>5757</v>
      </c>
      <c r="B151">
        <v>19205</v>
      </c>
      <c r="C151" t="s">
        <v>5755</v>
      </c>
      <c r="D151" t="s">
        <v>5042</v>
      </c>
      <c r="E151" t="s">
        <v>1162</v>
      </c>
      <c r="F151" s="233" t="s">
        <v>1155</v>
      </c>
      <c r="G151" s="214">
        <v>0</v>
      </c>
      <c r="H151" s="214">
        <v>0</v>
      </c>
      <c r="I151" s="214">
        <v>0</v>
      </c>
      <c r="J151" s="214">
        <v>0</v>
      </c>
      <c r="K151" s="214">
        <v>0</v>
      </c>
      <c r="L151" s="214">
        <v>0</v>
      </c>
      <c r="M151" s="214">
        <v>0</v>
      </c>
      <c r="N151" s="214">
        <v>0</v>
      </c>
    </row>
    <row r="152" spans="1:14" x14ac:dyDescent="0.35">
      <c r="A152" t="s">
        <v>5757</v>
      </c>
      <c r="B152">
        <v>19205</v>
      </c>
      <c r="C152" t="s">
        <v>5755</v>
      </c>
      <c r="D152" t="s">
        <v>5394</v>
      </c>
      <c r="E152" t="s">
        <v>1162</v>
      </c>
      <c r="F152" s="233" t="s">
        <v>1155</v>
      </c>
      <c r="G152" s="214">
        <v>0</v>
      </c>
      <c r="H152" s="214">
        <v>0</v>
      </c>
      <c r="I152" s="214">
        <v>0</v>
      </c>
      <c r="J152" s="214">
        <v>0</v>
      </c>
      <c r="K152" s="214">
        <v>0</v>
      </c>
      <c r="L152" s="214">
        <v>0</v>
      </c>
      <c r="M152" s="214">
        <v>0</v>
      </c>
      <c r="N152" s="214">
        <v>0</v>
      </c>
    </row>
    <row r="153" spans="1:14" x14ac:dyDescent="0.35">
      <c r="A153" t="s">
        <v>5757</v>
      </c>
      <c r="B153">
        <v>19215</v>
      </c>
      <c r="C153" t="s">
        <v>5755</v>
      </c>
      <c r="D153" t="s">
        <v>5071</v>
      </c>
      <c r="E153" t="s">
        <v>1162</v>
      </c>
      <c r="F153" s="233" t="s">
        <v>1155</v>
      </c>
      <c r="G153" s="214">
        <v>0</v>
      </c>
      <c r="H153" s="214">
        <v>0</v>
      </c>
      <c r="I153" s="214">
        <v>0</v>
      </c>
      <c r="J153" s="214">
        <v>0</v>
      </c>
      <c r="K153" s="214">
        <v>0</v>
      </c>
      <c r="L153" s="214">
        <v>0</v>
      </c>
      <c r="M153" s="214">
        <v>0</v>
      </c>
      <c r="N153" s="214">
        <v>0</v>
      </c>
    </row>
    <row r="154" spans="1:14" x14ac:dyDescent="0.35">
      <c r="A154" t="s">
        <v>5757</v>
      </c>
      <c r="B154">
        <v>19215</v>
      </c>
      <c r="C154" t="s">
        <v>5755</v>
      </c>
      <c r="D154" t="s">
        <v>5265</v>
      </c>
      <c r="E154" t="s">
        <v>1162</v>
      </c>
      <c r="F154" s="233" t="s">
        <v>1155</v>
      </c>
      <c r="G154" s="214">
        <v>64.47</v>
      </c>
      <c r="H154" s="214">
        <v>65.53</v>
      </c>
      <c r="I154" s="214">
        <v>0</v>
      </c>
      <c r="J154" s="214">
        <v>0</v>
      </c>
      <c r="K154" s="214">
        <v>0</v>
      </c>
      <c r="L154" s="214">
        <v>0</v>
      </c>
      <c r="M154" s="214">
        <v>1</v>
      </c>
      <c r="N154" s="214">
        <v>1</v>
      </c>
    </row>
    <row r="155" spans="1:14" x14ac:dyDescent="0.35">
      <c r="A155" t="s">
        <v>5757</v>
      </c>
      <c r="B155">
        <v>19215</v>
      </c>
      <c r="C155" t="s">
        <v>5755</v>
      </c>
      <c r="D155" t="s">
        <v>5396</v>
      </c>
      <c r="E155" t="s">
        <v>1162</v>
      </c>
      <c r="F155" s="233" t="s">
        <v>1155</v>
      </c>
      <c r="G155" s="214">
        <v>0</v>
      </c>
      <c r="H155" s="214">
        <v>0</v>
      </c>
      <c r="I155" s="214">
        <v>0</v>
      </c>
      <c r="J155" s="214">
        <v>0</v>
      </c>
      <c r="K155" s="214">
        <v>0</v>
      </c>
      <c r="L155" s="214">
        <v>0</v>
      </c>
      <c r="M155" s="214">
        <v>0</v>
      </c>
      <c r="N155" s="214">
        <v>0</v>
      </c>
    </row>
    <row r="156" spans="1:14" x14ac:dyDescent="0.35">
      <c r="A156" t="s">
        <v>5757</v>
      </c>
      <c r="B156">
        <v>19215</v>
      </c>
      <c r="C156" t="s">
        <v>5755</v>
      </c>
      <c r="D156" t="s">
        <v>5397</v>
      </c>
      <c r="E156" t="s">
        <v>1162</v>
      </c>
      <c r="F156" s="233" t="s">
        <v>1155</v>
      </c>
      <c r="G156" s="214">
        <v>0</v>
      </c>
      <c r="H156" s="214">
        <v>0</v>
      </c>
      <c r="I156" s="214">
        <v>0</v>
      </c>
      <c r="J156" s="214">
        <v>0</v>
      </c>
      <c r="K156" s="214">
        <v>0</v>
      </c>
      <c r="L156" s="214">
        <v>0</v>
      </c>
      <c r="M156" s="214">
        <v>0</v>
      </c>
      <c r="N156" s="214">
        <v>0</v>
      </c>
    </row>
    <row r="157" spans="1:14" x14ac:dyDescent="0.35">
      <c r="A157" t="s">
        <v>5757</v>
      </c>
      <c r="B157">
        <v>19215</v>
      </c>
      <c r="C157" t="s">
        <v>5755</v>
      </c>
      <c r="D157" t="s">
        <v>5753</v>
      </c>
      <c r="E157" t="s">
        <v>1162</v>
      </c>
      <c r="F157" s="233" t="s">
        <v>1155</v>
      </c>
      <c r="G157" s="214">
        <v>0</v>
      </c>
      <c r="H157" s="214">
        <v>0</v>
      </c>
      <c r="I157" s="214">
        <v>0</v>
      </c>
      <c r="J157" s="214">
        <v>0</v>
      </c>
      <c r="K157" s="214">
        <v>0</v>
      </c>
      <c r="L157" s="214">
        <v>0</v>
      </c>
      <c r="M157" s="214">
        <v>0</v>
      </c>
      <c r="N157" s="214">
        <v>0</v>
      </c>
    </row>
    <row r="158" spans="1:14" x14ac:dyDescent="0.35">
      <c r="A158" t="s">
        <v>5757</v>
      </c>
      <c r="B158">
        <v>19215</v>
      </c>
      <c r="C158" t="s">
        <v>5755</v>
      </c>
      <c r="D158" t="s">
        <v>5721</v>
      </c>
      <c r="E158" t="s">
        <v>1162</v>
      </c>
      <c r="F158" s="233" t="s">
        <v>1155</v>
      </c>
      <c r="G158" s="214">
        <v>0</v>
      </c>
      <c r="H158" s="214">
        <v>0</v>
      </c>
      <c r="I158" s="214">
        <v>0</v>
      </c>
      <c r="J158" s="214">
        <v>0</v>
      </c>
      <c r="K158" s="214">
        <v>0</v>
      </c>
      <c r="L158" s="214">
        <v>0</v>
      </c>
      <c r="M158" s="214">
        <v>0</v>
      </c>
      <c r="N158" s="214">
        <v>0</v>
      </c>
    </row>
    <row r="159" spans="1:14" x14ac:dyDescent="0.35">
      <c r="A159" t="s">
        <v>5757</v>
      </c>
      <c r="B159">
        <v>19215</v>
      </c>
      <c r="C159" t="s">
        <v>5755</v>
      </c>
      <c r="D159" t="s">
        <v>5752</v>
      </c>
      <c r="E159" t="s">
        <v>1162</v>
      </c>
      <c r="F159" s="233" t="s">
        <v>1155</v>
      </c>
      <c r="G159" s="214">
        <v>0</v>
      </c>
      <c r="H159" s="214">
        <v>0</v>
      </c>
      <c r="I159" s="214">
        <v>0</v>
      </c>
      <c r="J159" s="214">
        <v>0</v>
      </c>
      <c r="K159" s="214">
        <v>0</v>
      </c>
      <c r="L159" s="214">
        <v>0</v>
      </c>
      <c r="M159" s="214">
        <v>0</v>
      </c>
      <c r="N159" s="214">
        <v>0</v>
      </c>
    </row>
    <row r="160" spans="1:14" x14ac:dyDescent="0.35">
      <c r="A160" t="s">
        <v>5757</v>
      </c>
      <c r="B160">
        <v>19215</v>
      </c>
      <c r="C160" t="s">
        <v>5755</v>
      </c>
      <c r="D160" t="s">
        <v>5098</v>
      </c>
      <c r="E160" t="s">
        <v>1162</v>
      </c>
      <c r="F160" s="233" t="s">
        <v>1155</v>
      </c>
      <c r="G160" s="214">
        <v>117.18</v>
      </c>
      <c r="H160" s="214">
        <v>110.25</v>
      </c>
      <c r="I160" s="214">
        <v>0</v>
      </c>
      <c r="J160" s="214">
        <v>0</v>
      </c>
      <c r="K160" s="214">
        <v>554.25</v>
      </c>
      <c r="L160" s="214">
        <v>520</v>
      </c>
      <c r="M160" s="214">
        <v>5</v>
      </c>
      <c r="N160" s="214">
        <v>4</v>
      </c>
    </row>
    <row r="161" spans="1:14" x14ac:dyDescent="0.35">
      <c r="A161" t="s">
        <v>5757</v>
      </c>
      <c r="B161">
        <v>19225</v>
      </c>
      <c r="C161" t="s">
        <v>5755</v>
      </c>
      <c r="D161" t="s">
        <v>343</v>
      </c>
      <c r="E161" t="s">
        <v>1162</v>
      </c>
      <c r="F161" s="233" t="s">
        <v>1155</v>
      </c>
      <c r="G161" s="214">
        <v>541.71</v>
      </c>
      <c r="H161" s="214">
        <v>561.50999999999976</v>
      </c>
      <c r="I161" s="214">
        <v>1513.78</v>
      </c>
      <c r="J161" s="214">
        <v>2552.0299999999997</v>
      </c>
      <c r="K161" s="214">
        <v>2002.5300000000002</v>
      </c>
      <c r="L161" s="214">
        <v>1499.4399999999998</v>
      </c>
      <c r="M161" s="214">
        <v>6</v>
      </c>
      <c r="N161" s="214">
        <v>6</v>
      </c>
    </row>
    <row r="162" spans="1:14" x14ac:dyDescent="0.35">
      <c r="A162" t="s">
        <v>5757</v>
      </c>
      <c r="B162">
        <v>19235</v>
      </c>
      <c r="C162" t="s">
        <v>5755</v>
      </c>
      <c r="D162" t="s">
        <v>361</v>
      </c>
      <c r="E162" t="s">
        <v>1162</v>
      </c>
      <c r="F162" s="233" t="s">
        <v>1155</v>
      </c>
      <c r="G162" s="214">
        <v>744.06999999999982</v>
      </c>
      <c r="H162" s="214">
        <v>769.43</v>
      </c>
      <c r="I162" s="214">
        <v>1782.25</v>
      </c>
      <c r="J162" s="214">
        <v>3169.5</v>
      </c>
      <c r="K162" s="214">
        <v>2400.12</v>
      </c>
      <c r="L162" s="214">
        <v>1473.0900000000001</v>
      </c>
      <c r="M162" s="214">
        <v>14</v>
      </c>
      <c r="N162" s="214">
        <v>10</v>
      </c>
    </row>
    <row r="163" spans="1:14" x14ac:dyDescent="0.35">
      <c r="A163" t="s">
        <v>5757</v>
      </c>
      <c r="B163">
        <v>19325</v>
      </c>
      <c r="C163" t="s">
        <v>5756</v>
      </c>
      <c r="D163" t="s">
        <v>1257</v>
      </c>
      <c r="E163" t="s">
        <v>1162</v>
      </c>
      <c r="F163" s="233" t="s">
        <v>1155</v>
      </c>
      <c r="G163" s="214">
        <v>0</v>
      </c>
      <c r="H163" s="214">
        <v>0</v>
      </c>
      <c r="I163" s="214">
        <v>1282</v>
      </c>
      <c r="J163" s="214">
        <v>2192</v>
      </c>
      <c r="K163" s="214">
        <v>0</v>
      </c>
      <c r="L163" s="214">
        <v>0</v>
      </c>
      <c r="M163" s="214">
        <v>0</v>
      </c>
      <c r="N163" s="214">
        <v>0</v>
      </c>
    </row>
    <row r="164" spans="1:14" x14ac:dyDescent="0.35">
      <c r="A164" t="s">
        <v>5757</v>
      </c>
      <c r="B164">
        <v>19145</v>
      </c>
      <c r="C164" t="s">
        <v>5754</v>
      </c>
      <c r="D164" t="s">
        <v>4</v>
      </c>
      <c r="E164" t="s">
        <v>1163</v>
      </c>
      <c r="F164" s="233" t="s">
        <v>1155</v>
      </c>
      <c r="G164" s="214">
        <v>466.24</v>
      </c>
      <c r="H164" s="214">
        <v>467.58</v>
      </c>
      <c r="I164" s="214">
        <v>2230.5</v>
      </c>
      <c r="J164" s="214">
        <v>4211</v>
      </c>
      <c r="K164" s="214">
        <v>1686.25</v>
      </c>
      <c r="L164" s="214">
        <v>817</v>
      </c>
      <c r="M164" s="214">
        <v>10</v>
      </c>
      <c r="N164" s="214">
        <v>5</v>
      </c>
    </row>
    <row r="165" spans="1:14" x14ac:dyDescent="0.35">
      <c r="A165" t="s">
        <v>5757</v>
      </c>
      <c r="B165">
        <v>19105</v>
      </c>
      <c r="C165" t="s">
        <v>5754</v>
      </c>
      <c r="D165" t="s">
        <v>35</v>
      </c>
      <c r="E165" t="s">
        <v>1163</v>
      </c>
      <c r="F165" s="233" t="s">
        <v>1155</v>
      </c>
      <c r="G165" s="214">
        <v>945.43999999999994</v>
      </c>
      <c r="H165" s="214">
        <v>976.86999999999989</v>
      </c>
      <c r="I165" s="214">
        <v>1495.78</v>
      </c>
      <c r="J165" s="214">
        <v>2814.7599999999998</v>
      </c>
      <c r="K165" s="214">
        <v>1718.48</v>
      </c>
      <c r="L165" s="214">
        <v>1664.53</v>
      </c>
      <c r="M165" s="214">
        <v>15</v>
      </c>
      <c r="N165" s="214">
        <v>14</v>
      </c>
    </row>
    <row r="166" spans="1:14" x14ac:dyDescent="0.35">
      <c r="A166" t="s">
        <v>5757</v>
      </c>
      <c r="B166">
        <v>19145</v>
      </c>
      <c r="C166" t="s">
        <v>5754</v>
      </c>
      <c r="D166" t="s">
        <v>63</v>
      </c>
      <c r="E166" t="s">
        <v>1163</v>
      </c>
      <c r="F166" s="233" t="s">
        <v>1155</v>
      </c>
      <c r="G166" s="214">
        <v>0</v>
      </c>
      <c r="H166" s="214">
        <v>0</v>
      </c>
      <c r="I166" s="214">
        <v>0</v>
      </c>
      <c r="J166" s="214">
        <v>0</v>
      </c>
      <c r="K166" s="214">
        <v>0</v>
      </c>
      <c r="L166" s="214">
        <v>0</v>
      </c>
      <c r="M166" s="214">
        <v>0</v>
      </c>
      <c r="N166" s="214">
        <v>0</v>
      </c>
    </row>
    <row r="167" spans="1:14" x14ac:dyDescent="0.35">
      <c r="A167" t="s">
        <v>5757</v>
      </c>
      <c r="B167">
        <v>19125</v>
      </c>
      <c r="C167" t="s">
        <v>5754</v>
      </c>
      <c r="D167" t="s">
        <v>162</v>
      </c>
      <c r="E167" t="s">
        <v>1163</v>
      </c>
      <c r="F167" s="233" t="s">
        <v>1155</v>
      </c>
      <c r="G167" s="214">
        <v>1157.93</v>
      </c>
      <c r="H167" s="214">
        <v>1538.25</v>
      </c>
      <c r="I167" s="214">
        <v>2697.85</v>
      </c>
      <c r="J167" s="214">
        <v>4721.32</v>
      </c>
      <c r="K167" s="214">
        <v>1250.05</v>
      </c>
      <c r="L167" s="214">
        <v>1752.1999999999998</v>
      </c>
      <c r="M167" s="214">
        <v>21</v>
      </c>
      <c r="N167" s="214">
        <v>20</v>
      </c>
    </row>
    <row r="168" spans="1:14" x14ac:dyDescent="0.35">
      <c r="A168" t="s">
        <v>5757</v>
      </c>
      <c r="B168">
        <v>19115</v>
      </c>
      <c r="C168" t="s">
        <v>5754</v>
      </c>
      <c r="D168" t="s">
        <v>270</v>
      </c>
      <c r="E168" t="s">
        <v>1163</v>
      </c>
      <c r="F168" s="233" t="s">
        <v>1155</v>
      </c>
      <c r="G168" s="214">
        <v>674.47</v>
      </c>
      <c r="H168" s="214">
        <v>687.33999999999992</v>
      </c>
      <c r="I168" s="214">
        <v>1057</v>
      </c>
      <c r="J168" s="214">
        <v>1880.75</v>
      </c>
      <c r="K168" s="214">
        <v>1150.5</v>
      </c>
      <c r="L168" s="214">
        <v>1062.83</v>
      </c>
      <c r="M168" s="214">
        <v>10</v>
      </c>
      <c r="N168" s="214">
        <v>4</v>
      </c>
    </row>
    <row r="169" spans="1:14" x14ac:dyDescent="0.35">
      <c r="A169" t="s">
        <v>5757</v>
      </c>
      <c r="B169">
        <v>19135</v>
      </c>
      <c r="C169" t="s">
        <v>5754</v>
      </c>
      <c r="D169" t="s">
        <v>309</v>
      </c>
      <c r="E169" t="s">
        <v>1163</v>
      </c>
      <c r="F169" s="233" t="s">
        <v>1155</v>
      </c>
      <c r="G169" s="214">
        <v>298.72000000000003</v>
      </c>
      <c r="H169" s="214">
        <v>276.64</v>
      </c>
      <c r="I169" s="214">
        <v>2841.25</v>
      </c>
      <c r="J169" s="214">
        <v>4855.5</v>
      </c>
      <c r="K169" s="214">
        <v>602.25</v>
      </c>
      <c r="L169" s="214">
        <v>492.45000000000005</v>
      </c>
      <c r="M169" s="214">
        <v>9</v>
      </c>
      <c r="N169" s="214">
        <v>9</v>
      </c>
    </row>
    <row r="170" spans="1:14" x14ac:dyDescent="0.35">
      <c r="A170" t="s">
        <v>5757</v>
      </c>
      <c r="B170">
        <v>19315</v>
      </c>
      <c r="C170" t="s">
        <v>5756</v>
      </c>
      <c r="D170" t="s">
        <v>139</v>
      </c>
      <c r="E170" t="s">
        <v>1163</v>
      </c>
      <c r="F170" s="233" t="s">
        <v>1155</v>
      </c>
      <c r="G170" s="214">
        <v>1285.1200000000001</v>
      </c>
      <c r="H170" s="214">
        <v>1213.6799999999998</v>
      </c>
      <c r="I170" s="214">
        <v>3948.5</v>
      </c>
      <c r="J170" s="214">
        <v>6510</v>
      </c>
      <c r="K170" s="214">
        <v>4684.53</v>
      </c>
      <c r="L170" s="214">
        <v>4252</v>
      </c>
      <c r="M170" s="214">
        <v>43</v>
      </c>
      <c r="N170" s="214">
        <v>43</v>
      </c>
    </row>
    <row r="171" spans="1:14" x14ac:dyDescent="0.35">
      <c r="A171" t="s">
        <v>5757</v>
      </c>
      <c r="B171">
        <v>10152</v>
      </c>
      <c r="C171" t="s">
        <v>5756</v>
      </c>
      <c r="D171" t="s">
        <v>204</v>
      </c>
      <c r="E171" t="s">
        <v>1163</v>
      </c>
      <c r="F171" s="233" t="s">
        <v>1155</v>
      </c>
      <c r="G171" s="214">
        <v>2973.55</v>
      </c>
      <c r="H171" s="214">
        <v>3170.1400000000021</v>
      </c>
      <c r="I171" s="214">
        <v>3970.7300000000009</v>
      </c>
      <c r="J171" s="214">
        <v>9200.7799999999988</v>
      </c>
      <c r="K171" s="214">
        <v>6847.92</v>
      </c>
      <c r="L171" s="214">
        <v>5798.3600000000006</v>
      </c>
      <c r="M171" s="214">
        <v>40</v>
      </c>
      <c r="N171" s="214">
        <v>36</v>
      </c>
    </row>
    <row r="172" spans="1:14" x14ac:dyDescent="0.35">
      <c r="A172" t="s">
        <v>5757</v>
      </c>
      <c r="B172">
        <v>88165</v>
      </c>
      <c r="C172" t="s">
        <v>5756</v>
      </c>
      <c r="D172" t="s">
        <v>281</v>
      </c>
      <c r="E172" t="s">
        <v>1163</v>
      </c>
      <c r="F172" s="233" t="s">
        <v>1155</v>
      </c>
      <c r="G172" s="214">
        <v>2269.42</v>
      </c>
      <c r="H172" s="214">
        <v>2284.380000000001</v>
      </c>
      <c r="I172" s="214">
        <v>3522.1499999999996</v>
      </c>
      <c r="J172" s="214">
        <v>8637</v>
      </c>
      <c r="K172" s="214">
        <v>4910.4500000000007</v>
      </c>
      <c r="L172" s="214">
        <v>4543.8500000000004</v>
      </c>
      <c r="M172" s="214">
        <v>79</v>
      </c>
      <c r="N172" s="214">
        <v>73</v>
      </c>
    </row>
    <row r="173" spans="1:14" x14ac:dyDescent="0.35">
      <c r="A173" t="s">
        <v>5757</v>
      </c>
      <c r="B173">
        <v>19505</v>
      </c>
      <c r="C173" t="s">
        <v>338</v>
      </c>
      <c r="D173" t="s">
        <v>338</v>
      </c>
      <c r="E173" t="s">
        <v>1163</v>
      </c>
      <c r="F173" s="233" t="s">
        <v>1155</v>
      </c>
      <c r="G173" s="214">
        <v>544.66</v>
      </c>
      <c r="H173" s="214">
        <v>527.34999999999991</v>
      </c>
      <c r="I173" s="214">
        <v>1677.75</v>
      </c>
      <c r="J173" s="214">
        <v>2095.75</v>
      </c>
      <c r="K173" s="214">
        <v>1596.5</v>
      </c>
      <c r="L173" s="214">
        <v>1350.6</v>
      </c>
      <c r="M173" s="214">
        <v>7</v>
      </c>
      <c r="N173" s="214">
        <v>6</v>
      </c>
    </row>
    <row r="174" spans="1:14" x14ac:dyDescent="0.35">
      <c r="A174" t="s">
        <v>5757</v>
      </c>
      <c r="B174">
        <v>19215</v>
      </c>
      <c r="C174" t="s">
        <v>5755</v>
      </c>
      <c r="D174" t="s">
        <v>69</v>
      </c>
      <c r="E174" t="s">
        <v>1163</v>
      </c>
      <c r="F174" s="233" t="s">
        <v>1155</v>
      </c>
      <c r="G174" s="214">
        <v>0</v>
      </c>
      <c r="H174" s="214">
        <v>0</v>
      </c>
      <c r="I174" s="214">
        <v>0</v>
      </c>
      <c r="J174" s="214">
        <v>0</v>
      </c>
      <c r="K174" s="214">
        <v>0</v>
      </c>
      <c r="L174" s="214">
        <v>0</v>
      </c>
      <c r="M174" s="214">
        <v>0</v>
      </c>
      <c r="N174" s="214">
        <v>0</v>
      </c>
    </row>
    <row r="175" spans="1:14" x14ac:dyDescent="0.35">
      <c r="A175" t="s">
        <v>5757</v>
      </c>
      <c r="B175">
        <v>19215</v>
      </c>
      <c r="C175" t="s">
        <v>5755</v>
      </c>
      <c r="D175" t="s">
        <v>70</v>
      </c>
      <c r="E175" t="s">
        <v>1163</v>
      </c>
      <c r="F175" s="233" t="s">
        <v>1155</v>
      </c>
      <c r="G175" s="214">
        <v>172.39</v>
      </c>
      <c r="H175" s="214">
        <v>170.78000000000006</v>
      </c>
      <c r="I175" s="214">
        <v>4365.5</v>
      </c>
      <c r="J175" s="214">
        <v>9184.75</v>
      </c>
      <c r="K175" s="214">
        <v>600.75</v>
      </c>
      <c r="L175" s="214">
        <v>747</v>
      </c>
      <c r="M175" s="214">
        <v>21</v>
      </c>
      <c r="N175" s="214">
        <v>19</v>
      </c>
    </row>
    <row r="176" spans="1:14" x14ac:dyDescent="0.35">
      <c r="A176" t="s">
        <v>5757</v>
      </c>
      <c r="B176">
        <v>19215</v>
      </c>
      <c r="C176" t="s">
        <v>5755</v>
      </c>
      <c r="D176" t="s">
        <v>110</v>
      </c>
      <c r="E176" t="s">
        <v>1163</v>
      </c>
      <c r="F176" s="233" t="s">
        <v>1155</v>
      </c>
      <c r="G176" s="214">
        <v>0</v>
      </c>
      <c r="H176" s="214">
        <v>0</v>
      </c>
      <c r="I176" s="214">
        <v>0</v>
      </c>
      <c r="J176" s="214">
        <v>0</v>
      </c>
      <c r="K176" s="214">
        <v>0</v>
      </c>
      <c r="L176" s="214">
        <v>0</v>
      </c>
      <c r="M176" s="214">
        <v>0</v>
      </c>
      <c r="N176" s="214">
        <v>0</v>
      </c>
    </row>
    <row r="177" spans="1:14" x14ac:dyDescent="0.35">
      <c r="A177" t="s">
        <v>5757</v>
      </c>
      <c r="B177">
        <v>19205</v>
      </c>
      <c r="C177" t="s">
        <v>5755</v>
      </c>
      <c r="D177" t="s">
        <v>227</v>
      </c>
      <c r="E177" t="s">
        <v>1163</v>
      </c>
      <c r="F177" s="233" t="s">
        <v>1155</v>
      </c>
      <c r="G177" s="214">
        <v>0</v>
      </c>
      <c r="H177" s="214">
        <v>0</v>
      </c>
      <c r="I177" s="214">
        <v>2181</v>
      </c>
      <c r="J177" s="214">
        <v>4029</v>
      </c>
      <c r="K177" s="214">
        <v>0</v>
      </c>
      <c r="L177" s="214">
        <v>0</v>
      </c>
      <c r="M177" s="214">
        <v>4</v>
      </c>
      <c r="N177" s="214">
        <v>4</v>
      </c>
    </row>
    <row r="178" spans="1:14" x14ac:dyDescent="0.35">
      <c r="A178" t="s">
        <v>5757</v>
      </c>
      <c r="B178">
        <v>19205</v>
      </c>
      <c r="C178" t="s">
        <v>5755</v>
      </c>
      <c r="D178" t="s">
        <v>5042</v>
      </c>
      <c r="E178" t="s">
        <v>1163</v>
      </c>
      <c r="F178" s="233" t="s">
        <v>1155</v>
      </c>
      <c r="G178" s="214">
        <v>0</v>
      </c>
      <c r="H178" s="214">
        <v>0</v>
      </c>
      <c r="I178" s="214">
        <v>0</v>
      </c>
      <c r="J178" s="214">
        <v>0</v>
      </c>
      <c r="K178" s="214">
        <v>0</v>
      </c>
      <c r="L178" s="214">
        <v>0</v>
      </c>
      <c r="M178" s="214">
        <v>0</v>
      </c>
      <c r="N178" s="214">
        <v>0</v>
      </c>
    </row>
    <row r="179" spans="1:14" x14ac:dyDescent="0.35">
      <c r="A179" t="s">
        <v>5757</v>
      </c>
      <c r="B179">
        <v>19205</v>
      </c>
      <c r="C179" t="s">
        <v>5755</v>
      </c>
      <c r="D179" t="s">
        <v>5394</v>
      </c>
      <c r="E179" t="s">
        <v>1163</v>
      </c>
      <c r="F179" s="233" t="s">
        <v>1155</v>
      </c>
      <c r="G179" s="214">
        <v>483.66</v>
      </c>
      <c r="H179" s="214">
        <v>409.16</v>
      </c>
      <c r="I179" s="214">
        <v>0</v>
      </c>
      <c r="J179" s="214">
        <v>0</v>
      </c>
      <c r="K179" s="214">
        <v>551.25</v>
      </c>
      <c r="L179" s="214">
        <v>406</v>
      </c>
      <c r="M179" s="214">
        <v>5</v>
      </c>
      <c r="N179" s="214">
        <v>5</v>
      </c>
    </row>
    <row r="180" spans="1:14" x14ac:dyDescent="0.35">
      <c r="A180" t="s">
        <v>5757</v>
      </c>
      <c r="B180">
        <v>19215</v>
      </c>
      <c r="C180" t="s">
        <v>5755</v>
      </c>
      <c r="D180" t="s">
        <v>5071</v>
      </c>
      <c r="E180" t="s">
        <v>1163</v>
      </c>
      <c r="F180" s="233" t="s">
        <v>1155</v>
      </c>
      <c r="G180" s="214">
        <v>0</v>
      </c>
      <c r="H180" s="214">
        <v>0</v>
      </c>
      <c r="I180" s="214">
        <v>0</v>
      </c>
      <c r="J180" s="214">
        <v>0</v>
      </c>
      <c r="K180" s="214">
        <v>0</v>
      </c>
      <c r="L180" s="214">
        <v>0</v>
      </c>
      <c r="M180" s="214">
        <v>0</v>
      </c>
      <c r="N180" s="214">
        <v>0</v>
      </c>
    </row>
    <row r="181" spans="1:14" x14ac:dyDescent="0.35">
      <c r="A181" t="s">
        <v>5757</v>
      </c>
      <c r="B181">
        <v>19215</v>
      </c>
      <c r="C181" t="s">
        <v>5755</v>
      </c>
      <c r="D181" t="s">
        <v>5265</v>
      </c>
      <c r="E181" t="s">
        <v>1163</v>
      </c>
      <c r="F181" s="233" t="s">
        <v>1155</v>
      </c>
      <c r="G181" s="214">
        <v>0</v>
      </c>
      <c r="H181" s="214">
        <v>0</v>
      </c>
      <c r="I181" s="214">
        <v>0</v>
      </c>
      <c r="J181" s="214">
        <v>0</v>
      </c>
      <c r="K181" s="214">
        <v>0</v>
      </c>
      <c r="L181" s="214">
        <v>0</v>
      </c>
      <c r="M181" s="214">
        <v>0</v>
      </c>
      <c r="N181" s="214">
        <v>0</v>
      </c>
    </row>
    <row r="182" spans="1:14" x14ac:dyDescent="0.35">
      <c r="A182" t="s">
        <v>5757</v>
      </c>
      <c r="B182">
        <v>19215</v>
      </c>
      <c r="C182" t="s">
        <v>5755</v>
      </c>
      <c r="D182" t="s">
        <v>5396</v>
      </c>
      <c r="E182" t="s">
        <v>1163</v>
      </c>
      <c r="F182" s="233" t="s">
        <v>1155</v>
      </c>
      <c r="G182" s="214">
        <v>151.85</v>
      </c>
      <c r="H182" s="214">
        <v>151.9</v>
      </c>
      <c r="I182" s="214">
        <v>0</v>
      </c>
      <c r="J182" s="214">
        <v>0</v>
      </c>
      <c r="K182" s="214">
        <v>1228.0899999999999</v>
      </c>
      <c r="L182" s="214">
        <v>813</v>
      </c>
      <c r="M182" s="214">
        <v>1</v>
      </c>
      <c r="N182" s="214">
        <v>1</v>
      </c>
    </row>
    <row r="183" spans="1:14" x14ac:dyDescent="0.35">
      <c r="A183" t="s">
        <v>5757</v>
      </c>
      <c r="B183">
        <v>19215</v>
      </c>
      <c r="C183" t="s">
        <v>5755</v>
      </c>
      <c r="D183" t="s">
        <v>5397</v>
      </c>
      <c r="E183" t="s">
        <v>1163</v>
      </c>
      <c r="F183" s="233" t="s">
        <v>1155</v>
      </c>
      <c r="G183" s="214">
        <v>134.46</v>
      </c>
      <c r="H183" s="214">
        <v>128.32</v>
      </c>
      <c r="I183" s="214">
        <v>0</v>
      </c>
      <c r="J183" s="214">
        <v>0</v>
      </c>
      <c r="K183" s="214">
        <v>704.75</v>
      </c>
      <c r="L183" s="214">
        <v>340</v>
      </c>
      <c r="M183" s="214">
        <v>1</v>
      </c>
      <c r="N183" s="214">
        <v>1</v>
      </c>
    </row>
    <row r="184" spans="1:14" x14ac:dyDescent="0.35">
      <c r="A184" t="s">
        <v>5757</v>
      </c>
      <c r="B184">
        <v>19215</v>
      </c>
      <c r="C184" t="s">
        <v>5755</v>
      </c>
      <c r="D184" t="s">
        <v>5753</v>
      </c>
      <c r="E184" t="s">
        <v>1163</v>
      </c>
      <c r="F184" s="233" t="s">
        <v>1155</v>
      </c>
      <c r="G184" s="214">
        <v>0</v>
      </c>
      <c r="H184" s="214">
        <v>0</v>
      </c>
      <c r="I184" s="214">
        <v>0</v>
      </c>
      <c r="J184" s="214">
        <v>0</v>
      </c>
      <c r="K184" s="214">
        <v>0</v>
      </c>
      <c r="L184" s="214">
        <v>0</v>
      </c>
      <c r="M184" s="214">
        <v>0</v>
      </c>
      <c r="N184" s="214">
        <v>0</v>
      </c>
    </row>
    <row r="185" spans="1:14" x14ac:dyDescent="0.35">
      <c r="A185" t="s">
        <v>5757</v>
      </c>
      <c r="B185">
        <v>19215</v>
      </c>
      <c r="C185" t="s">
        <v>5755</v>
      </c>
      <c r="D185" t="s">
        <v>5721</v>
      </c>
      <c r="E185" t="s">
        <v>1163</v>
      </c>
      <c r="F185" s="233" t="s">
        <v>1155</v>
      </c>
      <c r="G185" s="214">
        <v>0</v>
      </c>
      <c r="H185" s="214">
        <v>0</v>
      </c>
      <c r="I185" s="214">
        <v>0</v>
      </c>
      <c r="J185" s="214">
        <v>0</v>
      </c>
      <c r="K185" s="214">
        <v>0</v>
      </c>
      <c r="L185" s="214">
        <v>0</v>
      </c>
      <c r="M185" s="214">
        <v>0</v>
      </c>
      <c r="N185" s="214">
        <v>0</v>
      </c>
    </row>
    <row r="186" spans="1:14" x14ac:dyDescent="0.35">
      <c r="A186" t="s">
        <v>5757</v>
      </c>
      <c r="B186">
        <v>19215</v>
      </c>
      <c r="C186" t="s">
        <v>5755</v>
      </c>
      <c r="D186" t="s">
        <v>5752</v>
      </c>
      <c r="E186" t="s">
        <v>1163</v>
      </c>
      <c r="F186" s="233" t="s">
        <v>1155</v>
      </c>
      <c r="G186" s="214">
        <v>0</v>
      </c>
      <c r="H186" s="214">
        <v>0</v>
      </c>
      <c r="I186" s="214">
        <v>0</v>
      </c>
      <c r="J186" s="214">
        <v>0</v>
      </c>
      <c r="K186" s="214">
        <v>0</v>
      </c>
      <c r="L186" s="214">
        <v>0</v>
      </c>
      <c r="M186" s="214">
        <v>0</v>
      </c>
      <c r="N186" s="214">
        <v>0</v>
      </c>
    </row>
    <row r="187" spans="1:14" x14ac:dyDescent="0.35">
      <c r="A187" t="s">
        <v>5757</v>
      </c>
      <c r="B187">
        <v>19215</v>
      </c>
      <c r="C187" t="s">
        <v>5755</v>
      </c>
      <c r="D187" t="s">
        <v>5098</v>
      </c>
      <c r="E187" t="s">
        <v>1163</v>
      </c>
      <c r="F187" s="233" t="s">
        <v>1155</v>
      </c>
      <c r="G187" s="214">
        <v>39.29999999999999</v>
      </c>
      <c r="H187" s="214">
        <v>27.37</v>
      </c>
      <c r="I187" s="214">
        <v>0</v>
      </c>
      <c r="J187" s="214">
        <v>0</v>
      </c>
      <c r="K187" s="214">
        <v>248.25</v>
      </c>
      <c r="L187" s="214">
        <v>230</v>
      </c>
      <c r="M187" s="214">
        <v>4</v>
      </c>
      <c r="N187" s="214">
        <v>3</v>
      </c>
    </row>
    <row r="188" spans="1:14" x14ac:dyDescent="0.35">
      <c r="A188" t="s">
        <v>5757</v>
      </c>
      <c r="B188">
        <v>19225</v>
      </c>
      <c r="C188" t="s">
        <v>5755</v>
      </c>
      <c r="D188" t="s">
        <v>343</v>
      </c>
      <c r="E188" t="s">
        <v>1163</v>
      </c>
      <c r="F188" s="233" t="s">
        <v>1155</v>
      </c>
      <c r="G188" s="214">
        <v>1205.2999999999997</v>
      </c>
      <c r="H188" s="214">
        <v>1152.01</v>
      </c>
      <c r="I188" s="214">
        <v>1499.24</v>
      </c>
      <c r="J188" s="214">
        <v>2765.26</v>
      </c>
      <c r="K188" s="214">
        <v>2531.9699999999998</v>
      </c>
      <c r="L188" s="214">
        <v>2619.5500000000002</v>
      </c>
      <c r="M188" s="214">
        <v>17</v>
      </c>
      <c r="N188" s="214">
        <v>17</v>
      </c>
    </row>
    <row r="189" spans="1:14" x14ac:dyDescent="0.35">
      <c r="A189" t="s">
        <v>5757</v>
      </c>
      <c r="B189">
        <v>19235</v>
      </c>
      <c r="C189" t="s">
        <v>5755</v>
      </c>
      <c r="D189" t="s">
        <v>361</v>
      </c>
      <c r="E189" t="s">
        <v>1163</v>
      </c>
      <c r="F189" s="233" t="s">
        <v>1155</v>
      </c>
      <c r="G189" s="214">
        <v>447.45999999999992</v>
      </c>
      <c r="H189" s="214">
        <v>448.66999999999996</v>
      </c>
      <c r="I189" s="214">
        <v>1843.75</v>
      </c>
      <c r="J189" s="214">
        <v>3927.25</v>
      </c>
      <c r="K189" s="214">
        <v>2008</v>
      </c>
      <c r="L189" s="214">
        <v>1526.8799999999999</v>
      </c>
      <c r="M189" s="214">
        <v>15</v>
      </c>
      <c r="N189" s="214">
        <v>15</v>
      </c>
    </row>
    <row r="190" spans="1:14" x14ac:dyDescent="0.35">
      <c r="A190" t="s">
        <v>5757</v>
      </c>
      <c r="B190">
        <v>19325</v>
      </c>
      <c r="C190" t="s">
        <v>5756</v>
      </c>
      <c r="D190" t="s">
        <v>1257</v>
      </c>
      <c r="E190" t="s">
        <v>1163</v>
      </c>
      <c r="F190" s="233" t="s">
        <v>1155</v>
      </c>
      <c r="G190" s="214">
        <v>0</v>
      </c>
      <c r="H190" s="214">
        <v>0</v>
      </c>
      <c r="I190" s="214">
        <v>1701</v>
      </c>
      <c r="J190" s="214">
        <v>2851</v>
      </c>
      <c r="K190" s="214">
        <v>0</v>
      </c>
      <c r="L190" s="214">
        <v>0</v>
      </c>
      <c r="M190" s="214">
        <v>0</v>
      </c>
      <c r="N190" s="214">
        <v>0</v>
      </c>
    </row>
    <row r="191" spans="1:14" x14ac:dyDescent="0.35">
      <c r="A191" t="s">
        <v>5757</v>
      </c>
      <c r="B191">
        <v>19145</v>
      </c>
      <c r="C191" t="s">
        <v>5754</v>
      </c>
      <c r="D191" t="s">
        <v>4</v>
      </c>
      <c r="E191" t="s">
        <v>1164</v>
      </c>
      <c r="F191" s="233" t="s">
        <v>1155</v>
      </c>
      <c r="G191" s="214">
        <v>850.30000000000007</v>
      </c>
      <c r="H191" s="214">
        <v>852.59</v>
      </c>
      <c r="I191" s="214">
        <v>2091</v>
      </c>
      <c r="J191" s="214">
        <v>3614.25</v>
      </c>
      <c r="K191" s="214">
        <v>2791.25</v>
      </c>
      <c r="L191" s="214">
        <v>3251</v>
      </c>
      <c r="M191" s="214">
        <v>18</v>
      </c>
      <c r="N191" s="214">
        <v>12</v>
      </c>
    </row>
    <row r="192" spans="1:14" x14ac:dyDescent="0.35">
      <c r="A192" t="s">
        <v>5757</v>
      </c>
      <c r="B192">
        <v>19105</v>
      </c>
      <c r="C192" t="s">
        <v>5754</v>
      </c>
      <c r="D192" t="s">
        <v>35</v>
      </c>
      <c r="E192" t="s">
        <v>1164</v>
      </c>
      <c r="F192" s="233" t="s">
        <v>1155</v>
      </c>
      <c r="G192" s="214">
        <v>437.45</v>
      </c>
      <c r="H192" s="214">
        <v>458.59999999999997</v>
      </c>
      <c r="I192" s="214">
        <v>1497.17</v>
      </c>
      <c r="J192" s="214">
        <v>2369.85</v>
      </c>
      <c r="K192" s="214">
        <v>1133</v>
      </c>
      <c r="L192" s="214">
        <v>1155.8699999999999</v>
      </c>
      <c r="M192" s="214">
        <v>6</v>
      </c>
      <c r="N192" s="214">
        <v>6</v>
      </c>
    </row>
    <row r="193" spans="1:14" x14ac:dyDescent="0.35">
      <c r="A193" t="s">
        <v>5757</v>
      </c>
      <c r="B193">
        <v>19145</v>
      </c>
      <c r="C193" t="s">
        <v>5754</v>
      </c>
      <c r="D193" t="s">
        <v>63</v>
      </c>
      <c r="E193" t="s">
        <v>1164</v>
      </c>
      <c r="F193" s="233" t="s">
        <v>1155</v>
      </c>
      <c r="G193" s="214">
        <v>0</v>
      </c>
      <c r="H193" s="214">
        <v>0</v>
      </c>
      <c r="I193" s="214">
        <v>0</v>
      </c>
      <c r="J193" s="214">
        <v>0</v>
      </c>
      <c r="K193" s="214">
        <v>0</v>
      </c>
      <c r="L193" s="214">
        <v>0</v>
      </c>
      <c r="M193" s="214">
        <v>0</v>
      </c>
      <c r="N193" s="214">
        <v>0</v>
      </c>
    </row>
    <row r="194" spans="1:14" x14ac:dyDescent="0.35">
      <c r="A194" t="s">
        <v>5757</v>
      </c>
      <c r="B194">
        <v>19125</v>
      </c>
      <c r="C194" t="s">
        <v>5754</v>
      </c>
      <c r="D194" t="s">
        <v>162</v>
      </c>
      <c r="E194" t="s">
        <v>1164</v>
      </c>
      <c r="F194" s="233" t="s">
        <v>1155</v>
      </c>
      <c r="G194" s="214">
        <v>1067.06</v>
      </c>
      <c r="H194" s="214">
        <v>1160.6999999999998</v>
      </c>
      <c r="I194" s="214">
        <v>3009.1</v>
      </c>
      <c r="J194" s="214">
        <v>4099.8500000000004</v>
      </c>
      <c r="K194" s="214">
        <v>2619</v>
      </c>
      <c r="L194" s="214">
        <v>1447.8</v>
      </c>
      <c r="M194" s="214">
        <v>17</v>
      </c>
      <c r="N194" s="214">
        <v>12</v>
      </c>
    </row>
    <row r="195" spans="1:14" x14ac:dyDescent="0.35">
      <c r="A195" t="s">
        <v>5757</v>
      </c>
      <c r="B195">
        <v>19115</v>
      </c>
      <c r="C195" t="s">
        <v>5754</v>
      </c>
      <c r="D195" t="s">
        <v>270</v>
      </c>
      <c r="E195" t="s">
        <v>1164</v>
      </c>
      <c r="F195" s="233" t="s">
        <v>1155</v>
      </c>
      <c r="G195" s="214">
        <v>579.64</v>
      </c>
      <c r="H195" s="214">
        <v>567.88999999999976</v>
      </c>
      <c r="I195" s="214">
        <v>1260.75</v>
      </c>
      <c r="J195" s="214">
        <v>1942</v>
      </c>
      <c r="K195" s="214">
        <v>913.5</v>
      </c>
      <c r="L195" s="214">
        <v>599.03</v>
      </c>
      <c r="M195" s="214">
        <v>15</v>
      </c>
      <c r="N195" s="214">
        <v>12</v>
      </c>
    </row>
    <row r="196" spans="1:14" x14ac:dyDescent="0.35">
      <c r="A196" t="s">
        <v>5757</v>
      </c>
      <c r="B196">
        <v>19135</v>
      </c>
      <c r="C196" t="s">
        <v>5754</v>
      </c>
      <c r="D196" t="s">
        <v>309</v>
      </c>
      <c r="E196" t="s">
        <v>1164</v>
      </c>
      <c r="F196" s="233" t="s">
        <v>1155</v>
      </c>
      <c r="G196" s="214">
        <v>540.33000000000004</v>
      </c>
      <c r="H196" s="214">
        <v>531.29999999999973</v>
      </c>
      <c r="I196" s="214">
        <v>2943</v>
      </c>
      <c r="J196" s="214">
        <v>3952.25</v>
      </c>
      <c r="K196" s="214">
        <v>2991</v>
      </c>
      <c r="L196" s="214">
        <v>2207.1499999999996</v>
      </c>
      <c r="M196" s="214">
        <v>11</v>
      </c>
      <c r="N196" s="214">
        <v>11</v>
      </c>
    </row>
    <row r="197" spans="1:14" x14ac:dyDescent="0.35">
      <c r="A197" t="s">
        <v>5757</v>
      </c>
      <c r="B197">
        <v>19315</v>
      </c>
      <c r="C197" t="s">
        <v>5756</v>
      </c>
      <c r="D197" t="s">
        <v>139</v>
      </c>
      <c r="E197" t="s">
        <v>1164</v>
      </c>
      <c r="F197" s="233" t="s">
        <v>1155</v>
      </c>
      <c r="G197" s="214">
        <v>966.29</v>
      </c>
      <c r="H197" s="214">
        <v>942.76</v>
      </c>
      <c r="I197" s="214">
        <v>2463.5</v>
      </c>
      <c r="J197" s="214">
        <v>5047</v>
      </c>
      <c r="K197" s="214">
        <v>4779.25</v>
      </c>
      <c r="L197" s="214">
        <v>3307</v>
      </c>
      <c r="M197" s="214">
        <v>33</v>
      </c>
      <c r="N197" s="214">
        <v>33</v>
      </c>
    </row>
    <row r="198" spans="1:14" x14ac:dyDescent="0.35">
      <c r="A198" t="s">
        <v>5757</v>
      </c>
      <c r="B198">
        <v>10152</v>
      </c>
      <c r="C198" t="s">
        <v>5756</v>
      </c>
      <c r="D198" t="s">
        <v>204</v>
      </c>
      <c r="E198" t="s">
        <v>1164</v>
      </c>
      <c r="F198" s="233" t="s">
        <v>1155</v>
      </c>
      <c r="G198" s="214">
        <v>2115.6699999999996</v>
      </c>
      <c r="H198" s="214">
        <v>2056.0299999999997</v>
      </c>
      <c r="I198" s="214">
        <v>4703.8099999999995</v>
      </c>
      <c r="J198" s="214">
        <v>8760.7100000000009</v>
      </c>
      <c r="K198" s="214">
        <v>6221.5700000000006</v>
      </c>
      <c r="L198" s="214">
        <v>5677.04</v>
      </c>
      <c r="M198" s="214">
        <v>40</v>
      </c>
      <c r="N198" s="214">
        <v>38</v>
      </c>
    </row>
    <row r="199" spans="1:14" x14ac:dyDescent="0.35">
      <c r="A199" t="s">
        <v>5757</v>
      </c>
      <c r="B199">
        <v>88165</v>
      </c>
      <c r="C199" t="s">
        <v>5756</v>
      </c>
      <c r="D199" t="s">
        <v>281</v>
      </c>
      <c r="E199" t="s">
        <v>1164</v>
      </c>
      <c r="F199" s="233" t="s">
        <v>1155</v>
      </c>
      <c r="G199" s="214">
        <v>2719.45</v>
      </c>
      <c r="H199" s="214">
        <v>2754.6800000000007</v>
      </c>
      <c r="I199" s="214">
        <v>3462.15</v>
      </c>
      <c r="J199" s="214">
        <v>6844</v>
      </c>
      <c r="K199" s="214">
        <v>5041.25</v>
      </c>
      <c r="L199" s="214">
        <v>5038.12</v>
      </c>
      <c r="M199" s="214">
        <v>89</v>
      </c>
      <c r="N199" s="214">
        <v>85</v>
      </c>
    </row>
    <row r="200" spans="1:14" x14ac:dyDescent="0.35">
      <c r="A200" t="s">
        <v>5757</v>
      </c>
      <c r="B200">
        <v>19505</v>
      </c>
      <c r="C200" t="s">
        <v>338</v>
      </c>
      <c r="D200" t="s">
        <v>338</v>
      </c>
      <c r="E200" t="s">
        <v>1164</v>
      </c>
      <c r="F200" s="233" t="s">
        <v>1155</v>
      </c>
      <c r="G200" s="214">
        <v>1277.6200000000003</v>
      </c>
      <c r="H200" s="214">
        <v>1285.71</v>
      </c>
      <c r="I200" s="214">
        <v>1737.75</v>
      </c>
      <c r="J200" s="214">
        <v>1769.75</v>
      </c>
      <c r="K200" s="214">
        <v>1774.25</v>
      </c>
      <c r="L200" s="214">
        <v>1789.9</v>
      </c>
      <c r="M200" s="214">
        <v>20</v>
      </c>
      <c r="N200" s="214">
        <v>20</v>
      </c>
    </row>
    <row r="201" spans="1:14" x14ac:dyDescent="0.35">
      <c r="A201" t="s">
        <v>5757</v>
      </c>
      <c r="B201">
        <v>19215</v>
      </c>
      <c r="C201" t="s">
        <v>5755</v>
      </c>
      <c r="D201" t="s">
        <v>69</v>
      </c>
      <c r="E201" t="s">
        <v>1164</v>
      </c>
      <c r="F201" s="233" t="s">
        <v>1155</v>
      </c>
      <c r="G201" s="214">
        <v>0</v>
      </c>
      <c r="H201" s="214">
        <v>0</v>
      </c>
      <c r="I201" s="214">
        <v>0</v>
      </c>
      <c r="J201" s="214">
        <v>0</v>
      </c>
      <c r="K201" s="214">
        <v>0</v>
      </c>
      <c r="L201" s="214">
        <v>0</v>
      </c>
      <c r="M201" s="214">
        <v>0</v>
      </c>
      <c r="N201" s="214">
        <v>0</v>
      </c>
    </row>
    <row r="202" spans="1:14" x14ac:dyDescent="0.35">
      <c r="A202" t="s">
        <v>5757</v>
      </c>
      <c r="B202">
        <v>19215</v>
      </c>
      <c r="C202" t="s">
        <v>5755</v>
      </c>
      <c r="D202" t="s">
        <v>70</v>
      </c>
      <c r="E202" t="s">
        <v>1164</v>
      </c>
      <c r="F202" s="233" t="s">
        <v>1155</v>
      </c>
      <c r="G202" s="214">
        <v>207.23</v>
      </c>
      <c r="H202" s="214">
        <v>210.76000000000002</v>
      </c>
      <c r="I202" s="214">
        <v>7033.1399999999994</v>
      </c>
      <c r="J202" s="214">
        <v>10921.31</v>
      </c>
      <c r="K202" s="214">
        <v>653.25</v>
      </c>
      <c r="L202" s="214">
        <v>400</v>
      </c>
      <c r="M202" s="214">
        <v>15</v>
      </c>
      <c r="N202" s="214">
        <v>15</v>
      </c>
    </row>
    <row r="203" spans="1:14" x14ac:dyDescent="0.35">
      <c r="A203" t="s">
        <v>5757</v>
      </c>
      <c r="B203">
        <v>19215</v>
      </c>
      <c r="C203" t="s">
        <v>5755</v>
      </c>
      <c r="D203" t="s">
        <v>110</v>
      </c>
      <c r="E203" t="s">
        <v>1164</v>
      </c>
      <c r="F203" s="233" t="s">
        <v>1155</v>
      </c>
      <c r="G203" s="214">
        <v>0</v>
      </c>
      <c r="H203" s="214">
        <v>0</v>
      </c>
      <c r="I203" s="214">
        <v>0</v>
      </c>
      <c r="J203" s="214">
        <v>0</v>
      </c>
      <c r="K203" s="214">
        <v>0</v>
      </c>
      <c r="L203" s="214">
        <v>0</v>
      </c>
      <c r="M203" s="214">
        <v>0</v>
      </c>
      <c r="N203" s="214">
        <v>0</v>
      </c>
    </row>
    <row r="204" spans="1:14" x14ac:dyDescent="0.35">
      <c r="A204" t="s">
        <v>5757</v>
      </c>
      <c r="B204">
        <v>19205</v>
      </c>
      <c r="C204" t="s">
        <v>5755</v>
      </c>
      <c r="D204" t="s">
        <v>227</v>
      </c>
      <c r="E204" t="s">
        <v>1164</v>
      </c>
      <c r="F204" s="233" t="s">
        <v>1155</v>
      </c>
      <c r="G204" s="214">
        <v>0</v>
      </c>
      <c r="H204" s="214">
        <v>0</v>
      </c>
      <c r="I204" s="214">
        <v>2560.25</v>
      </c>
      <c r="J204" s="214">
        <v>3441</v>
      </c>
      <c r="K204" s="214">
        <v>0</v>
      </c>
      <c r="L204" s="214">
        <v>0</v>
      </c>
      <c r="M204" s="214">
        <v>0</v>
      </c>
      <c r="N204" s="214">
        <v>0</v>
      </c>
    </row>
    <row r="205" spans="1:14" x14ac:dyDescent="0.35">
      <c r="A205" t="s">
        <v>5757</v>
      </c>
      <c r="B205">
        <v>19205</v>
      </c>
      <c r="C205" t="s">
        <v>5755</v>
      </c>
      <c r="D205" t="s">
        <v>5042</v>
      </c>
      <c r="E205" t="s">
        <v>1164</v>
      </c>
      <c r="F205" s="233" t="s">
        <v>1155</v>
      </c>
      <c r="G205" s="214">
        <v>0</v>
      </c>
      <c r="H205" s="214">
        <v>0</v>
      </c>
      <c r="I205" s="214">
        <v>0</v>
      </c>
      <c r="J205" s="214">
        <v>0</v>
      </c>
      <c r="K205" s="214">
        <v>0</v>
      </c>
      <c r="L205" s="214">
        <v>0</v>
      </c>
      <c r="M205" s="214">
        <v>0</v>
      </c>
      <c r="N205" s="214">
        <v>0</v>
      </c>
    </row>
    <row r="206" spans="1:14" x14ac:dyDescent="0.35">
      <c r="A206" t="s">
        <v>5757</v>
      </c>
      <c r="B206">
        <v>19205</v>
      </c>
      <c r="C206" t="s">
        <v>5755</v>
      </c>
      <c r="D206" t="s">
        <v>5394</v>
      </c>
      <c r="E206" t="s">
        <v>1164</v>
      </c>
      <c r="F206" s="233" t="s">
        <v>1155</v>
      </c>
      <c r="G206" s="214">
        <v>418.67</v>
      </c>
      <c r="H206" s="214">
        <v>317.5</v>
      </c>
      <c r="I206" s="214">
        <v>0</v>
      </c>
      <c r="J206" s="214">
        <v>0</v>
      </c>
      <c r="K206" s="214">
        <v>1392.42</v>
      </c>
      <c r="L206" s="214">
        <v>1023</v>
      </c>
      <c r="M206" s="214">
        <v>9</v>
      </c>
      <c r="N206" s="214">
        <v>9</v>
      </c>
    </row>
    <row r="207" spans="1:14" x14ac:dyDescent="0.35">
      <c r="A207" t="s">
        <v>5757</v>
      </c>
      <c r="B207">
        <v>19215</v>
      </c>
      <c r="C207" t="s">
        <v>5755</v>
      </c>
      <c r="D207" t="s">
        <v>5071</v>
      </c>
      <c r="E207" t="s">
        <v>1164</v>
      </c>
      <c r="F207" s="233" t="s">
        <v>1155</v>
      </c>
      <c r="G207" s="214">
        <v>0</v>
      </c>
      <c r="H207" s="214">
        <v>0</v>
      </c>
      <c r="I207" s="214">
        <v>0</v>
      </c>
      <c r="J207" s="214">
        <v>0</v>
      </c>
      <c r="K207" s="214">
        <v>0</v>
      </c>
      <c r="L207" s="214">
        <v>0</v>
      </c>
      <c r="M207" s="214">
        <v>0</v>
      </c>
      <c r="N207" s="214">
        <v>0</v>
      </c>
    </row>
    <row r="208" spans="1:14" x14ac:dyDescent="0.35">
      <c r="A208" t="s">
        <v>5757</v>
      </c>
      <c r="B208">
        <v>19215</v>
      </c>
      <c r="C208" t="s">
        <v>5755</v>
      </c>
      <c r="D208" t="s">
        <v>5265</v>
      </c>
      <c r="E208" t="s">
        <v>1164</v>
      </c>
      <c r="F208" s="233" t="s">
        <v>1155</v>
      </c>
      <c r="G208" s="214">
        <v>693.58999999999992</v>
      </c>
      <c r="H208" s="214">
        <v>763.77</v>
      </c>
      <c r="I208" s="214">
        <v>0</v>
      </c>
      <c r="J208" s="214">
        <v>0</v>
      </c>
      <c r="K208" s="214">
        <v>3741.75</v>
      </c>
      <c r="L208" s="214">
        <v>2448</v>
      </c>
      <c r="M208" s="214">
        <v>13</v>
      </c>
      <c r="N208" s="214">
        <v>11</v>
      </c>
    </row>
    <row r="209" spans="1:14" x14ac:dyDescent="0.35">
      <c r="A209" t="s">
        <v>5757</v>
      </c>
      <c r="B209">
        <v>19215</v>
      </c>
      <c r="C209" t="s">
        <v>5755</v>
      </c>
      <c r="D209" t="s">
        <v>5396</v>
      </c>
      <c r="E209" t="s">
        <v>1164</v>
      </c>
      <c r="F209" s="233" t="s">
        <v>1155</v>
      </c>
      <c r="G209" s="214">
        <v>71.97</v>
      </c>
      <c r="H209" s="214">
        <v>157.07000000000002</v>
      </c>
      <c r="I209" s="214">
        <v>0</v>
      </c>
      <c r="J209" s="214">
        <v>0</v>
      </c>
      <c r="K209" s="214">
        <v>436.75</v>
      </c>
      <c r="L209" s="214">
        <v>385</v>
      </c>
      <c r="M209" s="214">
        <v>4</v>
      </c>
      <c r="N209" s="214">
        <v>3</v>
      </c>
    </row>
    <row r="210" spans="1:14" x14ac:dyDescent="0.35">
      <c r="A210" t="s">
        <v>5757</v>
      </c>
      <c r="B210">
        <v>19215</v>
      </c>
      <c r="C210" t="s">
        <v>5755</v>
      </c>
      <c r="D210" t="s">
        <v>5397</v>
      </c>
      <c r="E210" t="s">
        <v>1164</v>
      </c>
      <c r="F210" s="233" t="s">
        <v>1155</v>
      </c>
      <c r="G210" s="214">
        <v>0</v>
      </c>
      <c r="H210" s="214">
        <v>0</v>
      </c>
      <c r="I210" s="214">
        <v>0</v>
      </c>
      <c r="J210" s="214">
        <v>0</v>
      </c>
      <c r="K210" s="214">
        <v>0</v>
      </c>
      <c r="L210" s="214">
        <v>0</v>
      </c>
      <c r="M210" s="214">
        <v>0</v>
      </c>
      <c r="N210" s="214">
        <v>0</v>
      </c>
    </row>
    <row r="211" spans="1:14" x14ac:dyDescent="0.35">
      <c r="A211" t="s">
        <v>5757</v>
      </c>
      <c r="B211">
        <v>19215</v>
      </c>
      <c r="C211" t="s">
        <v>5755</v>
      </c>
      <c r="D211" t="s">
        <v>5753</v>
      </c>
      <c r="E211" t="s">
        <v>1164</v>
      </c>
      <c r="F211" s="233" t="s">
        <v>1155</v>
      </c>
      <c r="G211" s="214">
        <v>0</v>
      </c>
      <c r="H211" s="214">
        <v>0</v>
      </c>
      <c r="I211" s="214">
        <v>0</v>
      </c>
      <c r="J211" s="214">
        <v>0</v>
      </c>
      <c r="K211" s="214">
        <v>0</v>
      </c>
      <c r="L211" s="214">
        <v>0</v>
      </c>
      <c r="M211" s="214">
        <v>0</v>
      </c>
      <c r="N211" s="214">
        <v>0</v>
      </c>
    </row>
    <row r="212" spans="1:14" x14ac:dyDescent="0.35">
      <c r="A212" t="s">
        <v>5757</v>
      </c>
      <c r="B212">
        <v>19215</v>
      </c>
      <c r="C212" t="s">
        <v>5755</v>
      </c>
      <c r="D212" t="s">
        <v>5721</v>
      </c>
      <c r="E212" t="s">
        <v>1164</v>
      </c>
      <c r="F212" s="233" t="s">
        <v>1155</v>
      </c>
      <c r="G212" s="214">
        <v>0</v>
      </c>
      <c r="H212" s="214">
        <v>0</v>
      </c>
      <c r="I212" s="214">
        <v>0</v>
      </c>
      <c r="J212" s="214">
        <v>0</v>
      </c>
      <c r="K212" s="214">
        <v>0</v>
      </c>
      <c r="L212" s="214">
        <v>0</v>
      </c>
      <c r="M212" s="214">
        <v>0</v>
      </c>
      <c r="N212" s="214">
        <v>0</v>
      </c>
    </row>
    <row r="213" spans="1:14" x14ac:dyDescent="0.35">
      <c r="A213" t="s">
        <v>5757</v>
      </c>
      <c r="B213">
        <v>19215</v>
      </c>
      <c r="C213" t="s">
        <v>5755</v>
      </c>
      <c r="D213" t="s">
        <v>5752</v>
      </c>
      <c r="E213" t="s">
        <v>1164</v>
      </c>
      <c r="F213" s="233" t="s">
        <v>1155</v>
      </c>
      <c r="G213" s="214">
        <v>0</v>
      </c>
      <c r="H213" s="214">
        <v>0</v>
      </c>
      <c r="I213" s="214">
        <v>0</v>
      </c>
      <c r="J213" s="214">
        <v>0</v>
      </c>
      <c r="K213" s="214">
        <v>0</v>
      </c>
      <c r="L213" s="214">
        <v>0</v>
      </c>
      <c r="M213" s="214">
        <v>0</v>
      </c>
      <c r="N213" s="214">
        <v>0</v>
      </c>
    </row>
    <row r="214" spans="1:14" x14ac:dyDescent="0.35">
      <c r="A214" t="s">
        <v>5757</v>
      </c>
      <c r="B214">
        <v>19215</v>
      </c>
      <c r="C214" t="s">
        <v>5755</v>
      </c>
      <c r="D214" t="s">
        <v>5098</v>
      </c>
      <c r="E214" t="s">
        <v>1164</v>
      </c>
      <c r="F214" s="233" t="s">
        <v>1155</v>
      </c>
      <c r="G214" s="214">
        <v>161.16999999999999</v>
      </c>
      <c r="H214" s="214">
        <v>148.32</v>
      </c>
      <c r="I214" s="214">
        <v>0</v>
      </c>
      <c r="J214" s="214">
        <v>0</v>
      </c>
      <c r="K214" s="214">
        <v>427.58</v>
      </c>
      <c r="L214" s="214">
        <v>356</v>
      </c>
      <c r="M214" s="214">
        <v>5</v>
      </c>
      <c r="N214" s="214">
        <v>4</v>
      </c>
    </row>
    <row r="215" spans="1:14" x14ac:dyDescent="0.35">
      <c r="A215" t="s">
        <v>5757</v>
      </c>
      <c r="B215">
        <v>19225</v>
      </c>
      <c r="C215" t="s">
        <v>5755</v>
      </c>
      <c r="D215" t="s">
        <v>343</v>
      </c>
      <c r="E215" t="s">
        <v>1164</v>
      </c>
      <c r="F215" s="233" t="s">
        <v>1155</v>
      </c>
      <c r="G215" s="214">
        <v>629.49</v>
      </c>
      <c r="H215" s="214">
        <v>708.32</v>
      </c>
      <c r="I215" s="214">
        <v>1710.17</v>
      </c>
      <c r="J215" s="214">
        <v>2526.92</v>
      </c>
      <c r="K215" s="214">
        <v>1634.35</v>
      </c>
      <c r="L215" s="214">
        <v>3586.1399999999994</v>
      </c>
      <c r="M215" s="214">
        <v>11</v>
      </c>
      <c r="N215" s="214">
        <v>11</v>
      </c>
    </row>
    <row r="216" spans="1:14" x14ac:dyDescent="0.35">
      <c r="A216" t="s">
        <v>5757</v>
      </c>
      <c r="B216">
        <v>19235</v>
      </c>
      <c r="C216" t="s">
        <v>5755</v>
      </c>
      <c r="D216" t="s">
        <v>361</v>
      </c>
      <c r="E216" t="s">
        <v>1164</v>
      </c>
      <c r="F216" s="233" t="s">
        <v>1155</v>
      </c>
      <c r="G216" s="214">
        <v>448.15999999999991</v>
      </c>
      <c r="H216" s="214">
        <v>435.11999999999989</v>
      </c>
      <c r="I216" s="214">
        <v>2228.5</v>
      </c>
      <c r="J216" s="214">
        <v>3607.75</v>
      </c>
      <c r="K216" s="214">
        <v>1977.8400000000001</v>
      </c>
      <c r="L216" s="214">
        <v>1536.62</v>
      </c>
      <c r="M216" s="214">
        <v>19</v>
      </c>
      <c r="N216" s="214">
        <v>18</v>
      </c>
    </row>
    <row r="217" spans="1:14" x14ac:dyDescent="0.35">
      <c r="A217" t="s">
        <v>5757</v>
      </c>
      <c r="B217">
        <v>19325</v>
      </c>
      <c r="C217" t="s">
        <v>5756</v>
      </c>
      <c r="D217" t="s">
        <v>1257</v>
      </c>
      <c r="E217" t="s">
        <v>1164</v>
      </c>
      <c r="F217" s="233" t="s">
        <v>1155</v>
      </c>
      <c r="G217" s="214">
        <v>0</v>
      </c>
      <c r="H217" s="214">
        <v>0</v>
      </c>
      <c r="I217" s="214">
        <v>1041</v>
      </c>
      <c r="J217" s="214">
        <v>2432</v>
      </c>
      <c r="K217" s="214">
        <v>0</v>
      </c>
      <c r="L217" s="214">
        <v>0</v>
      </c>
      <c r="M217" s="214">
        <v>0</v>
      </c>
      <c r="N217" s="214">
        <v>0</v>
      </c>
    </row>
    <row r="218" spans="1:14" x14ac:dyDescent="0.35">
      <c r="A218" t="s">
        <v>5757</v>
      </c>
      <c r="B218">
        <v>19145</v>
      </c>
      <c r="C218" t="s">
        <v>5754</v>
      </c>
      <c r="D218" t="s">
        <v>4</v>
      </c>
      <c r="E218" t="s">
        <v>1165</v>
      </c>
      <c r="F218" s="233" t="s">
        <v>1155</v>
      </c>
      <c r="G218" s="214">
        <v>332.82</v>
      </c>
      <c r="H218" s="214">
        <v>354.62999999999994</v>
      </c>
      <c r="I218" s="214">
        <v>2358.25</v>
      </c>
      <c r="J218" s="214">
        <v>3757.75</v>
      </c>
      <c r="K218" s="214">
        <v>791</v>
      </c>
      <c r="L218" s="214">
        <v>325</v>
      </c>
      <c r="M218" s="214">
        <v>7</v>
      </c>
      <c r="N218" s="214">
        <v>6</v>
      </c>
    </row>
    <row r="219" spans="1:14" x14ac:dyDescent="0.35">
      <c r="A219" t="s">
        <v>5757</v>
      </c>
      <c r="B219">
        <v>19105</v>
      </c>
      <c r="C219" t="s">
        <v>5754</v>
      </c>
      <c r="D219" t="s">
        <v>35</v>
      </c>
      <c r="E219" t="s">
        <v>1165</v>
      </c>
      <c r="F219" s="233" t="s">
        <v>1155</v>
      </c>
      <c r="G219" s="214">
        <v>535.17999999999995</v>
      </c>
      <c r="H219" s="214">
        <v>553.11</v>
      </c>
      <c r="I219" s="214">
        <v>1540.33</v>
      </c>
      <c r="J219" s="214">
        <v>2445.88</v>
      </c>
      <c r="K219" s="214">
        <v>2036.26</v>
      </c>
      <c r="L219" s="214">
        <v>1300.47</v>
      </c>
      <c r="M219" s="214">
        <v>11</v>
      </c>
      <c r="N219" s="214">
        <v>8</v>
      </c>
    </row>
    <row r="220" spans="1:14" x14ac:dyDescent="0.35">
      <c r="A220" t="s">
        <v>5757</v>
      </c>
      <c r="B220">
        <v>19145</v>
      </c>
      <c r="C220" t="s">
        <v>5754</v>
      </c>
      <c r="D220" t="s">
        <v>63</v>
      </c>
      <c r="E220" t="s">
        <v>1165</v>
      </c>
      <c r="F220" s="233" t="s">
        <v>1155</v>
      </c>
      <c r="G220" s="214">
        <v>0</v>
      </c>
      <c r="H220" s="214">
        <v>0</v>
      </c>
      <c r="I220" s="214">
        <v>0</v>
      </c>
      <c r="J220" s="214">
        <v>0</v>
      </c>
      <c r="K220" s="214">
        <v>0</v>
      </c>
      <c r="L220" s="214">
        <v>0</v>
      </c>
      <c r="M220" s="214">
        <v>0</v>
      </c>
      <c r="N220" s="214">
        <v>0</v>
      </c>
    </row>
    <row r="221" spans="1:14" x14ac:dyDescent="0.35">
      <c r="A221" t="s">
        <v>5757</v>
      </c>
      <c r="B221">
        <v>19125</v>
      </c>
      <c r="C221" t="s">
        <v>5754</v>
      </c>
      <c r="D221" t="s">
        <v>162</v>
      </c>
      <c r="E221" t="s">
        <v>1165</v>
      </c>
      <c r="F221" s="233" t="s">
        <v>1155</v>
      </c>
      <c r="G221" s="214">
        <v>1029.3899999999999</v>
      </c>
      <c r="H221" s="214">
        <v>907.4</v>
      </c>
      <c r="I221" s="214">
        <v>3035</v>
      </c>
      <c r="J221" s="214">
        <v>4391.5</v>
      </c>
      <c r="K221" s="214">
        <v>3418.36</v>
      </c>
      <c r="L221" s="214">
        <v>2865.8999999999996</v>
      </c>
      <c r="M221" s="214">
        <v>29</v>
      </c>
      <c r="N221" s="214">
        <v>24</v>
      </c>
    </row>
    <row r="222" spans="1:14" x14ac:dyDescent="0.35">
      <c r="A222" t="s">
        <v>5757</v>
      </c>
      <c r="B222">
        <v>19115</v>
      </c>
      <c r="C222" t="s">
        <v>5754</v>
      </c>
      <c r="D222" t="s">
        <v>270</v>
      </c>
      <c r="E222" t="s">
        <v>1165</v>
      </c>
      <c r="F222" s="233" t="s">
        <v>1155</v>
      </c>
      <c r="G222" s="214">
        <v>353.46</v>
      </c>
      <c r="H222" s="214">
        <v>343.35</v>
      </c>
      <c r="I222" s="214">
        <v>1473.7800000000002</v>
      </c>
      <c r="J222" s="214">
        <v>2111.08</v>
      </c>
      <c r="K222" s="214">
        <v>907.75</v>
      </c>
      <c r="L222" s="214">
        <v>753.7700000000001</v>
      </c>
      <c r="M222" s="214">
        <v>7</v>
      </c>
      <c r="N222" s="214">
        <v>4</v>
      </c>
    </row>
    <row r="223" spans="1:14" x14ac:dyDescent="0.35">
      <c r="A223" t="s">
        <v>5757</v>
      </c>
      <c r="B223">
        <v>19135</v>
      </c>
      <c r="C223" t="s">
        <v>5754</v>
      </c>
      <c r="D223" t="s">
        <v>309</v>
      </c>
      <c r="E223" t="s">
        <v>1165</v>
      </c>
      <c r="F223" s="233" t="s">
        <v>1155</v>
      </c>
      <c r="G223" s="214">
        <v>383.36999999999995</v>
      </c>
      <c r="H223" s="214">
        <v>363.88</v>
      </c>
      <c r="I223" s="214">
        <v>3303.5</v>
      </c>
      <c r="J223" s="214">
        <v>4040.5</v>
      </c>
      <c r="K223" s="214">
        <v>2381.75</v>
      </c>
      <c r="L223" s="214">
        <v>1435.0300000000002</v>
      </c>
      <c r="M223" s="214">
        <v>16</v>
      </c>
      <c r="N223" s="214">
        <v>14</v>
      </c>
    </row>
    <row r="224" spans="1:14" x14ac:dyDescent="0.35">
      <c r="A224" t="s">
        <v>5757</v>
      </c>
      <c r="B224">
        <v>19315</v>
      </c>
      <c r="C224" t="s">
        <v>5756</v>
      </c>
      <c r="D224" t="s">
        <v>139</v>
      </c>
      <c r="E224" t="s">
        <v>1165</v>
      </c>
      <c r="F224" s="233" t="s">
        <v>1155</v>
      </c>
      <c r="G224" s="214">
        <v>695.79000000000008</v>
      </c>
      <c r="H224" s="214">
        <v>720.25</v>
      </c>
      <c r="I224" s="214">
        <v>3566.5</v>
      </c>
      <c r="J224" s="214">
        <v>4919.5</v>
      </c>
      <c r="K224" s="214">
        <v>3542.25</v>
      </c>
      <c r="L224" s="214">
        <v>3035</v>
      </c>
      <c r="M224" s="214">
        <v>34</v>
      </c>
      <c r="N224" s="214">
        <v>34</v>
      </c>
    </row>
    <row r="225" spans="1:14" x14ac:dyDescent="0.35">
      <c r="A225" t="s">
        <v>5757</v>
      </c>
      <c r="B225">
        <v>10152</v>
      </c>
      <c r="C225" t="s">
        <v>5756</v>
      </c>
      <c r="D225" t="s">
        <v>204</v>
      </c>
      <c r="E225" t="s">
        <v>1165</v>
      </c>
      <c r="F225" s="233" t="s">
        <v>1155</v>
      </c>
      <c r="G225" s="214">
        <v>2166.0099999999993</v>
      </c>
      <c r="H225" s="214">
        <v>2177.6899999999996</v>
      </c>
      <c r="I225" s="214">
        <v>5472.98</v>
      </c>
      <c r="J225" s="214">
        <v>8810.2699999999986</v>
      </c>
      <c r="K225" s="214">
        <v>5828.63</v>
      </c>
      <c r="L225" s="214">
        <v>5062.8899999999994</v>
      </c>
      <c r="M225" s="214">
        <v>26</v>
      </c>
      <c r="N225" s="214">
        <v>21</v>
      </c>
    </row>
    <row r="226" spans="1:14" x14ac:dyDescent="0.35">
      <c r="A226" t="s">
        <v>5757</v>
      </c>
      <c r="B226">
        <v>88165</v>
      </c>
      <c r="C226" t="s">
        <v>5756</v>
      </c>
      <c r="D226" t="s">
        <v>281</v>
      </c>
      <c r="E226" t="s">
        <v>1165</v>
      </c>
      <c r="F226" s="233" t="s">
        <v>1155</v>
      </c>
      <c r="G226" s="214">
        <v>3054.8499999999995</v>
      </c>
      <c r="H226" s="214">
        <v>3171.2000000000007</v>
      </c>
      <c r="I226" s="214">
        <v>4073.9500000000003</v>
      </c>
      <c r="J226" s="214">
        <v>6780</v>
      </c>
      <c r="K226" s="214">
        <v>6069.4</v>
      </c>
      <c r="L226" s="214">
        <v>5780.9199999999992</v>
      </c>
      <c r="M226" s="214">
        <v>94</v>
      </c>
      <c r="N226" s="214">
        <v>86</v>
      </c>
    </row>
    <row r="227" spans="1:14" x14ac:dyDescent="0.35">
      <c r="A227" t="s">
        <v>5757</v>
      </c>
      <c r="B227">
        <v>19505</v>
      </c>
      <c r="C227" t="s">
        <v>338</v>
      </c>
      <c r="D227" t="s">
        <v>338</v>
      </c>
      <c r="E227" t="s">
        <v>1165</v>
      </c>
      <c r="F227" s="233" t="s">
        <v>1155</v>
      </c>
      <c r="G227" s="214">
        <v>961.88000000000011</v>
      </c>
      <c r="H227" s="214">
        <v>760.18000000000006</v>
      </c>
      <c r="I227" s="214">
        <v>1766.5</v>
      </c>
      <c r="J227" s="214">
        <v>1804.5</v>
      </c>
      <c r="K227" s="214">
        <v>1606.75</v>
      </c>
      <c r="L227" s="214">
        <v>1740</v>
      </c>
      <c r="M227" s="214">
        <v>19</v>
      </c>
      <c r="N227" s="214">
        <v>19</v>
      </c>
    </row>
    <row r="228" spans="1:14" x14ac:dyDescent="0.35">
      <c r="A228" t="s">
        <v>5757</v>
      </c>
      <c r="B228">
        <v>19215</v>
      </c>
      <c r="C228" t="s">
        <v>5755</v>
      </c>
      <c r="D228" t="s">
        <v>69</v>
      </c>
      <c r="E228" t="s">
        <v>1165</v>
      </c>
      <c r="F228" s="233" t="s">
        <v>1155</v>
      </c>
      <c r="G228" s="214">
        <v>0</v>
      </c>
      <c r="H228" s="214">
        <v>0</v>
      </c>
      <c r="I228" s="214">
        <v>0</v>
      </c>
      <c r="J228" s="214">
        <v>0</v>
      </c>
      <c r="K228" s="214">
        <v>0</v>
      </c>
      <c r="L228" s="214">
        <v>0</v>
      </c>
      <c r="M228" s="214">
        <v>0</v>
      </c>
      <c r="N228" s="214">
        <v>0</v>
      </c>
    </row>
    <row r="229" spans="1:14" x14ac:dyDescent="0.35">
      <c r="A229" t="s">
        <v>5757</v>
      </c>
      <c r="B229">
        <v>19215</v>
      </c>
      <c r="C229" t="s">
        <v>5755</v>
      </c>
      <c r="D229" t="s">
        <v>70</v>
      </c>
      <c r="E229" t="s">
        <v>1165</v>
      </c>
      <c r="F229" s="233" t="s">
        <v>1155</v>
      </c>
      <c r="G229" s="214">
        <v>1133.3900000000001</v>
      </c>
      <c r="H229" s="214">
        <v>1160.56</v>
      </c>
      <c r="I229" s="214">
        <v>8250.5</v>
      </c>
      <c r="J229" s="214">
        <v>12253.75</v>
      </c>
      <c r="K229" s="214">
        <v>1343.5</v>
      </c>
      <c r="L229" s="214">
        <v>1380</v>
      </c>
      <c r="M229" s="214">
        <v>45</v>
      </c>
      <c r="N229" s="214">
        <v>41</v>
      </c>
    </row>
    <row r="230" spans="1:14" x14ac:dyDescent="0.35">
      <c r="A230" t="s">
        <v>5757</v>
      </c>
      <c r="B230">
        <v>19215</v>
      </c>
      <c r="C230" t="s">
        <v>5755</v>
      </c>
      <c r="D230" t="s">
        <v>110</v>
      </c>
      <c r="E230" t="s">
        <v>1165</v>
      </c>
      <c r="F230" s="233" t="s">
        <v>1155</v>
      </c>
      <c r="G230" s="214">
        <v>0</v>
      </c>
      <c r="H230" s="214">
        <v>0</v>
      </c>
      <c r="I230" s="214">
        <v>0</v>
      </c>
      <c r="J230" s="214">
        <v>0</v>
      </c>
      <c r="K230" s="214">
        <v>0</v>
      </c>
      <c r="L230" s="214">
        <v>0</v>
      </c>
      <c r="M230" s="214">
        <v>0</v>
      </c>
      <c r="N230" s="214">
        <v>0</v>
      </c>
    </row>
    <row r="231" spans="1:14" x14ac:dyDescent="0.35">
      <c r="A231" t="s">
        <v>5757</v>
      </c>
      <c r="B231">
        <v>19205</v>
      </c>
      <c r="C231" t="s">
        <v>5755</v>
      </c>
      <c r="D231" t="s">
        <v>227</v>
      </c>
      <c r="E231" t="s">
        <v>1165</v>
      </c>
      <c r="F231" s="233" t="s">
        <v>1155</v>
      </c>
      <c r="G231" s="214">
        <v>0</v>
      </c>
      <c r="H231" s="214">
        <v>0</v>
      </c>
      <c r="I231" s="214">
        <v>2711</v>
      </c>
      <c r="J231" s="214">
        <v>3461.25</v>
      </c>
      <c r="K231" s="214">
        <v>0</v>
      </c>
      <c r="L231" s="214">
        <v>0</v>
      </c>
      <c r="M231" s="214">
        <v>1</v>
      </c>
      <c r="N231" s="214">
        <v>1</v>
      </c>
    </row>
    <row r="232" spans="1:14" x14ac:dyDescent="0.35">
      <c r="A232" t="s">
        <v>5757</v>
      </c>
      <c r="B232">
        <v>19205</v>
      </c>
      <c r="C232" t="s">
        <v>5755</v>
      </c>
      <c r="D232" t="s">
        <v>5042</v>
      </c>
      <c r="E232" t="s">
        <v>1165</v>
      </c>
      <c r="F232" s="233" t="s">
        <v>1155</v>
      </c>
      <c r="G232" s="214">
        <v>0</v>
      </c>
      <c r="H232" s="214">
        <v>0</v>
      </c>
      <c r="I232" s="214">
        <v>0</v>
      </c>
      <c r="J232" s="214">
        <v>0</v>
      </c>
      <c r="K232" s="214">
        <v>0</v>
      </c>
      <c r="L232" s="214">
        <v>0</v>
      </c>
      <c r="M232" s="214">
        <v>0</v>
      </c>
      <c r="N232" s="214">
        <v>0</v>
      </c>
    </row>
    <row r="233" spans="1:14" x14ac:dyDescent="0.35">
      <c r="A233" t="s">
        <v>5757</v>
      </c>
      <c r="B233">
        <v>19205</v>
      </c>
      <c r="C233" t="s">
        <v>5755</v>
      </c>
      <c r="D233" t="s">
        <v>5394</v>
      </c>
      <c r="E233" t="s">
        <v>1165</v>
      </c>
      <c r="F233" s="233" t="s">
        <v>1155</v>
      </c>
      <c r="G233" s="214">
        <v>1650.5200000000002</v>
      </c>
      <c r="H233" s="214">
        <v>1578.18</v>
      </c>
      <c r="I233" s="214">
        <v>0</v>
      </c>
      <c r="J233" s="214">
        <v>0</v>
      </c>
      <c r="K233" s="214">
        <v>2281</v>
      </c>
      <c r="L233" s="214">
        <v>1822</v>
      </c>
      <c r="M233" s="214">
        <v>19</v>
      </c>
      <c r="N233" s="214">
        <v>18</v>
      </c>
    </row>
    <row r="234" spans="1:14" x14ac:dyDescent="0.35">
      <c r="A234" t="s">
        <v>5757</v>
      </c>
      <c r="B234">
        <v>19215</v>
      </c>
      <c r="C234" t="s">
        <v>5755</v>
      </c>
      <c r="D234" t="s">
        <v>5071</v>
      </c>
      <c r="E234" t="s">
        <v>1165</v>
      </c>
      <c r="F234" s="233" t="s">
        <v>1155</v>
      </c>
      <c r="G234" s="214">
        <v>0</v>
      </c>
      <c r="H234" s="214">
        <v>0</v>
      </c>
      <c r="I234" s="214">
        <v>0</v>
      </c>
      <c r="J234" s="214">
        <v>0</v>
      </c>
      <c r="K234" s="214">
        <v>0</v>
      </c>
      <c r="L234" s="214">
        <v>0</v>
      </c>
      <c r="M234" s="214">
        <v>0</v>
      </c>
      <c r="N234" s="214">
        <v>0</v>
      </c>
    </row>
    <row r="235" spans="1:14" x14ac:dyDescent="0.35">
      <c r="A235" t="s">
        <v>5757</v>
      </c>
      <c r="B235">
        <v>19215</v>
      </c>
      <c r="C235" t="s">
        <v>5755</v>
      </c>
      <c r="D235" t="s">
        <v>5265</v>
      </c>
      <c r="E235" t="s">
        <v>1165</v>
      </c>
      <c r="F235" s="233" t="s">
        <v>1155</v>
      </c>
      <c r="G235" s="214">
        <v>747.86000000000013</v>
      </c>
      <c r="H235" s="214">
        <v>718.2</v>
      </c>
      <c r="I235" s="214">
        <v>0</v>
      </c>
      <c r="J235" s="214">
        <v>0</v>
      </c>
      <c r="K235" s="214">
        <v>664.5</v>
      </c>
      <c r="L235" s="214">
        <v>429</v>
      </c>
      <c r="M235" s="214">
        <v>16</v>
      </c>
      <c r="N235" s="214">
        <v>14</v>
      </c>
    </row>
    <row r="236" spans="1:14" x14ac:dyDescent="0.35">
      <c r="A236" t="s">
        <v>5757</v>
      </c>
      <c r="B236">
        <v>19215</v>
      </c>
      <c r="C236" t="s">
        <v>5755</v>
      </c>
      <c r="D236" t="s">
        <v>5396</v>
      </c>
      <c r="E236" t="s">
        <v>1165</v>
      </c>
      <c r="F236" s="233" t="s">
        <v>1155</v>
      </c>
      <c r="G236" s="214">
        <v>160.48000000000002</v>
      </c>
      <c r="H236" s="214">
        <v>173.18</v>
      </c>
      <c r="I236" s="214">
        <v>0</v>
      </c>
      <c r="J236" s="214">
        <v>0</v>
      </c>
      <c r="K236" s="214">
        <v>2299</v>
      </c>
      <c r="L236" s="214">
        <v>1359</v>
      </c>
      <c r="M236" s="214">
        <v>7</v>
      </c>
      <c r="N236" s="214">
        <v>6</v>
      </c>
    </row>
    <row r="237" spans="1:14" x14ac:dyDescent="0.35">
      <c r="A237" t="s">
        <v>5757</v>
      </c>
      <c r="B237">
        <v>19215</v>
      </c>
      <c r="C237" t="s">
        <v>5755</v>
      </c>
      <c r="D237" t="s">
        <v>5397</v>
      </c>
      <c r="E237" t="s">
        <v>1165</v>
      </c>
      <c r="F237" s="233" t="s">
        <v>1155</v>
      </c>
      <c r="G237" s="214">
        <v>0</v>
      </c>
      <c r="H237" s="214">
        <v>0</v>
      </c>
      <c r="I237" s="214">
        <v>0</v>
      </c>
      <c r="J237" s="214">
        <v>0</v>
      </c>
      <c r="K237" s="214">
        <v>0</v>
      </c>
      <c r="L237" s="214">
        <v>0</v>
      </c>
      <c r="M237" s="214">
        <v>0</v>
      </c>
      <c r="N237" s="214">
        <v>0</v>
      </c>
    </row>
    <row r="238" spans="1:14" x14ac:dyDescent="0.35">
      <c r="A238" t="s">
        <v>5757</v>
      </c>
      <c r="B238">
        <v>19215</v>
      </c>
      <c r="C238" t="s">
        <v>5755</v>
      </c>
      <c r="D238" t="s">
        <v>5753</v>
      </c>
      <c r="E238" t="s">
        <v>1165</v>
      </c>
      <c r="F238" s="233" t="s">
        <v>1155</v>
      </c>
      <c r="G238" s="214">
        <v>0</v>
      </c>
      <c r="H238" s="214">
        <v>0</v>
      </c>
      <c r="I238" s="214">
        <v>0</v>
      </c>
      <c r="J238" s="214">
        <v>0</v>
      </c>
      <c r="K238" s="214">
        <v>0</v>
      </c>
      <c r="L238" s="214">
        <v>0</v>
      </c>
      <c r="M238" s="214">
        <v>0</v>
      </c>
      <c r="N238" s="214">
        <v>0</v>
      </c>
    </row>
    <row r="239" spans="1:14" x14ac:dyDescent="0.35">
      <c r="A239" t="s">
        <v>5757</v>
      </c>
      <c r="B239">
        <v>19215</v>
      </c>
      <c r="C239" t="s">
        <v>5755</v>
      </c>
      <c r="D239" t="s">
        <v>5721</v>
      </c>
      <c r="E239" t="s">
        <v>1165</v>
      </c>
      <c r="F239" s="233" t="s">
        <v>1155</v>
      </c>
      <c r="G239" s="214">
        <v>0</v>
      </c>
      <c r="H239" s="214">
        <v>0</v>
      </c>
      <c r="I239" s="214">
        <v>0</v>
      </c>
      <c r="J239" s="214">
        <v>0</v>
      </c>
      <c r="K239" s="214">
        <v>0</v>
      </c>
      <c r="L239" s="214">
        <v>0</v>
      </c>
      <c r="M239" s="214">
        <v>0</v>
      </c>
      <c r="N239" s="214">
        <v>0</v>
      </c>
    </row>
    <row r="240" spans="1:14" x14ac:dyDescent="0.35">
      <c r="A240" t="s">
        <v>5757</v>
      </c>
      <c r="B240">
        <v>19215</v>
      </c>
      <c r="C240" t="s">
        <v>5755</v>
      </c>
      <c r="D240" t="s">
        <v>5752</v>
      </c>
      <c r="E240" t="s">
        <v>1165</v>
      </c>
      <c r="F240" s="233" t="s">
        <v>1155</v>
      </c>
      <c r="G240" s="214">
        <v>0</v>
      </c>
      <c r="H240" s="214">
        <v>0</v>
      </c>
      <c r="I240" s="214">
        <v>0</v>
      </c>
      <c r="J240" s="214">
        <v>0</v>
      </c>
      <c r="K240" s="214">
        <v>0</v>
      </c>
      <c r="L240" s="214">
        <v>0</v>
      </c>
      <c r="M240" s="214">
        <v>0</v>
      </c>
      <c r="N240" s="214">
        <v>0</v>
      </c>
    </row>
    <row r="241" spans="1:14" x14ac:dyDescent="0.35">
      <c r="A241" t="s">
        <v>5757</v>
      </c>
      <c r="B241">
        <v>19215</v>
      </c>
      <c r="C241" t="s">
        <v>5755</v>
      </c>
      <c r="D241" t="s">
        <v>5098</v>
      </c>
      <c r="E241" t="s">
        <v>1165</v>
      </c>
      <c r="F241" s="233" t="s">
        <v>1155</v>
      </c>
      <c r="G241" s="214">
        <v>74.66</v>
      </c>
      <c r="H241" s="214">
        <v>78.45</v>
      </c>
      <c r="I241" s="214">
        <v>0</v>
      </c>
      <c r="J241" s="214">
        <v>0</v>
      </c>
      <c r="K241" s="214">
        <v>374.25</v>
      </c>
      <c r="L241" s="214">
        <v>242</v>
      </c>
      <c r="M241" s="214">
        <v>2</v>
      </c>
      <c r="N241" s="214">
        <v>2</v>
      </c>
    </row>
    <row r="242" spans="1:14" x14ac:dyDescent="0.35">
      <c r="A242" t="s">
        <v>5757</v>
      </c>
      <c r="B242">
        <v>19225</v>
      </c>
      <c r="C242" t="s">
        <v>5755</v>
      </c>
      <c r="D242" t="s">
        <v>343</v>
      </c>
      <c r="E242" t="s">
        <v>1165</v>
      </c>
      <c r="F242" s="233" t="s">
        <v>1155</v>
      </c>
      <c r="G242" s="214">
        <v>453.98</v>
      </c>
      <c r="H242" s="214">
        <v>439.39</v>
      </c>
      <c r="I242" s="214">
        <v>1644.5</v>
      </c>
      <c r="J242" s="214">
        <v>2429.75</v>
      </c>
      <c r="K242" s="214">
        <v>1376.78</v>
      </c>
      <c r="L242" s="214">
        <v>734.08999999999992</v>
      </c>
      <c r="M242" s="214">
        <v>11</v>
      </c>
      <c r="N242" s="214">
        <v>11</v>
      </c>
    </row>
    <row r="243" spans="1:14" x14ac:dyDescent="0.35">
      <c r="A243" t="s">
        <v>5757</v>
      </c>
      <c r="B243">
        <v>19235</v>
      </c>
      <c r="C243" t="s">
        <v>5755</v>
      </c>
      <c r="D243" t="s">
        <v>361</v>
      </c>
      <c r="E243" t="s">
        <v>1165</v>
      </c>
      <c r="F243" s="233" t="s">
        <v>1155</v>
      </c>
      <c r="G243" s="214">
        <v>1000.7300000000001</v>
      </c>
      <c r="H243" s="214">
        <v>991.27000000000021</v>
      </c>
      <c r="I243" s="214">
        <v>2259.5</v>
      </c>
      <c r="J243" s="214">
        <v>3462</v>
      </c>
      <c r="K243" s="214">
        <v>2033.1100000000001</v>
      </c>
      <c r="L243" s="214">
        <v>1903.49</v>
      </c>
      <c r="M243" s="214">
        <v>25</v>
      </c>
      <c r="N243" s="214">
        <v>24</v>
      </c>
    </row>
    <row r="244" spans="1:14" x14ac:dyDescent="0.35">
      <c r="A244" t="s">
        <v>5757</v>
      </c>
      <c r="B244">
        <v>19325</v>
      </c>
      <c r="C244" t="s">
        <v>5756</v>
      </c>
      <c r="D244" t="s">
        <v>1257</v>
      </c>
      <c r="E244" t="s">
        <v>1165</v>
      </c>
      <c r="F244" s="233" t="s">
        <v>1155</v>
      </c>
      <c r="G244" s="214">
        <v>0</v>
      </c>
      <c r="H244" s="214">
        <v>0</v>
      </c>
      <c r="I244" s="214">
        <v>1172</v>
      </c>
      <c r="J244" s="214">
        <v>2151</v>
      </c>
      <c r="K244" s="214">
        <v>0</v>
      </c>
      <c r="L244" s="214">
        <v>0</v>
      </c>
      <c r="M244" s="214">
        <v>0</v>
      </c>
      <c r="N244" s="214">
        <v>0</v>
      </c>
    </row>
    <row r="245" spans="1:14" x14ac:dyDescent="0.35">
      <c r="A245" t="s">
        <v>5757</v>
      </c>
      <c r="B245">
        <v>19145</v>
      </c>
      <c r="C245" t="s">
        <v>5754</v>
      </c>
      <c r="D245" t="s">
        <v>4</v>
      </c>
      <c r="E245" t="s">
        <v>1166</v>
      </c>
      <c r="F245" s="233" t="s">
        <v>1155</v>
      </c>
      <c r="G245" s="214">
        <v>117.24000000000001</v>
      </c>
      <c r="H245" s="214">
        <v>132.34</v>
      </c>
      <c r="I245" s="214">
        <v>2760</v>
      </c>
      <c r="J245" s="214">
        <v>4476</v>
      </c>
      <c r="K245" s="214">
        <v>626.5</v>
      </c>
      <c r="L245" s="214">
        <v>324</v>
      </c>
      <c r="M245" s="214">
        <v>7</v>
      </c>
      <c r="N245" s="214">
        <v>5</v>
      </c>
    </row>
    <row r="246" spans="1:14" x14ac:dyDescent="0.35">
      <c r="A246" t="s">
        <v>5757</v>
      </c>
      <c r="B246">
        <v>19105</v>
      </c>
      <c r="C246" t="s">
        <v>5754</v>
      </c>
      <c r="D246" t="s">
        <v>35</v>
      </c>
      <c r="E246" t="s">
        <v>1166</v>
      </c>
      <c r="F246" s="233" t="s">
        <v>1155</v>
      </c>
      <c r="G246" s="214">
        <v>825.0200000000001</v>
      </c>
      <c r="H246" s="214">
        <v>868.24</v>
      </c>
      <c r="I246" s="214">
        <v>2028.84</v>
      </c>
      <c r="J246" s="214">
        <v>3159.8100000000004</v>
      </c>
      <c r="K246" s="214">
        <v>2894.75</v>
      </c>
      <c r="L246" s="214">
        <v>2982.62</v>
      </c>
      <c r="M246" s="214">
        <v>12</v>
      </c>
      <c r="N246" s="214">
        <v>12</v>
      </c>
    </row>
    <row r="247" spans="1:14" x14ac:dyDescent="0.35">
      <c r="A247" t="s">
        <v>5757</v>
      </c>
      <c r="B247">
        <v>19145</v>
      </c>
      <c r="C247" t="s">
        <v>5754</v>
      </c>
      <c r="D247" t="s">
        <v>63</v>
      </c>
      <c r="E247" t="s">
        <v>1166</v>
      </c>
      <c r="F247" s="233" t="s">
        <v>1155</v>
      </c>
      <c r="G247" s="214">
        <v>0</v>
      </c>
      <c r="H247" s="214">
        <v>0</v>
      </c>
      <c r="I247" s="214">
        <v>0</v>
      </c>
      <c r="J247" s="214">
        <v>0</v>
      </c>
      <c r="K247" s="214">
        <v>0</v>
      </c>
      <c r="L247" s="214">
        <v>0</v>
      </c>
      <c r="M247" s="214">
        <v>0</v>
      </c>
      <c r="N247" s="214">
        <v>0</v>
      </c>
    </row>
    <row r="248" spans="1:14" x14ac:dyDescent="0.35">
      <c r="A248" t="s">
        <v>5757</v>
      </c>
      <c r="B248">
        <v>19125</v>
      </c>
      <c r="C248" t="s">
        <v>5754</v>
      </c>
      <c r="D248" t="s">
        <v>162</v>
      </c>
      <c r="E248" t="s">
        <v>1166</v>
      </c>
      <c r="F248" s="233" t="s">
        <v>1155</v>
      </c>
      <c r="G248" s="214">
        <v>1744.9000000000003</v>
      </c>
      <c r="H248" s="214">
        <v>1773.1299999999999</v>
      </c>
      <c r="I248" s="214">
        <v>3668.45</v>
      </c>
      <c r="J248" s="214">
        <v>5290.5</v>
      </c>
      <c r="K248" s="214">
        <v>4823.5999999999995</v>
      </c>
      <c r="L248" s="214">
        <v>4267.83</v>
      </c>
      <c r="M248" s="214">
        <v>33</v>
      </c>
      <c r="N248" s="214">
        <v>32</v>
      </c>
    </row>
    <row r="249" spans="1:14" x14ac:dyDescent="0.35">
      <c r="A249" t="s">
        <v>5757</v>
      </c>
      <c r="B249">
        <v>19115</v>
      </c>
      <c r="C249" t="s">
        <v>5754</v>
      </c>
      <c r="D249" t="s">
        <v>270</v>
      </c>
      <c r="E249" t="s">
        <v>1166</v>
      </c>
      <c r="F249" s="233" t="s">
        <v>1155</v>
      </c>
      <c r="G249" s="214">
        <v>371.77</v>
      </c>
      <c r="H249" s="214">
        <v>368.27000000000004</v>
      </c>
      <c r="I249" s="214">
        <v>1840.4599999999998</v>
      </c>
      <c r="J249" s="214">
        <v>2770.71</v>
      </c>
      <c r="K249" s="214">
        <v>1828.7800000000002</v>
      </c>
      <c r="L249" s="214">
        <v>1373.8600000000001</v>
      </c>
      <c r="M249" s="214">
        <v>15</v>
      </c>
      <c r="N249" s="214">
        <v>10</v>
      </c>
    </row>
    <row r="250" spans="1:14" x14ac:dyDescent="0.35">
      <c r="A250" t="s">
        <v>5757</v>
      </c>
      <c r="B250">
        <v>19135</v>
      </c>
      <c r="C250" t="s">
        <v>5754</v>
      </c>
      <c r="D250" t="s">
        <v>309</v>
      </c>
      <c r="E250" t="s">
        <v>1166</v>
      </c>
      <c r="F250" s="233" t="s">
        <v>1155</v>
      </c>
      <c r="G250" s="214">
        <v>953.77999999999986</v>
      </c>
      <c r="H250" s="214">
        <v>915.11999999999989</v>
      </c>
      <c r="I250" s="214">
        <v>3932</v>
      </c>
      <c r="J250" s="214">
        <v>5096.5</v>
      </c>
      <c r="K250" s="214">
        <v>2791.05</v>
      </c>
      <c r="L250" s="214">
        <v>1968.9700000000003</v>
      </c>
      <c r="M250" s="214">
        <v>15</v>
      </c>
      <c r="N250" s="214">
        <v>14</v>
      </c>
    </row>
    <row r="251" spans="1:14" x14ac:dyDescent="0.35">
      <c r="A251" t="s">
        <v>5757</v>
      </c>
      <c r="B251">
        <v>19315</v>
      </c>
      <c r="C251" t="s">
        <v>5756</v>
      </c>
      <c r="D251" t="s">
        <v>139</v>
      </c>
      <c r="E251" t="s">
        <v>1166</v>
      </c>
      <c r="F251" s="233" t="s">
        <v>1155</v>
      </c>
      <c r="G251" s="214">
        <v>1172.5599999999997</v>
      </c>
      <c r="H251" s="214">
        <v>1138.67</v>
      </c>
      <c r="I251" s="214">
        <v>4623</v>
      </c>
      <c r="J251" s="214">
        <v>6309</v>
      </c>
      <c r="K251" s="214">
        <v>2764.75</v>
      </c>
      <c r="L251" s="214">
        <v>2674</v>
      </c>
      <c r="M251" s="214">
        <v>54</v>
      </c>
      <c r="N251" s="214">
        <v>53</v>
      </c>
    </row>
    <row r="252" spans="1:14" x14ac:dyDescent="0.35">
      <c r="A252" t="s">
        <v>5757</v>
      </c>
      <c r="B252">
        <v>10152</v>
      </c>
      <c r="C252" t="s">
        <v>5756</v>
      </c>
      <c r="D252" t="s">
        <v>204</v>
      </c>
      <c r="E252" t="s">
        <v>1166</v>
      </c>
      <c r="F252" s="233" t="s">
        <v>1155</v>
      </c>
      <c r="G252" s="214">
        <v>3291.2299999999996</v>
      </c>
      <c r="H252" s="214">
        <v>3308.18</v>
      </c>
      <c r="I252" s="214">
        <v>6825.630000000001</v>
      </c>
      <c r="J252" s="214">
        <v>10465.229999999998</v>
      </c>
      <c r="K252" s="214">
        <v>13793.909999999998</v>
      </c>
      <c r="L252" s="214">
        <v>11293.77</v>
      </c>
      <c r="M252" s="214">
        <v>55</v>
      </c>
      <c r="N252" s="214">
        <v>43</v>
      </c>
    </row>
    <row r="253" spans="1:14" x14ac:dyDescent="0.35">
      <c r="A253" t="s">
        <v>5757</v>
      </c>
      <c r="B253">
        <v>88165</v>
      </c>
      <c r="C253" t="s">
        <v>5756</v>
      </c>
      <c r="D253" t="s">
        <v>281</v>
      </c>
      <c r="E253" t="s">
        <v>1166</v>
      </c>
      <c r="F253" s="233" t="s">
        <v>1155</v>
      </c>
      <c r="G253" s="214">
        <v>4419.6000000000004</v>
      </c>
      <c r="H253" s="214">
        <v>4399.4499999999989</v>
      </c>
      <c r="I253" s="214">
        <v>5228.2</v>
      </c>
      <c r="J253" s="214">
        <v>8390.75</v>
      </c>
      <c r="K253" s="214">
        <v>9337.0300000000025</v>
      </c>
      <c r="L253" s="214">
        <v>8236.57</v>
      </c>
      <c r="M253" s="214">
        <v>154</v>
      </c>
      <c r="N253" s="214">
        <v>144</v>
      </c>
    </row>
    <row r="254" spans="1:14" x14ac:dyDescent="0.35">
      <c r="A254" t="s">
        <v>5757</v>
      </c>
      <c r="B254">
        <v>19505</v>
      </c>
      <c r="C254" t="s">
        <v>338</v>
      </c>
      <c r="D254" t="s">
        <v>338</v>
      </c>
      <c r="E254" t="s">
        <v>1166</v>
      </c>
      <c r="F254" s="233" t="s">
        <v>1155</v>
      </c>
      <c r="G254" s="214">
        <v>434.01</v>
      </c>
      <c r="H254" s="214">
        <v>473.41999999999996</v>
      </c>
      <c r="I254" s="214">
        <v>1800</v>
      </c>
      <c r="J254" s="214">
        <v>1912</v>
      </c>
      <c r="K254" s="214">
        <v>1023.75</v>
      </c>
      <c r="L254" s="214">
        <v>1102</v>
      </c>
      <c r="M254" s="214">
        <v>6</v>
      </c>
      <c r="N254" s="214">
        <v>6</v>
      </c>
    </row>
    <row r="255" spans="1:14" x14ac:dyDescent="0.35">
      <c r="A255" t="s">
        <v>5757</v>
      </c>
      <c r="B255">
        <v>19215</v>
      </c>
      <c r="C255" t="s">
        <v>5755</v>
      </c>
      <c r="D255" t="s">
        <v>69</v>
      </c>
      <c r="E255" t="s">
        <v>1166</v>
      </c>
      <c r="F255" s="233" t="s">
        <v>1155</v>
      </c>
      <c r="G255" s="214">
        <v>0</v>
      </c>
      <c r="H255" s="214">
        <v>0</v>
      </c>
      <c r="I255" s="214">
        <v>0</v>
      </c>
      <c r="J255" s="214">
        <v>0</v>
      </c>
      <c r="K255" s="214">
        <v>0</v>
      </c>
      <c r="L255" s="214">
        <v>0</v>
      </c>
      <c r="M255" s="214">
        <v>0</v>
      </c>
      <c r="N255" s="214">
        <v>0</v>
      </c>
    </row>
    <row r="256" spans="1:14" x14ac:dyDescent="0.35">
      <c r="A256" t="s">
        <v>5757</v>
      </c>
      <c r="B256">
        <v>19215</v>
      </c>
      <c r="C256" t="s">
        <v>5755</v>
      </c>
      <c r="D256" t="s">
        <v>70</v>
      </c>
      <c r="E256" t="s">
        <v>1166</v>
      </c>
      <c r="F256" s="233" t="s">
        <v>1155</v>
      </c>
      <c r="G256" s="214">
        <v>628.75</v>
      </c>
      <c r="H256" s="214">
        <v>570.75999999999988</v>
      </c>
      <c r="I256" s="214">
        <v>10418.25</v>
      </c>
      <c r="J256" s="214">
        <v>15439.5</v>
      </c>
      <c r="K256" s="214">
        <v>331.25</v>
      </c>
      <c r="L256" s="214">
        <v>583</v>
      </c>
      <c r="M256" s="214">
        <v>32</v>
      </c>
      <c r="N256" s="214">
        <v>32</v>
      </c>
    </row>
    <row r="257" spans="1:14" x14ac:dyDescent="0.35">
      <c r="A257" t="s">
        <v>5757</v>
      </c>
      <c r="B257">
        <v>19215</v>
      </c>
      <c r="C257" t="s">
        <v>5755</v>
      </c>
      <c r="D257" t="s">
        <v>110</v>
      </c>
      <c r="E257" t="s">
        <v>1166</v>
      </c>
      <c r="F257" s="233" t="s">
        <v>1155</v>
      </c>
      <c r="G257" s="214">
        <v>0</v>
      </c>
      <c r="H257" s="214">
        <v>0</v>
      </c>
      <c r="I257" s="214">
        <v>0</v>
      </c>
      <c r="J257" s="214">
        <v>0</v>
      </c>
      <c r="K257" s="214">
        <v>0</v>
      </c>
      <c r="L257" s="214">
        <v>0</v>
      </c>
      <c r="M257" s="214">
        <v>0</v>
      </c>
      <c r="N257" s="214">
        <v>0</v>
      </c>
    </row>
    <row r="258" spans="1:14" x14ac:dyDescent="0.35">
      <c r="A258" t="s">
        <v>5757</v>
      </c>
      <c r="B258">
        <v>19205</v>
      </c>
      <c r="C258" t="s">
        <v>5755</v>
      </c>
      <c r="D258" t="s">
        <v>227</v>
      </c>
      <c r="E258" t="s">
        <v>1166</v>
      </c>
      <c r="F258" s="233" t="s">
        <v>1155</v>
      </c>
      <c r="G258" s="214">
        <v>0</v>
      </c>
      <c r="H258" s="214">
        <v>0</v>
      </c>
      <c r="I258" s="214">
        <v>3018.25</v>
      </c>
      <c r="J258" s="214">
        <v>4348.5</v>
      </c>
      <c r="K258" s="214">
        <v>0</v>
      </c>
      <c r="L258" s="214">
        <v>0</v>
      </c>
      <c r="M258" s="214">
        <v>6</v>
      </c>
      <c r="N258" s="214">
        <v>5</v>
      </c>
    </row>
    <row r="259" spans="1:14" x14ac:dyDescent="0.35">
      <c r="A259" t="s">
        <v>5757</v>
      </c>
      <c r="B259">
        <v>19205</v>
      </c>
      <c r="C259" t="s">
        <v>5755</v>
      </c>
      <c r="D259" t="s">
        <v>5042</v>
      </c>
      <c r="E259" t="s">
        <v>1166</v>
      </c>
      <c r="F259" s="233" t="s">
        <v>1155</v>
      </c>
      <c r="G259" s="214">
        <v>0</v>
      </c>
      <c r="H259" s="214">
        <v>0</v>
      </c>
      <c r="I259" s="214">
        <v>0</v>
      </c>
      <c r="J259" s="214">
        <v>0</v>
      </c>
      <c r="K259" s="214">
        <v>0</v>
      </c>
      <c r="L259" s="214">
        <v>0</v>
      </c>
      <c r="M259" s="214">
        <v>0</v>
      </c>
      <c r="N259" s="214">
        <v>0</v>
      </c>
    </row>
    <row r="260" spans="1:14" x14ac:dyDescent="0.35">
      <c r="A260" t="s">
        <v>5757</v>
      </c>
      <c r="B260">
        <v>19205</v>
      </c>
      <c r="C260" t="s">
        <v>5755</v>
      </c>
      <c r="D260" t="s">
        <v>5394</v>
      </c>
      <c r="E260" t="s">
        <v>1166</v>
      </c>
      <c r="F260" s="233" t="s">
        <v>1155</v>
      </c>
      <c r="G260" s="214">
        <v>978.62</v>
      </c>
      <c r="H260" s="214">
        <v>947.36999999999989</v>
      </c>
      <c r="I260" s="214">
        <v>0</v>
      </c>
      <c r="J260" s="214">
        <v>0</v>
      </c>
      <c r="K260" s="214">
        <v>3242.25</v>
      </c>
      <c r="L260" s="214">
        <v>2690</v>
      </c>
      <c r="M260" s="214">
        <v>11</v>
      </c>
      <c r="N260" s="214">
        <v>9</v>
      </c>
    </row>
    <row r="261" spans="1:14" x14ac:dyDescent="0.35">
      <c r="A261" t="s">
        <v>5757</v>
      </c>
      <c r="B261">
        <v>19215</v>
      </c>
      <c r="C261" t="s">
        <v>5755</v>
      </c>
      <c r="D261" t="s">
        <v>5071</v>
      </c>
      <c r="E261" t="s">
        <v>1166</v>
      </c>
      <c r="F261" s="233" t="s">
        <v>1155</v>
      </c>
      <c r="G261" s="214">
        <v>0</v>
      </c>
      <c r="H261" s="214">
        <v>0</v>
      </c>
      <c r="I261" s="214">
        <v>0</v>
      </c>
      <c r="J261" s="214">
        <v>0</v>
      </c>
      <c r="K261" s="214">
        <v>0</v>
      </c>
      <c r="L261" s="214">
        <v>0</v>
      </c>
      <c r="M261" s="214">
        <v>0</v>
      </c>
      <c r="N261" s="214">
        <v>0</v>
      </c>
    </row>
    <row r="262" spans="1:14" x14ac:dyDescent="0.35">
      <c r="A262" t="s">
        <v>5757</v>
      </c>
      <c r="B262">
        <v>19215</v>
      </c>
      <c r="C262" t="s">
        <v>5755</v>
      </c>
      <c r="D262" t="s">
        <v>5265</v>
      </c>
      <c r="E262" t="s">
        <v>1166</v>
      </c>
      <c r="F262" s="233" t="s">
        <v>1155</v>
      </c>
      <c r="G262" s="214">
        <v>540.51</v>
      </c>
      <c r="H262" s="214">
        <v>586.59000000000015</v>
      </c>
      <c r="I262" s="214">
        <v>0</v>
      </c>
      <c r="J262" s="214">
        <v>0</v>
      </c>
      <c r="K262" s="214">
        <v>2608.29</v>
      </c>
      <c r="L262" s="214">
        <v>1043</v>
      </c>
      <c r="M262" s="214">
        <v>23</v>
      </c>
      <c r="N262" s="214">
        <v>20</v>
      </c>
    </row>
    <row r="263" spans="1:14" x14ac:dyDescent="0.35">
      <c r="A263" t="s">
        <v>5757</v>
      </c>
      <c r="B263">
        <v>19215</v>
      </c>
      <c r="C263" t="s">
        <v>5755</v>
      </c>
      <c r="D263" t="s">
        <v>5396</v>
      </c>
      <c r="E263" t="s">
        <v>1166</v>
      </c>
      <c r="F263" s="233" t="s">
        <v>1155</v>
      </c>
      <c r="G263" s="214">
        <v>55.489999999999995</v>
      </c>
      <c r="H263" s="214">
        <v>67.98</v>
      </c>
      <c r="I263" s="214">
        <v>0</v>
      </c>
      <c r="J263" s="214">
        <v>0</v>
      </c>
      <c r="K263" s="214">
        <v>388.5</v>
      </c>
      <c r="L263" s="214">
        <v>555</v>
      </c>
      <c r="M263" s="214">
        <v>4</v>
      </c>
      <c r="N263" s="214">
        <v>4</v>
      </c>
    </row>
    <row r="264" spans="1:14" x14ac:dyDescent="0.35">
      <c r="A264" t="s">
        <v>5757</v>
      </c>
      <c r="B264">
        <v>19215</v>
      </c>
      <c r="C264" t="s">
        <v>5755</v>
      </c>
      <c r="D264" t="s">
        <v>5397</v>
      </c>
      <c r="E264" t="s">
        <v>1166</v>
      </c>
      <c r="F264" s="233" t="s">
        <v>1155</v>
      </c>
      <c r="G264" s="214">
        <v>37.97</v>
      </c>
      <c r="H264" s="214">
        <v>59.589999999999996</v>
      </c>
      <c r="I264" s="214">
        <v>0</v>
      </c>
      <c r="J264" s="214">
        <v>0</v>
      </c>
      <c r="K264" s="214">
        <v>1558</v>
      </c>
      <c r="L264" s="214">
        <v>1607</v>
      </c>
      <c r="M264" s="214">
        <v>4</v>
      </c>
      <c r="N264" s="214">
        <v>4</v>
      </c>
    </row>
    <row r="265" spans="1:14" x14ac:dyDescent="0.35">
      <c r="A265" t="s">
        <v>5757</v>
      </c>
      <c r="B265">
        <v>19215</v>
      </c>
      <c r="C265" t="s">
        <v>5755</v>
      </c>
      <c r="D265" t="s">
        <v>5753</v>
      </c>
      <c r="E265" t="s">
        <v>1166</v>
      </c>
      <c r="F265" s="233" t="s">
        <v>1155</v>
      </c>
      <c r="G265" s="214">
        <v>0</v>
      </c>
      <c r="H265" s="214">
        <v>0</v>
      </c>
      <c r="I265" s="214">
        <v>0</v>
      </c>
      <c r="J265" s="214">
        <v>0</v>
      </c>
      <c r="K265" s="214">
        <v>0</v>
      </c>
      <c r="L265" s="214">
        <v>0</v>
      </c>
      <c r="M265" s="214">
        <v>0</v>
      </c>
      <c r="N265" s="214">
        <v>0</v>
      </c>
    </row>
    <row r="266" spans="1:14" x14ac:dyDescent="0.35">
      <c r="A266" t="s">
        <v>5757</v>
      </c>
      <c r="B266">
        <v>19215</v>
      </c>
      <c r="C266" t="s">
        <v>5755</v>
      </c>
      <c r="D266" t="s">
        <v>5721</v>
      </c>
      <c r="E266" t="s">
        <v>1166</v>
      </c>
      <c r="F266" s="233" t="s">
        <v>1155</v>
      </c>
      <c r="G266" s="214">
        <v>7.1</v>
      </c>
      <c r="H266" s="214">
        <v>7.32</v>
      </c>
      <c r="I266" s="214">
        <v>0</v>
      </c>
      <c r="J266" s="214">
        <v>0</v>
      </c>
      <c r="K266" s="214">
        <v>96.5</v>
      </c>
      <c r="L266" s="214">
        <v>20</v>
      </c>
      <c r="M266" s="214">
        <v>1</v>
      </c>
      <c r="N266" s="214">
        <v>1</v>
      </c>
    </row>
    <row r="267" spans="1:14" x14ac:dyDescent="0.35">
      <c r="A267" t="s">
        <v>5757</v>
      </c>
      <c r="B267">
        <v>19215</v>
      </c>
      <c r="C267" t="s">
        <v>5755</v>
      </c>
      <c r="D267" t="s">
        <v>5752</v>
      </c>
      <c r="E267" t="s">
        <v>1166</v>
      </c>
      <c r="F267" s="233" t="s">
        <v>1155</v>
      </c>
      <c r="G267" s="214">
        <v>0</v>
      </c>
      <c r="H267" s="214">
        <v>0</v>
      </c>
      <c r="I267" s="214">
        <v>0</v>
      </c>
      <c r="J267" s="214">
        <v>0</v>
      </c>
      <c r="K267" s="214">
        <v>0</v>
      </c>
      <c r="L267" s="214">
        <v>0</v>
      </c>
      <c r="M267" s="214">
        <v>0</v>
      </c>
      <c r="N267" s="214">
        <v>0</v>
      </c>
    </row>
    <row r="268" spans="1:14" x14ac:dyDescent="0.35">
      <c r="A268" t="s">
        <v>5757</v>
      </c>
      <c r="B268">
        <v>19215</v>
      </c>
      <c r="C268" t="s">
        <v>5755</v>
      </c>
      <c r="D268" t="s">
        <v>5098</v>
      </c>
      <c r="E268" t="s">
        <v>1166</v>
      </c>
      <c r="F268" s="233" t="s">
        <v>1155</v>
      </c>
      <c r="G268" s="214">
        <v>62.800000000000004</v>
      </c>
      <c r="H268" s="214">
        <v>64.47</v>
      </c>
      <c r="I268" s="214">
        <v>0</v>
      </c>
      <c r="J268" s="214">
        <v>0</v>
      </c>
      <c r="K268" s="214">
        <v>465.5</v>
      </c>
      <c r="L268" s="214">
        <v>158</v>
      </c>
      <c r="M268" s="214">
        <v>6</v>
      </c>
      <c r="N268" s="214">
        <v>6</v>
      </c>
    </row>
    <row r="269" spans="1:14" x14ac:dyDescent="0.35">
      <c r="A269" t="s">
        <v>5757</v>
      </c>
      <c r="B269">
        <v>19225</v>
      </c>
      <c r="C269" t="s">
        <v>5755</v>
      </c>
      <c r="D269" t="s">
        <v>343</v>
      </c>
      <c r="E269" t="s">
        <v>1166</v>
      </c>
      <c r="F269" s="233" t="s">
        <v>1155</v>
      </c>
      <c r="G269" s="214">
        <v>830.87999999999988</v>
      </c>
      <c r="H269" s="214">
        <v>726.8299999999997</v>
      </c>
      <c r="I269" s="214">
        <v>1822.42</v>
      </c>
      <c r="J269" s="214">
        <v>2867.92</v>
      </c>
      <c r="K269" s="214">
        <v>320.75</v>
      </c>
      <c r="L269" s="214">
        <v>297.81</v>
      </c>
      <c r="M269" s="214">
        <v>9</v>
      </c>
      <c r="N269" s="214">
        <v>9</v>
      </c>
    </row>
    <row r="270" spans="1:14" x14ac:dyDescent="0.35">
      <c r="A270" t="s">
        <v>5757</v>
      </c>
      <c r="B270">
        <v>19235</v>
      </c>
      <c r="C270" t="s">
        <v>5755</v>
      </c>
      <c r="D270" t="s">
        <v>361</v>
      </c>
      <c r="E270" t="s">
        <v>1166</v>
      </c>
      <c r="F270" s="233" t="s">
        <v>1155</v>
      </c>
      <c r="G270" s="214">
        <v>698.67</v>
      </c>
      <c r="H270" s="214">
        <v>646.88999999999976</v>
      </c>
      <c r="I270" s="214">
        <v>2652.75</v>
      </c>
      <c r="J270" s="214">
        <v>4307.25</v>
      </c>
      <c r="K270" s="214">
        <v>3798.91</v>
      </c>
      <c r="L270" s="214">
        <v>2688.39</v>
      </c>
      <c r="M270" s="214">
        <v>17</v>
      </c>
      <c r="N270" s="214">
        <v>13</v>
      </c>
    </row>
    <row r="271" spans="1:14" x14ac:dyDescent="0.35">
      <c r="A271" t="s">
        <v>5757</v>
      </c>
      <c r="B271">
        <v>19325</v>
      </c>
      <c r="C271" t="s">
        <v>5756</v>
      </c>
      <c r="D271" t="s">
        <v>1257</v>
      </c>
      <c r="E271" t="s">
        <v>1166</v>
      </c>
      <c r="F271" s="233" t="s">
        <v>1155</v>
      </c>
      <c r="G271" s="214">
        <v>329.21999999999997</v>
      </c>
      <c r="H271" s="214">
        <v>321.53000000000003</v>
      </c>
      <c r="I271" s="214">
        <v>1983.5</v>
      </c>
      <c r="J271" s="214">
        <v>3263</v>
      </c>
      <c r="K271" s="214">
        <v>1894.5</v>
      </c>
      <c r="L271" s="214">
        <v>1712</v>
      </c>
      <c r="M271" s="214">
        <v>21</v>
      </c>
      <c r="N271" s="214">
        <v>21</v>
      </c>
    </row>
    <row r="272" spans="1:14" x14ac:dyDescent="0.35">
      <c r="A272" t="s">
        <v>5757</v>
      </c>
      <c r="B272">
        <v>19145</v>
      </c>
      <c r="C272" t="s">
        <v>5754</v>
      </c>
      <c r="D272" t="s">
        <v>4</v>
      </c>
      <c r="E272" t="s">
        <v>1167</v>
      </c>
      <c r="F272" s="233" t="s">
        <v>1155</v>
      </c>
      <c r="G272" s="214">
        <v>819.13999999999987</v>
      </c>
      <c r="H272" s="214">
        <v>838.09</v>
      </c>
      <c r="I272" s="214">
        <v>2482</v>
      </c>
      <c r="J272" s="214">
        <v>3705.25</v>
      </c>
      <c r="K272" s="214">
        <v>2926.75</v>
      </c>
      <c r="L272" s="214">
        <v>1827</v>
      </c>
      <c r="M272" s="214">
        <v>13</v>
      </c>
      <c r="N272" s="214">
        <v>8</v>
      </c>
    </row>
    <row r="273" spans="1:14" x14ac:dyDescent="0.35">
      <c r="A273" t="s">
        <v>5757</v>
      </c>
      <c r="B273">
        <v>19105</v>
      </c>
      <c r="C273" t="s">
        <v>5754</v>
      </c>
      <c r="D273" t="s">
        <v>35</v>
      </c>
      <c r="E273" t="s">
        <v>1167</v>
      </c>
      <c r="F273" s="233" t="s">
        <v>1155</v>
      </c>
      <c r="G273" s="214">
        <v>540.20999999999992</v>
      </c>
      <c r="H273" s="214">
        <v>513.03</v>
      </c>
      <c r="I273" s="214">
        <v>1642.99</v>
      </c>
      <c r="J273" s="214">
        <v>2490.65</v>
      </c>
      <c r="K273" s="214">
        <v>1427.19</v>
      </c>
      <c r="L273" s="214">
        <v>1195.54</v>
      </c>
      <c r="M273" s="214">
        <v>8</v>
      </c>
      <c r="N273" s="214">
        <v>8</v>
      </c>
    </row>
    <row r="274" spans="1:14" x14ac:dyDescent="0.35">
      <c r="A274" t="s">
        <v>5757</v>
      </c>
      <c r="B274">
        <v>19145</v>
      </c>
      <c r="C274" t="s">
        <v>5754</v>
      </c>
      <c r="D274" t="s">
        <v>63</v>
      </c>
      <c r="E274" t="s">
        <v>1167</v>
      </c>
      <c r="F274" s="233" t="s">
        <v>1155</v>
      </c>
      <c r="G274" s="214">
        <v>73.489999999999995</v>
      </c>
      <c r="H274" s="214">
        <v>85.96</v>
      </c>
      <c r="I274" s="214">
        <v>0</v>
      </c>
      <c r="J274" s="214">
        <v>0</v>
      </c>
      <c r="K274" s="214">
        <v>270.5</v>
      </c>
      <c r="L274" s="214">
        <v>661</v>
      </c>
      <c r="M274" s="214">
        <v>1</v>
      </c>
      <c r="N274" s="214">
        <v>0</v>
      </c>
    </row>
    <row r="275" spans="1:14" x14ac:dyDescent="0.35">
      <c r="A275" t="s">
        <v>5757</v>
      </c>
      <c r="B275">
        <v>19125</v>
      </c>
      <c r="C275" t="s">
        <v>5754</v>
      </c>
      <c r="D275" t="s">
        <v>162</v>
      </c>
      <c r="E275" t="s">
        <v>1167</v>
      </c>
      <c r="F275" s="233" t="s">
        <v>1155</v>
      </c>
      <c r="G275" s="214">
        <v>1287.0799999999997</v>
      </c>
      <c r="H275" s="214">
        <v>1220.9000000000001</v>
      </c>
      <c r="I275" s="214">
        <v>3042.35</v>
      </c>
      <c r="J275" s="214">
        <v>4177.75</v>
      </c>
      <c r="K275" s="214">
        <v>3508.97</v>
      </c>
      <c r="L275" s="214">
        <v>3215.8500000000004</v>
      </c>
      <c r="M275" s="214">
        <v>25</v>
      </c>
      <c r="N275" s="214">
        <v>18</v>
      </c>
    </row>
    <row r="276" spans="1:14" x14ac:dyDescent="0.35">
      <c r="A276" t="s">
        <v>5757</v>
      </c>
      <c r="B276">
        <v>19115</v>
      </c>
      <c r="C276" t="s">
        <v>5754</v>
      </c>
      <c r="D276" t="s">
        <v>270</v>
      </c>
      <c r="E276" t="s">
        <v>1167</v>
      </c>
      <c r="F276" s="233" t="s">
        <v>1155</v>
      </c>
      <c r="G276" s="214">
        <v>472.47000000000008</v>
      </c>
      <c r="H276" s="214">
        <v>417.45</v>
      </c>
      <c r="I276" s="214">
        <v>1672</v>
      </c>
      <c r="J276" s="214">
        <v>2245.5</v>
      </c>
      <c r="K276" s="214">
        <v>1393.05</v>
      </c>
      <c r="L276" s="214">
        <v>1476.84</v>
      </c>
      <c r="M276" s="214">
        <v>23</v>
      </c>
      <c r="N276" s="214">
        <v>16</v>
      </c>
    </row>
    <row r="277" spans="1:14" x14ac:dyDescent="0.35">
      <c r="A277" t="s">
        <v>5757</v>
      </c>
      <c r="B277">
        <v>19135</v>
      </c>
      <c r="C277" t="s">
        <v>5754</v>
      </c>
      <c r="D277" t="s">
        <v>309</v>
      </c>
      <c r="E277" t="s">
        <v>1167</v>
      </c>
      <c r="F277" s="233" t="s">
        <v>1155</v>
      </c>
      <c r="G277" s="214">
        <v>2183.58</v>
      </c>
      <c r="H277" s="214">
        <v>2156.21</v>
      </c>
      <c r="I277" s="214">
        <v>3146.25</v>
      </c>
      <c r="J277" s="214">
        <v>4179</v>
      </c>
      <c r="K277" s="214">
        <v>5739</v>
      </c>
      <c r="L277" s="214">
        <v>5273.7</v>
      </c>
      <c r="M277" s="214">
        <v>28</v>
      </c>
      <c r="N277" s="214">
        <v>24</v>
      </c>
    </row>
    <row r="278" spans="1:14" x14ac:dyDescent="0.35">
      <c r="A278" t="s">
        <v>5757</v>
      </c>
      <c r="B278">
        <v>19315</v>
      </c>
      <c r="C278" t="s">
        <v>5756</v>
      </c>
      <c r="D278" t="s">
        <v>139</v>
      </c>
      <c r="E278" t="s">
        <v>1167</v>
      </c>
      <c r="F278" s="233" t="s">
        <v>1155</v>
      </c>
      <c r="G278" s="214">
        <v>634.74</v>
      </c>
      <c r="H278" s="214">
        <v>696.79999999999984</v>
      </c>
      <c r="I278" s="214">
        <v>3246.5</v>
      </c>
      <c r="J278" s="214">
        <v>4822.5</v>
      </c>
      <c r="K278" s="214">
        <v>1688.25</v>
      </c>
      <c r="L278" s="214">
        <v>1186</v>
      </c>
      <c r="M278" s="214">
        <v>25</v>
      </c>
      <c r="N278" s="214">
        <v>25</v>
      </c>
    </row>
    <row r="279" spans="1:14" x14ac:dyDescent="0.35">
      <c r="A279" t="s">
        <v>5757</v>
      </c>
      <c r="B279">
        <v>10152</v>
      </c>
      <c r="C279" t="s">
        <v>5756</v>
      </c>
      <c r="D279" t="s">
        <v>204</v>
      </c>
      <c r="E279" t="s">
        <v>1167</v>
      </c>
      <c r="F279" s="233" t="s">
        <v>1155</v>
      </c>
      <c r="G279" s="214">
        <v>3066.4000000000005</v>
      </c>
      <c r="H279" s="214">
        <v>3138.02</v>
      </c>
      <c r="I279" s="214">
        <v>5089.829999999999</v>
      </c>
      <c r="J279" s="214">
        <v>8025.2</v>
      </c>
      <c r="K279" s="214">
        <v>7887.15</v>
      </c>
      <c r="L279" s="214">
        <v>7581.2099999999991</v>
      </c>
      <c r="M279" s="214">
        <v>44</v>
      </c>
      <c r="N279" s="214">
        <v>39</v>
      </c>
    </row>
    <row r="280" spans="1:14" x14ac:dyDescent="0.35">
      <c r="A280" t="s">
        <v>5757</v>
      </c>
      <c r="B280">
        <v>88165</v>
      </c>
      <c r="C280" t="s">
        <v>5756</v>
      </c>
      <c r="D280" t="s">
        <v>281</v>
      </c>
      <c r="E280" t="s">
        <v>1167</v>
      </c>
      <c r="F280" s="233" t="s">
        <v>1155</v>
      </c>
      <c r="G280" s="214">
        <v>4155.91</v>
      </c>
      <c r="H280" s="214">
        <v>4155.619999999999</v>
      </c>
      <c r="I280" s="214">
        <v>3906.2</v>
      </c>
      <c r="J280" s="214">
        <v>6608.8</v>
      </c>
      <c r="K280" s="214">
        <v>7369.49</v>
      </c>
      <c r="L280" s="214">
        <v>6444.170000000001</v>
      </c>
      <c r="M280" s="214">
        <v>129</v>
      </c>
      <c r="N280" s="214">
        <v>119</v>
      </c>
    </row>
    <row r="281" spans="1:14" x14ac:dyDescent="0.35">
      <c r="A281" t="s">
        <v>5757</v>
      </c>
      <c r="B281">
        <v>19505</v>
      </c>
      <c r="C281" t="s">
        <v>338</v>
      </c>
      <c r="D281" t="s">
        <v>338</v>
      </c>
      <c r="E281" t="s">
        <v>1167</v>
      </c>
      <c r="F281" s="233" t="s">
        <v>1155</v>
      </c>
      <c r="G281" s="214">
        <v>466.17999999999995</v>
      </c>
      <c r="H281" s="214">
        <v>453.99</v>
      </c>
      <c r="I281" s="214">
        <v>2660.75</v>
      </c>
      <c r="J281" s="214">
        <v>2743.75</v>
      </c>
      <c r="K281" s="214">
        <v>1562.05</v>
      </c>
      <c r="L281" s="214">
        <v>1392</v>
      </c>
      <c r="M281" s="214">
        <v>4</v>
      </c>
      <c r="N281" s="214">
        <v>4</v>
      </c>
    </row>
    <row r="282" spans="1:14" x14ac:dyDescent="0.35">
      <c r="A282" t="s">
        <v>5757</v>
      </c>
      <c r="B282">
        <v>19215</v>
      </c>
      <c r="C282" t="s">
        <v>5755</v>
      </c>
      <c r="D282" t="s">
        <v>69</v>
      </c>
      <c r="E282" t="s">
        <v>1167</v>
      </c>
      <c r="F282" s="233" t="s">
        <v>1155</v>
      </c>
      <c r="G282" s="214">
        <v>0</v>
      </c>
      <c r="H282" s="214">
        <v>0</v>
      </c>
      <c r="I282" s="214">
        <v>0</v>
      </c>
      <c r="J282" s="214">
        <v>0</v>
      </c>
      <c r="K282" s="214">
        <v>0</v>
      </c>
      <c r="L282" s="214">
        <v>0</v>
      </c>
      <c r="M282" s="214">
        <v>0</v>
      </c>
      <c r="N282" s="214">
        <v>0</v>
      </c>
    </row>
    <row r="283" spans="1:14" x14ac:dyDescent="0.35">
      <c r="A283" t="s">
        <v>5757</v>
      </c>
      <c r="B283">
        <v>19215</v>
      </c>
      <c r="C283" t="s">
        <v>5755</v>
      </c>
      <c r="D283" t="s">
        <v>70</v>
      </c>
      <c r="E283" t="s">
        <v>1167</v>
      </c>
      <c r="F283" s="233" t="s">
        <v>1155</v>
      </c>
      <c r="G283" s="214">
        <v>1007.4899999999999</v>
      </c>
      <c r="H283" s="214">
        <v>1007.4699999999998</v>
      </c>
      <c r="I283" s="214">
        <v>8021.25</v>
      </c>
      <c r="J283" s="214">
        <v>12021.25</v>
      </c>
      <c r="K283" s="214">
        <v>834.75</v>
      </c>
      <c r="L283" s="214">
        <v>953</v>
      </c>
      <c r="M283" s="214">
        <v>33</v>
      </c>
      <c r="N283" s="214">
        <v>32</v>
      </c>
    </row>
    <row r="284" spans="1:14" x14ac:dyDescent="0.35">
      <c r="A284" t="s">
        <v>5757</v>
      </c>
      <c r="B284">
        <v>19215</v>
      </c>
      <c r="C284" t="s">
        <v>5755</v>
      </c>
      <c r="D284" t="s">
        <v>110</v>
      </c>
      <c r="E284" t="s">
        <v>1167</v>
      </c>
      <c r="F284" s="233" t="s">
        <v>1155</v>
      </c>
      <c r="G284" s="214">
        <v>0</v>
      </c>
      <c r="H284" s="214">
        <v>0</v>
      </c>
      <c r="I284" s="214">
        <v>0</v>
      </c>
      <c r="J284" s="214">
        <v>0</v>
      </c>
      <c r="K284" s="214">
        <v>0</v>
      </c>
      <c r="L284" s="214">
        <v>0</v>
      </c>
      <c r="M284" s="214">
        <v>0</v>
      </c>
      <c r="N284" s="214">
        <v>0</v>
      </c>
    </row>
    <row r="285" spans="1:14" x14ac:dyDescent="0.35">
      <c r="A285" t="s">
        <v>5757</v>
      </c>
      <c r="B285">
        <v>19205</v>
      </c>
      <c r="C285" t="s">
        <v>5755</v>
      </c>
      <c r="D285" t="s">
        <v>227</v>
      </c>
      <c r="E285" t="s">
        <v>1167</v>
      </c>
      <c r="F285" s="233" t="s">
        <v>1155</v>
      </c>
      <c r="G285" s="214">
        <v>0</v>
      </c>
      <c r="H285" s="214">
        <v>0</v>
      </c>
      <c r="I285" s="214">
        <v>2382.75</v>
      </c>
      <c r="J285" s="214">
        <v>3617.25</v>
      </c>
      <c r="K285" s="214">
        <v>0</v>
      </c>
      <c r="L285" s="214">
        <v>0</v>
      </c>
      <c r="M285" s="214">
        <v>2</v>
      </c>
      <c r="N285" s="214">
        <v>1</v>
      </c>
    </row>
    <row r="286" spans="1:14" x14ac:dyDescent="0.35">
      <c r="A286" t="s">
        <v>5757</v>
      </c>
      <c r="B286">
        <v>19205</v>
      </c>
      <c r="C286" t="s">
        <v>5755</v>
      </c>
      <c r="D286" t="s">
        <v>5042</v>
      </c>
      <c r="E286" t="s">
        <v>1167</v>
      </c>
      <c r="F286" s="233" t="s">
        <v>1155</v>
      </c>
      <c r="G286" s="214">
        <v>0</v>
      </c>
      <c r="H286" s="214">
        <v>0</v>
      </c>
      <c r="I286" s="214">
        <v>0</v>
      </c>
      <c r="J286" s="214">
        <v>0</v>
      </c>
      <c r="K286" s="214">
        <v>0</v>
      </c>
      <c r="L286" s="214">
        <v>0</v>
      </c>
      <c r="M286" s="214">
        <v>0</v>
      </c>
      <c r="N286" s="214">
        <v>0</v>
      </c>
    </row>
    <row r="287" spans="1:14" x14ac:dyDescent="0.35">
      <c r="A287" t="s">
        <v>5757</v>
      </c>
      <c r="B287">
        <v>19205</v>
      </c>
      <c r="C287" t="s">
        <v>5755</v>
      </c>
      <c r="D287" t="s">
        <v>5394</v>
      </c>
      <c r="E287" t="s">
        <v>1167</v>
      </c>
      <c r="F287" s="233" t="s">
        <v>1155</v>
      </c>
      <c r="G287" s="214">
        <v>781.39999999999986</v>
      </c>
      <c r="H287" s="214">
        <v>636.31000000000006</v>
      </c>
      <c r="I287" s="214">
        <v>0</v>
      </c>
      <c r="J287" s="214">
        <v>0</v>
      </c>
      <c r="K287" s="214">
        <v>3301.91</v>
      </c>
      <c r="L287" s="214">
        <v>2253.0500000000002</v>
      </c>
      <c r="M287" s="214">
        <v>14</v>
      </c>
      <c r="N287" s="214">
        <v>14</v>
      </c>
    </row>
    <row r="288" spans="1:14" x14ac:dyDescent="0.35">
      <c r="A288" t="s">
        <v>5757</v>
      </c>
      <c r="B288">
        <v>19215</v>
      </c>
      <c r="C288" t="s">
        <v>5755</v>
      </c>
      <c r="D288" t="s">
        <v>5071</v>
      </c>
      <c r="E288" t="s">
        <v>1167</v>
      </c>
      <c r="F288" s="233" t="s">
        <v>1155</v>
      </c>
      <c r="G288" s="214">
        <v>0</v>
      </c>
      <c r="H288" s="214">
        <v>0</v>
      </c>
      <c r="I288" s="214">
        <v>0</v>
      </c>
      <c r="J288" s="214">
        <v>0</v>
      </c>
      <c r="K288" s="214">
        <v>0</v>
      </c>
      <c r="L288" s="214">
        <v>0</v>
      </c>
      <c r="M288" s="214">
        <v>0</v>
      </c>
      <c r="N288" s="214">
        <v>0</v>
      </c>
    </row>
    <row r="289" spans="1:14" x14ac:dyDescent="0.35">
      <c r="A289" t="s">
        <v>5757</v>
      </c>
      <c r="B289">
        <v>19215</v>
      </c>
      <c r="C289" t="s">
        <v>5755</v>
      </c>
      <c r="D289" t="s">
        <v>5265</v>
      </c>
      <c r="E289" t="s">
        <v>1167</v>
      </c>
      <c r="F289" s="233" t="s">
        <v>1155</v>
      </c>
      <c r="G289" s="214">
        <v>506.17</v>
      </c>
      <c r="H289" s="214">
        <v>571.23</v>
      </c>
      <c r="I289" s="214">
        <v>0</v>
      </c>
      <c r="J289" s="214">
        <v>0</v>
      </c>
      <c r="K289" s="214">
        <v>1887.94</v>
      </c>
      <c r="L289" s="214">
        <v>1600</v>
      </c>
      <c r="M289" s="214">
        <v>8</v>
      </c>
      <c r="N289" s="214">
        <v>3</v>
      </c>
    </row>
    <row r="290" spans="1:14" x14ac:dyDescent="0.35">
      <c r="A290" t="s">
        <v>5757</v>
      </c>
      <c r="B290">
        <v>19215</v>
      </c>
      <c r="C290" t="s">
        <v>5755</v>
      </c>
      <c r="D290" t="s">
        <v>5396</v>
      </c>
      <c r="E290" t="s">
        <v>1167</v>
      </c>
      <c r="F290" s="233" t="s">
        <v>1155</v>
      </c>
      <c r="G290" s="214">
        <v>301.71999999999997</v>
      </c>
      <c r="H290" s="214">
        <v>282.77</v>
      </c>
      <c r="I290" s="214">
        <v>0</v>
      </c>
      <c r="J290" s="214">
        <v>0</v>
      </c>
      <c r="K290" s="214">
        <v>1802.25</v>
      </c>
      <c r="L290" s="214">
        <v>1250</v>
      </c>
      <c r="M290" s="214">
        <v>6</v>
      </c>
      <c r="N290" s="214">
        <v>6</v>
      </c>
    </row>
    <row r="291" spans="1:14" x14ac:dyDescent="0.35">
      <c r="A291" t="s">
        <v>5757</v>
      </c>
      <c r="B291">
        <v>19215</v>
      </c>
      <c r="C291" t="s">
        <v>5755</v>
      </c>
      <c r="D291" t="s">
        <v>5397</v>
      </c>
      <c r="E291" t="s">
        <v>1167</v>
      </c>
      <c r="F291" s="233" t="s">
        <v>1155</v>
      </c>
      <c r="G291" s="214">
        <v>183.63</v>
      </c>
      <c r="H291" s="214">
        <v>189.88000000000002</v>
      </c>
      <c r="I291" s="214">
        <v>0</v>
      </c>
      <c r="J291" s="214">
        <v>0</v>
      </c>
      <c r="K291" s="214">
        <v>1949.25</v>
      </c>
      <c r="L291" s="214">
        <v>236</v>
      </c>
      <c r="M291" s="214">
        <v>4</v>
      </c>
      <c r="N291" s="214">
        <v>4</v>
      </c>
    </row>
    <row r="292" spans="1:14" x14ac:dyDescent="0.35">
      <c r="A292" t="s">
        <v>5757</v>
      </c>
      <c r="B292">
        <v>19215</v>
      </c>
      <c r="C292" t="s">
        <v>5755</v>
      </c>
      <c r="D292" t="s">
        <v>5753</v>
      </c>
      <c r="E292" t="s">
        <v>1167</v>
      </c>
      <c r="F292" s="233" t="s">
        <v>1155</v>
      </c>
      <c r="G292" s="214">
        <v>0</v>
      </c>
      <c r="H292" s="214">
        <v>0</v>
      </c>
      <c r="I292" s="214">
        <v>0</v>
      </c>
      <c r="J292" s="214">
        <v>0</v>
      </c>
      <c r="K292" s="214">
        <v>0</v>
      </c>
      <c r="L292" s="214">
        <v>0</v>
      </c>
      <c r="M292" s="214">
        <v>0</v>
      </c>
      <c r="N292" s="214">
        <v>0</v>
      </c>
    </row>
    <row r="293" spans="1:14" x14ac:dyDescent="0.35">
      <c r="A293" t="s">
        <v>5757</v>
      </c>
      <c r="B293">
        <v>19215</v>
      </c>
      <c r="C293" t="s">
        <v>5755</v>
      </c>
      <c r="D293" t="s">
        <v>5721</v>
      </c>
      <c r="E293" t="s">
        <v>1167</v>
      </c>
      <c r="F293" s="233" t="s">
        <v>1155</v>
      </c>
      <c r="G293" s="214">
        <v>159.26999999999998</v>
      </c>
      <c r="H293" s="214">
        <v>153.72</v>
      </c>
      <c r="I293" s="214">
        <v>0</v>
      </c>
      <c r="J293" s="214">
        <v>0</v>
      </c>
      <c r="K293" s="214">
        <v>864</v>
      </c>
      <c r="L293" s="214">
        <v>523</v>
      </c>
      <c r="M293" s="214">
        <v>3</v>
      </c>
      <c r="N293" s="214">
        <v>2</v>
      </c>
    </row>
    <row r="294" spans="1:14" x14ac:dyDescent="0.35">
      <c r="A294" t="s">
        <v>5757</v>
      </c>
      <c r="B294">
        <v>19215</v>
      </c>
      <c r="C294" t="s">
        <v>5755</v>
      </c>
      <c r="D294" t="s">
        <v>5752</v>
      </c>
      <c r="E294" t="s">
        <v>1167</v>
      </c>
      <c r="F294" s="233" t="s">
        <v>1155</v>
      </c>
      <c r="G294" s="214">
        <v>44.29</v>
      </c>
      <c r="H294" s="214">
        <v>19.809999999999999</v>
      </c>
      <c r="I294" s="214">
        <v>0</v>
      </c>
      <c r="J294" s="214">
        <v>0</v>
      </c>
      <c r="K294" s="214">
        <v>1763.25</v>
      </c>
      <c r="L294" s="214">
        <v>1626</v>
      </c>
      <c r="M294" s="214">
        <v>2</v>
      </c>
      <c r="N294" s="214">
        <v>1</v>
      </c>
    </row>
    <row r="295" spans="1:14" x14ac:dyDescent="0.35">
      <c r="A295" t="s">
        <v>5757</v>
      </c>
      <c r="B295">
        <v>19215</v>
      </c>
      <c r="C295" t="s">
        <v>5755</v>
      </c>
      <c r="D295" t="s">
        <v>5098</v>
      </c>
      <c r="E295" t="s">
        <v>1167</v>
      </c>
      <c r="F295" s="233" t="s">
        <v>1155</v>
      </c>
      <c r="G295" s="214">
        <v>118.74000000000001</v>
      </c>
      <c r="H295" s="214">
        <v>119.14999999999999</v>
      </c>
      <c r="I295" s="214">
        <v>0</v>
      </c>
      <c r="J295" s="214">
        <v>0</v>
      </c>
      <c r="K295" s="214">
        <v>576.25</v>
      </c>
      <c r="L295" s="214">
        <v>490</v>
      </c>
      <c r="M295" s="214">
        <v>8</v>
      </c>
      <c r="N295" s="214">
        <v>7</v>
      </c>
    </row>
    <row r="296" spans="1:14" x14ac:dyDescent="0.35">
      <c r="A296" t="s">
        <v>5757</v>
      </c>
      <c r="B296">
        <v>19225</v>
      </c>
      <c r="C296" t="s">
        <v>5755</v>
      </c>
      <c r="D296" t="s">
        <v>343</v>
      </c>
      <c r="E296" t="s">
        <v>1167</v>
      </c>
      <c r="F296" s="233" t="s">
        <v>1155</v>
      </c>
      <c r="G296" s="214">
        <v>572.89</v>
      </c>
      <c r="H296" s="214">
        <v>665.6400000000001</v>
      </c>
      <c r="I296" s="214">
        <v>1764.41</v>
      </c>
      <c r="J296" s="214">
        <v>2519.41</v>
      </c>
      <c r="K296" s="214">
        <v>1153.42</v>
      </c>
      <c r="L296" s="214">
        <v>1090.58</v>
      </c>
      <c r="M296" s="214">
        <v>9</v>
      </c>
      <c r="N296" s="214">
        <v>9</v>
      </c>
    </row>
    <row r="297" spans="1:14" x14ac:dyDescent="0.35">
      <c r="A297" t="s">
        <v>5757</v>
      </c>
      <c r="B297">
        <v>19235</v>
      </c>
      <c r="C297" t="s">
        <v>5755</v>
      </c>
      <c r="D297" t="s">
        <v>361</v>
      </c>
      <c r="E297" t="s">
        <v>1167</v>
      </c>
      <c r="F297" s="233" t="s">
        <v>1155</v>
      </c>
      <c r="G297" s="214">
        <v>668.46</v>
      </c>
      <c r="H297" s="214">
        <v>430.46999999999991</v>
      </c>
      <c r="I297" s="214">
        <v>2483.75</v>
      </c>
      <c r="J297" s="214">
        <v>3456.25</v>
      </c>
      <c r="K297" s="214">
        <v>1660.1100000000001</v>
      </c>
      <c r="L297" s="214">
        <v>1012.39</v>
      </c>
      <c r="M297" s="214">
        <v>24</v>
      </c>
      <c r="N297" s="214">
        <v>20</v>
      </c>
    </row>
    <row r="298" spans="1:14" x14ac:dyDescent="0.35">
      <c r="A298" t="s">
        <v>5757</v>
      </c>
      <c r="B298">
        <v>19325</v>
      </c>
      <c r="C298" t="s">
        <v>5756</v>
      </c>
      <c r="D298" t="s">
        <v>1257</v>
      </c>
      <c r="E298" t="s">
        <v>1167</v>
      </c>
      <c r="F298" s="233" t="s">
        <v>1155</v>
      </c>
      <c r="G298" s="214">
        <v>282.73</v>
      </c>
      <c r="H298" s="214">
        <v>282.72000000000003</v>
      </c>
      <c r="I298" s="214">
        <v>1511</v>
      </c>
      <c r="J298" s="214">
        <v>2256</v>
      </c>
      <c r="K298" s="214">
        <v>1714.5</v>
      </c>
      <c r="L298" s="214">
        <v>1460</v>
      </c>
      <c r="M298" s="214">
        <v>12</v>
      </c>
      <c r="N298" s="214">
        <v>11</v>
      </c>
    </row>
    <row r="299" spans="1:14" x14ac:dyDescent="0.35">
      <c r="A299" t="s">
        <v>5757</v>
      </c>
      <c r="B299">
        <v>19145</v>
      </c>
      <c r="C299" t="s">
        <v>5754</v>
      </c>
      <c r="D299" t="s">
        <v>4</v>
      </c>
      <c r="E299" t="s">
        <v>1168</v>
      </c>
      <c r="F299" s="233" t="s">
        <v>1155</v>
      </c>
      <c r="G299" s="214">
        <v>196.01000000000002</v>
      </c>
      <c r="H299" s="214">
        <v>186.56</v>
      </c>
      <c r="I299" s="214">
        <v>2353.5</v>
      </c>
      <c r="J299" s="214">
        <v>3531.25</v>
      </c>
      <c r="K299" s="214">
        <v>679.75</v>
      </c>
      <c r="L299" s="214">
        <v>310</v>
      </c>
      <c r="M299" s="214">
        <v>6</v>
      </c>
      <c r="N299" s="214">
        <v>4</v>
      </c>
    </row>
    <row r="300" spans="1:14" x14ac:dyDescent="0.35">
      <c r="A300" t="s">
        <v>5757</v>
      </c>
      <c r="B300">
        <v>19105</v>
      </c>
      <c r="C300" t="s">
        <v>5754</v>
      </c>
      <c r="D300" t="s">
        <v>35</v>
      </c>
      <c r="E300" t="s">
        <v>1168</v>
      </c>
      <c r="F300" s="233" t="s">
        <v>1155</v>
      </c>
      <c r="G300" s="214">
        <v>1044.0299999999997</v>
      </c>
      <c r="H300" s="214">
        <v>1107.42</v>
      </c>
      <c r="I300" s="214">
        <v>1498.45</v>
      </c>
      <c r="J300" s="214">
        <v>2418.7399999999998</v>
      </c>
      <c r="K300" s="214">
        <v>2369.52</v>
      </c>
      <c r="L300" s="214">
        <v>3483.06</v>
      </c>
      <c r="M300" s="214">
        <v>12</v>
      </c>
      <c r="N300" s="214">
        <v>12</v>
      </c>
    </row>
    <row r="301" spans="1:14" x14ac:dyDescent="0.35">
      <c r="A301" t="s">
        <v>5757</v>
      </c>
      <c r="B301">
        <v>19145</v>
      </c>
      <c r="C301" t="s">
        <v>5754</v>
      </c>
      <c r="D301" t="s">
        <v>63</v>
      </c>
      <c r="E301" t="s">
        <v>1168</v>
      </c>
      <c r="F301" s="233" t="s">
        <v>1155</v>
      </c>
      <c r="G301" s="214">
        <v>0</v>
      </c>
      <c r="H301" s="214">
        <v>0</v>
      </c>
      <c r="I301" s="214">
        <v>0</v>
      </c>
      <c r="J301" s="214">
        <v>0</v>
      </c>
      <c r="K301" s="214">
        <v>0</v>
      </c>
      <c r="L301" s="214">
        <v>0</v>
      </c>
      <c r="M301" s="214">
        <v>0</v>
      </c>
      <c r="N301" s="214">
        <v>0</v>
      </c>
    </row>
    <row r="302" spans="1:14" x14ac:dyDescent="0.35">
      <c r="A302" t="s">
        <v>5757</v>
      </c>
      <c r="B302">
        <v>19125</v>
      </c>
      <c r="C302" t="s">
        <v>5754</v>
      </c>
      <c r="D302" t="s">
        <v>162</v>
      </c>
      <c r="E302" t="s">
        <v>1168</v>
      </c>
      <c r="F302" s="233" t="s">
        <v>1155</v>
      </c>
      <c r="G302" s="214">
        <v>868.93000000000006</v>
      </c>
      <c r="H302" s="214">
        <v>819.88000000000022</v>
      </c>
      <c r="I302" s="214">
        <v>2846.8199999999997</v>
      </c>
      <c r="J302" s="214">
        <v>4215.87</v>
      </c>
      <c r="K302" s="214">
        <v>1855.3</v>
      </c>
      <c r="L302" s="214">
        <v>2256.27</v>
      </c>
      <c r="M302" s="214">
        <v>16</v>
      </c>
      <c r="N302" s="214">
        <v>16</v>
      </c>
    </row>
    <row r="303" spans="1:14" x14ac:dyDescent="0.35">
      <c r="A303" t="s">
        <v>5757</v>
      </c>
      <c r="B303">
        <v>19115</v>
      </c>
      <c r="C303" t="s">
        <v>5754</v>
      </c>
      <c r="D303" t="s">
        <v>270</v>
      </c>
      <c r="E303" t="s">
        <v>1168</v>
      </c>
      <c r="F303" s="233" t="s">
        <v>1155</v>
      </c>
      <c r="G303" s="214">
        <v>831.24000000000012</v>
      </c>
      <c r="H303" s="214">
        <v>822.7600000000001</v>
      </c>
      <c r="I303" s="214">
        <v>1770.25</v>
      </c>
      <c r="J303" s="214">
        <v>2744.25</v>
      </c>
      <c r="K303" s="214">
        <v>2382.33</v>
      </c>
      <c r="L303" s="214">
        <v>1993.5600000000002</v>
      </c>
      <c r="M303" s="214">
        <v>23</v>
      </c>
      <c r="N303" s="214">
        <v>13</v>
      </c>
    </row>
    <row r="304" spans="1:14" x14ac:dyDescent="0.35">
      <c r="A304" t="s">
        <v>5757</v>
      </c>
      <c r="B304">
        <v>19135</v>
      </c>
      <c r="C304" t="s">
        <v>5754</v>
      </c>
      <c r="D304" t="s">
        <v>309</v>
      </c>
      <c r="E304" t="s">
        <v>1168</v>
      </c>
      <c r="F304" s="233" t="s">
        <v>1155</v>
      </c>
      <c r="G304" s="214">
        <v>522.15999999999985</v>
      </c>
      <c r="H304" s="214">
        <v>571.76</v>
      </c>
      <c r="I304" s="214">
        <v>2519.75</v>
      </c>
      <c r="J304" s="214">
        <v>3934.5</v>
      </c>
      <c r="K304" s="214">
        <v>1242.17</v>
      </c>
      <c r="L304" s="214">
        <v>1308.6699999999998</v>
      </c>
      <c r="M304" s="214">
        <v>21</v>
      </c>
      <c r="N304" s="214">
        <v>21</v>
      </c>
    </row>
    <row r="305" spans="1:14" x14ac:dyDescent="0.35">
      <c r="A305" t="s">
        <v>5757</v>
      </c>
      <c r="B305">
        <v>19315</v>
      </c>
      <c r="C305" t="s">
        <v>5756</v>
      </c>
      <c r="D305" t="s">
        <v>139</v>
      </c>
      <c r="E305" t="s">
        <v>1168</v>
      </c>
      <c r="F305" s="233" t="s">
        <v>1155</v>
      </c>
      <c r="G305" s="214">
        <v>596.76</v>
      </c>
      <c r="H305" s="214">
        <v>619.91999999999996</v>
      </c>
      <c r="I305" s="214">
        <v>3430.5</v>
      </c>
      <c r="J305" s="214">
        <v>4796.5</v>
      </c>
      <c r="K305" s="214">
        <v>1655.25</v>
      </c>
      <c r="L305" s="214">
        <v>1090</v>
      </c>
      <c r="M305" s="214">
        <v>10</v>
      </c>
      <c r="N305" s="214">
        <v>10</v>
      </c>
    </row>
    <row r="306" spans="1:14" x14ac:dyDescent="0.35">
      <c r="A306" t="s">
        <v>5757</v>
      </c>
      <c r="B306">
        <v>10152</v>
      </c>
      <c r="C306" t="s">
        <v>5756</v>
      </c>
      <c r="D306" t="s">
        <v>204</v>
      </c>
      <c r="E306" t="s">
        <v>1168</v>
      </c>
      <c r="F306" s="233" t="s">
        <v>1155</v>
      </c>
      <c r="G306" s="214">
        <v>2574.1700000000005</v>
      </c>
      <c r="H306" s="214">
        <v>2608.4699999999998</v>
      </c>
      <c r="I306" s="214">
        <v>6309.1199999999981</v>
      </c>
      <c r="J306" s="214">
        <v>9124.8900000000012</v>
      </c>
      <c r="K306" s="214">
        <v>6233.38</v>
      </c>
      <c r="L306" s="214">
        <v>5453.3799999999992</v>
      </c>
      <c r="M306" s="214">
        <v>49</v>
      </c>
      <c r="N306" s="214">
        <v>45</v>
      </c>
    </row>
    <row r="307" spans="1:14" x14ac:dyDescent="0.35">
      <c r="A307" t="s">
        <v>5757</v>
      </c>
      <c r="B307">
        <v>88165</v>
      </c>
      <c r="C307" t="s">
        <v>5756</v>
      </c>
      <c r="D307" t="s">
        <v>281</v>
      </c>
      <c r="E307" t="s">
        <v>1168</v>
      </c>
      <c r="F307" s="233" t="s">
        <v>1155</v>
      </c>
      <c r="G307" s="214">
        <v>3709.4399999999991</v>
      </c>
      <c r="H307" s="214">
        <v>3671.7499999999991</v>
      </c>
      <c r="I307" s="214">
        <v>3620.5</v>
      </c>
      <c r="J307" s="214">
        <v>7127.2</v>
      </c>
      <c r="K307" s="214">
        <v>6434.8599999999988</v>
      </c>
      <c r="L307" s="214">
        <v>5710.02</v>
      </c>
      <c r="M307" s="214">
        <v>122</v>
      </c>
      <c r="N307" s="214">
        <v>115</v>
      </c>
    </row>
    <row r="308" spans="1:14" x14ac:dyDescent="0.35">
      <c r="A308" t="s">
        <v>5757</v>
      </c>
      <c r="B308">
        <v>19505</v>
      </c>
      <c r="C308" t="s">
        <v>338</v>
      </c>
      <c r="D308" t="s">
        <v>338</v>
      </c>
      <c r="E308" t="s">
        <v>1168</v>
      </c>
      <c r="F308" s="233" t="s">
        <v>1155</v>
      </c>
      <c r="G308" s="214">
        <v>941.70999999999992</v>
      </c>
      <c r="H308" s="214">
        <v>876.51</v>
      </c>
      <c r="I308" s="214">
        <v>1648.5</v>
      </c>
      <c r="J308" s="214">
        <v>1763.5</v>
      </c>
      <c r="K308" s="214">
        <v>361</v>
      </c>
      <c r="L308" s="214">
        <v>515</v>
      </c>
      <c r="M308" s="214">
        <v>11</v>
      </c>
      <c r="N308" s="214">
        <v>6</v>
      </c>
    </row>
    <row r="309" spans="1:14" x14ac:dyDescent="0.35">
      <c r="A309" t="s">
        <v>5757</v>
      </c>
      <c r="B309">
        <v>19215</v>
      </c>
      <c r="C309" t="s">
        <v>5755</v>
      </c>
      <c r="D309" t="s">
        <v>69</v>
      </c>
      <c r="E309" t="s">
        <v>1168</v>
      </c>
      <c r="F309" s="233" t="s">
        <v>1155</v>
      </c>
      <c r="G309" s="214">
        <v>0</v>
      </c>
      <c r="H309" s="214">
        <v>0</v>
      </c>
      <c r="I309" s="214">
        <v>0</v>
      </c>
      <c r="J309" s="214">
        <v>0</v>
      </c>
      <c r="K309" s="214">
        <v>0</v>
      </c>
      <c r="L309" s="214">
        <v>0</v>
      </c>
      <c r="M309" s="214">
        <v>0</v>
      </c>
      <c r="N309" s="214">
        <v>0</v>
      </c>
    </row>
    <row r="310" spans="1:14" x14ac:dyDescent="0.35">
      <c r="A310" t="s">
        <v>5757</v>
      </c>
      <c r="B310">
        <v>19215</v>
      </c>
      <c r="C310" t="s">
        <v>5755</v>
      </c>
      <c r="D310" t="s">
        <v>70</v>
      </c>
      <c r="E310" t="s">
        <v>1168</v>
      </c>
      <c r="F310" s="233" t="s">
        <v>1155</v>
      </c>
      <c r="G310" s="214">
        <v>623.33999999999992</v>
      </c>
      <c r="H310" s="214">
        <v>730.48</v>
      </c>
      <c r="I310" s="214">
        <v>6690.25</v>
      </c>
      <c r="J310" s="214">
        <v>11146.75</v>
      </c>
      <c r="K310" s="214">
        <v>2916.8199999999997</v>
      </c>
      <c r="L310" s="214">
        <v>5120</v>
      </c>
      <c r="M310" s="214">
        <v>25</v>
      </c>
      <c r="N310" s="214">
        <v>24</v>
      </c>
    </row>
    <row r="311" spans="1:14" x14ac:dyDescent="0.35">
      <c r="A311" t="s">
        <v>5757</v>
      </c>
      <c r="B311">
        <v>19215</v>
      </c>
      <c r="C311" t="s">
        <v>5755</v>
      </c>
      <c r="D311" t="s">
        <v>110</v>
      </c>
      <c r="E311" t="s">
        <v>1168</v>
      </c>
      <c r="F311" s="233" t="s">
        <v>1155</v>
      </c>
      <c r="G311" s="214">
        <v>0</v>
      </c>
      <c r="H311" s="214">
        <v>0</v>
      </c>
      <c r="I311" s="214">
        <v>0</v>
      </c>
      <c r="J311" s="214">
        <v>0</v>
      </c>
      <c r="K311" s="214">
        <v>0</v>
      </c>
      <c r="L311" s="214">
        <v>0</v>
      </c>
      <c r="M311" s="214">
        <v>0</v>
      </c>
      <c r="N311" s="214">
        <v>0</v>
      </c>
    </row>
    <row r="312" spans="1:14" x14ac:dyDescent="0.35">
      <c r="A312" t="s">
        <v>5757</v>
      </c>
      <c r="B312">
        <v>19205</v>
      </c>
      <c r="C312" t="s">
        <v>5755</v>
      </c>
      <c r="D312" t="s">
        <v>227</v>
      </c>
      <c r="E312" t="s">
        <v>1168</v>
      </c>
      <c r="F312" s="233" t="s">
        <v>1155</v>
      </c>
      <c r="G312" s="214">
        <v>261.31</v>
      </c>
      <c r="H312" s="214">
        <v>365.95</v>
      </c>
      <c r="I312" s="214">
        <v>3330.5</v>
      </c>
      <c r="J312" s="214">
        <v>5869.5</v>
      </c>
      <c r="K312" s="214">
        <v>899</v>
      </c>
      <c r="L312" s="214">
        <v>845</v>
      </c>
      <c r="M312" s="214">
        <v>5</v>
      </c>
      <c r="N312" s="214">
        <v>3</v>
      </c>
    </row>
    <row r="313" spans="1:14" x14ac:dyDescent="0.35">
      <c r="A313" t="s">
        <v>5757</v>
      </c>
      <c r="B313">
        <v>19205</v>
      </c>
      <c r="C313" t="s">
        <v>5755</v>
      </c>
      <c r="D313" t="s">
        <v>5042</v>
      </c>
      <c r="E313" t="s">
        <v>1168</v>
      </c>
      <c r="F313" s="233" t="s">
        <v>1155</v>
      </c>
      <c r="G313" s="214">
        <v>0</v>
      </c>
      <c r="H313" s="214">
        <v>0</v>
      </c>
      <c r="I313" s="214">
        <v>0</v>
      </c>
      <c r="J313" s="214">
        <v>0</v>
      </c>
      <c r="K313" s="214">
        <v>0</v>
      </c>
      <c r="L313" s="214">
        <v>0</v>
      </c>
      <c r="M313" s="214">
        <v>0</v>
      </c>
      <c r="N313" s="214">
        <v>0</v>
      </c>
    </row>
    <row r="314" spans="1:14" x14ac:dyDescent="0.35">
      <c r="A314" t="s">
        <v>5757</v>
      </c>
      <c r="B314">
        <v>19205</v>
      </c>
      <c r="C314" t="s">
        <v>5755</v>
      </c>
      <c r="D314" t="s">
        <v>5394</v>
      </c>
      <c r="E314" t="s">
        <v>1168</v>
      </c>
      <c r="F314" s="233" t="s">
        <v>1155</v>
      </c>
      <c r="G314" s="214">
        <v>834.28</v>
      </c>
      <c r="H314" s="214">
        <v>742.90000000000009</v>
      </c>
      <c r="I314" s="214">
        <v>0</v>
      </c>
      <c r="J314" s="214">
        <v>0</v>
      </c>
      <c r="K314" s="214">
        <v>3409.9700000000003</v>
      </c>
      <c r="L314" s="214">
        <v>1738</v>
      </c>
      <c r="M314" s="214">
        <v>8</v>
      </c>
      <c r="N314" s="214">
        <v>8</v>
      </c>
    </row>
    <row r="315" spans="1:14" x14ac:dyDescent="0.35">
      <c r="A315" t="s">
        <v>5757</v>
      </c>
      <c r="B315">
        <v>19215</v>
      </c>
      <c r="C315" t="s">
        <v>5755</v>
      </c>
      <c r="D315" t="s">
        <v>5071</v>
      </c>
      <c r="E315" t="s">
        <v>1168</v>
      </c>
      <c r="F315" s="233" t="s">
        <v>1155</v>
      </c>
      <c r="G315" s="214">
        <v>0</v>
      </c>
      <c r="H315" s="214">
        <v>0</v>
      </c>
      <c r="I315" s="214">
        <v>0</v>
      </c>
      <c r="J315" s="214">
        <v>0</v>
      </c>
      <c r="K315" s="214">
        <v>0</v>
      </c>
      <c r="L315" s="214">
        <v>0</v>
      </c>
      <c r="M315" s="214">
        <v>0</v>
      </c>
      <c r="N315" s="214">
        <v>0</v>
      </c>
    </row>
    <row r="316" spans="1:14" x14ac:dyDescent="0.35">
      <c r="A316" t="s">
        <v>5757</v>
      </c>
      <c r="B316">
        <v>19215</v>
      </c>
      <c r="C316" t="s">
        <v>5755</v>
      </c>
      <c r="D316" t="s">
        <v>5265</v>
      </c>
      <c r="E316" t="s">
        <v>1168</v>
      </c>
      <c r="F316" s="233" t="s">
        <v>1155</v>
      </c>
      <c r="G316" s="214">
        <v>219.35999999999999</v>
      </c>
      <c r="H316" s="214">
        <v>267.46000000000004</v>
      </c>
      <c r="I316" s="214">
        <v>0</v>
      </c>
      <c r="J316" s="214">
        <v>0</v>
      </c>
      <c r="K316" s="214">
        <v>650.25</v>
      </c>
      <c r="L316" s="214">
        <v>401</v>
      </c>
      <c r="M316" s="214">
        <v>5</v>
      </c>
      <c r="N316" s="214">
        <v>2</v>
      </c>
    </row>
    <row r="317" spans="1:14" x14ac:dyDescent="0.35">
      <c r="A317" t="s">
        <v>5757</v>
      </c>
      <c r="B317">
        <v>19215</v>
      </c>
      <c r="C317" t="s">
        <v>5755</v>
      </c>
      <c r="D317" t="s">
        <v>5396</v>
      </c>
      <c r="E317" t="s">
        <v>1168</v>
      </c>
      <c r="F317" s="233" t="s">
        <v>1155</v>
      </c>
      <c r="G317" s="214">
        <v>4.1400000000000006</v>
      </c>
      <c r="H317" s="214">
        <v>0.4</v>
      </c>
      <c r="I317" s="214">
        <v>0</v>
      </c>
      <c r="J317" s="214">
        <v>0</v>
      </c>
      <c r="K317" s="214">
        <v>0</v>
      </c>
      <c r="L317" s="214">
        <v>0</v>
      </c>
      <c r="M317" s="214">
        <v>0</v>
      </c>
      <c r="N317" s="214">
        <v>0</v>
      </c>
    </row>
    <row r="318" spans="1:14" x14ac:dyDescent="0.35">
      <c r="A318" t="s">
        <v>5757</v>
      </c>
      <c r="B318">
        <v>19215</v>
      </c>
      <c r="C318" t="s">
        <v>5755</v>
      </c>
      <c r="D318" t="s">
        <v>5397</v>
      </c>
      <c r="E318" t="s">
        <v>1168</v>
      </c>
      <c r="F318" s="233" t="s">
        <v>1155</v>
      </c>
      <c r="G318" s="214">
        <v>0.48</v>
      </c>
      <c r="H318" s="214">
        <v>0.37</v>
      </c>
      <c r="I318" s="214">
        <v>0</v>
      </c>
      <c r="J318" s="214">
        <v>0</v>
      </c>
      <c r="K318" s="214">
        <v>0</v>
      </c>
      <c r="L318" s="214">
        <v>0</v>
      </c>
      <c r="M318" s="214">
        <v>0</v>
      </c>
      <c r="N318" s="214">
        <v>0</v>
      </c>
    </row>
    <row r="319" spans="1:14" x14ac:dyDescent="0.35">
      <c r="A319" t="s">
        <v>5757</v>
      </c>
      <c r="B319">
        <v>19215</v>
      </c>
      <c r="C319" t="s">
        <v>5755</v>
      </c>
      <c r="D319" t="s">
        <v>5753</v>
      </c>
      <c r="E319" t="s">
        <v>1168</v>
      </c>
      <c r="F319" s="233" t="s">
        <v>1155</v>
      </c>
      <c r="G319" s="214">
        <v>0</v>
      </c>
      <c r="H319" s="214">
        <v>0</v>
      </c>
      <c r="I319" s="214">
        <v>0</v>
      </c>
      <c r="J319" s="214">
        <v>0</v>
      </c>
      <c r="K319" s="214">
        <v>0</v>
      </c>
      <c r="L319" s="214">
        <v>0</v>
      </c>
      <c r="M319" s="214">
        <v>0</v>
      </c>
      <c r="N319" s="214">
        <v>0</v>
      </c>
    </row>
    <row r="320" spans="1:14" x14ac:dyDescent="0.35">
      <c r="A320" t="s">
        <v>5757</v>
      </c>
      <c r="B320">
        <v>19215</v>
      </c>
      <c r="C320" t="s">
        <v>5755</v>
      </c>
      <c r="D320" t="s">
        <v>5721</v>
      </c>
      <c r="E320" t="s">
        <v>1168</v>
      </c>
      <c r="F320" s="233" t="s">
        <v>1155</v>
      </c>
      <c r="G320" s="214">
        <v>84.15</v>
      </c>
      <c r="H320" s="214">
        <v>69.75</v>
      </c>
      <c r="I320" s="214">
        <v>0</v>
      </c>
      <c r="J320" s="214">
        <v>0</v>
      </c>
      <c r="K320" s="214">
        <v>550</v>
      </c>
      <c r="L320" s="214">
        <v>353</v>
      </c>
      <c r="M320" s="214">
        <v>3</v>
      </c>
      <c r="N320" s="214">
        <v>3</v>
      </c>
    </row>
    <row r="321" spans="1:14" x14ac:dyDescent="0.35">
      <c r="A321" t="s">
        <v>5757</v>
      </c>
      <c r="B321">
        <v>19215</v>
      </c>
      <c r="C321" t="s">
        <v>5755</v>
      </c>
      <c r="D321" t="s">
        <v>5752</v>
      </c>
      <c r="E321" t="s">
        <v>1168</v>
      </c>
      <c r="F321" s="233" t="s">
        <v>1155</v>
      </c>
      <c r="G321" s="214">
        <v>11.35</v>
      </c>
      <c r="H321" s="214">
        <v>1</v>
      </c>
      <c r="I321" s="214">
        <v>0</v>
      </c>
      <c r="J321" s="214">
        <v>0</v>
      </c>
      <c r="K321" s="214">
        <v>0</v>
      </c>
      <c r="L321" s="214">
        <v>0</v>
      </c>
      <c r="M321" s="214">
        <v>1</v>
      </c>
      <c r="N321" s="214">
        <v>0</v>
      </c>
    </row>
    <row r="322" spans="1:14" x14ac:dyDescent="0.35">
      <c r="A322" t="s">
        <v>5757</v>
      </c>
      <c r="B322">
        <v>19215</v>
      </c>
      <c r="C322" t="s">
        <v>5755</v>
      </c>
      <c r="D322" t="s">
        <v>5098</v>
      </c>
      <c r="E322" t="s">
        <v>1168</v>
      </c>
      <c r="F322" s="233" t="s">
        <v>1155</v>
      </c>
      <c r="G322" s="214">
        <v>102.66</v>
      </c>
      <c r="H322" s="214">
        <v>99.19</v>
      </c>
      <c r="I322" s="214">
        <v>0</v>
      </c>
      <c r="J322" s="214">
        <v>0</v>
      </c>
      <c r="K322" s="214">
        <v>426.25</v>
      </c>
      <c r="L322" s="214">
        <v>254</v>
      </c>
      <c r="M322" s="214">
        <v>6</v>
      </c>
      <c r="N322" s="214">
        <v>4</v>
      </c>
    </row>
    <row r="323" spans="1:14" x14ac:dyDescent="0.35">
      <c r="A323" t="s">
        <v>5757</v>
      </c>
      <c r="B323">
        <v>19225</v>
      </c>
      <c r="C323" t="s">
        <v>5755</v>
      </c>
      <c r="D323" t="s">
        <v>343</v>
      </c>
      <c r="E323" t="s">
        <v>1168</v>
      </c>
      <c r="F323" s="233" t="s">
        <v>1155</v>
      </c>
      <c r="G323" s="214">
        <v>514.33999999999992</v>
      </c>
      <c r="H323" s="214">
        <v>511.7999999999999</v>
      </c>
      <c r="I323" s="214">
        <v>1410.25</v>
      </c>
      <c r="J323" s="214">
        <v>2209.25</v>
      </c>
      <c r="K323" s="214">
        <v>2520.86</v>
      </c>
      <c r="L323" s="214">
        <v>2124.81</v>
      </c>
      <c r="M323" s="214">
        <v>13</v>
      </c>
      <c r="N323" s="214">
        <v>13</v>
      </c>
    </row>
    <row r="324" spans="1:14" x14ac:dyDescent="0.35">
      <c r="A324" t="s">
        <v>5757</v>
      </c>
      <c r="B324">
        <v>19235</v>
      </c>
      <c r="C324" t="s">
        <v>5755</v>
      </c>
      <c r="D324" t="s">
        <v>361</v>
      </c>
      <c r="E324" t="s">
        <v>1168</v>
      </c>
      <c r="F324" s="233" t="s">
        <v>1155</v>
      </c>
      <c r="G324" s="214">
        <v>314.79000000000002</v>
      </c>
      <c r="H324" s="214">
        <v>219.78</v>
      </c>
      <c r="I324" s="214">
        <v>2168.75</v>
      </c>
      <c r="J324" s="214">
        <v>3253.25</v>
      </c>
      <c r="K324" s="214">
        <v>1035.25</v>
      </c>
      <c r="L324" s="214">
        <v>805.4</v>
      </c>
      <c r="M324" s="214">
        <v>18</v>
      </c>
      <c r="N324" s="214">
        <v>15</v>
      </c>
    </row>
    <row r="325" spans="1:14" x14ac:dyDescent="0.35">
      <c r="A325" t="s">
        <v>5757</v>
      </c>
      <c r="B325">
        <v>19325</v>
      </c>
      <c r="C325" t="s">
        <v>5755</v>
      </c>
      <c r="D325" t="s">
        <v>1257</v>
      </c>
      <c r="E325" t="s">
        <v>1168</v>
      </c>
      <c r="F325" s="233" t="s">
        <v>1155</v>
      </c>
      <c r="G325" s="214">
        <v>729.77</v>
      </c>
      <c r="H325" s="214">
        <v>712.50000000000011</v>
      </c>
      <c r="I325" s="214">
        <v>1287.5</v>
      </c>
      <c r="J325" s="214">
        <v>2400</v>
      </c>
      <c r="K325" s="214">
        <v>3154.41</v>
      </c>
      <c r="L325" s="214">
        <v>2780.77</v>
      </c>
      <c r="M325" s="214">
        <v>28</v>
      </c>
      <c r="N325" s="214">
        <v>28</v>
      </c>
    </row>
    <row r="326" spans="1:14" x14ac:dyDescent="0.35">
      <c r="A326" t="s">
        <v>5757</v>
      </c>
      <c r="B326">
        <v>19145</v>
      </c>
      <c r="C326" t="s">
        <v>5754</v>
      </c>
      <c r="D326" t="s">
        <v>4</v>
      </c>
      <c r="E326" t="s">
        <v>1157</v>
      </c>
      <c r="F326" s="233" t="s">
        <v>1156</v>
      </c>
      <c r="G326" s="214">
        <v>0</v>
      </c>
      <c r="H326" s="214">
        <v>0</v>
      </c>
      <c r="I326" s="214">
        <v>40478.5</v>
      </c>
      <c r="J326" s="214">
        <v>66533.75</v>
      </c>
      <c r="K326" s="214">
        <v>0</v>
      </c>
      <c r="L326" s="214">
        <v>0</v>
      </c>
      <c r="M326" s="214">
        <v>0</v>
      </c>
      <c r="N326" s="214">
        <v>0</v>
      </c>
    </row>
    <row r="327" spans="1:14" x14ac:dyDescent="0.35">
      <c r="A327" t="s">
        <v>5757</v>
      </c>
      <c r="B327">
        <v>19105</v>
      </c>
      <c r="C327" t="s">
        <v>5754</v>
      </c>
      <c r="D327" t="s">
        <v>35</v>
      </c>
      <c r="E327" t="s">
        <v>1157</v>
      </c>
      <c r="F327" s="233" t="s">
        <v>1156</v>
      </c>
      <c r="G327" s="214">
        <v>2636.7299999999996</v>
      </c>
      <c r="H327" s="238">
        <v>2698.5</v>
      </c>
      <c r="I327" s="238">
        <v>36683.67</v>
      </c>
      <c r="J327" s="238">
        <v>60128.44</v>
      </c>
      <c r="K327" s="238">
        <v>4084.5600000000004</v>
      </c>
      <c r="L327" s="238">
        <v>3500.6600000000003</v>
      </c>
      <c r="M327" s="238">
        <v>26</v>
      </c>
      <c r="N327" s="238">
        <v>25</v>
      </c>
    </row>
    <row r="328" spans="1:14" x14ac:dyDescent="0.35">
      <c r="A328" t="s">
        <v>5757</v>
      </c>
      <c r="B328">
        <v>19145</v>
      </c>
      <c r="C328" t="s">
        <v>5754</v>
      </c>
      <c r="D328" t="s">
        <v>63</v>
      </c>
      <c r="E328" t="s">
        <v>1157</v>
      </c>
      <c r="F328" s="233" t="s">
        <v>1156</v>
      </c>
      <c r="G328" s="214">
        <v>565.7700000000001</v>
      </c>
      <c r="H328" s="214">
        <v>546.32000000000005</v>
      </c>
      <c r="I328" s="214">
        <v>0</v>
      </c>
      <c r="J328" s="214">
        <v>0</v>
      </c>
      <c r="K328" s="214">
        <v>1337.25</v>
      </c>
      <c r="L328" s="214">
        <v>1252</v>
      </c>
      <c r="M328" s="214">
        <v>8</v>
      </c>
      <c r="N328" s="214">
        <v>7</v>
      </c>
    </row>
    <row r="329" spans="1:14" x14ac:dyDescent="0.35">
      <c r="A329" t="s">
        <v>5757</v>
      </c>
      <c r="B329">
        <v>19125</v>
      </c>
      <c r="C329" t="s">
        <v>5754</v>
      </c>
      <c r="D329" t="s">
        <v>162</v>
      </c>
      <c r="E329" t="s">
        <v>1157</v>
      </c>
      <c r="F329" s="233" t="s">
        <v>1156</v>
      </c>
      <c r="G329" s="214">
        <v>1771.4099999999999</v>
      </c>
      <c r="H329" s="214">
        <v>1793.3400000000001</v>
      </c>
      <c r="I329" s="214">
        <v>63156.89</v>
      </c>
      <c r="J329" s="214">
        <v>91265.650000000009</v>
      </c>
      <c r="K329" s="214">
        <v>3799.5</v>
      </c>
      <c r="L329" s="214">
        <v>2942.19</v>
      </c>
      <c r="M329" s="214">
        <v>39</v>
      </c>
      <c r="N329" s="214">
        <v>37</v>
      </c>
    </row>
    <row r="330" spans="1:14" x14ac:dyDescent="0.35">
      <c r="A330" t="s">
        <v>5757</v>
      </c>
      <c r="B330">
        <v>19115</v>
      </c>
      <c r="C330" t="s">
        <v>5754</v>
      </c>
      <c r="D330" t="s">
        <v>270</v>
      </c>
      <c r="E330" t="s">
        <v>1157</v>
      </c>
      <c r="F330" s="233" t="s">
        <v>1156</v>
      </c>
      <c r="G330" s="214">
        <v>317.7000000000001</v>
      </c>
      <c r="H330" s="214">
        <v>310.32999999999993</v>
      </c>
      <c r="I330" s="214">
        <v>18361.739999999998</v>
      </c>
      <c r="J330" s="214">
        <v>28496.04</v>
      </c>
      <c r="K330" s="214">
        <v>802</v>
      </c>
      <c r="L330" s="214">
        <v>1018.23</v>
      </c>
      <c r="M330" s="214">
        <v>23</v>
      </c>
      <c r="N330" s="214">
        <v>21</v>
      </c>
    </row>
    <row r="331" spans="1:14" x14ac:dyDescent="0.35">
      <c r="A331" t="s">
        <v>5757</v>
      </c>
      <c r="B331">
        <v>19135</v>
      </c>
      <c r="C331" t="s">
        <v>5754</v>
      </c>
      <c r="D331" t="s">
        <v>309</v>
      </c>
      <c r="E331" t="s">
        <v>1157</v>
      </c>
      <c r="F331" s="233" t="s">
        <v>1156</v>
      </c>
      <c r="G331" s="214">
        <v>437.34</v>
      </c>
      <c r="H331" s="214">
        <v>344.78999999999996</v>
      </c>
      <c r="I331" s="214">
        <v>74612.850000000006</v>
      </c>
      <c r="J331" s="214">
        <v>101386.70000000001</v>
      </c>
      <c r="K331" s="214">
        <v>1370.5</v>
      </c>
      <c r="L331" s="214">
        <v>900.99</v>
      </c>
      <c r="M331" s="214">
        <v>19</v>
      </c>
      <c r="N331" s="214">
        <v>15</v>
      </c>
    </row>
    <row r="332" spans="1:14" x14ac:dyDescent="0.35">
      <c r="A332" t="s">
        <v>5757</v>
      </c>
      <c r="B332">
        <v>19315</v>
      </c>
      <c r="C332" t="s">
        <v>5756</v>
      </c>
      <c r="D332" t="s">
        <v>139</v>
      </c>
      <c r="E332" t="s">
        <v>1157</v>
      </c>
      <c r="F332" s="233" t="s">
        <v>1156</v>
      </c>
      <c r="G332" s="214">
        <v>1451.7299999999998</v>
      </c>
      <c r="H332" s="214">
        <v>1377.29</v>
      </c>
      <c r="I332" s="214">
        <v>85210</v>
      </c>
      <c r="J332" s="214">
        <v>131950</v>
      </c>
      <c r="K332" s="214">
        <v>8491.75</v>
      </c>
      <c r="L332" s="214">
        <v>5590</v>
      </c>
      <c r="M332" s="214">
        <v>68</v>
      </c>
      <c r="N332" s="214">
        <v>64</v>
      </c>
    </row>
    <row r="333" spans="1:14" x14ac:dyDescent="0.35">
      <c r="A333" t="s">
        <v>5757</v>
      </c>
      <c r="B333">
        <v>10152</v>
      </c>
      <c r="C333" t="s">
        <v>5756</v>
      </c>
      <c r="D333" t="s">
        <v>204</v>
      </c>
      <c r="E333" t="s">
        <v>1157</v>
      </c>
      <c r="F333" s="233" t="s">
        <v>1156</v>
      </c>
      <c r="G333" s="214">
        <v>4353.2000000000025</v>
      </c>
      <c r="H333" s="214">
        <v>4474.0600000000004</v>
      </c>
      <c r="I333" s="214">
        <v>128741.19000000002</v>
      </c>
      <c r="J333" s="214">
        <v>198047.71</v>
      </c>
      <c r="K333" s="214">
        <v>11395.85</v>
      </c>
      <c r="L333" s="214">
        <v>11251.309999999994</v>
      </c>
      <c r="M333" s="214">
        <v>99</v>
      </c>
      <c r="N333" s="214">
        <v>93</v>
      </c>
    </row>
    <row r="334" spans="1:14" x14ac:dyDescent="0.35">
      <c r="A334" t="s">
        <v>5757</v>
      </c>
      <c r="B334">
        <v>88165</v>
      </c>
      <c r="C334" t="s">
        <v>5756</v>
      </c>
      <c r="D334" t="s">
        <v>281</v>
      </c>
      <c r="E334" t="s">
        <v>1157</v>
      </c>
      <c r="F334" s="233" t="s">
        <v>1156</v>
      </c>
      <c r="G334" s="214">
        <v>5263.0700000000006</v>
      </c>
      <c r="H334" s="214">
        <v>5219.9000000000015</v>
      </c>
      <c r="I334" s="214">
        <v>107633.00000000003</v>
      </c>
      <c r="J334" s="214">
        <v>175232.94999999998</v>
      </c>
      <c r="K334" s="214">
        <v>10084.800000000007</v>
      </c>
      <c r="L334" s="214">
        <v>10820.340000000002</v>
      </c>
      <c r="M334" s="214">
        <v>150</v>
      </c>
      <c r="N334" s="214">
        <v>130</v>
      </c>
    </row>
    <row r="335" spans="1:14" x14ac:dyDescent="0.35">
      <c r="A335" t="s">
        <v>5757</v>
      </c>
      <c r="B335">
        <v>19505</v>
      </c>
      <c r="C335" t="s">
        <v>338</v>
      </c>
      <c r="D335" t="s">
        <v>338</v>
      </c>
      <c r="E335" t="s">
        <v>1157</v>
      </c>
      <c r="F335" s="233" t="s">
        <v>1156</v>
      </c>
      <c r="G335" s="214">
        <v>0</v>
      </c>
      <c r="H335" s="214">
        <v>0</v>
      </c>
      <c r="I335" s="214">
        <v>47464.75</v>
      </c>
      <c r="J335" s="214">
        <v>52901.8</v>
      </c>
      <c r="K335" s="214">
        <v>0</v>
      </c>
      <c r="L335" s="214">
        <v>0</v>
      </c>
      <c r="M335" s="214">
        <v>0</v>
      </c>
      <c r="N335" s="214">
        <v>0</v>
      </c>
    </row>
    <row r="336" spans="1:14" x14ac:dyDescent="0.35">
      <c r="A336" t="s">
        <v>5757</v>
      </c>
      <c r="B336">
        <v>19215</v>
      </c>
      <c r="C336" t="s">
        <v>5755</v>
      </c>
      <c r="D336" t="s">
        <v>69</v>
      </c>
      <c r="E336" t="s">
        <v>1157</v>
      </c>
      <c r="F336" s="233" t="s">
        <v>1156</v>
      </c>
      <c r="G336" s="214">
        <v>13.39</v>
      </c>
      <c r="H336" s="214">
        <v>0</v>
      </c>
      <c r="I336" s="214">
        <v>0</v>
      </c>
      <c r="J336" s="214">
        <v>0</v>
      </c>
      <c r="K336" s="214">
        <v>0</v>
      </c>
      <c r="L336" s="214">
        <v>0</v>
      </c>
      <c r="M336" s="214">
        <v>1</v>
      </c>
      <c r="N336" s="214">
        <v>1</v>
      </c>
    </row>
    <row r="337" spans="1:14" x14ac:dyDescent="0.35">
      <c r="A337" t="s">
        <v>5757</v>
      </c>
      <c r="B337">
        <v>19215</v>
      </c>
      <c r="C337" t="s">
        <v>5755</v>
      </c>
      <c r="D337" t="s">
        <v>70</v>
      </c>
      <c r="E337" t="s">
        <v>1157</v>
      </c>
      <c r="F337" s="233" t="s">
        <v>1156</v>
      </c>
      <c r="G337" s="214">
        <v>1447.99</v>
      </c>
      <c r="H337" s="214">
        <v>1417.5800000000002</v>
      </c>
      <c r="I337" s="214">
        <v>122802.24000000001</v>
      </c>
      <c r="J337" s="214">
        <v>191805.99</v>
      </c>
      <c r="K337" s="214">
        <v>3173.25</v>
      </c>
      <c r="L337" s="214">
        <v>2776</v>
      </c>
      <c r="M337" s="214">
        <v>39</v>
      </c>
      <c r="N337" s="214">
        <v>34</v>
      </c>
    </row>
    <row r="338" spans="1:14" x14ac:dyDescent="0.35">
      <c r="A338" t="s">
        <v>5757</v>
      </c>
      <c r="B338">
        <v>19215</v>
      </c>
      <c r="C338" t="s">
        <v>5755</v>
      </c>
      <c r="D338" t="s">
        <v>110</v>
      </c>
      <c r="E338" t="s">
        <v>1157</v>
      </c>
      <c r="F338" s="233" t="s">
        <v>1156</v>
      </c>
      <c r="G338" s="214">
        <v>0</v>
      </c>
      <c r="H338" s="214">
        <v>0</v>
      </c>
      <c r="I338" s="214">
        <v>0</v>
      </c>
      <c r="J338" s="214">
        <v>0</v>
      </c>
      <c r="K338" s="214">
        <v>0</v>
      </c>
      <c r="L338" s="214">
        <v>0</v>
      </c>
      <c r="M338" s="214">
        <v>0</v>
      </c>
      <c r="N338" s="214">
        <v>0</v>
      </c>
    </row>
    <row r="339" spans="1:14" x14ac:dyDescent="0.35">
      <c r="A339" t="s">
        <v>5757</v>
      </c>
      <c r="B339">
        <v>19205</v>
      </c>
      <c r="C339" t="s">
        <v>5755</v>
      </c>
      <c r="D339" t="s">
        <v>227</v>
      </c>
      <c r="E339" t="s">
        <v>1157</v>
      </c>
      <c r="F339" s="233" t="s">
        <v>1156</v>
      </c>
      <c r="G339" s="214">
        <v>1101.9000000000001</v>
      </c>
      <c r="H339" s="214">
        <v>1113.33</v>
      </c>
      <c r="I339" s="214">
        <v>56624.25</v>
      </c>
      <c r="J339" s="214">
        <v>81096.25</v>
      </c>
      <c r="K339" s="214">
        <v>1859.25</v>
      </c>
      <c r="L339" s="214">
        <v>1733</v>
      </c>
      <c r="M339" s="214">
        <v>22</v>
      </c>
      <c r="N339" s="214">
        <v>21</v>
      </c>
    </row>
    <row r="340" spans="1:14" x14ac:dyDescent="0.35">
      <c r="A340" t="s">
        <v>5757</v>
      </c>
      <c r="B340">
        <v>19205</v>
      </c>
      <c r="C340" t="s">
        <v>5755</v>
      </c>
      <c r="D340" t="s">
        <v>5042</v>
      </c>
      <c r="E340" t="s">
        <v>1157</v>
      </c>
      <c r="F340" s="233" t="s">
        <v>1156</v>
      </c>
      <c r="G340" s="214">
        <v>0</v>
      </c>
      <c r="H340" s="214">
        <v>0</v>
      </c>
      <c r="I340" s="214">
        <v>0</v>
      </c>
      <c r="J340" s="214">
        <v>0</v>
      </c>
      <c r="K340" s="214">
        <v>0</v>
      </c>
      <c r="L340" s="214">
        <v>0</v>
      </c>
      <c r="M340" s="214">
        <v>0</v>
      </c>
      <c r="N340" s="214">
        <v>0</v>
      </c>
    </row>
    <row r="341" spans="1:14" x14ac:dyDescent="0.35">
      <c r="A341" t="s">
        <v>5757</v>
      </c>
      <c r="B341">
        <v>19205</v>
      </c>
      <c r="C341" t="s">
        <v>5755</v>
      </c>
      <c r="D341" t="s">
        <v>5394</v>
      </c>
      <c r="E341" t="s">
        <v>1157</v>
      </c>
      <c r="F341" s="233" t="s">
        <v>1156</v>
      </c>
      <c r="G341" s="214">
        <v>0</v>
      </c>
      <c r="H341" s="214">
        <v>0</v>
      </c>
      <c r="I341" s="214">
        <v>0</v>
      </c>
      <c r="J341" s="214">
        <v>0</v>
      </c>
      <c r="K341" s="214">
        <v>0</v>
      </c>
      <c r="L341" s="214">
        <v>0</v>
      </c>
      <c r="M341" s="214">
        <v>0</v>
      </c>
      <c r="N341" s="214">
        <v>0</v>
      </c>
    </row>
    <row r="342" spans="1:14" x14ac:dyDescent="0.35">
      <c r="A342" t="s">
        <v>5757</v>
      </c>
      <c r="B342">
        <v>19215</v>
      </c>
      <c r="C342" t="s">
        <v>5755</v>
      </c>
      <c r="D342" t="s">
        <v>5071</v>
      </c>
      <c r="E342" t="s">
        <v>1157</v>
      </c>
      <c r="F342" s="233" t="s">
        <v>1156</v>
      </c>
      <c r="G342" s="214">
        <v>0</v>
      </c>
      <c r="H342" s="214">
        <v>0</v>
      </c>
      <c r="I342" s="214">
        <v>0</v>
      </c>
      <c r="J342" s="214">
        <v>0</v>
      </c>
      <c r="K342" s="214">
        <v>0</v>
      </c>
      <c r="L342" s="214">
        <v>0</v>
      </c>
      <c r="M342" s="214">
        <v>0</v>
      </c>
      <c r="N342" s="214">
        <v>0</v>
      </c>
    </row>
    <row r="343" spans="1:14" x14ac:dyDescent="0.35">
      <c r="A343" t="s">
        <v>5757</v>
      </c>
      <c r="B343">
        <v>19215</v>
      </c>
      <c r="C343" t="s">
        <v>5755</v>
      </c>
      <c r="D343" t="s">
        <v>5265</v>
      </c>
      <c r="E343" t="s">
        <v>1157</v>
      </c>
      <c r="F343" s="233" t="s">
        <v>1156</v>
      </c>
      <c r="G343" s="214">
        <v>0</v>
      </c>
      <c r="H343" s="214">
        <v>0</v>
      </c>
      <c r="I343" s="214">
        <v>0</v>
      </c>
      <c r="J343" s="214">
        <v>0</v>
      </c>
      <c r="K343" s="214">
        <v>0</v>
      </c>
      <c r="L343" s="214">
        <v>0</v>
      </c>
      <c r="M343" s="214">
        <v>0</v>
      </c>
      <c r="N343" s="214">
        <v>0</v>
      </c>
    </row>
    <row r="344" spans="1:14" x14ac:dyDescent="0.35">
      <c r="A344" t="s">
        <v>5757</v>
      </c>
      <c r="B344">
        <v>19215</v>
      </c>
      <c r="C344" t="s">
        <v>5755</v>
      </c>
      <c r="D344" t="s">
        <v>5396</v>
      </c>
      <c r="E344" t="s">
        <v>1157</v>
      </c>
      <c r="F344" s="233" t="s">
        <v>1156</v>
      </c>
      <c r="G344" s="214">
        <v>0</v>
      </c>
      <c r="H344" s="214">
        <v>0</v>
      </c>
      <c r="I344" s="214">
        <v>0</v>
      </c>
      <c r="J344" s="214">
        <v>0</v>
      </c>
      <c r="K344" s="214">
        <v>0</v>
      </c>
      <c r="L344" s="214">
        <v>0</v>
      </c>
      <c r="M344" s="214">
        <v>0</v>
      </c>
      <c r="N344" s="214">
        <v>0</v>
      </c>
    </row>
    <row r="345" spans="1:14" x14ac:dyDescent="0.35">
      <c r="A345" t="s">
        <v>5757</v>
      </c>
      <c r="B345">
        <v>19215</v>
      </c>
      <c r="C345" t="s">
        <v>5755</v>
      </c>
      <c r="D345" t="s">
        <v>5397</v>
      </c>
      <c r="E345" t="s">
        <v>1157</v>
      </c>
      <c r="F345" s="233" t="s">
        <v>1156</v>
      </c>
      <c r="G345" s="214">
        <v>0</v>
      </c>
      <c r="H345" s="214">
        <v>0</v>
      </c>
      <c r="I345" s="214">
        <v>0</v>
      </c>
      <c r="J345" s="214">
        <v>0</v>
      </c>
      <c r="K345" s="214">
        <v>0</v>
      </c>
      <c r="L345" s="214">
        <v>0</v>
      </c>
      <c r="M345" s="214">
        <v>0</v>
      </c>
      <c r="N345" s="214">
        <v>0</v>
      </c>
    </row>
    <row r="346" spans="1:14" x14ac:dyDescent="0.35">
      <c r="A346" t="s">
        <v>5757</v>
      </c>
      <c r="B346">
        <v>19215</v>
      </c>
      <c r="C346" t="s">
        <v>5755</v>
      </c>
      <c r="D346" t="s">
        <v>5753</v>
      </c>
      <c r="E346" t="s">
        <v>1157</v>
      </c>
      <c r="F346" s="233" t="s">
        <v>1156</v>
      </c>
      <c r="G346" s="214">
        <v>0</v>
      </c>
      <c r="H346" s="214">
        <v>0</v>
      </c>
      <c r="I346" s="214">
        <v>0</v>
      </c>
      <c r="J346" s="214">
        <v>0</v>
      </c>
      <c r="K346" s="214">
        <v>0</v>
      </c>
      <c r="L346" s="214">
        <v>0</v>
      </c>
      <c r="M346" s="214">
        <v>0</v>
      </c>
      <c r="N346" s="214">
        <v>0</v>
      </c>
    </row>
    <row r="347" spans="1:14" x14ac:dyDescent="0.35">
      <c r="A347" t="s">
        <v>5757</v>
      </c>
      <c r="B347">
        <v>19215</v>
      </c>
      <c r="C347" t="s">
        <v>5755</v>
      </c>
      <c r="D347" t="s">
        <v>5721</v>
      </c>
      <c r="E347" t="s">
        <v>1157</v>
      </c>
      <c r="F347" s="233" t="s">
        <v>1156</v>
      </c>
      <c r="G347" s="214">
        <v>0</v>
      </c>
      <c r="H347" s="214">
        <v>0</v>
      </c>
      <c r="I347" s="214">
        <v>0</v>
      </c>
      <c r="J347" s="214">
        <v>0</v>
      </c>
      <c r="K347" s="214">
        <v>0</v>
      </c>
      <c r="L347" s="214">
        <v>0</v>
      </c>
      <c r="M347" s="214">
        <v>0</v>
      </c>
      <c r="N347" s="214">
        <v>0</v>
      </c>
    </row>
    <row r="348" spans="1:14" x14ac:dyDescent="0.35">
      <c r="A348" t="s">
        <v>5757</v>
      </c>
      <c r="B348">
        <v>19215</v>
      </c>
      <c r="C348" t="s">
        <v>5755</v>
      </c>
      <c r="D348" t="s">
        <v>5752</v>
      </c>
      <c r="E348" t="s">
        <v>1157</v>
      </c>
      <c r="F348" s="233" t="s">
        <v>1156</v>
      </c>
      <c r="G348" s="214">
        <v>0</v>
      </c>
      <c r="H348" s="214">
        <v>0</v>
      </c>
      <c r="I348" s="214">
        <v>0</v>
      </c>
      <c r="J348" s="214">
        <v>0</v>
      </c>
      <c r="K348" s="214">
        <v>0</v>
      </c>
      <c r="L348" s="214">
        <v>0</v>
      </c>
      <c r="M348" s="214">
        <v>0</v>
      </c>
      <c r="N348" s="214">
        <v>0</v>
      </c>
    </row>
    <row r="349" spans="1:14" x14ac:dyDescent="0.35">
      <c r="A349" t="s">
        <v>5757</v>
      </c>
      <c r="B349">
        <v>19215</v>
      </c>
      <c r="C349" t="s">
        <v>5755</v>
      </c>
      <c r="D349" t="s">
        <v>5098</v>
      </c>
      <c r="E349" t="s">
        <v>1157</v>
      </c>
      <c r="F349" s="233" t="s">
        <v>1156</v>
      </c>
      <c r="G349" s="214">
        <v>0</v>
      </c>
      <c r="H349" s="214">
        <v>0</v>
      </c>
      <c r="I349" s="214">
        <v>0</v>
      </c>
      <c r="J349" s="214">
        <v>0</v>
      </c>
      <c r="K349" s="214">
        <v>0</v>
      </c>
      <c r="L349" s="214">
        <v>0</v>
      </c>
      <c r="M349" s="214">
        <v>0</v>
      </c>
      <c r="N349" s="214">
        <v>0</v>
      </c>
    </row>
    <row r="350" spans="1:14" x14ac:dyDescent="0.35">
      <c r="A350" t="s">
        <v>5757</v>
      </c>
      <c r="B350">
        <v>19225</v>
      </c>
      <c r="C350" t="s">
        <v>5755</v>
      </c>
      <c r="D350" t="s">
        <v>343</v>
      </c>
      <c r="E350" t="s">
        <v>1157</v>
      </c>
      <c r="F350" s="233" t="s">
        <v>1156</v>
      </c>
      <c r="G350" s="214">
        <v>3085.7400000000016</v>
      </c>
      <c r="H350" s="214">
        <v>3267.38</v>
      </c>
      <c r="I350" s="214">
        <v>40067.179999999993</v>
      </c>
      <c r="J350" s="214">
        <v>57899.33</v>
      </c>
      <c r="K350" s="214">
        <v>3672.88</v>
      </c>
      <c r="L350" s="214">
        <v>4146.1900000000014</v>
      </c>
      <c r="M350" s="214">
        <v>33</v>
      </c>
      <c r="N350" s="214">
        <v>30</v>
      </c>
    </row>
    <row r="351" spans="1:14" x14ac:dyDescent="0.35">
      <c r="A351" t="s">
        <v>5757</v>
      </c>
      <c r="B351">
        <v>19235</v>
      </c>
      <c r="C351" t="s">
        <v>5755</v>
      </c>
      <c r="D351" t="s">
        <v>361</v>
      </c>
      <c r="E351" t="s">
        <v>1157</v>
      </c>
      <c r="F351" s="233" t="s">
        <v>1156</v>
      </c>
      <c r="G351" s="214">
        <v>448.89999999999992</v>
      </c>
      <c r="H351" s="214">
        <v>442.94000000000017</v>
      </c>
      <c r="I351" s="214">
        <v>35098.6</v>
      </c>
      <c r="J351" s="214">
        <v>61988.18</v>
      </c>
      <c r="K351" s="214">
        <v>1014.25</v>
      </c>
      <c r="L351" s="214">
        <v>881.40000000000009</v>
      </c>
      <c r="M351" s="214">
        <v>6</v>
      </c>
      <c r="N351" s="214">
        <v>6</v>
      </c>
    </row>
    <row r="352" spans="1:14" x14ac:dyDescent="0.35">
      <c r="A352" t="s">
        <v>5757</v>
      </c>
      <c r="B352">
        <v>19325</v>
      </c>
      <c r="C352" t="s">
        <v>5755</v>
      </c>
      <c r="D352" t="s">
        <v>1257</v>
      </c>
      <c r="E352" t="s">
        <v>1157</v>
      </c>
      <c r="F352" s="233" t="s">
        <v>1156</v>
      </c>
      <c r="G352" s="214">
        <v>0</v>
      </c>
      <c r="H352" s="214">
        <v>0</v>
      </c>
      <c r="I352" s="214">
        <v>28258.5</v>
      </c>
      <c r="J352" s="214">
        <v>54388.5</v>
      </c>
      <c r="K352" s="214">
        <v>0</v>
      </c>
      <c r="L352" s="214">
        <v>0</v>
      </c>
      <c r="M352" s="214">
        <v>0</v>
      </c>
      <c r="N352" s="214">
        <v>0</v>
      </c>
    </row>
    <row r="353" spans="1:14" x14ac:dyDescent="0.35">
      <c r="A353" t="s">
        <v>5757</v>
      </c>
      <c r="B353">
        <v>19145</v>
      </c>
      <c r="C353" t="s">
        <v>5754</v>
      </c>
      <c r="D353" t="s">
        <v>4</v>
      </c>
      <c r="E353" t="s">
        <v>1158</v>
      </c>
      <c r="F353" s="233" t="s">
        <v>1156</v>
      </c>
      <c r="G353" s="214">
        <v>0</v>
      </c>
      <c r="H353" s="214">
        <v>0</v>
      </c>
      <c r="I353" s="214">
        <v>1338.5</v>
      </c>
      <c r="J353" s="214">
        <v>1950</v>
      </c>
      <c r="K353" s="214">
        <v>0</v>
      </c>
      <c r="L353" s="214">
        <v>0</v>
      </c>
      <c r="M353" s="214">
        <v>0</v>
      </c>
      <c r="N353" s="214">
        <v>0</v>
      </c>
    </row>
    <row r="354" spans="1:14" x14ac:dyDescent="0.35">
      <c r="A354" t="s">
        <v>5757</v>
      </c>
      <c r="B354">
        <v>19105</v>
      </c>
      <c r="C354" t="s">
        <v>5754</v>
      </c>
      <c r="D354" t="s">
        <v>35</v>
      </c>
      <c r="E354" t="s">
        <v>1158</v>
      </c>
      <c r="F354" s="233" t="s">
        <v>1156</v>
      </c>
      <c r="G354" s="214">
        <v>1115.6199999999999</v>
      </c>
      <c r="H354" s="214">
        <v>1028.19</v>
      </c>
      <c r="I354" s="214">
        <v>1701.83</v>
      </c>
      <c r="J354" s="214">
        <v>2380.77</v>
      </c>
      <c r="K354" s="214">
        <v>1845.82</v>
      </c>
      <c r="L354" s="214">
        <v>1357.8799999999997</v>
      </c>
      <c r="M354" s="214">
        <v>19</v>
      </c>
      <c r="N354" s="214">
        <v>19</v>
      </c>
    </row>
    <row r="355" spans="1:14" x14ac:dyDescent="0.35">
      <c r="A355" t="s">
        <v>5757</v>
      </c>
      <c r="B355">
        <v>19145</v>
      </c>
      <c r="C355" t="s">
        <v>5754</v>
      </c>
      <c r="D355" t="s">
        <v>63</v>
      </c>
      <c r="E355" t="s">
        <v>1158</v>
      </c>
      <c r="F355" s="233" t="s">
        <v>1156</v>
      </c>
      <c r="G355" s="214">
        <v>723.8900000000001</v>
      </c>
      <c r="H355" s="214">
        <v>692.55000000000007</v>
      </c>
      <c r="I355" s="214">
        <v>0</v>
      </c>
      <c r="J355" s="214">
        <v>0</v>
      </c>
      <c r="K355" s="214">
        <v>1439.5</v>
      </c>
      <c r="L355" s="214">
        <v>1417</v>
      </c>
      <c r="M355" s="214">
        <v>12</v>
      </c>
      <c r="N355" s="214">
        <v>12</v>
      </c>
    </row>
    <row r="356" spans="1:14" x14ac:dyDescent="0.35">
      <c r="A356" t="s">
        <v>5757</v>
      </c>
      <c r="B356">
        <v>19125</v>
      </c>
      <c r="C356" t="s">
        <v>5754</v>
      </c>
      <c r="D356" t="s">
        <v>162</v>
      </c>
      <c r="E356" t="s">
        <v>1158</v>
      </c>
      <c r="F356" s="233" t="s">
        <v>1156</v>
      </c>
      <c r="G356" s="214">
        <v>1785.9099999999996</v>
      </c>
      <c r="H356" s="214">
        <v>1860.0199999999998</v>
      </c>
      <c r="I356" s="214">
        <v>2812.1</v>
      </c>
      <c r="J356" s="214">
        <v>3606.5</v>
      </c>
      <c r="K356" s="214">
        <v>5968.9</v>
      </c>
      <c r="L356" s="214">
        <v>4652.08</v>
      </c>
      <c r="M356" s="214">
        <v>27</v>
      </c>
      <c r="N356" s="214">
        <v>25</v>
      </c>
    </row>
    <row r="357" spans="1:14" x14ac:dyDescent="0.35">
      <c r="A357" t="s">
        <v>5757</v>
      </c>
      <c r="B357">
        <v>19115</v>
      </c>
      <c r="C357" t="s">
        <v>5754</v>
      </c>
      <c r="D357" t="s">
        <v>270</v>
      </c>
      <c r="E357" t="s">
        <v>1158</v>
      </c>
      <c r="F357" s="233" t="s">
        <v>1156</v>
      </c>
      <c r="G357" s="214">
        <v>454.43</v>
      </c>
      <c r="H357" s="214">
        <v>454.9500000000001</v>
      </c>
      <c r="I357" s="214">
        <v>399.5</v>
      </c>
      <c r="J357" s="214">
        <v>683.75</v>
      </c>
      <c r="K357" s="214">
        <v>707.45</v>
      </c>
      <c r="L357" s="214">
        <v>752.59</v>
      </c>
      <c r="M357" s="214">
        <v>18</v>
      </c>
      <c r="N357" s="214">
        <v>16</v>
      </c>
    </row>
    <row r="358" spans="1:14" x14ac:dyDescent="0.35">
      <c r="A358" t="s">
        <v>5757</v>
      </c>
      <c r="B358">
        <v>19135</v>
      </c>
      <c r="C358" t="s">
        <v>5754</v>
      </c>
      <c r="D358" t="s">
        <v>309</v>
      </c>
      <c r="E358" t="s">
        <v>1158</v>
      </c>
      <c r="F358" s="233" t="s">
        <v>1156</v>
      </c>
      <c r="G358" s="214">
        <v>1733.63</v>
      </c>
      <c r="H358" s="214">
        <v>1849.7700000000002</v>
      </c>
      <c r="I358" s="214">
        <v>3204.25</v>
      </c>
      <c r="J358" s="214">
        <v>4210</v>
      </c>
      <c r="K358" s="214">
        <v>6704.75</v>
      </c>
      <c r="L358" s="214">
        <v>5512.21</v>
      </c>
      <c r="M358" s="214">
        <v>25</v>
      </c>
      <c r="N358" s="214">
        <v>23</v>
      </c>
    </row>
    <row r="359" spans="1:14" x14ac:dyDescent="0.35">
      <c r="A359" t="s">
        <v>5757</v>
      </c>
      <c r="B359">
        <v>19315</v>
      </c>
      <c r="C359" t="s">
        <v>5756</v>
      </c>
      <c r="D359" t="s">
        <v>139</v>
      </c>
      <c r="E359" t="s">
        <v>1158</v>
      </c>
      <c r="F359" s="233" t="s">
        <v>1156</v>
      </c>
      <c r="G359" s="214">
        <v>356.76000000000005</v>
      </c>
      <c r="H359" s="214">
        <v>328.93</v>
      </c>
      <c r="I359" s="214">
        <v>2935</v>
      </c>
      <c r="J359" s="214">
        <v>5149.5</v>
      </c>
      <c r="K359" s="214">
        <v>2422.25</v>
      </c>
      <c r="L359" s="214">
        <v>2281</v>
      </c>
      <c r="M359" s="214">
        <v>26</v>
      </c>
      <c r="N359" s="214">
        <v>24</v>
      </c>
    </row>
    <row r="360" spans="1:14" x14ac:dyDescent="0.35">
      <c r="A360" t="s">
        <v>5757</v>
      </c>
      <c r="B360">
        <v>10152</v>
      </c>
      <c r="C360" t="s">
        <v>5756</v>
      </c>
      <c r="D360" t="s">
        <v>204</v>
      </c>
      <c r="E360" t="s">
        <v>1158</v>
      </c>
      <c r="F360" s="233" t="s">
        <v>1156</v>
      </c>
      <c r="G360" s="214">
        <v>2136.440000000001</v>
      </c>
      <c r="H360" s="214">
        <v>2117.2799999999997</v>
      </c>
      <c r="I360" s="214">
        <v>4716</v>
      </c>
      <c r="J360" s="214">
        <v>6182.7000000000007</v>
      </c>
      <c r="K360" s="214">
        <v>7584.0300000000016</v>
      </c>
      <c r="L360" s="214">
        <v>7123.49</v>
      </c>
      <c r="M360" s="214">
        <v>60</v>
      </c>
      <c r="N360" s="214">
        <v>58</v>
      </c>
    </row>
    <row r="361" spans="1:14" x14ac:dyDescent="0.35">
      <c r="A361" t="s">
        <v>5757</v>
      </c>
      <c r="B361">
        <v>88165</v>
      </c>
      <c r="C361" t="s">
        <v>5756</v>
      </c>
      <c r="D361" t="s">
        <v>281</v>
      </c>
      <c r="E361" t="s">
        <v>1158</v>
      </c>
      <c r="F361" s="233" t="s">
        <v>1156</v>
      </c>
      <c r="G361" s="214">
        <v>3000.8000000000015</v>
      </c>
      <c r="H361" s="214">
        <v>3051.94</v>
      </c>
      <c r="I361" s="214">
        <v>5502.1500000000005</v>
      </c>
      <c r="J361" s="214">
        <v>7902.95</v>
      </c>
      <c r="K361" s="214">
        <v>8499.8500000000022</v>
      </c>
      <c r="L361" s="214">
        <v>8225.91</v>
      </c>
      <c r="M361" s="214">
        <v>122</v>
      </c>
      <c r="N361" s="214">
        <v>109</v>
      </c>
    </row>
    <row r="362" spans="1:14" x14ac:dyDescent="0.35">
      <c r="A362" t="s">
        <v>5757</v>
      </c>
      <c r="B362">
        <v>19505</v>
      </c>
      <c r="C362" t="s">
        <v>338</v>
      </c>
      <c r="D362" t="s">
        <v>338</v>
      </c>
      <c r="E362" t="s">
        <v>1158</v>
      </c>
      <c r="F362" s="233" t="s">
        <v>1156</v>
      </c>
      <c r="G362" s="214">
        <v>0</v>
      </c>
      <c r="H362" s="214">
        <v>0</v>
      </c>
      <c r="I362" s="214">
        <v>1748.25</v>
      </c>
      <c r="J362" s="214">
        <v>2044.25</v>
      </c>
      <c r="K362" s="214">
        <v>0</v>
      </c>
      <c r="L362" s="214">
        <v>0</v>
      </c>
      <c r="M362" s="214">
        <v>0</v>
      </c>
      <c r="N362" s="214">
        <v>0</v>
      </c>
    </row>
    <row r="363" spans="1:14" x14ac:dyDescent="0.35">
      <c r="A363" t="s">
        <v>5757</v>
      </c>
      <c r="B363">
        <v>19215</v>
      </c>
      <c r="C363" t="s">
        <v>5755</v>
      </c>
      <c r="D363" t="s">
        <v>69</v>
      </c>
      <c r="E363" t="s">
        <v>1158</v>
      </c>
      <c r="F363" s="233" t="s">
        <v>1156</v>
      </c>
      <c r="G363" s="214">
        <v>0.56999999999999995</v>
      </c>
      <c r="H363" s="214">
        <v>0</v>
      </c>
      <c r="I363" s="214">
        <v>0</v>
      </c>
      <c r="J363" s="214">
        <v>0</v>
      </c>
      <c r="K363" s="214">
        <v>35</v>
      </c>
      <c r="L363" s="214">
        <v>10</v>
      </c>
      <c r="M363" s="214">
        <v>1</v>
      </c>
      <c r="N363" s="214">
        <v>1</v>
      </c>
    </row>
    <row r="364" spans="1:14" x14ac:dyDescent="0.35">
      <c r="A364" t="s">
        <v>5757</v>
      </c>
      <c r="B364">
        <v>19215</v>
      </c>
      <c r="C364" t="s">
        <v>5755</v>
      </c>
      <c r="D364" t="s">
        <v>70</v>
      </c>
      <c r="E364" t="s">
        <v>1158</v>
      </c>
      <c r="F364" s="233" t="s">
        <v>1156</v>
      </c>
      <c r="G364" s="214">
        <v>878.06</v>
      </c>
      <c r="H364" s="214">
        <v>900.11</v>
      </c>
      <c r="I364" s="214">
        <v>4076.75</v>
      </c>
      <c r="J364" s="214">
        <v>5923.5</v>
      </c>
      <c r="K364" s="214">
        <v>3575</v>
      </c>
      <c r="L364" s="214">
        <v>3031</v>
      </c>
      <c r="M364" s="214">
        <v>44</v>
      </c>
      <c r="N364" s="214">
        <v>36</v>
      </c>
    </row>
    <row r="365" spans="1:14" x14ac:dyDescent="0.35">
      <c r="A365" t="s">
        <v>5757</v>
      </c>
      <c r="B365">
        <v>19215</v>
      </c>
      <c r="C365" t="s">
        <v>5755</v>
      </c>
      <c r="D365" t="s">
        <v>110</v>
      </c>
      <c r="E365" t="s">
        <v>1158</v>
      </c>
      <c r="F365" s="233" t="s">
        <v>1156</v>
      </c>
      <c r="G365" s="214">
        <v>18.03</v>
      </c>
      <c r="H365" s="214">
        <v>18.38</v>
      </c>
      <c r="I365" s="214">
        <v>0</v>
      </c>
      <c r="J365" s="214">
        <v>0</v>
      </c>
      <c r="K365" s="214">
        <v>151.25</v>
      </c>
      <c r="L365" s="214">
        <v>123</v>
      </c>
      <c r="M365" s="214">
        <v>1</v>
      </c>
      <c r="N365" s="214">
        <v>1</v>
      </c>
    </row>
    <row r="366" spans="1:14" x14ac:dyDescent="0.35">
      <c r="A366" t="s">
        <v>5757</v>
      </c>
      <c r="B366">
        <v>19205</v>
      </c>
      <c r="C366" t="s">
        <v>5755</v>
      </c>
      <c r="D366" t="s">
        <v>227</v>
      </c>
      <c r="E366" t="s">
        <v>1158</v>
      </c>
      <c r="F366" s="233" t="s">
        <v>1156</v>
      </c>
      <c r="G366" s="214">
        <v>510.06999999999994</v>
      </c>
      <c r="H366" s="214">
        <v>613.72</v>
      </c>
      <c r="I366" s="214">
        <v>1962.75</v>
      </c>
      <c r="J366" s="214">
        <v>2931.25</v>
      </c>
      <c r="K366" s="214">
        <v>2389.25</v>
      </c>
      <c r="L366" s="214">
        <v>1986</v>
      </c>
      <c r="M366" s="214">
        <v>15</v>
      </c>
      <c r="N366" s="214">
        <v>14</v>
      </c>
    </row>
    <row r="367" spans="1:14" x14ac:dyDescent="0.35">
      <c r="A367" t="s">
        <v>5757</v>
      </c>
      <c r="B367">
        <v>19205</v>
      </c>
      <c r="C367" t="s">
        <v>5755</v>
      </c>
      <c r="D367" t="s">
        <v>5042</v>
      </c>
      <c r="E367" t="s">
        <v>1158</v>
      </c>
      <c r="F367" s="233" t="s">
        <v>1156</v>
      </c>
      <c r="G367" s="214">
        <v>0</v>
      </c>
      <c r="H367" s="214">
        <v>0</v>
      </c>
      <c r="I367" s="214">
        <v>0</v>
      </c>
      <c r="J367" s="214">
        <v>0</v>
      </c>
      <c r="K367" s="214">
        <v>0</v>
      </c>
      <c r="L367" s="214">
        <v>0</v>
      </c>
      <c r="M367" s="214">
        <v>0</v>
      </c>
      <c r="N367" s="214">
        <v>0</v>
      </c>
    </row>
    <row r="368" spans="1:14" x14ac:dyDescent="0.35">
      <c r="A368" t="s">
        <v>5757</v>
      </c>
      <c r="B368">
        <v>19205</v>
      </c>
      <c r="C368" t="s">
        <v>5755</v>
      </c>
      <c r="D368" t="s">
        <v>5394</v>
      </c>
      <c r="E368" t="s">
        <v>1158</v>
      </c>
      <c r="F368" s="233" t="s">
        <v>1156</v>
      </c>
      <c r="G368" s="214">
        <v>0</v>
      </c>
      <c r="H368" s="214">
        <v>0</v>
      </c>
      <c r="I368" s="214">
        <v>0</v>
      </c>
      <c r="J368" s="214">
        <v>0</v>
      </c>
      <c r="K368" s="214">
        <v>0</v>
      </c>
      <c r="L368" s="214">
        <v>0</v>
      </c>
      <c r="M368" s="214">
        <v>0</v>
      </c>
      <c r="N368" s="214">
        <v>0</v>
      </c>
    </row>
    <row r="369" spans="1:14" x14ac:dyDescent="0.35">
      <c r="A369" t="s">
        <v>5757</v>
      </c>
      <c r="B369">
        <v>19215</v>
      </c>
      <c r="C369" t="s">
        <v>5755</v>
      </c>
      <c r="D369" t="s">
        <v>5071</v>
      </c>
      <c r="E369" t="s">
        <v>1158</v>
      </c>
      <c r="F369" s="233" t="s">
        <v>1156</v>
      </c>
      <c r="G369" s="214">
        <v>0</v>
      </c>
      <c r="H369" s="214">
        <v>0</v>
      </c>
      <c r="I369" s="214">
        <v>0</v>
      </c>
      <c r="J369" s="214">
        <v>0</v>
      </c>
      <c r="K369" s="214">
        <v>0</v>
      </c>
      <c r="L369" s="214">
        <v>0</v>
      </c>
      <c r="M369" s="214">
        <v>0</v>
      </c>
      <c r="N369" s="214">
        <v>0</v>
      </c>
    </row>
    <row r="370" spans="1:14" x14ac:dyDescent="0.35">
      <c r="A370" t="s">
        <v>5757</v>
      </c>
      <c r="B370">
        <v>19215</v>
      </c>
      <c r="C370" t="s">
        <v>5755</v>
      </c>
      <c r="D370" t="s">
        <v>5265</v>
      </c>
      <c r="E370" t="s">
        <v>1158</v>
      </c>
      <c r="F370" s="233" t="s">
        <v>1156</v>
      </c>
      <c r="G370" s="214">
        <v>0</v>
      </c>
      <c r="H370" s="214">
        <v>0</v>
      </c>
      <c r="I370" s="214">
        <v>0</v>
      </c>
      <c r="J370" s="214">
        <v>0</v>
      </c>
      <c r="K370" s="214">
        <v>0</v>
      </c>
      <c r="L370" s="214">
        <v>0</v>
      </c>
      <c r="M370" s="214">
        <v>0</v>
      </c>
      <c r="N370" s="214">
        <v>0</v>
      </c>
    </row>
    <row r="371" spans="1:14" x14ac:dyDescent="0.35">
      <c r="A371" t="s">
        <v>5757</v>
      </c>
      <c r="B371">
        <v>19215</v>
      </c>
      <c r="C371" t="s">
        <v>5755</v>
      </c>
      <c r="D371" t="s">
        <v>5396</v>
      </c>
      <c r="E371" t="s">
        <v>1158</v>
      </c>
      <c r="F371" s="233" t="s">
        <v>1156</v>
      </c>
      <c r="G371" s="214">
        <v>0</v>
      </c>
      <c r="H371" s="214">
        <v>0</v>
      </c>
      <c r="I371" s="214">
        <v>0</v>
      </c>
      <c r="J371" s="214">
        <v>0</v>
      </c>
      <c r="K371" s="214">
        <v>0</v>
      </c>
      <c r="L371" s="214">
        <v>0</v>
      </c>
      <c r="M371" s="214">
        <v>0</v>
      </c>
      <c r="N371" s="214">
        <v>0</v>
      </c>
    </row>
    <row r="372" spans="1:14" x14ac:dyDescent="0.35">
      <c r="A372" t="s">
        <v>5757</v>
      </c>
      <c r="B372">
        <v>19215</v>
      </c>
      <c r="C372" t="s">
        <v>5755</v>
      </c>
      <c r="D372" t="s">
        <v>5397</v>
      </c>
      <c r="E372" t="s">
        <v>1158</v>
      </c>
      <c r="F372" s="233" t="s">
        <v>1156</v>
      </c>
      <c r="G372" s="214">
        <v>0</v>
      </c>
      <c r="H372" s="214">
        <v>0</v>
      </c>
      <c r="I372" s="214">
        <v>0</v>
      </c>
      <c r="J372" s="214">
        <v>0</v>
      </c>
      <c r="K372" s="214">
        <v>0</v>
      </c>
      <c r="L372" s="214">
        <v>0</v>
      </c>
      <c r="M372" s="214">
        <v>0</v>
      </c>
      <c r="N372" s="214">
        <v>0</v>
      </c>
    </row>
    <row r="373" spans="1:14" x14ac:dyDescent="0.35">
      <c r="A373" t="s">
        <v>5757</v>
      </c>
      <c r="B373">
        <v>19215</v>
      </c>
      <c r="C373" t="s">
        <v>5755</v>
      </c>
      <c r="D373" t="s">
        <v>5753</v>
      </c>
      <c r="E373" t="s">
        <v>1158</v>
      </c>
      <c r="F373" s="233" t="s">
        <v>1156</v>
      </c>
      <c r="G373" s="214">
        <v>0</v>
      </c>
      <c r="H373" s="214">
        <v>0</v>
      </c>
      <c r="I373" s="214">
        <v>0</v>
      </c>
      <c r="J373" s="214">
        <v>0</v>
      </c>
      <c r="K373" s="214">
        <v>0</v>
      </c>
      <c r="L373" s="214">
        <v>0</v>
      </c>
      <c r="M373" s="214">
        <v>0</v>
      </c>
      <c r="N373" s="214">
        <v>0</v>
      </c>
    </row>
    <row r="374" spans="1:14" x14ac:dyDescent="0.35">
      <c r="A374" t="s">
        <v>5757</v>
      </c>
      <c r="B374">
        <v>19215</v>
      </c>
      <c r="C374" t="s">
        <v>5755</v>
      </c>
      <c r="D374" t="s">
        <v>5721</v>
      </c>
      <c r="E374" t="s">
        <v>1158</v>
      </c>
      <c r="F374" s="233" t="s">
        <v>1156</v>
      </c>
      <c r="G374" s="214">
        <v>0</v>
      </c>
      <c r="H374" s="214">
        <v>0</v>
      </c>
      <c r="I374" s="214">
        <v>0</v>
      </c>
      <c r="J374" s="214">
        <v>0</v>
      </c>
      <c r="K374" s="214">
        <v>0</v>
      </c>
      <c r="L374" s="214">
        <v>0</v>
      </c>
      <c r="M374" s="214">
        <v>0</v>
      </c>
      <c r="N374" s="214">
        <v>0</v>
      </c>
    </row>
    <row r="375" spans="1:14" x14ac:dyDescent="0.35">
      <c r="A375" t="s">
        <v>5757</v>
      </c>
      <c r="B375">
        <v>19215</v>
      </c>
      <c r="C375" t="s">
        <v>5755</v>
      </c>
      <c r="D375" t="s">
        <v>5752</v>
      </c>
      <c r="E375" t="s">
        <v>1158</v>
      </c>
      <c r="F375" s="233" t="s">
        <v>1156</v>
      </c>
      <c r="G375" s="214">
        <v>0</v>
      </c>
      <c r="H375" s="214">
        <v>0</v>
      </c>
      <c r="I375" s="214">
        <v>0</v>
      </c>
      <c r="J375" s="214">
        <v>0</v>
      </c>
      <c r="K375" s="214">
        <v>0</v>
      </c>
      <c r="L375" s="214">
        <v>0</v>
      </c>
      <c r="M375" s="214">
        <v>0</v>
      </c>
      <c r="N375" s="214">
        <v>0</v>
      </c>
    </row>
    <row r="376" spans="1:14" x14ac:dyDescent="0.35">
      <c r="A376" t="s">
        <v>5757</v>
      </c>
      <c r="B376">
        <v>19215</v>
      </c>
      <c r="C376" t="s">
        <v>5755</v>
      </c>
      <c r="D376" t="s">
        <v>5098</v>
      </c>
      <c r="E376" t="s">
        <v>1158</v>
      </c>
      <c r="F376" s="233" t="s">
        <v>1156</v>
      </c>
      <c r="G376" s="214">
        <v>0</v>
      </c>
      <c r="H376" s="214">
        <v>0</v>
      </c>
      <c r="I376" s="214">
        <v>0</v>
      </c>
      <c r="J376" s="214">
        <v>0</v>
      </c>
      <c r="K376" s="214">
        <v>0</v>
      </c>
      <c r="L376" s="214">
        <v>0</v>
      </c>
      <c r="M376" s="214">
        <v>0</v>
      </c>
      <c r="N376" s="214">
        <v>0</v>
      </c>
    </row>
    <row r="377" spans="1:14" x14ac:dyDescent="0.35">
      <c r="A377" t="s">
        <v>5757</v>
      </c>
      <c r="B377">
        <v>19225</v>
      </c>
      <c r="C377" t="s">
        <v>5755</v>
      </c>
      <c r="D377" t="s">
        <v>343</v>
      </c>
      <c r="E377" t="s">
        <v>1158</v>
      </c>
      <c r="F377" s="233" t="s">
        <v>1156</v>
      </c>
      <c r="G377" s="214">
        <v>390.90000000000003</v>
      </c>
      <c r="H377" s="214">
        <v>394.04</v>
      </c>
      <c r="I377" s="214">
        <v>1707.6</v>
      </c>
      <c r="J377" s="214">
        <v>2200.39</v>
      </c>
      <c r="K377" s="214">
        <v>949.5</v>
      </c>
      <c r="L377" s="214">
        <v>598.62000000000012</v>
      </c>
      <c r="M377" s="214">
        <v>11</v>
      </c>
      <c r="N377" s="214">
        <v>8</v>
      </c>
    </row>
    <row r="378" spans="1:14" x14ac:dyDescent="0.35">
      <c r="A378" t="s">
        <v>5757</v>
      </c>
      <c r="B378">
        <v>19235</v>
      </c>
      <c r="C378" t="s">
        <v>5755</v>
      </c>
      <c r="D378" t="s">
        <v>361</v>
      </c>
      <c r="E378" t="s">
        <v>1158</v>
      </c>
      <c r="F378" s="233" t="s">
        <v>1156</v>
      </c>
      <c r="G378" s="214">
        <v>306.43</v>
      </c>
      <c r="H378" s="214">
        <v>302.95</v>
      </c>
      <c r="I378" s="214">
        <v>852.75</v>
      </c>
      <c r="J378" s="214">
        <v>1693.5</v>
      </c>
      <c r="K378" s="214">
        <v>422</v>
      </c>
      <c r="L378" s="214">
        <v>333.9</v>
      </c>
      <c r="M378" s="214">
        <v>10</v>
      </c>
      <c r="N378" s="214">
        <v>7</v>
      </c>
    </row>
    <row r="379" spans="1:14" x14ac:dyDescent="0.35">
      <c r="A379" t="s">
        <v>5757</v>
      </c>
      <c r="B379">
        <v>19325</v>
      </c>
      <c r="C379" t="s">
        <v>5755</v>
      </c>
      <c r="D379" t="s">
        <v>1257</v>
      </c>
      <c r="E379" t="s">
        <v>1158</v>
      </c>
      <c r="F379" s="233" t="s">
        <v>1156</v>
      </c>
      <c r="G379" s="214">
        <v>0</v>
      </c>
      <c r="H379" s="214">
        <v>0</v>
      </c>
      <c r="I379" s="214">
        <v>736</v>
      </c>
      <c r="J379" s="214">
        <v>1707.5</v>
      </c>
      <c r="K379" s="214">
        <v>0</v>
      </c>
      <c r="L379" s="214">
        <v>0</v>
      </c>
      <c r="M379" s="214">
        <v>0</v>
      </c>
      <c r="N379" s="214">
        <v>0</v>
      </c>
    </row>
    <row r="380" spans="1:14" x14ac:dyDescent="0.35">
      <c r="A380" t="s">
        <v>5757</v>
      </c>
      <c r="B380">
        <v>19145</v>
      </c>
      <c r="C380" t="s">
        <v>5754</v>
      </c>
      <c r="D380" t="s">
        <v>4</v>
      </c>
      <c r="E380" t="s">
        <v>1159</v>
      </c>
      <c r="F380" s="233" t="s">
        <v>1156</v>
      </c>
      <c r="G380" s="214">
        <v>0</v>
      </c>
      <c r="H380" s="214">
        <v>0</v>
      </c>
      <c r="I380" s="214">
        <v>1053.5</v>
      </c>
      <c r="J380" s="214">
        <v>1556.5</v>
      </c>
      <c r="K380" s="214">
        <v>0</v>
      </c>
      <c r="L380" s="214">
        <v>0</v>
      </c>
      <c r="M380" s="214">
        <v>0</v>
      </c>
      <c r="N380" s="214">
        <v>0</v>
      </c>
    </row>
    <row r="381" spans="1:14" x14ac:dyDescent="0.35">
      <c r="A381" t="s">
        <v>5757</v>
      </c>
      <c r="B381">
        <v>19105</v>
      </c>
      <c r="C381" t="s">
        <v>5754</v>
      </c>
      <c r="D381" t="s">
        <v>35</v>
      </c>
      <c r="E381" t="s">
        <v>1159</v>
      </c>
      <c r="F381" s="233" t="s">
        <v>1156</v>
      </c>
      <c r="G381" s="214">
        <v>1816.2200000000003</v>
      </c>
      <c r="H381" s="214">
        <v>1833.2699999999998</v>
      </c>
      <c r="I381" s="214">
        <v>1539.67</v>
      </c>
      <c r="J381" s="214">
        <v>2413.4700000000003</v>
      </c>
      <c r="K381" s="214">
        <v>2194.98</v>
      </c>
      <c r="L381" s="214">
        <v>2155.6400000000003</v>
      </c>
      <c r="M381" s="214">
        <v>17</v>
      </c>
      <c r="N381" s="214">
        <v>17</v>
      </c>
    </row>
    <row r="382" spans="1:14" x14ac:dyDescent="0.35">
      <c r="A382" t="s">
        <v>5757</v>
      </c>
      <c r="B382">
        <v>19145</v>
      </c>
      <c r="C382" t="s">
        <v>5754</v>
      </c>
      <c r="D382" t="s">
        <v>63</v>
      </c>
      <c r="E382" t="s">
        <v>1159</v>
      </c>
      <c r="F382" s="233" t="s">
        <v>1156</v>
      </c>
      <c r="G382" s="214">
        <v>372.73</v>
      </c>
      <c r="H382" s="214">
        <v>362.66999999999996</v>
      </c>
      <c r="I382" s="214">
        <v>0</v>
      </c>
      <c r="J382" s="214">
        <v>0</v>
      </c>
      <c r="K382" s="214">
        <v>1312.75</v>
      </c>
      <c r="L382" s="214">
        <v>1058</v>
      </c>
      <c r="M382" s="214">
        <v>10</v>
      </c>
      <c r="N382" s="214">
        <v>10</v>
      </c>
    </row>
    <row r="383" spans="1:14" x14ac:dyDescent="0.35">
      <c r="A383" t="s">
        <v>5757</v>
      </c>
      <c r="B383">
        <v>19125</v>
      </c>
      <c r="C383" t="s">
        <v>5754</v>
      </c>
      <c r="D383" t="s">
        <v>162</v>
      </c>
      <c r="E383" t="s">
        <v>1159</v>
      </c>
      <c r="F383" s="233" t="s">
        <v>1156</v>
      </c>
      <c r="G383" s="214">
        <v>3004.3100000000013</v>
      </c>
      <c r="H383" s="214">
        <v>3346.32</v>
      </c>
      <c r="I383" s="214">
        <v>2613.5500000000002</v>
      </c>
      <c r="J383" s="214">
        <v>3383.45</v>
      </c>
      <c r="K383" s="214">
        <v>4626.45</v>
      </c>
      <c r="L383" s="214">
        <v>4260.74</v>
      </c>
      <c r="M383" s="214">
        <v>42</v>
      </c>
      <c r="N383" s="214">
        <v>38</v>
      </c>
    </row>
    <row r="384" spans="1:14" x14ac:dyDescent="0.35">
      <c r="A384" t="s">
        <v>5757</v>
      </c>
      <c r="B384">
        <v>19115</v>
      </c>
      <c r="C384" t="s">
        <v>5754</v>
      </c>
      <c r="D384" t="s">
        <v>270</v>
      </c>
      <c r="E384" t="s">
        <v>1159</v>
      </c>
      <c r="F384" s="233" t="s">
        <v>1156</v>
      </c>
      <c r="G384" s="214">
        <v>309.69000000000005</v>
      </c>
      <c r="H384" s="214">
        <v>313.89</v>
      </c>
      <c r="I384" s="214">
        <v>274</v>
      </c>
      <c r="J384" s="214">
        <v>545</v>
      </c>
      <c r="K384" s="214">
        <v>624.79999999999995</v>
      </c>
      <c r="L384" s="214">
        <v>611.36</v>
      </c>
      <c r="M384" s="214">
        <v>14</v>
      </c>
      <c r="N384" s="214">
        <v>12</v>
      </c>
    </row>
    <row r="385" spans="1:14" x14ac:dyDescent="0.35">
      <c r="A385" t="s">
        <v>5757</v>
      </c>
      <c r="B385">
        <v>19135</v>
      </c>
      <c r="C385" t="s">
        <v>5754</v>
      </c>
      <c r="D385" t="s">
        <v>309</v>
      </c>
      <c r="E385" t="s">
        <v>1159</v>
      </c>
      <c r="F385" s="233" t="s">
        <v>1156</v>
      </c>
      <c r="G385" s="214">
        <v>1140.4499999999998</v>
      </c>
      <c r="H385" s="214">
        <v>1348.7300000000005</v>
      </c>
      <c r="I385" s="214">
        <v>3197.75</v>
      </c>
      <c r="J385" s="214">
        <v>4154.75</v>
      </c>
      <c r="K385" s="214">
        <v>3021.8900000000003</v>
      </c>
      <c r="L385" s="214">
        <v>3016.18</v>
      </c>
      <c r="M385" s="214">
        <v>22</v>
      </c>
      <c r="N385" s="214">
        <v>15</v>
      </c>
    </row>
    <row r="386" spans="1:14" x14ac:dyDescent="0.35">
      <c r="A386" t="s">
        <v>5757</v>
      </c>
      <c r="B386">
        <v>19315</v>
      </c>
      <c r="C386" t="s">
        <v>5756</v>
      </c>
      <c r="D386" t="s">
        <v>139</v>
      </c>
      <c r="E386" t="s">
        <v>1159</v>
      </c>
      <c r="F386" s="233" t="s">
        <v>1156</v>
      </c>
      <c r="G386" s="214">
        <v>805.85000000000014</v>
      </c>
      <c r="H386" s="214">
        <v>778.95000000000027</v>
      </c>
      <c r="I386" s="214">
        <v>3078</v>
      </c>
      <c r="J386" s="214">
        <v>5353.5</v>
      </c>
      <c r="K386" s="214">
        <v>5406.25</v>
      </c>
      <c r="L386" s="214">
        <v>3762</v>
      </c>
      <c r="M386" s="214">
        <v>37</v>
      </c>
      <c r="N386" s="214">
        <v>36</v>
      </c>
    </row>
    <row r="387" spans="1:14" x14ac:dyDescent="0.35">
      <c r="A387" t="s">
        <v>5757</v>
      </c>
      <c r="B387">
        <v>10152</v>
      </c>
      <c r="C387" t="s">
        <v>5756</v>
      </c>
      <c r="D387" t="s">
        <v>204</v>
      </c>
      <c r="E387" t="s">
        <v>1159</v>
      </c>
      <c r="F387" s="233" t="s">
        <v>1156</v>
      </c>
      <c r="G387" s="214">
        <v>2641.0600000000018</v>
      </c>
      <c r="H387" s="214">
        <v>2701.7300000000023</v>
      </c>
      <c r="I387" s="214">
        <v>5418.5</v>
      </c>
      <c r="J387" s="214">
        <v>6807.6999999999989</v>
      </c>
      <c r="K387" s="214">
        <v>7732.2100000000028</v>
      </c>
      <c r="L387" s="214">
        <v>8025.569999999997</v>
      </c>
      <c r="M387" s="214">
        <v>49</v>
      </c>
      <c r="N387" s="214">
        <v>41</v>
      </c>
    </row>
    <row r="388" spans="1:14" x14ac:dyDescent="0.35">
      <c r="A388" t="s">
        <v>5757</v>
      </c>
      <c r="B388">
        <v>88165</v>
      </c>
      <c r="C388" t="s">
        <v>5756</v>
      </c>
      <c r="D388" t="s">
        <v>281</v>
      </c>
      <c r="E388" t="s">
        <v>1159</v>
      </c>
      <c r="F388" s="233" t="s">
        <v>1156</v>
      </c>
      <c r="G388" s="214">
        <v>3412.8700000000003</v>
      </c>
      <c r="H388" s="214">
        <v>3375.0899999999997</v>
      </c>
      <c r="I388" s="214">
        <v>4402.0499999999993</v>
      </c>
      <c r="J388" s="214">
        <v>7713.5</v>
      </c>
      <c r="K388" s="214">
        <v>7056.9000000000005</v>
      </c>
      <c r="L388" s="214">
        <v>6472.84</v>
      </c>
      <c r="M388" s="214">
        <v>99</v>
      </c>
      <c r="N388" s="214">
        <v>88</v>
      </c>
    </row>
    <row r="389" spans="1:14" x14ac:dyDescent="0.35">
      <c r="A389" t="s">
        <v>5757</v>
      </c>
      <c r="B389">
        <v>19505</v>
      </c>
      <c r="C389" t="s">
        <v>338</v>
      </c>
      <c r="D389" t="s">
        <v>338</v>
      </c>
      <c r="E389" t="s">
        <v>1159</v>
      </c>
      <c r="F389" s="233" t="s">
        <v>1156</v>
      </c>
      <c r="G389" s="214">
        <v>0</v>
      </c>
      <c r="H389" s="214">
        <v>0</v>
      </c>
      <c r="I389" s="214">
        <v>1596.5</v>
      </c>
      <c r="J389" s="214">
        <v>2100.7399999999998</v>
      </c>
      <c r="K389" s="214">
        <v>0</v>
      </c>
      <c r="L389" s="214">
        <v>0</v>
      </c>
      <c r="M389" s="214">
        <v>0</v>
      </c>
      <c r="N389" s="214">
        <v>0</v>
      </c>
    </row>
    <row r="390" spans="1:14" x14ac:dyDescent="0.35">
      <c r="A390" t="s">
        <v>5757</v>
      </c>
      <c r="B390">
        <v>19215</v>
      </c>
      <c r="C390" t="s">
        <v>5755</v>
      </c>
      <c r="D390" t="s">
        <v>69</v>
      </c>
      <c r="E390" t="s">
        <v>1159</v>
      </c>
      <c r="F390" s="233" t="s">
        <v>1156</v>
      </c>
      <c r="G390" s="214">
        <v>0</v>
      </c>
      <c r="H390" s="214">
        <v>0</v>
      </c>
      <c r="I390" s="214">
        <v>0</v>
      </c>
      <c r="J390" s="214">
        <v>0</v>
      </c>
      <c r="K390" s="214">
        <v>0</v>
      </c>
      <c r="L390" s="214">
        <v>0</v>
      </c>
      <c r="M390" s="214">
        <v>0</v>
      </c>
      <c r="N390" s="214">
        <v>0</v>
      </c>
    </row>
    <row r="391" spans="1:14" x14ac:dyDescent="0.35">
      <c r="A391" t="s">
        <v>5757</v>
      </c>
      <c r="B391">
        <v>19215</v>
      </c>
      <c r="C391" t="s">
        <v>5755</v>
      </c>
      <c r="D391" t="s">
        <v>70</v>
      </c>
      <c r="E391" t="s">
        <v>1159</v>
      </c>
      <c r="F391" s="233" t="s">
        <v>1156</v>
      </c>
      <c r="G391" s="214">
        <v>1048.6199999999999</v>
      </c>
      <c r="H391" s="214">
        <v>1117.7900000000002</v>
      </c>
      <c r="I391" s="214">
        <v>4089</v>
      </c>
      <c r="J391" s="214">
        <v>5858.5</v>
      </c>
      <c r="K391" s="214">
        <v>4119.8500000000004</v>
      </c>
      <c r="L391" s="214">
        <v>3531.5</v>
      </c>
      <c r="M391" s="214">
        <v>36</v>
      </c>
      <c r="N391" s="214">
        <v>31</v>
      </c>
    </row>
    <row r="392" spans="1:14" x14ac:dyDescent="0.35">
      <c r="A392" t="s">
        <v>5757</v>
      </c>
      <c r="B392">
        <v>19215</v>
      </c>
      <c r="C392" t="s">
        <v>5755</v>
      </c>
      <c r="D392" t="s">
        <v>110</v>
      </c>
      <c r="E392" t="s">
        <v>1159</v>
      </c>
      <c r="F392" s="233" t="s">
        <v>1156</v>
      </c>
      <c r="G392" s="214">
        <v>0</v>
      </c>
      <c r="H392" s="214">
        <v>0</v>
      </c>
      <c r="I392" s="214">
        <v>0</v>
      </c>
      <c r="J392" s="214">
        <v>0</v>
      </c>
      <c r="K392" s="214">
        <v>0</v>
      </c>
      <c r="L392" s="214">
        <v>0</v>
      </c>
      <c r="M392" s="214">
        <v>0</v>
      </c>
      <c r="N392" s="214">
        <v>0</v>
      </c>
    </row>
    <row r="393" spans="1:14" x14ac:dyDescent="0.35">
      <c r="A393" t="s">
        <v>5757</v>
      </c>
      <c r="B393">
        <v>19205</v>
      </c>
      <c r="C393" t="s">
        <v>5755</v>
      </c>
      <c r="D393" t="s">
        <v>227</v>
      </c>
      <c r="E393" t="s">
        <v>1159</v>
      </c>
      <c r="F393" s="233" t="s">
        <v>1156</v>
      </c>
      <c r="G393" s="214">
        <v>474.04999999999995</v>
      </c>
      <c r="H393" s="214">
        <v>564.1400000000001</v>
      </c>
      <c r="I393" s="214">
        <v>2263.5</v>
      </c>
      <c r="J393" s="214">
        <v>3036.25</v>
      </c>
      <c r="K393" s="214">
        <v>1940.5</v>
      </c>
      <c r="L393" s="214">
        <v>1440</v>
      </c>
      <c r="M393" s="214">
        <v>12</v>
      </c>
      <c r="N393" s="214">
        <v>11</v>
      </c>
    </row>
    <row r="394" spans="1:14" x14ac:dyDescent="0.35">
      <c r="A394" t="s">
        <v>5757</v>
      </c>
      <c r="B394">
        <v>19205</v>
      </c>
      <c r="C394" t="s">
        <v>5755</v>
      </c>
      <c r="D394" t="s">
        <v>5042</v>
      </c>
      <c r="E394" t="s">
        <v>1159</v>
      </c>
      <c r="F394" s="233" t="s">
        <v>1156</v>
      </c>
      <c r="G394" s="214">
        <v>0</v>
      </c>
      <c r="H394" s="214">
        <v>0</v>
      </c>
      <c r="I394" s="214">
        <v>0</v>
      </c>
      <c r="J394" s="214">
        <v>0</v>
      </c>
      <c r="K394" s="214">
        <v>0</v>
      </c>
      <c r="L394" s="214">
        <v>0</v>
      </c>
      <c r="M394" s="214">
        <v>0</v>
      </c>
      <c r="N394" s="214">
        <v>0</v>
      </c>
    </row>
    <row r="395" spans="1:14" x14ac:dyDescent="0.35">
      <c r="A395" t="s">
        <v>5757</v>
      </c>
      <c r="B395">
        <v>19205</v>
      </c>
      <c r="C395" t="s">
        <v>5755</v>
      </c>
      <c r="D395" t="s">
        <v>5394</v>
      </c>
      <c r="E395" t="s">
        <v>1159</v>
      </c>
      <c r="F395" s="233" t="s">
        <v>1156</v>
      </c>
      <c r="G395" s="214">
        <v>0</v>
      </c>
      <c r="H395" s="214">
        <v>0</v>
      </c>
      <c r="I395" s="214">
        <v>0</v>
      </c>
      <c r="J395" s="214">
        <v>0</v>
      </c>
      <c r="K395" s="214">
        <v>0</v>
      </c>
      <c r="L395" s="214">
        <v>0</v>
      </c>
      <c r="M395" s="214">
        <v>0</v>
      </c>
      <c r="N395" s="214">
        <v>0</v>
      </c>
    </row>
    <row r="396" spans="1:14" x14ac:dyDescent="0.35">
      <c r="A396" t="s">
        <v>5757</v>
      </c>
      <c r="B396">
        <v>19215</v>
      </c>
      <c r="C396" t="s">
        <v>5755</v>
      </c>
      <c r="D396" t="s">
        <v>5071</v>
      </c>
      <c r="E396" t="s">
        <v>1159</v>
      </c>
      <c r="F396" s="233" t="s">
        <v>1156</v>
      </c>
      <c r="G396" s="214">
        <v>0</v>
      </c>
      <c r="H396" s="214">
        <v>0</v>
      </c>
      <c r="I396" s="214">
        <v>0</v>
      </c>
      <c r="J396" s="214">
        <v>0</v>
      </c>
      <c r="K396" s="214">
        <v>0</v>
      </c>
      <c r="L396" s="214">
        <v>0</v>
      </c>
      <c r="M396" s="214">
        <v>0</v>
      </c>
      <c r="N396" s="214">
        <v>0</v>
      </c>
    </row>
    <row r="397" spans="1:14" x14ac:dyDescent="0.35">
      <c r="A397" t="s">
        <v>5757</v>
      </c>
      <c r="B397">
        <v>19215</v>
      </c>
      <c r="C397" t="s">
        <v>5755</v>
      </c>
      <c r="D397" t="s">
        <v>5265</v>
      </c>
      <c r="E397" t="s">
        <v>1159</v>
      </c>
      <c r="F397" s="233" t="s">
        <v>1156</v>
      </c>
      <c r="G397" s="214">
        <v>0</v>
      </c>
      <c r="H397" s="214">
        <v>0</v>
      </c>
      <c r="I397" s="214">
        <v>0</v>
      </c>
      <c r="J397" s="214">
        <v>0</v>
      </c>
      <c r="K397" s="214">
        <v>0</v>
      </c>
      <c r="L397" s="214">
        <v>0</v>
      </c>
      <c r="M397" s="214">
        <v>0</v>
      </c>
      <c r="N397" s="214">
        <v>0</v>
      </c>
    </row>
    <row r="398" spans="1:14" x14ac:dyDescent="0.35">
      <c r="A398" t="s">
        <v>5757</v>
      </c>
      <c r="B398">
        <v>19215</v>
      </c>
      <c r="C398" t="s">
        <v>5755</v>
      </c>
      <c r="D398" t="s">
        <v>5396</v>
      </c>
      <c r="E398" t="s">
        <v>1159</v>
      </c>
      <c r="F398" s="233" t="s">
        <v>1156</v>
      </c>
      <c r="G398" s="214">
        <v>0</v>
      </c>
      <c r="H398" s="214">
        <v>0</v>
      </c>
      <c r="I398" s="214">
        <v>0</v>
      </c>
      <c r="J398" s="214">
        <v>0</v>
      </c>
      <c r="K398" s="214">
        <v>0</v>
      </c>
      <c r="L398" s="214">
        <v>0</v>
      </c>
      <c r="M398" s="214">
        <v>0</v>
      </c>
      <c r="N398" s="214">
        <v>0</v>
      </c>
    </row>
    <row r="399" spans="1:14" x14ac:dyDescent="0.35">
      <c r="A399" t="s">
        <v>5757</v>
      </c>
      <c r="B399">
        <v>19215</v>
      </c>
      <c r="C399" t="s">
        <v>5755</v>
      </c>
      <c r="D399" t="s">
        <v>5397</v>
      </c>
      <c r="E399" t="s">
        <v>1159</v>
      </c>
      <c r="F399" s="233" t="s">
        <v>1156</v>
      </c>
      <c r="G399" s="214">
        <v>0</v>
      </c>
      <c r="H399" s="214">
        <v>0</v>
      </c>
      <c r="I399" s="214">
        <v>0</v>
      </c>
      <c r="J399" s="214">
        <v>0</v>
      </c>
      <c r="K399" s="214">
        <v>0</v>
      </c>
      <c r="L399" s="214">
        <v>0</v>
      </c>
      <c r="M399" s="214">
        <v>0</v>
      </c>
      <c r="N399" s="214">
        <v>0</v>
      </c>
    </row>
    <row r="400" spans="1:14" x14ac:dyDescent="0.35">
      <c r="A400" t="s">
        <v>5757</v>
      </c>
      <c r="B400">
        <v>19215</v>
      </c>
      <c r="C400" t="s">
        <v>5755</v>
      </c>
      <c r="D400" t="s">
        <v>5753</v>
      </c>
      <c r="E400" t="s">
        <v>1159</v>
      </c>
      <c r="F400" s="233" t="s">
        <v>1156</v>
      </c>
      <c r="G400" s="214">
        <v>0</v>
      </c>
      <c r="H400" s="214">
        <v>0</v>
      </c>
      <c r="I400" s="214">
        <v>0</v>
      </c>
      <c r="J400" s="214">
        <v>0</v>
      </c>
      <c r="K400" s="214">
        <v>0</v>
      </c>
      <c r="L400" s="214">
        <v>0</v>
      </c>
      <c r="M400" s="214">
        <v>0</v>
      </c>
      <c r="N400" s="214">
        <v>0</v>
      </c>
    </row>
    <row r="401" spans="1:14" x14ac:dyDescent="0.35">
      <c r="A401" t="s">
        <v>5757</v>
      </c>
      <c r="B401">
        <v>19215</v>
      </c>
      <c r="C401" t="s">
        <v>5755</v>
      </c>
      <c r="D401" t="s">
        <v>5721</v>
      </c>
      <c r="E401" t="s">
        <v>1159</v>
      </c>
      <c r="F401" s="233" t="s">
        <v>1156</v>
      </c>
      <c r="G401" s="214">
        <v>0</v>
      </c>
      <c r="H401" s="214">
        <v>0</v>
      </c>
      <c r="I401" s="214">
        <v>0</v>
      </c>
      <c r="J401" s="214">
        <v>0</v>
      </c>
      <c r="K401" s="214">
        <v>0</v>
      </c>
      <c r="L401" s="214">
        <v>0</v>
      </c>
      <c r="M401" s="214">
        <v>0</v>
      </c>
      <c r="N401" s="214">
        <v>0</v>
      </c>
    </row>
    <row r="402" spans="1:14" x14ac:dyDescent="0.35">
      <c r="A402" t="s">
        <v>5757</v>
      </c>
      <c r="B402">
        <v>19215</v>
      </c>
      <c r="C402" t="s">
        <v>5755</v>
      </c>
      <c r="D402" t="s">
        <v>5752</v>
      </c>
      <c r="E402" t="s">
        <v>1159</v>
      </c>
      <c r="F402" s="233" t="s">
        <v>1156</v>
      </c>
      <c r="G402" s="214">
        <v>0</v>
      </c>
      <c r="H402" s="214">
        <v>0</v>
      </c>
      <c r="I402" s="214">
        <v>0</v>
      </c>
      <c r="J402" s="214">
        <v>0</v>
      </c>
      <c r="K402" s="214">
        <v>0</v>
      </c>
      <c r="L402" s="214">
        <v>0</v>
      </c>
      <c r="M402" s="214">
        <v>0</v>
      </c>
      <c r="N402" s="214">
        <v>0</v>
      </c>
    </row>
    <row r="403" spans="1:14" x14ac:dyDescent="0.35">
      <c r="A403" t="s">
        <v>5757</v>
      </c>
      <c r="B403">
        <v>19215</v>
      </c>
      <c r="C403" t="s">
        <v>5755</v>
      </c>
      <c r="D403" t="s">
        <v>5098</v>
      </c>
      <c r="E403" t="s">
        <v>1159</v>
      </c>
      <c r="F403" s="233" t="s">
        <v>1156</v>
      </c>
      <c r="G403" s="214">
        <v>0</v>
      </c>
      <c r="H403" s="214">
        <v>0</v>
      </c>
      <c r="I403" s="214">
        <v>0</v>
      </c>
      <c r="J403" s="214">
        <v>0</v>
      </c>
      <c r="K403" s="214">
        <v>0</v>
      </c>
      <c r="L403" s="214">
        <v>0</v>
      </c>
      <c r="M403" s="214">
        <v>0</v>
      </c>
      <c r="N403" s="214">
        <v>0</v>
      </c>
    </row>
    <row r="404" spans="1:14" x14ac:dyDescent="0.35">
      <c r="A404" t="s">
        <v>5757</v>
      </c>
      <c r="B404">
        <v>19225</v>
      </c>
      <c r="C404" t="s">
        <v>5755</v>
      </c>
      <c r="D404" t="s">
        <v>343</v>
      </c>
      <c r="E404" t="s">
        <v>1159</v>
      </c>
      <c r="F404" s="233" t="s">
        <v>1156</v>
      </c>
      <c r="G404" s="214">
        <v>1134.56</v>
      </c>
      <c r="H404" s="214">
        <v>1089.2399999999998</v>
      </c>
      <c r="I404" s="214">
        <v>1678.02</v>
      </c>
      <c r="J404" s="214">
        <v>2228.85</v>
      </c>
      <c r="K404" s="214">
        <v>1988.29</v>
      </c>
      <c r="L404" s="214">
        <v>1977.5700000000002</v>
      </c>
      <c r="M404" s="214">
        <v>21</v>
      </c>
      <c r="N404" s="214">
        <v>21</v>
      </c>
    </row>
    <row r="405" spans="1:14" x14ac:dyDescent="0.35">
      <c r="A405" t="s">
        <v>5757</v>
      </c>
      <c r="B405">
        <v>19235</v>
      </c>
      <c r="C405" t="s">
        <v>5755</v>
      </c>
      <c r="D405" t="s">
        <v>361</v>
      </c>
      <c r="E405" t="s">
        <v>1159</v>
      </c>
      <c r="F405" s="233" t="s">
        <v>1156</v>
      </c>
      <c r="G405" s="214">
        <v>248.16999999999996</v>
      </c>
      <c r="H405" s="214">
        <v>272.34999999999997</v>
      </c>
      <c r="I405" s="214">
        <v>877</v>
      </c>
      <c r="J405" s="214">
        <v>1704.5</v>
      </c>
      <c r="K405" s="214">
        <v>495.51</v>
      </c>
      <c r="L405" s="214">
        <v>501.39</v>
      </c>
      <c r="M405" s="214">
        <v>8</v>
      </c>
      <c r="N405" s="214">
        <v>8</v>
      </c>
    </row>
    <row r="406" spans="1:14" x14ac:dyDescent="0.35">
      <c r="A406" t="s">
        <v>5757</v>
      </c>
      <c r="B406">
        <v>19325</v>
      </c>
      <c r="C406" t="s">
        <v>5755</v>
      </c>
      <c r="D406" t="s">
        <v>1257</v>
      </c>
      <c r="E406" t="s">
        <v>1159</v>
      </c>
      <c r="F406" s="233" t="s">
        <v>1156</v>
      </c>
      <c r="G406" s="214">
        <v>0</v>
      </c>
      <c r="H406" s="214">
        <v>0</v>
      </c>
      <c r="I406" s="214">
        <v>942</v>
      </c>
      <c r="J406" s="214">
        <v>1686</v>
      </c>
      <c r="K406" s="214">
        <v>0</v>
      </c>
      <c r="L406" s="214">
        <v>0</v>
      </c>
      <c r="M406" s="214">
        <v>0</v>
      </c>
      <c r="N406" s="214">
        <v>0</v>
      </c>
    </row>
    <row r="407" spans="1:14" x14ac:dyDescent="0.35">
      <c r="A407" t="s">
        <v>5757</v>
      </c>
      <c r="B407">
        <v>19145</v>
      </c>
      <c r="C407" t="s">
        <v>5754</v>
      </c>
      <c r="D407" t="s">
        <v>4</v>
      </c>
      <c r="E407" t="s">
        <v>1160</v>
      </c>
      <c r="F407" s="233" t="s">
        <v>1156</v>
      </c>
      <c r="G407" s="214">
        <v>0</v>
      </c>
      <c r="H407" s="214">
        <v>0</v>
      </c>
      <c r="I407" s="214">
        <v>1674.5</v>
      </c>
      <c r="J407" s="214">
        <v>2429.25</v>
      </c>
      <c r="K407" s="214">
        <v>0</v>
      </c>
      <c r="L407" s="214">
        <v>0</v>
      </c>
      <c r="M407" s="214">
        <v>0</v>
      </c>
      <c r="N407" s="214">
        <v>0</v>
      </c>
    </row>
    <row r="408" spans="1:14" x14ac:dyDescent="0.35">
      <c r="A408" t="s">
        <v>5757</v>
      </c>
      <c r="B408">
        <v>19105</v>
      </c>
      <c r="C408" t="s">
        <v>5754</v>
      </c>
      <c r="D408" t="s">
        <v>35</v>
      </c>
      <c r="E408" t="s">
        <v>1160</v>
      </c>
      <c r="F408" s="233" t="s">
        <v>1156</v>
      </c>
      <c r="G408" s="214">
        <v>1363.42</v>
      </c>
      <c r="H408" s="214">
        <v>1338.8200000000002</v>
      </c>
      <c r="I408" s="214">
        <v>1795.41</v>
      </c>
      <c r="J408" s="214">
        <v>3056.29</v>
      </c>
      <c r="K408" s="214">
        <v>2884.84</v>
      </c>
      <c r="L408" s="214">
        <v>3047.23</v>
      </c>
      <c r="M408" s="214">
        <v>29</v>
      </c>
      <c r="N408" s="214">
        <v>28</v>
      </c>
    </row>
    <row r="409" spans="1:14" x14ac:dyDescent="0.35">
      <c r="A409" t="s">
        <v>5757</v>
      </c>
      <c r="B409">
        <v>19145</v>
      </c>
      <c r="C409" t="s">
        <v>5754</v>
      </c>
      <c r="D409" t="s">
        <v>63</v>
      </c>
      <c r="E409" t="s">
        <v>1160</v>
      </c>
      <c r="F409" s="233" t="s">
        <v>1156</v>
      </c>
      <c r="G409" s="214">
        <v>265.56000000000006</v>
      </c>
      <c r="H409" s="214">
        <v>254.16</v>
      </c>
      <c r="I409" s="214">
        <v>0</v>
      </c>
      <c r="J409" s="214">
        <v>0</v>
      </c>
      <c r="K409" s="214">
        <v>723.25</v>
      </c>
      <c r="L409" s="214">
        <v>545</v>
      </c>
      <c r="M409" s="214">
        <v>6</v>
      </c>
      <c r="N409" s="214">
        <v>6</v>
      </c>
    </row>
    <row r="410" spans="1:14" x14ac:dyDescent="0.35">
      <c r="A410" t="s">
        <v>5757</v>
      </c>
      <c r="B410">
        <v>19125</v>
      </c>
      <c r="C410" t="s">
        <v>5754</v>
      </c>
      <c r="D410" t="s">
        <v>162</v>
      </c>
      <c r="E410" t="s">
        <v>1160</v>
      </c>
      <c r="F410" s="233" t="s">
        <v>1156</v>
      </c>
      <c r="G410" s="214">
        <v>2659.8600000000006</v>
      </c>
      <c r="H410" s="214">
        <v>2782.5600000000009</v>
      </c>
      <c r="I410" s="214">
        <v>3122.45</v>
      </c>
      <c r="J410" s="214">
        <v>4149.3</v>
      </c>
      <c r="K410" s="214">
        <v>5507.75</v>
      </c>
      <c r="L410" s="214">
        <v>4492.8600000000006</v>
      </c>
      <c r="M410" s="214">
        <v>51</v>
      </c>
      <c r="N410" s="214">
        <v>51</v>
      </c>
    </row>
    <row r="411" spans="1:14" x14ac:dyDescent="0.35">
      <c r="A411" t="s">
        <v>5757</v>
      </c>
      <c r="B411">
        <v>19115</v>
      </c>
      <c r="C411" t="s">
        <v>5754</v>
      </c>
      <c r="D411" t="s">
        <v>270</v>
      </c>
      <c r="E411" t="s">
        <v>1160</v>
      </c>
      <c r="F411" s="233" t="s">
        <v>1156</v>
      </c>
      <c r="G411" s="214">
        <v>330.77</v>
      </c>
      <c r="H411" s="214">
        <v>414.90999999999997</v>
      </c>
      <c r="I411" s="214">
        <v>545</v>
      </c>
      <c r="J411" s="214">
        <v>766</v>
      </c>
      <c r="K411" s="214">
        <v>1079.3800000000001</v>
      </c>
      <c r="L411" s="214">
        <v>1079.3599999999999</v>
      </c>
      <c r="M411" s="214">
        <v>21</v>
      </c>
      <c r="N411" s="214">
        <v>18</v>
      </c>
    </row>
    <row r="412" spans="1:14" x14ac:dyDescent="0.35">
      <c r="A412" t="s">
        <v>5757</v>
      </c>
      <c r="B412">
        <v>19135</v>
      </c>
      <c r="C412" t="s">
        <v>5754</v>
      </c>
      <c r="D412" t="s">
        <v>309</v>
      </c>
      <c r="E412" t="s">
        <v>1160</v>
      </c>
      <c r="F412" s="233" t="s">
        <v>1156</v>
      </c>
      <c r="G412" s="214">
        <v>870.81</v>
      </c>
      <c r="H412" s="214">
        <v>933.42000000000019</v>
      </c>
      <c r="I412" s="214">
        <v>4024.75</v>
      </c>
      <c r="J412" s="214">
        <v>5106.25</v>
      </c>
      <c r="K412" s="214">
        <v>1004</v>
      </c>
      <c r="L412" s="214">
        <v>856.49999999999989</v>
      </c>
      <c r="M412" s="214">
        <v>22</v>
      </c>
      <c r="N412" s="214">
        <v>18</v>
      </c>
    </row>
    <row r="413" spans="1:14" x14ac:dyDescent="0.35">
      <c r="A413" t="s">
        <v>5757</v>
      </c>
      <c r="B413">
        <v>19315</v>
      </c>
      <c r="C413" t="s">
        <v>5756</v>
      </c>
      <c r="D413" t="s">
        <v>139</v>
      </c>
      <c r="E413" t="s">
        <v>1160</v>
      </c>
      <c r="F413" s="233" t="s">
        <v>1156</v>
      </c>
      <c r="G413" s="214">
        <v>1149.8700000000001</v>
      </c>
      <c r="H413" s="214">
        <v>1117.0400000000004</v>
      </c>
      <c r="I413" s="214">
        <v>4230</v>
      </c>
      <c r="J413" s="214">
        <v>6947</v>
      </c>
      <c r="K413" s="214">
        <v>6541.5</v>
      </c>
      <c r="L413" s="214">
        <v>5193</v>
      </c>
      <c r="M413" s="214">
        <v>50</v>
      </c>
      <c r="N413" s="214">
        <v>47</v>
      </c>
    </row>
    <row r="414" spans="1:14" x14ac:dyDescent="0.35">
      <c r="A414" t="s">
        <v>5757</v>
      </c>
      <c r="B414">
        <v>10152</v>
      </c>
      <c r="C414" t="s">
        <v>5756</v>
      </c>
      <c r="D414" t="s">
        <v>204</v>
      </c>
      <c r="E414" t="s">
        <v>1160</v>
      </c>
      <c r="F414" s="233" t="s">
        <v>1156</v>
      </c>
      <c r="G414" s="214">
        <v>3104.1800000000007</v>
      </c>
      <c r="H414" s="214">
        <v>2939.0500000000006</v>
      </c>
      <c r="I414" s="214">
        <v>4614.5</v>
      </c>
      <c r="J414" s="214">
        <v>7930.5</v>
      </c>
      <c r="K414" s="214">
        <v>9376.9900000000016</v>
      </c>
      <c r="L414" s="214">
        <v>8685.7300000000014</v>
      </c>
      <c r="M414" s="214">
        <v>64</v>
      </c>
      <c r="N414" s="214">
        <v>61</v>
      </c>
    </row>
    <row r="415" spans="1:14" x14ac:dyDescent="0.35">
      <c r="A415" t="s">
        <v>5757</v>
      </c>
      <c r="B415">
        <v>88165</v>
      </c>
      <c r="C415" t="s">
        <v>5756</v>
      </c>
      <c r="D415" t="s">
        <v>281</v>
      </c>
      <c r="E415" t="s">
        <v>1160</v>
      </c>
      <c r="F415" s="233" t="s">
        <v>1156</v>
      </c>
      <c r="G415" s="214">
        <v>5053.7700000000023</v>
      </c>
      <c r="H415" s="214">
        <v>4949.399999999996</v>
      </c>
      <c r="I415" s="214">
        <v>6597.9500000000007</v>
      </c>
      <c r="J415" s="214">
        <v>9253.7999999999993</v>
      </c>
      <c r="K415" s="214">
        <v>12302.120000000004</v>
      </c>
      <c r="L415" s="214">
        <v>12133.28</v>
      </c>
      <c r="M415" s="214">
        <v>191</v>
      </c>
      <c r="N415" s="214">
        <v>161</v>
      </c>
    </row>
    <row r="416" spans="1:14" x14ac:dyDescent="0.35">
      <c r="A416" t="s">
        <v>5757</v>
      </c>
      <c r="B416">
        <v>19505</v>
      </c>
      <c r="C416" t="s">
        <v>338</v>
      </c>
      <c r="D416" t="s">
        <v>338</v>
      </c>
      <c r="E416" t="s">
        <v>1160</v>
      </c>
      <c r="F416" s="233" t="s">
        <v>1156</v>
      </c>
      <c r="G416" s="214">
        <v>0</v>
      </c>
      <c r="H416" s="214">
        <v>0</v>
      </c>
      <c r="I416" s="214">
        <v>2814</v>
      </c>
      <c r="J416" s="214">
        <v>3267</v>
      </c>
      <c r="K416" s="214">
        <v>0</v>
      </c>
      <c r="L416" s="214">
        <v>0</v>
      </c>
      <c r="M416" s="214">
        <v>0</v>
      </c>
      <c r="N416" s="214">
        <v>0</v>
      </c>
    </row>
    <row r="417" spans="1:14" x14ac:dyDescent="0.35">
      <c r="A417" t="s">
        <v>5757</v>
      </c>
      <c r="B417">
        <v>19215</v>
      </c>
      <c r="C417" t="s">
        <v>5755</v>
      </c>
      <c r="D417" t="s">
        <v>69</v>
      </c>
      <c r="E417" t="s">
        <v>1160</v>
      </c>
      <c r="F417" s="233" t="s">
        <v>1156</v>
      </c>
      <c r="G417" s="214">
        <v>13.06</v>
      </c>
      <c r="H417" s="214">
        <v>6.5400000000000009</v>
      </c>
      <c r="I417" s="214">
        <v>0</v>
      </c>
      <c r="J417" s="214">
        <v>0</v>
      </c>
      <c r="K417" s="214">
        <v>0</v>
      </c>
      <c r="L417" s="214">
        <v>0</v>
      </c>
      <c r="M417" s="214">
        <v>4</v>
      </c>
      <c r="N417" s="214">
        <v>4</v>
      </c>
    </row>
    <row r="418" spans="1:14" x14ac:dyDescent="0.35">
      <c r="A418" t="s">
        <v>5757</v>
      </c>
      <c r="B418">
        <v>19215</v>
      </c>
      <c r="C418" t="s">
        <v>5755</v>
      </c>
      <c r="D418" t="s">
        <v>70</v>
      </c>
      <c r="E418" t="s">
        <v>1160</v>
      </c>
      <c r="F418" s="233" t="s">
        <v>1156</v>
      </c>
      <c r="G418" s="214">
        <v>2292.9199999999996</v>
      </c>
      <c r="H418" s="214">
        <v>2752.2799999999997</v>
      </c>
      <c r="I418" s="214">
        <v>6022</v>
      </c>
      <c r="J418" s="214">
        <v>7837.25</v>
      </c>
      <c r="K418" s="214">
        <v>12121.25</v>
      </c>
      <c r="L418" s="214">
        <v>7691.5</v>
      </c>
      <c r="M418" s="214">
        <v>78</v>
      </c>
      <c r="N418" s="214">
        <v>72</v>
      </c>
    </row>
    <row r="419" spans="1:14" x14ac:dyDescent="0.35">
      <c r="A419" t="s">
        <v>5757</v>
      </c>
      <c r="B419">
        <v>19215</v>
      </c>
      <c r="C419" t="s">
        <v>5755</v>
      </c>
      <c r="D419" t="s">
        <v>110</v>
      </c>
      <c r="E419" t="s">
        <v>1160</v>
      </c>
      <c r="F419" s="233" t="s">
        <v>1156</v>
      </c>
      <c r="G419" s="214">
        <v>0</v>
      </c>
      <c r="H419" s="214">
        <v>0</v>
      </c>
      <c r="I419" s="214">
        <v>0</v>
      </c>
      <c r="J419" s="214">
        <v>0</v>
      </c>
      <c r="K419" s="214">
        <v>0</v>
      </c>
      <c r="L419" s="214">
        <v>0</v>
      </c>
      <c r="M419" s="214">
        <v>0</v>
      </c>
      <c r="N419" s="214">
        <v>0</v>
      </c>
    </row>
    <row r="420" spans="1:14" x14ac:dyDescent="0.35">
      <c r="A420" t="s">
        <v>5757</v>
      </c>
      <c r="B420">
        <v>19205</v>
      </c>
      <c r="C420" t="s">
        <v>5755</v>
      </c>
      <c r="D420" t="s">
        <v>227</v>
      </c>
      <c r="E420" t="s">
        <v>1160</v>
      </c>
      <c r="F420" s="233" t="s">
        <v>1156</v>
      </c>
      <c r="G420" s="214">
        <v>1516.34</v>
      </c>
      <c r="H420" s="214">
        <v>1559.84</v>
      </c>
      <c r="I420" s="214">
        <v>3144</v>
      </c>
      <c r="J420" s="214">
        <v>4005.75</v>
      </c>
      <c r="K420" s="214">
        <v>4309.5</v>
      </c>
      <c r="L420" s="214">
        <v>3300</v>
      </c>
      <c r="M420" s="214">
        <v>22</v>
      </c>
      <c r="N420" s="214">
        <v>22</v>
      </c>
    </row>
    <row r="421" spans="1:14" x14ac:dyDescent="0.35">
      <c r="A421" t="s">
        <v>5757</v>
      </c>
      <c r="B421">
        <v>19205</v>
      </c>
      <c r="C421" t="s">
        <v>5755</v>
      </c>
      <c r="D421" t="s">
        <v>5042</v>
      </c>
      <c r="E421" t="s">
        <v>1160</v>
      </c>
      <c r="F421" s="233" t="s">
        <v>1156</v>
      </c>
      <c r="G421" s="214">
        <v>0</v>
      </c>
      <c r="H421" s="214">
        <v>0</v>
      </c>
      <c r="I421" s="214">
        <v>0</v>
      </c>
      <c r="J421" s="214">
        <v>0</v>
      </c>
      <c r="K421" s="214">
        <v>0</v>
      </c>
      <c r="L421" s="214">
        <v>0</v>
      </c>
      <c r="M421" s="214">
        <v>0</v>
      </c>
      <c r="N421" s="214">
        <v>0</v>
      </c>
    </row>
    <row r="422" spans="1:14" x14ac:dyDescent="0.35">
      <c r="A422" t="s">
        <v>5757</v>
      </c>
      <c r="B422">
        <v>19205</v>
      </c>
      <c r="C422" t="s">
        <v>5755</v>
      </c>
      <c r="D422" t="s">
        <v>5394</v>
      </c>
      <c r="E422" t="s">
        <v>1160</v>
      </c>
      <c r="F422" s="233" t="s">
        <v>1156</v>
      </c>
      <c r="G422" s="214">
        <v>0</v>
      </c>
      <c r="H422" s="214">
        <v>0</v>
      </c>
      <c r="I422" s="214">
        <v>0</v>
      </c>
      <c r="J422" s="214">
        <v>0</v>
      </c>
      <c r="K422" s="214">
        <v>0</v>
      </c>
      <c r="L422" s="214">
        <v>0</v>
      </c>
      <c r="M422" s="214">
        <v>0</v>
      </c>
      <c r="N422" s="214">
        <v>0</v>
      </c>
    </row>
    <row r="423" spans="1:14" x14ac:dyDescent="0.35">
      <c r="A423" t="s">
        <v>5757</v>
      </c>
      <c r="B423">
        <v>19215</v>
      </c>
      <c r="C423" t="s">
        <v>5755</v>
      </c>
      <c r="D423" t="s">
        <v>5071</v>
      </c>
      <c r="E423" t="s">
        <v>1160</v>
      </c>
      <c r="F423" s="233" t="s">
        <v>1156</v>
      </c>
      <c r="G423" s="214">
        <v>0</v>
      </c>
      <c r="H423" s="214">
        <v>0</v>
      </c>
      <c r="I423" s="214">
        <v>0</v>
      </c>
      <c r="J423" s="214">
        <v>0</v>
      </c>
      <c r="K423" s="214">
        <v>0</v>
      </c>
      <c r="L423" s="214">
        <v>0</v>
      </c>
      <c r="M423" s="214">
        <v>0</v>
      </c>
      <c r="N423" s="214">
        <v>0</v>
      </c>
    </row>
    <row r="424" spans="1:14" x14ac:dyDescent="0.35">
      <c r="A424" t="s">
        <v>5757</v>
      </c>
      <c r="B424">
        <v>19215</v>
      </c>
      <c r="C424" t="s">
        <v>5755</v>
      </c>
      <c r="D424" t="s">
        <v>5265</v>
      </c>
      <c r="E424" t="s">
        <v>1160</v>
      </c>
      <c r="F424" s="233" t="s">
        <v>1156</v>
      </c>
      <c r="G424" s="214">
        <v>0</v>
      </c>
      <c r="H424" s="214">
        <v>0</v>
      </c>
      <c r="I424" s="214">
        <v>0</v>
      </c>
      <c r="J424" s="214">
        <v>0</v>
      </c>
      <c r="K424" s="214">
        <v>0</v>
      </c>
      <c r="L424" s="214">
        <v>0</v>
      </c>
      <c r="M424" s="214">
        <v>0</v>
      </c>
      <c r="N424" s="214">
        <v>0</v>
      </c>
    </row>
    <row r="425" spans="1:14" x14ac:dyDescent="0.35">
      <c r="A425" t="s">
        <v>5757</v>
      </c>
      <c r="B425">
        <v>19215</v>
      </c>
      <c r="C425" t="s">
        <v>5755</v>
      </c>
      <c r="D425" t="s">
        <v>5396</v>
      </c>
      <c r="E425" t="s">
        <v>1160</v>
      </c>
      <c r="F425" s="233" t="s">
        <v>1156</v>
      </c>
      <c r="G425" s="214">
        <v>0</v>
      </c>
      <c r="H425" s="214">
        <v>0</v>
      </c>
      <c r="I425" s="214">
        <v>0</v>
      </c>
      <c r="J425" s="214">
        <v>0</v>
      </c>
      <c r="K425" s="214">
        <v>0</v>
      </c>
      <c r="L425" s="214">
        <v>0</v>
      </c>
      <c r="M425" s="214">
        <v>0</v>
      </c>
      <c r="N425" s="214">
        <v>0</v>
      </c>
    </row>
    <row r="426" spans="1:14" x14ac:dyDescent="0.35">
      <c r="A426" t="s">
        <v>5757</v>
      </c>
      <c r="B426">
        <v>19215</v>
      </c>
      <c r="C426" t="s">
        <v>5755</v>
      </c>
      <c r="D426" t="s">
        <v>5397</v>
      </c>
      <c r="E426" t="s">
        <v>1160</v>
      </c>
      <c r="F426" s="233" t="s">
        <v>1156</v>
      </c>
      <c r="G426" s="214">
        <v>0</v>
      </c>
      <c r="H426" s="214">
        <v>0</v>
      </c>
      <c r="I426" s="214">
        <v>0</v>
      </c>
      <c r="J426" s="214">
        <v>0</v>
      </c>
      <c r="K426" s="214">
        <v>0</v>
      </c>
      <c r="L426" s="214">
        <v>0</v>
      </c>
      <c r="M426" s="214">
        <v>0</v>
      </c>
      <c r="N426" s="214">
        <v>0</v>
      </c>
    </row>
    <row r="427" spans="1:14" x14ac:dyDescent="0.35">
      <c r="A427" t="s">
        <v>5757</v>
      </c>
      <c r="B427">
        <v>19215</v>
      </c>
      <c r="C427" t="s">
        <v>5755</v>
      </c>
      <c r="D427" t="s">
        <v>5753</v>
      </c>
      <c r="E427" t="s">
        <v>1160</v>
      </c>
      <c r="F427" s="233" t="s">
        <v>1156</v>
      </c>
      <c r="G427" s="214">
        <v>0</v>
      </c>
      <c r="H427" s="214">
        <v>0</v>
      </c>
      <c r="I427" s="214">
        <v>0</v>
      </c>
      <c r="J427" s="214">
        <v>0</v>
      </c>
      <c r="K427" s="214">
        <v>0</v>
      </c>
      <c r="L427" s="214">
        <v>0</v>
      </c>
      <c r="M427" s="214">
        <v>0</v>
      </c>
      <c r="N427" s="214">
        <v>0</v>
      </c>
    </row>
    <row r="428" spans="1:14" x14ac:dyDescent="0.35">
      <c r="A428" t="s">
        <v>5757</v>
      </c>
      <c r="B428">
        <v>19215</v>
      </c>
      <c r="C428" t="s">
        <v>5755</v>
      </c>
      <c r="D428" t="s">
        <v>5721</v>
      </c>
      <c r="E428" t="s">
        <v>1160</v>
      </c>
      <c r="F428" s="233" t="s">
        <v>1156</v>
      </c>
      <c r="G428" s="214">
        <v>0</v>
      </c>
      <c r="H428" s="214">
        <v>0</v>
      </c>
      <c r="I428" s="214">
        <v>0</v>
      </c>
      <c r="J428" s="214">
        <v>0</v>
      </c>
      <c r="K428" s="214">
        <v>0</v>
      </c>
      <c r="L428" s="214">
        <v>0</v>
      </c>
      <c r="M428" s="214">
        <v>0</v>
      </c>
      <c r="N428" s="214">
        <v>0</v>
      </c>
    </row>
    <row r="429" spans="1:14" x14ac:dyDescent="0.35">
      <c r="A429" t="s">
        <v>5757</v>
      </c>
      <c r="B429">
        <v>19215</v>
      </c>
      <c r="C429" t="s">
        <v>5755</v>
      </c>
      <c r="D429" t="s">
        <v>5752</v>
      </c>
      <c r="E429" t="s">
        <v>1160</v>
      </c>
      <c r="F429" s="233" t="s">
        <v>1156</v>
      </c>
      <c r="G429" s="214">
        <v>0</v>
      </c>
      <c r="H429" s="214">
        <v>0</v>
      </c>
      <c r="I429" s="214">
        <v>0</v>
      </c>
      <c r="J429" s="214">
        <v>0</v>
      </c>
      <c r="K429" s="214">
        <v>0</v>
      </c>
      <c r="L429" s="214">
        <v>0</v>
      </c>
      <c r="M429" s="214">
        <v>0</v>
      </c>
      <c r="N429" s="214">
        <v>0</v>
      </c>
    </row>
    <row r="430" spans="1:14" x14ac:dyDescent="0.35">
      <c r="A430" t="s">
        <v>5757</v>
      </c>
      <c r="B430">
        <v>19215</v>
      </c>
      <c r="C430" t="s">
        <v>5755</v>
      </c>
      <c r="D430" t="s">
        <v>5098</v>
      </c>
      <c r="E430" t="s">
        <v>1160</v>
      </c>
      <c r="F430" s="233" t="s">
        <v>1156</v>
      </c>
      <c r="G430" s="214">
        <v>0</v>
      </c>
      <c r="H430" s="214">
        <v>0</v>
      </c>
      <c r="I430" s="214">
        <v>0</v>
      </c>
      <c r="J430" s="214">
        <v>0</v>
      </c>
      <c r="K430" s="214">
        <v>0</v>
      </c>
      <c r="L430" s="214">
        <v>0</v>
      </c>
      <c r="M430" s="214">
        <v>0</v>
      </c>
      <c r="N430" s="214">
        <v>0</v>
      </c>
    </row>
    <row r="431" spans="1:14" x14ac:dyDescent="0.35">
      <c r="A431" t="s">
        <v>5757</v>
      </c>
      <c r="B431">
        <v>19225</v>
      </c>
      <c r="C431" t="s">
        <v>5755</v>
      </c>
      <c r="D431" t="s">
        <v>343</v>
      </c>
      <c r="E431" t="s">
        <v>1160</v>
      </c>
      <c r="F431" s="233" t="s">
        <v>1156</v>
      </c>
      <c r="G431" s="214">
        <v>979.08000000000015</v>
      </c>
      <c r="H431" s="214">
        <v>949.81</v>
      </c>
      <c r="I431" s="214">
        <v>2235.25</v>
      </c>
      <c r="J431" s="214">
        <v>2864</v>
      </c>
      <c r="K431" s="214">
        <v>1828.5900000000001</v>
      </c>
      <c r="L431" s="214">
        <v>1693.95</v>
      </c>
      <c r="M431" s="214">
        <v>22</v>
      </c>
      <c r="N431" s="214">
        <v>21</v>
      </c>
    </row>
    <row r="432" spans="1:14" x14ac:dyDescent="0.35">
      <c r="A432" t="s">
        <v>5757</v>
      </c>
      <c r="B432">
        <v>19235</v>
      </c>
      <c r="C432" t="s">
        <v>5755</v>
      </c>
      <c r="D432" t="s">
        <v>361</v>
      </c>
      <c r="E432" t="s">
        <v>1160</v>
      </c>
      <c r="F432" s="233" t="s">
        <v>1156</v>
      </c>
      <c r="G432" s="214">
        <v>263.26000000000005</v>
      </c>
      <c r="H432" s="214">
        <v>250.76000000000002</v>
      </c>
      <c r="I432" s="214">
        <v>1337.25</v>
      </c>
      <c r="J432" s="214">
        <v>2200.25</v>
      </c>
      <c r="K432" s="214">
        <v>500.5</v>
      </c>
      <c r="L432" s="214">
        <v>384.1</v>
      </c>
      <c r="M432" s="214">
        <v>7</v>
      </c>
      <c r="N432" s="214">
        <v>6</v>
      </c>
    </row>
    <row r="433" spans="1:14" x14ac:dyDescent="0.35">
      <c r="A433" t="s">
        <v>5757</v>
      </c>
      <c r="B433">
        <v>19325</v>
      </c>
      <c r="C433" t="s">
        <v>5755</v>
      </c>
      <c r="D433" t="s">
        <v>1257</v>
      </c>
      <c r="E433" t="s">
        <v>1160</v>
      </c>
      <c r="F433" s="233" t="s">
        <v>1156</v>
      </c>
      <c r="G433" s="214">
        <v>0</v>
      </c>
      <c r="H433" s="214">
        <v>0</v>
      </c>
      <c r="I433" s="214">
        <v>786</v>
      </c>
      <c r="J433" s="214">
        <v>1769.5</v>
      </c>
      <c r="K433" s="214">
        <v>0</v>
      </c>
      <c r="L433" s="214">
        <v>0</v>
      </c>
      <c r="M433" s="214">
        <v>0</v>
      </c>
      <c r="N433" s="214">
        <v>0</v>
      </c>
    </row>
    <row r="434" spans="1:14" x14ac:dyDescent="0.35">
      <c r="A434" t="s">
        <v>5757</v>
      </c>
      <c r="B434">
        <v>19145</v>
      </c>
      <c r="C434" t="s">
        <v>5754</v>
      </c>
      <c r="D434" t="s">
        <v>4</v>
      </c>
      <c r="E434" t="s">
        <v>1161</v>
      </c>
      <c r="F434" s="233" t="s">
        <v>1156</v>
      </c>
      <c r="G434" s="214">
        <v>0</v>
      </c>
      <c r="H434" s="214">
        <v>0</v>
      </c>
      <c r="I434" s="214">
        <v>1191.25</v>
      </c>
      <c r="J434" s="214">
        <v>1874.25</v>
      </c>
      <c r="K434" s="214">
        <v>0</v>
      </c>
      <c r="L434" s="214">
        <v>0</v>
      </c>
      <c r="M434" s="214">
        <v>0</v>
      </c>
      <c r="N434" s="214">
        <v>0</v>
      </c>
    </row>
    <row r="435" spans="1:14" x14ac:dyDescent="0.35">
      <c r="A435" t="s">
        <v>5757</v>
      </c>
      <c r="B435">
        <v>19105</v>
      </c>
      <c r="C435" t="s">
        <v>5754</v>
      </c>
      <c r="D435" t="s">
        <v>35</v>
      </c>
      <c r="E435" t="s">
        <v>1161</v>
      </c>
      <c r="F435" s="233" t="s">
        <v>1156</v>
      </c>
      <c r="G435" s="214">
        <v>529.36</v>
      </c>
      <c r="H435" s="214">
        <v>517.82000000000005</v>
      </c>
      <c r="I435" s="214">
        <v>1106.6599999999999</v>
      </c>
      <c r="J435" s="214">
        <v>2337.92</v>
      </c>
      <c r="K435" s="214">
        <v>1437.4</v>
      </c>
      <c r="L435" s="214">
        <v>1587.37</v>
      </c>
      <c r="M435" s="214">
        <v>15</v>
      </c>
      <c r="N435" s="214">
        <v>14</v>
      </c>
    </row>
    <row r="436" spans="1:14" x14ac:dyDescent="0.35">
      <c r="A436" t="s">
        <v>5757</v>
      </c>
      <c r="B436">
        <v>19145</v>
      </c>
      <c r="C436" t="s">
        <v>5754</v>
      </c>
      <c r="D436" t="s">
        <v>63</v>
      </c>
      <c r="E436" t="s">
        <v>1161</v>
      </c>
      <c r="F436" s="233" t="s">
        <v>1156</v>
      </c>
      <c r="G436" s="214">
        <v>1127.8800000000001</v>
      </c>
      <c r="H436" s="214">
        <v>1203.5800000000002</v>
      </c>
      <c r="I436" s="214">
        <v>0</v>
      </c>
      <c r="J436" s="214">
        <v>0</v>
      </c>
      <c r="K436" s="214">
        <v>2381.5</v>
      </c>
      <c r="L436" s="214">
        <v>2475</v>
      </c>
      <c r="M436" s="214">
        <v>17</v>
      </c>
      <c r="N436" s="214">
        <v>17</v>
      </c>
    </row>
    <row r="437" spans="1:14" x14ac:dyDescent="0.35">
      <c r="A437" t="s">
        <v>5757</v>
      </c>
      <c r="B437">
        <v>19125</v>
      </c>
      <c r="C437" t="s">
        <v>5754</v>
      </c>
      <c r="D437" t="s">
        <v>162</v>
      </c>
      <c r="E437" t="s">
        <v>1161</v>
      </c>
      <c r="F437" s="233" t="s">
        <v>1156</v>
      </c>
      <c r="G437" s="214">
        <v>2870.96</v>
      </c>
      <c r="H437" s="214">
        <v>2913.0699999999993</v>
      </c>
      <c r="I437" s="214">
        <v>2075.25</v>
      </c>
      <c r="J437" s="214">
        <v>3279.6</v>
      </c>
      <c r="K437" s="214">
        <v>3482.5</v>
      </c>
      <c r="L437" s="214">
        <v>3175.5999999999995</v>
      </c>
      <c r="M437" s="214">
        <v>46</v>
      </c>
      <c r="N437" s="214">
        <v>46</v>
      </c>
    </row>
    <row r="438" spans="1:14" x14ac:dyDescent="0.35">
      <c r="A438" t="s">
        <v>5757</v>
      </c>
      <c r="B438">
        <v>19115</v>
      </c>
      <c r="C438" t="s">
        <v>5754</v>
      </c>
      <c r="D438" t="s">
        <v>270</v>
      </c>
      <c r="E438" t="s">
        <v>1161</v>
      </c>
      <c r="F438" s="233" t="s">
        <v>1156</v>
      </c>
      <c r="G438" s="214">
        <v>217.75</v>
      </c>
      <c r="H438" s="214">
        <v>219.43</v>
      </c>
      <c r="I438" s="214">
        <v>316.5</v>
      </c>
      <c r="J438" s="214">
        <v>648</v>
      </c>
      <c r="K438" s="214">
        <v>724.7</v>
      </c>
      <c r="L438" s="214">
        <v>755.62000000000012</v>
      </c>
      <c r="M438" s="214">
        <v>14</v>
      </c>
      <c r="N438" s="214">
        <v>14</v>
      </c>
    </row>
    <row r="439" spans="1:14" x14ac:dyDescent="0.35">
      <c r="A439" t="s">
        <v>5757</v>
      </c>
      <c r="B439">
        <v>19135</v>
      </c>
      <c r="C439" t="s">
        <v>5754</v>
      </c>
      <c r="D439" t="s">
        <v>309</v>
      </c>
      <c r="E439" t="s">
        <v>1161</v>
      </c>
      <c r="F439" s="233" t="s">
        <v>1156</v>
      </c>
      <c r="G439" s="214">
        <v>1129.8699999999997</v>
      </c>
      <c r="H439" s="214">
        <v>1159.3499999999997</v>
      </c>
      <c r="I439" s="214">
        <v>2922.25</v>
      </c>
      <c r="J439" s="214">
        <v>3916.25</v>
      </c>
      <c r="K439" s="214">
        <v>5813.9500000000007</v>
      </c>
      <c r="L439" s="214">
        <v>4611.7700000000004</v>
      </c>
      <c r="M439" s="214">
        <v>24</v>
      </c>
      <c r="N439" s="214">
        <v>19</v>
      </c>
    </row>
    <row r="440" spans="1:14" x14ac:dyDescent="0.35">
      <c r="A440" t="s">
        <v>5757</v>
      </c>
      <c r="B440">
        <v>19315</v>
      </c>
      <c r="C440" t="s">
        <v>5756</v>
      </c>
      <c r="D440" t="s">
        <v>139</v>
      </c>
      <c r="E440" t="s">
        <v>1161</v>
      </c>
      <c r="F440" s="233" t="s">
        <v>1156</v>
      </c>
      <c r="G440" s="214">
        <v>1136.0599999999997</v>
      </c>
      <c r="H440" s="214">
        <v>1061.7099999999996</v>
      </c>
      <c r="I440" s="214">
        <v>3487</v>
      </c>
      <c r="J440" s="214">
        <v>5043</v>
      </c>
      <c r="K440" s="214">
        <v>5901</v>
      </c>
      <c r="L440" s="214">
        <v>5304</v>
      </c>
      <c r="M440" s="214">
        <v>44</v>
      </c>
      <c r="N440" s="214">
        <v>43</v>
      </c>
    </row>
    <row r="441" spans="1:14" x14ac:dyDescent="0.35">
      <c r="A441" t="s">
        <v>5757</v>
      </c>
      <c r="B441">
        <v>10152</v>
      </c>
      <c r="C441" t="s">
        <v>5756</v>
      </c>
      <c r="D441" t="s">
        <v>204</v>
      </c>
      <c r="E441" t="s">
        <v>1161</v>
      </c>
      <c r="F441" s="233" t="s">
        <v>1156</v>
      </c>
      <c r="G441" s="214">
        <v>2378.2300000000014</v>
      </c>
      <c r="H441" s="214">
        <v>2413.0700000000015</v>
      </c>
      <c r="I441" s="214">
        <v>4666</v>
      </c>
      <c r="J441" s="214">
        <v>7480</v>
      </c>
      <c r="K441" s="214">
        <v>5851.63</v>
      </c>
      <c r="L441" s="214">
        <v>6017.4600000000019</v>
      </c>
      <c r="M441" s="214">
        <v>64</v>
      </c>
      <c r="N441" s="214">
        <v>60</v>
      </c>
    </row>
    <row r="442" spans="1:14" x14ac:dyDescent="0.35">
      <c r="A442" t="s">
        <v>5757</v>
      </c>
      <c r="B442">
        <v>88165</v>
      </c>
      <c r="C442" t="s">
        <v>5756</v>
      </c>
      <c r="D442" t="s">
        <v>281</v>
      </c>
      <c r="E442" t="s">
        <v>1161</v>
      </c>
      <c r="F442" s="233" t="s">
        <v>1156</v>
      </c>
      <c r="G442" s="214">
        <v>3152.9299999999989</v>
      </c>
      <c r="H442" s="214">
        <v>3080.71</v>
      </c>
      <c r="I442" s="214">
        <v>4823.5</v>
      </c>
      <c r="J442" s="214">
        <v>7543.0999999999995</v>
      </c>
      <c r="K442" s="214">
        <v>6612.9000000000005</v>
      </c>
      <c r="L442" s="214">
        <v>6261.0199999999995</v>
      </c>
      <c r="M442" s="214">
        <v>96</v>
      </c>
      <c r="N442" s="214">
        <v>90</v>
      </c>
    </row>
    <row r="443" spans="1:14" x14ac:dyDescent="0.35">
      <c r="A443" t="s">
        <v>5757</v>
      </c>
      <c r="B443">
        <v>19505</v>
      </c>
      <c r="C443" t="s">
        <v>338</v>
      </c>
      <c r="D443" t="s">
        <v>338</v>
      </c>
      <c r="E443" t="s">
        <v>1161</v>
      </c>
      <c r="F443" s="233" t="s">
        <v>1156</v>
      </c>
      <c r="G443" s="214">
        <v>0</v>
      </c>
      <c r="H443" s="214">
        <v>0</v>
      </c>
      <c r="I443" s="214">
        <v>872.25</v>
      </c>
      <c r="J443" s="214">
        <v>1381.16</v>
      </c>
      <c r="K443" s="214">
        <v>0</v>
      </c>
      <c r="L443" s="214">
        <v>0</v>
      </c>
      <c r="M443" s="214">
        <v>0</v>
      </c>
      <c r="N443" s="214">
        <v>0</v>
      </c>
    </row>
    <row r="444" spans="1:14" x14ac:dyDescent="0.35">
      <c r="A444" t="s">
        <v>5757</v>
      </c>
      <c r="B444">
        <v>19215</v>
      </c>
      <c r="C444" t="s">
        <v>5755</v>
      </c>
      <c r="D444" t="s">
        <v>69</v>
      </c>
      <c r="E444" t="s">
        <v>1161</v>
      </c>
      <c r="F444" s="233" t="s">
        <v>1156</v>
      </c>
      <c r="G444" s="214">
        <v>16.649999999999999</v>
      </c>
      <c r="H444" s="214">
        <v>9.5699999999999985</v>
      </c>
      <c r="I444" s="214">
        <v>0</v>
      </c>
      <c r="J444" s="214">
        <v>0</v>
      </c>
      <c r="K444" s="214">
        <v>0</v>
      </c>
      <c r="L444" s="214">
        <v>0</v>
      </c>
      <c r="M444" s="214">
        <v>2</v>
      </c>
      <c r="N444" s="214">
        <v>2</v>
      </c>
    </row>
    <row r="445" spans="1:14" x14ac:dyDescent="0.35">
      <c r="A445" t="s">
        <v>5757</v>
      </c>
      <c r="B445">
        <v>19215</v>
      </c>
      <c r="C445" t="s">
        <v>5755</v>
      </c>
      <c r="D445" t="s">
        <v>70</v>
      </c>
      <c r="E445" t="s">
        <v>1161</v>
      </c>
      <c r="F445" s="233" t="s">
        <v>1156</v>
      </c>
      <c r="G445" s="214">
        <v>1104.3300000000002</v>
      </c>
      <c r="H445" s="214">
        <v>1181.8999999999999</v>
      </c>
      <c r="I445" s="214">
        <v>3640</v>
      </c>
      <c r="J445" s="214">
        <v>5799.5</v>
      </c>
      <c r="K445" s="214">
        <v>2455.5</v>
      </c>
      <c r="L445" s="214">
        <v>3087</v>
      </c>
      <c r="M445" s="214">
        <v>41</v>
      </c>
      <c r="N445" s="214">
        <v>38</v>
      </c>
    </row>
    <row r="446" spans="1:14" x14ac:dyDescent="0.35">
      <c r="A446" t="s">
        <v>5757</v>
      </c>
      <c r="B446">
        <v>19215</v>
      </c>
      <c r="C446" t="s">
        <v>5755</v>
      </c>
      <c r="D446" t="s">
        <v>110</v>
      </c>
      <c r="E446" t="s">
        <v>1161</v>
      </c>
      <c r="F446" s="233" t="s">
        <v>1156</v>
      </c>
      <c r="G446" s="214">
        <v>0</v>
      </c>
      <c r="H446" s="214">
        <v>0</v>
      </c>
      <c r="I446" s="214">
        <v>0</v>
      </c>
      <c r="J446" s="214">
        <v>0</v>
      </c>
      <c r="K446" s="214">
        <v>0</v>
      </c>
      <c r="L446" s="214">
        <v>0</v>
      </c>
      <c r="M446" s="214">
        <v>0</v>
      </c>
      <c r="N446" s="214">
        <v>0</v>
      </c>
    </row>
    <row r="447" spans="1:14" x14ac:dyDescent="0.35">
      <c r="A447" t="s">
        <v>5757</v>
      </c>
      <c r="B447">
        <v>19205</v>
      </c>
      <c r="C447" t="s">
        <v>5755</v>
      </c>
      <c r="D447" t="s">
        <v>227</v>
      </c>
      <c r="E447" t="s">
        <v>1161</v>
      </c>
      <c r="F447" s="233" t="s">
        <v>1156</v>
      </c>
      <c r="G447" s="214">
        <v>1640.8100000000002</v>
      </c>
      <c r="H447" s="214">
        <v>1763.63</v>
      </c>
      <c r="I447" s="214">
        <v>2203.25</v>
      </c>
      <c r="J447" s="214">
        <v>3165</v>
      </c>
      <c r="K447" s="214">
        <v>2749.75</v>
      </c>
      <c r="L447" s="214">
        <v>2117</v>
      </c>
      <c r="M447" s="214">
        <v>15</v>
      </c>
      <c r="N447" s="214">
        <v>12</v>
      </c>
    </row>
    <row r="448" spans="1:14" x14ac:dyDescent="0.35">
      <c r="A448" t="s">
        <v>5757</v>
      </c>
      <c r="B448">
        <v>19205</v>
      </c>
      <c r="C448" t="s">
        <v>5755</v>
      </c>
      <c r="D448" t="s">
        <v>5042</v>
      </c>
      <c r="E448" t="s">
        <v>1161</v>
      </c>
      <c r="F448" s="233" t="s">
        <v>1156</v>
      </c>
      <c r="G448" s="214">
        <v>0</v>
      </c>
      <c r="H448" s="214">
        <v>0</v>
      </c>
      <c r="I448" s="214">
        <v>0</v>
      </c>
      <c r="J448" s="214">
        <v>0</v>
      </c>
      <c r="K448" s="214">
        <v>0</v>
      </c>
      <c r="L448" s="214">
        <v>0</v>
      </c>
      <c r="M448" s="214">
        <v>0</v>
      </c>
      <c r="N448" s="214">
        <v>0</v>
      </c>
    </row>
    <row r="449" spans="1:14" x14ac:dyDescent="0.35">
      <c r="A449" t="s">
        <v>5757</v>
      </c>
      <c r="B449">
        <v>19205</v>
      </c>
      <c r="C449" t="s">
        <v>5755</v>
      </c>
      <c r="D449" t="s">
        <v>5394</v>
      </c>
      <c r="E449" t="s">
        <v>1161</v>
      </c>
      <c r="F449" s="233" t="s">
        <v>1156</v>
      </c>
      <c r="G449" s="214">
        <v>0</v>
      </c>
      <c r="H449" s="214">
        <v>0</v>
      </c>
      <c r="I449" s="214">
        <v>0</v>
      </c>
      <c r="J449" s="214">
        <v>0</v>
      </c>
      <c r="K449" s="214">
        <v>0</v>
      </c>
      <c r="L449" s="214">
        <v>0</v>
      </c>
      <c r="M449" s="214">
        <v>0</v>
      </c>
      <c r="N449" s="214">
        <v>0</v>
      </c>
    </row>
    <row r="450" spans="1:14" x14ac:dyDescent="0.35">
      <c r="A450" t="s">
        <v>5757</v>
      </c>
      <c r="B450">
        <v>19215</v>
      </c>
      <c r="C450" t="s">
        <v>5755</v>
      </c>
      <c r="D450" t="s">
        <v>5071</v>
      </c>
      <c r="E450" t="s">
        <v>1161</v>
      </c>
      <c r="F450" s="233" t="s">
        <v>1156</v>
      </c>
      <c r="G450" s="214">
        <v>0</v>
      </c>
      <c r="H450" s="214">
        <v>0</v>
      </c>
      <c r="I450" s="214">
        <v>0</v>
      </c>
      <c r="J450" s="214">
        <v>0</v>
      </c>
      <c r="K450" s="214">
        <v>0</v>
      </c>
      <c r="L450" s="214">
        <v>0</v>
      </c>
      <c r="M450" s="214">
        <v>0</v>
      </c>
      <c r="N450" s="214">
        <v>0</v>
      </c>
    </row>
    <row r="451" spans="1:14" x14ac:dyDescent="0.35">
      <c r="A451" t="s">
        <v>5757</v>
      </c>
      <c r="B451">
        <v>19215</v>
      </c>
      <c r="C451" t="s">
        <v>5755</v>
      </c>
      <c r="D451" t="s">
        <v>5265</v>
      </c>
      <c r="E451" t="s">
        <v>1161</v>
      </c>
      <c r="F451" s="233" t="s">
        <v>1156</v>
      </c>
      <c r="G451" s="214">
        <v>0</v>
      </c>
      <c r="H451" s="214">
        <v>0</v>
      </c>
      <c r="I451" s="214">
        <v>0</v>
      </c>
      <c r="J451" s="214">
        <v>0</v>
      </c>
      <c r="K451" s="214">
        <v>0</v>
      </c>
      <c r="L451" s="214">
        <v>0</v>
      </c>
      <c r="M451" s="214">
        <v>0</v>
      </c>
      <c r="N451" s="214">
        <v>0</v>
      </c>
    </row>
    <row r="452" spans="1:14" x14ac:dyDescent="0.35">
      <c r="A452" t="s">
        <v>5757</v>
      </c>
      <c r="B452">
        <v>19215</v>
      </c>
      <c r="C452" t="s">
        <v>5755</v>
      </c>
      <c r="D452" t="s">
        <v>5396</v>
      </c>
      <c r="E452" t="s">
        <v>1161</v>
      </c>
      <c r="F452" s="233" t="s">
        <v>1156</v>
      </c>
      <c r="G452" s="214">
        <v>0</v>
      </c>
      <c r="H452" s="214">
        <v>0</v>
      </c>
      <c r="I452" s="214">
        <v>0</v>
      </c>
      <c r="J452" s="214">
        <v>0</v>
      </c>
      <c r="K452" s="214">
        <v>0</v>
      </c>
      <c r="L452" s="214">
        <v>0</v>
      </c>
      <c r="M452" s="214">
        <v>0</v>
      </c>
      <c r="N452" s="214">
        <v>0</v>
      </c>
    </row>
    <row r="453" spans="1:14" x14ac:dyDescent="0.35">
      <c r="A453" t="s">
        <v>5757</v>
      </c>
      <c r="B453">
        <v>19215</v>
      </c>
      <c r="C453" t="s">
        <v>5755</v>
      </c>
      <c r="D453" t="s">
        <v>5397</v>
      </c>
      <c r="E453" t="s">
        <v>1161</v>
      </c>
      <c r="F453" s="233" t="s">
        <v>1156</v>
      </c>
      <c r="G453" s="214">
        <v>0</v>
      </c>
      <c r="H453" s="214">
        <v>0</v>
      </c>
      <c r="I453" s="214">
        <v>0</v>
      </c>
      <c r="J453" s="214">
        <v>0</v>
      </c>
      <c r="K453" s="214">
        <v>0</v>
      </c>
      <c r="L453" s="214">
        <v>0</v>
      </c>
      <c r="M453" s="214">
        <v>0</v>
      </c>
      <c r="N453" s="214">
        <v>0</v>
      </c>
    </row>
    <row r="454" spans="1:14" x14ac:dyDescent="0.35">
      <c r="A454" t="s">
        <v>5757</v>
      </c>
      <c r="B454">
        <v>19215</v>
      </c>
      <c r="C454" t="s">
        <v>5755</v>
      </c>
      <c r="D454" t="s">
        <v>5753</v>
      </c>
      <c r="E454" t="s">
        <v>1161</v>
      </c>
      <c r="F454" s="233" t="s">
        <v>1156</v>
      </c>
      <c r="G454" s="214">
        <v>0</v>
      </c>
      <c r="H454" s="214">
        <v>0</v>
      </c>
      <c r="I454" s="214">
        <v>0</v>
      </c>
      <c r="J454" s="214">
        <v>0</v>
      </c>
      <c r="K454" s="214">
        <v>0</v>
      </c>
      <c r="L454" s="214">
        <v>0</v>
      </c>
      <c r="M454" s="214">
        <v>0</v>
      </c>
      <c r="N454" s="214">
        <v>0</v>
      </c>
    </row>
    <row r="455" spans="1:14" x14ac:dyDescent="0.35">
      <c r="A455" t="s">
        <v>5757</v>
      </c>
      <c r="B455">
        <v>19215</v>
      </c>
      <c r="C455" t="s">
        <v>5755</v>
      </c>
      <c r="D455" t="s">
        <v>5721</v>
      </c>
      <c r="E455" t="s">
        <v>1161</v>
      </c>
      <c r="F455" s="233" t="s">
        <v>1156</v>
      </c>
      <c r="G455" s="214">
        <v>0</v>
      </c>
      <c r="H455" s="214">
        <v>0</v>
      </c>
      <c r="I455" s="214">
        <v>0</v>
      </c>
      <c r="J455" s="214">
        <v>0</v>
      </c>
      <c r="K455" s="214">
        <v>0</v>
      </c>
      <c r="L455" s="214">
        <v>0</v>
      </c>
      <c r="M455" s="214">
        <v>0</v>
      </c>
      <c r="N455" s="214">
        <v>0</v>
      </c>
    </row>
    <row r="456" spans="1:14" x14ac:dyDescent="0.35">
      <c r="A456" t="s">
        <v>5757</v>
      </c>
      <c r="B456">
        <v>19215</v>
      </c>
      <c r="C456" t="s">
        <v>5755</v>
      </c>
      <c r="D456" t="s">
        <v>5752</v>
      </c>
      <c r="E456" t="s">
        <v>1161</v>
      </c>
      <c r="F456" s="233" t="s">
        <v>1156</v>
      </c>
      <c r="G456" s="214">
        <v>0</v>
      </c>
      <c r="H456" s="214">
        <v>0</v>
      </c>
      <c r="I456" s="214">
        <v>0</v>
      </c>
      <c r="J456" s="214">
        <v>0</v>
      </c>
      <c r="K456" s="214">
        <v>0</v>
      </c>
      <c r="L456" s="214">
        <v>0</v>
      </c>
      <c r="M456" s="214">
        <v>0</v>
      </c>
      <c r="N456" s="214">
        <v>0</v>
      </c>
    </row>
    <row r="457" spans="1:14" x14ac:dyDescent="0.35">
      <c r="A457" t="s">
        <v>5757</v>
      </c>
      <c r="B457">
        <v>19215</v>
      </c>
      <c r="C457" t="s">
        <v>5755</v>
      </c>
      <c r="D457" t="s">
        <v>5098</v>
      </c>
      <c r="E457" t="s">
        <v>1161</v>
      </c>
      <c r="F457" s="233" t="s">
        <v>1156</v>
      </c>
      <c r="G457" s="214">
        <v>0</v>
      </c>
      <c r="H457" s="214">
        <v>0</v>
      </c>
      <c r="I457" s="214">
        <v>0</v>
      </c>
      <c r="J457" s="214">
        <v>0</v>
      </c>
      <c r="K457" s="214">
        <v>0</v>
      </c>
      <c r="L457" s="214">
        <v>0</v>
      </c>
      <c r="M457" s="214">
        <v>0</v>
      </c>
      <c r="N457" s="214">
        <v>0</v>
      </c>
    </row>
    <row r="458" spans="1:14" x14ac:dyDescent="0.35">
      <c r="A458" t="s">
        <v>5757</v>
      </c>
      <c r="B458">
        <v>19225</v>
      </c>
      <c r="C458" t="s">
        <v>5755</v>
      </c>
      <c r="D458" t="s">
        <v>343</v>
      </c>
      <c r="E458" t="s">
        <v>1161</v>
      </c>
      <c r="F458" s="233" t="s">
        <v>1156</v>
      </c>
      <c r="G458" s="214">
        <v>1095.2800000000002</v>
      </c>
      <c r="H458" s="214">
        <v>1114.03</v>
      </c>
      <c r="I458" s="214">
        <v>1570.4</v>
      </c>
      <c r="J458" s="214">
        <v>2212</v>
      </c>
      <c r="K458" s="214">
        <v>1818.08</v>
      </c>
      <c r="L458" s="214">
        <v>1797.7599999999998</v>
      </c>
      <c r="M458" s="214">
        <v>18</v>
      </c>
      <c r="N458" s="214">
        <v>18</v>
      </c>
    </row>
    <row r="459" spans="1:14" x14ac:dyDescent="0.35">
      <c r="A459" t="s">
        <v>5757</v>
      </c>
      <c r="B459">
        <v>19235</v>
      </c>
      <c r="C459" t="s">
        <v>5755</v>
      </c>
      <c r="D459" t="s">
        <v>361</v>
      </c>
      <c r="E459" t="s">
        <v>1161</v>
      </c>
      <c r="F459" s="233" t="s">
        <v>1156</v>
      </c>
      <c r="G459" s="214">
        <v>622.75999999999976</v>
      </c>
      <c r="H459" s="214">
        <v>732.05</v>
      </c>
      <c r="I459" s="214">
        <v>1038.25</v>
      </c>
      <c r="J459" s="214">
        <v>1826.75</v>
      </c>
      <c r="K459" s="214">
        <v>1132.3</v>
      </c>
      <c r="L459" s="214">
        <v>743.8</v>
      </c>
      <c r="M459" s="214">
        <v>14</v>
      </c>
      <c r="N459" s="214">
        <v>11</v>
      </c>
    </row>
    <row r="460" spans="1:14" x14ac:dyDescent="0.35">
      <c r="A460" t="s">
        <v>5757</v>
      </c>
      <c r="B460">
        <v>19325</v>
      </c>
      <c r="C460" t="s">
        <v>5755</v>
      </c>
      <c r="D460" t="s">
        <v>1257</v>
      </c>
      <c r="E460" t="s">
        <v>1161</v>
      </c>
      <c r="F460" s="233" t="s">
        <v>1156</v>
      </c>
      <c r="G460" s="214">
        <v>0</v>
      </c>
      <c r="H460" s="214">
        <v>0</v>
      </c>
      <c r="I460" s="214">
        <v>1055</v>
      </c>
      <c r="J460" s="214">
        <v>2432.5</v>
      </c>
      <c r="K460" s="214">
        <v>0</v>
      </c>
      <c r="L460" s="214">
        <v>0</v>
      </c>
      <c r="M460" s="214">
        <v>0</v>
      </c>
      <c r="N460" s="214">
        <v>0</v>
      </c>
    </row>
    <row r="461" spans="1:14" x14ac:dyDescent="0.35">
      <c r="A461" t="s">
        <v>5757</v>
      </c>
      <c r="B461">
        <v>19145</v>
      </c>
      <c r="C461" t="s">
        <v>5754</v>
      </c>
      <c r="D461" t="s">
        <v>4</v>
      </c>
      <c r="E461" t="s">
        <v>1162</v>
      </c>
      <c r="F461" s="233" t="s">
        <v>1156</v>
      </c>
      <c r="G461" s="214">
        <v>0</v>
      </c>
      <c r="H461" s="214">
        <v>0</v>
      </c>
      <c r="I461" s="214">
        <v>1220.25</v>
      </c>
      <c r="J461" s="214">
        <v>1902.5</v>
      </c>
      <c r="K461" s="214">
        <v>0</v>
      </c>
      <c r="L461" s="214">
        <v>0</v>
      </c>
      <c r="M461" s="214">
        <v>0</v>
      </c>
      <c r="N461" s="214">
        <v>0</v>
      </c>
    </row>
    <row r="462" spans="1:14" x14ac:dyDescent="0.35">
      <c r="A462" t="s">
        <v>5757</v>
      </c>
      <c r="B462">
        <v>19105</v>
      </c>
      <c r="C462" t="s">
        <v>5754</v>
      </c>
      <c r="D462" t="s">
        <v>35</v>
      </c>
      <c r="E462" t="s">
        <v>1162</v>
      </c>
      <c r="F462" s="233" t="s">
        <v>1156</v>
      </c>
      <c r="G462" s="214">
        <v>872.62</v>
      </c>
      <c r="H462" s="214">
        <v>904.72</v>
      </c>
      <c r="I462" s="214">
        <v>1248.6199999999999</v>
      </c>
      <c r="J462" s="214">
        <v>2301.6999999999998</v>
      </c>
      <c r="K462" s="214">
        <v>2603.23</v>
      </c>
      <c r="L462" s="214">
        <v>2239.35</v>
      </c>
      <c r="M462" s="214">
        <v>18</v>
      </c>
      <c r="N462" s="214">
        <v>15</v>
      </c>
    </row>
    <row r="463" spans="1:14" x14ac:dyDescent="0.35">
      <c r="A463" t="s">
        <v>5757</v>
      </c>
      <c r="B463">
        <v>19145</v>
      </c>
      <c r="C463" t="s">
        <v>5754</v>
      </c>
      <c r="D463" t="s">
        <v>63</v>
      </c>
      <c r="E463" t="s">
        <v>1162</v>
      </c>
      <c r="F463" s="233" t="s">
        <v>1156</v>
      </c>
      <c r="G463" s="214">
        <v>616.46</v>
      </c>
      <c r="H463" s="214">
        <v>572.53</v>
      </c>
      <c r="I463" s="214">
        <v>0</v>
      </c>
      <c r="J463" s="214">
        <v>0</v>
      </c>
      <c r="K463" s="214">
        <v>1919.85</v>
      </c>
      <c r="L463" s="214">
        <v>1402</v>
      </c>
      <c r="M463" s="214">
        <v>11</v>
      </c>
      <c r="N463" s="214">
        <v>10</v>
      </c>
    </row>
    <row r="464" spans="1:14" x14ac:dyDescent="0.35">
      <c r="A464" t="s">
        <v>5757</v>
      </c>
      <c r="B464">
        <v>19125</v>
      </c>
      <c r="C464" t="s">
        <v>5754</v>
      </c>
      <c r="D464" t="s">
        <v>162</v>
      </c>
      <c r="E464" t="s">
        <v>1162</v>
      </c>
      <c r="F464" s="233" t="s">
        <v>1156</v>
      </c>
      <c r="G464" s="214">
        <v>1614.3699999999994</v>
      </c>
      <c r="H464" s="214">
        <v>1648.9299999999998</v>
      </c>
      <c r="I464" s="214">
        <v>2468.25</v>
      </c>
      <c r="J464" s="214">
        <v>3331.55</v>
      </c>
      <c r="K464" s="214">
        <v>3185.6</v>
      </c>
      <c r="L464" s="214">
        <v>2915.3300000000008</v>
      </c>
      <c r="M464" s="214">
        <v>29</v>
      </c>
      <c r="N464" s="214">
        <v>29</v>
      </c>
    </row>
    <row r="465" spans="1:14" x14ac:dyDescent="0.35">
      <c r="A465" t="s">
        <v>5757</v>
      </c>
      <c r="B465">
        <v>19115</v>
      </c>
      <c r="C465" t="s">
        <v>5754</v>
      </c>
      <c r="D465" t="s">
        <v>270</v>
      </c>
      <c r="E465" t="s">
        <v>1162</v>
      </c>
      <c r="F465" s="233" t="s">
        <v>1156</v>
      </c>
      <c r="G465" s="214">
        <v>270.58999999999997</v>
      </c>
      <c r="H465" s="214">
        <v>273.43999999999994</v>
      </c>
      <c r="I465" s="214">
        <v>365.5</v>
      </c>
      <c r="J465" s="214">
        <v>641</v>
      </c>
      <c r="K465" s="214">
        <v>524.5</v>
      </c>
      <c r="L465" s="214">
        <v>515.28</v>
      </c>
      <c r="M465" s="214">
        <v>7</v>
      </c>
      <c r="N465" s="214">
        <v>7</v>
      </c>
    </row>
    <row r="466" spans="1:14" x14ac:dyDescent="0.35">
      <c r="A466" t="s">
        <v>5757</v>
      </c>
      <c r="B466">
        <v>19135</v>
      </c>
      <c r="C466" t="s">
        <v>5754</v>
      </c>
      <c r="D466" t="s">
        <v>309</v>
      </c>
      <c r="E466" t="s">
        <v>1162</v>
      </c>
      <c r="F466" s="233" t="s">
        <v>1156</v>
      </c>
      <c r="G466" s="214">
        <v>1458.2899999999997</v>
      </c>
      <c r="H466" s="214">
        <v>1493.1399999999999</v>
      </c>
      <c r="I466" s="214">
        <v>2763</v>
      </c>
      <c r="J466" s="214">
        <v>3883.25</v>
      </c>
      <c r="K466" s="214">
        <v>2564.75</v>
      </c>
      <c r="L466" s="214">
        <v>2316.27</v>
      </c>
      <c r="M466" s="214">
        <v>30</v>
      </c>
      <c r="N466" s="214">
        <v>28</v>
      </c>
    </row>
    <row r="467" spans="1:14" x14ac:dyDescent="0.35">
      <c r="A467" t="s">
        <v>5757</v>
      </c>
      <c r="B467">
        <v>19315</v>
      </c>
      <c r="C467" t="s">
        <v>5756</v>
      </c>
      <c r="D467" t="s">
        <v>139</v>
      </c>
      <c r="E467" t="s">
        <v>1162</v>
      </c>
      <c r="F467" s="233" t="s">
        <v>1156</v>
      </c>
      <c r="G467" s="214">
        <v>571.86999999999989</v>
      </c>
      <c r="H467" s="214">
        <v>643.64999999999986</v>
      </c>
      <c r="I467" s="214">
        <v>3455</v>
      </c>
      <c r="J467" s="214">
        <v>4993</v>
      </c>
      <c r="K467" s="214">
        <v>1944.5</v>
      </c>
      <c r="L467" s="214">
        <v>2087</v>
      </c>
      <c r="M467" s="214">
        <v>38</v>
      </c>
      <c r="N467" s="214">
        <v>38</v>
      </c>
    </row>
    <row r="468" spans="1:14" x14ac:dyDescent="0.35">
      <c r="A468" t="s">
        <v>5757</v>
      </c>
      <c r="B468">
        <v>10152</v>
      </c>
      <c r="C468" t="s">
        <v>5756</v>
      </c>
      <c r="D468" t="s">
        <v>204</v>
      </c>
      <c r="E468" t="s">
        <v>1162</v>
      </c>
      <c r="F468" s="233" t="s">
        <v>1156</v>
      </c>
      <c r="G468" s="214">
        <v>2269.2199999999989</v>
      </c>
      <c r="H468" s="214">
        <v>2275.8199999999997</v>
      </c>
      <c r="I468" s="214">
        <v>4405.5</v>
      </c>
      <c r="J468" s="214">
        <v>7310</v>
      </c>
      <c r="K468" s="214">
        <v>10427.279999999999</v>
      </c>
      <c r="L468" s="214">
        <v>8243.15</v>
      </c>
      <c r="M468" s="214">
        <v>75</v>
      </c>
      <c r="N468" s="214">
        <v>70</v>
      </c>
    </row>
    <row r="469" spans="1:14" x14ac:dyDescent="0.35">
      <c r="A469" t="s">
        <v>5757</v>
      </c>
      <c r="B469">
        <v>88165</v>
      </c>
      <c r="C469" t="s">
        <v>5756</v>
      </c>
      <c r="D469" t="s">
        <v>281</v>
      </c>
      <c r="E469" t="s">
        <v>1162</v>
      </c>
      <c r="F469" s="233" t="s">
        <v>1156</v>
      </c>
      <c r="G469" s="214">
        <v>3772.4100000000003</v>
      </c>
      <c r="H469" s="214">
        <v>3787.65</v>
      </c>
      <c r="I469" s="214">
        <v>4598.8500000000004</v>
      </c>
      <c r="J469" s="214">
        <v>7236.75</v>
      </c>
      <c r="K469" s="214">
        <v>9236.4000000000015</v>
      </c>
      <c r="L469" s="214">
        <v>8853.02</v>
      </c>
      <c r="M469" s="214">
        <v>124</v>
      </c>
      <c r="N469" s="214">
        <v>113</v>
      </c>
    </row>
    <row r="470" spans="1:14" x14ac:dyDescent="0.35">
      <c r="A470" t="s">
        <v>5757</v>
      </c>
      <c r="B470">
        <v>19505</v>
      </c>
      <c r="C470" t="s">
        <v>338</v>
      </c>
      <c r="D470" t="s">
        <v>338</v>
      </c>
      <c r="E470" t="s">
        <v>1162</v>
      </c>
      <c r="F470" s="233" t="s">
        <v>1156</v>
      </c>
      <c r="G470" s="214">
        <v>0</v>
      </c>
      <c r="H470" s="214">
        <v>0</v>
      </c>
      <c r="I470" s="214">
        <v>3013</v>
      </c>
      <c r="J470" s="214">
        <v>3438</v>
      </c>
      <c r="K470" s="214">
        <v>0</v>
      </c>
      <c r="L470" s="214">
        <v>0</v>
      </c>
      <c r="M470" s="214">
        <v>0</v>
      </c>
      <c r="N470" s="214">
        <v>0</v>
      </c>
    </row>
    <row r="471" spans="1:14" x14ac:dyDescent="0.35">
      <c r="A471" t="s">
        <v>5757</v>
      </c>
      <c r="B471">
        <v>19215</v>
      </c>
      <c r="C471" t="s">
        <v>5755</v>
      </c>
      <c r="D471" t="s">
        <v>69</v>
      </c>
      <c r="E471" t="s">
        <v>1162</v>
      </c>
      <c r="F471" s="233" t="s">
        <v>1156</v>
      </c>
      <c r="G471" s="214">
        <v>0.03</v>
      </c>
      <c r="H471" s="214">
        <v>0</v>
      </c>
      <c r="I471" s="214">
        <v>0</v>
      </c>
      <c r="J471" s="214">
        <v>0</v>
      </c>
      <c r="K471" s="214">
        <v>0</v>
      </c>
      <c r="L471" s="214">
        <v>0</v>
      </c>
      <c r="M471" s="214">
        <v>0</v>
      </c>
      <c r="N471" s="214">
        <v>0</v>
      </c>
    </row>
    <row r="472" spans="1:14" x14ac:dyDescent="0.35">
      <c r="A472" t="s">
        <v>5757</v>
      </c>
      <c r="B472">
        <v>19215</v>
      </c>
      <c r="C472" t="s">
        <v>5755</v>
      </c>
      <c r="D472" t="s">
        <v>70</v>
      </c>
      <c r="E472" t="s">
        <v>1162</v>
      </c>
      <c r="F472" s="233" t="s">
        <v>1156</v>
      </c>
      <c r="G472" s="214">
        <v>1984.7</v>
      </c>
      <c r="H472" s="214">
        <v>1942.6200000000008</v>
      </c>
      <c r="I472" s="214">
        <v>3602.75</v>
      </c>
      <c r="J472" s="214">
        <v>5613.5</v>
      </c>
      <c r="K472" s="214">
        <v>5724.95</v>
      </c>
      <c r="L472" s="214">
        <v>4314</v>
      </c>
      <c r="M472" s="214">
        <v>43</v>
      </c>
      <c r="N472" s="214">
        <v>43</v>
      </c>
    </row>
    <row r="473" spans="1:14" x14ac:dyDescent="0.35">
      <c r="A473" t="s">
        <v>5757</v>
      </c>
      <c r="B473">
        <v>19215</v>
      </c>
      <c r="C473" t="s">
        <v>5755</v>
      </c>
      <c r="D473" t="s">
        <v>110</v>
      </c>
      <c r="E473" t="s">
        <v>1162</v>
      </c>
      <c r="F473" s="233" t="s">
        <v>1156</v>
      </c>
      <c r="G473" s="214">
        <v>0</v>
      </c>
      <c r="H473" s="214">
        <v>0</v>
      </c>
      <c r="I473" s="214">
        <v>0</v>
      </c>
      <c r="J473" s="214">
        <v>0</v>
      </c>
      <c r="K473" s="214">
        <v>0</v>
      </c>
      <c r="L473" s="214">
        <v>0</v>
      </c>
      <c r="M473" s="214">
        <v>0</v>
      </c>
      <c r="N473" s="214">
        <v>0</v>
      </c>
    </row>
    <row r="474" spans="1:14" x14ac:dyDescent="0.35">
      <c r="A474" t="s">
        <v>5757</v>
      </c>
      <c r="B474">
        <v>19205</v>
      </c>
      <c r="C474" t="s">
        <v>5755</v>
      </c>
      <c r="D474" t="s">
        <v>227</v>
      </c>
      <c r="E474" t="s">
        <v>1162</v>
      </c>
      <c r="F474" s="233" t="s">
        <v>1156</v>
      </c>
      <c r="G474" s="214">
        <v>631.15000000000009</v>
      </c>
      <c r="H474" s="214">
        <v>728.12</v>
      </c>
      <c r="I474" s="214">
        <v>2064.75</v>
      </c>
      <c r="J474" s="214">
        <v>2912</v>
      </c>
      <c r="K474" s="214">
        <v>2244.25</v>
      </c>
      <c r="L474" s="214">
        <v>1541</v>
      </c>
      <c r="M474" s="214">
        <v>9</v>
      </c>
      <c r="N474" s="214">
        <v>7</v>
      </c>
    </row>
    <row r="475" spans="1:14" x14ac:dyDescent="0.35">
      <c r="A475" t="s">
        <v>5757</v>
      </c>
      <c r="B475">
        <v>19205</v>
      </c>
      <c r="C475" t="s">
        <v>5755</v>
      </c>
      <c r="D475" t="s">
        <v>5042</v>
      </c>
      <c r="E475" t="s">
        <v>1162</v>
      </c>
      <c r="F475" s="233" t="s">
        <v>1156</v>
      </c>
      <c r="G475" s="214">
        <v>0</v>
      </c>
      <c r="H475" s="214">
        <v>0</v>
      </c>
      <c r="I475" s="214">
        <v>0</v>
      </c>
      <c r="J475" s="214">
        <v>0</v>
      </c>
      <c r="K475" s="214">
        <v>0</v>
      </c>
      <c r="L475" s="214">
        <v>0</v>
      </c>
      <c r="M475" s="214">
        <v>0</v>
      </c>
      <c r="N475" s="214">
        <v>0</v>
      </c>
    </row>
    <row r="476" spans="1:14" x14ac:dyDescent="0.35">
      <c r="A476" t="s">
        <v>5757</v>
      </c>
      <c r="B476">
        <v>19205</v>
      </c>
      <c r="C476" t="s">
        <v>5755</v>
      </c>
      <c r="D476" t="s">
        <v>5394</v>
      </c>
      <c r="E476" t="s">
        <v>1162</v>
      </c>
      <c r="F476" s="233" t="s">
        <v>1156</v>
      </c>
      <c r="G476" s="214">
        <v>0</v>
      </c>
      <c r="H476" s="214">
        <v>0</v>
      </c>
      <c r="I476" s="214">
        <v>0</v>
      </c>
      <c r="J476" s="214">
        <v>0</v>
      </c>
      <c r="K476" s="214">
        <v>0</v>
      </c>
      <c r="L476" s="214">
        <v>0</v>
      </c>
      <c r="M476" s="214">
        <v>0</v>
      </c>
      <c r="N476" s="214">
        <v>0</v>
      </c>
    </row>
    <row r="477" spans="1:14" x14ac:dyDescent="0.35">
      <c r="A477" t="s">
        <v>5757</v>
      </c>
      <c r="B477">
        <v>19215</v>
      </c>
      <c r="C477" t="s">
        <v>5755</v>
      </c>
      <c r="D477" t="s">
        <v>5071</v>
      </c>
      <c r="E477" t="s">
        <v>1162</v>
      </c>
      <c r="F477" s="233" t="s">
        <v>1156</v>
      </c>
      <c r="G477" s="214">
        <v>0</v>
      </c>
      <c r="H477" s="214">
        <v>0</v>
      </c>
      <c r="I477" s="214">
        <v>0</v>
      </c>
      <c r="J477" s="214">
        <v>0</v>
      </c>
      <c r="K477" s="214">
        <v>0</v>
      </c>
      <c r="L477" s="214">
        <v>0</v>
      </c>
      <c r="M477" s="214">
        <v>0</v>
      </c>
      <c r="N477" s="214">
        <v>0</v>
      </c>
    </row>
    <row r="478" spans="1:14" x14ac:dyDescent="0.35">
      <c r="A478" t="s">
        <v>5757</v>
      </c>
      <c r="B478">
        <v>19215</v>
      </c>
      <c r="C478" t="s">
        <v>5755</v>
      </c>
      <c r="D478" t="s">
        <v>5265</v>
      </c>
      <c r="E478" t="s">
        <v>1162</v>
      </c>
      <c r="F478" s="233" t="s">
        <v>1156</v>
      </c>
      <c r="G478" s="214">
        <v>0</v>
      </c>
      <c r="H478" s="214">
        <v>0</v>
      </c>
      <c r="I478" s="214">
        <v>0</v>
      </c>
      <c r="J478" s="214">
        <v>0</v>
      </c>
      <c r="K478" s="214">
        <v>0</v>
      </c>
      <c r="L478" s="214">
        <v>0</v>
      </c>
      <c r="M478" s="214">
        <v>0</v>
      </c>
      <c r="N478" s="214">
        <v>0</v>
      </c>
    </row>
    <row r="479" spans="1:14" x14ac:dyDescent="0.35">
      <c r="A479" t="s">
        <v>5757</v>
      </c>
      <c r="B479">
        <v>19215</v>
      </c>
      <c r="C479" t="s">
        <v>5755</v>
      </c>
      <c r="D479" t="s">
        <v>5396</v>
      </c>
      <c r="E479" t="s">
        <v>1162</v>
      </c>
      <c r="F479" s="233" t="s">
        <v>1156</v>
      </c>
      <c r="G479" s="214">
        <v>0</v>
      </c>
      <c r="H479" s="214">
        <v>0</v>
      </c>
      <c r="I479" s="214">
        <v>0</v>
      </c>
      <c r="J479" s="214">
        <v>0</v>
      </c>
      <c r="K479" s="214">
        <v>0</v>
      </c>
      <c r="L479" s="214">
        <v>0</v>
      </c>
      <c r="M479" s="214">
        <v>0</v>
      </c>
      <c r="N479" s="214">
        <v>0</v>
      </c>
    </row>
    <row r="480" spans="1:14" x14ac:dyDescent="0.35">
      <c r="A480" t="s">
        <v>5757</v>
      </c>
      <c r="B480">
        <v>19215</v>
      </c>
      <c r="C480" t="s">
        <v>5755</v>
      </c>
      <c r="D480" t="s">
        <v>5397</v>
      </c>
      <c r="E480" t="s">
        <v>1162</v>
      </c>
      <c r="F480" s="233" t="s">
        <v>1156</v>
      </c>
      <c r="G480" s="214">
        <v>0</v>
      </c>
      <c r="H480" s="214">
        <v>0</v>
      </c>
      <c r="I480" s="214">
        <v>0</v>
      </c>
      <c r="J480" s="214">
        <v>0</v>
      </c>
      <c r="K480" s="214">
        <v>0</v>
      </c>
      <c r="L480" s="214">
        <v>0</v>
      </c>
      <c r="M480" s="214">
        <v>0</v>
      </c>
      <c r="N480" s="214">
        <v>0</v>
      </c>
    </row>
    <row r="481" spans="1:14" x14ac:dyDescent="0.35">
      <c r="A481" t="s">
        <v>5757</v>
      </c>
      <c r="B481">
        <v>19215</v>
      </c>
      <c r="C481" t="s">
        <v>5755</v>
      </c>
      <c r="D481" t="s">
        <v>5753</v>
      </c>
      <c r="E481" t="s">
        <v>1162</v>
      </c>
      <c r="F481" s="233" t="s">
        <v>1156</v>
      </c>
      <c r="G481" s="214">
        <v>0</v>
      </c>
      <c r="H481" s="214">
        <v>0</v>
      </c>
      <c r="I481" s="214">
        <v>0</v>
      </c>
      <c r="J481" s="214">
        <v>0</v>
      </c>
      <c r="K481" s="214">
        <v>0</v>
      </c>
      <c r="L481" s="214">
        <v>0</v>
      </c>
      <c r="M481" s="214">
        <v>0</v>
      </c>
      <c r="N481" s="214">
        <v>0</v>
      </c>
    </row>
    <row r="482" spans="1:14" x14ac:dyDescent="0.35">
      <c r="A482" t="s">
        <v>5757</v>
      </c>
      <c r="B482">
        <v>19215</v>
      </c>
      <c r="C482" t="s">
        <v>5755</v>
      </c>
      <c r="D482" t="s">
        <v>5721</v>
      </c>
      <c r="E482" t="s">
        <v>1162</v>
      </c>
      <c r="F482" s="233" t="s">
        <v>1156</v>
      </c>
      <c r="G482" s="214">
        <v>0</v>
      </c>
      <c r="H482" s="214">
        <v>0</v>
      </c>
      <c r="I482" s="214">
        <v>0</v>
      </c>
      <c r="J482" s="214">
        <v>0</v>
      </c>
      <c r="K482" s="214">
        <v>0</v>
      </c>
      <c r="L482" s="214">
        <v>0</v>
      </c>
      <c r="M482" s="214">
        <v>0</v>
      </c>
      <c r="N482" s="214">
        <v>0</v>
      </c>
    </row>
    <row r="483" spans="1:14" x14ac:dyDescent="0.35">
      <c r="A483" t="s">
        <v>5757</v>
      </c>
      <c r="B483">
        <v>19215</v>
      </c>
      <c r="C483" t="s">
        <v>5755</v>
      </c>
      <c r="D483" t="s">
        <v>5752</v>
      </c>
      <c r="E483" t="s">
        <v>1162</v>
      </c>
      <c r="F483" s="233" t="s">
        <v>1156</v>
      </c>
      <c r="G483" s="214">
        <v>0</v>
      </c>
      <c r="H483" s="214">
        <v>0</v>
      </c>
      <c r="I483" s="214">
        <v>0</v>
      </c>
      <c r="J483" s="214">
        <v>0</v>
      </c>
      <c r="K483" s="214">
        <v>0</v>
      </c>
      <c r="L483" s="214">
        <v>0</v>
      </c>
      <c r="M483" s="214">
        <v>0</v>
      </c>
      <c r="N483" s="214">
        <v>0</v>
      </c>
    </row>
    <row r="484" spans="1:14" x14ac:dyDescent="0.35">
      <c r="A484" t="s">
        <v>5757</v>
      </c>
      <c r="B484">
        <v>19215</v>
      </c>
      <c r="C484" t="s">
        <v>5755</v>
      </c>
      <c r="D484" t="s">
        <v>5098</v>
      </c>
      <c r="E484" t="s">
        <v>1162</v>
      </c>
      <c r="F484" s="233" t="s">
        <v>1156</v>
      </c>
      <c r="G484" s="214">
        <v>0</v>
      </c>
      <c r="H484" s="214">
        <v>0</v>
      </c>
      <c r="I484" s="214">
        <v>0</v>
      </c>
      <c r="J484" s="214">
        <v>0</v>
      </c>
      <c r="K484" s="214">
        <v>0</v>
      </c>
      <c r="L484" s="214">
        <v>0</v>
      </c>
      <c r="M484" s="214">
        <v>0</v>
      </c>
      <c r="N484" s="214">
        <v>0</v>
      </c>
    </row>
    <row r="485" spans="1:14" x14ac:dyDescent="0.35">
      <c r="A485" t="s">
        <v>5757</v>
      </c>
      <c r="B485">
        <v>19225</v>
      </c>
      <c r="C485" t="s">
        <v>5755</v>
      </c>
      <c r="D485" t="s">
        <v>343</v>
      </c>
      <c r="E485" t="s">
        <v>1162</v>
      </c>
      <c r="F485" s="233" t="s">
        <v>1156</v>
      </c>
      <c r="G485" s="214">
        <v>1199.2899999999997</v>
      </c>
      <c r="H485" s="214">
        <v>1159.9399999999996</v>
      </c>
      <c r="I485" s="214">
        <v>1398.25</v>
      </c>
      <c r="J485" s="214">
        <v>1987.5</v>
      </c>
      <c r="K485" s="214">
        <v>5724.88</v>
      </c>
      <c r="L485" s="214">
        <v>6810.11</v>
      </c>
      <c r="M485" s="214">
        <v>14</v>
      </c>
      <c r="N485" s="214">
        <v>14</v>
      </c>
    </row>
    <row r="486" spans="1:14" x14ac:dyDescent="0.35">
      <c r="A486" t="s">
        <v>5757</v>
      </c>
      <c r="B486">
        <v>19235</v>
      </c>
      <c r="C486" t="s">
        <v>5755</v>
      </c>
      <c r="D486" t="s">
        <v>361</v>
      </c>
      <c r="E486" t="s">
        <v>1162</v>
      </c>
      <c r="F486" s="233" t="s">
        <v>1156</v>
      </c>
      <c r="G486" s="214">
        <v>257.55</v>
      </c>
      <c r="H486" s="214">
        <v>153.04999999999998</v>
      </c>
      <c r="I486" s="214">
        <v>948.75</v>
      </c>
      <c r="J486" s="214">
        <v>1842.25</v>
      </c>
      <c r="K486" s="214">
        <v>18.5</v>
      </c>
      <c r="L486" s="214">
        <v>44</v>
      </c>
      <c r="M486" s="214">
        <v>7</v>
      </c>
      <c r="N486" s="214">
        <v>7</v>
      </c>
    </row>
    <row r="487" spans="1:14" x14ac:dyDescent="0.35">
      <c r="A487" t="s">
        <v>5757</v>
      </c>
      <c r="B487">
        <v>19325</v>
      </c>
      <c r="C487" t="s">
        <v>5755</v>
      </c>
      <c r="D487" t="s">
        <v>1257</v>
      </c>
      <c r="E487" t="s">
        <v>1162</v>
      </c>
      <c r="F487" s="233" t="s">
        <v>1156</v>
      </c>
      <c r="G487" s="214">
        <v>0</v>
      </c>
      <c r="H487" s="214">
        <v>0</v>
      </c>
      <c r="I487" s="214">
        <v>992</v>
      </c>
      <c r="J487" s="214">
        <v>1748</v>
      </c>
      <c r="K487" s="214">
        <v>0</v>
      </c>
      <c r="L487" s="214">
        <v>0</v>
      </c>
      <c r="M487" s="214">
        <v>0</v>
      </c>
      <c r="N487" s="214">
        <v>0</v>
      </c>
    </row>
    <row r="488" spans="1:14" x14ac:dyDescent="0.35">
      <c r="A488" t="s">
        <v>5757</v>
      </c>
      <c r="B488">
        <v>19145</v>
      </c>
      <c r="C488" t="s">
        <v>5754</v>
      </c>
      <c r="D488" t="s">
        <v>4</v>
      </c>
      <c r="E488" t="s">
        <v>1163</v>
      </c>
      <c r="F488" s="233" t="s">
        <v>1156</v>
      </c>
      <c r="G488" s="214">
        <v>0</v>
      </c>
      <c r="H488" s="214">
        <v>0</v>
      </c>
      <c r="I488" s="214">
        <v>1387.75</v>
      </c>
      <c r="J488" s="214">
        <v>2285.75</v>
      </c>
      <c r="K488" s="214">
        <v>0</v>
      </c>
      <c r="L488" s="214">
        <v>0</v>
      </c>
      <c r="M488" s="214">
        <v>0</v>
      </c>
      <c r="N488" s="214">
        <v>0</v>
      </c>
    </row>
    <row r="489" spans="1:14" x14ac:dyDescent="0.35">
      <c r="A489" t="s">
        <v>5757</v>
      </c>
      <c r="B489">
        <v>19105</v>
      </c>
      <c r="C489" t="s">
        <v>5754</v>
      </c>
      <c r="D489" t="s">
        <v>35</v>
      </c>
      <c r="E489" t="s">
        <v>1163</v>
      </c>
      <c r="F489" s="233" t="s">
        <v>1156</v>
      </c>
      <c r="G489" s="214">
        <v>1116.1399999999999</v>
      </c>
      <c r="H489" s="214">
        <v>1141.72</v>
      </c>
      <c r="I489" s="214">
        <v>1319.6599999999999</v>
      </c>
      <c r="J489" s="214">
        <v>2686.58</v>
      </c>
      <c r="K489" s="214">
        <v>1425</v>
      </c>
      <c r="L489" s="214">
        <v>2251.1400000000003</v>
      </c>
      <c r="M489" s="214">
        <v>20</v>
      </c>
      <c r="N489" s="214">
        <v>20</v>
      </c>
    </row>
    <row r="490" spans="1:14" x14ac:dyDescent="0.35">
      <c r="A490" t="s">
        <v>5757</v>
      </c>
      <c r="B490">
        <v>19145</v>
      </c>
      <c r="C490" t="s">
        <v>5754</v>
      </c>
      <c r="D490" t="s">
        <v>63</v>
      </c>
      <c r="E490" t="s">
        <v>1163</v>
      </c>
      <c r="F490" s="233" t="s">
        <v>1156</v>
      </c>
      <c r="G490" s="214">
        <v>193.14000000000001</v>
      </c>
      <c r="H490" s="214">
        <v>254.79999999999998</v>
      </c>
      <c r="I490" s="214">
        <v>0</v>
      </c>
      <c r="J490" s="214">
        <v>0</v>
      </c>
      <c r="K490" s="214">
        <v>461</v>
      </c>
      <c r="L490" s="214">
        <v>585</v>
      </c>
      <c r="M490" s="214">
        <v>8</v>
      </c>
      <c r="N490" s="214">
        <v>8</v>
      </c>
    </row>
    <row r="491" spans="1:14" x14ac:dyDescent="0.35">
      <c r="A491" t="s">
        <v>5757</v>
      </c>
      <c r="B491">
        <v>19125</v>
      </c>
      <c r="C491" t="s">
        <v>5754</v>
      </c>
      <c r="D491" t="s">
        <v>162</v>
      </c>
      <c r="E491" t="s">
        <v>1163</v>
      </c>
      <c r="F491" s="233" t="s">
        <v>1156</v>
      </c>
      <c r="G491" s="214">
        <v>818.1099999999999</v>
      </c>
      <c r="H491" s="214">
        <v>856.45000000000016</v>
      </c>
      <c r="I491" s="214">
        <v>2512.6999999999998</v>
      </c>
      <c r="J491" s="214">
        <v>3952.05</v>
      </c>
      <c r="K491" s="214">
        <v>3214.9</v>
      </c>
      <c r="L491" s="214">
        <v>2231.75</v>
      </c>
      <c r="M491" s="214">
        <v>21</v>
      </c>
      <c r="N491" s="214">
        <v>21</v>
      </c>
    </row>
    <row r="492" spans="1:14" x14ac:dyDescent="0.35">
      <c r="A492" t="s">
        <v>5757</v>
      </c>
      <c r="B492">
        <v>19115</v>
      </c>
      <c r="C492" t="s">
        <v>5754</v>
      </c>
      <c r="D492" t="s">
        <v>270</v>
      </c>
      <c r="E492" t="s">
        <v>1163</v>
      </c>
      <c r="F492" s="233" t="s">
        <v>1156</v>
      </c>
      <c r="G492" s="214">
        <v>215.38</v>
      </c>
      <c r="H492" s="214">
        <v>229.26000000000002</v>
      </c>
      <c r="I492" s="214">
        <v>421</v>
      </c>
      <c r="J492" s="214">
        <v>878.75</v>
      </c>
      <c r="K492" s="214">
        <v>451.25</v>
      </c>
      <c r="L492" s="214">
        <v>511.56000000000006</v>
      </c>
      <c r="M492" s="214">
        <v>8</v>
      </c>
      <c r="N492" s="214">
        <v>7</v>
      </c>
    </row>
    <row r="493" spans="1:14" x14ac:dyDescent="0.35">
      <c r="A493" t="s">
        <v>5757</v>
      </c>
      <c r="B493">
        <v>19135</v>
      </c>
      <c r="C493" t="s">
        <v>5754</v>
      </c>
      <c r="D493" t="s">
        <v>309</v>
      </c>
      <c r="E493" t="s">
        <v>1163</v>
      </c>
      <c r="F493" s="233" t="s">
        <v>1156</v>
      </c>
      <c r="G493" s="214">
        <v>662.1</v>
      </c>
      <c r="H493" s="214">
        <v>668.41000000000008</v>
      </c>
      <c r="I493" s="214">
        <v>3087.25</v>
      </c>
      <c r="J493" s="214">
        <v>4770.25</v>
      </c>
      <c r="K493" s="214">
        <v>1577.75</v>
      </c>
      <c r="L493" s="214">
        <v>1100.1200000000001</v>
      </c>
      <c r="M493" s="214">
        <v>19</v>
      </c>
      <c r="N493" s="214">
        <v>17</v>
      </c>
    </row>
    <row r="494" spans="1:14" x14ac:dyDescent="0.35">
      <c r="A494" t="s">
        <v>5757</v>
      </c>
      <c r="B494">
        <v>19315</v>
      </c>
      <c r="C494" t="s">
        <v>5756</v>
      </c>
      <c r="D494" t="s">
        <v>139</v>
      </c>
      <c r="E494" t="s">
        <v>1163</v>
      </c>
      <c r="F494" s="233" t="s">
        <v>1156</v>
      </c>
      <c r="G494" s="214">
        <v>1030.0700000000002</v>
      </c>
      <c r="H494" s="214">
        <v>977.24999999999989</v>
      </c>
      <c r="I494" s="214">
        <v>4353.5</v>
      </c>
      <c r="J494" s="214">
        <v>6701</v>
      </c>
      <c r="K494" s="214">
        <v>4704</v>
      </c>
      <c r="L494" s="214">
        <v>3241</v>
      </c>
      <c r="M494" s="214">
        <v>46</v>
      </c>
      <c r="N494" s="214">
        <v>40</v>
      </c>
    </row>
    <row r="495" spans="1:14" x14ac:dyDescent="0.35">
      <c r="A495" t="s">
        <v>5757</v>
      </c>
      <c r="B495">
        <v>10152</v>
      </c>
      <c r="C495" t="s">
        <v>5756</v>
      </c>
      <c r="D495" t="s">
        <v>204</v>
      </c>
      <c r="E495" t="s">
        <v>1163</v>
      </c>
      <c r="F495" s="233" t="s">
        <v>1156</v>
      </c>
      <c r="G495" s="214">
        <v>2265.9899999999998</v>
      </c>
      <c r="H495" s="214">
        <v>2297.3999999999992</v>
      </c>
      <c r="I495" s="214">
        <v>3954</v>
      </c>
      <c r="J495" s="214">
        <v>7815</v>
      </c>
      <c r="K495" s="214">
        <v>7730.57</v>
      </c>
      <c r="L495" s="214">
        <v>7922.5400000000009</v>
      </c>
      <c r="M495" s="214">
        <v>58</v>
      </c>
      <c r="N495" s="214">
        <v>47</v>
      </c>
    </row>
    <row r="496" spans="1:14" x14ac:dyDescent="0.35">
      <c r="A496" t="s">
        <v>5757</v>
      </c>
      <c r="B496">
        <v>88165</v>
      </c>
      <c r="C496" t="s">
        <v>5756</v>
      </c>
      <c r="D496" t="s">
        <v>281</v>
      </c>
      <c r="E496" t="s">
        <v>1163</v>
      </c>
      <c r="F496" s="233" t="s">
        <v>1156</v>
      </c>
      <c r="G496" s="214">
        <v>3203.3999999999996</v>
      </c>
      <c r="H496" s="214">
        <v>3123.8000000000015</v>
      </c>
      <c r="I496" s="214">
        <v>4138.3500000000004</v>
      </c>
      <c r="J496" s="214">
        <v>8367.1</v>
      </c>
      <c r="K496" s="214">
        <v>8488.1</v>
      </c>
      <c r="L496" s="214">
        <v>7140.54</v>
      </c>
      <c r="M496" s="214">
        <v>91</v>
      </c>
      <c r="N496" s="214">
        <v>84</v>
      </c>
    </row>
    <row r="497" spans="1:14" x14ac:dyDescent="0.35">
      <c r="A497" t="s">
        <v>5757</v>
      </c>
      <c r="B497">
        <v>19505</v>
      </c>
      <c r="C497" t="s">
        <v>338</v>
      </c>
      <c r="D497" t="s">
        <v>338</v>
      </c>
      <c r="E497" t="s">
        <v>1163</v>
      </c>
      <c r="F497" s="233" t="s">
        <v>1156</v>
      </c>
      <c r="G497" s="214">
        <v>0</v>
      </c>
      <c r="H497" s="214">
        <v>0</v>
      </c>
      <c r="I497" s="214">
        <v>947</v>
      </c>
      <c r="J497" s="214">
        <v>1601.05</v>
      </c>
      <c r="K497" s="214">
        <v>0</v>
      </c>
      <c r="L497" s="214">
        <v>0</v>
      </c>
      <c r="M497" s="214">
        <v>0</v>
      </c>
      <c r="N497" s="214">
        <v>0</v>
      </c>
    </row>
    <row r="498" spans="1:14" x14ac:dyDescent="0.35">
      <c r="A498" t="s">
        <v>5757</v>
      </c>
      <c r="B498">
        <v>19215</v>
      </c>
      <c r="C498" t="s">
        <v>5755</v>
      </c>
      <c r="D498" t="s">
        <v>69</v>
      </c>
      <c r="E498" t="s">
        <v>1163</v>
      </c>
      <c r="F498" s="233" t="s">
        <v>1156</v>
      </c>
      <c r="G498" s="214">
        <v>0.18</v>
      </c>
      <c r="H498" s="214">
        <v>0</v>
      </c>
      <c r="I498" s="214">
        <v>0</v>
      </c>
      <c r="J498" s="214">
        <v>0</v>
      </c>
      <c r="K498" s="214">
        <v>0</v>
      </c>
      <c r="L498" s="214">
        <v>0</v>
      </c>
      <c r="M498" s="214">
        <v>0</v>
      </c>
      <c r="N498" s="214">
        <v>0</v>
      </c>
    </row>
    <row r="499" spans="1:14" x14ac:dyDescent="0.35">
      <c r="A499" t="s">
        <v>5757</v>
      </c>
      <c r="B499">
        <v>19215</v>
      </c>
      <c r="C499" t="s">
        <v>5755</v>
      </c>
      <c r="D499" t="s">
        <v>70</v>
      </c>
      <c r="E499" t="s">
        <v>1163</v>
      </c>
      <c r="F499" s="233" t="s">
        <v>1156</v>
      </c>
      <c r="G499" s="214">
        <v>1770.6100000000001</v>
      </c>
      <c r="H499" s="214">
        <v>1494.02</v>
      </c>
      <c r="I499" s="214">
        <v>4519.5</v>
      </c>
      <c r="J499" s="214">
        <v>7352.5</v>
      </c>
      <c r="K499" s="214">
        <v>6869.35</v>
      </c>
      <c r="L499" s="214">
        <v>6499</v>
      </c>
      <c r="M499" s="214">
        <v>44</v>
      </c>
      <c r="N499" s="214">
        <v>40</v>
      </c>
    </row>
    <row r="500" spans="1:14" x14ac:dyDescent="0.35">
      <c r="A500" t="s">
        <v>5757</v>
      </c>
      <c r="B500">
        <v>19215</v>
      </c>
      <c r="C500" t="s">
        <v>5755</v>
      </c>
      <c r="D500" t="s">
        <v>110</v>
      </c>
      <c r="E500" t="s">
        <v>1163</v>
      </c>
      <c r="F500" s="233" t="s">
        <v>1156</v>
      </c>
      <c r="G500" s="214">
        <v>0</v>
      </c>
      <c r="H500" s="214">
        <v>0</v>
      </c>
      <c r="I500" s="214">
        <v>0</v>
      </c>
      <c r="J500" s="214">
        <v>0</v>
      </c>
      <c r="K500" s="214">
        <v>0</v>
      </c>
      <c r="L500" s="214">
        <v>0</v>
      </c>
      <c r="M500" s="214">
        <v>0</v>
      </c>
      <c r="N500" s="214">
        <v>0</v>
      </c>
    </row>
    <row r="501" spans="1:14" x14ac:dyDescent="0.35">
      <c r="A501" t="s">
        <v>5757</v>
      </c>
      <c r="B501">
        <v>19205</v>
      </c>
      <c r="C501" t="s">
        <v>5755</v>
      </c>
      <c r="D501" t="s">
        <v>227</v>
      </c>
      <c r="E501" t="s">
        <v>1163</v>
      </c>
      <c r="F501" s="233" t="s">
        <v>1156</v>
      </c>
      <c r="G501" s="214">
        <v>500.9</v>
      </c>
      <c r="H501" s="214">
        <v>558.85</v>
      </c>
      <c r="I501" s="214">
        <v>2291.75</v>
      </c>
      <c r="J501" s="214">
        <v>3816</v>
      </c>
      <c r="K501" s="214">
        <v>717.75</v>
      </c>
      <c r="L501" s="214">
        <v>367</v>
      </c>
      <c r="M501" s="214">
        <v>6</v>
      </c>
      <c r="N501" s="214">
        <v>6</v>
      </c>
    </row>
    <row r="502" spans="1:14" x14ac:dyDescent="0.35">
      <c r="A502" t="s">
        <v>5757</v>
      </c>
      <c r="B502">
        <v>19205</v>
      </c>
      <c r="C502" t="s">
        <v>5755</v>
      </c>
      <c r="D502" t="s">
        <v>5042</v>
      </c>
      <c r="E502" t="s">
        <v>1163</v>
      </c>
      <c r="F502" s="233" t="s">
        <v>1156</v>
      </c>
      <c r="G502" s="214">
        <v>0</v>
      </c>
      <c r="H502" s="214">
        <v>0</v>
      </c>
      <c r="I502" s="214">
        <v>0</v>
      </c>
      <c r="J502" s="214">
        <v>0</v>
      </c>
      <c r="K502" s="214">
        <v>0</v>
      </c>
      <c r="L502" s="214">
        <v>0</v>
      </c>
      <c r="M502" s="214">
        <v>0</v>
      </c>
      <c r="N502" s="214">
        <v>0</v>
      </c>
    </row>
    <row r="503" spans="1:14" x14ac:dyDescent="0.35">
      <c r="A503" t="s">
        <v>5757</v>
      </c>
      <c r="B503">
        <v>19205</v>
      </c>
      <c r="C503" t="s">
        <v>5755</v>
      </c>
      <c r="D503" t="s">
        <v>5394</v>
      </c>
      <c r="E503" t="s">
        <v>1163</v>
      </c>
      <c r="F503" s="233" t="s">
        <v>1156</v>
      </c>
      <c r="G503" s="214">
        <v>0</v>
      </c>
      <c r="H503" s="214">
        <v>0</v>
      </c>
      <c r="I503" s="214">
        <v>0</v>
      </c>
      <c r="J503" s="214">
        <v>0</v>
      </c>
      <c r="K503" s="214">
        <v>0</v>
      </c>
      <c r="L503" s="214">
        <v>0</v>
      </c>
      <c r="M503" s="214">
        <v>0</v>
      </c>
      <c r="N503" s="214">
        <v>0</v>
      </c>
    </row>
    <row r="504" spans="1:14" x14ac:dyDescent="0.35">
      <c r="A504" t="s">
        <v>5757</v>
      </c>
      <c r="B504">
        <v>19215</v>
      </c>
      <c r="C504" t="s">
        <v>5755</v>
      </c>
      <c r="D504" t="s">
        <v>5071</v>
      </c>
      <c r="E504" t="s">
        <v>1163</v>
      </c>
      <c r="F504" s="233" t="s">
        <v>1156</v>
      </c>
      <c r="G504" s="214">
        <v>0</v>
      </c>
      <c r="H504" s="214">
        <v>0</v>
      </c>
      <c r="I504" s="214">
        <v>0</v>
      </c>
      <c r="J504" s="214">
        <v>0</v>
      </c>
      <c r="K504" s="214">
        <v>0</v>
      </c>
      <c r="L504" s="214">
        <v>0</v>
      </c>
      <c r="M504" s="214">
        <v>0</v>
      </c>
      <c r="N504" s="214">
        <v>0</v>
      </c>
    </row>
    <row r="505" spans="1:14" x14ac:dyDescent="0.35">
      <c r="A505" t="s">
        <v>5757</v>
      </c>
      <c r="B505">
        <v>19215</v>
      </c>
      <c r="C505" t="s">
        <v>5755</v>
      </c>
      <c r="D505" t="s">
        <v>5265</v>
      </c>
      <c r="E505" t="s">
        <v>1163</v>
      </c>
      <c r="F505" s="233" t="s">
        <v>1156</v>
      </c>
      <c r="G505" s="214">
        <v>0</v>
      </c>
      <c r="H505" s="214">
        <v>0</v>
      </c>
      <c r="I505" s="214">
        <v>0</v>
      </c>
      <c r="J505" s="214">
        <v>0</v>
      </c>
      <c r="K505" s="214">
        <v>0</v>
      </c>
      <c r="L505" s="214">
        <v>0</v>
      </c>
      <c r="M505" s="214">
        <v>0</v>
      </c>
      <c r="N505" s="214">
        <v>0</v>
      </c>
    </row>
    <row r="506" spans="1:14" x14ac:dyDescent="0.35">
      <c r="A506" t="s">
        <v>5757</v>
      </c>
      <c r="B506">
        <v>19215</v>
      </c>
      <c r="C506" t="s">
        <v>5755</v>
      </c>
      <c r="D506" t="s">
        <v>5396</v>
      </c>
      <c r="E506" t="s">
        <v>1163</v>
      </c>
      <c r="F506" s="233" t="s">
        <v>1156</v>
      </c>
      <c r="G506" s="214">
        <v>0</v>
      </c>
      <c r="H506" s="214">
        <v>0</v>
      </c>
      <c r="I506" s="214">
        <v>0</v>
      </c>
      <c r="J506" s="214">
        <v>0</v>
      </c>
      <c r="K506" s="214">
        <v>0</v>
      </c>
      <c r="L506" s="214">
        <v>0</v>
      </c>
      <c r="M506" s="214">
        <v>0</v>
      </c>
      <c r="N506" s="214">
        <v>0</v>
      </c>
    </row>
    <row r="507" spans="1:14" x14ac:dyDescent="0.35">
      <c r="A507" t="s">
        <v>5757</v>
      </c>
      <c r="B507">
        <v>19215</v>
      </c>
      <c r="C507" t="s">
        <v>5755</v>
      </c>
      <c r="D507" t="s">
        <v>5397</v>
      </c>
      <c r="E507" t="s">
        <v>1163</v>
      </c>
      <c r="F507" s="233" t="s">
        <v>1156</v>
      </c>
      <c r="G507" s="214">
        <v>0</v>
      </c>
      <c r="H507" s="214">
        <v>0</v>
      </c>
      <c r="I507" s="214">
        <v>0</v>
      </c>
      <c r="J507" s="214">
        <v>0</v>
      </c>
      <c r="K507" s="214">
        <v>0</v>
      </c>
      <c r="L507" s="214">
        <v>0</v>
      </c>
      <c r="M507" s="214">
        <v>0</v>
      </c>
      <c r="N507" s="214">
        <v>0</v>
      </c>
    </row>
    <row r="508" spans="1:14" x14ac:dyDescent="0.35">
      <c r="A508" t="s">
        <v>5757</v>
      </c>
      <c r="B508">
        <v>19215</v>
      </c>
      <c r="C508" t="s">
        <v>5755</v>
      </c>
      <c r="D508" t="s">
        <v>5753</v>
      </c>
      <c r="E508" t="s">
        <v>1163</v>
      </c>
      <c r="F508" s="233" t="s">
        <v>1156</v>
      </c>
      <c r="G508" s="214">
        <v>0</v>
      </c>
      <c r="H508" s="214">
        <v>0</v>
      </c>
      <c r="I508" s="214">
        <v>0</v>
      </c>
      <c r="J508" s="214">
        <v>0</v>
      </c>
      <c r="K508" s="214">
        <v>0</v>
      </c>
      <c r="L508" s="214">
        <v>0</v>
      </c>
      <c r="M508" s="214">
        <v>0</v>
      </c>
      <c r="N508" s="214">
        <v>0</v>
      </c>
    </row>
    <row r="509" spans="1:14" x14ac:dyDescent="0.35">
      <c r="A509" t="s">
        <v>5757</v>
      </c>
      <c r="B509">
        <v>19215</v>
      </c>
      <c r="C509" t="s">
        <v>5755</v>
      </c>
      <c r="D509" t="s">
        <v>5721</v>
      </c>
      <c r="E509" t="s">
        <v>1163</v>
      </c>
      <c r="F509" s="233" t="s">
        <v>1156</v>
      </c>
      <c r="G509" s="214">
        <v>0</v>
      </c>
      <c r="H509" s="214">
        <v>0</v>
      </c>
      <c r="I509" s="214">
        <v>0</v>
      </c>
      <c r="J509" s="214">
        <v>0</v>
      </c>
      <c r="K509" s="214">
        <v>0</v>
      </c>
      <c r="L509" s="214">
        <v>0</v>
      </c>
      <c r="M509" s="214">
        <v>0</v>
      </c>
      <c r="N509" s="214">
        <v>0</v>
      </c>
    </row>
    <row r="510" spans="1:14" x14ac:dyDescent="0.35">
      <c r="A510" t="s">
        <v>5757</v>
      </c>
      <c r="B510">
        <v>19215</v>
      </c>
      <c r="C510" t="s">
        <v>5755</v>
      </c>
      <c r="D510" t="s">
        <v>5752</v>
      </c>
      <c r="E510" t="s">
        <v>1163</v>
      </c>
      <c r="F510" s="233" t="s">
        <v>1156</v>
      </c>
      <c r="G510" s="214">
        <v>0</v>
      </c>
      <c r="H510" s="214">
        <v>0</v>
      </c>
      <c r="I510" s="214">
        <v>0</v>
      </c>
      <c r="J510" s="214">
        <v>0</v>
      </c>
      <c r="K510" s="214">
        <v>0</v>
      </c>
      <c r="L510" s="214">
        <v>0</v>
      </c>
      <c r="M510" s="214">
        <v>0</v>
      </c>
      <c r="N510" s="214">
        <v>0</v>
      </c>
    </row>
    <row r="511" spans="1:14" x14ac:dyDescent="0.35">
      <c r="A511" t="s">
        <v>5757</v>
      </c>
      <c r="B511">
        <v>19215</v>
      </c>
      <c r="C511" t="s">
        <v>5755</v>
      </c>
      <c r="D511" t="s">
        <v>5098</v>
      </c>
      <c r="E511" t="s">
        <v>1163</v>
      </c>
      <c r="F511" s="233" t="s">
        <v>1156</v>
      </c>
      <c r="G511" s="214">
        <v>0</v>
      </c>
      <c r="H511" s="214">
        <v>0</v>
      </c>
      <c r="I511" s="214">
        <v>0</v>
      </c>
      <c r="J511" s="214">
        <v>0</v>
      </c>
      <c r="K511" s="214">
        <v>0</v>
      </c>
      <c r="L511" s="214">
        <v>0</v>
      </c>
      <c r="M511" s="214">
        <v>0</v>
      </c>
      <c r="N511" s="214">
        <v>0</v>
      </c>
    </row>
    <row r="512" spans="1:14" x14ac:dyDescent="0.35">
      <c r="A512" t="s">
        <v>5757</v>
      </c>
      <c r="B512">
        <v>19225</v>
      </c>
      <c r="C512" t="s">
        <v>5755</v>
      </c>
      <c r="D512" t="s">
        <v>343</v>
      </c>
      <c r="E512" t="s">
        <v>1163</v>
      </c>
      <c r="F512" s="233" t="s">
        <v>1156</v>
      </c>
      <c r="G512" s="214">
        <v>1303.5700000000002</v>
      </c>
      <c r="H512" s="214">
        <v>1214.3699999999999</v>
      </c>
      <c r="I512" s="214">
        <v>1585</v>
      </c>
      <c r="J512" s="214">
        <v>2305.67</v>
      </c>
      <c r="K512" s="214">
        <v>1372</v>
      </c>
      <c r="L512" s="214">
        <v>2973.81</v>
      </c>
      <c r="M512" s="214">
        <v>17</v>
      </c>
      <c r="N512" s="214">
        <v>17</v>
      </c>
    </row>
    <row r="513" spans="1:14" x14ac:dyDescent="0.35">
      <c r="A513" t="s">
        <v>5757</v>
      </c>
      <c r="B513">
        <v>19235</v>
      </c>
      <c r="C513" t="s">
        <v>5755</v>
      </c>
      <c r="D513" t="s">
        <v>361</v>
      </c>
      <c r="E513" t="s">
        <v>1163</v>
      </c>
      <c r="F513" s="233" t="s">
        <v>1156</v>
      </c>
      <c r="G513" s="214">
        <v>75.11999999999999</v>
      </c>
      <c r="H513" s="214">
        <v>48.74</v>
      </c>
      <c r="I513" s="214">
        <v>919.75</v>
      </c>
      <c r="J513" s="214">
        <v>2149.5</v>
      </c>
      <c r="K513" s="214">
        <v>0</v>
      </c>
      <c r="L513" s="214">
        <v>19</v>
      </c>
      <c r="M513" s="214">
        <v>8</v>
      </c>
      <c r="N513" s="214">
        <v>8</v>
      </c>
    </row>
    <row r="514" spans="1:14" x14ac:dyDescent="0.35">
      <c r="A514" t="s">
        <v>5757</v>
      </c>
      <c r="B514">
        <v>19325</v>
      </c>
      <c r="C514" t="s">
        <v>5755</v>
      </c>
      <c r="D514" t="s">
        <v>1257</v>
      </c>
      <c r="E514" t="s">
        <v>1163</v>
      </c>
      <c r="F514" s="233" t="s">
        <v>1156</v>
      </c>
      <c r="G514" s="214">
        <v>0</v>
      </c>
      <c r="H514" s="214">
        <v>0</v>
      </c>
      <c r="I514" s="214">
        <v>1164.5</v>
      </c>
      <c r="J514" s="214">
        <v>2603</v>
      </c>
      <c r="K514" s="214">
        <v>0</v>
      </c>
      <c r="L514" s="214">
        <v>0</v>
      </c>
      <c r="M514" s="214">
        <v>0</v>
      </c>
      <c r="N514" s="214">
        <v>0</v>
      </c>
    </row>
    <row r="515" spans="1:14" x14ac:dyDescent="0.35">
      <c r="A515" t="s">
        <v>5757</v>
      </c>
      <c r="B515">
        <v>19145</v>
      </c>
      <c r="C515" t="s">
        <v>5754</v>
      </c>
      <c r="D515" t="s">
        <v>4</v>
      </c>
      <c r="E515" t="s">
        <v>1164</v>
      </c>
      <c r="F515" s="233" t="s">
        <v>1156</v>
      </c>
      <c r="G515" s="214">
        <v>0</v>
      </c>
      <c r="H515" s="214">
        <v>0</v>
      </c>
      <c r="I515" s="214">
        <v>1481.5</v>
      </c>
      <c r="J515" s="214">
        <v>2067.25</v>
      </c>
      <c r="K515" s="214">
        <v>0</v>
      </c>
      <c r="L515" s="214">
        <v>0</v>
      </c>
      <c r="M515" s="214">
        <v>0</v>
      </c>
      <c r="N515" s="214">
        <v>0</v>
      </c>
    </row>
    <row r="516" spans="1:14" x14ac:dyDescent="0.35">
      <c r="A516" t="s">
        <v>5757</v>
      </c>
      <c r="B516">
        <v>19105</v>
      </c>
      <c r="C516" t="s">
        <v>5754</v>
      </c>
      <c r="D516" t="s">
        <v>35</v>
      </c>
      <c r="E516" t="s">
        <v>1164</v>
      </c>
      <c r="F516" s="233" t="s">
        <v>1156</v>
      </c>
      <c r="G516" s="214">
        <v>542.04</v>
      </c>
      <c r="H516" s="214">
        <v>545.83999999999992</v>
      </c>
      <c r="I516" s="214">
        <v>1310.01</v>
      </c>
      <c r="J516" s="214">
        <v>2422.5</v>
      </c>
      <c r="K516" s="214">
        <v>1661.76</v>
      </c>
      <c r="L516" s="214">
        <v>1718.35</v>
      </c>
      <c r="M516" s="214">
        <v>26</v>
      </c>
      <c r="N516" s="214">
        <v>26</v>
      </c>
    </row>
    <row r="517" spans="1:14" x14ac:dyDescent="0.35">
      <c r="A517" t="s">
        <v>5757</v>
      </c>
      <c r="B517">
        <v>19145</v>
      </c>
      <c r="C517" t="s">
        <v>5754</v>
      </c>
      <c r="D517" t="s">
        <v>63</v>
      </c>
      <c r="E517" t="s">
        <v>1164</v>
      </c>
      <c r="F517" s="233" t="s">
        <v>1156</v>
      </c>
      <c r="G517" s="214">
        <v>759.83000000000015</v>
      </c>
      <c r="H517" s="214">
        <v>704.3</v>
      </c>
      <c r="I517" s="214">
        <v>0</v>
      </c>
      <c r="J517" s="214">
        <v>0</v>
      </c>
      <c r="K517" s="214">
        <v>1199.25</v>
      </c>
      <c r="L517" s="214">
        <v>1242</v>
      </c>
      <c r="M517" s="214">
        <v>10</v>
      </c>
      <c r="N517" s="214">
        <v>9</v>
      </c>
    </row>
    <row r="518" spans="1:14" x14ac:dyDescent="0.35">
      <c r="A518" t="s">
        <v>5757</v>
      </c>
      <c r="B518">
        <v>19125</v>
      </c>
      <c r="C518" t="s">
        <v>5754</v>
      </c>
      <c r="D518" t="s">
        <v>162</v>
      </c>
      <c r="E518" t="s">
        <v>1164</v>
      </c>
      <c r="F518" s="233" t="s">
        <v>1156</v>
      </c>
      <c r="G518" s="214">
        <v>1270.109999999999</v>
      </c>
      <c r="H518" s="214">
        <v>1359.1299999999999</v>
      </c>
      <c r="I518" s="214">
        <v>2544.1</v>
      </c>
      <c r="J518" s="214">
        <v>3439.65</v>
      </c>
      <c r="K518" s="214">
        <v>3501.7799999999997</v>
      </c>
      <c r="L518" s="214">
        <v>2622.6599999999994</v>
      </c>
      <c r="M518" s="214">
        <v>22</v>
      </c>
      <c r="N518" s="214">
        <v>22</v>
      </c>
    </row>
    <row r="519" spans="1:14" x14ac:dyDescent="0.35">
      <c r="A519" t="s">
        <v>5757</v>
      </c>
      <c r="B519">
        <v>19115</v>
      </c>
      <c r="C519" t="s">
        <v>5754</v>
      </c>
      <c r="D519" t="s">
        <v>270</v>
      </c>
      <c r="E519" t="s">
        <v>1164</v>
      </c>
      <c r="F519" s="233" t="s">
        <v>1156</v>
      </c>
      <c r="G519" s="214">
        <v>362.92000000000007</v>
      </c>
      <c r="H519" s="214">
        <v>358.94</v>
      </c>
      <c r="I519" s="214">
        <v>256</v>
      </c>
      <c r="J519" s="214">
        <v>475.75</v>
      </c>
      <c r="K519" s="214">
        <v>272.7</v>
      </c>
      <c r="L519" s="214">
        <v>287.88</v>
      </c>
      <c r="M519" s="214">
        <v>6</v>
      </c>
      <c r="N519" s="214">
        <v>6</v>
      </c>
    </row>
    <row r="520" spans="1:14" x14ac:dyDescent="0.35">
      <c r="A520" t="s">
        <v>5757</v>
      </c>
      <c r="B520">
        <v>19135</v>
      </c>
      <c r="C520" t="s">
        <v>5754</v>
      </c>
      <c r="D520" t="s">
        <v>309</v>
      </c>
      <c r="E520" t="s">
        <v>1164</v>
      </c>
      <c r="F520" s="233" t="s">
        <v>1156</v>
      </c>
      <c r="G520" s="214">
        <v>876.9</v>
      </c>
      <c r="H520" s="214">
        <v>892.40000000000009</v>
      </c>
      <c r="I520" s="214">
        <v>3318.75</v>
      </c>
      <c r="J520" s="214">
        <v>4095.75</v>
      </c>
      <c r="K520" s="214">
        <v>4279.76</v>
      </c>
      <c r="L520" s="214">
        <v>2484.71</v>
      </c>
      <c r="M520" s="214">
        <v>21</v>
      </c>
      <c r="N520" s="214">
        <v>17</v>
      </c>
    </row>
    <row r="521" spans="1:14" x14ac:dyDescent="0.35">
      <c r="A521" t="s">
        <v>5757</v>
      </c>
      <c r="B521">
        <v>19315</v>
      </c>
      <c r="C521" t="s">
        <v>5756</v>
      </c>
      <c r="D521" t="s">
        <v>139</v>
      </c>
      <c r="E521" t="s">
        <v>1164</v>
      </c>
      <c r="F521" s="233" t="s">
        <v>1156</v>
      </c>
      <c r="G521" s="214">
        <v>1314.3099999999997</v>
      </c>
      <c r="H521" s="214">
        <v>1229.02</v>
      </c>
      <c r="I521" s="214">
        <v>3758.5</v>
      </c>
      <c r="J521" s="214">
        <v>5834.5</v>
      </c>
      <c r="K521" s="214">
        <v>4972.25</v>
      </c>
      <c r="L521" s="214">
        <v>4406</v>
      </c>
      <c r="M521" s="214">
        <v>51</v>
      </c>
      <c r="N521" s="214">
        <v>50</v>
      </c>
    </row>
    <row r="522" spans="1:14" x14ac:dyDescent="0.35">
      <c r="A522" t="s">
        <v>5757</v>
      </c>
      <c r="B522">
        <v>10152</v>
      </c>
      <c r="C522" t="s">
        <v>5756</v>
      </c>
      <c r="D522" t="s">
        <v>204</v>
      </c>
      <c r="E522" t="s">
        <v>1164</v>
      </c>
      <c r="F522" s="233" t="s">
        <v>1156</v>
      </c>
      <c r="G522" s="214">
        <v>1858.48</v>
      </c>
      <c r="H522" s="214">
        <v>1851.6799999999994</v>
      </c>
      <c r="I522" s="214">
        <v>5238</v>
      </c>
      <c r="J522" s="214">
        <v>7480</v>
      </c>
      <c r="K522" s="214">
        <v>6479</v>
      </c>
      <c r="L522" s="214">
        <v>6152.4799999999987</v>
      </c>
      <c r="M522" s="214">
        <v>54</v>
      </c>
      <c r="N522" s="214">
        <v>46</v>
      </c>
    </row>
    <row r="523" spans="1:14" x14ac:dyDescent="0.35">
      <c r="A523" t="s">
        <v>5757</v>
      </c>
      <c r="B523">
        <v>88165</v>
      </c>
      <c r="C523" t="s">
        <v>5756</v>
      </c>
      <c r="D523" t="s">
        <v>281</v>
      </c>
      <c r="E523" t="s">
        <v>1164</v>
      </c>
      <c r="F523" s="233" t="s">
        <v>1156</v>
      </c>
      <c r="G523" s="214">
        <v>2761.9200000000005</v>
      </c>
      <c r="H523" s="214">
        <v>2781.2799999999979</v>
      </c>
      <c r="I523" s="214">
        <v>4671.6000000000004</v>
      </c>
      <c r="J523" s="214">
        <v>6575</v>
      </c>
      <c r="K523" s="214">
        <v>7652.6500000000005</v>
      </c>
      <c r="L523" s="214">
        <v>6342.3899999999994</v>
      </c>
      <c r="M523" s="214">
        <v>104</v>
      </c>
      <c r="N523" s="214">
        <v>91</v>
      </c>
    </row>
    <row r="524" spans="1:14" x14ac:dyDescent="0.35">
      <c r="A524" t="s">
        <v>5757</v>
      </c>
      <c r="B524">
        <v>19505</v>
      </c>
      <c r="C524" t="s">
        <v>338</v>
      </c>
      <c r="D524" t="s">
        <v>338</v>
      </c>
      <c r="E524" t="s">
        <v>1164</v>
      </c>
      <c r="F524" s="233" t="s">
        <v>1156</v>
      </c>
      <c r="G524" s="214">
        <v>0</v>
      </c>
      <c r="H524" s="214">
        <v>0</v>
      </c>
      <c r="I524" s="214">
        <v>1153.5</v>
      </c>
      <c r="J524" s="214">
        <v>1477.5</v>
      </c>
      <c r="K524" s="214">
        <v>0</v>
      </c>
      <c r="L524" s="214">
        <v>0</v>
      </c>
      <c r="M524" s="214">
        <v>0</v>
      </c>
      <c r="N524" s="214">
        <v>0</v>
      </c>
    </row>
    <row r="525" spans="1:14" x14ac:dyDescent="0.35">
      <c r="A525" t="s">
        <v>5757</v>
      </c>
      <c r="B525">
        <v>19215</v>
      </c>
      <c r="C525" t="s">
        <v>5755</v>
      </c>
      <c r="D525" t="s">
        <v>69</v>
      </c>
      <c r="E525" t="s">
        <v>1164</v>
      </c>
      <c r="F525" s="233" t="s">
        <v>1156</v>
      </c>
      <c r="G525" s="214">
        <v>3.1399999999999997</v>
      </c>
      <c r="H525" s="214">
        <v>2.75</v>
      </c>
      <c r="I525" s="214">
        <v>0</v>
      </c>
      <c r="J525" s="214">
        <v>0</v>
      </c>
      <c r="K525" s="214">
        <v>0</v>
      </c>
      <c r="L525" s="214">
        <v>0</v>
      </c>
      <c r="M525" s="214">
        <v>1</v>
      </c>
      <c r="N525" s="214">
        <v>1</v>
      </c>
    </row>
    <row r="526" spans="1:14" x14ac:dyDescent="0.35">
      <c r="A526" t="s">
        <v>5757</v>
      </c>
      <c r="B526">
        <v>19215</v>
      </c>
      <c r="C526" t="s">
        <v>5755</v>
      </c>
      <c r="D526" t="s">
        <v>70</v>
      </c>
      <c r="E526" t="s">
        <v>1164</v>
      </c>
      <c r="F526" s="233" t="s">
        <v>1156</v>
      </c>
      <c r="G526" s="214">
        <v>2132.3399999999992</v>
      </c>
      <c r="H526" s="214">
        <v>2268.2399999999998</v>
      </c>
      <c r="I526" s="214">
        <v>4580.5</v>
      </c>
      <c r="J526" s="214">
        <v>6037</v>
      </c>
      <c r="K526" s="214">
        <v>3845.2</v>
      </c>
      <c r="L526" s="214">
        <v>3991</v>
      </c>
      <c r="M526" s="214">
        <v>59</v>
      </c>
      <c r="N526" s="214">
        <v>58</v>
      </c>
    </row>
    <row r="527" spans="1:14" x14ac:dyDescent="0.35">
      <c r="A527" t="s">
        <v>5757</v>
      </c>
      <c r="B527">
        <v>19215</v>
      </c>
      <c r="C527" t="s">
        <v>5755</v>
      </c>
      <c r="D527" t="s">
        <v>110</v>
      </c>
      <c r="E527" t="s">
        <v>1164</v>
      </c>
      <c r="F527" s="233" t="s">
        <v>1156</v>
      </c>
      <c r="G527" s="214">
        <v>0</v>
      </c>
      <c r="H527" s="214">
        <v>0</v>
      </c>
      <c r="I527" s="214">
        <v>0</v>
      </c>
      <c r="J527" s="214">
        <v>0</v>
      </c>
      <c r="K527" s="214">
        <v>0</v>
      </c>
      <c r="L527" s="214">
        <v>0</v>
      </c>
      <c r="M527" s="214">
        <v>0</v>
      </c>
      <c r="N527" s="214">
        <v>0</v>
      </c>
    </row>
    <row r="528" spans="1:14" x14ac:dyDescent="0.35">
      <c r="A528" t="s">
        <v>5757</v>
      </c>
      <c r="B528">
        <v>19205</v>
      </c>
      <c r="C528" t="s">
        <v>5755</v>
      </c>
      <c r="D528" t="s">
        <v>227</v>
      </c>
      <c r="E528" t="s">
        <v>1164</v>
      </c>
      <c r="F528" s="233" t="s">
        <v>1156</v>
      </c>
      <c r="G528" s="214">
        <v>999.3599999999999</v>
      </c>
      <c r="H528" s="214">
        <v>1293.4899999999998</v>
      </c>
      <c r="I528" s="214">
        <v>2433.75</v>
      </c>
      <c r="J528" s="214">
        <v>3239.5</v>
      </c>
      <c r="K528" s="214">
        <v>3636.5</v>
      </c>
      <c r="L528" s="214">
        <v>1853.26</v>
      </c>
      <c r="M528" s="214">
        <v>15</v>
      </c>
      <c r="N528" s="214">
        <v>15</v>
      </c>
    </row>
    <row r="529" spans="1:14" x14ac:dyDescent="0.35">
      <c r="A529" t="s">
        <v>5757</v>
      </c>
      <c r="B529">
        <v>19205</v>
      </c>
      <c r="C529" t="s">
        <v>5755</v>
      </c>
      <c r="D529" t="s">
        <v>5042</v>
      </c>
      <c r="E529" t="s">
        <v>1164</v>
      </c>
      <c r="F529" s="233" t="s">
        <v>1156</v>
      </c>
      <c r="G529" s="214">
        <v>0</v>
      </c>
      <c r="H529" s="214">
        <v>0</v>
      </c>
      <c r="I529" s="214">
        <v>0</v>
      </c>
      <c r="J529" s="214">
        <v>0</v>
      </c>
      <c r="K529" s="214">
        <v>0</v>
      </c>
      <c r="L529" s="214">
        <v>0</v>
      </c>
      <c r="M529" s="214">
        <v>0</v>
      </c>
      <c r="N529" s="214">
        <v>0</v>
      </c>
    </row>
    <row r="530" spans="1:14" x14ac:dyDescent="0.35">
      <c r="A530" t="s">
        <v>5757</v>
      </c>
      <c r="B530">
        <v>19205</v>
      </c>
      <c r="C530" t="s">
        <v>5755</v>
      </c>
      <c r="D530" t="s">
        <v>5394</v>
      </c>
      <c r="E530" t="s">
        <v>1164</v>
      </c>
      <c r="F530" s="233" t="s">
        <v>1156</v>
      </c>
      <c r="G530" s="214">
        <v>0</v>
      </c>
      <c r="H530" s="214">
        <v>0</v>
      </c>
      <c r="I530" s="214">
        <v>0</v>
      </c>
      <c r="J530" s="214">
        <v>0</v>
      </c>
      <c r="K530" s="214">
        <v>0</v>
      </c>
      <c r="L530" s="214">
        <v>0</v>
      </c>
      <c r="M530" s="214">
        <v>0</v>
      </c>
      <c r="N530" s="214">
        <v>0</v>
      </c>
    </row>
    <row r="531" spans="1:14" x14ac:dyDescent="0.35">
      <c r="A531" t="s">
        <v>5757</v>
      </c>
      <c r="B531">
        <v>19215</v>
      </c>
      <c r="C531" t="s">
        <v>5755</v>
      </c>
      <c r="D531" t="s">
        <v>5071</v>
      </c>
      <c r="E531" t="s">
        <v>1164</v>
      </c>
      <c r="F531" s="233" t="s">
        <v>1156</v>
      </c>
      <c r="G531" s="214">
        <v>0</v>
      </c>
      <c r="H531" s="214">
        <v>0</v>
      </c>
      <c r="I531" s="214">
        <v>0</v>
      </c>
      <c r="J531" s="214">
        <v>0</v>
      </c>
      <c r="K531" s="214">
        <v>0</v>
      </c>
      <c r="L531" s="214">
        <v>0</v>
      </c>
      <c r="M531" s="214">
        <v>0</v>
      </c>
      <c r="N531" s="214">
        <v>0</v>
      </c>
    </row>
    <row r="532" spans="1:14" x14ac:dyDescent="0.35">
      <c r="A532" t="s">
        <v>5757</v>
      </c>
      <c r="B532">
        <v>19215</v>
      </c>
      <c r="C532" t="s">
        <v>5755</v>
      </c>
      <c r="D532" t="s">
        <v>5265</v>
      </c>
      <c r="E532" t="s">
        <v>1164</v>
      </c>
      <c r="F532" s="233" t="s">
        <v>1156</v>
      </c>
      <c r="G532" s="214">
        <v>0</v>
      </c>
      <c r="H532" s="214">
        <v>0</v>
      </c>
      <c r="I532" s="214">
        <v>0</v>
      </c>
      <c r="J532" s="214">
        <v>0</v>
      </c>
      <c r="K532" s="214">
        <v>0</v>
      </c>
      <c r="L532" s="214">
        <v>0</v>
      </c>
      <c r="M532" s="214">
        <v>0</v>
      </c>
      <c r="N532" s="214">
        <v>0</v>
      </c>
    </row>
    <row r="533" spans="1:14" x14ac:dyDescent="0.35">
      <c r="A533" t="s">
        <v>5757</v>
      </c>
      <c r="B533">
        <v>19215</v>
      </c>
      <c r="C533" t="s">
        <v>5755</v>
      </c>
      <c r="D533" t="s">
        <v>5396</v>
      </c>
      <c r="E533" t="s">
        <v>1164</v>
      </c>
      <c r="F533" s="233" t="s">
        <v>1156</v>
      </c>
      <c r="G533" s="214">
        <v>0</v>
      </c>
      <c r="H533" s="214">
        <v>0</v>
      </c>
      <c r="I533" s="214">
        <v>0</v>
      </c>
      <c r="J533" s="214">
        <v>0</v>
      </c>
      <c r="K533" s="214">
        <v>0</v>
      </c>
      <c r="L533" s="214">
        <v>0</v>
      </c>
      <c r="M533" s="214">
        <v>0</v>
      </c>
      <c r="N533" s="214">
        <v>0</v>
      </c>
    </row>
    <row r="534" spans="1:14" x14ac:dyDescent="0.35">
      <c r="A534" t="s">
        <v>5757</v>
      </c>
      <c r="B534">
        <v>19215</v>
      </c>
      <c r="C534" t="s">
        <v>5755</v>
      </c>
      <c r="D534" t="s">
        <v>5397</v>
      </c>
      <c r="E534" t="s">
        <v>1164</v>
      </c>
      <c r="F534" s="233" t="s">
        <v>1156</v>
      </c>
      <c r="G534" s="214">
        <v>0</v>
      </c>
      <c r="H534" s="214">
        <v>0</v>
      </c>
      <c r="I534" s="214">
        <v>0</v>
      </c>
      <c r="J534" s="214">
        <v>0</v>
      </c>
      <c r="K534" s="214">
        <v>0</v>
      </c>
      <c r="L534" s="214">
        <v>0</v>
      </c>
      <c r="M534" s="214">
        <v>0</v>
      </c>
      <c r="N534" s="214">
        <v>0</v>
      </c>
    </row>
    <row r="535" spans="1:14" x14ac:dyDescent="0.35">
      <c r="A535" t="s">
        <v>5757</v>
      </c>
      <c r="B535">
        <v>19215</v>
      </c>
      <c r="C535" t="s">
        <v>5755</v>
      </c>
      <c r="D535" t="s">
        <v>5753</v>
      </c>
      <c r="E535" t="s">
        <v>1164</v>
      </c>
      <c r="F535" s="233" t="s">
        <v>1156</v>
      </c>
      <c r="G535" s="214">
        <v>0</v>
      </c>
      <c r="H535" s="214">
        <v>0</v>
      </c>
      <c r="I535" s="214">
        <v>0</v>
      </c>
      <c r="J535" s="214">
        <v>0</v>
      </c>
      <c r="K535" s="214">
        <v>0</v>
      </c>
      <c r="L535" s="214">
        <v>0</v>
      </c>
      <c r="M535" s="214">
        <v>0</v>
      </c>
      <c r="N535" s="214">
        <v>0</v>
      </c>
    </row>
    <row r="536" spans="1:14" x14ac:dyDescent="0.35">
      <c r="A536" t="s">
        <v>5757</v>
      </c>
      <c r="B536">
        <v>19215</v>
      </c>
      <c r="C536" t="s">
        <v>5755</v>
      </c>
      <c r="D536" t="s">
        <v>5721</v>
      </c>
      <c r="E536" t="s">
        <v>1164</v>
      </c>
      <c r="F536" s="233" t="s">
        <v>1156</v>
      </c>
      <c r="G536" s="214">
        <v>0</v>
      </c>
      <c r="H536" s="214">
        <v>0</v>
      </c>
      <c r="I536" s="214">
        <v>0</v>
      </c>
      <c r="J536" s="214">
        <v>0</v>
      </c>
      <c r="K536" s="214">
        <v>0</v>
      </c>
      <c r="L536" s="214">
        <v>0</v>
      </c>
      <c r="M536" s="214">
        <v>0</v>
      </c>
      <c r="N536" s="214">
        <v>0</v>
      </c>
    </row>
    <row r="537" spans="1:14" x14ac:dyDescent="0.35">
      <c r="A537" t="s">
        <v>5757</v>
      </c>
      <c r="B537">
        <v>19215</v>
      </c>
      <c r="C537" t="s">
        <v>5755</v>
      </c>
      <c r="D537" t="s">
        <v>5752</v>
      </c>
      <c r="E537" t="s">
        <v>1164</v>
      </c>
      <c r="F537" s="233" t="s">
        <v>1156</v>
      </c>
      <c r="G537" s="214">
        <v>0</v>
      </c>
      <c r="H537" s="214">
        <v>0</v>
      </c>
      <c r="I537" s="214">
        <v>0</v>
      </c>
      <c r="J537" s="214">
        <v>0</v>
      </c>
      <c r="K537" s="214">
        <v>0</v>
      </c>
      <c r="L537" s="214">
        <v>0</v>
      </c>
      <c r="M537" s="214">
        <v>0</v>
      </c>
      <c r="N537" s="214">
        <v>0</v>
      </c>
    </row>
    <row r="538" spans="1:14" x14ac:dyDescent="0.35">
      <c r="A538" t="s">
        <v>5757</v>
      </c>
      <c r="B538">
        <v>19215</v>
      </c>
      <c r="C538" t="s">
        <v>5755</v>
      </c>
      <c r="D538" t="s">
        <v>5098</v>
      </c>
      <c r="E538" t="s">
        <v>1164</v>
      </c>
      <c r="F538" s="233" t="s">
        <v>1156</v>
      </c>
      <c r="G538" s="214">
        <v>0</v>
      </c>
      <c r="H538" s="214">
        <v>0</v>
      </c>
      <c r="I538" s="214">
        <v>0</v>
      </c>
      <c r="J538" s="214">
        <v>0</v>
      </c>
      <c r="K538" s="214">
        <v>0</v>
      </c>
      <c r="L538" s="214">
        <v>0</v>
      </c>
      <c r="M538" s="214">
        <v>0</v>
      </c>
      <c r="N538" s="214">
        <v>0</v>
      </c>
    </row>
    <row r="539" spans="1:14" x14ac:dyDescent="0.35">
      <c r="A539" t="s">
        <v>5757</v>
      </c>
      <c r="B539">
        <v>19225</v>
      </c>
      <c r="C539" t="s">
        <v>5755</v>
      </c>
      <c r="D539" t="s">
        <v>343</v>
      </c>
      <c r="E539" t="s">
        <v>1164</v>
      </c>
      <c r="F539" s="233" t="s">
        <v>1156</v>
      </c>
      <c r="G539" s="214">
        <v>1490.91</v>
      </c>
      <c r="H539" s="214">
        <v>1588.3999999999999</v>
      </c>
      <c r="I539" s="214">
        <v>1740.75</v>
      </c>
      <c r="J539" s="214">
        <v>2053.29</v>
      </c>
      <c r="K539" s="214">
        <v>1931.58</v>
      </c>
      <c r="L539" s="214">
        <v>1555.96</v>
      </c>
      <c r="M539" s="214">
        <v>19</v>
      </c>
      <c r="N539" s="214">
        <v>16</v>
      </c>
    </row>
    <row r="540" spans="1:14" x14ac:dyDescent="0.35">
      <c r="A540" t="s">
        <v>5757</v>
      </c>
      <c r="B540">
        <v>19235</v>
      </c>
      <c r="C540" t="s">
        <v>5755</v>
      </c>
      <c r="D540" t="s">
        <v>361</v>
      </c>
      <c r="E540" t="s">
        <v>1164</v>
      </c>
      <c r="F540" s="233" t="s">
        <v>1156</v>
      </c>
      <c r="G540" s="214">
        <v>0</v>
      </c>
      <c r="H540" s="214">
        <v>17.32</v>
      </c>
      <c r="I540" s="214">
        <v>1116.25</v>
      </c>
      <c r="J540" s="214">
        <v>1914</v>
      </c>
      <c r="K540" s="214">
        <v>0</v>
      </c>
      <c r="L540" s="214">
        <v>29</v>
      </c>
      <c r="M540" s="214">
        <v>12</v>
      </c>
      <c r="N540" s="214">
        <v>11</v>
      </c>
    </row>
    <row r="541" spans="1:14" x14ac:dyDescent="0.35">
      <c r="A541" t="s">
        <v>5757</v>
      </c>
      <c r="B541">
        <v>19325</v>
      </c>
      <c r="C541" t="s">
        <v>5755</v>
      </c>
      <c r="D541" t="s">
        <v>1257</v>
      </c>
      <c r="E541" t="s">
        <v>1164</v>
      </c>
      <c r="F541" s="233" t="s">
        <v>1156</v>
      </c>
      <c r="G541" s="214">
        <v>0</v>
      </c>
      <c r="H541" s="214">
        <v>0</v>
      </c>
      <c r="I541" s="214">
        <v>1131</v>
      </c>
      <c r="J541" s="214">
        <v>2318</v>
      </c>
      <c r="K541" s="214">
        <v>0</v>
      </c>
      <c r="L541" s="214">
        <v>0</v>
      </c>
      <c r="M541" s="214">
        <v>0</v>
      </c>
      <c r="N541" s="214">
        <v>0</v>
      </c>
    </row>
    <row r="542" spans="1:14" x14ac:dyDescent="0.35">
      <c r="A542" t="s">
        <v>5757</v>
      </c>
      <c r="B542">
        <v>19145</v>
      </c>
      <c r="C542" t="s">
        <v>5754</v>
      </c>
      <c r="D542" t="s">
        <v>4</v>
      </c>
      <c r="E542" t="s">
        <v>1165</v>
      </c>
      <c r="F542" s="233" t="s">
        <v>1156</v>
      </c>
      <c r="G542" s="214">
        <v>81.13</v>
      </c>
      <c r="H542" s="214">
        <v>83.52</v>
      </c>
      <c r="I542" s="214">
        <v>1363</v>
      </c>
      <c r="J542" s="214">
        <v>1950.75</v>
      </c>
      <c r="K542" s="214">
        <v>597</v>
      </c>
      <c r="L542" s="214">
        <v>272</v>
      </c>
      <c r="M542" s="214">
        <v>1</v>
      </c>
      <c r="N542" s="214">
        <v>1</v>
      </c>
    </row>
    <row r="543" spans="1:14" x14ac:dyDescent="0.35">
      <c r="A543" t="s">
        <v>5757</v>
      </c>
      <c r="B543">
        <v>19105</v>
      </c>
      <c r="C543" t="s">
        <v>5754</v>
      </c>
      <c r="D543" t="s">
        <v>35</v>
      </c>
      <c r="E543" t="s">
        <v>1165</v>
      </c>
      <c r="F543" s="233" t="s">
        <v>1156</v>
      </c>
      <c r="G543" s="214">
        <v>851.14999999999986</v>
      </c>
      <c r="H543" s="214">
        <v>828.43999999999994</v>
      </c>
      <c r="I543" s="214">
        <v>1235.82</v>
      </c>
      <c r="J543" s="214">
        <v>2277.15</v>
      </c>
      <c r="K543" s="214">
        <v>1906.8700000000001</v>
      </c>
      <c r="L543" s="214">
        <v>1688.0100000000002</v>
      </c>
      <c r="M543" s="214">
        <v>21</v>
      </c>
      <c r="N543" s="214">
        <v>20</v>
      </c>
    </row>
    <row r="544" spans="1:14" x14ac:dyDescent="0.35">
      <c r="A544" t="s">
        <v>5757</v>
      </c>
      <c r="B544">
        <v>19145</v>
      </c>
      <c r="C544" t="s">
        <v>5754</v>
      </c>
      <c r="D544" t="s">
        <v>63</v>
      </c>
      <c r="E544" t="s">
        <v>1165</v>
      </c>
      <c r="F544" s="233" t="s">
        <v>1156</v>
      </c>
      <c r="G544" s="214">
        <v>47.08</v>
      </c>
      <c r="H544" s="214">
        <v>47.760000000000005</v>
      </c>
      <c r="I544" s="214">
        <v>0</v>
      </c>
      <c r="J544" s="214">
        <v>0</v>
      </c>
      <c r="K544" s="214">
        <v>175.25</v>
      </c>
      <c r="L544" s="214">
        <v>150</v>
      </c>
      <c r="M544" s="214">
        <v>1</v>
      </c>
      <c r="N544" s="214">
        <v>1</v>
      </c>
    </row>
    <row r="545" spans="1:14" x14ac:dyDescent="0.35">
      <c r="A545" t="s">
        <v>5757</v>
      </c>
      <c r="B545">
        <v>19125</v>
      </c>
      <c r="C545" t="s">
        <v>5754</v>
      </c>
      <c r="D545" t="s">
        <v>162</v>
      </c>
      <c r="E545" t="s">
        <v>1165</v>
      </c>
      <c r="F545" s="233" t="s">
        <v>1156</v>
      </c>
      <c r="G545" s="214">
        <v>2681.6600000000021</v>
      </c>
      <c r="H545" s="214">
        <v>2721.8399999999997</v>
      </c>
      <c r="I545" s="214">
        <v>2639.45</v>
      </c>
      <c r="J545" s="214">
        <v>3487.75</v>
      </c>
      <c r="K545" s="214">
        <v>4636.6499999999996</v>
      </c>
      <c r="L545" s="214">
        <v>3977.96</v>
      </c>
      <c r="M545" s="214">
        <v>37</v>
      </c>
      <c r="N545" s="214">
        <v>37</v>
      </c>
    </row>
    <row r="546" spans="1:14" x14ac:dyDescent="0.35">
      <c r="A546" t="s">
        <v>5757</v>
      </c>
      <c r="B546">
        <v>19115</v>
      </c>
      <c r="C546" t="s">
        <v>5754</v>
      </c>
      <c r="D546" t="s">
        <v>270</v>
      </c>
      <c r="E546" t="s">
        <v>1165</v>
      </c>
      <c r="F546" s="233" t="s">
        <v>1156</v>
      </c>
      <c r="G546" s="214">
        <v>278.07</v>
      </c>
      <c r="H546" s="214">
        <v>269.82999999999993</v>
      </c>
      <c r="I546" s="214">
        <v>369.5</v>
      </c>
      <c r="J546" s="214">
        <v>605.5</v>
      </c>
      <c r="K546" s="214">
        <v>652.70000000000005</v>
      </c>
      <c r="L546" s="214">
        <v>607.72</v>
      </c>
      <c r="M546" s="214">
        <v>11</v>
      </c>
      <c r="N546" s="214">
        <v>10</v>
      </c>
    </row>
    <row r="547" spans="1:14" x14ac:dyDescent="0.35">
      <c r="A547" t="s">
        <v>5757</v>
      </c>
      <c r="B547">
        <v>19135</v>
      </c>
      <c r="C547" t="s">
        <v>5754</v>
      </c>
      <c r="D547" t="s">
        <v>309</v>
      </c>
      <c r="E547" t="s">
        <v>1165</v>
      </c>
      <c r="F547" s="233" t="s">
        <v>1156</v>
      </c>
      <c r="G547" s="214">
        <v>732.01</v>
      </c>
      <c r="H547" s="214">
        <v>733.87000000000023</v>
      </c>
      <c r="I547" s="214">
        <v>3316</v>
      </c>
      <c r="J547" s="214">
        <v>4115.8500000000004</v>
      </c>
      <c r="K547" s="214">
        <v>3214.5</v>
      </c>
      <c r="L547" s="214">
        <v>2016.7900000000002</v>
      </c>
      <c r="M547" s="214">
        <v>15</v>
      </c>
      <c r="N547" s="214">
        <v>11</v>
      </c>
    </row>
    <row r="548" spans="1:14" x14ac:dyDescent="0.35">
      <c r="A548" t="s">
        <v>5757</v>
      </c>
      <c r="B548">
        <v>19315</v>
      </c>
      <c r="C548" t="s">
        <v>5756</v>
      </c>
      <c r="D548" t="s">
        <v>139</v>
      </c>
      <c r="E548" t="s">
        <v>1165</v>
      </c>
      <c r="F548" s="233" t="s">
        <v>1156</v>
      </c>
      <c r="G548" s="214">
        <v>1176.9699999999996</v>
      </c>
      <c r="H548" s="214">
        <v>1184.1099999999997</v>
      </c>
      <c r="I548" s="214">
        <v>3744.5</v>
      </c>
      <c r="J548" s="214">
        <v>5324</v>
      </c>
      <c r="K548" s="214">
        <v>3401.25</v>
      </c>
      <c r="L548" s="214">
        <v>3069</v>
      </c>
      <c r="M548" s="214">
        <v>46</v>
      </c>
      <c r="N548" s="214">
        <v>46</v>
      </c>
    </row>
    <row r="549" spans="1:14" x14ac:dyDescent="0.35">
      <c r="A549" t="s">
        <v>5757</v>
      </c>
      <c r="B549">
        <v>10152</v>
      </c>
      <c r="C549" t="s">
        <v>5756</v>
      </c>
      <c r="D549" t="s">
        <v>204</v>
      </c>
      <c r="E549" t="s">
        <v>1165</v>
      </c>
      <c r="F549" s="233" t="s">
        <v>1156</v>
      </c>
      <c r="G549" s="214">
        <v>2672.89</v>
      </c>
      <c r="H549" s="214">
        <v>2688.3300000000008</v>
      </c>
      <c r="I549" s="214">
        <v>6113.869999999999</v>
      </c>
      <c r="J549" s="214">
        <v>8070.4800000000005</v>
      </c>
      <c r="K549" s="214">
        <v>7818.1200000000008</v>
      </c>
      <c r="L549" s="214">
        <v>7111.4400000000005</v>
      </c>
      <c r="M549" s="214">
        <v>86</v>
      </c>
      <c r="N549" s="214">
        <v>76</v>
      </c>
    </row>
    <row r="550" spans="1:14" x14ac:dyDescent="0.35">
      <c r="A550" t="s">
        <v>5757</v>
      </c>
      <c r="B550">
        <v>88165</v>
      </c>
      <c r="C550" t="s">
        <v>5756</v>
      </c>
      <c r="D550" t="s">
        <v>281</v>
      </c>
      <c r="E550" t="s">
        <v>1165</v>
      </c>
      <c r="F550" s="233" t="s">
        <v>1156</v>
      </c>
      <c r="G550" s="214">
        <v>3853.4100000000026</v>
      </c>
      <c r="H550" s="214">
        <v>3802.9300000000007</v>
      </c>
      <c r="I550" s="214">
        <v>4690.55</v>
      </c>
      <c r="J550" s="214">
        <v>6569.1</v>
      </c>
      <c r="K550" s="214">
        <v>9030.65</v>
      </c>
      <c r="L550" s="214">
        <v>9087.5400000000009</v>
      </c>
      <c r="M550" s="214">
        <v>112</v>
      </c>
      <c r="N550" s="214">
        <v>93</v>
      </c>
    </row>
    <row r="551" spans="1:14" x14ac:dyDescent="0.35">
      <c r="A551" t="s">
        <v>5757</v>
      </c>
      <c r="B551">
        <v>19505</v>
      </c>
      <c r="C551" t="s">
        <v>338</v>
      </c>
      <c r="D551" t="s">
        <v>338</v>
      </c>
      <c r="E551" t="s">
        <v>1165</v>
      </c>
      <c r="F551" s="233" t="s">
        <v>1156</v>
      </c>
      <c r="G551" s="214">
        <v>0</v>
      </c>
      <c r="H551" s="214">
        <v>0</v>
      </c>
      <c r="I551" s="214">
        <v>2678</v>
      </c>
      <c r="J551" s="214">
        <v>2710</v>
      </c>
      <c r="K551" s="214">
        <v>0</v>
      </c>
      <c r="L551" s="214">
        <v>0</v>
      </c>
      <c r="M551" s="214">
        <v>0</v>
      </c>
      <c r="N551" s="214">
        <v>0</v>
      </c>
    </row>
    <row r="552" spans="1:14" x14ac:dyDescent="0.35">
      <c r="A552" t="s">
        <v>5757</v>
      </c>
      <c r="B552">
        <v>19215</v>
      </c>
      <c r="C552" t="s">
        <v>5755</v>
      </c>
      <c r="D552" t="s">
        <v>69</v>
      </c>
      <c r="E552" t="s">
        <v>1165</v>
      </c>
      <c r="F552" s="233" t="s">
        <v>1156</v>
      </c>
      <c r="G552" s="214">
        <v>6.9099999999999993</v>
      </c>
      <c r="H552" s="214">
        <v>0.72</v>
      </c>
      <c r="I552" s="214">
        <v>0</v>
      </c>
      <c r="J552" s="214">
        <v>0</v>
      </c>
      <c r="K552" s="214">
        <v>45.75</v>
      </c>
      <c r="L552" s="214">
        <v>80</v>
      </c>
      <c r="M552" s="214">
        <v>2</v>
      </c>
      <c r="N552" s="214">
        <v>2</v>
      </c>
    </row>
    <row r="553" spans="1:14" x14ac:dyDescent="0.35">
      <c r="A553" t="s">
        <v>5757</v>
      </c>
      <c r="B553">
        <v>19215</v>
      </c>
      <c r="C553" t="s">
        <v>5755</v>
      </c>
      <c r="D553" t="s">
        <v>70</v>
      </c>
      <c r="E553" t="s">
        <v>1165</v>
      </c>
      <c r="F553" s="233" t="s">
        <v>1156</v>
      </c>
      <c r="G553" s="214">
        <v>1797.8700000000003</v>
      </c>
      <c r="H553" s="214">
        <v>1766.9800000000002</v>
      </c>
      <c r="I553" s="214">
        <v>4397.75</v>
      </c>
      <c r="J553" s="214">
        <v>6252.43</v>
      </c>
      <c r="K553" s="214">
        <v>6946.95</v>
      </c>
      <c r="L553" s="214">
        <v>6735</v>
      </c>
      <c r="M553" s="214">
        <v>52</v>
      </c>
      <c r="N553" s="214">
        <v>49</v>
      </c>
    </row>
    <row r="554" spans="1:14" x14ac:dyDescent="0.35">
      <c r="A554" t="s">
        <v>5757</v>
      </c>
      <c r="B554">
        <v>19215</v>
      </c>
      <c r="C554" t="s">
        <v>5755</v>
      </c>
      <c r="D554" t="s">
        <v>110</v>
      </c>
      <c r="E554" t="s">
        <v>1165</v>
      </c>
      <c r="F554" s="233" t="s">
        <v>1156</v>
      </c>
      <c r="G554" s="214">
        <v>0</v>
      </c>
      <c r="H554" s="214">
        <v>0</v>
      </c>
      <c r="I554" s="214">
        <v>0</v>
      </c>
      <c r="J554" s="214">
        <v>0</v>
      </c>
      <c r="K554" s="214">
        <v>0</v>
      </c>
      <c r="L554" s="214">
        <v>0</v>
      </c>
      <c r="M554" s="214">
        <v>0</v>
      </c>
      <c r="N554" s="214">
        <v>0</v>
      </c>
    </row>
    <row r="555" spans="1:14" x14ac:dyDescent="0.35">
      <c r="A555" t="s">
        <v>5757</v>
      </c>
      <c r="B555">
        <v>19205</v>
      </c>
      <c r="C555" t="s">
        <v>5755</v>
      </c>
      <c r="D555" t="s">
        <v>227</v>
      </c>
      <c r="E555" t="s">
        <v>1165</v>
      </c>
      <c r="F555" s="233" t="s">
        <v>1156</v>
      </c>
      <c r="G555" s="214">
        <v>534.67999999999984</v>
      </c>
      <c r="H555" s="214">
        <v>596.81999999999994</v>
      </c>
      <c r="I555" s="214">
        <v>2353.75</v>
      </c>
      <c r="J555" s="214">
        <v>3207.5</v>
      </c>
      <c r="K555" s="214">
        <v>1758.5</v>
      </c>
      <c r="L555" s="214">
        <v>1104</v>
      </c>
      <c r="M555" s="214">
        <v>14</v>
      </c>
      <c r="N555" s="214">
        <v>14</v>
      </c>
    </row>
    <row r="556" spans="1:14" x14ac:dyDescent="0.35">
      <c r="A556" t="s">
        <v>5757</v>
      </c>
      <c r="B556">
        <v>19205</v>
      </c>
      <c r="C556" t="s">
        <v>5755</v>
      </c>
      <c r="D556" t="s">
        <v>5042</v>
      </c>
      <c r="E556" t="s">
        <v>1165</v>
      </c>
      <c r="F556" s="233" t="s">
        <v>1156</v>
      </c>
      <c r="G556" s="214">
        <v>0</v>
      </c>
      <c r="H556" s="214">
        <v>0</v>
      </c>
      <c r="I556" s="214">
        <v>0</v>
      </c>
      <c r="J556" s="214">
        <v>0</v>
      </c>
      <c r="K556" s="214">
        <v>0</v>
      </c>
      <c r="L556" s="214">
        <v>0</v>
      </c>
      <c r="M556" s="214">
        <v>0</v>
      </c>
      <c r="N556" s="214">
        <v>0</v>
      </c>
    </row>
    <row r="557" spans="1:14" x14ac:dyDescent="0.35">
      <c r="A557" t="s">
        <v>5757</v>
      </c>
      <c r="B557">
        <v>19205</v>
      </c>
      <c r="C557" t="s">
        <v>5755</v>
      </c>
      <c r="D557" t="s">
        <v>5394</v>
      </c>
      <c r="E557" t="s">
        <v>1165</v>
      </c>
      <c r="F557" s="233" t="s">
        <v>1156</v>
      </c>
      <c r="G557" s="214">
        <v>0</v>
      </c>
      <c r="H557" s="214">
        <v>0</v>
      </c>
      <c r="I557" s="214">
        <v>0</v>
      </c>
      <c r="J557" s="214">
        <v>0</v>
      </c>
      <c r="K557" s="214">
        <v>0</v>
      </c>
      <c r="L557" s="214">
        <v>0</v>
      </c>
      <c r="M557" s="214">
        <v>0</v>
      </c>
      <c r="N557" s="214">
        <v>0</v>
      </c>
    </row>
    <row r="558" spans="1:14" x14ac:dyDescent="0.35">
      <c r="A558" t="s">
        <v>5757</v>
      </c>
      <c r="B558">
        <v>19215</v>
      </c>
      <c r="C558" t="s">
        <v>5755</v>
      </c>
      <c r="D558" t="s">
        <v>5071</v>
      </c>
      <c r="E558" t="s">
        <v>1165</v>
      </c>
      <c r="F558" s="233" t="s">
        <v>1156</v>
      </c>
      <c r="G558" s="214">
        <v>0</v>
      </c>
      <c r="H558" s="214">
        <v>0</v>
      </c>
      <c r="I558" s="214">
        <v>0</v>
      </c>
      <c r="J558" s="214">
        <v>0</v>
      </c>
      <c r="K558" s="214">
        <v>0</v>
      </c>
      <c r="L558" s="214">
        <v>0</v>
      </c>
      <c r="M558" s="214">
        <v>0</v>
      </c>
      <c r="N558" s="214">
        <v>0</v>
      </c>
    </row>
    <row r="559" spans="1:14" x14ac:dyDescent="0.35">
      <c r="A559" t="s">
        <v>5757</v>
      </c>
      <c r="B559">
        <v>19215</v>
      </c>
      <c r="C559" t="s">
        <v>5755</v>
      </c>
      <c r="D559" t="s">
        <v>5265</v>
      </c>
      <c r="E559" t="s">
        <v>1165</v>
      </c>
      <c r="F559" s="233" t="s">
        <v>1156</v>
      </c>
      <c r="G559" s="214">
        <v>0</v>
      </c>
      <c r="H559" s="214">
        <v>0</v>
      </c>
      <c r="I559" s="214">
        <v>0</v>
      </c>
      <c r="J559" s="214">
        <v>0</v>
      </c>
      <c r="K559" s="214">
        <v>0</v>
      </c>
      <c r="L559" s="214">
        <v>0</v>
      </c>
      <c r="M559" s="214">
        <v>0</v>
      </c>
      <c r="N559" s="214">
        <v>0</v>
      </c>
    </row>
    <row r="560" spans="1:14" x14ac:dyDescent="0.35">
      <c r="A560" t="s">
        <v>5757</v>
      </c>
      <c r="B560">
        <v>19215</v>
      </c>
      <c r="C560" t="s">
        <v>5755</v>
      </c>
      <c r="D560" t="s">
        <v>5396</v>
      </c>
      <c r="E560" t="s">
        <v>1165</v>
      </c>
      <c r="F560" s="233" t="s">
        <v>1156</v>
      </c>
      <c r="G560" s="214">
        <v>0</v>
      </c>
      <c r="H560" s="214">
        <v>0</v>
      </c>
      <c r="I560" s="214">
        <v>0</v>
      </c>
      <c r="J560" s="214">
        <v>0</v>
      </c>
      <c r="K560" s="214">
        <v>0</v>
      </c>
      <c r="L560" s="214">
        <v>0</v>
      </c>
      <c r="M560" s="214">
        <v>0</v>
      </c>
      <c r="N560" s="214">
        <v>0</v>
      </c>
    </row>
    <row r="561" spans="1:14" x14ac:dyDescent="0.35">
      <c r="A561" t="s">
        <v>5757</v>
      </c>
      <c r="B561">
        <v>19215</v>
      </c>
      <c r="C561" t="s">
        <v>5755</v>
      </c>
      <c r="D561" t="s">
        <v>5397</v>
      </c>
      <c r="E561" t="s">
        <v>1165</v>
      </c>
      <c r="F561" s="233" t="s">
        <v>1156</v>
      </c>
      <c r="G561" s="214">
        <v>0</v>
      </c>
      <c r="H561" s="214">
        <v>0</v>
      </c>
      <c r="I561" s="214">
        <v>0</v>
      </c>
      <c r="J561" s="214">
        <v>0</v>
      </c>
      <c r="K561" s="214">
        <v>0</v>
      </c>
      <c r="L561" s="214">
        <v>0</v>
      </c>
      <c r="M561" s="214">
        <v>0</v>
      </c>
      <c r="N561" s="214">
        <v>0</v>
      </c>
    </row>
    <row r="562" spans="1:14" x14ac:dyDescent="0.35">
      <c r="A562" t="s">
        <v>5757</v>
      </c>
      <c r="B562">
        <v>19215</v>
      </c>
      <c r="C562" t="s">
        <v>5755</v>
      </c>
      <c r="D562" t="s">
        <v>5753</v>
      </c>
      <c r="E562" t="s">
        <v>1165</v>
      </c>
      <c r="F562" s="233" t="s">
        <v>1156</v>
      </c>
      <c r="G562" s="214">
        <v>0</v>
      </c>
      <c r="H562" s="214">
        <v>0</v>
      </c>
      <c r="I562" s="214">
        <v>0</v>
      </c>
      <c r="J562" s="214">
        <v>0</v>
      </c>
      <c r="K562" s="214">
        <v>0</v>
      </c>
      <c r="L562" s="214">
        <v>0</v>
      </c>
      <c r="M562" s="214">
        <v>0</v>
      </c>
      <c r="N562" s="214">
        <v>0</v>
      </c>
    </row>
    <row r="563" spans="1:14" x14ac:dyDescent="0.35">
      <c r="A563" t="s">
        <v>5757</v>
      </c>
      <c r="B563">
        <v>19215</v>
      </c>
      <c r="C563" t="s">
        <v>5755</v>
      </c>
      <c r="D563" t="s">
        <v>5721</v>
      </c>
      <c r="E563" t="s">
        <v>1165</v>
      </c>
      <c r="F563" s="233" t="s">
        <v>1156</v>
      </c>
      <c r="G563" s="214">
        <v>0</v>
      </c>
      <c r="H563" s="214">
        <v>0</v>
      </c>
      <c r="I563" s="214">
        <v>0</v>
      </c>
      <c r="J563" s="214">
        <v>0</v>
      </c>
      <c r="K563" s="214">
        <v>0</v>
      </c>
      <c r="L563" s="214">
        <v>0</v>
      </c>
      <c r="M563" s="214">
        <v>0</v>
      </c>
      <c r="N563" s="214">
        <v>0</v>
      </c>
    </row>
    <row r="564" spans="1:14" x14ac:dyDescent="0.35">
      <c r="A564" t="s">
        <v>5757</v>
      </c>
      <c r="B564">
        <v>19215</v>
      </c>
      <c r="C564" t="s">
        <v>5755</v>
      </c>
      <c r="D564" t="s">
        <v>5752</v>
      </c>
      <c r="E564" t="s">
        <v>1165</v>
      </c>
      <c r="F564" s="233" t="s">
        <v>1156</v>
      </c>
      <c r="G564" s="214">
        <v>0</v>
      </c>
      <c r="H564" s="214">
        <v>0</v>
      </c>
      <c r="I564" s="214">
        <v>0</v>
      </c>
      <c r="J564" s="214">
        <v>0</v>
      </c>
      <c r="K564" s="214">
        <v>0</v>
      </c>
      <c r="L564" s="214">
        <v>0</v>
      </c>
      <c r="M564" s="214">
        <v>0</v>
      </c>
      <c r="N564" s="214">
        <v>0</v>
      </c>
    </row>
    <row r="565" spans="1:14" x14ac:dyDescent="0.35">
      <c r="A565" t="s">
        <v>5757</v>
      </c>
      <c r="B565">
        <v>19215</v>
      </c>
      <c r="C565" t="s">
        <v>5755</v>
      </c>
      <c r="D565" t="s">
        <v>5098</v>
      </c>
      <c r="E565" t="s">
        <v>1165</v>
      </c>
      <c r="F565" s="233" t="s">
        <v>1156</v>
      </c>
      <c r="G565" s="214">
        <v>0</v>
      </c>
      <c r="H565" s="214">
        <v>0</v>
      </c>
      <c r="I565" s="214">
        <v>0</v>
      </c>
      <c r="J565" s="214">
        <v>0</v>
      </c>
      <c r="K565" s="214">
        <v>0</v>
      </c>
      <c r="L565" s="214">
        <v>0</v>
      </c>
      <c r="M565" s="214">
        <v>0</v>
      </c>
      <c r="N565" s="214">
        <v>0</v>
      </c>
    </row>
    <row r="566" spans="1:14" x14ac:dyDescent="0.35">
      <c r="A566" t="s">
        <v>5757</v>
      </c>
      <c r="B566">
        <v>19225</v>
      </c>
      <c r="C566" t="s">
        <v>5755</v>
      </c>
      <c r="D566" t="s">
        <v>343</v>
      </c>
      <c r="E566" t="s">
        <v>1165</v>
      </c>
      <c r="F566" s="233" t="s">
        <v>1156</v>
      </c>
      <c r="G566" s="214">
        <v>1473.7500000000002</v>
      </c>
      <c r="H566" s="214">
        <v>1355.4899999999998</v>
      </c>
      <c r="I566" s="214">
        <v>1851.5</v>
      </c>
      <c r="J566" s="214">
        <v>2197.52</v>
      </c>
      <c r="K566" s="214">
        <v>1066.75</v>
      </c>
      <c r="L566" s="214">
        <v>1477.8200000000002</v>
      </c>
      <c r="M566" s="214">
        <v>18</v>
      </c>
      <c r="N566" s="214">
        <v>17</v>
      </c>
    </row>
    <row r="567" spans="1:14" x14ac:dyDescent="0.35">
      <c r="A567" t="s">
        <v>5757</v>
      </c>
      <c r="B567">
        <v>19235</v>
      </c>
      <c r="C567" t="s">
        <v>5755</v>
      </c>
      <c r="D567" t="s">
        <v>361</v>
      </c>
      <c r="E567" t="s">
        <v>1165</v>
      </c>
      <c r="F567" s="233" t="s">
        <v>1156</v>
      </c>
      <c r="G567" s="214">
        <v>6.8699999999999992</v>
      </c>
      <c r="H567" s="214">
        <v>4.7399999999999993</v>
      </c>
      <c r="I567" s="214">
        <v>855.5</v>
      </c>
      <c r="J567" s="214">
        <v>1793</v>
      </c>
      <c r="K567" s="214">
        <v>0</v>
      </c>
      <c r="L567" s="214">
        <v>0</v>
      </c>
      <c r="M567" s="214">
        <v>2</v>
      </c>
      <c r="N567" s="214">
        <v>2</v>
      </c>
    </row>
    <row r="568" spans="1:14" x14ac:dyDescent="0.35">
      <c r="A568" t="s">
        <v>5757</v>
      </c>
      <c r="B568">
        <v>19325</v>
      </c>
      <c r="C568" t="s">
        <v>5755</v>
      </c>
      <c r="D568" t="s">
        <v>1257</v>
      </c>
      <c r="E568" t="s">
        <v>1165</v>
      </c>
      <c r="F568" s="233" t="s">
        <v>1156</v>
      </c>
      <c r="G568" s="214">
        <v>0</v>
      </c>
      <c r="H568" s="214">
        <v>0</v>
      </c>
      <c r="I568" s="214">
        <v>736</v>
      </c>
      <c r="J568" s="214">
        <v>1263</v>
      </c>
      <c r="K568" s="214">
        <v>0</v>
      </c>
      <c r="L568" s="214">
        <v>0</v>
      </c>
      <c r="M568" s="214">
        <v>0</v>
      </c>
      <c r="N568" s="214">
        <v>0</v>
      </c>
    </row>
    <row r="569" spans="1:14" x14ac:dyDescent="0.35">
      <c r="A569" t="s">
        <v>5757</v>
      </c>
      <c r="B569">
        <v>19145</v>
      </c>
      <c r="C569" t="s">
        <v>5754</v>
      </c>
      <c r="D569" t="s">
        <v>4</v>
      </c>
      <c r="E569" t="s">
        <v>1166</v>
      </c>
      <c r="F569" s="233" t="s">
        <v>1156</v>
      </c>
      <c r="G569" s="214">
        <v>90.03</v>
      </c>
      <c r="H569" s="214">
        <v>84.95</v>
      </c>
      <c r="I569" s="214">
        <v>1452.25</v>
      </c>
      <c r="J569" s="214">
        <v>2214.75</v>
      </c>
      <c r="K569" s="214">
        <v>262.25</v>
      </c>
      <c r="L569" s="214">
        <v>309</v>
      </c>
      <c r="M569" s="214">
        <v>2</v>
      </c>
      <c r="N569" s="214">
        <v>2</v>
      </c>
    </row>
    <row r="570" spans="1:14" x14ac:dyDescent="0.35">
      <c r="A570" t="s">
        <v>5757</v>
      </c>
      <c r="B570">
        <v>19105</v>
      </c>
      <c r="C570" t="s">
        <v>5754</v>
      </c>
      <c r="D570" t="s">
        <v>35</v>
      </c>
      <c r="E570" t="s">
        <v>1166</v>
      </c>
      <c r="F570" s="233" t="s">
        <v>1156</v>
      </c>
      <c r="G570" s="214">
        <v>1072.1300000000001</v>
      </c>
      <c r="H570" s="214">
        <v>1121.3400000000008</v>
      </c>
      <c r="I570" s="214">
        <v>1871.37</v>
      </c>
      <c r="J570" s="214">
        <v>2926.75</v>
      </c>
      <c r="K570" s="214">
        <v>2991.4399999999996</v>
      </c>
      <c r="L570" s="214">
        <v>3264.96</v>
      </c>
      <c r="M570" s="214">
        <v>28</v>
      </c>
      <c r="N570" s="214">
        <v>26</v>
      </c>
    </row>
    <row r="571" spans="1:14" x14ac:dyDescent="0.35">
      <c r="A571" t="s">
        <v>5757</v>
      </c>
      <c r="B571">
        <v>19145</v>
      </c>
      <c r="C571" t="s">
        <v>5754</v>
      </c>
      <c r="D571" t="s">
        <v>63</v>
      </c>
      <c r="E571" t="s">
        <v>1166</v>
      </c>
      <c r="F571" s="233" t="s">
        <v>1156</v>
      </c>
      <c r="G571" s="214">
        <v>11.56</v>
      </c>
      <c r="H571" s="214">
        <v>11.01</v>
      </c>
      <c r="I571" s="214">
        <v>0</v>
      </c>
      <c r="J571" s="214">
        <v>0</v>
      </c>
      <c r="K571" s="214">
        <v>126.5</v>
      </c>
      <c r="L571" s="214">
        <v>121</v>
      </c>
      <c r="M571" s="214">
        <v>1</v>
      </c>
      <c r="N571" s="214">
        <v>1</v>
      </c>
    </row>
    <row r="572" spans="1:14" x14ac:dyDescent="0.35">
      <c r="A572" t="s">
        <v>5757</v>
      </c>
      <c r="B572">
        <v>19125</v>
      </c>
      <c r="C572" t="s">
        <v>5754</v>
      </c>
      <c r="D572" t="s">
        <v>162</v>
      </c>
      <c r="E572" t="s">
        <v>1166</v>
      </c>
      <c r="F572" s="233" t="s">
        <v>1156</v>
      </c>
      <c r="G572" s="214">
        <v>3433.4100000000021</v>
      </c>
      <c r="H572" s="214">
        <v>3422.3700000000008</v>
      </c>
      <c r="I572" s="214">
        <v>2927.65</v>
      </c>
      <c r="J572" s="214">
        <v>3790</v>
      </c>
      <c r="K572" s="214">
        <v>6024.55</v>
      </c>
      <c r="L572" s="214">
        <v>4285.5500000000011</v>
      </c>
      <c r="M572" s="214">
        <v>53</v>
      </c>
      <c r="N572" s="214">
        <v>53</v>
      </c>
    </row>
    <row r="573" spans="1:14" x14ac:dyDescent="0.35">
      <c r="A573" t="s">
        <v>5757</v>
      </c>
      <c r="B573">
        <v>19115</v>
      </c>
      <c r="C573" t="s">
        <v>5754</v>
      </c>
      <c r="D573" t="s">
        <v>270</v>
      </c>
      <c r="E573" t="s">
        <v>1166</v>
      </c>
      <c r="F573" s="233" t="s">
        <v>1156</v>
      </c>
      <c r="G573" s="214">
        <v>497.44999999999993</v>
      </c>
      <c r="H573" s="214">
        <v>474.67999999999989</v>
      </c>
      <c r="I573" s="214">
        <v>632.25</v>
      </c>
      <c r="J573" s="214">
        <v>1033</v>
      </c>
      <c r="K573" s="214">
        <v>501.25</v>
      </c>
      <c r="L573" s="214">
        <v>612.5</v>
      </c>
      <c r="M573" s="214">
        <v>20</v>
      </c>
      <c r="N573" s="214">
        <v>16</v>
      </c>
    </row>
    <row r="574" spans="1:14" x14ac:dyDescent="0.35">
      <c r="A574" t="s">
        <v>5757</v>
      </c>
      <c r="B574">
        <v>19135</v>
      </c>
      <c r="C574" t="s">
        <v>5754</v>
      </c>
      <c r="D574" t="s">
        <v>309</v>
      </c>
      <c r="E574" t="s">
        <v>1166</v>
      </c>
      <c r="F574" s="233" t="s">
        <v>1156</v>
      </c>
      <c r="G574" s="214">
        <v>1637.3100000000002</v>
      </c>
      <c r="H574" s="214">
        <v>1550.81</v>
      </c>
      <c r="I574" s="214">
        <v>3796.85</v>
      </c>
      <c r="J574" s="214">
        <v>4839.1000000000004</v>
      </c>
      <c r="K574" s="214">
        <v>4387.1900000000005</v>
      </c>
      <c r="L574" s="214">
        <v>3253.0000000000009</v>
      </c>
      <c r="M574" s="214">
        <v>38</v>
      </c>
      <c r="N574" s="214">
        <v>36</v>
      </c>
    </row>
    <row r="575" spans="1:14" x14ac:dyDescent="0.35">
      <c r="A575" t="s">
        <v>5757</v>
      </c>
      <c r="B575">
        <v>19315</v>
      </c>
      <c r="C575" t="s">
        <v>5756</v>
      </c>
      <c r="D575" t="s">
        <v>139</v>
      </c>
      <c r="E575" t="s">
        <v>1166</v>
      </c>
      <c r="F575" s="233" t="s">
        <v>1156</v>
      </c>
      <c r="G575" s="214">
        <v>2060.1400000000003</v>
      </c>
      <c r="H575" s="214">
        <v>1976.1699999999994</v>
      </c>
      <c r="I575" s="214">
        <v>5054</v>
      </c>
      <c r="J575" s="214">
        <v>7139</v>
      </c>
      <c r="K575" s="214">
        <v>7768</v>
      </c>
      <c r="L575" s="214">
        <v>6960</v>
      </c>
      <c r="M575" s="214">
        <v>89</v>
      </c>
      <c r="N575" s="214">
        <v>86</v>
      </c>
    </row>
    <row r="576" spans="1:14" x14ac:dyDescent="0.35">
      <c r="A576" t="s">
        <v>5757</v>
      </c>
      <c r="B576">
        <v>10152</v>
      </c>
      <c r="C576" t="s">
        <v>5756</v>
      </c>
      <c r="D576" t="s">
        <v>204</v>
      </c>
      <c r="E576" t="s">
        <v>1166</v>
      </c>
      <c r="F576" s="233" t="s">
        <v>1156</v>
      </c>
      <c r="G576" s="214">
        <v>4006.7100000000009</v>
      </c>
      <c r="H576" s="214">
        <v>3925.0399999999991</v>
      </c>
      <c r="I576" s="214">
        <v>8306.4699999999993</v>
      </c>
      <c r="J576" s="214">
        <v>10339.039999999999</v>
      </c>
      <c r="K576" s="214">
        <v>15242.029999999999</v>
      </c>
      <c r="L576" s="214">
        <v>12105.650000000003</v>
      </c>
      <c r="M576" s="214">
        <v>103</v>
      </c>
      <c r="N576" s="214">
        <v>97</v>
      </c>
    </row>
    <row r="577" spans="1:14" x14ac:dyDescent="0.35">
      <c r="A577" t="s">
        <v>5757</v>
      </c>
      <c r="B577">
        <v>88165</v>
      </c>
      <c r="C577" t="s">
        <v>5756</v>
      </c>
      <c r="D577" t="s">
        <v>281</v>
      </c>
      <c r="E577" t="s">
        <v>1166</v>
      </c>
      <c r="F577" s="233" t="s">
        <v>1156</v>
      </c>
      <c r="G577" s="214">
        <v>5646.8100000000049</v>
      </c>
      <c r="H577" s="214">
        <v>5500.7300000000005</v>
      </c>
      <c r="I577" s="214">
        <v>6128.95</v>
      </c>
      <c r="J577" s="214">
        <v>8274.35</v>
      </c>
      <c r="K577" s="214">
        <v>10269.550000000001</v>
      </c>
      <c r="L577" s="214">
        <v>10119.210000000001</v>
      </c>
      <c r="M577" s="214">
        <v>176</v>
      </c>
      <c r="N577" s="214">
        <v>168</v>
      </c>
    </row>
    <row r="578" spans="1:14" x14ac:dyDescent="0.35">
      <c r="A578" t="s">
        <v>5757</v>
      </c>
      <c r="B578">
        <v>19505</v>
      </c>
      <c r="C578" t="s">
        <v>338</v>
      </c>
      <c r="D578" t="s">
        <v>338</v>
      </c>
      <c r="E578" t="s">
        <v>1166</v>
      </c>
      <c r="F578" s="233" t="s">
        <v>1156</v>
      </c>
      <c r="G578" s="214">
        <v>0</v>
      </c>
      <c r="H578" s="214">
        <v>0</v>
      </c>
      <c r="I578" s="214">
        <v>1202</v>
      </c>
      <c r="J578" s="214">
        <v>1282</v>
      </c>
      <c r="K578" s="214">
        <v>0</v>
      </c>
      <c r="L578" s="214">
        <v>0</v>
      </c>
      <c r="M578" s="214">
        <v>0</v>
      </c>
      <c r="N578" s="214">
        <v>0</v>
      </c>
    </row>
    <row r="579" spans="1:14" x14ac:dyDescent="0.35">
      <c r="A579" t="s">
        <v>5757</v>
      </c>
      <c r="B579">
        <v>19215</v>
      </c>
      <c r="C579" t="s">
        <v>5755</v>
      </c>
      <c r="D579" t="s">
        <v>69</v>
      </c>
      <c r="E579" t="s">
        <v>1166</v>
      </c>
      <c r="F579" s="233" t="s">
        <v>1156</v>
      </c>
      <c r="G579" s="214">
        <v>7.97</v>
      </c>
      <c r="H579" s="214">
        <v>2.92</v>
      </c>
      <c r="I579" s="214">
        <v>0</v>
      </c>
      <c r="J579" s="214">
        <v>0</v>
      </c>
      <c r="K579" s="214">
        <v>0</v>
      </c>
      <c r="L579" s="214">
        <v>0</v>
      </c>
      <c r="M579" s="214">
        <v>1</v>
      </c>
      <c r="N579" s="214">
        <v>1</v>
      </c>
    </row>
    <row r="580" spans="1:14" x14ac:dyDescent="0.35">
      <c r="A580" t="s">
        <v>5757</v>
      </c>
      <c r="B580">
        <v>19215</v>
      </c>
      <c r="C580" t="s">
        <v>5755</v>
      </c>
      <c r="D580" t="s">
        <v>70</v>
      </c>
      <c r="E580" t="s">
        <v>1166</v>
      </c>
      <c r="F580" s="233" t="s">
        <v>1156</v>
      </c>
      <c r="G580" s="214">
        <v>3210.2000000000016</v>
      </c>
      <c r="H580" s="214">
        <v>3144.2399999999993</v>
      </c>
      <c r="I580" s="214">
        <v>5503.6</v>
      </c>
      <c r="J580" s="214">
        <v>7477.5</v>
      </c>
      <c r="K580" s="214">
        <v>10121.1</v>
      </c>
      <c r="L580" s="214">
        <v>8313</v>
      </c>
      <c r="M580" s="214">
        <v>76</v>
      </c>
      <c r="N580" s="214">
        <v>69</v>
      </c>
    </row>
    <row r="581" spans="1:14" x14ac:dyDescent="0.35">
      <c r="A581" t="s">
        <v>5757</v>
      </c>
      <c r="B581">
        <v>19215</v>
      </c>
      <c r="C581" t="s">
        <v>5755</v>
      </c>
      <c r="D581" t="s">
        <v>110</v>
      </c>
      <c r="E581" t="s">
        <v>1166</v>
      </c>
      <c r="F581" s="233" t="s">
        <v>1156</v>
      </c>
      <c r="G581" s="214">
        <v>0</v>
      </c>
      <c r="H581" s="214">
        <v>0</v>
      </c>
      <c r="I581" s="214">
        <v>0</v>
      </c>
      <c r="J581" s="214">
        <v>0</v>
      </c>
      <c r="K581" s="214">
        <v>0</v>
      </c>
      <c r="L581" s="214">
        <v>0</v>
      </c>
      <c r="M581" s="214">
        <v>0</v>
      </c>
      <c r="N581" s="214">
        <v>0</v>
      </c>
    </row>
    <row r="582" spans="1:14" x14ac:dyDescent="0.35">
      <c r="A582" t="s">
        <v>5757</v>
      </c>
      <c r="B582">
        <v>19205</v>
      </c>
      <c r="C582" t="s">
        <v>5755</v>
      </c>
      <c r="D582" t="s">
        <v>227</v>
      </c>
      <c r="E582" t="s">
        <v>1166</v>
      </c>
      <c r="F582" s="233" t="s">
        <v>1156</v>
      </c>
      <c r="G582" s="214">
        <v>1289.1399999999999</v>
      </c>
      <c r="H582" s="214">
        <v>1344.2800000000002</v>
      </c>
      <c r="I582" s="214">
        <v>3171.25</v>
      </c>
      <c r="J582" s="214">
        <v>4032.75</v>
      </c>
      <c r="K582" s="214">
        <v>2144.5</v>
      </c>
      <c r="L582" s="214">
        <v>1801</v>
      </c>
      <c r="M582" s="214">
        <v>22</v>
      </c>
      <c r="N582" s="214">
        <v>22</v>
      </c>
    </row>
    <row r="583" spans="1:14" x14ac:dyDescent="0.35">
      <c r="A583" t="s">
        <v>5757</v>
      </c>
      <c r="B583">
        <v>19205</v>
      </c>
      <c r="C583" t="s">
        <v>5755</v>
      </c>
      <c r="D583" t="s">
        <v>5042</v>
      </c>
      <c r="E583" t="s">
        <v>1166</v>
      </c>
      <c r="F583" s="233" t="s">
        <v>1156</v>
      </c>
      <c r="G583" s="214">
        <v>0</v>
      </c>
      <c r="H583" s="214">
        <v>0</v>
      </c>
      <c r="I583" s="214">
        <v>0</v>
      </c>
      <c r="J583" s="214">
        <v>0</v>
      </c>
      <c r="K583" s="214">
        <v>0</v>
      </c>
      <c r="L583" s="214">
        <v>0</v>
      </c>
      <c r="M583" s="214">
        <v>0</v>
      </c>
      <c r="N583" s="214">
        <v>0</v>
      </c>
    </row>
    <row r="584" spans="1:14" x14ac:dyDescent="0.35">
      <c r="A584" t="s">
        <v>5757</v>
      </c>
      <c r="B584">
        <v>19205</v>
      </c>
      <c r="C584" t="s">
        <v>5755</v>
      </c>
      <c r="D584" t="s">
        <v>5394</v>
      </c>
      <c r="E584" t="s">
        <v>1166</v>
      </c>
      <c r="F584" s="233" t="s">
        <v>1156</v>
      </c>
      <c r="G584" s="214">
        <v>0</v>
      </c>
      <c r="H584" s="214">
        <v>0</v>
      </c>
      <c r="I584" s="214">
        <v>0</v>
      </c>
      <c r="J584" s="214">
        <v>0</v>
      </c>
      <c r="K584" s="214">
        <v>0</v>
      </c>
      <c r="L584" s="214">
        <v>0</v>
      </c>
      <c r="M584" s="214">
        <v>0</v>
      </c>
      <c r="N584" s="214">
        <v>0</v>
      </c>
    </row>
    <row r="585" spans="1:14" x14ac:dyDescent="0.35">
      <c r="A585" t="s">
        <v>5757</v>
      </c>
      <c r="B585">
        <v>19215</v>
      </c>
      <c r="C585" t="s">
        <v>5755</v>
      </c>
      <c r="D585" t="s">
        <v>5071</v>
      </c>
      <c r="E585" t="s">
        <v>1166</v>
      </c>
      <c r="F585" s="233" t="s">
        <v>1156</v>
      </c>
      <c r="G585" s="214">
        <v>0</v>
      </c>
      <c r="H585" s="214">
        <v>0</v>
      </c>
      <c r="I585" s="214">
        <v>0</v>
      </c>
      <c r="J585" s="214">
        <v>0</v>
      </c>
      <c r="K585" s="214">
        <v>0</v>
      </c>
      <c r="L585" s="214">
        <v>0</v>
      </c>
      <c r="M585" s="214">
        <v>0</v>
      </c>
      <c r="N585" s="214">
        <v>0</v>
      </c>
    </row>
    <row r="586" spans="1:14" x14ac:dyDescent="0.35">
      <c r="A586" t="s">
        <v>5757</v>
      </c>
      <c r="B586">
        <v>19215</v>
      </c>
      <c r="C586" t="s">
        <v>5755</v>
      </c>
      <c r="D586" t="s">
        <v>5265</v>
      </c>
      <c r="E586" t="s">
        <v>1166</v>
      </c>
      <c r="F586" s="233" t="s">
        <v>1156</v>
      </c>
      <c r="G586" s="214">
        <v>0</v>
      </c>
      <c r="H586" s="214">
        <v>0</v>
      </c>
      <c r="I586" s="214">
        <v>0</v>
      </c>
      <c r="J586" s="214">
        <v>0</v>
      </c>
      <c r="K586" s="214">
        <v>0</v>
      </c>
      <c r="L586" s="214">
        <v>0</v>
      </c>
      <c r="M586" s="214">
        <v>0</v>
      </c>
      <c r="N586" s="214">
        <v>0</v>
      </c>
    </row>
    <row r="587" spans="1:14" x14ac:dyDescent="0.35">
      <c r="A587" t="s">
        <v>5757</v>
      </c>
      <c r="B587">
        <v>19215</v>
      </c>
      <c r="C587" t="s">
        <v>5755</v>
      </c>
      <c r="D587" t="s">
        <v>5396</v>
      </c>
      <c r="E587" t="s">
        <v>1166</v>
      </c>
      <c r="F587" s="233" t="s">
        <v>1156</v>
      </c>
      <c r="G587" s="214">
        <v>0</v>
      </c>
      <c r="H587" s="214">
        <v>0</v>
      </c>
      <c r="I587" s="214">
        <v>0</v>
      </c>
      <c r="J587" s="214">
        <v>0</v>
      </c>
      <c r="K587" s="214">
        <v>0</v>
      </c>
      <c r="L587" s="214">
        <v>0</v>
      </c>
      <c r="M587" s="214">
        <v>0</v>
      </c>
      <c r="N587" s="214">
        <v>0</v>
      </c>
    </row>
    <row r="588" spans="1:14" x14ac:dyDescent="0.35">
      <c r="A588" t="s">
        <v>5757</v>
      </c>
      <c r="B588">
        <v>19215</v>
      </c>
      <c r="C588" t="s">
        <v>5755</v>
      </c>
      <c r="D588" t="s">
        <v>5397</v>
      </c>
      <c r="E588" t="s">
        <v>1166</v>
      </c>
      <c r="F588" s="233" t="s">
        <v>1156</v>
      </c>
      <c r="G588" s="214">
        <v>0</v>
      </c>
      <c r="H588" s="214">
        <v>0</v>
      </c>
      <c r="I588" s="214">
        <v>0</v>
      </c>
      <c r="J588" s="214">
        <v>0</v>
      </c>
      <c r="K588" s="214">
        <v>0</v>
      </c>
      <c r="L588" s="214">
        <v>0</v>
      </c>
      <c r="M588" s="214">
        <v>0</v>
      </c>
      <c r="N588" s="214">
        <v>0</v>
      </c>
    </row>
    <row r="589" spans="1:14" x14ac:dyDescent="0.35">
      <c r="A589" t="s">
        <v>5757</v>
      </c>
      <c r="B589">
        <v>19215</v>
      </c>
      <c r="C589" t="s">
        <v>5755</v>
      </c>
      <c r="D589" t="s">
        <v>5753</v>
      </c>
      <c r="E589" t="s">
        <v>1166</v>
      </c>
      <c r="F589" s="233" t="s">
        <v>1156</v>
      </c>
      <c r="G589" s="214">
        <v>0</v>
      </c>
      <c r="H589" s="214">
        <v>0</v>
      </c>
      <c r="I589" s="214">
        <v>0</v>
      </c>
      <c r="J589" s="214">
        <v>0</v>
      </c>
      <c r="K589" s="214">
        <v>0</v>
      </c>
      <c r="L589" s="214">
        <v>0</v>
      </c>
      <c r="M589" s="214">
        <v>0</v>
      </c>
      <c r="N589" s="214">
        <v>0</v>
      </c>
    </row>
    <row r="590" spans="1:14" x14ac:dyDescent="0.35">
      <c r="A590" t="s">
        <v>5757</v>
      </c>
      <c r="B590">
        <v>19215</v>
      </c>
      <c r="C590" t="s">
        <v>5755</v>
      </c>
      <c r="D590" t="s">
        <v>5721</v>
      </c>
      <c r="E590" t="s">
        <v>1166</v>
      </c>
      <c r="F590" s="233" t="s">
        <v>1156</v>
      </c>
      <c r="G590" s="214">
        <v>0</v>
      </c>
      <c r="H590" s="214">
        <v>0</v>
      </c>
      <c r="I590" s="214">
        <v>0</v>
      </c>
      <c r="J590" s="214">
        <v>0</v>
      </c>
      <c r="K590" s="214">
        <v>0</v>
      </c>
      <c r="L590" s="214">
        <v>0</v>
      </c>
      <c r="M590" s="214">
        <v>0</v>
      </c>
      <c r="N590" s="214">
        <v>0</v>
      </c>
    </row>
    <row r="591" spans="1:14" x14ac:dyDescent="0.35">
      <c r="A591" t="s">
        <v>5757</v>
      </c>
      <c r="B591">
        <v>19215</v>
      </c>
      <c r="C591" t="s">
        <v>5755</v>
      </c>
      <c r="D591" t="s">
        <v>5752</v>
      </c>
      <c r="E591" t="s">
        <v>1166</v>
      </c>
      <c r="F591" s="233" t="s">
        <v>1156</v>
      </c>
      <c r="G591" s="214">
        <v>0</v>
      </c>
      <c r="H591" s="214">
        <v>0</v>
      </c>
      <c r="I591" s="214">
        <v>0</v>
      </c>
      <c r="J591" s="214">
        <v>0</v>
      </c>
      <c r="K591" s="214">
        <v>0</v>
      </c>
      <c r="L591" s="214">
        <v>0</v>
      </c>
      <c r="M591" s="214">
        <v>0</v>
      </c>
      <c r="N591" s="214">
        <v>0</v>
      </c>
    </row>
    <row r="592" spans="1:14" x14ac:dyDescent="0.35">
      <c r="A592" t="s">
        <v>5757</v>
      </c>
      <c r="B592">
        <v>19215</v>
      </c>
      <c r="C592" t="s">
        <v>5755</v>
      </c>
      <c r="D592" t="s">
        <v>5098</v>
      </c>
      <c r="E592" t="s">
        <v>1166</v>
      </c>
      <c r="F592" s="233" t="s">
        <v>1156</v>
      </c>
      <c r="G592" s="214">
        <v>0</v>
      </c>
      <c r="H592" s="214">
        <v>0</v>
      </c>
      <c r="I592" s="214">
        <v>0</v>
      </c>
      <c r="J592" s="214">
        <v>0</v>
      </c>
      <c r="K592" s="214">
        <v>0</v>
      </c>
      <c r="L592" s="214">
        <v>0</v>
      </c>
      <c r="M592" s="214">
        <v>0</v>
      </c>
      <c r="N592" s="214">
        <v>0</v>
      </c>
    </row>
    <row r="593" spans="1:14" x14ac:dyDescent="0.35">
      <c r="A593" t="s">
        <v>5757</v>
      </c>
      <c r="B593">
        <v>19225</v>
      </c>
      <c r="C593" t="s">
        <v>5755</v>
      </c>
      <c r="D593" t="s">
        <v>343</v>
      </c>
      <c r="E593" t="s">
        <v>1166</v>
      </c>
      <c r="F593" s="233" t="s">
        <v>1156</v>
      </c>
      <c r="G593" s="214">
        <v>3438.51</v>
      </c>
      <c r="H593" s="214">
        <v>3709.5699999999997</v>
      </c>
      <c r="I593" s="214">
        <v>2093.75</v>
      </c>
      <c r="J593" s="214">
        <v>2589.81</v>
      </c>
      <c r="K593" s="214">
        <v>5513.9800000000005</v>
      </c>
      <c r="L593" s="214">
        <v>4315.8599999999997</v>
      </c>
      <c r="M593" s="214">
        <v>28</v>
      </c>
      <c r="N593" s="214">
        <v>27</v>
      </c>
    </row>
    <row r="594" spans="1:14" x14ac:dyDescent="0.35">
      <c r="A594" t="s">
        <v>5757</v>
      </c>
      <c r="B594">
        <v>19235</v>
      </c>
      <c r="C594" t="s">
        <v>5755</v>
      </c>
      <c r="D594" t="s">
        <v>361</v>
      </c>
      <c r="E594" t="s">
        <v>1166</v>
      </c>
      <c r="F594" s="233" t="s">
        <v>1156</v>
      </c>
      <c r="G594" s="214">
        <v>138.93</v>
      </c>
      <c r="H594" s="214">
        <v>142.38000000000002</v>
      </c>
      <c r="I594" s="214">
        <v>1351.25</v>
      </c>
      <c r="J594" s="214">
        <v>2137.25</v>
      </c>
      <c r="K594" s="214">
        <v>746.7</v>
      </c>
      <c r="L594" s="214">
        <v>534</v>
      </c>
      <c r="M594" s="214">
        <v>9</v>
      </c>
      <c r="N594" s="214">
        <v>5</v>
      </c>
    </row>
    <row r="595" spans="1:14" x14ac:dyDescent="0.35">
      <c r="A595" t="s">
        <v>5757</v>
      </c>
      <c r="B595">
        <v>19325</v>
      </c>
      <c r="C595" t="s">
        <v>5755</v>
      </c>
      <c r="D595" t="s">
        <v>1257</v>
      </c>
      <c r="E595" t="s">
        <v>1166</v>
      </c>
      <c r="F595" s="233" t="s">
        <v>1156</v>
      </c>
      <c r="G595" s="214">
        <v>0</v>
      </c>
      <c r="H595" s="214">
        <v>0</v>
      </c>
      <c r="I595" s="214">
        <v>1370</v>
      </c>
      <c r="J595" s="214">
        <v>2987</v>
      </c>
      <c r="K595" s="214">
        <v>0</v>
      </c>
      <c r="L595" s="214">
        <v>0</v>
      </c>
      <c r="M595" s="214">
        <v>0</v>
      </c>
      <c r="N595" s="214">
        <v>0</v>
      </c>
    </row>
    <row r="596" spans="1:14" x14ac:dyDescent="0.35">
      <c r="A596" t="s">
        <v>5757</v>
      </c>
      <c r="B596">
        <v>19145</v>
      </c>
      <c r="C596" t="s">
        <v>5754</v>
      </c>
      <c r="D596" t="s">
        <v>4</v>
      </c>
      <c r="E596" t="s">
        <v>1167</v>
      </c>
      <c r="F596" s="233" t="s">
        <v>1156</v>
      </c>
      <c r="G596" s="214">
        <v>5.73</v>
      </c>
      <c r="H596" s="214">
        <v>0</v>
      </c>
      <c r="I596" s="214">
        <v>1356.75</v>
      </c>
      <c r="J596" s="214">
        <v>2103</v>
      </c>
      <c r="K596" s="214">
        <v>0</v>
      </c>
      <c r="L596" s="214">
        <v>0</v>
      </c>
      <c r="M596" s="214">
        <v>0</v>
      </c>
      <c r="N596" s="214">
        <v>0</v>
      </c>
    </row>
    <row r="597" spans="1:14" x14ac:dyDescent="0.35">
      <c r="A597" t="s">
        <v>5757</v>
      </c>
      <c r="B597">
        <v>19105</v>
      </c>
      <c r="C597" t="s">
        <v>5754</v>
      </c>
      <c r="D597" t="s">
        <v>35</v>
      </c>
      <c r="E597" t="s">
        <v>1167</v>
      </c>
      <c r="F597" s="233" t="s">
        <v>1156</v>
      </c>
      <c r="G597" s="214">
        <v>982.75</v>
      </c>
      <c r="H597" s="214">
        <v>963.09000000000015</v>
      </c>
      <c r="I597" s="214">
        <v>1591.42</v>
      </c>
      <c r="J597" s="214">
        <v>2324.86</v>
      </c>
      <c r="K597" s="214">
        <v>1903.4599999999998</v>
      </c>
      <c r="L597" s="214">
        <v>1653.0300000000002</v>
      </c>
      <c r="M597" s="214">
        <v>15</v>
      </c>
      <c r="N597" s="214">
        <v>14</v>
      </c>
    </row>
    <row r="598" spans="1:14" x14ac:dyDescent="0.35">
      <c r="A598" t="s">
        <v>5757</v>
      </c>
      <c r="B598">
        <v>19145</v>
      </c>
      <c r="C598" t="s">
        <v>5754</v>
      </c>
      <c r="D598" t="s">
        <v>63</v>
      </c>
      <c r="E598" t="s">
        <v>1167</v>
      </c>
      <c r="F598" s="233" t="s">
        <v>1156</v>
      </c>
      <c r="G598" s="214">
        <v>5.84</v>
      </c>
      <c r="H598" s="214">
        <v>6.2</v>
      </c>
      <c r="I598" s="214">
        <v>0</v>
      </c>
      <c r="J598" s="214">
        <v>0</v>
      </c>
      <c r="K598" s="214">
        <v>0</v>
      </c>
      <c r="L598" s="214">
        <v>0</v>
      </c>
      <c r="M598" s="214">
        <v>0</v>
      </c>
      <c r="N598" s="214">
        <v>0</v>
      </c>
    </row>
    <row r="599" spans="1:14" x14ac:dyDescent="0.35">
      <c r="A599" t="s">
        <v>5757</v>
      </c>
      <c r="B599">
        <v>19125</v>
      </c>
      <c r="C599" t="s">
        <v>5754</v>
      </c>
      <c r="D599" t="s">
        <v>162</v>
      </c>
      <c r="E599" t="s">
        <v>1167</v>
      </c>
      <c r="F599" s="233" t="s">
        <v>1156</v>
      </c>
      <c r="G599" s="214">
        <v>2238.4200000000028</v>
      </c>
      <c r="H599" s="214">
        <v>2264.3000000000002</v>
      </c>
      <c r="I599" s="214">
        <v>2752.85</v>
      </c>
      <c r="J599" s="214">
        <v>3471.7</v>
      </c>
      <c r="K599" s="214">
        <v>2398.5500000000002</v>
      </c>
      <c r="L599" s="214">
        <v>1902.1999999999998</v>
      </c>
      <c r="M599" s="214">
        <v>51</v>
      </c>
      <c r="N599" s="214">
        <v>51</v>
      </c>
    </row>
    <row r="600" spans="1:14" x14ac:dyDescent="0.35">
      <c r="A600" t="s">
        <v>5757</v>
      </c>
      <c r="B600">
        <v>19115</v>
      </c>
      <c r="C600" t="s">
        <v>5754</v>
      </c>
      <c r="D600" t="s">
        <v>270</v>
      </c>
      <c r="E600" t="s">
        <v>1167</v>
      </c>
      <c r="F600" s="233" t="s">
        <v>1156</v>
      </c>
      <c r="G600" s="214">
        <v>678.92000000000019</v>
      </c>
      <c r="H600" s="214">
        <v>676.01</v>
      </c>
      <c r="I600" s="214">
        <v>784</v>
      </c>
      <c r="J600" s="214">
        <v>1078.5</v>
      </c>
      <c r="K600" s="214">
        <v>898</v>
      </c>
      <c r="L600" s="214">
        <v>842.51</v>
      </c>
      <c r="M600" s="214">
        <v>18</v>
      </c>
      <c r="N600" s="214">
        <v>15</v>
      </c>
    </row>
    <row r="601" spans="1:14" x14ac:dyDescent="0.35">
      <c r="A601" t="s">
        <v>5757</v>
      </c>
      <c r="B601">
        <v>19135</v>
      </c>
      <c r="C601" t="s">
        <v>5754</v>
      </c>
      <c r="D601" t="s">
        <v>309</v>
      </c>
      <c r="E601" t="s">
        <v>1167</v>
      </c>
      <c r="F601" s="233" t="s">
        <v>1156</v>
      </c>
      <c r="G601" s="214">
        <v>501.78999999999996</v>
      </c>
      <c r="H601" s="214">
        <v>486.85</v>
      </c>
      <c r="I601" s="214">
        <v>3131</v>
      </c>
      <c r="J601" s="214">
        <v>4117</v>
      </c>
      <c r="K601" s="214">
        <v>1524.5</v>
      </c>
      <c r="L601" s="214">
        <v>2563.2300000000005</v>
      </c>
      <c r="M601" s="214">
        <v>10</v>
      </c>
      <c r="N601" s="214">
        <v>10</v>
      </c>
    </row>
    <row r="602" spans="1:14" x14ac:dyDescent="0.35">
      <c r="A602" t="s">
        <v>5757</v>
      </c>
      <c r="B602">
        <v>19315</v>
      </c>
      <c r="C602" t="s">
        <v>5756</v>
      </c>
      <c r="D602" t="s">
        <v>139</v>
      </c>
      <c r="E602" t="s">
        <v>1167</v>
      </c>
      <c r="F602" s="233" t="s">
        <v>1156</v>
      </c>
      <c r="G602" s="214">
        <v>1490.0000000000002</v>
      </c>
      <c r="H602" s="214">
        <v>1412.9499999999996</v>
      </c>
      <c r="I602" s="214">
        <v>4197</v>
      </c>
      <c r="J602" s="214">
        <v>5701.5</v>
      </c>
      <c r="K602" s="214">
        <v>6382.25</v>
      </c>
      <c r="L602" s="214">
        <v>4676.8</v>
      </c>
      <c r="M602" s="214">
        <v>53</v>
      </c>
      <c r="N602" s="214">
        <v>53</v>
      </c>
    </row>
    <row r="603" spans="1:14" x14ac:dyDescent="0.35">
      <c r="A603" t="s">
        <v>5757</v>
      </c>
      <c r="B603">
        <v>10152</v>
      </c>
      <c r="C603" t="s">
        <v>5756</v>
      </c>
      <c r="D603" t="s">
        <v>204</v>
      </c>
      <c r="E603" t="s">
        <v>1167</v>
      </c>
      <c r="F603" s="233" t="s">
        <v>1156</v>
      </c>
      <c r="G603" s="214">
        <v>2692.7199999999993</v>
      </c>
      <c r="H603" s="214">
        <v>2593.2900000000004</v>
      </c>
      <c r="I603" s="214">
        <v>5606.0600000000022</v>
      </c>
      <c r="J603" s="214">
        <v>7679.1600000000026</v>
      </c>
      <c r="K603" s="214">
        <v>9093.1999999999989</v>
      </c>
      <c r="L603" s="214">
        <v>7617.050000000002</v>
      </c>
      <c r="M603" s="214">
        <v>63</v>
      </c>
      <c r="N603" s="214">
        <v>54</v>
      </c>
    </row>
    <row r="604" spans="1:14" x14ac:dyDescent="0.35">
      <c r="A604" t="s">
        <v>5757</v>
      </c>
      <c r="B604">
        <v>88165</v>
      </c>
      <c r="C604" t="s">
        <v>5756</v>
      </c>
      <c r="D604" t="s">
        <v>281</v>
      </c>
      <c r="E604" t="s">
        <v>1167</v>
      </c>
      <c r="F604" s="233" t="s">
        <v>1156</v>
      </c>
      <c r="G604" s="214">
        <v>4688.3200000000024</v>
      </c>
      <c r="H604" s="214">
        <v>4564.8899999999994</v>
      </c>
      <c r="I604" s="214">
        <v>4611.6499999999996</v>
      </c>
      <c r="J604" s="214">
        <v>6550.85</v>
      </c>
      <c r="K604" s="214">
        <v>6830.04</v>
      </c>
      <c r="L604" s="214">
        <v>6532.880000000001</v>
      </c>
      <c r="M604" s="214">
        <v>105</v>
      </c>
      <c r="N604" s="214">
        <v>93</v>
      </c>
    </row>
    <row r="605" spans="1:14" x14ac:dyDescent="0.35">
      <c r="A605" t="s">
        <v>5757</v>
      </c>
      <c r="B605">
        <v>19505</v>
      </c>
      <c r="C605" t="s">
        <v>338</v>
      </c>
      <c r="D605" t="s">
        <v>338</v>
      </c>
      <c r="E605" t="s">
        <v>1167</v>
      </c>
      <c r="F605" s="233" t="s">
        <v>1156</v>
      </c>
      <c r="G605" s="214">
        <v>8.9499999999999993</v>
      </c>
      <c r="H605" s="214">
        <v>7.94</v>
      </c>
      <c r="I605" s="214">
        <v>1693.5</v>
      </c>
      <c r="J605" s="214">
        <v>1765.5</v>
      </c>
      <c r="K605" s="214">
        <v>168.25</v>
      </c>
      <c r="L605" s="214">
        <v>69</v>
      </c>
      <c r="M605" s="214">
        <v>1</v>
      </c>
      <c r="N605" s="214">
        <v>1</v>
      </c>
    </row>
    <row r="606" spans="1:14" x14ac:dyDescent="0.35">
      <c r="A606" t="s">
        <v>5757</v>
      </c>
      <c r="B606">
        <v>19215</v>
      </c>
      <c r="C606" t="s">
        <v>5755</v>
      </c>
      <c r="D606" t="s">
        <v>69</v>
      </c>
      <c r="E606" t="s">
        <v>1167</v>
      </c>
      <c r="F606" s="233" t="s">
        <v>1156</v>
      </c>
      <c r="G606" s="214">
        <v>0</v>
      </c>
      <c r="H606" s="214">
        <v>0</v>
      </c>
      <c r="I606" s="214">
        <v>0</v>
      </c>
      <c r="J606" s="214">
        <v>0</v>
      </c>
      <c r="K606" s="214">
        <v>0</v>
      </c>
      <c r="L606" s="214">
        <v>0</v>
      </c>
      <c r="M606" s="214">
        <v>0</v>
      </c>
      <c r="N606" s="214">
        <v>0</v>
      </c>
    </row>
    <row r="607" spans="1:14" x14ac:dyDescent="0.35">
      <c r="A607" t="s">
        <v>5757</v>
      </c>
      <c r="B607">
        <v>19215</v>
      </c>
      <c r="C607" t="s">
        <v>5755</v>
      </c>
      <c r="D607" t="s">
        <v>70</v>
      </c>
      <c r="E607" t="s">
        <v>1167</v>
      </c>
      <c r="F607" s="233" t="s">
        <v>1156</v>
      </c>
      <c r="G607" s="214">
        <v>1673.4499999999994</v>
      </c>
      <c r="H607" s="214">
        <v>1761.1499999999999</v>
      </c>
      <c r="I607" s="214">
        <v>5148.75</v>
      </c>
      <c r="J607" s="214">
        <v>6557.75</v>
      </c>
      <c r="K607" s="214">
        <v>10377.75</v>
      </c>
      <c r="L607" s="214">
        <v>6471</v>
      </c>
      <c r="M607" s="214">
        <v>59</v>
      </c>
      <c r="N607" s="214">
        <v>52</v>
      </c>
    </row>
    <row r="608" spans="1:14" x14ac:dyDescent="0.35">
      <c r="A608" t="s">
        <v>5757</v>
      </c>
      <c r="B608">
        <v>19215</v>
      </c>
      <c r="C608" t="s">
        <v>5755</v>
      </c>
      <c r="D608" t="s">
        <v>110</v>
      </c>
      <c r="E608" t="s">
        <v>1167</v>
      </c>
      <c r="F608" s="233" t="s">
        <v>1156</v>
      </c>
      <c r="G608" s="214">
        <v>0</v>
      </c>
      <c r="H608" s="214">
        <v>0</v>
      </c>
      <c r="I608" s="214">
        <v>0</v>
      </c>
      <c r="J608" s="214">
        <v>0</v>
      </c>
      <c r="K608" s="214">
        <v>0</v>
      </c>
      <c r="L608" s="214">
        <v>0</v>
      </c>
      <c r="M608" s="214">
        <v>0</v>
      </c>
      <c r="N608" s="214">
        <v>0</v>
      </c>
    </row>
    <row r="609" spans="1:14" x14ac:dyDescent="0.35">
      <c r="A609" t="s">
        <v>5757</v>
      </c>
      <c r="B609">
        <v>19205</v>
      </c>
      <c r="C609" t="s">
        <v>5755</v>
      </c>
      <c r="D609" t="s">
        <v>227</v>
      </c>
      <c r="E609" t="s">
        <v>1167</v>
      </c>
      <c r="F609" s="233" t="s">
        <v>1156</v>
      </c>
      <c r="G609" s="214">
        <v>704.26</v>
      </c>
      <c r="H609" s="214">
        <v>799.12</v>
      </c>
      <c r="I609" s="214">
        <v>2670.25</v>
      </c>
      <c r="J609" s="214">
        <v>3480</v>
      </c>
      <c r="K609" s="214">
        <v>3394.75</v>
      </c>
      <c r="L609" s="214">
        <v>2047</v>
      </c>
      <c r="M609" s="214">
        <v>14</v>
      </c>
      <c r="N609" s="214">
        <v>14</v>
      </c>
    </row>
    <row r="610" spans="1:14" x14ac:dyDescent="0.35">
      <c r="A610" t="s">
        <v>5757</v>
      </c>
      <c r="B610">
        <v>19205</v>
      </c>
      <c r="C610" t="s">
        <v>5755</v>
      </c>
      <c r="D610" t="s">
        <v>5042</v>
      </c>
      <c r="E610" t="s">
        <v>1167</v>
      </c>
      <c r="F610" s="233" t="s">
        <v>1156</v>
      </c>
      <c r="G610" s="214">
        <v>0</v>
      </c>
      <c r="H610" s="214">
        <v>0</v>
      </c>
      <c r="I610" s="214">
        <v>0</v>
      </c>
      <c r="J610" s="214">
        <v>0</v>
      </c>
      <c r="K610" s="214">
        <v>0</v>
      </c>
      <c r="L610" s="214">
        <v>0</v>
      </c>
      <c r="M610" s="214">
        <v>0</v>
      </c>
      <c r="N610" s="214">
        <v>0</v>
      </c>
    </row>
    <row r="611" spans="1:14" x14ac:dyDescent="0.35">
      <c r="A611" t="s">
        <v>5757</v>
      </c>
      <c r="B611">
        <v>19205</v>
      </c>
      <c r="C611" t="s">
        <v>5755</v>
      </c>
      <c r="D611" t="s">
        <v>5394</v>
      </c>
      <c r="E611" t="s">
        <v>1167</v>
      </c>
      <c r="F611" s="233" t="s">
        <v>1156</v>
      </c>
      <c r="G611" s="214">
        <v>0</v>
      </c>
      <c r="H611" s="214">
        <v>0</v>
      </c>
      <c r="I611" s="214">
        <v>0</v>
      </c>
      <c r="J611" s="214">
        <v>0</v>
      </c>
      <c r="K611" s="214">
        <v>0</v>
      </c>
      <c r="L611" s="214">
        <v>0</v>
      </c>
      <c r="M611" s="214">
        <v>0</v>
      </c>
      <c r="N611" s="214">
        <v>0</v>
      </c>
    </row>
    <row r="612" spans="1:14" x14ac:dyDescent="0.35">
      <c r="A612" t="s">
        <v>5757</v>
      </c>
      <c r="B612">
        <v>19215</v>
      </c>
      <c r="C612" t="s">
        <v>5755</v>
      </c>
      <c r="D612" t="s">
        <v>5071</v>
      </c>
      <c r="E612" t="s">
        <v>1167</v>
      </c>
      <c r="F612" s="233" t="s">
        <v>1156</v>
      </c>
      <c r="G612" s="214">
        <v>0</v>
      </c>
      <c r="H612" s="214">
        <v>0</v>
      </c>
      <c r="I612" s="214">
        <v>0</v>
      </c>
      <c r="J612" s="214">
        <v>0</v>
      </c>
      <c r="K612" s="214">
        <v>0</v>
      </c>
      <c r="L612" s="214">
        <v>0</v>
      </c>
      <c r="M612" s="214">
        <v>0</v>
      </c>
      <c r="N612" s="214">
        <v>0</v>
      </c>
    </row>
    <row r="613" spans="1:14" x14ac:dyDescent="0.35">
      <c r="A613" t="s">
        <v>5757</v>
      </c>
      <c r="B613">
        <v>19215</v>
      </c>
      <c r="C613" t="s">
        <v>5755</v>
      </c>
      <c r="D613" t="s">
        <v>5265</v>
      </c>
      <c r="E613" t="s">
        <v>1167</v>
      </c>
      <c r="F613" s="233" t="s">
        <v>1156</v>
      </c>
      <c r="G613" s="214">
        <v>0</v>
      </c>
      <c r="H613" s="214">
        <v>0</v>
      </c>
      <c r="I613" s="214">
        <v>0</v>
      </c>
      <c r="J613" s="214">
        <v>0</v>
      </c>
      <c r="K613" s="214">
        <v>0</v>
      </c>
      <c r="L613" s="214">
        <v>0</v>
      </c>
      <c r="M613" s="214">
        <v>0</v>
      </c>
      <c r="N613" s="214">
        <v>0</v>
      </c>
    </row>
    <row r="614" spans="1:14" x14ac:dyDescent="0.35">
      <c r="A614" t="s">
        <v>5757</v>
      </c>
      <c r="B614">
        <v>19215</v>
      </c>
      <c r="C614" t="s">
        <v>5755</v>
      </c>
      <c r="D614" t="s">
        <v>5396</v>
      </c>
      <c r="E614" t="s">
        <v>1167</v>
      </c>
      <c r="F614" s="233" t="s">
        <v>1156</v>
      </c>
      <c r="G614" s="214">
        <v>0</v>
      </c>
      <c r="H614" s="214">
        <v>0</v>
      </c>
      <c r="I614" s="214">
        <v>0</v>
      </c>
      <c r="J614" s="214">
        <v>0</v>
      </c>
      <c r="K614" s="214">
        <v>0</v>
      </c>
      <c r="L614" s="214">
        <v>0</v>
      </c>
      <c r="M614" s="214">
        <v>0</v>
      </c>
      <c r="N614" s="214">
        <v>0</v>
      </c>
    </row>
    <row r="615" spans="1:14" x14ac:dyDescent="0.35">
      <c r="A615" t="s">
        <v>5757</v>
      </c>
      <c r="B615">
        <v>19215</v>
      </c>
      <c r="C615" t="s">
        <v>5755</v>
      </c>
      <c r="D615" t="s">
        <v>5397</v>
      </c>
      <c r="E615" t="s">
        <v>1167</v>
      </c>
      <c r="F615" s="233" t="s">
        <v>1156</v>
      </c>
      <c r="G615" s="214">
        <v>0</v>
      </c>
      <c r="H615" s="214">
        <v>0</v>
      </c>
      <c r="I615" s="214">
        <v>0</v>
      </c>
      <c r="J615" s="214">
        <v>0</v>
      </c>
      <c r="K615" s="214">
        <v>0</v>
      </c>
      <c r="L615" s="214">
        <v>0</v>
      </c>
      <c r="M615" s="214">
        <v>0</v>
      </c>
      <c r="N615" s="214">
        <v>0</v>
      </c>
    </row>
    <row r="616" spans="1:14" x14ac:dyDescent="0.35">
      <c r="A616" t="s">
        <v>5757</v>
      </c>
      <c r="B616">
        <v>19215</v>
      </c>
      <c r="C616" t="s">
        <v>5755</v>
      </c>
      <c r="D616" t="s">
        <v>5753</v>
      </c>
      <c r="E616" t="s">
        <v>1167</v>
      </c>
      <c r="F616" s="233" t="s">
        <v>1156</v>
      </c>
      <c r="G616" s="214">
        <v>0</v>
      </c>
      <c r="H616" s="214">
        <v>0</v>
      </c>
      <c r="I616" s="214">
        <v>0</v>
      </c>
      <c r="J616" s="214">
        <v>0</v>
      </c>
      <c r="K616" s="214">
        <v>0</v>
      </c>
      <c r="L616" s="214">
        <v>0</v>
      </c>
      <c r="M616" s="214">
        <v>0</v>
      </c>
      <c r="N616" s="214">
        <v>0</v>
      </c>
    </row>
    <row r="617" spans="1:14" x14ac:dyDescent="0.35">
      <c r="A617" t="s">
        <v>5757</v>
      </c>
      <c r="B617">
        <v>19215</v>
      </c>
      <c r="C617" t="s">
        <v>5755</v>
      </c>
      <c r="D617" t="s">
        <v>5721</v>
      </c>
      <c r="E617" t="s">
        <v>1167</v>
      </c>
      <c r="F617" s="233" t="s">
        <v>1156</v>
      </c>
      <c r="G617" s="214">
        <v>0</v>
      </c>
      <c r="H617" s="214">
        <v>0</v>
      </c>
      <c r="I617" s="214">
        <v>0</v>
      </c>
      <c r="J617" s="214">
        <v>0</v>
      </c>
      <c r="K617" s="214">
        <v>0</v>
      </c>
      <c r="L617" s="214">
        <v>0</v>
      </c>
      <c r="M617" s="214">
        <v>0</v>
      </c>
      <c r="N617" s="214">
        <v>0</v>
      </c>
    </row>
    <row r="618" spans="1:14" x14ac:dyDescent="0.35">
      <c r="A618" t="s">
        <v>5757</v>
      </c>
      <c r="B618">
        <v>19215</v>
      </c>
      <c r="C618" t="s">
        <v>5755</v>
      </c>
      <c r="D618" t="s">
        <v>5752</v>
      </c>
      <c r="E618" t="s">
        <v>1167</v>
      </c>
      <c r="F618" s="233" t="s">
        <v>1156</v>
      </c>
      <c r="G618" s="214">
        <v>0</v>
      </c>
      <c r="H618" s="214">
        <v>0</v>
      </c>
      <c r="I618" s="214">
        <v>0</v>
      </c>
      <c r="J618" s="214">
        <v>0</v>
      </c>
      <c r="K618" s="214">
        <v>0</v>
      </c>
      <c r="L618" s="214">
        <v>0</v>
      </c>
      <c r="M618" s="214">
        <v>0</v>
      </c>
      <c r="N618" s="214">
        <v>0</v>
      </c>
    </row>
    <row r="619" spans="1:14" x14ac:dyDescent="0.35">
      <c r="A619" t="s">
        <v>5757</v>
      </c>
      <c r="B619">
        <v>19215</v>
      </c>
      <c r="C619" t="s">
        <v>5755</v>
      </c>
      <c r="D619" t="s">
        <v>5098</v>
      </c>
      <c r="E619" t="s">
        <v>1167</v>
      </c>
      <c r="F619" s="233" t="s">
        <v>1156</v>
      </c>
      <c r="G619" s="214">
        <v>1</v>
      </c>
      <c r="H619" s="214">
        <v>0</v>
      </c>
      <c r="I619" s="214">
        <v>0</v>
      </c>
      <c r="J619" s="214">
        <v>0</v>
      </c>
      <c r="K619" s="214">
        <v>0</v>
      </c>
      <c r="L619" s="214">
        <v>0</v>
      </c>
      <c r="M619" s="214">
        <v>0</v>
      </c>
      <c r="N619" s="214">
        <v>0</v>
      </c>
    </row>
    <row r="620" spans="1:14" x14ac:dyDescent="0.35">
      <c r="A620" t="s">
        <v>5757</v>
      </c>
      <c r="B620">
        <v>19225</v>
      </c>
      <c r="C620" t="s">
        <v>5755</v>
      </c>
      <c r="D620" t="s">
        <v>343</v>
      </c>
      <c r="E620" t="s">
        <v>1167</v>
      </c>
      <c r="F620" s="233" t="s">
        <v>1156</v>
      </c>
      <c r="G620" s="214">
        <v>2148.9099999999994</v>
      </c>
      <c r="H620" s="214">
        <v>2068.2399999999993</v>
      </c>
      <c r="I620" s="214">
        <v>1812.62</v>
      </c>
      <c r="J620" s="214">
        <v>2252.12</v>
      </c>
      <c r="K620" s="214">
        <v>2803.53</v>
      </c>
      <c r="L620" s="214">
        <v>2736.59</v>
      </c>
      <c r="M620" s="214">
        <v>26</v>
      </c>
      <c r="N620" s="214">
        <v>23</v>
      </c>
    </row>
    <row r="621" spans="1:14" x14ac:dyDescent="0.35">
      <c r="A621" t="s">
        <v>5757</v>
      </c>
      <c r="B621">
        <v>19235</v>
      </c>
      <c r="C621" t="s">
        <v>5755</v>
      </c>
      <c r="D621" t="s">
        <v>361</v>
      </c>
      <c r="E621" t="s">
        <v>1167</v>
      </c>
      <c r="F621" s="233" t="s">
        <v>1156</v>
      </c>
      <c r="G621" s="214">
        <v>373.01</v>
      </c>
      <c r="H621" s="214">
        <v>404.93999999999994</v>
      </c>
      <c r="I621" s="214">
        <v>1236.5</v>
      </c>
      <c r="J621" s="214">
        <v>2246.33</v>
      </c>
      <c r="K621" s="214">
        <v>1321.25</v>
      </c>
      <c r="L621" s="214">
        <v>1122.25</v>
      </c>
      <c r="M621" s="214">
        <v>5</v>
      </c>
      <c r="N621" s="214">
        <v>4</v>
      </c>
    </row>
    <row r="622" spans="1:14" x14ac:dyDescent="0.35">
      <c r="A622" t="s">
        <v>5757</v>
      </c>
      <c r="B622">
        <v>19325</v>
      </c>
      <c r="C622" t="s">
        <v>5755</v>
      </c>
      <c r="D622" t="s">
        <v>1257</v>
      </c>
      <c r="E622" t="s">
        <v>1167</v>
      </c>
      <c r="F622" s="233" t="s">
        <v>1156</v>
      </c>
      <c r="G622" s="214">
        <v>0</v>
      </c>
      <c r="H622" s="214">
        <v>0</v>
      </c>
      <c r="I622" s="214">
        <v>1613.5</v>
      </c>
      <c r="J622" s="214">
        <v>3108.5</v>
      </c>
      <c r="K622" s="214">
        <v>0</v>
      </c>
      <c r="L622" s="214">
        <v>0</v>
      </c>
      <c r="M622" s="214">
        <v>0</v>
      </c>
      <c r="N622" s="214">
        <v>0</v>
      </c>
    </row>
    <row r="623" spans="1:14" x14ac:dyDescent="0.35">
      <c r="A623" t="s">
        <v>5757</v>
      </c>
      <c r="B623">
        <v>19145</v>
      </c>
      <c r="C623" t="s">
        <v>5754</v>
      </c>
      <c r="D623" t="s">
        <v>4</v>
      </c>
      <c r="E623" t="s">
        <v>1168</v>
      </c>
      <c r="F623" s="233" t="s">
        <v>1156</v>
      </c>
      <c r="G623" s="214">
        <v>240.17000000000002</v>
      </c>
      <c r="H623" s="214">
        <v>221.09000000000003</v>
      </c>
      <c r="I623" s="214">
        <v>1342</v>
      </c>
      <c r="J623" s="214">
        <v>2042.5</v>
      </c>
      <c r="K623" s="214">
        <v>38.25</v>
      </c>
      <c r="L623" s="214">
        <v>164</v>
      </c>
      <c r="M623" s="214">
        <v>0</v>
      </c>
      <c r="N623" s="214">
        <v>0</v>
      </c>
    </row>
    <row r="624" spans="1:14" x14ac:dyDescent="0.35">
      <c r="A624" t="s">
        <v>5757</v>
      </c>
      <c r="B624">
        <v>19105</v>
      </c>
      <c r="C624" t="s">
        <v>5754</v>
      </c>
      <c r="D624" t="s">
        <v>35</v>
      </c>
      <c r="E624" t="s">
        <v>1168</v>
      </c>
      <c r="F624" s="233" t="s">
        <v>1156</v>
      </c>
      <c r="G624" s="214">
        <v>970.75</v>
      </c>
      <c r="H624" s="214">
        <v>1238.1699999999998</v>
      </c>
      <c r="I624" s="214">
        <v>1455.8400000000001</v>
      </c>
      <c r="J624" s="214">
        <v>2390.52</v>
      </c>
      <c r="K624" s="214">
        <v>3790.49</v>
      </c>
      <c r="L624" s="214">
        <v>4059.4</v>
      </c>
      <c r="M624" s="214">
        <v>15</v>
      </c>
      <c r="N624" s="214">
        <v>14</v>
      </c>
    </row>
    <row r="625" spans="1:14" x14ac:dyDescent="0.35">
      <c r="A625" t="s">
        <v>5757</v>
      </c>
      <c r="B625">
        <v>19145</v>
      </c>
      <c r="C625" t="s">
        <v>5754</v>
      </c>
      <c r="D625" t="s">
        <v>63</v>
      </c>
      <c r="E625" t="s">
        <v>1168</v>
      </c>
      <c r="F625" s="233" t="s">
        <v>1156</v>
      </c>
      <c r="G625" s="214">
        <v>0.18</v>
      </c>
      <c r="H625" s="214">
        <v>0.05</v>
      </c>
      <c r="I625" s="214">
        <v>0</v>
      </c>
      <c r="J625" s="214">
        <v>0</v>
      </c>
      <c r="K625" s="214">
        <v>0</v>
      </c>
      <c r="L625" s="214">
        <v>0</v>
      </c>
      <c r="M625" s="214">
        <v>0</v>
      </c>
      <c r="N625" s="214">
        <v>0</v>
      </c>
    </row>
    <row r="626" spans="1:14" x14ac:dyDescent="0.35">
      <c r="A626" t="s">
        <v>5757</v>
      </c>
      <c r="B626">
        <v>19125</v>
      </c>
      <c r="C626" t="s">
        <v>5754</v>
      </c>
      <c r="D626" t="s">
        <v>162</v>
      </c>
      <c r="E626" t="s">
        <v>1168</v>
      </c>
      <c r="F626" s="233" t="s">
        <v>1156</v>
      </c>
      <c r="G626" s="214">
        <v>933.41000000000008</v>
      </c>
      <c r="H626" s="214">
        <v>864.81999999999994</v>
      </c>
      <c r="I626" s="214">
        <v>2418.65</v>
      </c>
      <c r="J626" s="214">
        <v>3355.3</v>
      </c>
      <c r="K626" s="214">
        <v>1904.23</v>
      </c>
      <c r="L626" s="214">
        <v>1738.55</v>
      </c>
      <c r="M626" s="214">
        <v>51</v>
      </c>
      <c r="N626" s="214">
        <v>51</v>
      </c>
    </row>
    <row r="627" spans="1:14" x14ac:dyDescent="0.35">
      <c r="A627" t="s">
        <v>5757</v>
      </c>
      <c r="B627">
        <v>19115</v>
      </c>
      <c r="C627" t="s">
        <v>5754</v>
      </c>
      <c r="D627" t="s">
        <v>270</v>
      </c>
      <c r="E627" t="s">
        <v>1168</v>
      </c>
      <c r="F627" s="233" t="s">
        <v>1156</v>
      </c>
      <c r="G627" s="214">
        <v>423.75999999999982</v>
      </c>
      <c r="H627" s="214">
        <v>408.44000000000005</v>
      </c>
      <c r="I627" s="214">
        <v>911.5</v>
      </c>
      <c r="J627" s="214">
        <v>1249.5</v>
      </c>
      <c r="K627" s="214">
        <v>515</v>
      </c>
      <c r="L627" s="214">
        <v>513.74</v>
      </c>
      <c r="M627" s="214">
        <v>18</v>
      </c>
      <c r="N627" s="214">
        <v>15</v>
      </c>
    </row>
    <row r="628" spans="1:14" x14ac:dyDescent="0.35">
      <c r="A628" t="s">
        <v>5757</v>
      </c>
      <c r="B628">
        <v>19135</v>
      </c>
      <c r="C628" t="s">
        <v>5754</v>
      </c>
      <c r="D628" t="s">
        <v>309</v>
      </c>
      <c r="E628" t="s">
        <v>1168</v>
      </c>
      <c r="F628" s="233" t="s">
        <v>1156</v>
      </c>
      <c r="G628" s="214">
        <v>1995.6999999999998</v>
      </c>
      <c r="H628" s="214">
        <v>1910.9099999999994</v>
      </c>
      <c r="I628" s="214">
        <v>3149.5</v>
      </c>
      <c r="J628" s="214">
        <v>4026.75</v>
      </c>
      <c r="K628" s="214">
        <v>2302.25</v>
      </c>
      <c r="L628" s="214">
        <v>2290.4200000000005</v>
      </c>
      <c r="M628" s="214">
        <v>10</v>
      </c>
      <c r="N628" s="214">
        <v>10</v>
      </c>
    </row>
    <row r="629" spans="1:14" x14ac:dyDescent="0.35">
      <c r="A629" t="s">
        <v>5757</v>
      </c>
      <c r="B629">
        <v>19315</v>
      </c>
      <c r="C629" t="s">
        <v>5756</v>
      </c>
      <c r="D629" t="s">
        <v>139</v>
      </c>
      <c r="E629" t="s">
        <v>1168</v>
      </c>
      <c r="F629" s="233" t="s">
        <v>1156</v>
      </c>
      <c r="G629" s="214">
        <v>963.96</v>
      </c>
      <c r="H629" s="214">
        <v>886.43999999999994</v>
      </c>
      <c r="I629" s="214">
        <v>3384</v>
      </c>
      <c r="J629" s="214">
        <v>5520.5</v>
      </c>
      <c r="K629" s="214">
        <v>4459.75</v>
      </c>
      <c r="L629" s="214">
        <v>3827</v>
      </c>
      <c r="M629" s="214">
        <v>53</v>
      </c>
      <c r="N629" s="214">
        <v>53</v>
      </c>
    </row>
    <row r="630" spans="1:14" x14ac:dyDescent="0.35">
      <c r="A630" t="s">
        <v>5757</v>
      </c>
      <c r="B630">
        <v>10152</v>
      </c>
      <c r="C630" t="s">
        <v>5756</v>
      </c>
      <c r="D630" t="s">
        <v>204</v>
      </c>
      <c r="E630" t="s">
        <v>1168</v>
      </c>
      <c r="F630" s="233" t="s">
        <v>1156</v>
      </c>
      <c r="G630" s="214">
        <v>3069.8100000000018</v>
      </c>
      <c r="H630" s="214">
        <v>3187.18</v>
      </c>
      <c r="I630" s="214">
        <v>6720.760000000002</v>
      </c>
      <c r="J630" s="214">
        <v>8974</v>
      </c>
      <c r="K630" s="214">
        <v>9509.9600000000028</v>
      </c>
      <c r="L630" s="214">
        <v>7833.5599999999995</v>
      </c>
      <c r="M630" s="214">
        <v>63</v>
      </c>
      <c r="N630" s="214">
        <v>54</v>
      </c>
    </row>
    <row r="631" spans="1:14" x14ac:dyDescent="0.35">
      <c r="A631" t="s">
        <v>5757</v>
      </c>
      <c r="B631">
        <v>88165</v>
      </c>
      <c r="C631" t="s">
        <v>5756</v>
      </c>
      <c r="D631" t="s">
        <v>281</v>
      </c>
      <c r="E631" t="s">
        <v>1168</v>
      </c>
      <c r="F631" s="233" t="s">
        <v>1156</v>
      </c>
      <c r="G631" s="214">
        <v>4033.590000000002</v>
      </c>
      <c r="H631" s="214">
        <v>4103.6800000000021</v>
      </c>
      <c r="I631" s="214">
        <v>4784.3500000000004</v>
      </c>
      <c r="J631" s="214">
        <v>6607</v>
      </c>
      <c r="K631" s="214">
        <v>8161.64</v>
      </c>
      <c r="L631" s="214">
        <v>7677.27</v>
      </c>
      <c r="M631" s="214">
        <v>105</v>
      </c>
      <c r="N631" s="214">
        <v>93</v>
      </c>
    </row>
    <row r="632" spans="1:14" x14ac:dyDescent="0.35">
      <c r="A632" t="s">
        <v>5757</v>
      </c>
      <c r="B632">
        <v>19505</v>
      </c>
      <c r="C632" t="s">
        <v>338</v>
      </c>
      <c r="D632" t="s">
        <v>338</v>
      </c>
      <c r="E632" t="s">
        <v>1168</v>
      </c>
      <c r="F632" s="233" t="s">
        <v>1156</v>
      </c>
      <c r="G632" s="214">
        <v>0</v>
      </c>
      <c r="H632" s="214">
        <v>0</v>
      </c>
      <c r="I632" s="214">
        <v>2000.25</v>
      </c>
      <c r="J632" s="214">
        <v>2123.25</v>
      </c>
      <c r="K632" s="214">
        <v>0</v>
      </c>
      <c r="L632" s="214">
        <v>0</v>
      </c>
      <c r="M632" s="214">
        <v>1</v>
      </c>
      <c r="N632" s="214">
        <v>1</v>
      </c>
    </row>
    <row r="633" spans="1:14" x14ac:dyDescent="0.35">
      <c r="A633" t="s">
        <v>5757</v>
      </c>
      <c r="B633">
        <v>19215</v>
      </c>
      <c r="C633" t="s">
        <v>5755</v>
      </c>
      <c r="D633" t="s">
        <v>69</v>
      </c>
      <c r="E633" t="s">
        <v>1168</v>
      </c>
      <c r="F633" s="233" t="s">
        <v>1156</v>
      </c>
      <c r="G633" s="214">
        <v>7.93</v>
      </c>
      <c r="H633" s="214">
        <v>0</v>
      </c>
      <c r="I633" s="214">
        <v>0</v>
      </c>
      <c r="J633" s="214">
        <v>0</v>
      </c>
      <c r="K633" s="214">
        <v>0</v>
      </c>
      <c r="L633" s="214">
        <v>0</v>
      </c>
      <c r="M633" s="214">
        <v>0</v>
      </c>
      <c r="N633" s="214">
        <v>0</v>
      </c>
    </row>
    <row r="634" spans="1:14" x14ac:dyDescent="0.35">
      <c r="A634" t="s">
        <v>5757</v>
      </c>
      <c r="B634">
        <v>19215</v>
      </c>
      <c r="C634" t="s">
        <v>5755</v>
      </c>
      <c r="D634" t="s">
        <v>70</v>
      </c>
      <c r="E634" t="s">
        <v>1168</v>
      </c>
      <c r="F634" s="233" t="s">
        <v>1156</v>
      </c>
      <c r="G634" s="214">
        <v>2055.8200000000002</v>
      </c>
      <c r="H634" s="214">
        <v>2105.5500000000002</v>
      </c>
      <c r="I634" s="214">
        <v>4628.75</v>
      </c>
      <c r="J634" s="214">
        <v>6662.75</v>
      </c>
      <c r="K634" s="214">
        <v>4501.75</v>
      </c>
      <c r="L634" s="214">
        <v>4039.25</v>
      </c>
      <c r="M634" s="214">
        <v>59</v>
      </c>
      <c r="N634" s="214">
        <v>52</v>
      </c>
    </row>
    <row r="635" spans="1:14" x14ac:dyDescent="0.35">
      <c r="A635" t="s">
        <v>5757</v>
      </c>
      <c r="B635">
        <v>19215</v>
      </c>
      <c r="C635" t="s">
        <v>5755</v>
      </c>
      <c r="D635" t="s">
        <v>110</v>
      </c>
      <c r="E635" t="s">
        <v>1168</v>
      </c>
      <c r="F635" s="233" t="s">
        <v>1156</v>
      </c>
      <c r="G635" s="214">
        <v>0</v>
      </c>
      <c r="H635" s="214">
        <v>0</v>
      </c>
      <c r="I635" s="214">
        <v>0</v>
      </c>
      <c r="J635" s="214">
        <v>0</v>
      </c>
      <c r="K635" s="214">
        <v>0</v>
      </c>
      <c r="L635" s="214">
        <v>0</v>
      </c>
      <c r="M635" s="214">
        <v>0</v>
      </c>
      <c r="N635" s="214">
        <v>0</v>
      </c>
    </row>
    <row r="636" spans="1:14" x14ac:dyDescent="0.35">
      <c r="A636" t="s">
        <v>5757</v>
      </c>
      <c r="B636">
        <v>19205</v>
      </c>
      <c r="C636" t="s">
        <v>5755</v>
      </c>
      <c r="D636" t="s">
        <v>227</v>
      </c>
      <c r="E636" t="s">
        <v>1168</v>
      </c>
      <c r="F636" s="233" t="s">
        <v>1156</v>
      </c>
      <c r="G636" s="214">
        <v>1046.73</v>
      </c>
      <c r="H636" s="214">
        <v>1141.0999999999997</v>
      </c>
      <c r="I636" s="214">
        <v>2371</v>
      </c>
      <c r="J636" s="214">
        <v>3360.25</v>
      </c>
      <c r="K636" s="214">
        <v>1499.75</v>
      </c>
      <c r="L636" s="214">
        <v>1395</v>
      </c>
      <c r="M636" s="214">
        <v>14</v>
      </c>
      <c r="N636" s="214">
        <v>14</v>
      </c>
    </row>
    <row r="637" spans="1:14" x14ac:dyDescent="0.35">
      <c r="A637" t="s">
        <v>5757</v>
      </c>
      <c r="B637">
        <v>19205</v>
      </c>
      <c r="C637" t="s">
        <v>5755</v>
      </c>
      <c r="D637" t="s">
        <v>5042</v>
      </c>
      <c r="E637" t="s">
        <v>1168</v>
      </c>
      <c r="F637" s="233" t="s">
        <v>1156</v>
      </c>
      <c r="G637" s="214">
        <v>0</v>
      </c>
      <c r="H637" s="214">
        <v>0</v>
      </c>
      <c r="I637" s="214">
        <v>0</v>
      </c>
      <c r="J637" s="214">
        <v>0</v>
      </c>
      <c r="K637" s="214">
        <v>0</v>
      </c>
      <c r="L637" s="214">
        <v>0</v>
      </c>
      <c r="M637" s="214">
        <v>0</v>
      </c>
      <c r="N637" s="214">
        <v>0</v>
      </c>
    </row>
    <row r="638" spans="1:14" x14ac:dyDescent="0.35">
      <c r="A638" t="s">
        <v>5757</v>
      </c>
      <c r="B638">
        <v>19205</v>
      </c>
      <c r="C638" t="s">
        <v>5755</v>
      </c>
      <c r="D638" t="s">
        <v>5394</v>
      </c>
      <c r="E638" t="s">
        <v>1168</v>
      </c>
      <c r="F638" s="233" t="s">
        <v>1156</v>
      </c>
      <c r="G638" s="214">
        <v>0</v>
      </c>
      <c r="H638" s="214">
        <v>0</v>
      </c>
      <c r="I638" s="214">
        <v>0</v>
      </c>
      <c r="J638" s="214">
        <v>0</v>
      </c>
      <c r="K638" s="214">
        <v>0</v>
      </c>
      <c r="L638" s="214">
        <v>0</v>
      </c>
      <c r="M638" s="214">
        <v>0</v>
      </c>
      <c r="N638" s="214">
        <v>0</v>
      </c>
    </row>
    <row r="639" spans="1:14" x14ac:dyDescent="0.35">
      <c r="A639" t="s">
        <v>5757</v>
      </c>
      <c r="B639">
        <v>19215</v>
      </c>
      <c r="C639" t="s">
        <v>5755</v>
      </c>
      <c r="D639" t="s">
        <v>5071</v>
      </c>
      <c r="E639" t="s">
        <v>1168</v>
      </c>
      <c r="F639" s="233" t="s">
        <v>1156</v>
      </c>
      <c r="G639" s="214">
        <v>0</v>
      </c>
      <c r="H639" s="214">
        <v>0</v>
      </c>
      <c r="I639" s="214">
        <v>0</v>
      </c>
      <c r="J639" s="214">
        <v>0</v>
      </c>
      <c r="K639" s="214">
        <v>0</v>
      </c>
      <c r="L639" s="214">
        <v>0</v>
      </c>
      <c r="M639" s="214">
        <v>0</v>
      </c>
      <c r="N639" s="214">
        <v>0</v>
      </c>
    </row>
    <row r="640" spans="1:14" x14ac:dyDescent="0.35">
      <c r="A640" t="s">
        <v>5757</v>
      </c>
      <c r="B640">
        <v>19215</v>
      </c>
      <c r="C640" t="s">
        <v>5755</v>
      </c>
      <c r="D640" t="s">
        <v>5265</v>
      </c>
      <c r="E640" t="s">
        <v>1168</v>
      </c>
      <c r="F640" s="233" t="s">
        <v>1156</v>
      </c>
      <c r="G640" s="214">
        <v>0</v>
      </c>
      <c r="H640" s="214">
        <v>0</v>
      </c>
      <c r="I640" s="214">
        <v>0</v>
      </c>
      <c r="J640" s="214">
        <v>0</v>
      </c>
      <c r="K640" s="214">
        <v>0</v>
      </c>
      <c r="L640" s="214">
        <v>0</v>
      </c>
      <c r="M640" s="214">
        <v>0</v>
      </c>
      <c r="N640" s="214">
        <v>0</v>
      </c>
    </row>
    <row r="641" spans="1:14" x14ac:dyDescent="0.35">
      <c r="A641" t="s">
        <v>5757</v>
      </c>
      <c r="B641">
        <v>19215</v>
      </c>
      <c r="C641" t="s">
        <v>5755</v>
      </c>
      <c r="D641" t="s">
        <v>5396</v>
      </c>
      <c r="E641" t="s">
        <v>1168</v>
      </c>
      <c r="F641" s="233" t="s">
        <v>1156</v>
      </c>
      <c r="G641" s="214">
        <v>0</v>
      </c>
      <c r="H641" s="214">
        <v>0</v>
      </c>
      <c r="I641" s="214">
        <v>0</v>
      </c>
      <c r="J641" s="214">
        <v>0</v>
      </c>
      <c r="K641" s="214">
        <v>0</v>
      </c>
      <c r="L641" s="214">
        <v>0</v>
      </c>
      <c r="M641" s="214">
        <v>0</v>
      </c>
      <c r="N641" s="214">
        <v>0</v>
      </c>
    </row>
    <row r="642" spans="1:14" x14ac:dyDescent="0.35">
      <c r="A642" t="s">
        <v>5757</v>
      </c>
      <c r="B642">
        <v>19215</v>
      </c>
      <c r="C642" t="s">
        <v>5755</v>
      </c>
      <c r="D642" t="s">
        <v>5397</v>
      </c>
      <c r="E642" t="s">
        <v>1168</v>
      </c>
      <c r="F642" s="233" t="s">
        <v>1156</v>
      </c>
      <c r="G642" s="214">
        <v>0</v>
      </c>
      <c r="H642" s="214">
        <v>0</v>
      </c>
      <c r="I642" s="214">
        <v>0</v>
      </c>
      <c r="J642" s="214">
        <v>0</v>
      </c>
      <c r="K642" s="214">
        <v>0</v>
      </c>
      <c r="L642" s="214">
        <v>0</v>
      </c>
      <c r="M642" s="214">
        <v>0</v>
      </c>
      <c r="N642" s="214">
        <v>0</v>
      </c>
    </row>
    <row r="643" spans="1:14" x14ac:dyDescent="0.35">
      <c r="A643" t="s">
        <v>5757</v>
      </c>
      <c r="B643">
        <v>19215</v>
      </c>
      <c r="C643" t="s">
        <v>5755</v>
      </c>
      <c r="D643" t="s">
        <v>5753</v>
      </c>
      <c r="E643" t="s">
        <v>1168</v>
      </c>
      <c r="F643" s="233" t="s">
        <v>1156</v>
      </c>
      <c r="G643" s="214">
        <v>0</v>
      </c>
      <c r="H643" s="214">
        <v>0</v>
      </c>
      <c r="I643" s="214">
        <v>0</v>
      </c>
      <c r="J643" s="214">
        <v>0</v>
      </c>
      <c r="K643" s="214">
        <v>0</v>
      </c>
      <c r="L643" s="214">
        <v>0</v>
      </c>
      <c r="M643" s="214">
        <v>0</v>
      </c>
      <c r="N643" s="214">
        <v>0</v>
      </c>
    </row>
    <row r="644" spans="1:14" x14ac:dyDescent="0.35">
      <c r="A644" t="s">
        <v>5757</v>
      </c>
      <c r="B644">
        <v>19215</v>
      </c>
      <c r="C644" t="s">
        <v>5755</v>
      </c>
      <c r="D644" t="s">
        <v>5721</v>
      </c>
      <c r="E644" t="s">
        <v>1168</v>
      </c>
      <c r="F644" s="233" t="s">
        <v>1156</v>
      </c>
      <c r="G644" s="214">
        <v>0</v>
      </c>
      <c r="H644" s="214">
        <v>0</v>
      </c>
      <c r="I644" s="214">
        <v>0</v>
      </c>
      <c r="J644" s="214">
        <v>0</v>
      </c>
      <c r="K644" s="214">
        <v>0</v>
      </c>
      <c r="L644" s="214">
        <v>0</v>
      </c>
      <c r="M644" s="214">
        <v>0</v>
      </c>
      <c r="N644" s="214">
        <v>0</v>
      </c>
    </row>
    <row r="645" spans="1:14" x14ac:dyDescent="0.35">
      <c r="A645" t="s">
        <v>5757</v>
      </c>
      <c r="B645">
        <v>19215</v>
      </c>
      <c r="C645" t="s">
        <v>5755</v>
      </c>
      <c r="D645" t="s">
        <v>5752</v>
      </c>
      <c r="E645" t="s">
        <v>1168</v>
      </c>
      <c r="F645" s="233" t="s">
        <v>1156</v>
      </c>
      <c r="G645" s="214">
        <v>0</v>
      </c>
      <c r="H645" s="214">
        <v>0</v>
      </c>
      <c r="I645" s="214">
        <v>0</v>
      </c>
      <c r="J645" s="214">
        <v>0</v>
      </c>
      <c r="K645" s="214">
        <v>0</v>
      </c>
      <c r="L645" s="214">
        <v>0</v>
      </c>
      <c r="M645" s="214">
        <v>0</v>
      </c>
      <c r="N645" s="214">
        <v>0</v>
      </c>
    </row>
    <row r="646" spans="1:14" x14ac:dyDescent="0.35">
      <c r="A646" t="s">
        <v>5757</v>
      </c>
      <c r="B646">
        <v>19215</v>
      </c>
      <c r="C646" t="s">
        <v>5755</v>
      </c>
      <c r="D646" t="s">
        <v>5098</v>
      </c>
      <c r="E646" t="s">
        <v>1168</v>
      </c>
      <c r="F646" s="233" t="s">
        <v>1156</v>
      </c>
      <c r="G646" s="214">
        <v>0</v>
      </c>
      <c r="H646" s="214">
        <v>0</v>
      </c>
      <c r="I646" s="214">
        <v>0</v>
      </c>
      <c r="J646" s="214">
        <v>0</v>
      </c>
      <c r="K646" s="214">
        <v>0</v>
      </c>
      <c r="L646" s="214">
        <v>0</v>
      </c>
      <c r="M646" s="214">
        <v>0</v>
      </c>
      <c r="N646" s="214">
        <v>0</v>
      </c>
    </row>
    <row r="647" spans="1:14" x14ac:dyDescent="0.35">
      <c r="A647" t="s">
        <v>5757</v>
      </c>
      <c r="B647">
        <v>19225</v>
      </c>
      <c r="C647" t="s">
        <v>5755</v>
      </c>
      <c r="D647" t="s">
        <v>343</v>
      </c>
      <c r="E647" t="s">
        <v>1168</v>
      </c>
      <c r="F647" s="233" t="s">
        <v>1156</v>
      </c>
      <c r="G647" s="214">
        <v>876.29999999999973</v>
      </c>
      <c r="H647" s="214">
        <v>851.82999999999993</v>
      </c>
      <c r="I647" s="214">
        <v>1833.75</v>
      </c>
      <c r="J647" s="214">
        <v>2341.12</v>
      </c>
      <c r="K647" s="214">
        <v>2360.59</v>
      </c>
      <c r="L647" s="214">
        <v>2149.91</v>
      </c>
      <c r="M647" s="214">
        <v>26</v>
      </c>
      <c r="N647" s="214">
        <v>23</v>
      </c>
    </row>
    <row r="648" spans="1:14" x14ac:dyDescent="0.35">
      <c r="A648" t="s">
        <v>5757</v>
      </c>
      <c r="B648">
        <v>19235</v>
      </c>
      <c r="C648" t="s">
        <v>5755</v>
      </c>
      <c r="D648" t="s">
        <v>361</v>
      </c>
      <c r="E648" t="s">
        <v>1168</v>
      </c>
      <c r="F648" s="233" t="s">
        <v>1156</v>
      </c>
      <c r="G648" s="214">
        <v>89.9</v>
      </c>
      <c r="H648" s="214">
        <v>87.28</v>
      </c>
      <c r="I648" s="214">
        <v>1352.75</v>
      </c>
      <c r="J648" s="214">
        <v>2466.25</v>
      </c>
      <c r="K648" s="214">
        <v>271.27999999999997</v>
      </c>
      <c r="L648" s="214">
        <v>257.40999999999997</v>
      </c>
      <c r="M648" s="214">
        <v>5</v>
      </c>
      <c r="N648" s="214">
        <v>4</v>
      </c>
    </row>
    <row r="649" spans="1:14" x14ac:dyDescent="0.35">
      <c r="A649" t="s">
        <v>5757</v>
      </c>
      <c r="B649">
        <v>19325</v>
      </c>
      <c r="C649" t="s">
        <v>5755</v>
      </c>
      <c r="D649" t="s">
        <v>1257</v>
      </c>
      <c r="E649" t="s">
        <v>1168</v>
      </c>
      <c r="F649" s="233" t="s">
        <v>1156</v>
      </c>
      <c r="G649" s="214">
        <v>0</v>
      </c>
      <c r="H649" s="214">
        <v>0</v>
      </c>
      <c r="I649" s="214">
        <v>1172</v>
      </c>
      <c r="J649" s="214">
        <v>2751.5</v>
      </c>
      <c r="K649" s="214">
        <v>0</v>
      </c>
      <c r="L649" s="214">
        <v>0</v>
      </c>
      <c r="M649" s="214">
        <v>0</v>
      </c>
      <c r="N649" s="214">
        <v>0</v>
      </c>
    </row>
    <row r="650" spans="1:14" x14ac:dyDescent="0.35">
      <c r="A650" t="s">
        <v>5757</v>
      </c>
      <c r="B650">
        <v>19145</v>
      </c>
      <c r="C650" t="s">
        <v>5754</v>
      </c>
      <c r="D650" t="s">
        <v>4</v>
      </c>
      <c r="E650" t="s">
        <v>1400</v>
      </c>
      <c r="F650" s="233" t="s">
        <v>1156</v>
      </c>
      <c r="G650" s="214">
        <f t="shared" ref="G650:N659" si="0">SUMIFS(G$2:G$649,$F$2:$F$649,$F650,$D$2:$D$649,$D650)</f>
        <v>417.06</v>
      </c>
      <c r="H650" s="214">
        <f t="shared" si="0"/>
        <v>389.56000000000006</v>
      </c>
      <c r="I650" s="214">
        <f t="shared" si="0"/>
        <v>55339.75</v>
      </c>
      <c r="J650" s="214">
        <f t="shared" si="0"/>
        <v>88910.25</v>
      </c>
      <c r="K650" s="214">
        <f t="shared" si="0"/>
        <v>897.5</v>
      </c>
      <c r="L650" s="214">
        <f t="shared" si="0"/>
        <v>745</v>
      </c>
      <c r="M650" s="214">
        <f t="shared" si="0"/>
        <v>3</v>
      </c>
      <c r="N650" s="214">
        <f t="shared" si="0"/>
        <v>3</v>
      </c>
    </row>
    <row r="651" spans="1:14" x14ac:dyDescent="0.35">
      <c r="A651" t="s">
        <v>5757</v>
      </c>
      <c r="B651">
        <v>19105</v>
      </c>
      <c r="C651" t="s">
        <v>5754</v>
      </c>
      <c r="D651" t="s">
        <v>35</v>
      </c>
      <c r="E651" t="s">
        <v>1400</v>
      </c>
      <c r="F651" s="233" t="s">
        <v>1156</v>
      </c>
      <c r="G651" s="214">
        <f t="shared" si="0"/>
        <v>13868.929999999997</v>
      </c>
      <c r="H651" s="214">
        <f t="shared" si="0"/>
        <v>14159.92</v>
      </c>
      <c r="I651" s="214">
        <f t="shared" si="0"/>
        <v>52859.98000000001</v>
      </c>
      <c r="J651" s="214">
        <f t="shared" si="0"/>
        <v>87646.95</v>
      </c>
      <c r="K651" s="214">
        <f t="shared" si="0"/>
        <v>28729.85</v>
      </c>
      <c r="L651" s="214">
        <f t="shared" si="0"/>
        <v>28523.019999999997</v>
      </c>
      <c r="M651" s="214">
        <f t="shared" si="0"/>
        <v>249</v>
      </c>
      <c r="N651" s="214">
        <f t="shared" si="0"/>
        <v>238</v>
      </c>
    </row>
    <row r="652" spans="1:14" x14ac:dyDescent="0.35">
      <c r="A652" t="s">
        <v>5757</v>
      </c>
      <c r="B652">
        <v>19145</v>
      </c>
      <c r="C652" t="s">
        <v>5754</v>
      </c>
      <c r="D652" t="s">
        <v>63</v>
      </c>
      <c r="E652" t="s">
        <v>1400</v>
      </c>
      <c r="F652" s="233" t="s">
        <v>1156</v>
      </c>
      <c r="G652" s="214">
        <f t="shared" si="0"/>
        <v>4689.920000000001</v>
      </c>
      <c r="H652" s="214">
        <f t="shared" si="0"/>
        <v>4655.9300000000012</v>
      </c>
      <c r="I652" s="214">
        <f t="shared" si="0"/>
        <v>0</v>
      </c>
      <c r="J652" s="214">
        <f t="shared" si="0"/>
        <v>0</v>
      </c>
      <c r="K652" s="214">
        <f t="shared" si="0"/>
        <v>11076.1</v>
      </c>
      <c r="L652" s="214">
        <f t="shared" si="0"/>
        <v>10247</v>
      </c>
      <c r="M652" s="214">
        <f t="shared" si="0"/>
        <v>84</v>
      </c>
      <c r="N652" s="214">
        <f t="shared" si="0"/>
        <v>81</v>
      </c>
    </row>
    <row r="653" spans="1:14" x14ac:dyDescent="0.35">
      <c r="A653" t="s">
        <v>5757</v>
      </c>
      <c r="B653">
        <v>19125</v>
      </c>
      <c r="C653" t="s">
        <v>5754</v>
      </c>
      <c r="D653" t="s">
        <v>162</v>
      </c>
      <c r="E653" t="s">
        <v>1400</v>
      </c>
      <c r="F653" s="233" t="s">
        <v>1156</v>
      </c>
      <c r="G653" s="214">
        <f t="shared" si="0"/>
        <v>25081.940000000006</v>
      </c>
      <c r="H653" s="214">
        <f t="shared" si="0"/>
        <v>25833.150000000005</v>
      </c>
      <c r="I653" s="214">
        <f t="shared" si="0"/>
        <v>92043.89</v>
      </c>
      <c r="J653" s="214">
        <f t="shared" si="0"/>
        <v>130512.50000000001</v>
      </c>
      <c r="K653" s="214">
        <f t="shared" si="0"/>
        <v>48251.360000000008</v>
      </c>
      <c r="L653" s="214">
        <f t="shared" si="0"/>
        <v>39197.47</v>
      </c>
      <c r="M653" s="214">
        <f t="shared" si="0"/>
        <v>469</v>
      </c>
      <c r="N653" s="214">
        <f t="shared" si="0"/>
        <v>461</v>
      </c>
    </row>
    <row r="654" spans="1:14" x14ac:dyDescent="0.35">
      <c r="A654" t="s">
        <v>5757</v>
      </c>
      <c r="B654">
        <v>19115</v>
      </c>
      <c r="C654" t="s">
        <v>5754</v>
      </c>
      <c r="D654" t="s">
        <v>270</v>
      </c>
      <c r="E654" t="s">
        <v>1400</v>
      </c>
      <c r="F654" s="233" t="s">
        <v>1156</v>
      </c>
      <c r="G654" s="214">
        <f t="shared" si="0"/>
        <v>4357.43</v>
      </c>
      <c r="H654" s="214">
        <f t="shared" si="0"/>
        <v>4404.1100000000006</v>
      </c>
      <c r="I654" s="214">
        <f t="shared" si="0"/>
        <v>23636.489999999998</v>
      </c>
      <c r="J654" s="214">
        <f t="shared" si="0"/>
        <v>37100.79</v>
      </c>
      <c r="K654" s="214">
        <f t="shared" si="0"/>
        <v>7753.73</v>
      </c>
      <c r="L654" s="214">
        <f t="shared" si="0"/>
        <v>8108.35</v>
      </c>
      <c r="M654" s="214">
        <f t="shared" si="0"/>
        <v>178</v>
      </c>
      <c r="N654" s="214">
        <f t="shared" si="0"/>
        <v>157</v>
      </c>
    </row>
    <row r="655" spans="1:14" x14ac:dyDescent="0.35">
      <c r="A655" t="s">
        <v>5757</v>
      </c>
      <c r="B655">
        <v>19135</v>
      </c>
      <c r="C655" t="s">
        <v>5754</v>
      </c>
      <c r="D655" t="s">
        <v>309</v>
      </c>
      <c r="E655" t="s">
        <v>1400</v>
      </c>
      <c r="F655" s="233" t="s">
        <v>1156</v>
      </c>
      <c r="G655" s="214">
        <f t="shared" si="0"/>
        <v>13176.2</v>
      </c>
      <c r="H655" s="214">
        <f t="shared" si="0"/>
        <v>13372.45</v>
      </c>
      <c r="I655" s="214">
        <f t="shared" si="0"/>
        <v>110524.20000000001</v>
      </c>
      <c r="J655" s="214">
        <f t="shared" si="0"/>
        <v>148621.90000000002</v>
      </c>
      <c r="K655" s="214">
        <f t="shared" si="0"/>
        <v>37765.79</v>
      </c>
      <c r="L655" s="214">
        <f t="shared" si="0"/>
        <v>30922.19</v>
      </c>
      <c r="M655" s="214">
        <f t="shared" si="0"/>
        <v>255</v>
      </c>
      <c r="N655" s="214">
        <f t="shared" si="0"/>
        <v>219</v>
      </c>
    </row>
    <row r="656" spans="1:14" x14ac:dyDescent="0.35">
      <c r="A656" t="s">
        <v>5757</v>
      </c>
      <c r="B656">
        <v>19315</v>
      </c>
      <c r="C656" t="s">
        <v>5756</v>
      </c>
      <c r="D656" t="s">
        <v>139</v>
      </c>
      <c r="E656" t="s">
        <v>1400</v>
      </c>
      <c r="F656" s="233" t="s">
        <v>1156</v>
      </c>
      <c r="G656" s="214">
        <f t="shared" si="0"/>
        <v>13507.589999999997</v>
      </c>
      <c r="H656" s="214">
        <f t="shared" si="0"/>
        <v>12973.51</v>
      </c>
      <c r="I656" s="214">
        <f t="shared" si="0"/>
        <v>126886.5</v>
      </c>
      <c r="J656" s="214">
        <f t="shared" si="0"/>
        <v>195656.5</v>
      </c>
      <c r="K656" s="214">
        <f t="shared" si="0"/>
        <v>62394.75</v>
      </c>
      <c r="L656" s="214">
        <f t="shared" si="0"/>
        <v>50396.800000000003</v>
      </c>
      <c r="M656" s="214">
        <f t="shared" si="0"/>
        <v>601</v>
      </c>
      <c r="N656" s="214">
        <f t="shared" si="0"/>
        <v>580</v>
      </c>
    </row>
    <row r="657" spans="1:14" x14ac:dyDescent="0.35">
      <c r="A657" t="s">
        <v>5757</v>
      </c>
      <c r="B657">
        <v>10152</v>
      </c>
      <c r="C657" t="s">
        <v>5756</v>
      </c>
      <c r="D657" t="s">
        <v>204</v>
      </c>
      <c r="E657" t="s">
        <v>1400</v>
      </c>
      <c r="F657" s="233" t="s">
        <v>1156</v>
      </c>
      <c r="G657" s="214">
        <f t="shared" si="0"/>
        <v>33448.930000000015</v>
      </c>
      <c r="H657" s="214">
        <f t="shared" si="0"/>
        <v>33463.930000000008</v>
      </c>
      <c r="I657" s="214">
        <f t="shared" si="0"/>
        <v>188500.85</v>
      </c>
      <c r="J657" s="214">
        <f t="shared" si="0"/>
        <v>284116.28999999998</v>
      </c>
      <c r="K657" s="214">
        <f t="shared" si="0"/>
        <v>108240.87</v>
      </c>
      <c r="L657" s="214">
        <f t="shared" si="0"/>
        <v>98089.43</v>
      </c>
      <c r="M657" s="214">
        <f t="shared" si="0"/>
        <v>838</v>
      </c>
      <c r="N657" s="214">
        <f t="shared" si="0"/>
        <v>757</v>
      </c>
    </row>
    <row r="658" spans="1:14" x14ac:dyDescent="0.35">
      <c r="A658" t="s">
        <v>5757</v>
      </c>
      <c r="B658">
        <v>88165</v>
      </c>
      <c r="C658" t="s">
        <v>5756</v>
      </c>
      <c r="D658" t="s">
        <v>281</v>
      </c>
      <c r="E658" t="s">
        <v>1400</v>
      </c>
      <c r="F658" s="233" t="s">
        <v>1156</v>
      </c>
      <c r="G658" s="214">
        <f t="shared" si="0"/>
        <v>47843.300000000017</v>
      </c>
      <c r="H658" s="214">
        <f t="shared" si="0"/>
        <v>47342.000000000007</v>
      </c>
      <c r="I658" s="214">
        <f t="shared" si="0"/>
        <v>162582.95000000004</v>
      </c>
      <c r="J658" s="214">
        <f t="shared" si="0"/>
        <v>257826.45</v>
      </c>
      <c r="K658" s="214">
        <f t="shared" si="0"/>
        <v>104225.60000000001</v>
      </c>
      <c r="L658" s="214">
        <f t="shared" si="0"/>
        <v>99666.24000000002</v>
      </c>
      <c r="M658" s="214">
        <f t="shared" si="0"/>
        <v>1475</v>
      </c>
      <c r="N658" s="214">
        <f t="shared" si="0"/>
        <v>1313</v>
      </c>
    </row>
    <row r="659" spans="1:14" x14ac:dyDescent="0.35">
      <c r="A659" t="s">
        <v>5757</v>
      </c>
      <c r="B659">
        <v>19505</v>
      </c>
      <c r="C659" t="s">
        <v>338</v>
      </c>
      <c r="D659" t="s">
        <v>338</v>
      </c>
      <c r="E659" t="s">
        <v>1400</v>
      </c>
      <c r="F659" s="233" t="s">
        <v>1156</v>
      </c>
      <c r="G659" s="214">
        <f t="shared" si="0"/>
        <v>8.9499999999999993</v>
      </c>
      <c r="H659" s="214">
        <f t="shared" si="0"/>
        <v>7.94</v>
      </c>
      <c r="I659" s="214">
        <f t="shared" si="0"/>
        <v>67183</v>
      </c>
      <c r="J659" s="214">
        <f t="shared" si="0"/>
        <v>76092.25</v>
      </c>
      <c r="K659" s="214">
        <f t="shared" si="0"/>
        <v>168.25</v>
      </c>
      <c r="L659" s="214">
        <f t="shared" si="0"/>
        <v>69</v>
      </c>
      <c r="M659" s="214">
        <f t="shared" si="0"/>
        <v>2</v>
      </c>
      <c r="N659" s="214">
        <f t="shared" si="0"/>
        <v>2</v>
      </c>
    </row>
    <row r="660" spans="1:14" x14ac:dyDescent="0.35">
      <c r="A660" t="s">
        <v>5757</v>
      </c>
      <c r="B660">
        <v>19215</v>
      </c>
      <c r="C660" t="s">
        <v>5755</v>
      </c>
      <c r="D660" t="s">
        <v>69</v>
      </c>
      <c r="E660" t="s">
        <v>1400</v>
      </c>
      <c r="F660" s="233" t="s">
        <v>1156</v>
      </c>
      <c r="G660" s="214">
        <f t="shared" ref="G660:N669" si="1">SUMIFS(G$2:G$649,$F$2:$F$649,$F660,$D$2:$D$649,$D660)</f>
        <v>69.83</v>
      </c>
      <c r="H660" s="214">
        <f t="shared" si="1"/>
        <v>22.5</v>
      </c>
      <c r="I660" s="214">
        <f t="shared" si="1"/>
        <v>0</v>
      </c>
      <c r="J660" s="214">
        <f t="shared" si="1"/>
        <v>0</v>
      </c>
      <c r="K660" s="214">
        <f t="shared" si="1"/>
        <v>80.75</v>
      </c>
      <c r="L660" s="214">
        <f t="shared" si="1"/>
        <v>90</v>
      </c>
      <c r="M660" s="214">
        <f t="shared" si="1"/>
        <v>12</v>
      </c>
      <c r="N660" s="214">
        <f t="shared" si="1"/>
        <v>12</v>
      </c>
    </row>
    <row r="661" spans="1:14" x14ac:dyDescent="0.35">
      <c r="A661" t="s">
        <v>5757</v>
      </c>
      <c r="B661">
        <v>19215</v>
      </c>
      <c r="C661" t="s">
        <v>5755</v>
      </c>
      <c r="D661" t="s">
        <v>70</v>
      </c>
      <c r="E661" t="s">
        <v>1400</v>
      </c>
      <c r="F661" s="233" t="s">
        <v>1156</v>
      </c>
      <c r="G661" s="214">
        <f t="shared" si="1"/>
        <v>21396.910000000003</v>
      </c>
      <c r="H661" s="214">
        <f t="shared" si="1"/>
        <v>21852.46</v>
      </c>
      <c r="I661" s="214">
        <f t="shared" si="1"/>
        <v>173011.59</v>
      </c>
      <c r="J661" s="214">
        <f t="shared" si="1"/>
        <v>263178.17</v>
      </c>
      <c r="K661" s="214">
        <f t="shared" si="1"/>
        <v>73831.899999999994</v>
      </c>
      <c r="L661" s="214">
        <f t="shared" si="1"/>
        <v>60479.25</v>
      </c>
      <c r="M661" s="214">
        <f t="shared" si="1"/>
        <v>630</v>
      </c>
      <c r="N661" s="214">
        <f t="shared" si="1"/>
        <v>574</v>
      </c>
    </row>
    <row r="662" spans="1:14" x14ac:dyDescent="0.35">
      <c r="A662" t="s">
        <v>5757</v>
      </c>
      <c r="B662">
        <v>19215</v>
      </c>
      <c r="C662" t="s">
        <v>5755</v>
      </c>
      <c r="D662" t="s">
        <v>110</v>
      </c>
      <c r="E662" t="s">
        <v>1400</v>
      </c>
      <c r="F662" s="233" t="s">
        <v>1156</v>
      </c>
      <c r="G662" s="214">
        <f t="shared" si="1"/>
        <v>18.03</v>
      </c>
      <c r="H662" s="214">
        <f t="shared" si="1"/>
        <v>18.38</v>
      </c>
      <c r="I662" s="214">
        <f t="shared" si="1"/>
        <v>0</v>
      </c>
      <c r="J662" s="214">
        <f t="shared" si="1"/>
        <v>0</v>
      </c>
      <c r="K662" s="214">
        <f t="shared" si="1"/>
        <v>151.25</v>
      </c>
      <c r="L662" s="214">
        <f t="shared" si="1"/>
        <v>123</v>
      </c>
      <c r="M662" s="214">
        <f t="shared" si="1"/>
        <v>1</v>
      </c>
      <c r="N662" s="214">
        <f t="shared" si="1"/>
        <v>1</v>
      </c>
    </row>
    <row r="663" spans="1:14" x14ac:dyDescent="0.35">
      <c r="A663" t="s">
        <v>5757</v>
      </c>
      <c r="B663">
        <v>19205</v>
      </c>
      <c r="C663" t="s">
        <v>5755</v>
      </c>
      <c r="D663" t="s">
        <v>227</v>
      </c>
      <c r="E663" t="s">
        <v>1400</v>
      </c>
      <c r="F663" s="233" t="s">
        <v>1156</v>
      </c>
      <c r="G663" s="214">
        <f t="shared" si="1"/>
        <v>10949.389999999998</v>
      </c>
      <c r="H663" s="214">
        <f t="shared" si="1"/>
        <v>12076.44</v>
      </c>
      <c r="I663" s="214">
        <f t="shared" si="1"/>
        <v>83554.25</v>
      </c>
      <c r="J663" s="214">
        <f t="shared" si="1"/>
        <v>118282.5</v>
      </c>
      <c r="K663" s="214">
        <f t="shared" si="1"/>
        <v>28644.25</v>
      </c>
      <c r="L663" s="214">
        <f t="shared" si="1"/>
        <v>20684.260000000002</v>
      </c>
      <c r="M663" s="214">
        <f t="shared" si="1"/>
        <v>180</v>
      </c>
      <c r="N663" s="214">
        <f t="shared" si="1"/>
        <v>172</v>
      </c>
    </row>
    <row r="664" spans="1:14" x14ac:dyDescent="0.35">
      <c r="A664" t="s">
        <v>5757</v>
      </c>
      <c r="B664">
        <v>19205</v>
      </c>
      <c r="C664" t="s">
        <v>5755</v>
      </c>
      <c r="D664" t="s">
        <v>5042</v>
      </c>
      <c r="E664" t="s">
        <v>1400</v>
      </c>
      <c r="F664" s="233" t="s">
        <v>1156</v>
      </c>
      <c r="G664" s="214">
        <f t="shared" si="1"/>
        <v>0</v>
      </c>
      <c r="H664" s="214">
        <f t="shared" si="1"/>
        <v>0</v>
      </c>
      <c r="I664" s="214">
        <f t="shared" si="1"/>
        <v>0</v>
      </c>
      <c r="J664" s="214">
        <f t="shared" si="1"/>
        <v>0</v>
      </c>
      <c r="K664" s="214">
        <f t="shared" si="1"/>
        <v>0</v>
      </c>
      <c r="L664" s="214">
        <f t="shared" si="1"/>
        <v>0</v>
      </c>
      <c r="M664" s="214">
        <f t="shared" si="1"/>
        <v>0</v>
      </c>
      <c r="N664" s="214">
        <f t="shared" si="1"/>
        <v>0</v>
      </c>
    </row>
    <row r="665" spans="1:14" x14ac:dyDescent="0.35">
      <c r="A665" t="s">
        <v>5757</v>
      </c>
      <c r="B665">
        <v>19205</v>
      </c>
      <c r="C665" t="s">
        <v>5755</v>
      </c>
      <c r="D665" t="s">
        <v>5394</v>
      </c>
      <c r="E665" t="s">
        <v>1400</v>
      </c>
      <c r="F665" s="233" t="s">
        <v>1156</v>
      </c>
      <c r="G665" s="214">
        <f t="shared" si="1"/>
        <v>0</v>
      </c>
      <c r="H665" s="214">
        <f t="shared" si="1"/>
        <v>0</v>
      </c>
      <c r="I665" s="214">
        <f t="shared" si="1"/>
        <v>0</v>
      </c>
      <c r="J665" s="214">
        <f t="shared" si="1"/>
        <v>0</v>
      </c>
      <c r="K665" s="214">
        <f t="shared" si="1"/>
        <v>0</v>
      </c>
      <c r="L665" s="214">
        <f t="shared" si="1"/>
        <v>0</v>
      </c>
      <c r="M665" s="214">
        <f t="shared" si="1"/>
        <v>0</v>
      </c>
      <c r="N665" s="214">
        <f t="shared" si="1"/>
        <v>0</v>
      </c>
    </row>
    <row r="666" spans="1:14" x14ac:dyDescent="0.35">
      <c r="A666" t="s">
        <v>5757</v>
      </c>
      <c r="B666">
        <v>19215</v>
      </c>
      <c r="C666" t="s">
        <v>5755</v>
      </c>
      <c r="D666" t="s">
        <v>5071</v>
      </c>
      <c r="E666" t="s">
        <v>1400</v>
      </c>
      <c r="F666" s="233" t="s">
        <v>1156</v>
      </c>
      <c r="G666" s="214">
        <f t="shared" si="1"/>
        <v>0</v>
      </c>
      <c r="H666" s="214">
        <f t="shared" si="1"/>
        <v>0</v>
      </c>
      <c r="I666" s="214">
        <f t="shared" si="1"/>
        <v>0</v>
      </c>
      <c r="J666" s="214">
        <f t="shared" si="1"/>
        <v>0</v>
      </c>
      <c r="K666" s="214">
        <f t="shared" si="1"/>
        <v>0</v>
      </c>
      <c r="L666" s="214">
        <f t="shared" si="1"/>
        <v>0</v>
      </c>
      <c r="M666" s="214">
        <f t="shared" si="1"/>
        <v>0</v>
      </c>
      <c r="N666" s="214">
        <f t="shared" si="1"/>
        <v>0</v>
      </c>
    </row>
    <row r="667" spans="1:14" x14ac:dyDescent="0.35">
      <c r="A667" t="s">
        <v>5757</v>
      </c>
      <c r="B667">
        <v>19215</v>
      </c>
      <c r="C667" t="s">
        <v>5755</v>
      </c>
      <c r="D667" t="s">
        <v>5265</v>
      </c>
      <c r="E667" t="s">
        <v>1400</v>
      </c>
      <c r="F667" s="233" t="s">
        <v>1156</v>
      </c>
      <c r="G667" s="214">
        <f t="shared" si="1"/>
        <v>0</v>
      </c>
      <c r="H667" s="214">
        <f t="shared" si="1"/>
        <v>0</v>
      </c>
      <c r="I667" s="214">
        <f t="shared" si="1"/>
        <v>0</v>
      </c>
      <c r="J667" s="214">
        <f t="shared" si="1"/>
        <v>0</v>
      </c>
      <c r="K667" s="214">
        <f t="shared" si="1"/>
        <v>0</v>
      </c>
      <c r="L667" s="214">
        <f t="shared" si="1"/>
        <v>0</v>
      </c>
      <c r="M667" s="214">
        <f t="shared" si="1"/>
        <v>0</v>
      </c>
      <c r="N667" s="214">
        <f t="shared" si="1"/>
        <v>0</v>
      </c>
    </row>
    <row r="668" spans="1:14" x14ac:dyDescent="0.35">
      <c r="A668" t="s">
        <v>5757</v>
      </c>
      <c r="B668">
        <v>19215</v>
      </c>
      <c r="C668" t="s">
        <v>5755</v>
      </c>
      <c r="D668" t="s">
        <v>5396</v>
      </c>
      <c r="E668" t="s">
        <v>1400</v>
      </c>
      <c r="F668" s="233" t="s">
        <v>1156</v>
      </c>
      <c r="G668" s="214">
        <f t="shared" si="1"/>
        <v>0</v>
      </c>
      <c r="H668" s="214">
        <f t="shared" si="1"/>
        <v>0</v>
      </c>
      <c r="I668" s="214">
        <f t="shared" si="1"/>
        <v>0</v>
      </c>
      <c r="J668" s="214">
        <f t="shared" si="1"/>
        <v>0</v>
      </c>
      <c r="K668" s="214">
        <f t="shared" si="1"/>
        <v>0</v>
      </c>
      <c r="L668" s="214">
        <f t="shared" si="1"/>
        <v>0</v>
      </c>
      <c r="M668" s="214">
        <f t="shared" si="1"/>
        <v>0</v>
      </c>
      <c r="N668" s="214">
        <f t="shared" si="1"/>
        <v>0</v>
      </c>
    </row>
    <row r="669" spans="1:14" x14ac:dyDescent="0.35">
      <c r="A669" t="s">
        <v>5757</v>
      </c>
      <c r="B669">
        <v>19215</v>
      </c>
      <c r="C669" t="s">
        <v>5755</v>
      </c>
      <c r="D669" t="s">
        <v>5397</v>
      </c>
      <c r="E669" t="s">
        <v>1400</v>
      </c>
      <c r="F669" s="233" t="s">
        <v>1156</v>
      </c>
      <c r="G669" s="214">
        <f t="shared" si="1"/>
        <v>0</v>
      </c>
      <c r="H669" s="214">
        <f t="shared" si="1"/>
        <v>0</v>
      </c>
      <c r="I669" s="214">
        <f t="shared" si="1"/>
        <v>0</v>
      </c>
      <c r="J669" s="214">
        <f t="shared" si="1"/>
        <v>0</v>
      </c>
      <c r="K669" s="214">
        <f t="shared" si="1"/>
        <v>0</v>
      </c>
      <c r="L669" s="214">
        <f t="shared" si="1"/>
        <v>0</v>
      </c>
      <c r="M669" s="214">
        <f t="shared" si="1"/>
        <v>0</v>
      </c>
      <c r="N669" s="214">
        <f t="shared" si="1"/>
        <v>0</v>
      </c>
    </row>
    <row r="670" spans="1:14" x14ac:dyDescent="0.35">
      <c r="A670" t="s">
        <v>5757</v>
      </c>
      <c r="B670">
        <v>19215</v>
      </c>
      <c r="C670" t="s">
        <v>5755</v>
      </c>
      <c r="D670" t="s">
        <v>5753</v>
      </c>
      <c r="E670" t="s">
        <v>1400</v>
      </c>
      <c r="F670" s="233" t="s">
        <v>1156</v>
      </c>
      <c r="G670" s="214">
        <f t="shared" ref="G670:N679" si="2">SUMIFS(G$2:G$649,$F$2:$F$649,$F670,$D$2:$D$649,$D670)</f>
        <v>0</v>
      </c>
      <c r="H670" s="214">
        <f t="shared" si="2"/>
        <v>0</v>
      </c>
      <c r="I670" s="214">
        <f t="shared" si="2"/>
        <v>0</v>
      </c>
      <c r="J670" s="214">
        <f t="shared" si="2"/>
        <v>0</v>
      </c>
      <c r="K670" s="214">
        <f t="shared" si="2"/>
        <v>0</v>
      </c>
      <c r="L670" s="214">
        <f t="shared" si="2"/>
        <v>0</v>
      </c>
      <c r="M670" s="214">
        <f t="shared" si="2"/>
        <v>0</v>
      </c>
      <c r="N670" s="214">
        <f t="shared" si="2"/>
        <v>0</v>
      </c>
    </row>
    <row r="671" spans="1:14" x14ac:dyDescent="0.35">
      <c r="A671" t="s">
        <v>5757</v>
      </c>
      <c r="B671">
        <v>19215</v>
      </c>
      <c r="C671" t="s">
        <v>5755</v>
      </c>
      <c r="D671" t="s">
        <v>5721</v>
      </c>
      <c r="E671" t="s">
        <v>1400</v>
      </c>
      <c r="F671" s="233" t="s">
        <v>1156</v>
      </c>
      <c r="G671" s="214">
        <f t="shared" si="2"/>
        <v>0</v>
      </c>
      <c r="H671" s="214">
        <f t="shared" si="2"/>
        <v>0</v>
      </c>
      <c r="I671" s="214">
        <f t="shared" si="2"/>
        <v>0</v>
      </c>
      <c r="J671" s="214">
        <f t="shared" si="2"/>
        <v>0</v>
      </c>
      <c r="K671" s="214">
        <f t="shared" si="2"/>
        <v>0</v>
      </c>
      <c r="L671" s="214">
        <f t="shared" si="2"/>
        <v>0</v>
      </c>
      <c r="M671" s="214">
        <f t="shared" si="2"/>
        <v>0</v>
      </c>
      <c r="N671" s="214">
        <f t="shared" si="2"/>
        <v>0</v>
      </c>
    </row>
    <row r="672" spans="1:14" x14ac:dyDescent="0.35">
      <c r="A672" t="s">
        <v>5757</v>
      </c>
      <c r="B672">
        <v>19215</v>
      </c>
      <c r="C672" t="s">
        <v>5755</v>
      </c>
      <c r="D672" t="s">
        <v>5752</v>
      </c>
      <c r="E672" t="s">
        <v>1400</v>
      </c>
      <c r="F672" s="233" t="s">
        <v>1156</v>
      </c>
      <c r="G672" s="214">
        <f t="shared" si="2"/>
        <v>0</v>
      </c>
      <c r="H672" s="214">
        <f t="shared" si="2"/>
        <v>0</v>
      </c>
      <c r="I672" s="214">
        <f t="shared" si="2"/>
        <v>0</v>
      </c>
      <c r="J672" s="214">
        <f t="shared" si="2"/>
        <v>0</v>
      </c>
      <c r="K672" s="214">
        <f t="shared" si="2"/>
        <v>0</v>
      </c>
      <c r="L672" s="214">
        <f t="shared" si="2"/>
        <v>0</v>
      </c>
      <c r="M672" s="214">
        <f t="shared" si="2"/>
        <v>0</v>
      </c>
      <c r="N672" s="214">
        <f t="shared" si="2"/>
        <v>0</v>
      </c>
    </row>
    <row r="673" spans="1:14" x14ac:dyDescent="0.35">
      <c r="A673" t="s">
        <v>5757</v>
      </c>
      <c r="B673">
        <v>19215</v>
      </c>
      <c r="C673" t="s">
        <v>5755</v>
      </c>
      <c r="D673" t="s">
        <v>5098</v>
      </c>
      <c r="E673" t="s">
        <v>1400</v>
      </c>
      <c r="F673" s="233" t="s">
        <v>1156</v>
      </c>
      <c r="G673" s="214">
        <f t="shared" si="2"/>
        <v>1</v>
      </c>
      <c r="H673" s="214">
        <f t="shared" si="2"/>
        <v>0</v>
      </c>
      <c r="I673" s="214">
        <f t="shared" si="2"/>
        <v>0</v>
      </c>
      <c r="J673" s="214">
        <f t="shared" si="2"/>
        <v>0</v>
      </c>
      <c r="K673" s="214">
        <f t="shared" si="2"/>
        <v>0</v>
      </c>
      <c r="L673" s="214">
        <f t="shared" si="2"/>
        <v>0</v>
      </c>
      <c r="M673" s="214">
        <f t="shared" si="2"/>
        <v>0</v>
      </c>
      <c r="N673" s="214">
        <f t="shared" si="2"/>
        <v>0</v>
      </c>
    </row>
    <row r="674" spans="1:14" x14ac:dyDescent="0.35">
      <c r="A674" t="s">
        <v>5757</v>
      </c>
      <c r="B674">
        <v>19225</v>
      </c>
      <c r="C674" t="s">
        <v>5755</v>
      </c>
      <c r="D674" t="s">
        <v>343</v>
      </c>
      <c r="E674" t="s">
        <v>1400</v>
      </c>
      <c r="F674" s="233" t="s">
        <v>1156</v>
      </c>
      <c r="G674" s="214">
        <f t="shared" si="2"/>
        <v>18616.8</v>
      </c>
      <c r="H674" s="214">
        <f t="shared" si="2"/>
        <v>18762.339999999997</v>
      </c>
      <c r="I674" s="214">
        <f t="shared" si="2"/>
        <v>59574.069999999992</v>
      </c>
      <c r="J674" s="214">
        <f t="shared" si="2"/>
        <v>83131.599999999991</v>
      </c>
      <c r="K674" s="214">
        <f t="shared" si="2"/>
        <v>31030.65</v>
      </c>
      <c r="L674" s="214">
        <f t="shared" si="2"/>
        <v>32234.15</v>
      </c>
      <c r="M674" s="214">
        <f t="shared" si="2"/>
        <v>253</v>
      </c>
      <c r="N674" s="214">
        <f t="shared" si="2"/>
        <v>235</v>
      </c>
    </row>
    <row r="675" spans="1:14" x14ac:dyDescent="0.35">
      <c r="A675" t="s">
        <v>5757</v>
      </c>
      <c r="B675">
        <v>19235</v>
      </c>
      <c r="C675" t="s">
        <v>5755</v>
      </c>
      <c r="D675" t="s">
        <v>361</v>
      </c>
      <c r="E675" t="s">
        <v>1400</v>
      </c>
      <c r="F675" s="233" t="s">
        <v>1156</v>
      </c>
      <c r="G675" s="214">
        <f t="shared" si="2"/>
        <v>2830.8999999999992</v>
      </c>
      <c r="H675" s="214">
        <f t="shared" si="2"/>
        <v>2859.5</v>
      </c>
      <c r="I675" s="214">
        <f t="shared" si="2"/>
        <v>46984.6</v>
      </c>
      <c r="J675" s="214">
        <f t="shared" si="2"/>
        <v>83961.76</v>
      </c>
      <c r="K675" s="214">
        <f t="shared" si="2"/>
        <v>5922.29</v>
      </c>
      <c r="L675" s="214">
        <f t="shared" si="2"/>
        <v>4850.25</v>
      </c>
      <c r="M675" s="214">
        <f t="shared" si="2"/>
        <v>93</v>
      </c>
      <c r="N675" s="214">
        <f t="shared" si="2"/>
        <v>79</v>
      </c>
    </row>
    <row r="676" spans="1:14" x14ac:dyDescent="0.35">
      <c r="A676" t="s">
        <v>5757</v>
      </c>
      <c r="B676">
        <v>19325</v>
      </c>
      <c r="C676" t="s">
        <v>5755</v>
      </c>
      <c r="D676" t="s">
        <v>1257</v>
      </c>
      <c r="E676" t="s">
        <v>1400</v>
      </c>
      <c r="F676" s="233" t="s">
        <v>1156</v>
      </c>
      <c r="G676" s="214">
        <f t="shared" si="2"/>
        <v>0</v>
      </c>
      <c r="H676" s="214">
        <f t="shared" si="2"/>
        <v>0</v>
      </c>
      <c r="I676" s="214">
        <f t="shared" si="2"/>
        <v>39956.5</v>
      </c>
      <c r="J676" s="214">
        <f t="shared" si="2"/>
        <v>78763</v>
      </c>
      <c r="K676" s="214">
        <f t="shared" si="2"/>
        <v>0</v>
      </c>
      <c r="L676" s="214">
        <f t="shared" si="2"/>
        <v>0</v>
      </c>
      <c r="M676" s="214">
        <f t="shared" si="2"/>
        <v>0</v>
      </c>
      <c r="N676" s="214">
        <f t="shared" si="2"/>
        <v>0</v>
      </c>
    </row>
    <row r="677" spans="1:14" x14ac:dyDescent="0.35">
      <c r="A677" t="s">
        <v>5757</v>
      </c>
      <c r="B677">
        <v>19145</v>
      </c>
      <c r="C677" t="s">
        <v>5754</v>
      </c>
      <c r="D677" t="s">
        <v>4</v>
      </c>
      <c r="E677" t="s">
        <v>1400</v>
      </c>
      <c r="F677" s="233" t="s">
        <v>1155</v>
      </c>
      <c r="G677" s="214">
        <f t="shared" si="2"/>
        <v>6826.9</v>
      </c>
      <c r="H677" s="214">
        <f t="shared" si="2"/>
        <v>6938.8700000000008</v>
      </c>
      <c r="I677" s="214">
        <f t="shared" si="2"/>
        <v>26597.75</v>
      </c>
      <c r="J677" s="214">
        <f t="shared" si="2"/>
        <v>45405.75</v>
      </c>
      <c r="K677" s="214">
        <f t="shared" si="2"/>
        <v>20673.650000000001</v>
      </c>
      <c r="L677" s="214">
        <f t="shared" si="2"/>
        <v>17095</v>
      </c>
      <c r="M677" s="214">
        <f t="shared" si="2"/>
        <v>138</v>
      </c>
      <c r="N677" s="214">
        <f t="shared" si="2"/>
        <v>97</v>
      </c>
    </row>
    <row r="678" spans="1:14" x14ac:dyDescent="0.35">
      <c r="A678" t="s">
        <v>5757</v>
      </c>
      <c r="B678">
        <v>19105</v>
      </c>
      <c r="C678" t="s">
        <v>5754</v>
      </c>
      <c r="D678" t="s">
        <v>35</v>
      </c>
      <c r="E678" t="s">
        <v>1400</v>
      </c>
      <c r="F678" s="233" t="s">
        <v>1155</v>
      </c>
      <c r="G678" s="214">
        <f t="shared" si="2"/>
        <v>10314.439999999999</v>
      </c>
      <c r="H678" s="214">
        <f t="shared" si="2"/>
        <v>10218.06</v>
      </c>
      <c r="I678" s="214">
        <f t="shared" si="2"/>
        <v>20073.370000000003</v>
      </c>
      <c r="J678" s="214">
        <f t="shared" si="2"/>
        <v>32158.120000000003</v>
      </c>
      <c r="K678" s="214">
        <f t="shared" si="2"/>
        <v>22848.799999999999</v>
      </c>
      <c r="L678" s="214">
        <f t="shared" si="2"/>
        <v>21050.210000000003</v>
      </c>
      <c r="M678" s="214">
        <f t="shared" si="2"/>
        <v>151</v>
      </c>
      <c r="N678" s="214">
        <f t="shared" si="2"/>
        <v>146</v>
      </c>
    </row>
    <row r="679" spans="1:14" x14ac:dyDescent="0.35">
      <c r="A679" t="s">
        <v>5757</v>
      </c>
      <c r="B679">
        <v>19145</v>
      </c>
      <c r="C679" t="s">
        <v>5754</v>
      </c>
      <c r="D679" t="s">
        <v>63</v>
      </c>
      <c r="E679" t="s">
        <v>1400</v>
      </c>
      <c r="F679" s="233" t="s">
        <v>1155</v>
      </c>
      <c r="G679" s="214">
        <f t="shared" si="2"/>
        <v>101.97999999999999</v>
      </c>
      <c r="H679" s="214">
        <f t="shared" si="2"/>
        <v>112.66999999999999</v>
      </c>
      <c r="I679" s="214">
        <f t="shared" si="2"/>
        <v>0</v>
      </c>
      <c r="J679" s="214">
        <f t="shared" si="2"/>
        <v>0</v>
      </c>
      <c r="K679" s="214">
        <f t="shared" si="2"/>
        <v>344.25</v>
      </c>
      <c r="L679" s="214">
        <f t="shared" si="2"/>
        <v>726</v>
      </c>
      <c r="M679" s="214">
        <f t="shared" si="2"/>
        <v>2</v>
      </c>
      <c r="N679" s="214">
        <f t="shared" si="2"/>
        <v>1</v>
      </c>
    </row>
    <row r="680" spans="1:14" x14ac:dyDescent="0.35">
      <c r="A680" t="s">
        <v>5757</v>
      </c>
      <c r="B680">
        <v>19125</v>
      </c>
      <c r="C680" t="s">
        <v>5754</v>
      </c>
      <c r="D680" t="s">
        <v>162</v>
      </c>
      <c r="E680" t="s">
        <v>1400</v>
      </c>
      <c r="F680" s="233" t="s">
        <v>1155</v>
      </c>
      <c r="G680" s="214">
        <f t="shared" ref="G680:N689" si="3">SUMIFS(G$2:G$649,$F$2:$F$649,$F680,$D$2:$D$649,$D680)</f>
        <v>14420.749999999998</v>
      </c>
      <c r="H680" s="214">
        <f t="shared" si="3"/>
        <v>14611.88</v>
      </c>
      <c r="I680" s="214">
        <f t="shared" si="3"/>
        <v>34501.11</v>
      </c>
      <c r="J680" s="214">
        <f t="shared" si="3"/>
        <v>52120.020000000004</v>
      </c>
      <c r="K680" s="214">
        <f t="shared" si="3"/>
        <v>35372.43</v>
      </c>
      <c r="L680" s="214">
        <f t="shared" si="3"/>
        <v>30683.679999999997</v>
      </c>
      <c r="M680" s="214">
        <f t="shared" si="3"/>
        <v>268</v>
      </c>
      <c r="N680" s="214">
        <f t="shared" si="3"/>
        <v>239</v>
      </c>
    </row>
    <row r="681" spans="1:14" x14ac:dyDescent="0.35">
      <c r="A681" t="s">
        <v>5757</v>
      </c>
      <c r="B681">
        <v>19115</v>
      </c>
      <c r="C681" t="s">
        <v>5754</v>
      </c>
      <c r="D681" t="s">
        <v>270</v>
      </c>
      <c r="E681" t="s">
        <v>1400</v>
      </c>
      <c r="F681" s="233" t="s">
        <v>1155</v>
      </c>
      <c r="G681" s="214">
        <f t="shared" si="3"/>
        <v>5926.36</v>
      </c>
      <c r="H681" s="214">
        <f t="shared" si="3"/>
        <v>5829.0899999999992</v>
      </c>
      <c r="I681" s="214">
        <f t="shared" si="3"/>
        <v>14245.74</v>
      </c>
      <c r="J681" s="214">
        <f t="shared" si="3"/>
        <v>21732.54</v>
      </c>
      <c r="K681" s="214">
        <f t="shared" si="3"/>
        <v>16715.71</v>
      </c>
      <c r="L681" s="214">
        <f t="shared" si="3"/>
        <v>15762.36</v>
      </c>
      <c r="M681" s="214">
        <f t="shared" si="3"/>
        <v>182</v>
      </c>
      <c r="N681" s="214">
        <f t="shared" si="3"/>
        <v>119</v>
      </c>
    </row>
    <row r="682" spans="1:14" x14ac:dyDescent="0.35">
      <c r="A682" t="s">
        <v>5757</v>
      </c>
      <c r="B682">
        <v>19135</v>
      </c>
      <c r="C682" t="s">
        <v>5754</v>
      </c>
      <c r="D682" t="s">
        <v>309</v>
      </c>
      <c r="E682" t="s">
        <v>1400</v>
      </c>
      <c r="F682" s="233" t="s">
        <v>1155</v>
      </c>
      <c r="G682" s="214">
        <f t="shared" si="3"/>
        <v>11966.05</v>
      </c>
      <c r="H682" s="214">
        <f t="shared" si="3"/>
        <v>11793.820000000002</v>
      </c>
      <c r="I682" s="214">
        <f t="shared" si="3"/>
        <v>37862</v>
      </c>
      <c r="J682" s="214">
        <f t="shared" si="3"/>
        <v>53284.5</v>
      </c>
      <c r="K682" s="214">
        <f t="shared" si="3"/>
        <v>31612.269999999997</v>
      </c>
      <c r="L682" s="214">
        <f t="shared" si="3"/>
        <v>30966.880000000001</v>
      </c>
      <c r="M682" s="214">
        <f t="shared" si="3"/>
        <v>230</v>
      </c>
      <c r="N682" s="214">
        <f t="shared" si="3"/>
        <v>211</v>
      </c>
    </row>
    <row r="683" spans="1:14" x14ac:dyDescent="0.35">
      <c r="A683" t="s">
        <v>5757</v>
      </c>
      <c r="B683">
        <v>19315</v>
      </c>
      <c r="C683" t="s">
        <v>5756</v>
      </c>
      <c r="D683" t="s">
        <v>139</v>
      </c>
      <c r="E683" t="s">
        <v>1400</v>
      </c>
      <c r="F683" s="233" t="s">
        <v>1155</v>
      </c>
      <c r="G683" s="214">
        <f t="shared" si="3"/>
        <v>12425.83</v>
      </c>
      <c r="H683" s="214">
        <f t="shared" si="3"/>
        <v>12032.73</v>
      </c>
      <c r="I683" s="214">
        <f t="shared" si="3"/>
        <v>43034</v>
      </c>
      <c r="J683" s="214">
        <f t="shared" si="3"/>
        <v>66540.5</v>
      </c>
      <c r="K683" s="214">
        <f t="shared" si="3"/>
        <v>46596.28</v>
      </c>
      <c r="L683" s="214">
        <f t="shared" si="3"/>
        <v>37957.599999999999</v>
      </c>
      <c r="M683" s="214">
        <f t="shared" si="3"/>
        <v>464</v>
      </c>
      <c r="N683" s="214">
        <f t="shared" si="3"/>
        <v>454</v>
      </c>
    </row>
    <row r="684" spans="1:14" x14ac:dyDescent="0.35">
      <c r="A684" t="s">
        <v>5757</v>
      </c>
      <c r="B684">
        <v>10152</v>
      </c>
      <c r="C684" t="s">
        <v>5756</v>
      </c>
      <c r="D684" t="s">
        <v>204</v>
      </c>
      <c r="E684" t="s">
        <v>1400</v>
      </c>
      <c r="F684" s="233" t="s">
        <v>1155</v>
      </c>
      <c r="G684" s="214">
        <f t="shared" si="3"/>
        <v>38476.92</v>
      </c>
      <c r="H684" s="214">
        <f t="shared" si="3"/>
        <v>39085.229999999996</v>
      </c>
      <c r="I684" s="214">
        <f t="shared" si="3"/>
        <v>68518.95</v>
      </c>
      <c r="J684" s="214">
        <f t="shared" si="3"/>
        <v>112472.02000000002</v>
      </c>
      <c r="K684" s="214">
        <f t="shared" si="3"/>
        <v>106022.32</v>
      </c>
      <c r="L684" s="214">
        <f t="shared" si="3"/>
        <v>91578.080000000016</v>
      </c>
      <c r="M684" s="214">
        <f t="shared" si="3"/>
        <v>638</v>
      </c>
      <c r="N684" s="214">
        <f t="shared" si="3"/>
        <v>536</v>
      </c>
    </row>
    <row r="685" spans="1:14" x14ac:dyDescent="0.35">
      <c r="A685" t="s">
        <v>5757</v>
      </c>
      <c r="B685">
        <v>88165</v>
      </c>
      <c r="C685" t="s">
        <v>5756</v>
      </c>
      <c r="D685" t="s">
        <v>281</v>
      </c>
      <c r="E685" t="s">
        <v>1400</v>
      </c>
      <c r="F685" s="233" t="s">
        <v>1155</v>
      </c>
      <c r="G685" s="214">
        <f t="shared" si="3"/>
        <v>41720.040000000008</v>
      </c>
      <c r="H685" s="214">
        <f t="shared" si="3"/>
        <v>41711.86</v>
      </c>
      <c r="I685" s="214">
        <f t="shared" si="3"/>
        <v>49701.499999999993</v>
      </c>
      <c r="J685" s="214">
        <f t="shared" si="3"/>
        <v>89860.2</v>
      </c>
      <c r="K685" s="214">
        <f t="shared" si="3"/>
        <v>84381.91</v>
      </c>
      <c r="L685" s="214">
        <f t="shared" si="3"/>
        <v>77378.090000000011</v>
      </c>
      <c r="M685" s="214">
        <f t="shared" si="3"/>
        <v>1359</v>
      </c>
      <c r="N685" s="214">
        <f t="shared" si="3"/>
        <v>1260</v>
      </c>
    </row>
    <row r="686" spans="1:14" x14ac:dyDescent="0.35">
      <c r="A686" t="s">
        <v>5757</v>
      </c>
      <c r="B686">
        <v>19505</v>
      </c>
      <c r="C686" t="s">
        <v>338</v>
      </c>
      <c r="D686" t="s">
        <v>338</v>
      </c>
      <c r="E686" t="s">
        <v>1400</v>
      </c>
      <c r="F686" s="233" t="s">
        <v>1155</v>
      </c>
      <c r="G686" s="214">
        <f t="shared" si="3"/>
        <v>11561.720000000003</v>
      </c>
      <c r="H686" s="214">
        <f t="shared" si="3"/>
        <v>11161.449999999999</v>
      </c>
      <c r="I686" s="214">
        <f t="shared" si="3"/>
        <v>26657</v>
      </c>
      <c r="J686" s="214">
        <f t="shared" si="3"/>
        <v>28146</v>
      </c>
      <c r="K686" s="214">
        <f t="shared" si="3"/>
        <v>23444.829999999998</v>
      </c>
      <c r="L686" s="214">
        <f t="shared" si="3"/>
        <v>22203.079999999998</v>
      </c>
      <c r="M686" s="214">
        <f t="shared" si="3"/>
        <v>191</v>
      </c>
      <c r="N686" s="214">
        <f t="shared" si="3"/>
        <v>179</v>
      </c>
    </row>
    <row r="687" spans="1:14" x14ac:dyDescent="0.35">
      <c r="A687" t="s">
        <v>5757</v>
      </c>
      <c r="B687">
        <v>19215</v>
      </c>
      <c r="C687" t="s">
        <v>5755</v>
      </c>
      <c r="D687" t="s">
        <v>69</v>
      </c>
      <c r="E687" t="s">
        <v>1400</v>
      </c>
      <c r="F687" s="233" t="s">
        <v>1155</v>
      </c>
      <c r="G687" s="214">
        <f t="shared" si="3"/>
        <v>0</v>
      </c>
      <c r="H687" s="214">
        <f t="shared" si="3"/>
        <v>0</v>
      </c>
      <c r="I687" s="214">
        <f t="shared" si="3"/>
        <v>0</v>
      </c>
      <c r="J687" s="214">
        <f t="shared" si="3"/>
        <v>0</v>
      </c>
      <c r="K687" s="214">
        <f t="shared" si="3"/>
        <v>0</v>
      </c>
      <c r="L687" s="214">
        <f t="shared" si="3"/>
        <v>0</v>
      </c>
      <c r="M687" s="214">
        <f t="shared" si="3"/>
        <v>0</v>
      </c>
      <c r="N687" s="214">
        <f t="shared" si="3"/>
        <v>0</v>
      </c>
    </row>
    <row r="688" spans="1:14" x14ac:dyDescent="0.35">
      <c r="A688" t="s">
        <v>5757</v>
      </c>
      <c r="B688">
        <v>19215</v>
      </c>
      <c r="C688" t="s">
        <v>5755</v>
      </c>
      <c r="D688" t="s">
        <v>70</v>
      </c>
      <c r="E688" t="s">
        <v>1400</v>
      </c>
      <c r="F688" s="233" t="s">
        <v>1155</v>
      </c>
      <c r="G688" s="214">
        <f t="shared" si="3"/>
        <v>10617.929999999998</v>
      </c>
      <c r="H688" s="214">
        <f t="shared" si="3"/>
        <v>10693.05</v>
      </c>
      <c r="I688" s="214">
        <f t="shared" si="3"/>
        <v>74082.64</v>
      </c>
      <c r="J688" s="214">
        <f t="shared" si="3"/>
        <v>124115.81</v>
      </c>
      <c r="K688" s="214">
        <f t="shared" si="3"/>
        <v>35073</v>
      </c>
      <c r="L688" s="214">
        <f t="shared" si="3"/>
        <v>29605</v>
      </c>
      <c r="M688" s="214">
        <f t="shared" si="3"/>
        <v>442</v>
      </c>
      <c r="N688" s="214">
        <f t="shared" si="3"/>
        <v>402</v>
      </c>
    </row>
    <row r="689" spans="1:14" x14ac:dyDescent="0.35">
      <c r="A689" t="s">
        <v>5757</v>
      </c>
      <c r="B689">
        <v>19215</v>
      </c>
      <c r="C689" t="s">
        <v>5755</v>
      </c>
      <c r="D689" t="s">
        <v>110</v>
      </c>
      <c r="E689" t="s">
        <v>1400</v>
      </c>
      <c r="F689" s="233" t="s">
        <v>1155</v>
      </c>
      <c r="G689" s="214">
        <f t="shared" si="3"/>
        <v>0</v>
      </c>
      <c r="H689" s="214">
        <f t="shared" si="3"/>
        <v>0</v>
      </c>
      <c r="I689" s="214">
        <f t="shared" si="3"/>
        <v>0</v>
      </c>
      <c r="J689" s="214">
        <f t="shared" si="3"/>
        <v>0</v>
      </c>
      <c r="K689" s="214">
        <f t="shared" si="3"/>
        <v>0</v>
      </c>
      <c r="L689" s="214">
        <f t="shared" si="3"/>
        <v>0</v>
      </c>
      <c r="M689" s="214">
        <f t="shared" si="3"/>
        <v>0</v>
      </c>
      <c r="N689" s="214">
        <f t="shared" si="3"/>
        <v>0</v>
      </c>
    </row>
    <row r="690" spans="1:14" x14ac:dyDescent="0.35">
      <c r="A690" t="s">
        <v>5757</v>
      </c>
      <c r="B690">
        <v>19205</v>
      </c>
      <c r="C690" t="s">
        <v>5755</v>
      </c>
      <c r="D690" t="s">
        <v>227</v>
      </c>
      <c r="E690" t="s">
        <v>1400</v>
      </c>
      <c r="F690" s="233" t="s">
        <v>1155</v>
      </c>
      <c r="G690" s="214">
        <f t="shared" ref="G690:N703" si="4">SUMIFS(G$2:G$649,$F$2:$F$649,$F690,$D$2:$D$649,$D690)</f>
        <v>3560.2499999999995</v>
      </c>
      <c r="H690" s="214">
        <f t="shared" si="4"/>
        <v>4178.28</v>
      </c>
      <c r="I690" s="214">
        <f t="shared" si="4"/>
        <v>30532.5</v>
      </c>
      <c r="J690" s="214">
        <f t="shared" si="4"/>
        <v>45887.5</v>
      </c>
      <c r="K690" s="214">
        <f t="shared" si="4"/>
        <v>13041</v>
      </c>
      <c r="L690" s="214">
        <f t="shared" si="4"/>
        <v>9950</v>
      </c>
      <c r="M690" s="214">
        <f t="shared" si="4"/>
        <v>73</v>
      </c>
      <c r="N690" s="214">
        <f t="shared" si="4"/>
        <v>67</v>
      </c>
    </row>
    <row r="691" spans="1:14" x14ac:dyDescent="0.35">
      <c r="A691" t="s">
        <v>5757</v>
      </c>
      <c r="B691">
        <v>19205</v>
      </c>
      <c r="C691" t="s">
        <v>5755</v>
      </c>
      <c r="D691" t="s">
        <v>5042</v>
      </c>
      <c r="E691" t="s">
        <v>1400</v>
      </c>
      <c r="F691" s="233" t="s">
        <v>1155</v>
      </c>
      <c r="G691" s="214">
        <f t="shared" si="4"/>
        <v>0</v>
      </c>
      <c r="H691" s="214">
        <f t="shared" si="4"/>
        <v>0</v>
      </c>
      <c r="I691" s="214">
        <f t="shared" si="4"/>
        <v>0</v>
      </c>
      <c r="J691" s="214">
        <f t="shared" si="4"/>
        <v>0</v>
      </c>
      <c r="K691" s="214">
        <f t="shared" si="4"/>
        <v>0</v>
      </c>
      <c r="L691" s="214">
        <f t="shared" si="4"/>
        <v>0</v>
      </c>
      <c r="M691" s="214">
        <f t="shared" si="4"/>
        <v>0</v>
      </c>
      <c r="N691" s="214">
        <f t="shared" si="4"/>
        <v>0</v>
      </c>
    </row>
    <row r="692" spans="1:14" x14ac:dyDescent="0.35">
      <c r="A692" t="s">
        <v>5757</v>
      </c>
      <c r="B692">
        <v>19205</v>
      </c>
      <c r="C692" t="s">
        <v>5755</v>
      </c>
      <c r="D692" t="s">
        <v>5394</v>
      </c>
      <c r="E692" t="s">
        <v>1400</v>
      </c>
      <c r="F692" s="233" t="s">
        <v>1155</v>
      </c>
      <c r="G692" s="214">
        <f t="shared" si="4"/>
        <v>5147.1499999999996</v>
      </c>
      <c r="H692" s="214">
        <f t="shared" si="4"/>
        <v>4631.42</v>
      </c>
      <c r="I692" s="214">
        <f t="shared" si="4"/>
        <v>0</v>
      </c>
      <c r="J692" s="214">
        <f t="shared" si="4"/>
        <v>0</v>
      </c>
      <c r="K692" s="214">
        <f t="shared" si="4"/>
        <v>14178.8</v>
      </c>
      <c r="L692" s="214">
        <f t="shared" si="4"/>
        <v>9932.0499999999993</v>
      </c>
      <c r="M692" s="214">
        <f t="shared" si="4"/>
        <v>66</v>
      </c>
      <c r="N692" s="214">
        <f t="shared" si="4"/>
        <v>63</v>
      </c>
    </row>
    <row r="693" spans="1:14" x14ac:dyDescent="0.35">
      <c r="A693" t="s">
        <v>5757</v>
      </c>
      <c r="B693">
        <v>19215</v>
      </c>
      <c r="C693" t="s">
        <v>5755</v>
      </c>
      <c r="D693" t="s">
        <v>5071</v>
      </c>
      <c r="E693" t="s">
        <v>1400</v>
      </c>
      <c r="F693" s="233" t="s">
        <v>1155</v>
      </c>
      <c r="G693" s="214">
        <f t="shared" si="4"/>
        <v>0</v>
      </c>
      <c r="H693" s="214">
        <f t="shared" si="4"/>
        <v>0</v>
      </c>
      <c r="I693" s="214">
        <f t="shared" si="4"/>
        <v>0</v>
      </c>
      <c r="J693" s="214">
        <f t="shared" si="4"/>
        <v>0</v>
      </c>
      <c r="K693" s="214">
        <f t="shared" si="4"/>
        <v>0</v>
      </c>
      <c r="L693" s="214">
        <f t="shared" si="4"/>
        <v>0</v>
      </c>
      <c r="M693" s="214">
        <f t="shared" si="4"/>
        <v>0</v>
      </c>
      <c r="N693" s="214">
        <f t="shared" si="4"/>
        <v>0</v>
      </c>
    </row>
    <row r="694" spans="1:14" x14ac:dyDescent="0.35">
      <c r="A694" t="s">
        <v>5757</v>
      </c>
      <c r="B694">
        <v>19215</v>
      </c>
      <c r="C694" t="s">
        <v>5755</v>
      </c>
      <c r="D694" t="s">
        <v>5265</v>
      </c>
      <c r="E694" t="s">
        <v>1400</v>
      </c>
      <c r="F694" s="233" t="s">
        <v>1155</v>
      </c>
      <c r="G694" s="214">
        <f t="shared" si="4"/>
        <v>2771.96</v>
      </c>
      <c r="H694" s="214">
        <f t="shared" si="4"/>
        <v>2972.78</v>
      </c>
      <c r="I694" s="214">
        <f t="shared" si="4"/>
        <v>0</v>
      </c>
      <c r="J694" s="214">
        <f t="shared" si="4"/>
        <v>0</v>
      </c>
      <c r="K694" s="214">
        <f t="shared" si="4"/>
        <v>9552.73</v>
      </c>
      <c r="L694" s="214">
        <f t="shared" si="4"/>
        <v>5921</v>
      </c>
      <c r="M694" s="214">
        <f t="shared" si="4"/>
        <v>66</v>
      </c>
      <c r="N694" s="214">
        <f t="shared" si="4"/>
        <v>51</v>
      </c>
    </row>
    <row r="695" spans="1:14" x14ac:dyDescent="0.35">
      <c r="A695" t="s">
        <v>5757</v>
      </c>
      <c r="B695">
        <v>19215</v>
      </c>
      <c r="C695" t="s">
        <v>5755</v>
      </c>
      <c r="D695" t="s">
        <v>5396</v>
      </c>
      <c r="E695" t="s">
        <v>1400</v>
      </c>
      <c r="F695" s="233" t="s">
        <v>1155</v>
      </c>
      <c r="G695" s="214">
        <f t="shared" si="4"/>
        <v>745.65</v>
      </c>
      <c r="H695" s="214">
        <f t="shared" si="4"/>
        <v>833.3</v>
      </c>
      <c r="I695" s="214">
        <f t="shared" si="4"/>
        <v>0</v>
      </c>
      <c r="J695" s="214">
        <f t="shared" si="4"/>
        <v>0</v>
      </c>
      <c r="K695" s="214">
        <f t="shared" si="4"/>
        <v>6154.59</v>
      </c>
      <c r="L695" s="214">
        <f t="shared" si="4"/>
        <v>4362</v>
      </c>
      <c r="M695" s="214">
        <f t="shared" si="4"/>
        <v>22</v>
      </c>
      <c r="N695" s="214">
        <f t="shared" si="4"/>
        <v>20</v>
      </c>
    </row>
    <row r="696" spans="1:14" x14ac:dyDescent="0.35">
      <c r="A696" t="s">
        <v>5757</v>
      </c>
      <c r="B696">
        <v>19215</v>
      </c>
      <c r="C696" t="s">
        <v>5755</v>
      </c>
      <c r="D696" t="s">
        <v>5397</v>
      </c>
      <c r="E696" t="s">
        <v>1400</v>
      </c>
      <c r="F696" s="233" t="s">
        <v>1155</v>
      </c>
      <c r="G696" s="214">
        <f t="shared" si="4"/>
        <v>356.54</v>
      </c>
      <c r="H696" s="214">
        <f t="shared" si="4"/>
        <v>378.16</v>
      </c>
      <c r="I696" s="214">
        <f t="shared" si="4"/>
        <v>0</v>
      </c>
      <c r="J696" s="214">
        <f t="shared" si="4"/>
        <v>0</v>
      </c>
      <c r="K696" s="214">
        <f t="shared" si="4"/>
        <v>4212</v>
      </c>
      <c r="L696" s="214">
        <f t="shared" si="4"/>
        <v>2183</v>
      </c>
      <c r="M696" s="214">
        <f t="shared" si="4"/>
        <v>9</v>
      </c>
      <c r="N696" s="214">
        <f t="shared" si="4"/>
        <v>9</v>
      </c>
    </row>
    <row r="697" spans="1:14" x14ac:dyDescent="0.35">
      <c r="A697" t="s">
        <v>5757</v>
      </c>
      <c r="B697">
        <v>19215</v>
      </c>
      <c r="C697" t="s">
        <v>5755</v>
      </c>
      <c r="D697" t="s">
        <v>5753</v>
      </c>
      <c r="E697" t="s">
        <v>1400</v>
      </c>
      <c r="F697" s="233" t="s">
        <v>1155</v>
      </c>
      <c r="G697" s="214">
        <f t="shared" si="4"/>
        <v>0</v>
      </c>
      <c r="H697" s="214">
        <f t="shared" si="4"/>
        <v>0</v>
      </c>
      <c r="I697" s="214">
        <f t="shared" si="4"/>
        <v>0</v>
      </c>
      <c r="J697" s="214">
        <f t="shared" si="4"/>
        <v>0</v>
      </c>
      <c r="K697" s="214">
        <f t="shared" si="4"/>
        <v>0</v>
      </c>
      <c r="L697" s="214">
        <f t="shared" si="4"/>
        <v>0</v>
      </c>
      <c r="M697" s="214">
        <f t="shared" si="4"/>
        <v>0</v>
      </c>
      <c r="N697" s="214">
        <f t="shared" si="4"/>
        <v>0</v>
      </c>
    </row>
    <row r="698" spans="1:14" x14ac:dyDescent="0.35">
      <c r="A698" t="s">
        <v>5757</v>
      </c>
      <c r="B698">
        <v>19215</v>
      </c>
      <c r="C698" t="s">
        <v>5755</v>
      </c>
      <c r="D698" t="s">
        <v>5721</v>
      </c>
      <c r="E698" t="s">
        <v>1400</v>
      </c>
      <c r="F698" s="233" t="s">
        <v>1155</v>
      </c>
      <c r="G698" s="214">
        <f t="shared" si="4"/>
        <v>250.51999999999998</v>
      </c>
      <c r="H698" s="214">
        <f t="shared" si="4"/>
        <v>230.79</v>
      </c>
      <c r="I698" s="214">
        <f t="shared" si="4"/>
        <v>0</v>
      </c>
      <c r="J698" s="214">
        <f t="shared" si="4"/>
        <v>0</v>
      </c>
      <c r="K698" s="214">
        <f t="shared" si="4"/>
        <v>1510.5</v>
      </c>
      <c r="L698" s="214">
        <f t="shared" si="4"/>
        <v>896</v>
      </c>
      <c r="M698" s="214">
        <f t="shared" si="4"/>
        <v>7</v>
      </c>
      <c r="N698" s="214">
        <f t="shared" si="4"/>
        <v>6</v>
      </c>
    </row>
    <row r="699" spans="1:14" x14ac:dyDescent="0.35">
      <c r="A699" t="s">
        <v>5757</v>
      </c>
      <c r="B699">
        <v>19215</v>
      </c>
      <c r="C699" t="s">
        <v>5755</v>
      </c>
      <c r="D699" t="s">
        <v>5752</v>
      </c>
      <c r="E699" t="s">
        <v>1400</v>
      </c>
      <c r="F699" s="233" t="s">
        <v>1155</v>
      </c>
      <c r="G699" s="214">
        <f t="shared" si="4"/>
        <v>55.64</v>
      </c>
      <c r="H699" s="214">
        <f t="shared" si="4"/>
        <v>20.81</v>
      </c>
      <c r="I699" s="214">
        <f t="shared" si="4"/>
        <v>0</v>
      </c>
      <c r="J699" s="214">
        <f t="shared" si="4"/>
        <v>0</v>
      </c>
      <c r="K699" s="214">
        <f t="shared" si="4"/>
        <v>1763.25</v>
      </c>
      <c r="L699" s="214">
        <f t="shared" si="4"/>
        <v>1626</v>
      </c>
      <c r="M699" s="214">
        <f t="shared" si="4"/>
        <v>3</v>
      </c>
      <c r="N699" s="214">
        <f t="shared" si="4"/>
        <v>1</v>
      </c>
    </row>
    <row r="700" spans="1:14" x14ac:dyDescent="0.35">
      <c r="A700" t="s">
        <v>5757</v>
      </c>
      <c r="B700">
        <v>19215</v>
      </c>
      <c r="C700" t="s">
        <v>5755</v>
      </c>
      <c r="D700" t="s">
        <v>5098</v>
      </c>
      <c r="E700" t="s">
        <v>1400</v>
      </c>
      <c r="F700" s="233" t="s">
        <v>1155</v>
      </c>
      <c r="G700" s="214">
        <f t="shared" si="4"/>
        <v>677.67</v>
      </c>
      <c r="H700" s="214">
        <f t="shared" si="4"/>
        <v>648.24</v>
      </c>
      <c r="I700" s="214">
        <f t="shared" si="4"/>
        <v>0</v>
      </c>
      <c r="J700" s="214">
        <f t="shared" si="4"/>
        <v>0</v>
      </c>
      <c r="K700" s="214">
        <f t="shared" si="4"/>
        <v>3072.33</v>
      </c>
      <c r="L700" s="214">
        <f t="shared" si="4"/>
        <v>2250</v>
      </c>
      <c r="M700" s="214">
        <f t="shared" si="4"/>
        <v>38</v>
      </c>
      <c r="N700" s="214">
        <f t="shared" si="4"/>
        <v>32</v>
      </c>
    </row>
    <row r="701" spans="1:14" x14ac:dyDescent="0.35">
      <c r="A701" t="s">
        <v>5757</v>
      </c>
      <c r="B701">
        <v>19225</v>
      </c>
      <c r="C701" t="s">
        <v>5755</v>
      </c>
      <c r="D701" t="s">
        <v>343</v>
      </c>
      <c r="E701" t="s">
        <v>1400</v>
      </c>
      <c r="F701" s="233" t="s">
        <v>1155</v>
      </c>
      <c r="G701" s="214">
        <f t="shared" si="4"/>
        <v>10122.069999999996</v>
      </c>
      <c r="H701" s="214">
        <f t="shared" si="4"/>
        <v>10068.279999999997</v>
      </c>
      <c r="I701" s="214">
        <f t="shared" si="4"/>
        <v>20247.79</v>
      </c>
      <c r="J701" s="214">
        <f t="shared" si="4"/>
        <v>32436.289999999997</v>
      </c>
      <c r="K701" s="214">
        <f t="shared" si="4"/>
        <v>23072.620000000003</v>
      </c>
      <c r="L701" s="214">
        <f t="shared" si="4"/>
        <v>22396.52</v>
      </c>
      <c r="M701" s="214">
        <f t="shared" si="4"/>
        <v>163</v>
      </c>
      <c r="N701" s="214">
        <f t="shared" si="4"/>
        <v>157</v>
      </c>
    </row>
    <row r="702" spans="1:14" x14ac:dyDescent="0.35">
      <c r="A702" t="s">
        <v>5757</v>
      </c>
      <c r="B702">
        <v>19235</v>
      </c>
      <c r="C702" t="s">
        <v>5755</v>
      </c>
      <c r="D702" t="s">
        <v>361</v>
      </c>
      <c r="E702" t="s">
        <v>1400</v>
      </c>
      <c r="F702" s="233" t="s">
        <v>1155</v>
      </c>
      <c r="G702" s="214">
        <f t="shared" si="4"/>
        <v>7148.74</v>
      </c>
      <c r="H702" s="214">
        <f t="shared" si="4"/>
        <v>6790.2</v>
      </c>
      <c r="I702" s="214">
        <f t="shared" si="4"/>
        <v>24618.1</v>
      </c>
      <c r="J702" s="214">
        <f t="shared" si="4"/>
        <v>41178.85</v>
      </c>
      <c r="K702" s="214">
        <f t="shared" si="4"/>
        <v>22876.95</v>
      </c>
      <c r="L702" s="214">
        <f t="shared" si="4"/>
        <v>17207.740000000002</v>
      </c>
      <c r="M702" s="214">
        <f t="shared" si="4"/>
        <v>212</v>
      </c>
      <c r="N702" s="214">
        <f t="shared" si="4"/>
        <v>191</v>
      </c>
    </row>
    <row r="703" spans="1:14" x14ac:dyDescent="0.35">
      <c r="A703" t="s">
        <v>5757</v>
      </c>
      <c r="B703">
        <v>19325</v>
      </c>
      <c r="C703" t="s">
        <v>5755</v>
      </c>
      <c r="D703" t="s">
        <v>1257</v>
      </c>
      <c r="E703" t="s">
        <v>1400</v>
      </c>
      <c r="F703" s="233" t="s">
        <v>1155</v>
      </c>
      <c r="G703" s="214">
        <f t="shared" si="4"/>
        <v>1341.72</v>
      </c>
      <c r="H703" s="214">
        <f t="shared" si="4"/>
        <v>1316.75</v>
      </c>
      <c r="I703" s="214">
        <f t="shared" si="4"/>
        <v>16624</v>
      </c>
      <c r="J703" s="214">
        <f t="shared" si="4"/>
        <v>30331.5</v>
      </c>
      <c r="K703" s="214">
        <f t="shared" si="4"/>
        <v>6763.41</v>
      </c>
      <c r="L703" s="214">
        <f t="shared" si="4"/>
        <v>5952.77</v>
      </c>
      <c r="M703" s="214">
        <f t="shared" si="4"/>
        <v>61</v>
      </c>
      <c r="N703" s="214">
        <f t="shared" si="4"/>
        <v>60</v>
      </c>
    </row>
    <row r="704" spans="1:14" x14ac:dyDescent="0.35">
      <c r="A704" t="s">
        <v>5757</v>
      </c>
      <c r="B704">
        <v>19145</v>
      </c>
      <c r="C704" t="s">
        <v>5754</v>
      </c>
      <c r="D704" t="s">
        <v>4</v>
      </c>
      <c r="E704" t="s">
        <v>1157</v>
      </c>
      <c r="F704" s="2" t="s">
        <v>5789</v>
      </c>
      <c r="G704" s="214">
        <v>804.31</v>
      </c>
      <c r="H704" s="214">
        <v>875.41</v>
      </c>
      <c r="I704" s="214">
        <v>2734.5</v>
      </c>
      <c r="J704" s="214">
        <v>4589.25</v>
      </c>
      <c r="K704" s="214">
        <v>3465.75</v>
      </c>
      <c r="L704" s="214">
        <v>1944</v>
      </c>
      <c r="M704" s="214">
        <v>11</v>
      </c>
      <c r="N704" s="214">
        <v>9</v>
      </c>
    </row>
    <row r="705" spans="1:14" x14ac:dyDescent="0.35">
      <c r="A705" t="s">
        <v>5757</v>
      </c>
      <c r="B705">
        <v>19105</v>
      </c>
      <c r="C705" t="s">
        <v>5754</v>
      </c>
      <c r="D705" t="s">
        <v>35</v>
      </c>
      <c r="E705" t="s">
        <v>1157</v>
      </c>
      <c r="F705" s="2" t="s">
        <v>5789</v>
      </c>
      <c r="G705" s="236">
        <v>879.98000000000047</v>
      </c>
      <c r="H705" s="236">
        <v>988.77000000000021</v>
      </c>
      <c r="I705" s="236">
        <v>2188.77</v>
      </c>
      <c r="J705" s="236">
        <v>3122.96</v>
      </c>
      <c r="K705" s="236">
        <v>1986.8899999999999</v>
      </c>
      <c r="L705" s="236">
        <v>1692.1100000000001</v>
      </c>
      <c r="M705" s="236">
        <v>17</v>
      </c>
      <c r="N705" s="236">
        <v>15</v>
      </c>
    </row>
    <row r="706" spans="1:14" x14ac:dyDescent="0.35">
      <c r="A706" t="s">
        <v>5757</v>
      </c>
      <c r="B706">
        <v>19145</v>
      </c>
      <c r="C706" t="s">
        <v>5754</v>
      </c>
      <c r="D706" t="s">
        <v>63</v>
      </c>
      <c r="E706" t="s">
        <v>1157</v>
      </c>
      <c r="F706" s="2" t="s">
        <v>5789</v>
      </c>
      <c r="G706" s="214">
        <v>0</v>
      </c>
      <c r="H706" s="214">
        <v>0</v>
      </c>
      <c r="I706" s="214">
        <v>0</v>
      </c>
      <c r="J706" s="214">
        <v>0</v>
      </c>
      <c r="K706" s="214">
        <v>0</v>
      </c>
      <c r="L706" s="214">
        <v>0</v>
      </c>
      <c r="M706" s="214">
        <v>0</v>
      </c>
      <c r="N706" s="214">
        <v>0</v>
      </c>
    </row>
    <row r="707" spans="1:14" x14ac:dyDescent="0.35">
      <c r="A707" t="s">
        <v>5757</v>
      </c>
      <c r="B707">
        <v>19125</v>
      </c>
      <c r="C707" t="s">
        <v>5754</v>
      </c>
      <c r="D707" t="s">
        <v>162</v>
      </c>
      <c r="E707" t="s">
        <v>1157</v>
      </c>
      <c r="F707" s="2" t="s">
        <v>5789</v>
      </c>
      <c r="G707" s="214">
        <v>1421.91</v>
      </c>
      <c r="H707" s="214">
        <v>1409.3100000000002</v>
      </c>
      <c r="I707" s="214">
        <v>3524.85</v>
      </c>
      <c r="J707" s="214">
        <v>4960.5</v>
      </c>
      <c r="K707" s="214">
        <v>3647.8999999999996</v>
      </c>
      <c r="L707" s="214">
        <v>3604.45</v>
      </c>
      <c r="M707" s="214">
        <v>17</v>
      </c>
      <c r="N707" s="214">
        <v>14</v>
      </c>
    </row>
    <row r="708" spans="1:14" x14ac:dyDescent="0.35">
      <c r="A708" t="s">
        <v>5757</v>
      </c>
      <c r="B708">
        <v>19115</v>
      </c>
      <c r="C708" t="s">
        <v>5754</v>
      </c>
      <c r="D708" t="s">
        <v>270</v>
      </c>
      <c r="E708" t="s">
        <v>1157</v>
      </c>
      <c r="F708" s="2" t="s">
        <v>5789</v>
      </c>
      <c r="G708" s="214">
        <v>814.62999999999988</v>
      </c>
      <c r="H708" s="214">
        <v>804.65</v>
      </c>
      <c r="I708" s="214">
        <v>2209.75</v>
      </c>
      <c r="J708" s="214">
        <v>3696.5</v>
      </c>
      <c r="K708" s="214">
        <v>1826.5</v>
      </c>
      <c r="L708" s="214">
        <v>1778.69</v>
      </c>
      <c r="M708" s="214">
        <v>17</v>
      </c>
      <c r="N708" s="214">
        <v>6</v>
      </c>
    </row>
    <row r="709" spans="1:14" x14ac:dyDescent="0.35">
      <c r="A709" t="s">
        <v>5757</v>
      </c>
      <c r="B709">
        <v>19135</v>
      </c>
      <c r="C709" t="s">
        <v>5754</v>
      </c>
      <c r="D709" t="s">
        <v>309</v>
      </c>
      <c r="E709" t="s">
        <v>1157</v>
      </c>
      <c r="F709" s="2" t="s">
        <v>5789</v>
      </c>
      <c r="G709" s="214">
        <v>1621.5099999999998</v>
      </c>
      <c r="H709" s="214">
        <v>1656.6399999999999</v>
      </c>
      <c r="I709" s="214">
        <v>3534.25</v>
      </c>
      <c r="J709" s="214">
        <v>5075.5</v>
      </c>
      <c r="K709" s="214">
        <v>3810.25</v>
      </c>
      <c r="L709" s="214">
        <v>3992.97</v>
      </c>
      <c r="M709" s="214">
        <v>17</v>
      </c>
      <c r="N709" s="214">
        <v>15</v>
      </c>
    </row>
    <row r="710" spans="1:14" x14ac:dyDescent="0.35">
      <c r="A710" t="s">
        <v>5757</v>
      </c>
      <c r="B710">
        <v>19315</v>
      </c>
      <c r="C710" t="s">
        <v>5756</v>
      </c>
      <c r="D710" t="s">
        <v>139</v>
      </c>
      <c r="E710" t="s">
        <v>1157</v>
      </c>
      <c r="F710" s="2" t="s">
        <v>5789</v>
      </c>
      <c r="G710" s="214">
        <v>814.42</v>
      </c>
      <c r="H710" s="214">
        <v>767.12000000000012</v>
      </c>
      <c r="I710" s="214">
        <v>4212.5</v>
      </c>
      <c r="J710" s="214">
        <v>6258</v>
      </c>
      <c r="K710" s="214">
        <v>2890.25</v>
      </c>
      <c r="L710" s="214">
        <v>2150</v>
      </c>
      <c r="M710" s="214">
        <v>25</v>
      </c>
      <c r="N710" s="214">
        <v>25</v>
      </c>
    </row>
    <row r="711" spans="1:14" x14ac:dyDescent="0.35">
      <c r="A711" t="s">
        <v>5757</v>
      </c>
      <c r="B711">
        <v>10152</v>
      </c>
      <c r="C711" t="s">
        <v>5756</v>
      </c>
      <c r="D711" t="s">
        <v>204</v>
      </c>
      <c r="E711" t="s">
        <v>1157</v>
      </c>
      <c r="F711" s="2" t="s">
        <v>5789</v>
      </c>
      <c r="G711" s="214">
        <v>4413.4299999999994</v>
      </c>
      <c r="H711" s="214">
        <v>4626.6400000000003</v>
      </c>
      <c r="I711" s="214">
        <v>8876.14</v>
      </c>
      <c r="J711" s="214">
        <v>12186.879999999996</v>
      </c>
      <c r="K711" s="214">
        <v>13911.06</v>
      </c>
      <c r="L711" s="214">
        <v>11831.900000000003</v>
      </c>
      <c r="M711" s="214">
        <v>78</v>
      </c>
      <c r="N711" s="214">
        <v>66</v>
      </c>
    </row>
    <row r="712" spans="1:14" x14ac:dyDescent="0.35">
      <c r="A712" t="s">
        <v>5757</v>
      </c>
      <c r="B712">
        <v>88165</v>
      </c>
      <c r="C712" t="s">
        <v>5756</v>
      </c>
      <c r="D712" t="s">
        <v>281</v>
      </c>
      <c r="E712" t="s">
        <v>1157</v>
      </c>
      <c r="F712" s="2" t="s">
        <v>5789</v>
      </c>
      <c r="G712" s="214">
        <v>4401.3500000000013</v>
      </c>
      <c r="H712" s="214">
        <v>4312.8000000000029</v>
      </c>
      <c r="I712" s="214">
        <v>5248.25</v>
      </c>
      <c r="J712" s="214">
        <v>9545.25</v>
      </c>
      <c r="K712" s="214">
        <v>8031.6599999999989</v>
      </c>
      <c r="L712" s="214">
        <v>7169.6500000000005</v>
      </c>
      <c r="M712" s="214">
        <v>145</v>
      </c>
      <c r="N712" s="214">
        <v>134</v>
      </c>
    </row>
    <row r="713" spans="1:14" x14ac:dyDescent="0.35">
      <c r="A713" t="s">
        <v>5757</v>
      </c>
      <c r="B713">
        <v>19505</v>
      </c>
      <c r="C713" t="s">
        <v>338</v>
      </c>
      <c r="D713" t="s">
        <v>338</v>
      </c>
      <c r="E713" t="s">
        <v>1157</v>
      </c>
      <c r="F713" s="2" t="s">
        <v>5789</v>
      </c>
      <c r="G713" s="214">
        <v>583.22000000000014</v>
      </c>
      <c r="H713" s="214">
        <v>567.07999999999993</v>
      </c>
      <c r="I713" s="214">
        <v>2213.25</v>
      </c>
      <c r="J713" s="214">
        <v>2474.25</v>
      </c>
      <c r="K713" s="214">
        <v>1029.43</v>
      </c>
      <c r="L713" s="214">
        <v>966.09</v>
      </c>
      <c r="M713" s="214">
        <v>19</v>
      </c>
      <c r="N713" s="214">
        <v>16</v>
      </c>
    </row>
    <row r="714" spans="1:14" x14ac:dyDescent="0.35">
      <c r="A714" t="s">
        <v>5757</v>
      </c>
      <c r="B714">
        <v>19215</v>
      </c>
      <c r="C714" t="s">
        <v>5755</v>
      </c>
      <c r="D714" t="s">
        <v>69</v>
      </c>
      <c r="E714" t="s">
        <v>1157</v>
      </c>
      <c r="F714" s="2" t="s">
        <v>5789</v>
      </c>
      <c r="G714" s="214">
        <v>0.05</v>
      </c>
      <c r="H714" s="214">
        <v>0.06</v>
      </c>
      <c r="I714" s="214">
        <v>0</v>
      </c>
      <c r="J714" s="214">
        <v>0</v>
      </c>
      <c r="K714" s="214">
        <v>0</v>
      </c>
      <c r="L714" s="214">
        <v>0</v>
      </c>
      <c r="M714" s="214">
        <v>0</v>
      </c>
      <c r="N714" s="214">
        <v>0</v>
      </c>
    </row>
    <row r="715" spans="1:14" x14ac:dyDescent="0.35">
      <c r="A715" t="s">
        <v>5757</v>
      </c>
      <c r="B715">
        <v>19215</v>
      </c>
      <c r="C715" t="s">
        <v>5755</v>
      </c>
      <c r="D715" t="s">
        <v>70</v>
      </c>
      <c r="E715" t="s">
        <v>1157</v>
      </c>
      <c r="F715" s="2" t="s">
        <v>5789</v>
      </c>
      <c r="G715" s="214">
        <v>1301.9199999999996</v>
      </c>
      <c r="H715" s="214">
        <v>1330.02</v>
      </c>
      <c r="I715" s="214">
        <v>8018.52</v>
      </c>
      <c r="J715" s="214">
        <v>13577.75</v>
      </c>
      <c r="K715" s="214">
        <v>2318.75</v>
      </c>
      <c r="L715" s="214">
        <v>2307</v>
      </c>
      <c r="M715" s="214">
        <v>51</v>
      </c>
      <c r="N715" s="214">
        <v>50</v>
      </c>
    </row>
    <row r="716" spans="1:14" x14ac:dyDescent="0.35">
      <c r="A716" t="s">
        <v>5757</v>
      </c>
      <c r="B716">
        <v>19215</v>
      </c>
      <c r="C716" t="s">
        <v>5755</v>
      </c>
      <c r="D716" t="s">
        <v>110</v>
      </c>
      <c r="E716" t="s">
        <v>1157</v>
      </c>
      <c r="F716" s="2" t="s">
        <v>5789</v>
      </c>
      <c r="G716" s="214">
        <v>0</v>
      </c>
      <c r="H716" s="214">
        <v>0</v>
      </c>
      <c r="I716" s="214">
        <v>0</v>
      </c>
      <c r="J716" s="214">
        <v>0</v>
      </c>
      <c r="K716" s="214">
        <v>0</v>
      </c>
      <c r="L716" s="214">
        <v>0</v>
      </c>
      <c r="M716" s="214">
        <v>0</v>
      </c>
      <c r="N716" s="214">
        <v>0</v>
      </c>
    </row>
    <row r="717" spans="1:14" x14ac:dyDescent="0.35">
      <c r="A717" t="s">
        <v>5757</v>
      </c>
      <c r="B717">
        <v>19205</v>
      </c>
      <c r="C717" t="s">
        <v>5755</v>
      </c>
      <c r="D717" t="s">
        <v>227</v>
      </c>
      <c r="E717" t="s">
        <v>1157</v>
      </c>
      <c r="F717" s="2" t="s">
        <v>5789</v>
      </c>
      <c r="G717" s="214">
        <v>84.78</v>
      </c>
      <c r="H717" s="214">
        <v>45.6</v>
      </c>
      <c r="I717" s="214">
        <v>2806</v>
      </c>
      <c r="J717" s="214">
        <v>4654.25</v>
      </c>
      <c r="K717" s="214">
        <v>160</v>
      </c>
      <c r="L717" s="214">
        <v>0</v>
      </c>
      <c r="M717" s="214">
        <v>3</v>
      </c>
      <c r="N717" s="214">
        <v>3</v>
      </c>
    </row>
    <row r="718" spans="1:14" x14ac:dyDescent="0.35">
      <c r="A718" t="s">
        <v>5757</v>
      </c>
      <c r="B718">
        <v>19205</v>
      </c>
      <c r="C718" t="s">
        <v>5755</v>
      </c>
      <c r="D718" t="s">
        <v>5042</v>
      </c>
      <c r="E718" t="s">
        <v>1157</v>
      </c>
      <c r="F718" s="2" t="s">
        <v>5789</v>
      </c>
      <c r="G718" s="214">
        <v>0</v>
      </c>
      <c r="H718" s="214">
        <v>0</v>
      </c>
      <c r="I718" s="214">
        <v>0</v>
      </c>
      <c r="J718" s="214">
        <v>0</v>
      </c>
      <c r="K718" s="214">
        <v>0</v>
      </c>
      <c r="L718" s="214">
        <v>0</v>
      </c>
      <c r="M718" s="214">
        <v>0</v>
      </c>
      <c r="N718" s="214">
        <v>0</v>
      </c>
    </row>
    <row r="719" spans="1:14" x14ac:dyDescent="0.35">
      <c r="A719" t="s">
        <v>5757</v>
      </c>
      <c r="B719">
        <v>19205</v>
      </c>
      <c r="C719" t="s">
        <v>5755</v>
      </c>
      <c r="D719" t="s">
        <v>5394</v>
      </c>
      <c r="E719" t="s">
        <v>1157</v>
      </c>
      <c r="F719" s="2" t="s">
        <v>5789</v>
      </c>
      <c r="G719" s="214">
        <v>1155.3700000000001</v>
      </c>
      <c r="H719" s="214">
        <v>1098</v>
      </c>
      <c r="I719" s="214">
        <v>0</v>
      </c>
      <c r="J719" s="214">
        <v>0</v>
      </c>
      <c r="K719" s="214">
        <v>3428.25</v>
      </c>
      <c r="L719" s="214">
        <v>1935</v>
      </c>
      <c r="M719" s="214">
        <v>13</v>
      </c>
      <c r="N719" s="214">
        <v>11</v>
      </c>
    </row>
    <row r="720" spans="1:14" x14ac:dyDescent="0.35">
      <c r="A720" t="s">
        <v>5757</v>
      </c>
      <c r="B720">
        <v>19215</v>
      </c>
      <c r="C720" t="s">
        <v>5755</v>
      </c>
      <c r="D720" t="s">
        <v>5071</v>
      </c>
      <c r="E720" t="s">
        <v>1157</v>
      </c>
      <c r="F720" s="2" t="s">
        <v>5789</v>
      </c>
      <c r="G720" s="214">
        <v>0</v>
      </c>
      <c r="H720" s="214">
        <v>0</v>
      </c>
      <c r="I720" s="214">
        <v>0</v>
      </c>
      <c r="J720" s="214">
        <v>0</v>
      </c>
      <c r="K720" s="214">
        <v>0</v>
      </c>
      <c r="L720" s="214">
        <v>0</v>
      </c>
      <c r="M720" s="214">
        <v>0</v>
      </c>
      <c r="N720" s="214">
        <v>0</v>
      </c>
    </row>
    <row r="721" spans="1:14" x14ac:dyDescent="0.35">
      <c r="A721" t="s">
        <v>5757</v>
      </c>
      <c r="B721">
        <v>19215</v>
      </c>
      <c r="C721" t="s">
        <v>5755</v>
      </c>
      <c r="D721" t="s">
        <v>5265</v>
      </c>
      <c r="E721" t="s">
        <v>1157</v>
      </c>
      <c r="F721" s="2" t="s">
        <v>5789</v>
      </c>
      <c r="G721" s="214">
        <v>615.28000000000009</v>
      </c>
      <c r="H721" s="214">
        <v>867.69000000000017</v>
      </c>
      <c r="I721" s="214">
        <v>0</v>
      </c>
      <c r="J721" s="214">
        <v>0</v>
      </c>
      <c r="K721" s="214">
        <v>827.5</v>
      </c>
      <c r="L721" s="214">
        <v>1099</v>
      </c>
      <c r="M721" s="214">
        <v>10</v>
      </c>
      <c r="N721" s="214">
        <v>8</v>
      </c>
    </row>
    <row r="722" spans="1:14" x14ac:dyDescent="0.35">
      <c r="A722" t="s">
        <v>5757</v>
      </c>
      <c r="B722">
        <v>19215</v>
      </c>
      <c r="C722" t="s">
        <v>5755</v>
      </c>
      <c r="D722" t="s">
        <v>5396</v>
      </c>
      <c r="E722" t="s">
        <v>1157</v>
      </c>
      <c r="F722" s="2" t="s">
        <v>5789</v>
      </c>
      <c r="G722" s="214">
        <v>167.75</v>
      </c>
      <c r="H722" s="214">
        <v>148.4</v>
      </c>
      <c r="I722" s="214">
        <v>0</v>
      </c>
      <c r="J722" s="214">
        <v>0</v>
      </c>
      <c r="K722" s="214">
        <v>299.75</v>
      </c>
      <c r="L722" s="214">
        <v>425</v>
      </c>
      <c r="M722" s="214">
        <v>6</v>
      </c>
      <c r="N722" s="214">
        <v>6</v>
      </c>
    </row>
    <row r="723" spans="1:14" x14ac:dyDescent="0.35">
      <c r="A723" t="s">
        <v>5757</v>
      </c>
      <c r="B723">
        <v>19215</v>
      </c>
      <c r="C723" t="s">
        <v>5755</v>
      </c>
      <c r="D723" t="s">
        <v>5397</v>
      </c>
      <c r="E723" t="s">
        <v>1157</v>
      </c>
      <c r="F723" s="2" t="s">
        <v>5789</v>
      </c>
      <c r="G723" s="214">
        <v>0.3</v>
      </c>
      <c r="H723" s="214">
        <v>0.3</v>
      </c>
      <c r="I723" s="214">
        <v>0</v>
      </c>
      <c r="J723" s="214">
        <v>0</v>
      </c>
      <c r="K723" s="214">
        <v>0</v>
      </c>
      <c r="L723" s="214">
        <v>0</v>
      </c>
      <c r="M723" s="214">
        <v>0</v>
      </c>
      <c r="N723" s="214">
        <v>0</v>
      </c>
    </row>
    <row r="724" spans="1:14" x14ac:dyDescent="0.35">
      <c r="A724" t="s">
        <v>5757</v>
      </c>
      <c r="B724">
        <v>19215</v>
      </c>
      <c r="C724" t="s">
        <v>5755</v>
      </c>
      <c r="D724" t="s">
        <v>5753</v>
      </c>
      <c r="E724" t="s">
        <v>1157</v>
      </c>
      <c r="F724" s="2" t="s">
        <v>5789</v>
      </c>
      <c r="G724" s="214">
        <v>0</v>
      </c>
      <c r="H724" s="214">
        <v>0</v>
      </c>
      <c r="I724" s="214">
        <v>0</v>
      </c>
      <c r="J724" s="214">
        <v>0</v>
      </c>
      <c r="K724" s="214">
        <v>0</v>
      </c>
      <c r="L724" s="214">
        <v>0</v>
      </c>
      <c r="M724" s="214">
        <v>0</v>
      </c>
      <c r="N724" s="214">
        <v>0</v>
      </c>
    </row>
    <row r="725" spans="1:14" x14ac:dyDescent="0.35">
      <c r="A725" t="s">
        <v>5757</v>
      </c>
      <c r="B725">
        <v>19215</v>
      </c>
      <c r="C725" t="s">
        <v>5755</v>
      </c>
      <c r="D725" t="s">
        <v>5721</v>
      </c>
      <c r="E725" t="s">
        <v>1157</v>
      </c>
      <c r="F725" s="2" t="s">
        <v>5789</v>
      </c>
      <c r="G725" s="214">
        <v>39.67</v>
      </c>
      <c r="H725" s="214">
        <v>0.14000000000000001</v>
      </c>
      <c r="I725" s="214">
        <v>0</v>
      </c>
      <c r="J725" s="214">
        <v>0</v>
      </c>
      <c r="K725" s="214">
        <v>0</v>
      </c>
      <c r="L725" s="214">
        <v>0</v>
      </c>
      <c r="M725" s="214">
        <v>1</v>
      </c>
      <c r="N725" s="214">
        <v>1</v>
      </c>
    </row>
    <row r="726" spans="1:14" x14ac:dyDescent="0.35">
      <c r="A726" t="s">
        <v>5757</v>
      </c>
      <c r="B726">
        <v>19215</v>
      </c>
      <c r="C726" t="s">
        <v>5755</v>
      </c>
      <c r="D726" t="s">
        <v>5752</v>
      </c>
      <c r="E726" t="s">
        <v>1157</v>
      </c>
      <c r="F726" s="2" t="s">
        <v>5789</v>
      </c>
      <c r="G726" s="214">
        <v>17.38</v>
      </c>
      <c r="H726" s="214">
        <v>5</v>
      </c>
      <c r="I726" s="214">
        <v>0</v>
      </c>
      <c r="J726" s="214">
        <v>0</v>
      </c>
      <c r="K726" s="214">
        <v>0</v>
      </c>
      <c r="L726" s="214">
        <v>0</v>
      </c>
      <c r="M726" s="214">
        <v>1</v>
      </c>
      <c r="N726" s="214">
        <v>0</v>
      </c>
    </row>
    <row r="727" spans="1:14" x14ac:dyDescent="0.35">
      <c r="A727" t="s">
        <v>5757</v>
      </c>
      <c r="B727">
        <v>19215</v>
      </c>
      <c r="C727" t="s">
        <v>5755</v>
      </c>
      <c r="D727" t="s">
        <v>5098</v>
      </c>
      <c r="E727" t="s">
        <v>1157</v>
      </c>
      <c r="F727" s="2" t="s">
        <v>5789</v>
      </c>
      <c r="G727" s="214">
        <v>231.26000000000002</v>
      </c>
      <c r="H727" s="214">
        <v>149.20000000000002</v>
      </c>
      <c r="I727" s="214">
        <v>0</v>
      </c>
      <c r="J727" s="214">
        <v>0</v>
      </c>
      <c r="K727" s="214">
        <v>799.25</v>
      </c>
      <c r="L727" s="214">
        <v>429</v>
      </c>
      <c r="M727" s="214">
        <v>7</v>
      </c>
      <c r="N727" s="214">
        <v>7</v>
      </c>
    </row>
    <row r="728" spans="1:14" x14ac:dyDescent="0.35">
      <c r="A728" t="s">
        <v>5757</v>
      </c>
      <c r="B728">
        <v>19225</v>
      </c>
      <c r="C728" t="s">
        <v>5755</v>
      </c>
      <c r="D728" t="s">
        <v>343</v>
      </c>
      <c r="E728" t="s">
        <v>1157</v>
      </c>
      <c r="F728" s="2" t="s">
        <v>5789</v>
      </c>
      <c r="G728" s="214">
        <v>672.8</v>
      </c>
      <c r="H728" s="214">
        <v>656.8499999999998</v>
      </c>
      <c r="I728" s="214">
        <v>1616.75</v>
      </c>
      <c r="J728" s="214">
        <v>2681.5</v>
      </c>
      <c r="K728" s="214">
        <v>404.75</v>
      </c>
      <c r="L728" s="214">
        <v>318.8</v>
      </c>
      <c r="M728" s="214">
        <v>12</v>
      </c>
      <c r="N728" s="214">
        <v>12</v>
      </c>
    </row>
    <row r="729" spans="1:14" x14ac:dyDescent="0.35">
      <c r="A729" t="s">
        <v>5757</v>
      </c>
      <c r="B729">
        <v>19235</v>
      </c>
      <c r="C729" t="s">
        <v>5755</v>
      </c>
      <c r="D729" t="s">
        <v>361</v>
      </c>
      <c r="E729" t="s">
        <v>1157</v>
      </c>
      <c r="F729" s="2" t="s">
        <v>5789</v>
      </c>
      <c r="G729" s="214">
        <v>635.27</v>
      </c>
      <c r="H729" s="214">
        <v>652.93999999999983</v>
      </c>
      <c r="I729" s="214">
        <v>2306.75</v>
      </c>
      <c r="J729" s="214">
        <v>4472.25</v>
      </c>
      <c r="K729" s="214">
        <v>1963.6999999999998</v>
      </c>
      <c r="L729" s="214">
        <v>1447.1499999999999</v>
      </c>
      <c r="M729" s="214">
        <v>15</v>
      </c>
      <c r="N729" s="214">
        <v>13</v>
      </c>
    </row>
    <row r="730" spans="1:14" x14ac:dyDescent="0.35">
      <c r="A730" t="s">
        <v>5757</v>
      </c>
      <c r="B730">
        <v>19325</v>
      </c>
      <c r="C730" t="s">
        <v>5755</v>
      </c>
      <c r="D730" t="s">
        <v>1257</v>
      </c>
      <c r="E730" t="s">
        <v>1157</v>
      </c>
      <c r="F730" s="2" t="s">
        <v>5789</v>
      </c>
      <c r="G730" s="214">
        <v>993.07</v>
      </c>
      <c r="H730" s="214">
        <v>976.81000000000006</v>
      </c>
      <c r="I730" s="214">
        <v>1572.5</v>
      </c>
      <c r="J730" s="214">
        <v>2895</v>
      </c>
      <c r="K730" s="214">
        <v>4214.9000000000005</v>
      </c>
      <c r="L730" s="214">
        <v>3284.91</v>
      </c>
      <c r="M730" s="214">
        <v>48</v>
      </c>
      <c r="N730" s="214">
        <v>48</v>
      </c>
    </row>
    <row r="731" spans="1:14" x14ac:dyDescent="0.35">
      <c r="A731" t="s">
        <v>5757</v>
      </c>
      <c r="B731">
        <v>19145</v>
      </c>
      <c r="C731" t="s">
        <v>5754</v>
      </c>
      <c r="D731" t="s">
        <v>4</v>
      </c>
      <c r="E731" t="s">
        <v>1158</v>
      </c>
      <c r="F731" s="2" t="s">
        <v>5789</v>
      </c>
      <c r="G731" s="214">
        <v>341.32</v>
      </c>
      <c r="H731" s="214">
        <v>316.27999999999997</v>
      </c>
      <c r="I731" s="214">
        <v>2672.75</v>
      </c>
      <c r="J731" s="214">
        <v>4327.5</v>
      </c>
      <c r="K731" s="214">
        <v>1926.34</v>
      </c>
      <c r="L731" s="214">
        <v>902</v>
      </c>
      <c r="M731" s="214">
        <v>13</v>
      </c>
      <c r="N731" s="214">
        <v>8</v>
      </c>
    </row>
    <row r="732" spans="1:14" x14ac:dyDescent="0.35">
      <c r="A732" t="s">
        <v>5757</v>
      </c>
      <c r="B732">
        <v>19105</v>
      </c>
      <c r="C732" t="s">
        <v>5754</v>
      </c>
      <c r="D732" t="s">
        <v>35</v>
      </c>
      <c r="E732" t="s">
        <v>1158</v>
      </c>
      <c r="F732" s="2" t="s">
        <v>5789</v>
      </c>
      <c r="G732" s="214">
        <v>815.9</v>
      </c>
      <c r="H732" s="214">
        <v>761</v>
      </c>
      <c r="I732" s="214">
        <v>1880.5900000000001</v>
      </c>
      <c r="J732" s="214">
        <v>2624.5699999999997</v>
      </c>
      <c r="K732" s="214">
        <v>1859.43</v>
      </c>
      <c r="L732" s="214">
        <v>2169.3199999999997</v>
      </c>
      <c r="M732" s="214">
        <v>9</v>
      </c>
      <c r="N732" s="214">
        <v>9</v>
      </c>
    </row>
    <row r="733" spans="1:14" x14ac:dyDescent="0.35">
      <c r="A733" t="s">
        <v>5757</v>
      </c>
      <c r="B733">
        <v>19145</v>
      </c>
      <c r="C733" t="s">
        <v>5754</v>
      </c>
      <c r="D733" t="s">
        <v>63</v>
      </c>
      <c r="E733" t="s">
        <v>1158</v>
      </c>
      <c r="F733" s="2" t="s">
        <v>5789</v>
      </c>
      <c r="G733" s="214">
        <v>0.9</v>
      </c>
      <c r="H733" s="214">
        <v>0.71</v>
      </c>
      <c r="I733" s="214">
        <v>0</v>
      </c>
      <c r="J733" s="214">
        <v>0</v>
      </c>
      <c r="K733" s="214">
        <v>0</v>
      </c>
      <c r="L733" s="214">
        <v>0</v>
      </c>
      <c r="M733" s="214">
        <v>1</v>
      </c>
      <c r="N733" s="214">
        <v>0</v>
      </c>
    </row>
    <row r="734" spans="1:14" x14ac:dyDescent="0.35">
      <c r="A734" t="s">
        <v>5757</v>
      </c>
      <c r="B734">
        <v>19125</v>
      </c>
      <c r="C734" t="s">
        <v>5754</v>
      </c>
      <c r="D734" t="s">
        <v>162</v>
      </c>
      <c r="E734" t="s">
        <v>1158</v>
      </c>
      <c r="F734" s="2" t="s">
        <v>5789</v>
      </c>
      <c r="G734" s="214">
        <v>1123.8399999999999</v>
      </c>
      <c r="H734" s="214">
        <v>1087.6199999999999</v>
      </c>
      <c r="I734" s="214">
        <v>2874.15</v>
      </c>
      <c r="J734" s="214">
        <v>3803.35</v>
      </c>
      <c r="K734" s="214">
        <v>4003.01</v>
      </c>
      <c r="L734" s="214">
        <v>3113.88</v>
      </c>
      <c r="M734" s="214">
        <v>25</v>
      </c>
      <c r="N734" s="214">
        <v>22</v>
      </c>
    </row>
    <row r="735" spans="1:14" x14ac:dyDescent="0.35">
      <c r="A735" t="s">
        <v>5757</v>
      </c>
      <c r="B735">
        <v>19115</v>
      </c>
      <c r="C735" t="s">
        <v>5754</v>
      </c>
      <c r="D735" t="s">
        <v>270</v>
      </c>
      <c r="E735" t="s">
        <v>1158</v>
      </c>
      <c r="F735" s="2" t="s">
        <v>5789</v>
      </c>
      <c r="G735" s="214">
        <v>398.08999999999992</v>
      </c>
      <c r="H735" s="214">
        <v>387.80999999999995</v>
      </c>
      <c r="I735" s="214">
        <v>2048.25</v>
      </c>
      <c r="J735" s="214">
        <v>2979.25</v>
      </c>
      <c r="K735" s="214">
        <v>2441</v>
      </c>
      <c r="L735" s="214">
        <v>1573.2900000000004</v>
      </c>
      <c r="M735" s="214">
        <v>12</v>
      </c>
      <c r="N735" s="214">
        <v>9</v>
      </c>
    </row>
    <row r="736" spans="1:14" x14ac:dyDescent="0.35">
      <c r="A736" t="s">
        <v>5757</v>
      </c>
      <c r="B736">
        <v>19135</v>
      </c>
      <c r="C736" t="s">
        <v>5754</v>
      </c>
      <c r="D736" t="s">
        <v>309</v>
      </c>
      <c r="E736" t="s">
        <v>1158</v>
      </c>
      <c r="F736" s="2" t="s">
        <v>5789</v>
      </c>
      <c r="G736" s="214">
        <v>1557.3100000000002</v>
      </c>
      <c r="H736" s="214">
        <v>1464.8600000000004</v>
      </c>
      <c r="I736" s="214">
        <v>3479.75</v>
      </c>
      <c r="J736" s="214">
        <v>4291</v>
      </c>
      <c r="K736" s="214">
        <v>3807</v>
      </c>
      <c r="L736" s="214">
        <v>2245.0699999999997</v>
      </c>
      <c r="M736" s="214">
        <v>29</v>
      </c>
      <c r="N736" s="214">
        <v>24</v>
      </c>
    </row>
    <row r="737" spans="1:14" x14ac:dyDescent="0.35">
      <c r="A737" t="s">
        <v>5757</v>
      </c>
      <c r="B737">
        <v>19315</v>
      </c>
      <c r="C737" t="s">
        <v>5756</v>
      </c>
      <c r="D737" t="s">
        <v>139</v>
      </c>
      <c r="E737" t="s">
        <v>1158</v>
      </c>
      <c r="F737" s="2" t="s">
        <v>5789</v>
      </c>
      <c r="G737" s="214">
        <v>240.78</v>
      </c>
      <c r="H737" s="214">
        <v>204.84</v>
      </c>
      <c r="I737" s="214">
        <v>3759</v>
      </c>
      <c r="J737" s="214">
        <v>4988</v>
      </c>
      <c r="K737" s="214">
        <v>2097.5</v>
      </c>
      <c r="L737" s="214">
        <v>1229</v>
      </c>
      <c r="M737" s="214">
        <v>12</v>
      </c>
      <c r="N737" s="214">
        <v>12</v>
      </c>
    </row>
    <row r="738" spans="1:14" x14ac:dyDescent="0.35">
      <c r="A738" t="s">
        <v>5757</v>
      </c>
      <c r="B738">
        <v>10152</v>
      </c>
      <c r="C738" t="s">
        <v>5756</v>
      </c>
      <c r="D738" t="s">
        <v>204</v>
      </c>
      <c r="E738" t="s">
        <v>1158</v>
      </c>
      <c r="F738" s="2" t="s">
        <v>5789</v>
      </c>
      <c r="G738" s="214">
        <v>3130.5500000000011</v>
      </c>
      <c r="H738" s="214">
        <v>3108.9000000000005</v>
      </c>
      <c r="I738" s="214">
        <v>7150.8600000000006</v>
      </c>
      <c r="J738" s="214">
        <v>9254.1399999999976</v>
      </c>
      <c r="K738" s="214">
        <v>7724.43</v>
      </c>
      <c r="L738" s="214">
        <v>5953.0400000000009</v>
      </c>
      <c r="M738" s="214">
        <v>45</v>
      </c>
      <c r="N738" s="214">
        <v>40</v>
      </c>
    </row>
    <row r="739" spans="1:14" x14ac:dyDescent="0.35">
      <c r="A739" t="s">
        <v>5757</v>
      </c>
      <c r="B739">
        <v>88165</v>
      </c>
      <c r="C739" t="s">
        <v>5756</v>
      </c>
      <c r="D739" t="s">
        <v>281</v>
      </c>
      <c r="E739" t="s">
        <v>1158</v>
      </c>
      <c r="F739" s="2" t="s">
        <v>5789</v>
      </c>
      <c r="G739" s="214">
        <v>3136.56</v>
      </c>
      <c r="H739" s="214">
        <v>3203.3499999999985</v>
      </c>
      <c r="I739" s="214">
        <v>4646.2000000000007</v>
      </c>
      <c r="J739" s="214">
        <v>7678.5</v>
      </c>
      <c r="K739" s="214">
        <v>8053.4899999999989</v>
      </c>
      <c r="L739" s="214">
        <v>6105.8500000000013</v>
      </c>
      <c r="M739" s="214">
        <v>115</v>
      </c>
      <c r="N739" s="214">
        <v>101</v>
      </c>
    </row>
    <row r="740" spans="1:14" x14ac:dyDescent="0.35">
      <c r="A740" t="s">
        <v>5757</v>
      </c>
      <c r="B740">
        <v>19505</v>
      </c>
      <c r="C740" t="s">
        <v>338</v>
      </c>
      <c r="D740" t="s">
        <v>338</v>
      </c>
      <c r="E740" t="s">
        <v>1158</v>
      </c>
      <c r="F740" s="2" t="s">
        <v>5789</v>
      </c>
      <c r="G740" s="214">
        <v>1022.8700000000001</v>
      </c>
      <c r="H740" s="214">
        <v>1078.49</v>
      </c>
      <c r="I740" s="214">
        <v>2446</v>
      </c>
      <c r="J740" s="214">
        <v>2473</v>
      </c>
      <c r="K740" s="214">
        <v>4203.47</v>
      </c>
      <c r="L740" s="214">
        <v>4180.6000000000004</v>
      </c>
      <c r="M740" s="214">
        <v>21</v>
      </c>
      <c r="N740" s="214">
        <v>18</v>
      </c>
    </row>
    <row r="741" spans="1:14" x14ac:dyDescent="0.35">
      <c r="A741" t="s">
        <v>5757</v>
      </c>
      <c r="B741">
        <v>19215</v>
      </c>
      <c r="C741" t="s">
        <v>5755</v>
      </c>
      <c r="D741" t="s">
        <v>69</v>
      </c>
      <c r="E741" t="s">
        <v>1158</v>
      </c>
      <c r="F741" s="2" t="s">
        <v>5789</v>
      </c>
      <c r="G741" s="214">
        <v>0</v>
      </c>
      <c r="H741" s="214">
        <v>0</v>
      </c>
      <c r="I741" s="214">
        <v>0</v>
      </c>
      <c r="J741" s="214">
        <v>0</v>
      </c>
      <c r="K741" s="214">
        <v>0</v>
      </c>
      <c r="L741" s="214">
        <v>0</v>
      </c>
      <c r="M741" s="214">
        <v>0</v>
      </c>
      <c r="N741" s="214">
        <v>0</v>
      </c>
    </row>
    <row r="742" spans="1:14" x14ac:dyDescent="0.35">
      <c r="A742" t="s">
        <v>5757</v>
      </c>
      <c r="B742">
        <v>19215</v>
      </c>
      <c r="C742" t="s">
        <v>5755</v>
      </c>
      <c r="D742" t="s">
        <v>70</v>
      </c>
      <c r="E742" t="s">
        <v>1158</v>
      </c>
      <c r="F742" s="2" t="s">
        <v>5789</v>
      </c>
      <c r="G742" s="214">
        <v>816.48</v>
      </c>
      <c r="H742" s="214">
        <v>835.23000000000013</v>
      </c>
      <c r="I742" s="214">
        <v>5529</v>
      </c>
      <c r="J742" s="214">
        <v>8209.5</v>
      </c>
      <c r="K742" s="214">
        <v>557</v>
      </c>
      <c r="L742" s="214">
        <v>1110</v>
      </c>
      <c r="M742" s="214">
        <v>24</v>
      </c>
      <c r="N742" s="214">
        <v>22</v>
      </c>
    </row>
    <row r="743" spans="1:14" x14ac:dyDescent="0.35">
      <c r="A743" t="s">
        <v>5757</v>
      </c>
      <c r="B743">
        <v>19215</v>
      </c>
      <c r="C743" t="s">
        <v>5755</v>
      </c>
      <c r="D743" t="s">
        <v>110</v>
      </c>
      <c r="E743" t="s">
        <v>1158</v>
      </c>
      <c r="F743" s="2" t="s">
        <v>5789</v>
      </c>
      <c r="G743" s="214">
        <v>0</v>
      </c>
      <c r="H743" s="214">
        <v>0</v>
      </c>
      <c r="I743" s="214">
        <v>0</v>
      </c>
      <c r="J743" s="214">
        <v>0</v>
      </c>
      <c r="K743" s="214">
        <v>0</v>
      </c>
      <c r="L743" s="214">
        <v>0</v>
      </c>
      <c r="M743" s="214">
        <v>0</v>
      </c>
      <c r="N743" s="214">
        <v>0</v>
      </c>
    </row>
    <row r="744" spans="1:14" x14ac:dyDescent="0.35">
      <c r="A744" t="s">
        <v>5757</v>
      </c>
      <c r="B744">
        <v>19205</v>
      </c>
      <c r="C744" t="s">
        <v>5755</v>
      </c>
      <c r="D744" t="s">
        <v>227</v>
      </c>
      <c r="E744" t="s">
        <v>1158</v>
      </c>
      <c r="F744" s="2" t="s">
        <v>5789</v>
      </c>
      <c r="G744" s="214">
        <v>0.21000000000000002</v>
      </c>
      <c r="H744" s="214">
        <v>0.19</v>
      </c>
      <c r="I744" s="214">
        <v>2543</v>
      </c>
      <c r="J744" s="214">
        <v>3830.75</v>
      </c>
      <c r="K744" s="214">
        <v>0</v>
      </c>
      <c r="L744" s="214">
        <v>0</v>
      </c>
      <c r="M744" s="214">
        <v>0</v>
      </c>
      <c r="N744" s="214">
        <v>0</v>
      </c>
    </row>
    <row r="745" spans="1:14" x14ac:dyDescent="0.35">
      <c r="A745" t="s">
        <v>5757</v>
      </c>
      <c r="B745">
        <v>19205</v>
      </c>
      <c r="C745" t="s">
        <v>5755</v>
      </c>
      <c r="D745" t="s">
        <v>5042</v>
      </c>
      <c r="E745" t="s">
        <v>1158</v>
      </c>
      <c r="F745" s="2" t="s">
        <v>5789</v>
      </c>
      <c r="G745" s="214">
        <v>0</v>
      </c>
      <c r="H745" s="214">
        <v>0</v>
      </c>
      <c r="I745" s="214">
        <v>0</v>
      </c>
      <c r="J745" s="214">
        <v>0</v>
      </c>
      <c r="K745" s="214">
        <v>0</v>
      </c>
      <c r="L745" s="214">
        <v>0</v>
      </c>
      <c r="M745" s="214">
        <v>0</v>
      </c>
      <c r="N745" s="214">
        <v>0</v>
      </c>
    </row>
    <row r="746" spans="1:14" x14ac:dyDescent="0.35">
      <c r="A746" t="s">
        <v>5757</v>
      </c>
      <c r="B746">
        <v>19205</v>
      </c>
      <c r="C746" t="s">
        <v>5755</v>
      </c>
      <c r="D746" t="s">
        <v>5394</v>
      </c>
      <c r="E746" t="s">
        <v>1158</v>
      </c>
      <c r="F746" s="2" t="s">
        <v>5789</v>
      </c>
      <c r="G746" s="214">
        <v>850.1400000000001</v>
      </c>
      <c r="H746" s="214">
        <v>732.31999999999994</v>
      </c>
      <c r="I746" s="214">
        <v>0</v>
      </c>
      <c r="J746" s="214">
        <v>0</v>
      </c>
      <c r="K746" s="214">
        <v>1950</v>
      </c>
      <c r="L746" s="214">
        <v>1404</v>
      </c>
      <c r="M746" s="214">
        <v>12</v>
      </c>
      <c r="N746" s="214">
        <v>12</v>
      </c>
    </row>
    <row r="747" spans="1:14" x14ac:dyDescent="0.35">
      <c r="A747" t="s">
        <v>5757</v>
      </c>
      <c r="B747">
        <v>19215</v>
      </c>
      <c r="C747" t="s">
        <v>5755</v>
      </c>
      <c r="D747" t="s">
        <v>5071</v>
      </c>
      <c r="E747" t="s">
        <v>1158</v>
      </c>
      <c r="F747" s="2" t="s">
        <v>5789</v>
      </c>
      <c r="G747" s="214">
        <v>0</v>
      </c>
      <c r="H747" s="214">
        <v>0</v>
      </c>
      <c r="I747" s="214">
        <v>0</v>
      </c>
      <c r="J747" s="214">
        <v>0</v>
      </c>
      <c r="K747" s="214">
        <v>0</v>
      </c>
      <c r="L747" s="214">
        <v>0</v>
      </c>
      <c r="M747" s="214">
        <v>0</v>
      </c>
      <c r="N747" s="214">
        <v>0</v>
      </c>
    </row>
    <row r="748" spans="1:14" x14ac:dyDescent="0.35">
      <c r="A748" t="s">
        <v>5757</v>
      </c>
      <c r="B748">
        <v>19215</v>
      </c>
      <c r="C748" t="s">
        <v>5755</v>
      </c>
      <c r="D748" t="s">
        <v>5265</v>
      </c>
      <c r="E748" t="s">
        <v>1158</v>
      </c>
      <c r="F748" s="2" t="s">
        <v>5789</v>
      </c>
      <c r="G748" s="214">
        <v>314.93000000000006</v>
      </c>
      <c r="H748" s="214">
        <v>336.47</v>
      </c>
      <c r="I748" s="214">
        <v>0</v>
      </c>
      <c r="J748" s="214">
        <v>0</v>
      </c>
      <c r="K748" s="214">
        <v>383.75</v>
      </c>
      <c r="L748" s="214">
        <v>125</v>
      </c>
      <c r="M748" s="214">
        <v>7</v>
      </c>
      <c r="N748" s="214">
        <v>4</v>
      </c>
    </row>
    <row r="749" spans="1:14" x14ac:dyDescent="0.35">
      <c r="A749" t="s">
        <v>5757</v>
      </c>
      <c r="B749">
        <v>19215</v>
      </c>
      <c r="C749" t="s">
        <v>5755</v>
      </c>
      <c r="D749" t="s">
        <v>5396</v>
      </c>
      <c r="E749" t="s">
        <v>1158</v>
      </c>
      <c r="F749" s="2" t="s">
        <v>5789</v>
      </c>
      <c r="G749" s="214">
        <v>9.240000000000002</v>
      </c>
      <c r="H749" s="214">
        <v>3.69</v>
      </c>
      <c r="I749" s="214">
        <v>0</v>
      </c>
      <c r="J749" s="214">
        <v>0</v>
      </c>
      <c r="K749" s="214">
        <v>0</v>
      </c>
      <c r="L749" s="214">
        <v>0</v>
      </c>
      <c r="M749" s="214">
        <v>0</v>
      </c>
      <c r="N749" s="214">
        <v>0</v>
      </c>
    </row>
    <row r="750" spans="1:14" x14ac:dyDescent="0.35">
      <c r="A750" t="s">
        <v>5757</v>
      </c>
      <c r="B750">
        <v>19215</v>
      </c>
      <c r="C750" t="s">
        <v>5755</v>
      </c>
      <c r="D750" t="s">
        <v>5397</v>
      </c>
      <c r="E750" t="s">
        <v>1158</v>
      </c>
      <c r="F750" s="2" t="s">
        <v>5789</v>
      </c>
      <c r="G750" s="214">
        <v>0.44</v>
      </c>
      <c r="H750" s="214">
        <v>0.44</v>
      </c>
      <c r="I750" s="214">
        <v>0</v>
      </c>
      <c r="J750" s="214">
        <v>0</v>
      </c>
      <c r="K750" s="214">
        <v>0</v>
      </c>
      <c r="L750" s="214">
        <v>0</v>
      </c>
      <c r="M750" s="214">
        <v>1</v>
      </c>
      <c r="N750" s="214">
        <v>1</v>
      </c>
    </row>
    <row r="751" spans="1:14" x14ac:dyDescent="0.35">
      <c r="A751" t="s">
        <v>5757</v>
      </c>
      <c r="B751">
        <v>19215</v>
      </c>
      <c r="C751" t="s">
        <v>5755</v>
      </c>
      <c r="D751" t="s">
        <v>5753</v>
      </c>
      <c r="E751" t="s">
        <v>1158</v>
      </c>
      <c r="F751" s="2" t="s">
        <v>5789</v>
      </c>
      <c r="G751" s="214">
        <v>0</v>
      </c>
      <c r="H751" s="214">
        <v>0</v>
      </c>
      <c r="I751" s="214">
        <v>0</v>
      </c>
      <c r="J751" s="214">
        <v>0</v>
      </c>
      <c r="K751" s="214">
        <v>0</v>
      </c>
      <c r="L751" s="214">
        <v>0</v>
      </c>
      <c r="M751" s="214">
        <v>0</v>
      </c>
      <c r="N751" s="214">
        <v>0</v>
      </c>
    </row>
    <row r="752" spans="1:14" x14ac:dyDescent="0.35">
      <c r="A752" t="s">
        <v>5757</v>
      </c>
      <c r="B752">
        <v>19215</v>
      </c>
      <c r="C752" t="s">
        <v>5755</v>
      </c>
      <c r="D752" t="s">
        <v>5721</v>
      </c>
      <c r="E752" t="s">
        <v>1158</v>
      </c>
      <c r="F752" s="2" t="s">
        <v>5789</v>
      </c>
      <c r="G752" s="214">
        <v>126.68</v>
      </c>
      <c r="H752" s="214">
        <v>134.85</v>
      </c>
      <c r="I752" s="214">
        <v>0</v>
      </c>
      <c r="J752" s="214">
        <v>0</v>
      </c>
      <c r="K752" s="214">
        <v>918</v>
      </c>
      <c r="L752" s="214">
        <v>367</v>
      </c>
      <c r="M752" s="214">
        <v>4</v>
      </c>
      <c r="N752" s="214">
        <v>2</v>
      </c>
    </row>
    <row r="753" spans="1:14" x14ac:dyDescent="0.35">
      <c r="A753" t="s">
        <v>5757</v>
      </c>
      <c r="B753">
        <v>19215</v>
      </c>
      <c r="C753" t="s">
        <v>5755</v>
      </c>
      <c r="D753" t="s">
        <v>5752</v>
      </c>
      <c r="E753" t="s">
        <v>1158</v>
      </c>
      <c r="F753" s="2" t="s">
        <v>5789</v>
      </c>
      <c r="G753" s="214">
        <v>99.47999999999999</v>
      </c>
      <c r="H753" s="214">
        <v>100.74</v>
      </c>
      <c r="I753" s="214">
        <v>0</v>
      </c>
      <c r="J753" s="214">
        <v>0</v>
      </c>
      <c r="K753" s="214">
        <v>0</v>
      </c>
      <c r="L753" s="214">
        <v>0</v>
      </c>
      <c r="M753" s="214">
        <v>1</v>
      </c>
      <c r="N753" s="214">
        <v>1</v>
      </c>
    </row>
    <row r="754" spans="1:14" x14ac:dyDescent="0.35">
      <c r="A754" t="s">
        <v>5757</v>
      </c>
      <c r="B754">
        <v>19215</v>
      </c>
      <c r="C754" t="s">
        <v>5755</v>
      </c>
      <c r="D754" t="s">
        <v>5098</v>
      </c>
      <c r="E754" t="s">
        <v>1158</v>
      </c>
      <c r="F754" s="2" t="s">
        <v>5789</v>
      </c>
      <c r="G754" s="214">
        <v>140.5</v>
      </c>
      <c r="H754" s="214">
        <v>163.96999999999997</v>
      </c>
      <c r="I754" s="214">
        <v>0</v>
      </c>
      <c r="J754" s="214">
        <v>0</v>
      </c>
      <c r="K754" s="214">
        <v>431.25</v>
      </c>
      <c r="L754" s="214">
        <v>296</v>
      </c>
      <c r="M754" s="214">
        <v>3</v>
      </c>
      <c r="N754" s="214">
        <v>3</v>
      </c>
    </row>
    <row r="755" spans="1:14" x14ac:dyDescent="0.35">
      <c r="A755" t="s">
        <v>5757</v>
      </c>
      <c r="B755">
        <v>19225</v>
      </c>
      <c r="C755" t="s">
        <v>5755</v>
      </c>
      <c r="D755" t="s">
        <v>343</v>
      </c>
      <c r="E755" t="s">
        <v>1158</v>
      </c>
      <c r="F755" s="2" t="s">
        <v>5789</v>
      </c>
      <c r="G755" s="214">
        <v>900.00000000000023</v>
      </c>
      <c r="H755" s="214">
        <v>582.97</v>
      </c>
      <c r="I755" s="214">
        <v>1355.25</v>
      </c>
      <c r="J755" s="214">
        <v>2055.75</v>
      </c>
      <c r="K755" s="214">
        <v>713.75</v>
      </c>
      <c r="L755" s="214">
        <v>731.63</v>
      </c>
      <c r="M755" s="214">
        <v>10</v>
      </c>
      <c r="N755" s="214">
        <v>10</v>
      </c>
    </row>
    <row r="756" spans="1:14" x14ac:dyDescent="0.35">
      <c r="A756" t="s">
        <v>5757</v>
      </c>
      <c r="B756">
        <v>19235</v>
      </c>
      <c r="C756" t="s">
        <v>5755</v>
      </c>
      <c r="D756" t="s">
        <v>361</v>
      </c>
      <c r="E756" t="s">
        <v>1158</v>
      </c>
      <c r="F756" s="2" t="s">
        <v>5789</v>
      </c>
      <c r="G756" s="214">
        <v>392.16</v>
      </c>
      <c r="H756" s="214">
        <v>379.28999999999991</v>
      </c>
      <c r="I756" s="214">
        <v>1898.35</v>
      </c>
      <c r="J756" s="214">
        <v>4133.75</v>
      </c>
      <c r="K756" s="214">
        <v>1658.6399999999999</v>
      </c>
      <c r="L756" s="214">
        <v>806.48</v>
      </c>
      <c r="M756" s="214">
        <v>13</v>
      </c>
      <c r="N756" s="214">
        <v>12</v>
      </c>
    </row>
    <row r="757" spans="1:14" x14ac:dyDescent="0.35">
      <c r="A757" t="s">
        <v>5757</v>
      </c>
      <c r="B757">
        <v>19325</v>
      </c>
      <c r="C757" t="s">
        <v>5755</v>
      </c>
      <c r="D757" t="s">
        <v>1257</v>
      </c>
      <c r="E757" t="s">
        <v>1158</v>
      </c>
      <c r="F757" s="2" t="s">
        <v>5789</v>
      </c>
      <c r="G757" s="214">
        <v>356.16999999999996</v>
      </c>
      <c r="H757" s="214">
        <v>369.1</v>
      </c>
      <c r="I757" s="214">
        <v>1324.5</v>
      </c>
      <c r="J757" s="214">
        <v>3000</v>
      </c>
      <c r="K757" s="214">
        <v>833.44</v>
      </c>
      <c r="L757" s="214">
        <v>692.78</v>
      </c>
      <c r="M757" s="214">
        <v>16</v>
      </c>
      <c r="N757" s="214">
        <v>16</v>
      </c>
    </row>
    <row r="758" spans="1:14" x14ac:dyDescent="0.35">
      <c r="A758" t="s">
        <v>5757</v>
      </c>
      <c r="B758">
        <v>19145</v>
      </c>
      <c r="C758" t="s">
        <v>5754</v>
      </c>
      <c r="D758" t="s">
        <v>4</v>
      </c>
      <c r="E758" t="s">
        <v>1159</v>
      </c>
      <c r="F758" s="2" t="s">
        <v>5789</v>
      </c>
      <c r="G758" s="214">
        <v>549.94999999999993</v>
      </c>
      <c r="H758" s="214">
        <v>550.13</v>
      </c>
      <c r="I758" s="214">
        <v>3626.25</v>
      </c>
      <c r="J758" s="214">
        <v>5455.75</v>
      </c>
      <c r="K758" s="214">
        <v>2914.75</v>
      </c>
      <c r="L758" s="214">
        <v>1011</v>
      </c>
      <c r="M758" s="214">
        <v>13</v>
      </c>
      <c r="N758" s="214">
        <v>8</v>
      </c>
    </row>
    <row r="759" spans="1:14" x14ac:dyDescent="0.35">
      <c r="A759" t="s">
        <v>5757</v>
      </c>
      <c r="B759">
        <v>19105</v>
      </c>
      <c r="C759" t="s">
        <v>5754</v>
      </c>
      <c r="D759" t="s">
        <v>35</v>
      </c>
      <c r="E759" t="s">
        <v>1159</v>
      </c>
      <c r="F759" s="2" t="s">
        <v>5789</v>
      </c>
      <c r="G759" s="214">
        <v>1579.1599999999999</v>
      </c>
      <c r="H759" s="214">
        <v>1675.5</v>
      </c>
      <c r="I759" s="214">
        <v>2048.77</v>
      </c>
      <c r="J759" s="214">
        <v>3291.44</v>
      </c>
      <c r="K759" s="214">
        <v>3981.7</v>
      </c>
      <c r="L759" s="214">
        <v>3923.4000000000005</v>
      </c>
      <c r="M759" s="214">
        <v>24</v>
      </c>
      <c r="N759" s="214">
        <v>23</v>
      </c>
    </row>
    <row r="760" spans="1:14" x14ac:dyDescent="0.35">
      <c r="A760" t="s">
        <v>5757</v>
      </c>
      <c r="B760">
        <v>19145</v>
      </c>
      <c r="C760" t="s">
        <v>5754</v>
      </c>
      <c r="D760" t="s">
        <v>63</v>
      </c>
      <c r="E760" t="s">
        <v>1159</v>
      </c>
      <c r="F760" s="2" t="s">
        <v>5789</v>
      </c>
      <c r="G760" s="214">
        <v>0</v>
      </c>
      <c r="H760" s="214">
        <v>0</v>
      </c>
      <c r="I760" s="214">
        <v>0</v>
      </c>
      <c r="J760" s="214">
        <v>0</v>
      </c>
      <c r="K760" s="214">
        <v>0</v>
      </c>
      <c r="L760" s="214">
        <v>0</v>
      </c>
      <c r="M760" s="214">
        <v>0</v>
      </c>
      <c r="N760" s="214">
        <v>0</v>
      </c>
    </row>
    <row r="761" spans="1:14" x14ac:dyDescent="0.35">
      <c r="A761" t="s">
        <v>5757</v>
      </c>
      <c r="B761">
        <v>19125</v>
      </c>
      <c r="C761" t="s">
        <v>5754</v>
      </c>
      <c r="D761" t="s">
        <v>162</v>
      </c>
      <c r="E761" t="s">
        <v>1159</v>
      </c>
      <c r="F761" s="2" t="s">
        <v>5789</v>
      </c>
      <c r="G761" s="214">
        <v>1688.79</v>
      </c>
      <c r="H761" s="214">
        <v>1683.79</v>
      </c>
      <c r="I761" s="214">
        <v>3714.85</v>
      </c>
      <c r="J761" s="214">
        <v>5143.45</v>
      </c>
      <c r="K761" s="214">
        <v>4349.17</v>
      </c>
      <c r="L761" s="214">
        <v>4095.12</v>
      </c>
      <c r="M761" s="214">
        <v>26</v>
      </c>
      <c r="N761" s="214">
        <v>22</v>
      </c>
    </row>
    <row r="762" spans="1:14" x14ac:dyDescent="0.35">
      <c r="A762" t="s">
        <v>5757</v>
      </c>
      <c r="B762">
        <v>19115</v>
      </c>
      <c r="C762" t="s">
        <v>5754</v>
      </c>
      <c r="D762" t="s">
        <v>270</v>
      </c>
      <c r="E762" t="s">
        <v>1159</v>
      </c>
      <c r="F762" s="2" t="s">
        <v>5789</v>
      </c>
      <c r="G762" s="214">
        <v>217.04999999999998</v>
      </c>
      <c r="H762" s="214">
        <v>214.02000000000004</v>
      </c>
      <c r="I762" s="214">
        <v>1994.25</v>
      </c>
      <c r="J762" s="214">
        <v>3677.25</v>
      </c>
      <c r="K762" s="214">
        <v>1152.42</v>
      </c>
      <c r="L762" s="214">
        <v>902.01</v>
      </c>
      <c r="M762" s="214">
        <v>11</v>
      </c>
      <c r="N762" s="214">
        <v>10</v>
      </c>
    </row>
    <row r="763" spans="1:14" x14ac:dyDescent="0.35">
      <c r="A763" t="s">
        <v>5757</v>
      </c>
      <c r="B763">
        <v>19135</v>
      </c>
      <c r="C763" t="s">
        <v>5754</v>
      </c>
      <c r="D763" t="s">
        <v>309</v>
      </c>
      <c r="E763" t="s">
        <v>1159</v>
      </c>
      <c r="F763" s="2" t="s">
        <v>5789</v>
      </c>
      <c r="G763" s="214">
        <v>1051.3500000000001</v>
      </c>
      <c r="H763" s="214">
        <v>910.16999999999973</v>
      </c>
      <c r="I763" s="214">
        <v>3981</v>
      </c>
      <c r="J763" s="214">
        <v>5265.75</v>
      </c>
      <c r="K763" s="214">
        <v>3734.4000000000005</v>
      </c>
      <c r="L763" s="214">
        <v>3005.9999999999995</v>
      </c>
      <c r="M763" s="214">
        <v>31</v>
      </c>
      <c r="N763" s="214">
        <v>29</v>
      </c>
    </row>
    <row r="764" spans="1:14" x14ac:dyDescent="0.35">
      <c r="A764" t="s">
        <v>5757</v>
      </c>
      <c r="B764">
        <v>19315</v>
      </c>
      <c r="C764" t="s">
        <v>5756</v>
      </c>
      <c r="D764" t="s">
        <v>139</v>
      </c>
      <c r="E764" t="s">
        <v>1159</v>
      </c>
      <c r="F764" s="2" t="s">
        <v>5789</v>
      </c>
      <c r="G764" s="214">
        <v>524.66999999999996</v>
      </c>
      <c r="H764" s="214">
        <v>511.12</v>
      </c>
      <c r="I764" s="214">
        <v>4257.5</v>
      </c>
      <c r="J764" s="214">
        <v>6261</v>
      </c>
      <c r="K764" s="214">
        <v>1841.8</v>
      </c>
      <c r="L764" s="214">
        <v>1076</v>
      </c>
      <c r="M764" s="214">
        <v>11</v>
      </c>
      <c r="N764" s="214">
        <v>11</v>
      </c>
    </row>
    <row r="765" spans="1:14" x14ac:dyDescent="0.35">
      <c r="A765" t="s">
        <v>5757</v>
      </c>
      <c r="B765">
        <v>10152</v>
      </c>
      <c r="C765" t="s">
        <v>5756</v>
      </c>
      <c r="D765" t="s">
        <v>204</v>
      </c>
      <c r="E765" t="s">
        <v>1159</v>
      </c>
      <c r="F765" s="2" t="s">
        <v>5789</v>
      </c>
      <c r="G765" s="214">
        <v>4164.66</v>
      </c>
      <c r="H765" s="214">
        <v>4198.9400000000005</v>
      </c>
      <c r="I765" s="214">
        <v>9065.3000000000011</v>
      </c>
      <c r="J765" s="214">
        <v>11541.689999999995</v>
      </c>
      <c r="K765" s="214">
        <v>12854.609999999997</v>
      </c>
      <c r="L765" s="214">
        <v>11071.16</v>
      </c>
      <c r="M765" s="214">
        <v>66</v>
      </c>
      <c r="N765" s="214">
        <v>64</v>
      </c>
    </row>
    <row r="766" spans="1:14" x14ac:dyDescent="0.35">
      <c r="A766" t="s">
        <v>5757</v>
      </c>
      <c r="B766">
        <v>88165</v>
      </c>
      <c r="C766" t="s">
        <v>5756</v>
      </c>
      <c r="D766" t="s">
        <v>281</v>
      </c>
      <c r="E766" t="s">
        <v>1159</v>
      </c>
      <c r="F766" s="2" t="s">
        <v>5789</v>
      </c>
      <c r="G766" s="214">
        <v>4569.7799999999988</v>
      </c>
      <c r="H766" s="214">
        <v>4704.3900000000003</v>
      </c>
      <c r="I766" s="214">
        <v>5492.3499999999995</v>
      </c>
      <c r="J766" s="214">
        <v>9433.75</v>
      </c>
      <c r="K766" s="214">
        <v>9412.35</v>
      </c>
      <c r="L766" s="214">
        <v>8296.34</v>
      </c>
      <c r="M766" s="214">
        <v>158</v>
      </c>
      <c r="N766" s="214">
        <v>143</v>
      </c>
    </row>
    <row r="767" spans="1:14" x14ac:dyDescent="0.35">
      <c r="A767" t="s">
        <v>5757</v>
      </c>
      <c r="B767">
        <v>19505</v>
      </c>
      <c r="C767" t="s">
        <v>338</v>
      </c>
      <c r="D767" t="s">
        <v>338</v>
      </c>
      <c r="E767" t="s">
        <v>1159</v>
      </c>
      <c r="F767" s="2" t="s">
        <v>5789</v>
      </c>
      <c r="G767" s="214">
        <v>1659.9899999999996</v>
      </c>
      <c r="H767" s="214">
        <v>1851.0099999999995</v>
      </c>
      <c r="I767" s="214">
        <v>2728.5</v>
      </c>
      <c r="J767" s="214">
        <v>2924.5</v>
      </c>
      <c r="K767" s="214">
        <v>3239.47</v>
      </c>
      <c r="L767" s="214">
        <v>3038.3599999999997</v>
      </c>
      <c r="M767" s="214">
        <v>38</v>
      </c>
      <c r="N767" s="214">
        <v>35</v>
      </c>
    </row>
    <row r="768" spans="1:14" x14ac:dyDescent="0.35">
      <c r="A768" t="s">
        <v>5757</v>
      </c>
      <c r="B768">
        <v>19215</v>
      </c>
      <c r="C768" t="s">
        <v>5755</v>
      </c>
      <c r="D768" t="s">
        <v>69</v>
      </c>
      <c r="E768" t="s">
        <v>1159</v>
      </c>
      <c r="F768" s="2" t="s">
        <v>5789</v>
      </c>
      <c r="G768" s="214">
        <v>0</v>
      </c>
      <c r="H768" s="214">
        <v>0</v>
      </c>
      <c r="I768" s="214">
        <v>0</v>
      </c>
      <c r="J768" s="214">
        <v>0</v>
      </c>
      <c r="K768" s="214">
        <v>0</v>
      </c>
      <c r="L768" s="214">
        <v>0</v>
      </c>
      <c r="M768" s="214">
        <v>0</v>
      </c>
      <c r="N768" s="214">
        <v>0</v>
      </c>
    </row>
    <row r="769" spans="1:14" x14ac:dyDescent="0.35">
      <c r="A769" t="s">
        <v>5757</v>
      </c>
      <c r="B769">
        <v>19215</v>
      </c>
      <c r="C769" t="s">
        <v>5755</v>
      </c>
      <c r="D769" t="s">
        <v>70</v>
      </c>
      <c r="E769" t="s">
        <v>1159</v>
      </c>
      <c r="F769" s="2" t="s">
        <v>5789</v>
      </c>
      <c r="G769" s="214">
        <v>1012.3999999999999</v>
      </c>
      <c r="H769" s="214">
        <v>952.5</v>
      </c>
      <c r="I769" s="214">
        <v>7194.75</v>
      </c>
      <c r="J769" s="214">
        <v>10942.75</v>
      </c>
      <c r="K769" s="214">
        <v>399.25</v>
      </c>
      <c r="L769" s="214">
        <v>2028</v>
      </c>
      <c r="M769" s="214">
        <v>31</v>
      </c>
      <c r="N769" s="214">
        <v>26</v>
      </c>
    </row>
    <row r="770" spans="1:14" x14ac:dyDescent="0.35">
      <c r="A770" t="s">
        <v>5757</v>
      </c>
      <c r="B770">
        <v>19215</v>
      </c>
      <c r="C770" t="s">
        <v>5755</v>
      </c>
      <c r="D770" t="s">
        <v>110</v>
      </c>
      <c r="E770" t="s">
        <v>1159</v>
      </c>
      <c r="F770" s="2" t="s">
        <v>5789</v>
      </c>
      <c r="G770" s="214">
        <v>0</v>
      </c>
      <c r="H770" s="214">
        <v>0</v>
      </c>
      <c r="I770" s="214">
        <v>0</v>
      </c>
      <c r="J770" s="214">
        <v>0</v>
      </c>
      <c r="K770" s="214">
        <v>0</v>
      </c>
      <c r="L770" s="214">
        <v>0</v>
      </c>
      <c r="M770" s="214">
        <v>0</v>
      </c>
      <c r="N770" s="214">
        <v>0</v>
      </c>
    </row>
    <row r="771" spans="1:14" x14ac:dyDescent="0.35">
      <c r="A771" t="s">
        <v>5757</v>
      </c>
      <c r="B771">
        <v>19205</v>
      </c>
      <c r="C771" t="s">
        <v>5755</v>
      </c>
      <c r="D771" t="s">
        <v>227</v>
      </c>
      <c r="E771" t="s">
        <v>1159</v>
      </c>
      <c r="F771" s="2" t="s">
        <v>5789</v>
      </c>
      <c r="G771" s="214">
        <v>18.87</v>
      </c>
      <c r="H771" s="214">
        <v>10.790000000000001</v>
      </c>
      <c r="I771" s="214">
        <v>2930.25</v>
      </c>
      <c r="J771" s="214">
        <v>4889</v>
      </c>
      <c r="K771" s="214">
        <v>134.75</v>
      </c>
      <c r="L771" s="214">
        <v>53</v>
      </c>
      <c r="M771" s="214">
        <v>5</v>
      </c>
      <c r="N771" s="214">
        <v>4</v>
      </c>
    </row>
    <row r="772" spans="1:14" x14ac:dyDescent="0.35">
      <c r="A772" t="s">
        <v>5757</v>
      </c>
      <c r="B772">
        <v>19205</v>
      </c>
      <c r="C772" t="s">
        <v>5755</v>
      </c>
      <c r="D772" t="s">
        <v>5042</v>
      </c>
      <c r="E772" t="s">
        <v>1159</v>
      </c>
      <c r="F772" s="2" t="s">
        <v>5789</v>
      </c>
      <c r="G772" s="214">
        <v>0</v>
      </c>
      <c r="H772" s="214">
        <v>0</v>
      </c>
      <c r="I772" s="214">
        <v>0</v>
      </c>
      <c r="J772" s="214">
        <v>0</v>
      </c>
      <c r="K772" s="214">
        <v>0</v>
      </c>
      <c r="L772" s="214">
        <v>0</v>
      </c>
      <c r="M772" s="214">
        <v>0</v>
      </c>
      <c r="N772" s="214">
        <v>0</v>
      </c>
    </row>
    <row r="773" spans="1:14" x14ac:dyDescent="0.35">
      <c r="A773" t="s">
        <v>5757</v>
      </c>
      <c r="B773">
        <v>19205</v>
      </c>
      <c r="C773" t="s">
        <v>5755</v>
      </c>
      <c r="D773" t="s">
        <v>5394</v>
      </c>
      <c r="E773" t="s">
        <v>1159</v>
      </c>
      <c r="F773" s="2" t="s">
        <v>5789</v>
      </c>
      <c r="G773" s="214">
        <v>836.29000000000008</v>
      </c>
      <c r="H773" s="214">
        <v>748.67000000000007</v>
      </c>
      <c r="I773" s="214">
        <v>0</v>
      </c>
      <c r="J773" s="214">
        <v>0</v>
      </c>
      <c r="K773" s="214">
        <v>2012.75</v>
      </c>
      <c r="L773" s="214">
        <v>1714</v>
      </c>
      <c r="M773" s="214">
        <v>10</v>
      </c>
      <c r="N773" s="214">
        <v>10</v>
      </c>
    </row>
    <row r="774" spans="1:14" x14ac:dyDescent="0.35">
      <c r="A774" t="s">
        <v>5757</v>
      </c>
      <c r="B774">
        <v>19215</v>
      </c>
      <c r="C774" t="s">
        <v>5755</v>
      </c>
      <c r="D774" t="s">
        <v>5071</v>
      </c>
      <c r="E774" t="s">
        <v>1159</v>
      </c>
      <c r="F774" s="2" t="s">
        <v>5789</v>
      </c>
      <c r="G774" s="214">
        <v>0</v>
      </c>
      <c r="H774" s="214">
        <v>0</v>
      </c>
      <c r="I774" s="214">
        <v>0</v>
      </c>
      <c r="J774" s="214">
        <v>0</v>
      </c>
      <c r="K774" s="214">
        <v>0</v>
      </c>
      <c r="L774" s="214">
        <v>0</v>
      </c>
      <c r="M774" s="214">
        <v>0</v>
      </c>
      <c r="N774" s="214">
        <v>0</v>
      </c>
    </row>
    <row r="775" spans="1:14" x14ac:dyDescent="0.35">
      <c r="A775" t="s">
        <v>5757</v>
      </c>
      <c r="B775">
        <v>19215</v>
      </c>
      <c r="C775" t="s">
        <v>5755</v>
      </c>
      <c r="D775" t="s">
        <v>5265</v>
      </c>
      <c r="E775" t="s">
        <v>1159</v>
      </c>
      <c r="F775" s="2" t="s">
        <v>5789</v>
      </c>
      <c r="G775" s="214">
        <v>444.43</v>
      </c>
      <c r="H775" s="214">
        <v>460.15999999999991</v>
      </c>
      <c r="I775" s="214">
        <v>0</v>
      </c>
      <c r="J775" s="214">
        <v>0</v>
      </c>
      <c r="K775" s="214">
        <v>1133</v>
      </c>
      <c r="L775" s="214">
        <v>960</v>
      </c>
      <c r="M775" s="214">
        <v>15</v>
      </c>
      <c r="N775" s="214">
        <v>12</v>
      </c>
    </row>
    <row r="776" spans="1:14" x14ac:dyDescent="0.35">
      <c r="A776" t="s">
        <v>5757</v>
      </c>
      <c r="B776">
        <v>19215</v>
      </c>
      <c r="C776" t="s">
        <v>5755</v>
      </c>
      <c r="D776" t="s">
        <v>5396</v>
      </c>
      <c r="E776" t="s">
        <v>1159</v>
      </c>
      <c r="F776" s="2" t="s">
        <v>5789</v>
      </c>
      <c r="G776" s="214">
        <v>33</v>
      </c>
      <c r="H776" s="214">
        <v>34.049999999999997</v>
      </c>
      <c r="I776" s="214">
        <v>0</v>
      </c>
      <c r="J776" s="214">
        <v>0</v>
      </c>
      <c r="K776" s="214">
        <v>282</v>
      </c>
      <c r="L776" s="214">
        <v>385</v>
      </c>
      <c r="M776" s="214">
        <v>3</v>
      </c>
      <c r="N776" s="214">
        <v>3</v>
      </c>
    </row>
    <row r="777" spans="1:14" x14ac:dyDescent="0.35">
      <c r="A777" t="s">
        <v>5757</v>
      </c>
      <c r="B777">
        <v>19215</v>
      </c>
      <c r="C777" t="s">
        <v>5755</v>
      </c>
      <c r="D777" t="s">
        <v>5397</v>
      </c>
      <c r="E777" t="s">
        <v>1159</v>
      </c>
      <c r="F777" s="2" t="s">
        <v>5789</v>
      </c>
      <c r="G777" s="214">
        <v>0.88</v>
      </c>
      <c r="H777" s="214">
        <v>0.9</v>
      </c>
      <c r="I777" s="214">
        <v>0</v>
      </c>
      <c r="J777" s="214">
        <v>0</v>
      </c>
      <c r="K777" s="214">
        <v>0</v>
      </c>
      <c r="L777" s="214">
        <v>0</v>
      </c>
      <c r="M777" s="214">
        <v>1</v>
      </c>
      <c r="N777" s="214">
        <v>1</v>
      </c>
    </row>
    <row r="778" spans="1:14" x14ac:dyDescent="0.35">
      <c r="A778" t="s">
        <v>5757</v>
      </c>
      <c r="B778">
        <v>19215</v>
      </c>
      <c r="C778" t="s">
        <v>5755</v>
      </c>
      <c r="D778" t="s">
        <v>5753</v>
      </c>
      <c r="E778" t="s">
        <v>1159</v>
      </c>
      <c r="F778" s="2" t="s">
        <v>5789</v>
      </c>
      <c r="G778" s="214">
        <v>0</v>
      </c>
      <c r="H778" s="214">
        <v>0</v>
      </c>
      <c r="I778" s="214">
        <v>0</v>
      </c>
      <c r="J778" s="214">
        <v>0</v>
      </c>
      <c r="K778" s="214">
        <v>0</v>
      </c>
      <c r="L778" s="214">
        <v>0</v>
      </c>
      <c r="M778" s="214">
        <v>0</v>
      </c>
      <c r="N778" s="214">
        <v>0</v>
      </c>
    </row>
    <row r="779" spans="1:14" x14ac:dyDescent="0.35">
      <c r="A779" t="s">
        <v>5757</v>
      </c>
      <c r="B779">
        <v>19215</v>
      </c>
      <c r="C779" t="s">
        <v>5755</v>
      </c>
      <c r="D779" t="s">
        <v>5721</v>
      </c>
      <c r="E779" t="s">
        <v>1159</v>
      </c>
      <c r="F779" s="2" t="s">
        <v>5789</v>
      </c>
      <c r="G779" s="214">
        <v>0</v>
      </c>
      <c r="H779" s="214">
        <v>0</v>
      </c>
      <c r="I779" s="214">
        <v>0</v>
      </c>
      <c r="J779" s="214">
        <v>0</v>
      </c>
      <c r="K779" s="214">
        <v>0</v>
      </c>
      <c r="L779" s="214">
        <v>0</v>
      </c>
      <c r="M779" s="214">
        <v>0</v>
      </c>
      <c r="N779" s="214">
        <v>0</v>
      </c>
    </row>
    <row r="780" spans="1:14" x14ac:dyDescent="0.35">
      <c r="A780" t="s">
        <v>5757</v>
      </c>
      <c r="B780">
        <v>19215</v>
      </c>
      <c r="C780" t="s">
        <v>5755</v>
      </c>
      <c r="D780" t="s">
        <v>5752</v>
      </c>
      <c r="E780" t="s">
        <v>1159</v>
      </c>
      <c r="F780" s="2" t="s">
        <v>5789</v>
      </c>
      <c r="G780" s="214">
        <v>761.23</v>
      </c>
      <c r="H780" s="214">
        <v>746.03000000000009</v>
      </c>
      <c r="I780" s="214">
        <v>0</v>
      </c>
      <c r="J780" s="214">
        <v>0</v>
      </c>
      <c r="K780" s="214">
        <v>0</v>
      </c>
      <c r="L780" s="214">
        <v>0</v>
      </c>
      <c r="M780" s="214">
        <v>18</v>
      </c>
      <c r="N780" s="214">
        <v>17</v>
      </c>
    </row>
    <row r="781" spans="1:14" x14ac:dyDescent="0.35">
      <c r="A781" t="s">
        <v>5757</v>
      </c>
      <c r="B781">
        <v>19215</v>
      </c>
      <c r="C781" t="s">
        <v>5755</v>
      </c>
      <c r="D781" t="s">
        <v>5098</v>
      </c>
      <c r="E781" t="s">
        <v>1159</v>
      </c>
      <c r="F781" s="2" t="s">
        <v>5789</v>
      </c>
      <c r="G781" s="214">
        <v>108.38</v>
      </c>
      <c r="H781" s="214">
        <v>93.6</v>
      </c>
      <c r="I781" s="214">
        <v>0</v>
      </c>
      <c r="J781" s="214">
        <v>0</v>
      </c>
      <c r="K781" s="214">
        <v>439.5</v>
      </c>
      <c r="L781" s="214">
        <v>322</v>
      </c>
      <c r="M781" s="214">
        <v>9</v>
      </c>
      <c r="N781" s="214">
        <v>8</v>
      </c>
    </row>
    <row r="782" spans="1:14" x14ac:dyDescent="0.35">
      <c r="A782" t="s">
        <v>5757</v>
      </c>
      <c r="B782">
        <v>19225</v>
      </c>
      <c r="C782" t="s">
        <v>5755</v>
      </c>
      <c r="D782" t="s">
        <v>343</v>
      </c>
      <c r="E782" t="s">
        <v>1159</v>
      </c>
      <c r="F782" s="2" t="s">
        <v>5789</v>
      </c>
      <c r="G782" s="214">
        <v>549.99999999999989</v>
      </c>
      <c r="H782" s="214">
        <v>569.25</v>
      </c>
      <c r="I782" s="214">
        <v>1459.25</v>
      </c>
      <c r="J782" s="214">
        <v>2471.75</v>
      </c>
      <c r="K782" s="214">
        <v>1225.57</v>
      </c>
      <c r="L782" s="214">
        <v>1407.4199999999998</v>
      </c>
      <c r="M782" s="214">
        <v>12</v>
      </c>
      <c r="N782" s="214">
        <v>10</v>
      </c>
    </row>
    <row r="783" spans="1:14" x14ac:dyDescent="0.35">
      <c r="A783" t="s">
        <v>5757</v>
      </c>
      <c r="B783">
        <v>19235</v>
      </c>
      <c r="C783" t="s">
        <v>5755</v>
      </c>
      <c r="D783" t="s">
        <v>361</v>
      </c>
      <c r="E783" t="s">
        <v>1159</v>
      </c>
      <c r="F783" s="2" t="s">
        <v>5789</v>
      </c>
      <c r="G783" s="214">
        <v>703.96</v>
      </c>
      <c r="H783" s="214">
        <v>606.00999999999988</v>
      </c>
      <c r="I783" s="214">
        <v>2455.4499999999998</v>
      </c>
      <c r="J783" s="214">
        <v>5420</v>
      </c>
      <c r="K783" s="214">
        <v>1663.09</v>
      </c>
      <c r="L783" s="214">
        <v>1484.5</v>
      </c>
      <c r="M783" s="214">
        <v>13</v>
      </c>
      <c r="N783" s="214">
        <v>13</v>
      </c>
    </row>
    <row r="784" spans="1:14" x14ac:dyDescent="0.35">
      <c r="A784" t="s">
        <v>5757</v>
      </c>
      <c r="B784">
        <v>19325</v>
      </c>
      <c r="C784" t="s">
        <v>5755</v>
      </c>
      <c r="D784" t="s">
        <v>1257</v>
      </c>
      <c r="E784" t="s">
        <v>1159</v>
      </c>
      <c r="F784" s="2" t="s">
        <v>5789</v>
      </c>
      <c r="G784" s="214">
        <v>639.81000000000017</v>
      </c>
      <c r="H784" s="214">
        <v>637.04</v>
      </c>
      <c r="I784" s="214">
        <v>1481</v>
      </c>
      <c r="J784" s="214">
        <v>3910</v>
      </c>
      <c r="K784" s="214">
        <v>1851.95</v>
      </c>
      <c r="L784" s="214">
        <v>1202.43</v>
      </c>
      <c r="M784" s="214">
        <v>22</v>
      </c>
      <c r="N784" s="214">
        <v>22</v>
      </c>
    </row>
    <row r="785" spans="1:14" x14ac:dyDescent="0.35">
      <c r="A785" t="s">
        <v>5757</v>
      </c>
      <c r="B785">
        <v>19145</v>
      </c>
      <c r="C785" t="s">
        <v>5754</v>
      </c>
      <c r="D785" t="s">
        <v>4</v>
      </c>
      <c r="E785" t="s">
        <v>1160</v>
      </c>
      <c r="F785" s="2" t="s">
        <v>5789</v>
      </c>
      <c r="G785" s="214">
        <v>159.13999999999999</v>
      </c>
      <c r="H785" s="214">
        <v>147.44</v>
      </c>
      <c r="I785" s="214">
        <v>2855</v>
      </c>
      <c r="J785" s="214">
        <v>4458</v>
      </c>
      <c r="K785" s="214">
        <v>525.75</v>
      </c>
      <c r="L785" s="214">
        <v>424</v>
      </c>
      <c r="M785" s="214">
        <v>4</v>
      </c>
      <c r="N785" s="214">
        <v>3</v>
      </c>
    </row>
    <row r="786" spans="1:14" x14ac:dyDescent="0.35">
      <c r="A786" t="s">
        <v>5757</v>
      </c>
      <c r="B786">
        <v>19105</v>
      </c>
      <c r="C786" t="s">
        <v>5754</v>
      </c>
      <c r="D786" t="s">
        <v>35</v>
      </c>
      <c r="E786" t="s">
        <v>1160</v>
      </c>
      <c r="F786" s="2" t="s">
        <v>5789</v>
      </c>
      <c r="G786" s="214">
        <v>1359.02</v>
      </c>
      <c r="H786" s="214">
        <v>1271.56</v>
      </c>
      <c r="I786" s="214">
        <v>1615.67</v>
      </c>
      <c r="J786" s="214">
        <v>2617.5299999999997</v>
      </c>
      <c r="K786" s="214">
        <v>1263.5</v>
      </c>
      <c r="L786" s="214">
        <v>952.45</v>
      </c>
      <c r="M786" s="214">
        <v>14</v>
      </c>
      <c r="N786" s="214">
        <v>12</v>
      </c>
    </row>
    <row r="787" spans="1:14" x14ac:dyDescent="0.35">
      <c r="A787" t="s">
        <v>5757</v>
      </c>
      <c r="B787">
        <v>19145</v>
      </c>
      <c r="C787" t="s">
        <v>5754</v>
      </c>
      <c r="D787" t="s">
        <v>63</v>
      </c>
      <c r="E787" t="s">
        <v>1160</v>
      </c>
      <c r="F787" s="2" t="s">
        <v>5789</v>
      </c>
      <c r="G787" s="214">
        <v>2.74</v>
      </c>
      <c r="H787" s="214">
        <v>0.25</v>
      </c>
      <c r="I787" s="214">
        <v>0</v>
      </c>
      <c r="J787" s="214">
        <v>0</v>
      </c>
      <c r="K787" s="214">
        <v>0</v>
      </c>
      <c r="L787" s="214">
        <v>0</v>
      </c>
      <c r="M787" s="214">
        <v>0</v>
      </c>
      <c r="N787" s="214">
        <v>0</v>
      </c>
    </row>
    <row r="788" spans="1:14" x14ac:dyDescent="0.35">
      <c r="A788" t="s">
        <v>5757</v>
      </c>
      <c r="B788">
        <v>19125</v>
      </c>
      <c r="C788" t="s">
        <v>5754</v>
      </c>
      <c r="D788" t="s">
        <v>162</v>
      </c>
      <c r="E788" t="s">
        <v>1160</v>
      </c>
      <c r="F788" s="2" t="s">
        <v>5789</v>
      </c>
      <c r="G788" s="214">
        <v>1798.2999999999997</v>
      </c>
      <c r="H788" s="214">
        <v>1827.1899999999996</v>
      </c>
      <c r="I788" s="214">
        <v>2990.05</v>
      </c>
      <c r="J788" s="214">
        <v>4012.6</v>
      </c>
      <c r="K788" s="214">
        <v>4062.95</v>
      </c>
      <c r="L788" s="214">
        <v>3604.9200000000005</v>
      </c>
      <c r="M788" s="214">
        <v>28</v>
      </c>
      <c r="N788" s="214">
        <v>21</v>
      </c>
    </row>
    <row r="789" spans="1:14" x14ac:dyDescent="0.35">
      <c r="A789" t="s">
        <v>5757</v>
      </c>
      <c r="B789">
        <v>19115</v>
      </c>
      <c r="C789" t="s">
        <v>5754</v>
      </c>
      <c r="D789" t="s">
        <v>270</v>
      </c>
      <c r="E789" t="s">
        <v>1160</v>
      </c>
      <c r="F789" s="2" t="s">
        <v>5789</v>
      </c>
      <c r="G789" s="214">
        <v>571.22</v>
      </c>
      <c r="H789" s="214">
        <v>542.49000000000012</v>
      </c>
      <c r="I789" s="214">
        <v>1497</v>
      </c>
      <c r="J789" s="214">
        <v>3101.25</v>
      </c>
      <c r="K789" s="214">
        <v>1946.4299999999998</v>
      </c>
      <c r="L789" s="214">
        <v>1527.01</v>
      </c>
      <c r="M789" s="214">
        <v>17</v>
      </c>
      <c r="N789" s="214">
        <v>14</v>
      </c>
    </row>
    <row r="790" spans="1:14" x14ac:dyDescent="0.35">
      <c r="A790" t="s">
        <v>5757</v>
      </c>
      <c r="B790">
        <v>19135</v>
      </c>
      <c r="C790" t="s">
        <v>5754</v>
      </c>
      <c r="D790" t="s">
        <v>309</v>
      </c>
      <c r="E790" t="s">
        <v>1160</v>
      </c>
      <c r="F790" s="2" t="s">
        <v>5789</v>
      </c>
      <c r="G790" s="214">
        <v>993.29</v>
      </c>
      <c r="H790" s="214">
        <v>1038.07</v>
      </c>
      <c r="I790" s="214">
        <v>3509.5</v>
      </c>
      <c r="J790" s="214">
        <v>4264.25</v>
      </c>
      <c r="K790" s="214">
        <v>3510.6</v>
      </c>
      <c r="L790" s="214">
        <v>2819.72</v>
      </c>
      <c r="M790" s="214">
        <v>20</v>
      </c>
      <c r="N790" s="214">
        <v>20</v>
      </c>
    </row>
    <row r="791" spans="1:14" x14ac:dyDescent="0.35">
      <c r="A791" t="s">
        <v>5757</v>
      </c>
      <c r="B791">
        <v>19315</v>
      </c>
      <c r="C791" t="s">
        <v>5756</v>
      </c>
      <c r="D791" t="s">
        <v>139</v>
      </c>
      <c r="E791" t="s">
        <v>1160</v>
      </c>
      <c r="F791" s="2" t="s">
        <v>5789</v>
      </c>
      <c r="G791" s="214">
        <v>118.92</v>
      </c>
      <c r="H791" s="214">
        <v>127.08000000000001</v>
      </c>
      <c r="I791" s="214">
        <v>2830</v>
      </c>
      <c r="J791" s="214">
        <v>4960</v>
      </c>
      <c r="K791" s="214">
        <v>405</v>
      </c>
      <c r="L791" s="214">
        <v>176</v>
      </c>
      <c r="M791" s="214">
        <v>4</v>
      </c>
      <c r="N791" s="214">
        <v>4</v>
      </c>
    </row>
    <row r="792" spans="1:14" x14ac:dyDescent="0.35">
      <c r="A792" t="s">
        <v>5757</v>
      </c>
      <c r="B792">
        <v>10152</v>
      </c>
      <c r="C792" t="s">
        <v>5756</v>
      </c>
      <c r="D792" t="s">
        <v>204</v>
      </c>
      <c r="E792" t="s">
        <v>1160</v>
      </c>
      <c r="F792" s="2" t="s">
        <v>5789</v>
      </c>
      <c r="G792" s="214">
        <v>3074.1600000000008</v>
      </c>
      <c r="H792" s="214">
        <v>2919.2200000000021</v>
      </c>
      <c r="I792" s="214">
        <v>5175.25</v>
      </c>
      <c r="J792" s="214">
        <v>7691.6699999999983</v>
      </c>
      <c r="K792" s="214">
        <v>7676.6699999999992</v>
      </c>
      <c r="L792" s="214">
        <v>6525.0899999999992</v>
      </c>
      <c r="M792" s="214">
        <v>57</v>
      </c>
      <c r="N792" s="214">
        <v>51</v>
      </c>
    </row>
    <row r="793" spans="1:14" x14ac:dyDescent="0.35">
      <c r="A793" t="s">
        <v>5757</v>
      </c>
      <c r="B793">
        <v>88165</v>
      </c>
      <c r="C793" t="s">
        <v>5756</v>
      </c>
      <c r="D793" t="s">
        <v>281</v>
      </c>
      <c r="E793" t="s">
        <v>1160</v>
      </c>
      <c r="F793" s="2" t="s">
        <v>5789</v>
      </c>
      <c r="G793" s="214">
        <v>3817.1000000000008</v>
      </c>
      <c r="H793" s="214">
        <v>3803.5299999999997</v>
      </c>
      <c r="I793" s="214">
        <v>4407.55</v>
      </c>
      <c r="J793" s="214">
        <v>7364.5</v>
      </c>
      <c r="K793" s="214">
        <v>7411.7000000000007</v>
      </c>
      <c r="L793" s="214">
        <v>6594.56</v>
      </c>
      <c r="M793" s="214">
        <v>132</v>
      </c>
      <c r="N793" s="214">
        <v>120</v>
      </c>
    </row>
    <row r="794" spans="1:14" x14ac:dyDescent="0.35">
      <c r="A794" t="s">
        <v>5757</v>
      </c>
      <c r="B794">
        <v>19505</v>
      </c>
      <c r="C794" t="s">
        <v>338</v>
      </c>
      <c r="D794" t="s">
        <v>338</v>
      </c>
      <c r="E794" t="s">
        <v>1160</v>
      </c>
      <c r="F794" s="2" t="s">
        <v>5789</v>
      </c>
      <c r="G794" s="214">
        <v>1033.1099999999999</v>
      </c>
      <c r="H794" s="214">
        <v>1032.56</v>
      </c>
      <c r="I794" s="214">
        <v>2152.5</v>
      </c>
      <c r="J794" s="214">
        <v>2308.5</v>
      </c>
      <c r="K794" s="214">
        <v>1934.52</v>
      </c>
      <c r="L794" s="214">
        <v>1870.51</v>
      </c>
      <c r="M794" s="214">
        <v>26</v>
      </c>
      <c r="N794" s="214">
        <v>23</v>
      </c>
    </row>
    <row r="795" spans="1:14" x14ac:dyDescent="0.35">
      <c r="A795" t="s">
        <v>5757</v>
      </c>
      <c r="B795">
        <v>19215</v>
      </c>
      <c r="C795" t="s">
        <v>5755</v>
      </c>
      <c r="D795" t="s">
        <v>69</v>
      </c>
      <c r="E795" t="s">
        <v>1160</v>
      </c>
      <c r="F795" s="2" t="s">
        <v>5789</v>
      </c>
      <c r="G795" s="214">
        <v>0</v>
      </c>
      <c r="H795" s="214">
        <v>0</v>
      </c>
      <c r="I795" s="214">
        <v>0</v>
      </c>
      <c r="J795" s="214">
        <v>0</v>
      </c>
      <c r="K795" s="214">
        <v>0</v>
      </c>
      <c r="L795" s="214">
        <v>0</v>
      </c>
      <c r="M795" s="214">
        <v>0</v>
      </c>
      <c r="N795" s="214">
        <v>0</v>
      </c>
    </row>
    <row r="796" spans="1:14" x14ac:dyDescent="0.35">
      <c r="A796" t="s">
        <v>5757</v>
      </c>
      <c r="B796">
        <v>19215</v>
      </c>
      <c r="C796" t="s">
        <v>5755</v>
      </c>
      <c r="D796" t="s">
        <v>70</v>
      </c>
      <c r="E796" t="s">
        <v>1160</v>
      </c>
      <c r="F796" s="2" t="s">
        <v>5789</v>
      </c>
      <c r="G796" s="214">
        <v>921.67</v>
      </c>
      <c r="H796" s="214">
        <v>1075.1200000000001</v>
      </c>
      <c r="I796" s="214">
        <v>6493.75</v>
      </c>
      <c r="J796" s="214">
        <v>9276.75</v>
      </c>
      <c r="K796" s="214">
        <v>1221.75</v>
      </c>
      <c r="L796" s="214">
        <v>709</v>
      </c>
      <c r="M796" s="214">
        <v>28</v>
      </c>
      <c r="N796" s="214">
        <v>27</v>
      </c>
    </row>
    <row r="797" spans="1:14" x14ac:dyDescent="0.35">
      <c r="A797" t="s">
        <v>5757</v>
      </c>
      <c r="B797">
        <v>19215</v>
      </c>
      <c r="C797" t="s">
        <v>5755</v>
      </c>
      <c r="D797" t="s">
        <v>110</v>
      </c>
      <c r="E797" t="s">
        <v>1160</v>
      </c>
      <c r="F797" s="2" t="s">
        <v>5789</v>
      </c>
      <c r="G797" s="214">
        <v>0</v>
      </c>
      <c r="H797" s="214">
        <v>0</v>
      </c>
      <c r="I797" s="214">
        <v>0</v>
      </c>
      <c r="J797" s="214">
        <v>0</v>
      </c>
      <c r="K797" s="214">
        <v>0</v>
      </c>
      <c r="L797" s="214">
        <v>0</v>
      </c>
      <c r="M797" s="214">
        <v>0</v>
      </c>
      <c r="N797" s="214">
        <v>0</v>
      </c>
    </row>
    <row r="798" spans="1:14" x14ac:dyDescent="0.35">
      <c r="A798" t="s">
        <v>5757</v>
      </c>
      <c r="B798">
        <v>19205</v>
      </c>
      <c r="C798" t="s">
        <v>5755</v>
      </c>
      <c r="D798" t="s">
        <v>227</v>
      </c>
      <c r="E798" t="s">
        <v>1160</v>
      </c>
      <c r="F798" s="2" t="s">
        <v>5789</v>
      </c>
      <c r="G798" s="214">
        <v>55.370000000000005</v>
      </c>
      <c r="H798" s="214">
        <v>55.44</v>
      </c>
      <c r="I798" s="214">
        <v>2509.5</v>
      </c>
      <c r="J798" s="214">
        <v>4129.5</v>
      </c>
      <c r="K798" s="214">
        <v>51.25</v>
      </c>
      <c r="L798" s="214">
        <v>35</v>
      </c>
      <c r="M798" s="214">
        <v>2</v>
      </c>
      <c r="N798" s="214">
        <v>2</v>
      </c>
    </row>
    <row r="799" spans="1:14" x14ac:dyDescent="0.35">
      <c r="A799" t="s">
        <v>5757</v>
      </c>
      <c r="B799">
        <v>19205</v>
      </c>
      <c r="C799" t="s">
        <v>5755</v>
      </c>
      <c r="D799" t="s">
        <v>5042</v>
      </c>
      <c r="E799" t="s">
        <v>1160</v>
      </c>
      <c r="F799" s="2" t="s">
        <v>5789</v>
      </c>
      <c r="G799" s="214">
        <v>4.8899999999999997</v>
      </c>
      <c r="H799" s="214">
        <v>0</v>
      </c>
      <c r="I799" s="214">
        <v>0</v>
      </c>
      <c r="J799" s="214">
        <v>0</v>
      </c>
      <c r="K799" s="214">
        <v>0</v>
      </c>
      <c r="L799" s="214">
        <v>0</v>
      </c>
      <c r="M799" s="214">
        <v>1</v>
      </c>
      <c r="N799" s="214">
        <v>1</v>
      </c>
    </row>
    <row r="800" spans="1:14" x14ac:dyDescent="0.35">
      <c r="A800" t="s">
        <v>5757</v>
      </c>
      <c r="B800">
        <v>19205</v>
      </c>
      <c r="C800" t="s">
        <v>5755</v>
      </c>
      <c r="D800" t="s">
        <v>5394</v>
      </c>
      <c r="E800" t="s">
        <v>1160</v>
      </c>
      <c r="F800" s="2" t="s">
        <v>5789</v>
      </c>
      <c r="G800" s="214">
        <v>1629.27</v>
      </c>
      <c r="H800" s="214">
        <v>1693.2599999999995</v>
      </c>
      <c r="I800" s="214">
        <v>0</v>
      </c>
      <c r="J800" s="214">
        <v>0</v>
      </c>
      <c r="K800" s="214">
        <v>3085.5</v>
      </c>
      <c r="L800" s="214">
        <v>1613</v>
      </c>
      <c r="M800" s="214">
        <v>21</v>
      </c>
      <c r="N800" s="214">
        <v>21</v>
      </c>
    </row>
    <row r="801" spans="1:14" x14ac:dyDescent="0.35">
      <c r="A801" t="s">
        <v>5757</v>
      </c>
      <c r="B801">
        <v>19215</v>
      </c>
      <c r="C801" t="s">
        <v>5755</v>
      </c>
      <c r="D801" t="s">
        <v>5071</v>
      </c>
      <c r="E801" t="s">
        <v>1160</v>
      </c>
      <c r="F801" s="2" t="s">
        <v>5789</v>
      </c>
      <c r="G801" s="214">
        <v>0</v>
      </c>
      <c r="H801" s="214">
        <v>0</v>
      </c>
      <c r="I801" s="214">
        <v>0</v>
      </c>
      <c r="J801" s="214">
        <v>0</v>
      </c>
      <c r="K801" s="214">
        <v>0</v>
      </c>
      <c r="L801" s="214">
        <v>0</v>
      </c>
      <c r="M801" s="214">
        <v>0</v>
      </c>
      <c r="N801" s="214">
        <v>0</v>
      </c>
    </row>
    <row r="802" spans="1:14" x14ac:dyDescent="0.35">
      <c r="A802" t="s">
        <v>5757</v>
      </c>
      <c r="B802">
        <v>19215</v>
      </c>
      <c r="C802" t="s">
        <v>5755</v>
      </c>
      <c r="D802" t="s">
        <v>5265</v>
      </c>
      <c r="E802" t="s">
        <v>1160</v>
      </c>
      <c r="F802" s="2" t="s">
        <v>5789</v>
      </c>
      <c r="G802" s="214">
        <v>407.90000000000009</v>
      </c>
      <c r="H802" s="214">
        <v>470.27999999999992</v>
      </c>
      <c r="I802" s="214">
        <v>0</v>
      </c>
      <c r="J802" s="214">
        <v>0</v>
      </c>
      <c r="K802" s="214">
        <v>1292.25</v>
      </c>
      <c r="L802" s="214">
        <v>850</v>
      </c>
      <c r="M802" s="214">
        <v>16</v>
      </c>
      <c r="N802" s="214">
        <v>12</v>
      </c>
    </row>
    <row r="803" spans="1:14" x14ac:dyDescent="0.35">
      <c r="A803" t="s">
        <v>5757</v>
      </c>
      <c r="B803">
        <v>19215</v>
      </c>
      <c r="C803" t="s">
        <v>5755</v>
      </c>
      <c r="D803" t="s">
        <v>5396</v>
      </c>
      <c r="E803" t="s">
        <v>1160</v>
      </c>
      <c r="F803" s="2" t="s">
        <v>5789</v>
      </c>
      <c r="G803" s="214">
        <v>0</v>
      </c>
      <c r="H803" s="214">
        <v>0</v>
      </c>
      <c r="I803" s="214">
        <v>0</v>
      </c>
      <c r="J803" s="214">
        <v>0</v>
      </c>
      <c r="K803" s="214">
        <v>0</v>
      </c>
      <c r="L803" s="214">
        <v>0</v>
      </c>
      <c r="M803" s="214">
        <v>0</v>
      </c>
      <c r="N803" s="214">
        <v>0</v>
      </c>
    </row>
    <row r="804" spans="1:14" x14ac:dyDescent="0.35">
      <c r="A804" t="s">
        <v>5757</v>
      </c>
      <c r="B804">
        <v>19215</v>
      </c>
      <c r="C804" t="s">
        <v>5755</v>
      </c>
      <c r="D804" t="s">
        <v>5397</v>
      </c>
      <c r="E804" t="s">
        <v>1160</v>
      </c>
      <c r="F804" s="2" t="s">
        <v>5789</v>
      </c>
      <c r="G804" s="214">
        <v>99.32</v>
      </c>
      <c r="H804" s="214">
        <v>146.80000000000001</v>
      </c>
      <c r="I804" s="214">
        <v>0</v>
      </c>
      <c r="J804" s="214">
        <v>0</v>
      </c>
      <c r="K804" s="214">
        <v>100.5</v>
      </c>
      <c r="L804" s="214">
        <v>522</v>
      </c>
      <c r="M804" s="214">
        <v>3</v>
      </c>
      <c r="N804" s="214">
        <v>2</v>
      </c>
    </row>
    <row r="805" spans="1:14" x14ac:dyDescent="0.35">
      <c r="A805" t="s">
        <v>5757</v>
      </c>
      <c r="B805">
        <v>19215</v>
      </c>
      <c r="C805" t="s">
        <v>5755</v>
      </c>
      <c r="D805" t="s">
        <v>5753</v>
      </c>
      <c r="E805" t="s">
        <v>1160</v>
      </c>
      <c r="F805" s="2" t="s">
        <v>5789</v>
      </c>
      <c r="G805" s="214">
        <v>0</v>
      </c>
      <c r="H805" s="214">
        <v>0</v>
      </c>
      <c r="I805" s="214">
        <v>0</v>
      </c>
      <c r="J805" s="214">
        <v>0</v>
      </c>
      <c r="K805" s="214">
        <v>0</v>
      </c>
      <c r="L805" s="214">
        <v>0</v>
      </c>
      <c r="M805" s="214">
        <v>0</v>
      </c>
      <c r="N805" s="214">
        <v>0</v>
      </c>
    </row>
    <row r="806" spans="1:14" x14ac:dyDescent="0.35">
      <c r="A806" t="s">
        <v>5757</v>
      </c>
      <c r="B806">
        <v>19215</v>
      </c>
      <c r="C806" t="s">
        <v>5755</v>
      </c>
      <c r="D806" t="s">
        <v>5721</v>
      </c>
      <c r="E806" t="s">
        <v>1160</v>
      </c>
      <c r="F806" s="2" t="s">
        <v>5789</v>
      </c>
      <c r="G806" s="214">
        <v>0.01</v>
      </c>
      <c r="H806" s="214">
        <v>0.01</v>
      </c>
      <c r="I806" s="214">
        <v>0</v>
      </c>
      <c r="J806" s="214">
        <v>0</v>
      </c>
      <c r="K806" s="214">
        <v>0</v>
      </c>
      <c r="L806" s="214">
        <v>0</v>
      </c>
      <c r="M806" s="214">
        <v>0</v>
      </c>
      <c r="N806" s="214">
        <v>0</v>
      </c>
    </row>
    <row r="807" spans="1:14" x14ac:dyDescent="0.35">
      <c r="A807" t="s">
        <v>5757</v>
      </c>
      <c r="B807">
        <v>19215</v>
      </c>
      <c r="C807" t="s">
        <v>5755</v>
      </c>
      <c r="D807" t="s">
        <v>5752</v>
      </c>
      <c r="E807" t="s">
        <v>1160</v>
      </c>
      <c r="F807" s="2" t="s">
        <v>5789</v>
      </c>
      <c r="G807" s="214">
        <v>148.57</v>
      </c>
      <c r="H807" s="214">
        <v>147.18</v>
      </c>
      <c r="I807" s="214">
        <v>0</v>
      </c>
      <c r="J807" s="214">
        <v>0</v>
      </c>
      <c r="K807" s="214">
        <v>0</v>
      </c>
      <c r="L807" s="214">
        <v>0</v>
      </c>
      <c r="M807" s="214">
        <v>6</v>
      </c>
      <c r="N807" s="214">
        <v>6</v>
      </c>
    </row>
    <row r="808" spans="1:14" x14ac:dyDescent="0.35">
      <c r="A808" t="s">
        <v>5757</v>
      </c>
      <c r="B808">
        <v>19215</v>
      </c>
      <c r="C808" t="s">
        <v>5755</v>
      </c>
      <c r="D808" t="s">
        <v>5098</v>
      </c>
      <c r="E808" t="s">
        <v>1160</v>
      </c>
      <c r="F808" s="2" t="s">
        <v>5789</v>
      </c>
      <c r="G808" s="214">
        <v>22.12</v>
      </c>
      <c r="H808" s="214">
        <v>23.830000000000002</v>
      </c>
      <c r="I808" s="214">
        <v>0</v>
      </c>
      <c r="J808" s="214">
        <v>0</v>
      </c>
      <c r="K808" s="214">
        <v>226.5</v>
      </c>
      <c r="L808" s="214">
        <v>88</v>
      </c>
      <c r="M808" s="214">
        <v>3</v>
      </c>
      <c r="N808" s="214">
        <v>2</v>
      </c>
    </row>
    <row r="809" spans="1:14" x14ac:dyDescent="0.35">
      <c r="A809" t="s">
        <v>5757</v>
      </c>
      <c r="B809">
        <v>19225</v>
      </c>
      <c r="C809" t="s">
        <v>5755</v>
      </c>
      <c r="D809" t="s">
        <v>343</v>
      </c>
      <c r="E809" t="s">
        <v>1160</v>
      </c>
      <c r="F809" s="2" t="s">
        <v>5789</v>
      </c>
      <c r="G809" s="214">
        <v>1126.1599999999999</v>
      </c>
      <c r="H809" s="214">
        <v>1137.46</v>
      </c>
      <c r="I809" s="214">
        <v>1144.8499999999999</v>
      </c>
      <c r="J809" s="214">
        <v>2083.08</v>
      </c>
      <c r="K809" s="214">
        <v>1695.4</v>
      </c>
      <c r="L809" s="214">
        <v>1987.8999999999999</v>
      </c>
      <c r="M809" s="214">
        <v>22</v>
      </c>
      <c r="N809" s="214">
        <v>21</v>
      </c>
    </row>
    <row r="810" spans="1:14" x14ac:dyDescent="0.35">
      <c r="A810" t="s">
        <v>5757</v>
      </c>
      <c r="B810">
        <v>19235</v>
      </c>
      <c r="C810" t="s">
        <v>5755</v>
      </c>
      <c r="D810" t="s">
        <v>361</v>
      </c>
      <c r="E810" t="s">
        <v>1160</v>
      </c>
      <c r="F810" s="2" t="s">
        <v>5789</v>
      </c>
      <c r="G810" s="214">
        <v>475.56999999999994</v>
      </c>
      <c r="H810" s="214">
        <v>487.59000000000003</v>
      </c>
      <c r="I810" s="214">
        <v>1783</v>
      </c>
      <c r="J810" s="214">
        <v>3833</v>
      </c>
      <c r="K810" s="214">
        <v>2352.65</v>
      </c>
      <c r="L810" s="214">
        <v>1521.14</v>
      </c>
      <c r="M810" s="214">
        <v>12</v>
      </c>
      <c r="N810" s="214">
        <v>10</v>
      </c>
    </row>
    <row r="811" spans="1:14" x14ac:dyDescent="0.35">
      <c r="A811" t="s">
        <v>5757</v>
      </c>
      <c r="B811">
        <v>19325</v>
      </c>
      <c r="C811" t="s">
        <v>5755</v>
      </c>
      <c r="D811" t="s">
        <v>1257</v>
      </c>
      <c r="E811" t="s">
        <v>1160</v>
      </c>
      <c r="F811" s="2" t="s">
        <v>5789</v>
      </c>
      <c r="G811" s="214">
        <v>266.13</v>
      </c>
      <c r="H811" s="214">
        <v>266.2</v>
      </c>
      <c r="I811" s="214">
        <v>947</v>
      </c>
      <c r="J811" s="214">
        <v>2984</v>
      </c>
      <c r="K811" s="214">
        <v>224.5</v>
      </c>
      <c r="L811" s="214">
        <v>142</v>
      </c>
      <c r="M811" s="214">
        <v>12</v>
      </c>
      <c r="N811" s="214">
        <v>12</v>
      </c>
    </row>
    <row r="812" spans="1:14" x14ac:dyDescent="0.35">
      <c r="A812" t="s">
        <v>5757</v>
      </c>
      <c r="B812">
        <v>19145</v>
      </c>
      <c r="C812" t="s">
        <v>5754</v>
      </c>
      <c r="D812" t="s">
        <v>4</v>
      </c>
      <c r="E812" t="s">
        <v>1161</v>
      </c>
      <c r="F812" s="2" t="s">
        <v>5789</v>
      </c>
      <c r="G812" s="214">
        <v>478.51</v>
      </c>
      <c r="H812" s="214">
        <v>504.88000000000005</v>
      </c>
      <c r="I812" s="214">
        <v>2685.5</v>
      </c>
      <c r="J812" s="214">
        <v>4532</v>
      </c>
      <c r="K812" s="214">
        <v>2208</v>
      </c>
      <c r="L812" s="214">
        <v>818</v>
      </c>
      <c r="M812" s="214">
        <v>8</v>
      </c>
      <c r="N812" s="214">
        <v>5</v>
      </c>
    </row>
    <row r="813" spans="1:14" x14ac:dyDescent="0.35">
      <c r="A813" t="s">
        <v>5757</v>
      </c>
      <c r="B813">
        <v>19105</v>
      </c>
      <c r="C813" t="s">
        <v>5754</v>
      </c>
      <c r="D813" t="s">
        <v>35</v>
      </c>
      <c r="E813" t="s">
        <v>1161</v>
      </c>
      <c r="F813" s="2" t="s">
        <v>5789</v>
      </c>
      <c r="G813" s="214">
        <v>411.31</v>
      </c>
      <c r="H813" s="214">
        <v>349.36</v>
      </c>
      <c r="I813" s="214">
        <v>1824.6</v>
      </c>
      <c r="J813" s="214">
        <v>2954.5</v>
      </c>
      <c r="K813" s="214">
        <v>1819.42</v>
      </c>
      <c r="L813" s="214">
        <v>2262.0300000000002</v>
      </c>
      <c r="M813" s="214">
        <v>7</v>
      </c>
      <c r="N813" s="214">
        <v>5</v>
      </c>
    </row>
    <row r="814" spans="1:14" x14ac:dyDescent="0.35">
      <c r="A814" t="s">
        <v>5757</v>
      </c>
      <c r="B814">
        <v>19145</v>
      </c>
      <c r="C814" t="s">
        <v>5754</v>
      </c>
      <c r="D814" t="s">
        <v>63</v>
      </c>
      <c r="E814" t="s">
        <v>1161</v>
      </c>
      <c r="F814" s="2" t="s">
        <v>5789</v>
      </c>
      <c r="G814" s="214">
        <v>0.52</v>
      </c>
      <c r="H814" s="214">
        <v>0.15</v>
      </c>
      <c r="I814" s="214">
        <v>0</v>
      </c>
      <c r="J814" s="214">
        <v>0</v>
      </c>
      <c r="K814" s="214">
        <v>0</v>
      </c>
      <c r="L814" s="214">
        <v>0</v>
      </c>
      <c r="M814" s="214">
        <v>0</v>
      </c>
      <c r="N814" s="214">
        <v>0</v>
      </c>
    </row>
    <row r="815" spans="1:14" x14ac:dyDescent="0.35">
      <c r="A815" t="s">
        <v>5757</v>
      </c>
      <c r="B815">
        <v>19125</v>
      </c>
      <c r="C815" t="s">
        <v>5754</v>
      </c>
      <c r="D815" t="s">
        <v>162</v>
      </c>
      <c r="E815" t="s">
        <v>1161</v>
      </c>
      <c r="F815" s="2" t="s">
        <v>5789</v>
      </c>
      <c r="G815" s="214">
        <v>921.5999999999998</v>
      </c>
      <c r="H815" s="214">
        <v>904.38000000000022</v>
      </c>
      <c r="I815" s="214">
        <v>2973.2</v>
      </c>
      <c r="J815" s="214">
        <v>4231</v>
      </c>
      <c r="K815" s="214">
        <v>3051.06</v>
      </c>
      <c r="L815" s="214">
        <v>2135.9300000000003</v>
      </c>
      <c r="M815" s="214">
        <v>24</v>
      </c>
      <c r="N815" s="214">
        <v>21</v>
      </c>
    </row>
    <row r="816" spans="1:14" x14ac:dyDescent="0.35">
      <c r="A816" t="s">
        <v>5757</v>
      </c>
      <c r="B816">
        <v>19115</v>
      </c>
      <c r="C816" t="s">
        <v>5754</v>
      </c>
      <c r="D816" t="s">
        <v>270</v>
      </c>
      <c r="E816" t="s">
        <v>1161</v>
      </c>
      <c r="F816" s="2" t="s">
        <v>5789</v>
      </c>
      <c r="G816" s="214">
        <v>603.05000000000018</v>
      </c>
      <c r="H816" s="214">
        <v>604.03000000000009</v>
      </c>
      <c r="I816" s="214">
        <v>1298.9000000000001</v>
      </c>
      <c r="J816" s="214">
        <v>3069.9</v>
      </c>
      <c r="K816" s="214">
        <v>1417.52</v>
      </c>
      <c r="L816" s="214">
        <v>1307.49</v>
      </c>
      <c r="M816" s="214">
        <v>22</v>
      </c>
      <c r="N816" s="214">
        <v>20</v>
      </c>
    </row>
    <row r="817" spans="1:14" x14ac:dyDescent="0.35">
      <c r="A817" t="s">
        <v>5757</v>
      </c>
      <c r="B817">
        <v>19135</v>
      </c>
      <c r="C817" t="s">
        <v>5754</v>
      </c>
      <c r="D817" t="s">
        <v>309</v>
      </c>
      <c r="E817" t="s">
        <v>1161</v>
      </c>
      <c r="F817" s="2" t="s">
        <v>5789</v>
      </c>
      <c r="G817" s="214">
        <v>2224.21</v>
      </c>
      <c r="H817" s="214">
        <v>2038.9799999999996</v>
      </c>
      <c r="I817" s="214">
        <v>3271.75</v>
      </c>
      <c r="J817" s="214">
        <v>4197.5</v>
      </c>
      <c r="K817" s="214">
        <v>5431.34</v>
      </c>
      <c r="L817" s="214">
        <v>4127.42</v>
      </c>
      <c r="M817" s="214">
        <v>27</v>
      </c>
      <c r="N817" s="214">
        <v>23</v>
      </c>
    </row>
    <row r="818" spans="1:14" x14ac:dyDescent="0.35">
      <c r="A818" t="s">
        <v>5757</v>
      </c>
      <c r="B818">
        <v>19315</v>
      </c>
      <c r="C818" t="s">
        <v>5756</v>
      </c>
      <c r="D818" t="s">
        <v>139</v>
      </c>
      <c r="E818" t="s">
        <v>1161</v>
      </c>
      <c r="F818" s="2" t="s">
        <v>5789</v>
      </c>
      <c r="G818" s="214">
        <v>509.72</v>
      </c>
      <c r="H818" s="214">
        <v>520.5</v>
      </c>
      <c r="I818" s="214">
        <v>3186.5</v>
      </c>
      <c r="J818" s="214">
        <v>4848</v>
      </c>
      <c r="K818" s="214">
        <v>1360.55</v>
      </c>
      <c r="L818" s="214">
        <v>611.36</v>
      </c>
      <c r="M818" s="214">
        <v>7</v>
      </c>
      <c r="N818" s="214">
        <v>7</v>
      </c>
    </row>
    <row r="819" spans="1:14" x14ac:dyDescent="0.35">
      <c r="A819" t="s">
        <v>5757</v>
      </c>
      <c r="B819">
        <v>10152</v>
      </c>
      <c r="C819" t="s">
        <v>5756</v>
      </c>
      <c r="D819" t="s">
        <v>204</v>
      </c>
      <c r="E819" t="s">
        <v>1161</v>
      </c>
      <c r="F819" s="2" t="s">
        <v>5789</v>
      </c>
      <c r="G819" s="214">
        <v>3520.2399999999984</v>
      </c>
      <c r="H819" s="214">
        <v>3637.8700000000017</v>
      </c>
      <c r="I819" s="214">
        <v>5691.6299999999992</v>
      </c>
      <c r="J819" s="214">
        <v>8190.81</v>
      </c>
      <c r="K819" s="214">
        <v>5559.7699999999995</v>
      </c>
      <c r="L819" s="214">
        <v>4622.28</v>
      </c>
      <c r="M819" s="214">
        <v>53</v>
      </c>
      <c r="N819" s="214">
        <v>47</v>
      </c>
    </row>
    <row r="820" spans="1:14" x14ac:dyDescent="0.35">
      <c r="A820" t="s">
        <v>5757</v>
      </c>
      <c r="B820">
        <v>88165</v>
      </c>
      <c r="C820" t="s">
        <v>5756</v>
      </c>
      <c r="D820" t="s">
        <v>281</v>
      </c>
      <c r="E820" t="s">
        <v>1161</v>
      </c>
      <c r="F820" s="2" t="s">
        <v>5789</v>
      </c>
      <c r="G820" s="214">
        <v>3067.2000000000003</v>
      </c>
      <c r="H820" s="214">
        <v>3032.4199999999992</v>
      </c>
      <c r="I820" s="214">
        <v>3608.5</v>
      </c>
      <c r="J820" s="214">
        <v>6941.5</v>
      </c>
      <c r="K820" s="214">
        <v>7091.4500000000016</v>
      </c>
      <c r="L820" s="214">
        <v>5750.8600000000006</v>
      </c>
      <c r="M820" s="214">
        <v>123</v>
      </c>
      <c r="N820" s="214">
        <v>116</v>
      </c>
    </row>
    <row r="821" spans="1:14" x14ac:dyDescent="0.35">
      <c r="A821" t="s">
        <v>5757</v>
      </c>
      <c r="B821">
        <v>19505</v>
      </c>
      <c r="C821" t="s">
        <v>338</v>
      </c>
      <c r="D821" t="s">
        <v>338</v>
      </c>
      <c r="E821" t="s">
        <v>1161</v>
      </c>
      <c r="F821" s="2" t="s">
        <v>5789</v>
      </c>
      <c r="G821" s="214">
        <v>821.74000000000012</v>
      </c>
      <c r="H821" s="214">
        <v>782.56999999999994</v>
      </c>
      <c r="I821" s="214">
        <v>1406</v>
      </c>
      <c r="J821" s="214">
        <v>1429</v>
      </c>
      <c r="K821" s="214">
        <v>1454.35</v>
      </c>
      <c r="L821" s="214">
        <v>1228.78</v>
      </c>
      <c r="M821" s="214">
        <v>12</v>
      </c>
      <c r="N821" s="214">
        <v>9</v>
      </c>
    </row>
    <row r="822" spans="1:14" x14ac:dyDescent="0.35">
      <c r="A822" t="s">
        <v>5757</v>
      </c>
      <c r="B822">
        <v>19215</v>
      </c>
      <c r="C822" t="s">
        <v>5755</v>
      </c>
      <c r="D822" t="s">
        <v>69</v>
      </c>
      <c r="E822" t="s">
        <v>1161</v>
      </c>
      <c r="F822" s="2" t="s">
        <v>5789</v>
      </c>
      <c r="G822" s="214">
        <v>0</v>
      </c>
      <c r="H822" s="214">
        <v>0</v>
      </c>
      <c r="I822" s="214">
        <v>0</v>
      </c>
      <c r="J822" s="214">
        <v>0</v>
      </c>
      <c r="K822" s="214">
        <v>0</v>
      </c>
      <c r="L822" s="214">
        <v>0</v>
      </c>
      <c r="M822" s="214">
        <v>0</v>
      </c>
      <c r="N822" s="214">
        <v>0</v>
      </c>
    </row>
    <row r="823" spans="1:14" x14ac:dyDescent="0.35">
      <c r="A823" t="s">
        <v>5757</v>
      </c>
      <c r="B823">
        <v>19215</v>
      </c>
      <c r="C823" t="s">
        <v>5755</v>
      </c>
      <c r="D823" t="s">
        <v>70</v>
      </c>
      <c r="E823" t="s">
        <v>1161</v>
      </c>
      <c r="F823" s="2" t="s">
        <v>5789</v>
      </c>
      <c r="G823" s="214">
        <v>197.66000000000003</v>
      </c>
      <c r="H823" s="214">
        <v>190.6</v>
      </c>
      <c r="I823" s="214">
        <v>7043.25</v>
      </c>
      <c r="J823" s="214">
        <v>10381.25</v>
      </c>
      <c r="K823" s="214">
        <v>873.16</v>
      </c>
      <c r="L823" s="214">
        <v>605</v>
      </c>
      <c r="M823" s="214">
        <v>11</v>
      </c>
      <c r="N823" s="214">
        <v>10</v>
      </c>
    </row>
    <row r="824" spans="1:14" x14ac:dyDescent="0.35">
      <c r="A824" t="s">
        <v>5757</v>
      </c>
      <c r="B824">
        <v>19215</v>
      </c>
      <c r="C824" t="s">
        <v>5755</v>
      </c>
      <c r="D824" t="s">
        <v>110</v>
      </c>
      <c r="E824" t="s">
        <v>1161</v>
      </c>
      <c r="F824" s="2" t="s">
        <v>5789</v>
      </c>
      <c r="G824" s="214">
        <v>0</v>
      </c>
      <c r="H824" s="214">
        <v>0</v>
      </c>
      <c r="I824" s="214">
        <v>0</v>
      </c>
      <c r="J824" s="214">
        <v>0</v>
      </c>
      <c r="K824" s="214">
        <v>0</v>
      </c>
      <c r="L824" s="214">
        <v>0</v>
      </c>
      <c r="M824" s="214">
        <v>0</v>
      </c>
      <c r="N824" s="214">
        <v>0</v>
      </c>
    </row>
    <row r="825" spans="1:14" x14ac:dyDescent="0.35">
      <c r="A825" t="s">
        <v>5757</v>
      </c>
      <c r="B825">
        <v>19205</v>
      </c>
      <c r="C825" t="s">
        <v>5755</v>
      </c>
      <c r="D825" t="s">
        <v>227</v>
      </c>
      <c r="E825" t="s">
        <v>1161</v>
      </c>
      <c r="F825" s="2" t="s">
        <v>5789</v>
      </c>
      <c r="G825" s="214">
        <v>131.82</v>
      </c>
      <c r="H825" s="214">
        <v>109.19</v>
      </c>
      <c r="I825" s="214">
        <v>2440.25</v>
      </c>
      <c r="J825" s="214">
        <v>4043.75</v>
      </c>
      <c r="K825" s="214">
        <v>0</v>
      </c>
      <c r="L825" s="214">
        <v>132</v>
      </c>
      <c r="M825" s="214">
        <v>2</v>
      </c>
      <c r="N825" s="214">
        <v>1</v>
      </c>
    </row>
    <row r="826" spans="1:14" x14ac:dyDescent="0.35">
      <c r="A826" t="s">
        <v>5757</v>
      </c>
      <c r="B826">
        <v>19205</v>
      </c>
      <c r="C826" t="s">
        <v>5755</v>
      </c>
      <c r="D826" t="s">
        <v>5042</v>
      </c>
      <c r="E826" t="s">
        <v>1161</v>
      </c>
      <c r="F826" s="2" t="s">
        <v>5789</v>
      </c>
      <c r="G826" s="214">
        <v>0</v>
      </c>
      <c r="H826" s="214">
        <v>0</v>
      </c>
      <c r="I826" s="214">
        <v>0</v>
      </c>
      <c r="J826" s="214">
        <v>0</v>
      </c>
      <c r="K826" s="214">
        <v>0</v>
      </c>
      <c r="L826" s="214">
        <v>0</v>
      </c>
      <c r="M826" s="214">
        <v>0</v>
      </c>
      <c r="N826" s="214">
        <v>0</v>
      </c>
    </row>
    <row r="827" spans="1:14" x14ac:dyDescent="0.35">
      <c r="A827" t="s">
        <v>5757</v>
      </c>
      <c r="B827">
        <v>19205</v>
      </c>
      <c r="C827" t="s">
        <v>5755</v>
      </c>
      <c r="D827" t="s">
        <v>5394</v>
      </c>
      <c r="E827" t="s">
        <v>1161</v>
      </c>
      <c r="F827" s="2" t="s">
        <v>5789</v>
      </c>
      <c r="G827" s="214">
        <v>522.21</v>
      </c>
      <c r="H827" s="214">
        <v>407.39000000000004</v>
      </c>
      <c r="I827" s="214">
        <v>0</v>
      </c>
      <c r="J827" s="214">
        <v>0</v>
      </c>
      <c r="K827" s="214">
        <v>1902.53</v>
      </c>
      <c r="L827" s="214">
        <v>1181</v>
      </c>
      <c r="M827" s="214">
        <v>6</v>
      </c>
      <c r="N827" s="214">
        <v>5</v>
      </c>
    </row>
    <row r="828" spans="1:14" x14ac:dyDescent="0.35">
      <c r="A828" t="s">
        <v>5757</v>
      </c>
      <c r="B828">
        <v>19215</v>
      </c>
      <c r="C828" t="s">
        <v>5755</v>
      </c>
      <c r="D828" t="s">
        <v>5071</v>
      </c>
      <c r="E828" t="s">
        <v>1161</v>
      </c>
      <c r="F828" s="2" t="s">
        <v>5789</v>
      </c>
      <c r="G828" s="214">
        <v>0</v>
      </c>
      <c r="H828" s="214">
        <v>0</v>
      </c>
      <c r="I828" s="214">
        <v>0</v>
      </c>
      <c r="J828" s="214">
        <v>0</v>
      </c>
      <c r="K828" s="214">
        <v>0</v>
      </c>
      <c r="L828" s="214">
        <v>0</v>
      </c>
      <c r="M828" s="214">
        <v>0</v>
      </c>
      <c r="N828" s="214">
        <v>0</v>
      </c>
    </row>
    <row r="829" spans="1:14" x14ac:dyDescent="0.35">
      <c r="A829" t="s">
        <v>5757</v>
      </c>
      <c r="B829">
        <v>19215</v>
      </c>
      <c r="C829" t="s">
        <v>5755</v>
      </c>
      <c r="D829" t="s">
        <v>5265</v>
      </c>
      <c r="E829" t="s">
        <v>1161</v>
      </c>
      <c r="F829" s="2" t="s">
        <v>5789</v>
      </c>
      <c r="G829" s="214">
        <v>1507.37</v>
      </c>
      <c r="H829" s="214">
        <v>1623.94</v>
      </c>
      <c r="I829" s="214">
        <v>0</v>
      </c>
      <c r="J829" s="214">
        <v>0</v>
      </c>
      <c r="K829" s="214">
        <v>3833.5</v>
      </c>
      <c r="L829" s="214">
        <v>3378</v>
      </c>
      <c r="M829" s="214">
        <v>27</v>
      </c>
      <c r="N829" s="214">
        <v>24</v>
      </c>
    </row>
    <row r="830" spans="1:14" x14ac:dyDescent="0.35">
      <c r="A830" t="s">
        <v>5757</v>
      </c>
      <c r="B830">
        <v>19215</v>
      </c>
      <c r="C830" t="s">
        <v>5755</v>
      </c>
      <c r="D830" t="s">
        <v>5396</v>
      </c>
      <c r="E830" t="s">
        <v>1161</v>
      </c>
      <c r="F830" s="2" t="s">
        <v>5789</v>
      </c>
      <c r="G830" s="214">
        <v>187.16</v>
      </c>
      <c r="H830" s="214">
        <v>191.83</v>
      </c>
      <c r="I830" s="214">
        <v>0</v>
      </c>
      <c r="J830" s="214">
        <v>0</v>
      </c>
      <c r="K830" s="214">
        <v>250.5</v>
      </c>
      <c r="L830" s="214">
        <v>174</v>
      </c>
      <c r="M830" s="214">
        <v>3</v>
      </c>
      <c r="N830" s="214">
        <v>2</v>
      </c>
    </row>
    <row r="831" spans="1:14" x14ac:dyDescent="0.35">
      <c r="A831" t="s">
        <v>5757</v>
      </c>
      <c r="B831">
        <v>19215</v>
      </c>
      <c r="C831" t="s">
        <v>5755</v>
      </c>
      <c r="D831" t="s">
        <v>5397</v>
      </c>
      <c r="E831" t="s">
        <v>1161</v>
      </c>
      <c r="F831" s="2" t="s">
        <v>5789</v>
      </c>
      <c r="G831" s="214">
        <v>21.46</v>
      </c>
      <c r="H831" s="214">
        <v>21.569999999999997</v>
      </c>
      <c r="I831" s="214">
        <v>0</v>
      </c>
      <c r="J831" s="214">
        <v>0</v>
      </c>
      <c r="K831" s="214">
        <v>0</v>
      </c>
      <c r="L831" s="214">
        <v>0</v>
      </c>
      <c r="M831" s="214">
        <v>3</v>
      </c>
      <c r="N831" s="214">
        <v>3</v>
      </c>
    </row>
    <row r="832" spans="1:14" x14ac:dyDescent="0.35">
      <c r="A832" t="s">
        <v>5757</v>
      </c>
      <c r="B832">
        <v>19215</v>
      </c>
      <c r="C832" t="s">
        <v>5755</v>
      </c>
      <c r="D832" t="s">
        <v>5753</v>
      </c>
      <c r="E832" t="s">
        <v>1161</v>
      </c>
      <c r="F832" s="2" t="s">
        <v>5789</v>
      </c>
      <c r="G832" s="214">
        <v>0</v>
      </c>
      <c r="H832" s="214">
        <v>0</v>
      </c>
      <c r="I832" s="214">
        <v>0</v>
      </c>
      <c r="J832" s="214">
        <v>0</v>
      </c>
      <c r="K832" s="214">
        <v>0</v>
      </c>
      <c r="L832" s="214">
        <v>0</v>
      </c>
      <c r="M832" s="214">
        <v>0</v>
      </c>
      <c r="N832" s="214">
        <v>0</v>
      </c>
    </row>
    <row r="833" spans="1:14" x14ac:dyDescent="0.35">
      <c r="A833" t="s">
        <v>5757</v>
      </c>
      <c r="B833">
        <v>19215</v>
      </c>
      <c r="C833" t="s">
        <v>5755</v>
      </c>
      <c r="D833" t="s">
        <v>5721</v>
      </c>
      <c r="E833" t="s">
        <v>1161</v>
      </c>
      <c r="F833" s="2" t="s">
        <v>5789</v>
      </c>
      <c r="G833" s="214">
        <v>115.03</v>
      </c>
      <c r="H833" s="214">
        <v>93.53</v>
      </c>
      <c r="I833" s="214">
        <v>0</v>
      </c>
      <c r="J833" s="214">
        <v>0</v>
      </c>
      <c r="K833" s="214">
        <v>4681</v>
      </c>
      <c r="L833" s="214">
        <v>1430</v>
      </c>
      <c r="M833" s="214">
        <v>1</v>
      </c>
      <c r="N833" s="214">
        <v>1</v>
      </c>
    </row>
    <row r="834" spans="1:14" x14ac:dyDescent="0.35">
      <c r="A834" t="s">
        <v>5757</v>
      </c>
      <c r="B834">
        <v>19215</v>
      </c>
      <c r="C834" t="s">
        <v>5755</v>
      </c>
      <c r="D834" t="s">
        <v>5752</v>
      </c>
      <c r="E834" t="s">
        <v>1161</v>
      </c>
      <c r="F834" s="2" t="s">
        <v>5789</v>
      </c>
      <c r="G834" s="214">
        <v>21.28</v>
      </c>
      <c r="H834" s="214">
        <v>4.4400000000000004</v>
      </c>
      <c r="I834" s="214">
        <v>0</v>
      </c>
      <c r="J834" s="214">
        <v>0</v>
      </c>
      <c r="K834" s="214">
        <v>0</v>
      </c>
      <c r="L834" s="214">
        <v>0</v>
      </c>
      <c r="M834" s="214">
        <v>2</v>
      </c>
      <c r="N834" s="214">
        <v>2</v>
      </c>
    </row>
    <row r="835" spans="1:14" x14ac:dyDescent="0.35">
      <c r="A835" t="s">
        <v>5757</v>
      </c>
      <c r="B835">
        <v>19215</v>
      </c>
      <c r="C835" t="s">
        <v>5755</v>
      </c>
      <c r="D835" t="s">
        <v>5098</v>
      </c>
      <c r="E835" t="s">
        <v>1161</v>
      </c>
      <c r="F835" s="2" t="s">
        <v>5789</v>
      </c>
      <c r="G835" s="214">
        <v>70.990000000000009</v>
      </c>
      <c r="H835" s="214">
        <v>66.02</v>
      </c>
      <c r="I835" s="214">
        <v>0</v>
      </c>
      <c r="J835" s="214">
        <v>0</v>
      </c>
      <c r="K835" s="214">
        <v>59.5</v>
      </c>
      <c r="L835" s="214">
        <v>108</v>
      </c>
      <c r="M835" s="214">
        <v>7</v>
      </c>
      <c r="N835" s="214">
        <v>5</v>
      </c>
    </row>
    <row r="836" spans="1:14" x14ac:dyDescent="0.35">
      <c r="A836" t="s">
        <v>5757</v>
      </c>
      <c r="B836">
        <v>19225</v>
      </c>
      <c r="C836" t="s">
        <v>5755</v>
      </c>
      <c r="D836" t="s">
        <v>343</v>
      </c>
      <c r="E836" t="s">
        <v>1161</v>
      </c>
      <c r="F836" s="2" t="s">
        <v>5789</v>
      </c>
      <c r="G836" s="214">
        <v>405.98000000000008</v>
      </c>
      <c r="H836" s="214">
        <v>381.82000000000011</v>
      </c>
      <c r="I836" s="214">
        <v>1604</v>
      </c>
      <c r="J836" s="214">
        <v>2788</v>
      </c>
      <c r="K836" s="214">
        <v>1227.4000000000001</v>
      </c>
      <c r="L836" s="214">
        <v>1587.9199999999998</v>
      </c>
      <c r="M836" s="214">
        <v>12</v>
      </c>
      <c r="N836" s="214">
        <v>12</v>
      </c>
    </row>
    <row r="837" spans="1:14" x14ac:dyDescent="0.35">
      <c r="A837" t="s">
        <v>5757</v>
      </c>
      <c r="B837">
        <v>19235</v>
      </c>
      <c r="C837" t="s">
        <v>5755</v>
      </c>
      <c r="D837" t="s">
        <v>361</v>
      </c>
      <c r="E837" t="s">
        <v>1161</v>
      </c>
      <c r="F837" s="2" t="s">
        <v>5789</v>
      </c>
      <c r="G837" s="214">
        <v>296.89</v>
      </c>
      <c r="H837" s="214">
        <v>254.21</v>
      </c>
      <c r="I837" s="214">
        <v>1889.25</v>
      </c>
      <c r="J837" s="214">
        <v>4222.25</v>
      </c>
      <c r="K837" s="214">
        <v>1312.28</v>
      </c>
      <c r="L837" s="214">
        <v>751.49</v>
      </c>
      <c r="M837" s="214">
        <v>8</v>
      </c>
      <c r="N837" s="214">
        <v>8</v>
      </c>
    </row>
    <row r="838" spans="1:14" x14ac:dyDescent="0.35">
      <c r="A838" t="s">
        <v>5757</v>
      </c>
      <c r="B838">
        <v>19325</v>
      </c>
      <c r="C838" t="s">
        <v>5755</v>
      </c>
      <c r="D838" t="s">
        <v>1257</v>
      </c>
      <c r="E838" t="s">
        <v>1161</v>
      </c>
      <c r="F838" s="2" t="s">
        <v>5789</v>
      </c>
      <c r="G838" s="214">
        <v>428.07000000000005</v>
      </c>
      <c r="H838" s="214">
        <v>428.47</v>
      </c>
      <c r="I838" s="214">
        <v>1439.5</v>
      </c>
      <c r="J838" s="214">
        <v>3008</v>
      </c>
      <c r="K838" s="214">
        <v>464</v>
      </c>
      <c r="L838" s="214">
        <v>266</v>
      </c>
      <c r="M838" s="214">
        <v>16</v>
      </c>
      <c r="N838" s="214">
        <v>16</v>
      </c>
    </row>
    <row r="839" spans="1:14" x14ac:dyDescent="0.35">
      <c r="A839" t="s">
        <v>5757</v>
      </c>
      <c r="B839">
        <v>19145</v>
      </c>
      <c r="C839" t="s">
        <v>5754</v>
      </c>
      <c r="D839" t="s">
        <v>4</v>
      </c>
      <c r="E839" t="s">
        <v>1162</v>
      </c>
      <c r="F839" s="2" t="s">
        <v>5789</v>
      </c>
      <c r="G839" s="214">
        <v>280.64999999999998</v>
      </c>
      <c r="H839" s="214">
        <v>280.41000000000003</v>
      </c>
      <c r="I839" s="214">
        <v>2487.5</v>
      </c>
      <c r="J839" s="214">
        <v>5350</v>
      </c>
      <c r="K839" s="214">
        <v>980.75</v>
      </c>
      <c r="L839" s="214">
        <v>399</v>
      </c>
      <c r="M839" s="214">
        <v>3</v>
      </c>
      <c r="N839" s="214">
        <v>2</v>
      </c>
    </row>
    <row r="840" spans="1:14" x14ac:dyDescent="0.35">
      <c r="A840" t="s">
        <v>5757</v>
      </c>
      <c r="B840">
        <v>19105</v>
      </c>
      <c r="C840" t="s">
        <v>5754</v>
      </c>
      <c r="D840" t="s">
        <v>35</v>
      </c>
      <c r="E840" t="s">
        <v>1162</v>
      </c>
      <c r="F840" s="2" t="s">
        <v>5789</v>
      </c>
      <c r="G840" s="214">
        <v>907.31999999999971</v>
      </c>
      <c r="H840" s="214">
        <v>831.53999999999974</v>
      </c>
      <c r="I840" s="214">
        <v>1809.78</v>
      </c>
      <c r="J840" s="214">
        <v>3846.05</v>
      </c>
      <c r="K840" s="214">
        <v>2002.3</v>
      </c>
      <c r="L840" s="214">
        <v>1166.0600000000002</v>
      </c>
      <c r="M840" s="214">
        <v>15</v>
      </c>
      <c r="N840" s="214">
        <v>15</v>
      </c>
    </row>
    <row r="841" spans="1:14" x14ac:dyDescent="0.35">
      <c r="A841" t="s">
        <v>5757</v>
      </c>
      <c r="B841">
        <v>19145</v>
      </c>
      <c r="C841" t="s">
        <v>5754</v>
      </c>
      <c r="D841" t="s">
        <v>63</v>
      </c>
      <c r="E841" t="s">
        <v>1162</v>
      </c>
      <c r="F841" s="2" t="s">
        <v>5789</v>
      </c>
      <c r="G841" s="214">
        <v>0</v>
      </c>
      <c r="H841" s="214">
        <v>0</v>
      </c>
      <c r="I841" s="214">
        <v>0</v>
      </c>
      <c r="J841" s="214">
        <v>0</v>
      </c>
      <c r="K841" s="214">
        <v>0</v>
      </c>
      <c r="L841" s="214">
        <v>0</v>
      </c>
      <c r="M841" s="214">
        <v>0</v>
      </c>
      <c r="N841" s="214">
        <v>0</v>
      </c>
    </row>
    <row r="842" spans="1:14" x14ac:dyDescent="0.35">
      <c r="A842" t="s">
        <v>5757</v>
      </c>
      <c r="B842">
        <v>19125</v>
      </c>
      <c r="C842" t="s">
        <v>5754</v>
      </c>
      <c r="D842" t="s">
        <v>162</v>
      </c>
      <c r="E842" t="s">
        <v>1162</v>
      </c>
      <c r="F842" s="2" t="s">
        <v>5789</v>
      </c>
      <c r="G842" s="214">
        <v>992.24</v>
      </c>
      <c r="H842" s="214">
        <v>1000.72</v>
      </c>
      <c r="I842" s="214">
        <v>2703.5</v>
      </c>
      <c r="J842" s="214">
        <v>4669.95</v>
      </c>
      <c r="K842" s="214">
        <v>3797.5699999999997</v>
      </c>
      <c r="L842" s="214">
        <v>2635.19</v>
      </c>
      <c r="M842" s="214">
        <v>17</v>
      </c>
      <c r="N842" s="214">
        <v>16</v>
      </c>
    </row>
    <row r="843" spans="1:14" x14ac:dyDescent="0.35">
      <c r="A843" t="s">
        <v>5757</v>
      </c>
      <c r="B843">
        <v>19115</v>
      </c>
      <c r="C843" t="s">
        <v>5754</v>
      </c>
      <c r="D843" t="s">
        <v>270</v>
      </c>
      <c r="E843" t="s">
        <v>1162</v>
      </c>
      <c r="F843" s="2" t="s">
        <v>5789</v>
      </c>
      <c r="G843" s="214">
        <v>418.31</v>
      </c>
      <c r="H843" s="214">
        <v>416.38000000000005</v>
      </c>
      <c r="I843" s="214">
        <v>1295.25</v>
      </c>
      <c r="J843" s="214">
        <v>3934.5</v>
      </c>
      <c r="K843" s="214">
        <v>1015.9</v>
      </c>
      <c r="L843" s="214">
        <v>977.42</v>
      </c>
      <c r="M843" s="214">
        <v>12</v>
      </c>
      <c r="N843" s="214">
        <v>10</v>
      </c>
    </row>
    <row r="844" spans="1:14" x14ac:dyDescent="0.35">
      <c r="A844" t="s">
        <v>5757</v>
      </c>
      <c r="B844">
        <v>19135</v>
      </c>
      <c r="C844" t="s">
        <v>5754</v>
      </c>
      <c r="D844" t="s">
        <v>309</v>
      </c>
      <c r="E844" t="s">
        <v>1162</v>
      </c>
      <c r="F844" s="2" t="s">
        <v>5789</v>
      </c>
      <c r="G844" s="214">
        <v>542.20999999999992</v>
      </c>
      <c r="H844" s="214">
        <v>549.64999999999986</v>
      </c>
      <c r="I844" s="214">
        <v>2399.75</v>
      </c>
      <c r="J844" s="214">
        <v>4716.75</v>
      </c>
      <c r="K844" s="214">
        <v>3203.53</v>
      </c>
      <c r="L844" s="214">
        <v>2396.9700000000003</v>
      </c>
      <c r="M844" s="214">
        <v>14</v>
      </c>
      <c r="N844" s="214">
        <v>12</v>
      </c>
    </row>
    <row r="845" spans="1:14" x14ac:dyDescent="0.35">
      <c r="A845" t="s">
        <v>5757</v>
      </c>
      <c r="B845">
        <v>19315</v>
      </c>
      <c r="C845" t="s">
        <v>5756</v>
      </c>
      <c r="D845" t="s">
        <v>139</v>
      </c>
      <c r="E845" t="s">
        <v>1162</v>
      </c>
      <c r="F845" s="2" t="s">
        <v>5789</v>
      </c>
      <c r="G845" s="214">
        <v>345.78000000000003</v>
      </c>
      <c r="H845" s="214">
        <v>333.06000000000006</v>
      </c>
      <c r="I845" s="214">
        <v>4204</v>
      </c>
      <c r="J845" s="214">
        <v>6248</v>
      </c>
      <c r="K845" s="214">
        <v>814.75</v>
      </c>
      <c r="L845" s="214">
        <v>522</v>
      </c>
      <c r="M845" s="214">
        <v>5</v>
      </c>
      <c r="N845" s="214">
        <v>5</v>
      </c>
    </row>
    <row r="846" spans="1:14" x14ac:dyDescent="0.35">
      <c r="A846" t="s">
        <v>5757</v>
      </c>
      <c r="B846">
        <v>10152</v>
      </c>
      <c r="C846" t="s">
        <v>5756</v>
      </c>
      <c r="D846" t="s">
        <v>204</v>
      </c>
      <c r="E846" t="s">
        <v>1162</v>
      </c>
      <c r="F846" s="2" t="s">
        <v>5789</v>
      </c>
      <c r="G846" s="214">
        <v>2570.5199999999995</v>
      </c>
      <c r="H846" s="214">
        <v>2506.3500000000008</v>
      </c>
      <c r="I846" s="214">
        <v>6795.4199999999992</v>
      </c>
      <c r="J846" s="214">
        <v>10126.679999999998</v>
      </c>
      <c r="K846" s="214">
        <v>8121.9</v>
      </c>
      <c r="L846" s="214">
        <v>6899.5</v>
      </c>
      <c r="M846" s="214">
        <v>40</v>
      </c>
      <c r="N846" s="214">
        <v>34</v>
      </c>
    </row>
    <row r="847" spans="1:14" x14ac:dyDescent="0.35">
      <c r="A847" t="s">
        <v>5757</v>
      </c>
      <c r="B847">
        <v>88165</v>
      </c>
      <c r="C847" t="s">
        <v>5756</v>
      </c>
      <c r="D847" t="s">
        <v>281</v>
      </c>
      <c r="E847" t="s">
        <v>1162</v>
      </c>
      <c r="F847" s="2" t="s">
        <v>5789</v>
      </c>
      <c r="G847" s="214">
        <v>2517.3700000000003</v>
      </c>
      <c r="H847" s="214">
        <v>2497.4399999999982</v>
      </c>
      <c r="I847" s="214">
        <v>4071.3999999999996</v>
      </c>
      <c r="J847" s="214">
        <v>8469</v>
      </c>
      <c r="K847" s="214">
        <v>6077.4800000000005</v>
      </c>
      <c r="L847" s="214">
        <v>5761.07</v>
      </c>
      <c r="M847" s="214">
        <v>100</v>
      </c>
      <c r="N847" s="214">
        <v>94</v>
      </c>
    </row>
    <row r="848" spans="1:14" x14ac:dyDescent="0.35">
      <c r="A848" t="s">
        <v>5757</v>
      </c>
      <c r="B848">
        <v>19505</v>
      </c>
      <c r="C848" t="s">
        <v>338</v>
      </c>
      <c r="D848" t="s">
        <v>338</v>
      </c>
      <c r="E848" t="s">
        <v>1162</v>
      </c>
      <c r="F848" s="2" t="s">
        <v>5789</v>
      </c>
      <c r="G848" s="214">
        <v>457.77</v>
      </c>
      <c r="H848" s="214">
        <v>446.76</v>
      </c>
      <c r="I848" s="214">
        <v>1348</v>
      </c>
      <c r="J848" s="214">
        <v>1876</v>
      </c>
      <c r="K848" s="214">
        <v>1044.94</v>
      </c>
      <c r="L848" s="214">
        <v>792.90000000000009</v>
      </c>
      <c r="M848" s="214">
        <v>15</v>
      </c>
      <c r="N848" s="214">
        <v>13</v>
      </c>
    </row>
    <row r="849" spans="1:14" x14ac:dyDescent="0.35">
      <c r="A849" t="s">
        <v>5757</v>
      </c>
      <c r="B849">
        <v>19215</v>
      </c>
      <c r="C849" t="s">
        <v>5755</v>
      </c>
      <c r="D849" t="s">
        <v>69</v>
      </c>
      <c r="E849" t="s">
        <v>1162</v>
      </c>
      <c r="F849" s="2" t="s">
        <v>5789</v>
      </c>
      <c r="G849" s="214">
        <v>0</v>
      </c>
      <c r="H849" s="214">
        <v>0</v>
      </c>
      <c r="I849" s="214">
        <v>0</v>
      </c>
      <c r="J849" s="214">
        <v>0</v>
      </c>
      <c r="K849" s="214">
        <v>0</v>
      </c>
      <c r="L849" s="214">
        <v>0</v>
      </c>
      <c r="M849" s="214">
        <v>0</v>
      </c>
      <c r="N849" s="214">
        <v>0</v>
      </c>
    </row>
    <row r="850" spans="1:14" x14ac:dyDescent="0.35">
      <c r="A850" t="s">
        <v>5757</v>
      </c>
      <c r="B850">
        <v>19215</v>
      </c>
      <c r="C850" t="s">
        <v>5755</v>
      </c>
      <c r="D850" t="s">
        <v>70</v>
      </c>
      <c r="E850" t="s">
        <v>1162</v>
      </c>
      <c r="F850" s="2" t="s">
        <v>5789</v>
      </c>
      <c r="G850" s="214">
        <v>1109.1099999999997</v>
      </c>
      <c r="H850" s="214">
        <v>1112.2599999999998</v>
      </c>
      <c r="I850" s="214">
        <v>6326.5</v>
      </c>
      <c r="J850" s="214">
        <v>13499</v>
      </c>
      <c r="K850" s="214">
        <v>55.5</v>
      </c>
      <c r="L850" s="214">
        <v>70</v>
      </c>
      <c r="M850" s="214">
        <v>28</v>
      </c>
      <c r="N850" s="214">
        <v>18</v>
      </c>
    </row>
    <row r="851" spans="1:14" x14ac:dyDescent="0.35">
      <c r="A851" t="s">
        <v>5757</v>
      </c>
      <c r="B851">
        <v>19215</v>
      </c>
      <c r="C851" t="s">
        <v>5755</v>
      </c>
      <c r="D851" t="s">
        <v>110</v>
      </c>
      <c r="E851" t="s">
        <v>1162</v>
      </c>
      <c r="F851" s="2" t="s">
        <v>5789</v>
      </c>
      <c r="G851" s="214">
        <v>0</v>
      </c>
      <c r="H851" s="214">
        <v>0</v>
      </c>
      <c r="I851" s="214">
        <v>0</v>
      </c>
      <c r="J851" s="214">
        <v>0</v>
      </c>
      <c r="K851" s="214">
        <v>0</v>
      </c>
      <c r="L851" s="214">
        <v>0</v>
      </c>
      <c r="M851" s="214">
        <v>0</v>
      </c>
      <c r="N851" s="214">
        <v>0</v>
      </c>
    </row>
    <row r="852" spans="1:14" x14ac:dyDescent="0.35">
      <c r="A852" t="s">
        <v>5757</v>
      </c>
      <c r="B852">
        <v>19205</v>
      </c>
      <c r="C852" t="s">
        <v>5755</v>
      </c>
      <c r="D852" t="s">
        <v>227</v>
      </c>
      <c r="E852" t="s">
        <v>1162</v>
      </c>
      <c r="F852" s="2" t="s">
        <v>5789</v>
      </c>
      <c r="G852" s="214">
        <v>15.35</v>
      </c>
      <c r="H852" s="214">
        <v>0.39</v>
      </c>
      <c r="I852" s="214">
        <v>2015.75</v>
      </c>
      <c r="J852" s="214">
        <v>4756</v>
      </c>
      <c r="K852" s="214">
        <v>0</v>
      </c>
      <c r="L852" s="214">
        <v>0</v>
      </c>
      <c r="M852" s="214">
        <v>2</v>
      </c>
      <c r="N852" s="214">
        <v>2</v>
      </c>
    </row>
    <row r="853" spans="1:14" x14ac:dyDescent="0.35">
      <c r="A853" t="s">
        <v>5757</v>
      </c>
      <c r="B853">
        <v>19205</v>
      </c>
      <c r="C853" t="s">
        <v>5755</v>
      </c>
      <c r="D853" t="s">
        <v>5042</v>
      </c>
      <c r="E853" t="s">
        <v>1162</v>
      </c>
      <c r="F853" s="2" t="s">
        <v>5789</v>
      </c>
      <c r="G853" s="214">
        <v>0</v>
      </c>
      <c r="H853" s="214">
        <v>0</v>
      </c>
      <c r="I853" s="214">
        <v>0</v>
      </c>
      <c r="J853" s="214">
        <v>0</v>
      </c>
      <c r="K853" s="214">
        <v>0</v>
      </c>
      <c r="L853" s="214">
        <v>0</v>
      </c>
      <c r="M853" s="214">
        <v>0</v>
      </c>
      <c r="N853" s="214">
        <v>0</v>
      </c>
    </row>
    <row r="854" spans="1:14" x14ac:dyDescent="0.35">
      <c r="A854" t="s">
        <v>5757</v>
      </c>
      <c r="B854">
        <v>19205</v>
      </c>
      <c r="C854" t="s">
        <v>5755</v>
      </c>
      <c r="D854" t="s">
        <v>5394</v>
      </c>
      <c r="E854" t="s">
        <v>1162</v>
      </c>
      <c r="F854" s="2" t="s">
        <v>5789</v>
      </c>
      <c r="G854" s="214">
        <v>628.45999999999992</v>
      </c>
      <c r="H854" s="214">
        <v>539.02</v>
      </c>
      <c r="I854" s="214">
        <v>0</v>
      </c>
      <c r="J854" s="214">
        <v>0</v>
      </c>
      <c r="K854" s="214">
        <v>2012.25</v>
      </c>
      <c r="L854" s="214">
        <v>1037</v>
      </c>
      <c r="M854" s="214">
        <v>10</v>
      </c>
      <c r="N854" s="214">
        <v>10</v>
      </c>
    </row>
    <row r="855" spans="1:14" x14ac:dyDescent="0.35">
      <c r="A855" t="s">
        <v>5757</v>
      </c>
      <c r="B855">
        <v>19215</v>
      </c>
      <c r="C855" t="s">
        <v>5755</v>
      </c>
      <c r="D855" t="s">
        <v>5071</v>
      </c>
      <c r="E855" t="s">
        <v>1162</v>
      </c>
      <c r="F855" s="2" t="s">
        <v>5789</v>
      </c>
      <c r="G855" s="214">
        <v>0</v>
      </c>
      <c r="H855" s="214">
        <v>0</v>
      </c>
      <c r="I855" s="214">
        <v>0</v>
      </c>
      <c r="J855" s="214">
        <v>0</v>
      </c>
      <c r="K855" s="214">
        <v>0</v>
      </c>
      <c r="L855" s="214">
        <v>0</v>
      </c>
      <c r="M855" s="214">
        <v>0</v>
      </c>
      <c r="N855" s="214">
        <v>0</v>
      </c>
    </row>
    <row r="856" spans="1:14" x14ac:dyDescent="0.35">
      <c r="A856" t="s">
        <v>5757</v>
      </c>
      <c r="B856">
        <v>19215</v>
      </c>
      <c r="C856" t="s">
        <v>5755</v>
      </c>
      <c r="D856" t="s">
        <v>5265</v>
      </c>
      <c r="E856" t="s">
        <v>1162</v>
      </c>
      <c r="F856" s="2" t="s">
        <v>5789</v>
      </c>
      <c r="G856" s="214">
        <v>136.72999999999999</v>
      </c>
      <c r="H856" s="214">
        <v>31.74</v>
      </c>
      <c r="I856" s="214">
        <v>0</v>
      </c>
      <c r="J856" s="214">
        <v>0</v>
      </c>
      <c r="K856" s="214">
        <v>0</v>
      </c>
      <c r="L856" s="214">
        <v>0</v>
      </c>
      <c r="M856" s="214">
        <v>3</v>
      </c>
      <c r="N856" s="214">
        <v>2</v>
      </c>
    </row>
    <row r="857" spans="1:14" x14ac:dyDescent="0.35">
      <c r="A857" t="s">
        <v>5757</v>
      </c>
      <c r="B857">
        <v>19215</v>
      </c>
      <c r="C857" t="s">
        <v>5755</v>
      </c>
      <c r="D857" t="s">
        <v>5396</v>
      </c>
      <c r="E857" t="s">
        <v>1162</v>
      </c>
      <c r="F857" s="2" t="s">
        <v>5789</v>
      </c>
      <c r="G857" s="214">
        <v>70</v>
      </c>
      <c r="H857" s="214">
        <v>65.53</v>
      </c>
      <c r="I857" s="214">
        <v>0</v>
      </c>
      <c r="J857" s="214">
        <v>0</v>
      </c>
      <c r="K857" s="214">
        <v>2454.25</v>
      </c>
      <c r="L857" s="214">
        <v>944</v>
      </c>
      <c r="M857" s="214">
        <v>1</v>
      </c>
      <c r="N857" s="214">
        <v>1</v>
      </c>
    </row>
    <row r="858" spans="1:14" x14ac:dyDescent="0.35">
      <c r="A858" t="s">
        <v>5757</v>
      </c>
      <c r="B858">
        <v>19215</v>
      </c>
      <c r="C858" t="s">
        <v>5755</v>
      </c>
      <c r="D858" t="s">
        <v>5397</v>
      </c>
      <c r="E858" t="s">
        <v>1162</v>
      </c>
      <c r="F858" s="2" t="s">
        <v>5789</v>
      </c>
      <c r="G858" s="214">
        <v>0.49</v>
      </c>
      <c r="H858" s="214">
        <v>0.28000000000000003</v>
      </c>
      <c r="I858" s="214">
        <v>0</v>
      </c>
      <c r="J858" s="214">
        <v>0</v>
      </c>
      <c r="K858" s="214">
        <v>0</v>
      </c>
      <c r="L858" s="214">
        <v>0</v>
      </c>
      <c r="M858" s="214">
        <v>0</v>
      </c>
      <c r="N858" s="214">
        <v>0</v>
      </c>
    </row>
    <row r="859" spans="1:14" x14ac:dyDescent="0.35">
      <c r="A859" t="s">
        <v>5757</v>
      </c>
      <c r="B859">
        <v>19215</v>
      </c>
      <c r="C859" t="s">
        <v>5755</v>
      </c>
      <c r="D859" t="s">
        <v>5753</v>
      </c>
      <c r="E859" t="s">
        <v>1162</v>
      </c>
      <c r="F859" s="2" t="s">
        <v>5789</v>
      </c>
      <c r="G859" s="214">
        <v>0</v>
      </c>
      <c r="H859" s="214">
        <v>0</v>
      </c>
      <c r="I859" s="214">
        <v>0</v>
      </c>
      <c r="J859" s="214">
        <v>0</v>
      </c>
      <c r="K859" s="214">
        <v>0</v>
      </c>
      <c r="L859" s="214">
        <v>0</v>
      </c>
      <c r="M859" s="214">
        <v>0</v>
      </c>
      <c r="N859" s="214">
        <v>0</v>
      </c>
    </row>
    <row r="860" spans="1:14" x14ac:dyDescent="0.35">
      <c r="A860" t="s">
        <v>5757</v>
      </c>
      <c r="B860">
        <v>19215</v>
      </c>
      <c r="C860" t="s">
        <v>5755</v>
      </c>
      <c r="D860" t="s">
        <v>5721</v>
      </c>
      <c r="E860" t="s">
        <v>1162</v>
      </c>
      <c r="F860" s="2" t="s">
        <v>5789</v>
      </c>
      <c r="G860" s="214">
        <v>237.95</v>
      </c>
      <c r="H860" s="214">
        <v>206.72</v>
      </c>
      <c r="I860" s="214">
        <v>0</v>
      </c>
      <c r="J860" s="214">
        <v>0</v>
      </c>
      <c r="K860" s="214">
        <v>0</v>
      </c>
      <c r="L860" s="214">
        <v>0</v>
      </c>
      <c r="M860" s="214">
        <v>6</v>
      </c>
      <c r="N860" s="214">
        <v>4</v>
      </c>
    </row>
    <row r="861" spans="1:14" x14ac:dyDescent="0.35">
      <c r="A861" t="s">
        <v>5757</v>
      </c>
      <c r="B861">
        <v>19215</v>
      </c>
      <c r="C861" t="s">
        <v>5755</v>
      </c>
      <c r="D861" t="s">
        <v>5752</v>
      </c>
      <c r="E861" t="s">
        <v>1162</v>
      </c>
      <c r="F861" s="2" t="s">
        <v>5789</v>
      </c>
      <c r="G861" s="214">
        <v>1.9000000000000001</v>
      </c>
      <c r="H861" s="214">
        <v>0.05</v>
      </c>
      <c r="I861" s="214">
        <v>0</v>
      </c>
      <c r="J861" s="214">
        <v>0</v>
      </c>
      <c r="K861" s="214">
        <v>102.5</v>
      </c>
      <c r="L861" s="214">
        <v>21</v>
      </c>
      <c r="M861" s="214">
        <v>0</v>
      </c>
      <c r="N861" s="214">
        <v>0</v>
      </c>
    </row>
    <row r="862" spans="1:14" x14ac:dyDescent="0.35">
      <c r="A862" t="s">
        <v>5757</v>
      </c>
      <c r="B862">
        <v>19215</v>
      </c>
      <c r="C862" t="s">
        <v>5755</v>
      </c>
      <c r="D862" t="s">
        <v>5098</v>
      </c>
      <c r="E862" t="s">
        <v>1162</v>
      </c>
      <c r="F862" s="2" t="s">
        <v>5789</v>
      </c>
      <c r="G862" s="214">
        <v>79.72999999999999</v>
      </c>
      <c r="H862" s="214">
        <v>79.77000000000001</v>
      </c>
      <c r="I862" s="214">
        <v>0</v>
      </c>
      <c r="J862" s="214">
        <v>0</v>
      </c>
      <c r="K862" s="214">
        <v>489.25</v>
      </c>
      <c r="L862" s="214">
        <v>258</v>
      </c>
      <c r="M862" s="214">
        <v>3</v>
      </c>
      <c r="N862" s="214">
        <v>3</v>
      </c>
    </row>
    <row r="863" spans="1:14" x14ac:dyDescent="0.35">
      <c r="A863" t="s">
        <v>5757</v>
      </c>
      <c r="B863">
        <v>19225</v>
      </c>
      <c r="C863" t="s">
        <v>5755</v>
      </c>
      <c r="D863" t="s">
        <v>343</v>
      </c>
      <c r="E863" t="s">
        <v>1162</v>
      </c>
      <c r="F863" s="2" t="s">
        <v>5789</v>
      </c>
      <c r="G863" s="214">
        <v>467.17999999999995</v>
      </c>
      <c r="H863" s="214">
        <v>511.24000000000007</v>
      </c>
      <c r="I863" s="214">
        <v>1114</v>
      </c>
      <c r="J863" s="214">
        <v>2738.25</v>
      </c>
      <c r="K863" s="214">
        <v>1310</v>
      </c>
      <c r="L863" s="214">
        <v>937.61</v>
      </c>
      <c r="M863" s="214">
        <v>10</v>
      </c>
      <c r="N863" s="214">
        <v>10</v>
      </c>
    </row>
    <row r="864" spans="1:14" x14ac:dyDescent="0.35">
      <c r="A864" t="s">
        <v>5757</v>
      </c>
      <c r="B864">
        <v>19235</v>
      </c>
      <c r="C864" t="s">
        <v>5755</v>
      </c>
      <c r="D864" t="s">
        <v>361</v>
      </c>
      <c r="E864" t="s">
        <v>1162</v>
      </c>
      <c r="F864" s="2" t="s">
        <v>5789</v>
      </c>
      <c r="G864" s="214">
        <v>379.5</v>
      </c>
      <c r="H864" s="214">
        <v>378.28000000000009</v>
      </c>
      <c r="I864" s="214">
        <v>1962.25</v>
      </c>
      <c r="J864" s="214">
        <v>5109.75</v>
      </c>
      <c r="K864" s="214">
        <v>199</v>
      </c>
      <c r="L864" s="214">
        <v>488.94000000000005</v>
      </c>
      <c r="M864" s="214">
        <v>10</v>
      </c>
      <c r="N864" s="214">
        <v>9</v>
      </c>
    </row>
    <row r="865" spans="1:14" x14ac:dyDescent="0.35">
      <c r="A865" t="s">
        <v>5757</v>
      </c>
      <c r="B865">
        <v>19325</v>
      </c>
      <c r="C865" t="s">
        <v>5755</v>
      </c>
      <c r="D865" t="s">
        <v>1257</v>
      </c>
      <c r="E865" t="s">
        <v>1162</v>
      </c>
      <c r="F865" s="2" t="s">
        <v>5789</v>
      </c>
      <c r="G865" s="214">
        <v>292.52</v>
      </c>
      <c r="H865" s="214">
        <v>294.45000000000005</v>
      </c>
      <c r="I865" s="214">
        <v>1208.5</v>
      </c>
      <c r="J865" s="214">
        <v>3516</v>
      </c>
      <c r="K865" s="214">
        <v>445</v>
      </c>
      <c r="L865" s="214">
        <v>327</v>
      </c>
      <c r="M865" s="214">
        <v>14</v>
      </c>
      <c r="N865" s="214">
        <v>14</v>
      </c>
    </row>
    <row r="866" spans="1:14" x14ac:dyDescent="0.35">
      <c r="A866" t="s">
        <v>5757</v>
      </c>
      <c r="B866">
        <v>19145</v>
      </c>
      <c r="C866" t="s">
        <v>5754</v>
      </c>
      <c r="D866" t="s">
        <v>4</v>
      </c>
      <c r="E866" t="s">
        <v>1163</v>
      </c>
      <c r="F866" s="2" t="s">
        <v>5789</v>
      </c>
      <c r="G866" s="214">
        <v>141.95999999999998</v>
      </c>
      <c r="H866" s="214">
        <v>139.34</v>
      </c>
      <c r="I866" s="214">
        <v>3829.75</v>
      </c>
      <c r="J866" s="214">
        <v>5571.5</v>
      </c>
      <c r="K866" s="214">
        <v>2004.25</v>
      </c>
      <c r="L866" s="214">
        <v>736</v>
      </c>
      <c r="M866" s="214">
        <v>7</v>
      </c>
      <c r="N866" s="214">
        <v>5</v>
      </c>
    </row>
    <row r="867" spans="1:14" x14ac:dyDescent="0.35">
      <c r="A867" t="s">
        <v>5757</v>
      </c>
      <c r="B867">
        <v>19105</v>
      </c>
      <c r="C867" t="s">
        <v>5754</v>
      </c>
      <c r="D867" t="s">
        <v>35</v>
      </c>
      <c r="E867" t="s">
        <v>1163</v>
      </c>
      <c r="F867" s="2" t="s">
        <v>5789</v>
      </c>
      <c r="G867" s="214">
        <v>793.09999999999991</v>
      </c>
      <c r="H867" s="214">
        <v>778.43</v>
      </c>
      <c r="I867" s="214">
        <v>1360.1000000000001</v>
      </c>
      <c r="J867" s="214">
        <v>3191.01</v>
      </c>
      <c r="K867" s="214">
        <v>1465.67</v>
      </c>
      <c r="L867" s="214">
        <v>1377.84</v>
      </c>
      <c r="M867" s="214">
        <v>8</v>
      </c>
      <c r="N867" s="214">
        <v>7</v>
      </c>
    </row>
    <row r="868" spans="1:14" x14ac:dyDescent="0.35">
      <c r="A868" t="s">
        <v>5757</v>
      </c>
      <c r="B868">
        <v>19145</v>
      </c>
      <c r="C868" t="s">
        <v>5754</v>
      </c>
      <c r="D868" t="s">
        <v>63</v>
      </c>
      <c r="E868" t="s">
        <v>1163</v>
      </c>
      <c r="F868" s="2" t="s">
        <v>5789</v>
      </c>
      <c r="G868" s="214">
        <v>0</v>
      </c>
      <c r="H868" s="214">
        <v>0</v>
      </c>
      <c r="I868" s="214">
        <v>0</v>
      </c>
      <c r="J868" s="214">
        <v>0</v>
      </c>
      <c r="K868" s="214">
        <v>0</v>
      </c>
      <c r="L868" s="214">
        <v>0</v>
      </c>
      <c r="M868" s="214">
        <v>0</v>
      </c>
      <c r="N868" s="214">
        <v>0</v>
      </c>
    </row>
    <row r="869" spans="1:14" x14ac:dyDescent="0.35">
      <c r="A869" t="s">
        <v>5757</v>
      </c>
      <c r="B869">
        <v>19125</v>
      </c>
      <c r="C869" t="s">
        <v>5754</v>
      </c>
      <c r="D869" t="s">
        <v>162</v>
      </c>
      <c r="E869" t="s">
        <v>1163</v>
      </c>
      <c r="F869" s="2" t="s">
        <v>5789</v>
      </c>
      <c r="G869" s="214">
        <v>980.88000000000011</v>
      </c>
      <c r="H869" s="214">
        <v>907.97000000000014</v>
      </c>
      <c r="I869" s="214">
        <v>2585.25</v>
      </c>
      <c r="J869" s="214">
        <v>3887.3</v>
      </c>
      <c r="K869" s="214">
        <v>2560.29</v>
      </c>
      <c r="L869" s="214">
        <v>1832.91</v>
      </c>
      <c r="M869" s="214">
        <v>15</v>
      </c>
      <c r="N869" s="214">
        <v>15</v>
      </c>
    </row>
    <row r="870" spans="1:14" x14ac:dyDescent="0.35">
      <c r="A870" t="s">
        <v>5757</v>
      </c>
      <c r="B870">
        <v>19115</v>
      </c>
      <c r="C870" t="s">
        <v>5754</v>
      </c>
      <c r="D870" t="s">
        <v>270</v>
      </c>
      <c r="E870" t="s">
        <v>1163</v>
      </c>
      <c r="F870" s="2" t="s">
        <v>5789</v>
      </c>
      <c r="G870" s="214">
        <v>79.199999999999989</v>
      </c>
      <c r="H870" s="214">
        <v>83.740000000000009</v>
      </c>
      <c r="I870" s="214">
        <v>1525.5</v>
      </c>
      <c r="J870" s="214">
        <v>3138.5</v>
      </c>
      <c r="K870" s="214">
        <v>306.5</v>
      </c>
      <c r="L870" s="214">
        <v>425.32</v>
      </c>
      <c r="M870" s="214">
        <v>6</v>
      </c>
      <c r="N870" s="214">
        <v>3</v>
      </c>
    </row>
    <row r="871" spans="1:14" x14ac:dyDescent="0.35">
      <c r="A871" t="s">
        <v>5757</v>
      </c>
      <c r="B871">
        <v>19135</v>
      </c>
      <c r="C871" t="s">
        <v>5754</v>
      </c>
      <c r="D871" t="s">
        <v>309</v>
      </c>
      <c r="E871" t="s">
        <v>1163</v>
      </c>
      <c r="F871" s="2" t="s">
        <v>5789</v>
      </c>
      <c r="G871" s="214">
        <v>306.24999999999994</v>
      </c>
      <c r="H871" s="214">
        <v>271.69000000000005</v>
      </c>
      <c r="I871" s="214">
        <v>2525.5</v>
      </c>
      <c r="J871" s="214">
        <v>3684.25</v>
      </c>
      <c r="K871" s="214">
        <v>2033</v>
      </c>
      <c r="L871" s="214">
        <v>930.55</v>
      </c>
      <c r="M871" s="214">
        <v>7</v>
      </c>
      <c r="N871" s="214">
        <v>6</v>
      </c>
    </row>
    <row r="872" spans="1:14" x14ac:dyDescent="0.35">
      <c r="A872" t="s">
        <v>5757</v>
      </c>
      <c r="B872">
        <v>19315</v>
      </c>
      <c r="C872" t="s">
        <v>5756</v>
      </c>
      <c r="D872" t="s">
        <v>139</v>
      </c>
      <c r="E872" t="s">
        <v>1163</v>
      </c>
      <c r="F872" s="2" t="s">
        <v>5789</v>
      </c>
      <c r="G872" s="214">
        <v>954.79000000000008</v>
      </c>
      <c r="H872" s="214">
        <v>931.41</v>
      </c>
      <c r="I872" s="214">
        <v>2529</v>
      </c>
      <c r="J872" s="214">
        <v>4578</v>
      </c>
      <c r="K872" s="214">
        <v>2902.5</v>
      </c>
      <c r="L872" s="214">
        <v>2292</v>
      </c>
      <c r="M872" s="214">
        <v>24</v>
      </c>
      <c r="N872" s="214">
        <v>24</v>
      </c>
    </row>
    <row r="873" spans="1:14" x14ac:dyDescent="0.35">
      <c r="A873" t="s">
        <v>5757</v>
      </c>
      <c r="B873">
        <v>10152</v>
      </c>
      <c r="C873" t="s">
        <v>5756</v>
      </c>
      <c r="D873" t="s">
        <v>204</v>
      </c>
      <c r="E873" t="s">
        <v>1163</v>
      </c>
      <c r="F873" s="2" t="s">
        <v>5789</v>
      </c>
      <c r="G873" s="214">
        <v>2256.0499999999997</v>
      </c>
      <c r="H873" s="214">
        <v>2210.4599999999991</v>
      </c>
      <c r="I873" s="214">
        <v>3970.4799999999991</v>
      </c>
      <c r="J873" s="214">
        <v>7356.010000000002</v>
      </c>
      <c r="K873" s="214">
        <v>8365.5499999999993</v>
      </c>
      <c r="L873" s="214">
        <v>5913.6599999999989</v>
      </c>
      <c r="M873" s="214">
        <v>37</v>
      </c>
      <c r="N873" s="214">
        <v>27</v>
      </c>
    </row>
    <row r="874" spans="1:14" x14ac:dyDescent="0.35">
      <c r="A874" t="s">
        <v>5757</v>
      </c>
      <c r="B874">
        <v>88165</v>
      </c>
      <c r="C874" t="s">
        <v>5756</v>
      </c>
      <c r="D874" t="s">
        <v>281</v>
      </c>
      <c r="E874" t="s">
        <v>1163</v>
      </c>
      <c r="F874" s="2" t="s">
        <v>5789</v>
      </c>
      <c r="G874" s="214">
        <v>2045.7700000000004</v>
      </c>
      <c r="H874" s="214">
        <v>2042.14</v>
      </c>
      <c r="I874" s="214">
        <v>3016.65</v>
      </c>
      <c r="J874" s="214">
        <v>6943</v>
      </c>
      <c r="K874" s="214">
        <v>5219.2</v>
      </c>
      <c r="L874" s="214">
        <v>4397.38</v>
      </c>
      <c r="M874" s="214">
        <v>74</v>
      </c>
      <c r="N874" s="214">
        <v>70</v>
      </c>
    </row>
    <row r="875" spans="1:14" x14ac:dyDescent="0.35">
      <c r="A875" t="s">
        <v>5757</v>
      </c>
      <c r="B875">
        <v>19505</v>
      </c>
      <c r="C875" t="s">
        <v>338</v>
      </c>
      <c r="D875" t="s">
        <v>338</v>
      </c>
      <c r="E875" t="s">
        <v>1163</v>
      </c>
      <c r="F875" s="2" t="s">
        <v>5789</v>
      </c>
      <c r="G875" s="214">
        <v>409.8</v>
      </c>
      <c r="H875" s="214">
        <v>397.74</v>
      </c>
      <c r="I875" s="214">
        <v>1574.25</v>
      </c>
      <c r="J875" s="214">
        <v>1594.25</v>
      </c>
      <c r="K875" s="214">
        <v>1247.79</v>
      </c>
      <c r="L875" s="214">
        <v>1079.49</v>
      </c>
      <c r="M875" s="214">
        <v>8</v>
      </c>
      <c r="N875" s="214">
        <v>6</v>
      </c>
    </row>
    <row r="876" spans="1:14" x14ac:dyDescent="0.35">
      <c r="A876" t="s">
        <v>5757</v>
      </c>
      <c r="B876">
        <v>19215</v>
      </c>
      <c r="C876" t="s">
        <v>5755</v>
      </c>
      <c r="D876" t="s">
        <v>69</v>
      </c>
      <c r="E876" t="s">
        <v>1163</v>
      </c>
      <c r="F876" s="2" t="s">
        <v>5789</v>
      </c>
      <c r="G876" s="214">
        <v>0</v>
      </c>
      <c r="H876" s="214">
        <v>0</v>
      </c>
      <c r="I876" s="214">
        <v>0</v>
      </c>
      <c r="J876" s="214">
        <v>0</v>
      </c>
      <c r="K876" s="214">
        <v>0</v>
      </c>
      <c r="L876" s="214">
        <v>0</v>
      </c>
      <c r="M876" s="214">
        <v>0</v>
      </c>
      <c r="N876" s="214">
        <v>0</v>
      </c>
    </row>
    <row r="877" spans="1:14" x14ac:dyDescent="0.35">
      <c r="A877" t="s">
        <v>5757</v>
      </c>
      <c r="B877">
        <v>19215</v>
      </c>
      <c r="C877" t="s">
        <v>5755</v>
      </c>
      <c r="D877" t="s">
        <v>70</v>
      </c>
      <c r="E877" t="s">
        <v>1163</v>
      </c>
      <c r="F877" s="2" t="s">
        <v>5789</v>
      </c>
      <c r="G877" s="214">
        <v>557.15000000000032</v>
      </c>
      <c r="H877" s="214">
        <v>524.03999999999985</v>
      </c>
      <c r="I877" s="214">
        <v>5262</v>
      </c>
      <c r="J877" s="214">
        <v>8995.25</v>
      </c>
      <c r="K877" s="214">
        <v>1726.25</v>
      </c>
      <c r="L877" s="214">
        <v>1699</v>
      </c>
      <c r="M877" s="214">
        <v>32</v>
      </c>
      <c r="N877" s="214">
        <v>31</v>
      </c>
    </row>
    <row r="878" spans="1:14" x14ac:dyDescent="0.35">
      <c r="A878" t="s">
        <v>5757</v>
      </c>
      <c r="B878">
        <v>19215</v>
      </c>
      <c r="C878" t="s">
        <v>5755</v>
      </c>
      <c r="D878" t="s">
        <v>110</v>
      </c>
      <c r="E878" t="s">
        <v>1163</v>
      </c>
      <c r="F878" s="2" t="s">
        <v>5789</v>
      </c>
      <c r="G878" s="214">
        <v>0</v>
      </c>
      <c r="H878" s="214">
        <v>0</v>
      </c>
      <c r="I878" s="214">
        <v>0</v>
      </c>
      <c r="J878" s="214">
        <v>0</v>
      </c>
      <c r="K878" s="214">
        <v>0</v>
      </c>
      <c r="L878" s="214">
        <v>0</v>
      </c>
      <c r="M878" s="214">
        <v>0</v>
      </c>
      <c r="N878" s="214">
        <v>0</v>
      </c>
    </row>
    <row r="879" spans="1:14" x14ac:dyDescent="0.35">
      <c r="A879" t="s">
        <v>5757</v>
      </c>
      <c r="B879">
        <v>19205</v>
      </c>
      <c r="C879" t="s">
        <v>5755</v>
      </c>
      <c r="D879" t="s">
        <v>227</v>
      </c>
      <c r="E879" t="s">
        <v>1163</v>
      </c>
      <c r="F879" s="2" t="s">
        <v>5789</v>
      </c>
      <c r="G879" s="214">
        <v>3.4899999999999993</v>
      </c>
      <c r="H879" s="214">
        <v>0.3</v>
      </c>
      <c r="I879" s="214">
        <v>1857.5</v>
      </c>
      <c r="J879" s="214">
        <v>3452</v>
      </c>
      <c r="K879" s="214">
        <v>0</v>
      </c>
      <c r="L879" s="214">
        <v>0</v>
      </c>
      <c r="M879" s="214">
        <v>1</v>
      </c>
      <c r="N879" s="214">
        <v>1</v>
      </c>
    </row>
    <row r="880" spans="1:14" x14ac:dyDescent="0.35">
      <c r="A880" t="s">
        <v>5757</v>
      </c>
      <c r="B880">
        <v>19205</v>
      </c>
      <c r="C880" t="s">
        <v>5755</v>
      </c>
      <c r="D880" t="s">
        <v>5042</v>
      </c>
      <c r="E880" t="s">
        <v>1163</v>
      </c>
      <c r="F880" s="2" t="s">
        <v>5789</v>
      </c>
      <c r="G880" s="214">
        <v>0</v>
      </c>
      <c r="H880" s="214">
        <v>0</v>
      </c>
      <c r="I880" s="214">
        <v>0</v>
      </c>
      <c r="J880" s="214">
        <v>0</v>
      </c>
      <c r="K880" s="214">
        <v>0</v>
      </c>
      <c r="L880" s="214">
        <v>0</v>
      </c>
      <c r="M880" s="214">
        <v>0</v>
      </c>
      <c r="N880" s="214">
        <v>0</v>
      </c>
    </row>
    <row r="881" spans="1:14" x14ac:dyDescent="0.35">
      <c r="A881" t="s">
        <v>5757</v>
      </c>
      <c r="B881">
        <v>19205</v>
      </c>
      <c r="C881" t="s">
        <v>5755</v>
      </c>
      <c r="D881" t="s">
        <v>5394</v>
      </c>
      <c r="E881" t="s">
        <v>1163</v>
      </c>
      <c r="F881" s="2" t="s">
        <v>5789</v>
      </c>
      <c r="G881" s="214">
        <v>521.43000000000006</v>
      </c>
      <c r="H881" s="214">
        <v>454.2700000000001</v>
      </c>
      <c r="I881" s="214">
        <v>0</v>
      </c>
      <c r="J881" s="214">
        <v>0</v>
      </c>
      <c r="K881" s="214">
        <v>772.5</v>
      </c>
      <c r="L881" s="214">
        <v>873</v>
      </c>
      <c r="M881" s="214">
        <v>6</v>
      </c>
      <c r="N881" s="214">
        <v>6</v>
      </c>
    </row>
    <row r="882" spans="1:14" x14ac:dyDescent="0.35">
      <c r="A882" t="s">
        <v>5757</v>
      </c>
      <c r="B882">
        <v>19215</v>
      </c>
      <c r="C882" t="s">
        <v>5755</v>
      </c>
      <c r="D882" t="s">
        <v>5071</v>
      </c>
      <c r="E882" t="s">
        <v>1163</v>
      </c>
      <c r="F882" s="2" t="s">
        <v>5789</v>
      </c>
      <c r="G882" s="214">
        <v>0</v>
      </c>
      <c r="H882" s="214">
        <v>0</v>
      </c>
      <c r="I882" s="214">
        <v>0</v>
      </c>
      <c r="J882" s="214">
        <v>0</v>
      </c>
      <c r="K882" s="214">
        <v>0</v>
      </c>
      <c r="L882" s="214">
        <v>0</v>
      </c>
      <c r="M882" s="214">
        <v>0</v>
      </c>
      <c r="N882" s="214">
        <v>0</v>
      </c>
    </row>
    <row r="883" spans="1:14" x14ac:dyDescent="0.35">
      <c r="A883" t="s">
        <v>5757</v>
      </c>
      <c r="B883">
        <v>19215</v>
      </c>
      <c r="C883" t="s">
        <v>5755</v>
      </c>
      <c r="D883" t="s">
        <v>5265</v>
      </c>
      <c r="E883" t="s">
        <v>1163</v>
      </c>
      <c r="F883" s="2" t="s">
        <v>5789</v>
      </c>
      <c r="G883" s="214">
        <v>260.01</v>
      </c>
      <c r="H883" s="214">
        <v>249.41</v>
      </c>
      <c r="I883" s="214">
        <v>0</v>
      </c>
      <c r="J883" s="214">
        <v>0</v>
      </c>
      <c r="K883" s="214">
        <v>2468.25</v>
      </c>
      <c r="L883" s="214">
        <v>1718</v>
      </c>
      <c r="M883" s="214">
        <v>9</v>
      </c>
      <c r="N883" s="214">
        <v>7</v>
      </c>
    </row>
    <row r="884" spans="1:14" x14ac:dyDescent="0.35">
      <c r="A884" t="s">
        <v>5757</v>
      </c>
      <c r="B884">
        <v>19215</v>
      </c>
      <c r="C884" t="s">
        <v>5755</v>
      </c>
      <c r="D884" t="s">
        <v>5396</v>
      </c>
      <c r="E884" t="s">
        <v>1163</v>
      </c>
      <c r="F884" s="2" t="s">
        <v>5789</v>
      </c>
      <c r="G884" s="214">
        <v>6.68</v>
      </c>
      <c r="H884" s="214">
        <v>0</v>
      </c>
      <c r="I884" s="214">
        <v>0</v>
      </c>
      <c r="J884" s="214">
        <v>0</v>
      </c>
      <c r="K884" s="214">
        <v>0</v>
      </c>
      <c r="L884" s="214">
        <v>0</v>
      </c>
      <c r="M884" s="214">
        <v>0</v>
      </c>
      <c r="N884" s="214">
        <v>0</v>
      </c>
    </row>
    <row r="885" spans="1:14" x14ac:dyDescent="0.35">
      <c r="A885" t="s">
        <v>5757</v>
      </c>
      <c r="B885">
        <v>19215</v>
      </c>
      <c r="C885" t="s">
        <v>5755</v>
      </c>
      <c r="D885" t="s">
        <v>5397</v>
      </c>
      <c r="E885" t="s">
        <v>1163</v>
      </c>
      <c r="F885" s="2" t="s">
        <v>5789</v>
      </c>
      <c r="G885" s="214">
        <v>0</v>
      </c>
      <c r="H885" s="214">
        <v>0</v>
      </c>
      <c r="I885" s="214">
        <v>0</v>
      </c>
      <c r="J885" s="214">
        <v>0</v>
      </c>
      <c r="K885" s="214">
        <v>0</v>
      </c>
      <c r="L885" s="214">
        <v>0</v>
      </c>
      <c r="M885" s="214">
        <v>0</v>
      </c>
      <c r="N885" s="214">
        <v>0</v>
      </c>
    </row>
    <row r="886" spans="1:14" x14ac:dyDescent="0.35">
      <c r="A886" t="s">
        <v>5757</v>
      </c>
      <c r="B886">
        <v>19215</v>
      </c>
      <c r="C886" t="s">
        <v>5755</v>
      </c>
      <c r="D886" t="s">
        <v>5753</v>
      </c>
      <c r="E886" t="s">
        <v>1163</v>
      </c>
      <c r="F886" s="2" t="s">
        <v>5789</v>
      </c>
      <c r="G886" s="214">
        <v>0</v>
      </c>
      <c r="H886" s="214">
        <v>0</v>
      </c>
      <c r="I886" s="214">
        <v>0</v>
      </c>
      <c r="J886" s="214">
        <v>0</v>
      </c>
      <c r="K886" s="214">
        <v>0</v>
      </c>
      <c r="L886" s="214">
        <v>0</v>
      </c>
      <c r="M886" s="214">
        <v>0</v>
      </c>
      <c r="N886" s="214">
        <v>0</v>
      </c>
    </row>
    <row r="887" spans="1:14" x14ac:dyDescent="0.35">
      <c r="A887" t="s">
        <v>5757</v>
      </c>
      <c r="B887">
        <v>19215</v>
      </c>
      <c r="C887" t="s">
        <v>5755</v>
      </c>
      <c r="D887" t="s">
        <v>5721</v>
      </c>
      <c r="E887" t="s">
        <v>1163</v>
      </c>
      <c r="F887" s="2" t="s">
        <v>5789</v>
      </c>
      <c r="G887" s="214">
        <v>304.31000000000006</v>
      </c>
      <c r="H887" s="214">
        <v>304.33000000000004</v>
      </c>
      <c r="I887" s="214">
        <v>0</v>
      </c>
      <c r="J887" s="214">
        <v>0</v>
      </c>
      <c r="K887" s="214">
        <v>0</v>
      </c>
      <c r="L887" s="214">
        <v>0</v>
      </c>
      <c r="M887" s="214">
        <v>4</v>
      </c>
      <c r="N887" s="214">
        <v>4</v>
      </c>
    </row>
    <row r="888" spans="1:14" x14ac:dyDescent="0.35">
      <c r="A888" t="s">
        <v>5757</v>
      </c>
      <c r="B888">
        <v>19215</v>
      </c>
      <c r="C888" t="s">
        <v>5755</v>
      </c>
      <c r="D888" t="s">
        <v>5752</v>
      </c>
      <c r="E888" t="s">
        <v>1163</v>
      </c>
      <c r="F888" s="2" t="s">
        <v>5789</v>
      </c>
      <c r="G888" s="214">
        <v>0</v>
      </c>
      <c r="H888" s="214">
        <v>0</v>
      </c>
      <c r="I888" s="214">
        <v>0</v>
      </c>
      <c r="J888" s="214">
        <v>0</v>
      </c>
      <c r="K888" s="214">
        <v>0</v>
      </c>
      <c r="L888" s="214">
        <v>0</v>
      </c>
      <c r="M888" s="214">
        <v>0</v>
      </c>
      <c r="N888" s="214">
        <v>0</v>
      </c>
    </row>
    <row r="889" spans="1:14" x14ac:dyDescent="0.35">
      <c r="A889" t="s">
        <v>5757</v>
      </c>
      <c r="B889">
        <v>19215</v>
      </c>
      <c r="C889" t="s">
        <v>5755</v>
      </c>
      <c r="D889" t="s">
        <v>5098</v>
      </c>
      <c r="E889" t="s">
        <v>1163</v>
      </c>
      <c r="F889" s="2" t="s">
        <v>5789</v>
      </c>
      <c r="G889" s="214">
        <v>86.15</v>
      </c>
      <c r="H889" s="214">
        <v>87.92</v>
      </c>
      <c r="I889" s="214">
        <v>0</v>
      </c>
      <c r="J889" s="214">
        <v>0</v>
      </c>
      <c r="K889" s="214">
        <v>619.5</v>
      </c>
      <c r="L889" s="214">
        <v>266</v>
      </c>
      <c r="M889" s="214">
        <v>4</v>
      </c>
      <c r="N889" s="214">
        <v>4</v>
      </c>
    </row>
    <row r="890" spans="1:14" x14ac:dyDescent="0.35">
      <c r="A890" t="s">
        <v>5757</v>
      </c>
      <c r="B890">
        <v>19220</v>
      </c>
      <c r="C890" t="s">
        <v>5755</v>
      </c>
      <c r="D890" t="s">
        <v>565</v>
      </c>
      <c r="E890" t="s">
        <v>1163</v>
      </c>
      <c r="F890" s="2" t="s">
        <v>5789</v>
      </c>
      <c r="G890" s="214">
        <v>520.02</v>
      </c>
      <c r="H890" s="214">
        <v>508.43999999999994</v>
      </c>
      <c r="I890" s="214">
        <v>0</v>
      </c>
      <c r="J890" s="214">
        <v>0</v>
      </c>
      <c r="K890" s="214">
        <v>0</v>
      </c>
      <c r="L890" s="214">
        <v>0</v>
      </c>
      <c r="M890" s="214">
        <v>12</v>
      </c>
      <c r="N890" s="214">
        <v>12</v>
      </c>
    </row>
    <row r="891" spans="1:14" x14ac:dyDescent="0.35">
      <c r="A891" t="s">
        <v>5757</v>
      </c>
      <c r="B891">
        <v>19225</v>
      </c>
      <c r="C891" t="s">
        <v>5755</v>
      </c>
      <c r="D891" t="s">
        <v>343</v>
      </c>
      <c r="E891" t="s">
        <v>1163</v>
      </c>
      <c r="F891" s="2" t="s">
        <v>5789</v>
      </c>
      <c r="G891" s="214">
        <v>247.71000000000004</v>
      </c>
      <c r="H891" s="214">
        <v>258.53000000000009</v>
      </c>
      <c r="I891" s="214">
        <v>1140.25</v>
      </c>
      <c r="J891" s="214">
        <v>2301.5</v>
      </c>
      <c r="K891" s="214">
        <v>844.5</v>
      </c>
      <c r="L891" s="214">
        <v>620.12</v>
      </c>
      <c r="M891" s="214">
        <v>5</v>
      </c>
      <c r="N891" s="214">
        <v>5</v>
      </c>
    </row>
    <row r="892" spans="1:14" x14ac:dyDescent="0.35">
      <c r="A892" t="s">
        <v>5757</v>
      </c>
      <c r="B892">
        <v>19235</v>
      </c>
      <c r="C892" t="s">
        <v>5755</v>
      </c>
      <c r="D892" t="s">
        <v>361</v>
      </c>
      <c r="E892" t="s">
        <v>1163</v>
      </c>
      <c r="F892" s="2" t="s">
        <v>5789</v>
      </c>
      <c r="G892" s="214">
        <v>680.02</v>
      </c>
      <c r="H892" s="214">
        <v>714.15999999999985</v>
      </c>
      <c r="I892" s="214">
        <v>1843.25</v>
      </c>
      <c r="J892" s="214">
        <v>4029.75</v>
      </c>
      <c r="K892" s="214">
        <v>2625.27</v>
      </c>
      <c r="L892" s="214">
        <v>1667.7099999999998</v>
      </c>
      <c r="M892" s="214">
        <v>18</v>
      </c>
      <c r="N892" s="214">
        <v>10</v>
      </c>
    </row>
    <row r="893" spans="1:14" x14ac:dyDescent="0.35">
      <c r="A893" t="s">
        <v>5757</v>
      </c>
      <c r="B893">
        <v>19325</v>
      </c>
      <c r="C893" t="s">
        <v>5755</v>
      </c>
      <c r="D893" t="s">
        <v>1257</v>
      </c>
      <c r="E893" t="s">
        <v>1163</v>
      </c>
      <c r="F893" s="2" t="s">
        <v>5789</v>
      </c>
      <c r="G893" s="214">
        <v>473.55</v>
      </c>
      <c r="H893" s="214">
        <v>482.76</v>
      </c>
      <c r="I893" s="214">
        <v>665.5</v>
      </c>
      <c r="J893" s="214">
        <v>2784</v>
      </c>
      <c r="K893" s="214">
        <v>799.35</v>
      </c>
      <c r="L893" s="214">
        <v>594</v>
      </c>
      <c r="M893" s="214">
        <v>9</v>
      </c>
      <c r="N893" s="214">
        <v>9</v>
      </c>
    </row>
    <row r="894" spans="1:14" x14ac:dyDescent="0.35">
      <c r="A894" t="s">
        <v>5757</v>
      </c>
      <c r="B894">
        <v>19145</v>
      </c>
      <c r="C894" t="s">
        <v>5754</v>
      </c>
      <c r="D894" t="s">
        <v>4</v>
      </c>
      <c r="E894" t="s">
        <v>1164</v>
      </c>
      <c r="F894" s="2" t="s">
        <v>5789</v>
      </c>
      <c r="G894" s="214">
        <v>113.49</v>
      </c>
      <c r="H894" s="214">
        <v>114.47999999999999</v>
      </c>
      <c r="I894" s="214">
        <v>2486.5</v>
      </c>
      <c r="J894" s="214">
        <v>4443.5</v>
      </c>
      <c r="K894" s="214">
        <v>1334.35</v>
      </c>
      <c r="L894" s="214">
        <v>524</v>
      </c>
      <c r="M894" s="214">
        <v>7</v>
      </c>
      <c r="N894" s="214">
        <v>6</v>
      </c>
    </row>
    <row r="895" spans="1:14" x14ac:dyDescent="0.35">
      <c r="A895" t="s">
        <v>5757</v>
      </c>
      <c r="B895">
        <v>19105</v>
      </c>
      <c r="C895" t="s">
        <v>5754</v>
      </c>
      <c r="D895" t="s">
        <v>35</v>
      </c>
      <c r="E895" t="s">
        <v>1164</v>
      </c>
      <c r="F895" s="2" t="s">
        <v>5789</v>
      </c>
      <c r="G895" s="214">
        <v>404.78</v>
      </c>
      <c r="H895" s="214">
        <v>411.15999999999991</v>
      </c>
      <c r="I895" s="214">
        <v>1983.5500000000002</v>
      </c>
      <c r="J895" s="214">
        <v>3597.17</v>
      </c>
      <c r="K895" s="214">
        <v>1539.6799999999998</v>
      </c>
      <c r="L895" s="214">
        <v>1178.3700000000001</v>
      </c>
      <c r="M895" s="214">
        <v>8</v>
      </c>
      <c r="N895" s="214">
        <v>8</v>
      </c>
    </row>
    <row r="896" spans="1:14" x14ac:dyDescent="0.35">
      <c r="A896" t="s">
        <v>5757</v>
      </c>
      <c r="B896">
        <v>19145</v>
      </c>
      <c r="C896" t="s">
        <v>5754</v>
      </c>
      <c r="D896" t="s">
        <v>63</v>
      </c>
      <c r="E896" t="s">
        <v>1164</v>
      </c>
      <c r="F896" s="2" t="s">
        <v>5789</v>
      </c>
      <c r="G896" s="214">
        <v>0</v>
      </c>
      <c r="H896" s="214">
        <v>0</v>
      </c>
      <c r="I896" s="214">
        <v>0</v>
      </c>
      <c r="J896" s="214">
        <v>0</v>
      </c>
      <c r="K896" s="214">
        <v>0</v>
      </c>
      <c r="L896" s="214">
        <v>0</v>
      </c>
      <c r="M896" s="214">
        <v>0</v>
      </c>
      <c r="N896" s="214">
        <v>0</v>
      </c>
    </row>
    <row r="897" spans="1:14" x14ac:dyDescent="0.35">
      <c r="A897" t="s">
        <v>5757</v>
      </c>
      <c r="B897">
        <v>19125</v>
      </c>
      <c r="C897" t="s">
        <v>5754</v>
      </c>
      <c r="D897" t="s">
        <v>162</v>
      </c>
      <c r="E897" t="s">
        <v>1164</v>
      </c>
      <c r="F897" s="2" t="s">
        <v>5789</v>
      </c>
      <c r="G897" s="214">
        <v>766.18999999999983</v>
      </c>
      <c r="H897" s="214">
        <v>800.16000000000008</v>
      </c>
      <c r="I897" s="214">
        <v>2938.5</v>
      </c>
      <c r="J897" s="214">
        <v>4442.05</v>
      </c>
      <c r="K897" s="214">
        <v>3624.53</v>
      </c>
      <c r="L897" s="214">
        <v>2373.17</v>
      </c>
      <c r="M897" s="214">
        <v>19</v>
      </c>
      <c r="N897" s="214">
        <v>18</v>
      </c>
    </row>
    <row r="898" spans="1:14" x14ac:dyDescent="0.35">
      <c r="A898" t="s">
        <v>5757</v>
      </c>
      <c r="B898">
        <v>19115</v>
      </c>
      <c r="C898" t="s">
        <v>5754</v>
      </c>
      <c r="D898" t="s">
        <v>270</v>
      </c>
      <c r="E898" t="s">
        <v>1164</v>
      </c>
      <c r="F898" s="2" t="s">
        <v>5789</v>
      </c>
      <c r="G898" s="214">
        <v>768.11000000000013</v>
      </c>
      <c r="H898" s="214">
        <v>679.08</v>
      </c>
      <c r="I898" s="214">
        <v>1678.25</v>
      </c>
      <c r="J898" s="214">
        <v>3360.75</v>
      </c>
      <c r="K898" s="214">
        <v>2259.25</v>
      </c>
      <c r="L898" s="214">
        <v>1822.43</v>
      </c>
      <c r="M898" s="214">
        <v>16</v>
      </c>
      <c r="N898" s="214">
        <v>15</v>
      </c>
    </row>
    <row r="899" spans="1:14" x14ac:dyDescent="0.35">
      <c r="A899" t="s">
        <v>5757</v>
      </c>
      <c r="B899">
        <v>19135</v>
      </c>
      <c r="C899" t="s">
        <v>5754</v>
      </c>
      <c r="D899" t="s">
        <v>309</v>
      </c>
      <c r="E899" t="s">
        <v>1164</v>
      </c>
      <c r="F899" s="2" t="s">
        <v>5789</v>
      </c>
      <c r="G899" s="214">
        <v>736.52999999999986</v>
      </c>
      <c r="H899" s="214">
        <v>763.21</v>
      </c>
      <c r="I899" s="214">
        <v>2882.25</v>
      </c>
      <c r="J899" s="214">
        <v>3969.75</v>
      </c>
      <c r="K899" s="214">
        <v>2436.1999999999998</v>
      </c>
      <c r="L899" s="214">
        <v>1551.8400000000001</v>
      </c>
      <c r="M899" s="214">
        <v>13</v>
      </c>
      <c r="N899" s="214">
        <v>10</v>
      </c>
    </row>
    <row r="900" spans="1:14" x14ac:dyDescent="0.35">
      <c r="A900" t="s">
        <v>5757</v>
      </c>
      <c r="B900">
        <v>19315</v>
      </c>
      <c r="C900" t="s">
        <v>5756</v>
      </c>
      <c r="D900" t="s">
        <v>139</v>
      </c>
      <c r="E900" t="s">
        <v>1164</v>
      </c>
      <c r="F900" s="2" t="s">
        <v>5789</v>
      </c>
      <c r="G900" s="214">
        <v>458.29000000000008</v>
      </c>
      <c r="H900" s="214">
        <v>419.24999999999994</v>
      </c>
      <c r="I900" s="214">
        <v>1489</v>
      </c>
      <c r="J900" s="214">
        <v>3663</v>
      </c>
      <c r="K900" s="214">
        <v>1562.25</v>
      </c>
      <c r="L900" s="214">
        <v>1559</v>
      </c>
      <c r="M900" s="214">
        <v>17</v>
      </c>
      <c r="N900" s="214">
        <v>16</v>
      </c>
    </row>
    <row r="901" spans="1:14" x14ac:dyDescent="0.35">
      <c r="A901" t="s">
        <v>5757</v>
      </c>
      <c r="B901">
        <v>10152</v>
      </c>
      <c r="C901" t="s">
        <v>5756</v>
      </c>
      <c r="D901" t="s">
        <v>204</v>
      </c>
      <c r="E901" t="s">
        <v>1164</v>
      </c>
      <c r="F901" s="2" t="s">
        <v>5789</v>
      </c>
      <c r="G901" s="214">
        <v>2111.6899999999991</v>
      </c>
      <c r="H901" s="214">
        <v>2108.48</v>
      </c>
      <c r="I901" s="214">
        <v>5896.5999999999985</v>
      </c>
      <c r="J901" s="214">
        <v>8432.8799999999992</v>
      </c>
      <c r="K901" s="214">
        <v>6922.5999999999995</v>
      </c>
      <c r="L901" s="214">
        <v>6001.8700000000008</v>
      </c>
      <c r="M901" s="214">
        <v>29</v>
      </c>
      <c r="N901" s="214">
        <v>23</v>
      </c>
    </row>
    <row r="902" spans="1:14" x14ac:dyDescent="0.35">
      <c r="A902" t="s">
        <v>5757</v>
      </c>
      <c r="B902">
        <v>88165</v>
      </c>
      <c r="C902" t="s">
        <v>5756</v>
      </c>
      <c r="D902" t="s">
        <v>281</v>
      </c>
      <c r="E902" t="s">
        <v>1164</v>
      </c>
      <c r="F902" s="2" t="s">
        <v>5789</v>
      </c>
      <c r="G902" s="214">
        <v>3298.1300000000006</v>
      </c>
      <c r="H902" s="214">
        <v>3238.5099999999993</v>
      </c>
      <c r="I902" s="214">
        <v>3700</v>
      </c>
      <c r="J902" s="214">
        <v>6727.5</v>
      </c>
      <c r="K902" s="214">
        <v>6587.8199999999988</v>
      </c>
      <c r="L902" s="214">
        <v>5323.1500000000005</v>
      </c>
      <c r="M902" s="214">
        <v>123</v>
      </c>
      <c r="N902" s="214">
        <v>114</v>
      </c>
    </row>
    <row r="903" spans="1:14" x14ac:dyDescent="0.35">
      <c r="A903" t="s">
        <v>5757</v>
      </c>
      <c r="B903">
        <v>19505</v>
      </c>
      <c r="C903" t="s">
        <v>338</v>
      </c>
      <c r="D903" t="s">
        <v>338</v>
      </c>
      <c r="E903" t="s">
        <v>1164</v>
      </c>
      <c r="F903" s="2" t="s">
        <v>5789</v>
      </c>
      <c r="G903" s="214">
        <v>370.24</v>
      </c>
      <c r="H903" s="214">
        <v>389.65999999999991</v>
      </c>
      <c r="I903" s="214">
        <v>2034</v>
      </c>
      <c r="J903" s="214">
        <v>2050</v>
      </c>
      <c r="K903" s="214">
        <v>1505.8700000000001</v>
      </c>
      <c r="L903" s="214">
        <v>1275.19</v>
      </c>
      <c r="M903" s="214">
        <v>14</v>
      </c>
      <c r="N903" s="214">
        <v>12</v>
      </c>
    </row>
    <row r="904" spans="1:14" x14ac:dyDescent="0.35">
      <c r="A904" t="s">
        <v>5757</v>
      </c>
      <c r="B904">
        <v>19215</v>
      </c>
      <c r="C904" t="s">
        <v>5755</v>
      </c>
      <c r="D904" t="s">
        <v>69</v>
      </c>
      <c r="E904" t="s">
        <v>1164</v>
      </c>
      <c r="F904" s="2" t="s">
        <v>5789</v>
      </c>
      <c r="G904" s="214">
        <v>0</v>
      </c>
      <c r="H904" s="214">
        <v>0</v>
      </c>
      <c r="I904" s="214">
        <v>0</v>
      </c>
      <c r="J904" s="214">
        <v>0</v>
      </c>
      <c r="K904" s="214">
        <v>0</v>
      </c>
      <c r="L904" s="214">
        <v>0</v>
      </c>
      <c r="M904" s="214">
        <v>0</v>
      </c>
      <c r="N904" s="214">
        <v>0</v>
      </c>
    </row>
    <row r="905" spans="1:14" x14ac:dyDescent="0.35">
      <c r="A905" t="s">
        <v>5757</v>
      </c>
      <c r="B905">
        <v>19215</v>
      </c>
      <c r="C905" t="s">
        <v>5755</v>
      </c>
      <c r="D905" t="s">
        <v>70</v>
      </c>
      <c r="E905" t="s">
        <v>1164</v>
      </c>
      <c r="F905" s="2" t="s">
        <v>5789</v>
      </c>
      <c r="G905" s="214">
        <v>303.37000000000006</v>
      </c>
      <c r="H905" s="214">
        <v>292.5</v>
      </c>
      <c r="I905" s="214">
        <v>6024.73</v>
      </c>
      <c r="J905" s="214">
        <v>9551.2999999999993</v>
      </c>
      <c r="K905" s="214">
        <v>578.15</v>
      </c>
      <c r="L905" s="214">
        <v>813</v>
      </c>
      <c r="M905" s="214">
        <v>24</v>
      </c>
      <c r="N905" s="214">
        <v>21</v>
      </c>
    </row>
    <row r="906" spans="1:14" x14ac:dyDescent="0.35">
      <c r="A906" t="s">
        <v>5757</v>
      </c>
      <c r="B906">
        <v>19215</v>
      </c>
      <c r="C906" t="s">
        <v>5755</v>
      </c>
      <c r="D906" t="s">
        <v>110</v>
      </c>
      <c r="E906" t="s">
        <v>1164</v>
      </c>
      <c r="F906" s="2" t="s">
        <v>5789</v>
      </c>
      <c r="G906" s="214">
        <v>0</v>
      </c>
      <c r="H906" s="214">
        <v>0</v>
      </c>
      <c r="I906" s="214">
        <v>0</v>
      </c>
      <c r="J906" s="214">
        <v>0</v>
      </c>
      <c r="K906" s="214">
        <v>0</v>
      </c>
      <c r="L906" s="214">
        <v>0</v>
      </c>
      <c r="M906" s="214">
        <v>0</v>
      </c>
      <c r="N906" s="214">
        <v>0</v>
      </c>
    </row>
    <row r="907" spans="1:14" x14ac:dyDescent="0.35">
      <c r="A907" t="s">
        <v>5757</v>
      </c>
      <c r="B907">
        <v>19205</v>
      </c>
      <c r="C907" t="s">
        <v>5755</v>
      </c>
      <c r="D907" t="s">
        <v>227</v>
      </c>
      <c r="E907" t="s">
        <v>1164</v>
      </c>
      <c r="F907" s="2" t="s">
        <v>5789</v>
      </c>
      <c r="G907" s="214">
        <v>49.14</v>
      </c>
      <c r="H907" s="214">
        <v>49.14</v>
      </c>
      <c r="I907" s="214">
        <v>2283.5</v>
      </c>
      <c r="J907" s="214">
        <v>3845.5</v>
      </c>
      <c r="K907" s="214">
        <v>1880.95</v>
      </c>
      <c r="L907" s="214">
        <v>1190</v>
      </c>
      <c r="M907" s="214">
        <v>1</v>
      </c>
      <c r="N907" s="214">
        <v>1</v>
      </c>
    </row>
    <row r="908" spans="1:14" x14ac:dyDescent="0.35">
      <c r="A908" t="s">
        <v>5757</v>
      </c>
      <c r="B908">
        <v>19205</v>
      </c>
      <c r="C908" t="s">
        <v>5755</v>
      </c>
      <c r="D908" t="s">
        <v>5042</v>
      </c>
      <c r="E908" t="s">
        <v>1164</v>
      </c>
      <c r="F908" s="2" t="s">
        <v>5789</v>
      </c>
      <c r="G908" s="214">
        <v>0</v>
      </c>
      <c r="H908" s="214">
        <v>0</v>
      </c>
      <c r="I908" s="214">
        <v>0</v>
      </c>
      <c r="J908" s="214">
        <v>0</v>
      </c>
      <c r="K908" s="214">
        <v>0</v>
      </c>
      <c r="L908" s="214">
        <v>0</v>
      </c>
      <c r="M908" s="214">
        <v>0</v>
      </c>
      <c r="N908" s="214">
        <v>0</v>
      </c>
    </row>
    <row r="909" spans="1:14" x14ac:dyDescent="0.35">
      <c r="A909" t="s">
        <v>5757</v>
      </c>
      <c r="B909">
        <v>19205</v>
      </c>
      <c r="C909" t="s">
        <v>5755</v>
      </c>
      <c r="D909" t="s">
        <v>5394</v>
      </c>
      <c r="E909" t="s">
        <v>1164</v>
      </c>
      <c r="F909" s="2" t="s">
        <v>5789</v>
      </c>
      <c r="G909" s="214">
        <v>552.57999999999993</v>
      </c>
      <c r="H909" s="214">
        <v>481.36999999999995</v>
      </c>
      <c r="I909" s="214">
        <v>0</v>
      </c>
      <c r="J909" s="214">
        <v>0</v>
      </c>
      <c r="K909" s="214">
        <v>1192.5</v>
      </c>
      <c r="L909" s="214">
        <v>699</v>
      </c>
      <c r="M909" s="214">
        <v>6</v>
      </c>
      <c r="N909" s="214">
        <v>6</v>
      </c>
    </row>
    <row r="910" spans="1:14" x14ac:dyDescent="0.35">
      <c r="A910" t="s">
        <v>5757</v>
      </c>
      <c r="B910">
        <v>19215</v>
      </c>
      <c r="C910" t="s">
        <v>5755</v>
      </c>
      <c r="D910" t="s">
        <v>5071</v>
      </c>
      <c r="E910" t="s">
        <v>1164</v>
      </c>
      <c r="F910" s="2" t="s">
        <v>5789</v>
      </c>
      <c r="G910" s="214">
        <v>0</v>
      </c>
      <c r="H910" s="214">
        <v>0</v>
      </c>
      <c r="I910" s="214">
        <v>0</v>
      </c>
      <c r="J910" s="214">
        <v>0</v>
      </c>
      <c r="K910" s="214">
        <v>0</v>
      </c>
      <c r="L910" s="214">
        <v>0</v>
      </c>
      <c r="M910" s="214">
        <v>0</v>
      </c>
      <c r="N910" s="214">
        <v>0</v>
      </c>
    </row>
    <row r="911" spans="1:14" x14ac:dyDescent="0.35">
      <c r="A911" t="s">
        <v>5757</v>
      </c>
      <c r="B911">
        <v>19215</v>
      </c>
      <c r="C911" t="s">
        <v>5755</v>
      </c>
      <c r="D911" t="s">
        <v>5265</v>
      </c>
      <c r="E911" t="s">
        <v>1164</v>
      </c>
      <c r="F911" s="2" t="s">
        <v>5789</v>
      </c>
      <c r="G911" s="214">
        <v>363.42999999999995</v>
      </c>
      <c r="H911" s="214">
        <v>499.85</v>
      </c>
      <c r="I911" s="214">
        <v>0</v>
      </c>
      <c r="J911" s="214">
        <v>0</v>
      </c>
      <c r="K911" s="214">
        <v>537.25</v>
      </c>
      <c r="L911" s="214">
        <v>374</v>
      </c>
      <c r="M911" s="214">
        <v>11</v>
      </c>
      <c r="N911" s="214">
        <v>11</v>
      </c>
    </row>
    <row r="912" spans="1:14" x14ac:dyDescent="0.35">
      <c r="A912" t="s">
        <v>5757</v>
      </c>
      <c r="B912">
        <v>19215</v>
      </c>
      <c r="C912" t="s">
        <v>5755</v>
      </c>
      <c r="D912" t="s">
        <v>5396</v>
      </c>
      <c r="E912" t="s">
        <v>1164</v>
      </c>
      <c r="F912" s="2" t="s">
        <v>5789</v>
      </c>
      <c r="G912" s="214">
        <v>19.87</v>
      </c>
      <c r="H912" s="214">
        <v>14.44</v>
      </c>
      <c r="I912" s="214">
        <v>0</v>
      </c>
      <c r="J912" s="214">
        <v>0</v>
      </c>
      <c r="K912" s="214">
        <v>275.5</v>
      </c>
      <c r="L912" s="214">
        <v>385</v>
      </c>
      <c r="M912" s="214">
        <v>2</v>
      </c>
      <c r="N912" s="214">
        <v>2</v>
      </c>
    </row>
    <row r="913" spans="1:14" x14ac:dyDescent="0.35">
      <c r="A913" t="s">
        <v>5757</v>
      </c>
      <c r="B913">
        <v>19215</v>
      </c>
      <c r="C913" t="s">
        <v>5755</v>
      </c>
      <c r="D913" t="s">
        <v>5397</v>
      </c>
      <c r="E913" t="s">
        <v>1164</v>
      </c>
      <c r="F913" s="2" t="s">
        <v>5789</v>
      </c>
      <c r="G913" s="214">
        <v>314.83000000000004</v>
      </c>
      <c r="H913" s="214">
        <v>338.34000000000003</v>
      </c>
      <c r="I913" s="214">
        <v>0</v>
      </c>
      <c r="J913" s="214">
        <v>0</v>
      </c>
      <c r="K913" s="214">
        <v>2174</v>
      </c>
      <c r="L913" s="214">
        <v>1639</v>
      </c>
      <c r="M913" s="214">
        <v>11</v>
      </c>
      <c r="N913" s="214">
        <v>11</v>
      </c>
    </row>
    <row r="914" spans="1:14" x14ac:dyDescent="0.35">
      <c r="A914" t="s">
        <v>5757</v>
      </c>
      <c r="B914">
        <v>19215</v>
      </c>
      <c r="C914" t="s">
        <v>5755</v>
      </c>
      <c r="D914" t="s">
        <v>5753</v>
      </c>
      <c r="E914" t="s">
        <v>1164</v>
      </c>
      <c r="F914" s="2" t="s">
        <v>5789</v>
      </c>
      <c r="G914" s="214">
        <v>0</v>
      </c>
      <c r="H914" s="214">
        <v>0</v>
      </c>
      <c r="I914" s="214">
        <v>0</v>
      </c>
      <c r="J914" s="214">
        <v>0</v>
      </c>
      <c r="K914" s="214">
        <v>0</v>
      </c>
      <c r="L914" s="214">
        <v>0</v>
      </c>
      <c r="M914" s="214">
        <v>0</v>
      </c>
      <c r="N914" s="214">
        <v>0</v>
      </c>
    </row>
    <row r="915" spans="1:14" x14ac:dyDescent="0.35">
      <c r="A915" t="s">
        <v>5757</v>
      </c>
      <c r="B915">
        <v>19215</v>
      </c>
      <c r="C915" t="s">
        <v>5755</v>
      </c>
      <c r="D915" t="s">
        <v>5721</v>
      </c>
      <c r="E915" t="s">
        <v>1164</v>
      </c>
      <c r="F915" s="2" t="s">
        <v>5789</v>
      </c>
      <c r="G915" s="214">
        <v>47.5</v>
      </c>
      <c r="H915" s="214">
        <v>47.870000000000005</v>
      </c>
      <c r="I915" s="214">
        <v>0</v>
      </c>
      <c r="J915" s="214">
        <v>0</v>
      </c>
      <c r="K915" s="214">
        <v>0</v>
      </c>
      <c r="L915" s="214">
        <v>0</v>
      </c>
      <c r="M915" s="214">
        <v>2</v>
      </c>
      <c r="N915" s="214">
        <v>1</v>
      </c>
    </row>
    <row r="916" spans="1:14" x14ac:dyDescent="0.35">
      <c r="A916" t="s">
        <v>5757</v>
      </c>
      <c r="B916">
        <v>19215</v>
      </c>
      <c r="C916" t="s">
        <v>5755</v>
      </c>
      <c r="D916" t="s">
        <v>5752</v>
      </c>
      <c r="E916" t="s">
        <v>1164</v>
      </c>
      <c r="F916" s="2" t="s">
        <v>5789</v>
      </c>
      <c r="G916" s="214">
        <v>207.92000000000002</v>
      </c>
      <c r="H916" s="214">
        <v>198.81</v>
      </c>
      <c r="I916" s="214">
        <v>0</v>
      </c>
      <c r="J916" s="214">
        <v>0</v>
      </c>
      <c r="K916" s="214">
        <v>0</v>
      </c>
      <c r="L916" s="214">
        <v>0</v>
      </c>
      <c r="M916" s="214">
        <v>6</v>
      </c>
      <c r="N916" s="214">
        <v>6</v>
      </c>
    </row>
    <row r="917" spans="1:14" x14ac:dyDescent="0.35">
      <c r="A917" t="s">
        <v>5757</v>
      </c>
      <c r="B917">
        <v>19215</v>
      </c>
      <c r="C917" t="s">
        <v>5755</v>
      </c>
      <c r="D917" t="s">
        <v>5098</v>
      </c>
      <c r="E917" t="s">
        <v>1164</v>
      </c>
      <c r="F917" s="2" t="s">
        <v>5789</v>
      </c>
      <c r="G917" s="214">
        <v>102.06</v>
      </c>
      <c r="H917" s="214">
        <v>76.95999999999998</v>
      </c>
      <c r="I917" s="214">
        <v>0</v>
      </c>
      <c r="J917" s="214">
        <v>0</v>
      </c>
      <c r="K917" s="214">
        <v>737.32999999999993</v>
      </c>
      <c r="L917" s="214">
        <v>382</v>
      </c>
      <c r="M917" s="214">
        <v>9</v>
      </c>
      <c r="N917" s="214">
        <v>8</v>
      </c>
    </row>
    <row r="918" spans="1:14" x14ac:dyDescent="0.35">
      <c r="A918" t="s">
        <v>5757</v>
      </c>
      <c r="B918">
        <v>19220</v>
      </c>
      <c r="C918" t="s">
        <v>5755</v>
      </c>
      <c r="D918" t="s">
        <v>565</v>
      </c>
      <c r="E918" t="s">
        <v>1164</v>
      </c>
      <c r="F918" s="2" t="s">
        <v>5789</v>
      </c>
      <c r="G918" s="214">
        <v>0.27</v>
      </c>
      <c r="H918" s="214">
        <v>0.27</v>
      </c>
      <c r="I918" s="214">
        <v>0</v>
      </c>
      <c r="J918" s="214">
        <v>0</v>
      </c>
      <c r="K918" s="214">
        <v>0</v>
      </c>
      <c r="L918" s="214">
        <v>0</v>
      </c>
      <c r="M918" s="214">
        <v>0</v>
      </c>
      <c r="N918" s="214">
        <v>0</v>
      </c>
    </row>
    <row r="919" spans="1:14" x14ac:dyDescent="0.35">
      <c r="A919" t="s">
        <v>5757</v>
      </c>
      <c r="B919">
        <v>19225</v>
      </c>
      <c r="C919" t="s">
        <v>5755</v>
      </c>
      <c r="D919" t="s">
        <v>343</v>
      </c>
      <c r="E919" t="s">
        <v>1164</v>
      </c>
      <c r="F919" s="2" t="s">
        <v>5789</v>
      </c>
      <c r="G919" s="214">
        <v>274.11999999999995</v>
      </c>
      <c r="H919" s="214">
        <v>267.68</v>
      </c>
      <c r="I919" s="214">
        <v>1382.25</v>
      </c>
      <c r="J919" s="214">
        <v>2652.25</v>
      </c>
      <c r="K919" s="214">
        <v>1427.03</v>
      </c>
      <c r="L919" s="214">
        <v>851.28</v>
      </c>
      <c r="M919" s="214">
        <v>12</v>
      </c>
      <c r="N919" s="214">
        <v>12</v>
      </c>
    </row>
    <row r="920" spans="1:14" x14ac:dyDescent="0.35">
      <c r="A920" t="s">
        <v>5757</v>
      </c>
      <c r="B920">
        <v>19235</v>
      </c>
      <c r="C920" t="s">
        <v>5755</v>
      </c>
      <c r="D920" t="s">
        <v>361</v>
      </c>
      <c r="E920" t="s">
        <v>1164</v>
      </c>
      <c r="F920" s="2" t="s">
        <v>5789</v>
      </c>
      <c r="G920" s="214">
        <v>834.99999999999989</v>
      </c>
      <c r="H920" s="214">
        <v>886.57</v>
      </c>
      <c r="I920" s="214">
        <v>2230.5</v>
      </c>
      <c r="J920" s="214">
        <v>4814.25</v>
      </c>
      <c r="K920" s="214">
        <v>1328.5</v>
      </c>
      <c r="L920" s="214">
        <v>1023.17</v>
      </c>
      <c r="M920" s="214">
        <v>13</v>
      </c>
      <c r="N920" s="214">
        <v>11</v>
      </c>
    </row>
    <row r="921" spans="1:14" x14ac:dyDescent="0.35">
      <c r="A921" t="s">
        <v>5757</v>
      </c>
      <c r="B921">
        <v>19325</v>
      </c>
      <c r="C921" t="s">
        <v>5755</v>
      </c>
      <c r="D921" t="s">
        <v>1257</v>
      </c>
      <c r="E921" t="s">
        <v>1164</v>
      </c>
      <c r="F921" s="2" t="s">
        <v>5789</v>
      </c>
      <c r="G921" s="214">
        <v>128.22</v>
      </c>
      <c r="H921" s="214">
        <v>126.94</v>
      </c>
      <c r="I921" s="214">
        <v>411</v>
      </c>
      <c r="J921" s="214">
        <v>1200</v>
      </c>
      <c r="K921" s="214">
        <v>259</v>
      </c>
      <c r="L921" s="214">
        <v>181</v>
      </c>
      <c r="M921" s="214">
        <v>6</v>
      </c>
      <c r="N921" s="214">
        <v>6</v>
      </c>
    </row>
    <row r="922" spans="1:14" x14ac:dyDescent="0.35">
      <c r="A922" t="s">
        <v>5757</v>
      </c>
      <c r="B922">
        <v>19145</v>
      </c>
      <c r="C922" t="s">
        <v>5754</v>
      </c>
      <c r="D922" t="s">
        <v>4</v>
      </c>
      <c r="E922" t="s">
        <v>1165</v>
      </c>
      <c r="F922" s="2" t="s">
        <v>5789</v>
      </c>
      <c r="G922" s="214">
        <v>508.93</v>
      </c>
      <c r="H922" s="214">
        <v>525.47</v>
      </c>
      <c r="I922" s="214">
        <v>2486.5</v>
      </c>
      <c r="J922" s="214">
        <v>4443.5</v>
      </c>
      <c r="K922" s="214">
        <v>1807.75</v>
      </c>
      <c r="L922" s="214">
        <v>1009</v>
      </c>
      <c r="M922" s="214">
        <v>10</v>
      </c>
      <c r="N922" s="214">
        <v>9</v>
      </c>
    </row>
    <row r="923" spans="1:14" x14ac:dyDescent="0.35">
      <c r="A923" t="s">
        <v>5757</v>
      </c>
      <c r="B923">
        <v>19105</v>
      </c>
      <c r="C923" t="s">
        <v>5754</v>
      </c>
      <c r="D923" t="s">
        <v>35</v>
      </c>
      <c r="E923" t="s">
        <v>1165</v>
      </c>
      <c r="F923" s="2" t="s">
        <v>5789</v>
      </c>
      <c r="G923" s="214">
        <v>627.18999999999994</v>
      </c>
      <c r="H923" s="214">
        <v>661.41999999999985</v>
      </c>
      <c r="I923" s="214">
        <v>1983.5500000000002</v>
      </c>
      <c r="J923" s="214">
        <v>3597.17</v>
      </c>
      <c r="K923" s="214">
        <v>3663.34</v>
      </c>
      <c r="L923" s="214">
        <v>2337.87</v>
      </c>
      <c r="M923" s="214">
        <v>13</v>
      </c>
      <c r="N923" s="214">
        <v>12</v>
      </c>
    </row>
    <row r="924" spans="1:14" x14ac:dyDescent="0.35">
      <c r="A924" t="s">
        <v>5757</v>
      </c>
      <c r="B924">
        <v>19145</v>
      </c>
      <c r="C924" t="s">
        <v>5754</v>
      </c>
      <c r="D924" t="s">
        <v>63</v>
      </c>
      <c r="E924" t="s">
        <v>1165</v>
      </c>
      <c r="F924" s="2" t="s">
        <v>5789</v>
      </c>
      <c r="G924" s="214">
        <v>0.68</v>
      </c>
      <c r="H924" s="214">
        <v>0.55000000000000004</v>
      </c>
      <c r="I924" s="214">
        <v>0</v>
      </c>
      <c r="J924" s="214">
        <v>0</v>
      </c>
      <c r="K924" s="214">
        <v>0</v>
      </c>
      <c r="L924" s="214">
        <v>0</v>
      </c>
      <c r="M924" s="214">
        <v>0</v>
      </c>
      <c r="N924" s="214">
        <v>0</v>
      </c>
    </row>
    <row r="925" spans="1:14" x14ac:dyDescent="0.35">
      <c r="A925" t="s">
        <v>5757</v>
      </c>
      <c r="B925">
        <v>19125</v>
      </c>
      <c r="C925" t="s">
        <v>5754</v>
      </c>
      <c r="D925" t="s">
        <v>162</v>
      </c>
      <c r="E925" t="s">
        <v>1165</v>
      </c>
      <c r="F925" s="2" t="s">
        <v>5789</v>
      </c>
      <c r="G925" s="214">
        <v>2000.2300000000002</v>
      </c>
      <c r="H925" s="214">
        <v>2112.1099999999997</v>
      </c>
      <c r="I925" s="214">
        <v>2938.5</v>
      </c>
      <c r="J925" s="214">
        <v>4442.05</v>
      </c>
      <c r="K925" s="214">
        <v>3102.38</v>
      </c>
      <c r="L925" s="214">
        <v>2882.18</v>
      </c>
      <c r="M925" s="214">
        <v>35</v>
      </c>
      <c r="N925" s="214">
        <v>33</v>
      </c>
    </row>
    <row r="926" spans="1:14" x14ac:dyDescent="0.35">
      <c r="A926" t="s">
        <v>5757</v>
      </c>
      <c r="B926">
        <v>19115</v>
      </c>
      <c r="C926" t="s">
        <v>5754</v>
      </c>
      <c r="D926" t="s">
        <v>270</v>
      </c>
      <c r="E926" t="s">
        <v>1165</v>
      </c>
      <c r="F926" s="2" t="s">
        <v>5789</v>
      </c>
      <c r="G926" s="214">
        <v>489.29000000000008</v>
      </c>
      <c r="H926" s="214">
        <v>450.62</v>
      </c>
      <c r="I926" s="214">
        <v>1678.25</v>
      </c>
      <c r="J926" s="214">
        <v>3360.75</v>
      </c>
      <c r="K926" s="214">
        <v>275.25</v>
      </c>
      <c r="L926" s="214">
        <v>325.8</v>
      </c>
      <c r="M926" s="214">
        <v>10</v>
      </c>
      <c r="N926" s="214">
        <v>9</v>
      </c>
    </row>
    <row r="927" spans="1:14" x14ac:dyDescent="0.35">
      <c r="A927" t="s">
        <v>5757</v>
      </c>
      <c r="B927">
        <v>19135</v>
      </c>
      <c r="C927" t="s">
        <v>5754</v>
      </c>
      <c r="D927" t="s">
        <v>309</v>
      </c>
      <c r="E927" t="s">
        <v>1165</v>
      </c>
      <c r="F927" s="2" t="s">
        <v>5789</v>
      </c>
      <c r="G927" s="214">
        <v>1486.0400000000004</v>
      </c>
      <c r="H927" s="214">
        <v>1500.9199999999994</v>
      </c>
      <c r="I927" s="214">
        <v>2882.25</v>
      </c>
      <c r="J927" s="214">
        <v>3969.75</v>
      </c>
      <c r="K927" s="214">
        <v>3362.7599999999998</v>
      </c>
      <c r="L927" s="214">
        <v>3424.5699999999997</v>
      </c>
      <c r="M927" s="214">
        <v>26</v>
      </c>
      <c r="N927" s="214">
        <v>25</v>
      </c>
    </row>
    <row r="928" spans="1:14" x14ac:dyDescent="0.35">
      <c r="A928" t="s">
        <v>5757</v>
      </c>
      <c r="B928">
        <v>19315</v>
      </c>
      <c r="C928" t="s">
        <v>5756</v>
      </c>
      <c r="D928" t="s">
        <v>139</v>
      </c>
      <c r="E928" t="s">
        <v>1165</v>
      </c>
      <c r="F928" s="2" t="s">
        <v>5789</v>
      </c>
      <c r="G928" s="214">
        <v>1134.8699999999997</v>
      </c>
      <c r="H928" s="214">
        <v>1206.5699999999997</v>
      </c>
      <c r="I928" s="214">
        <v>1489</v>
      </c>
      <c r="J928" s="214">
        <v>3663</v>
      </c>
      <c r="K928" s="214">
        <v>3589.25</v>
      </c>
      <c r="L928" s="214">
        <v>2900</v>
      </c>
      <c r="M928" s="214">
        <v>46</v>
      </c>
      <c r="N928" s="214">
        <v>46</v>
      </c>
    </row>
    <row r="929" spans="1:14" x14ac:dyDescent="0.35">
      <c r="A929" t="s">
        <v>5757</v>
      </c>
      <c r="B929">
        <v>10152</v>
      </c>
      <c r="C929" t="s">
        <v>5756</v>
      </c>
      <c r="D929" t="s">
        <v>204</v>
      </c>
      <c r="E929" t="s">
        <v>1165</v>
      </c>
      <c r="F929" s="2" t="s">
        <v>5789</v>
      </c>
      <c r="G929" s="214">
        <v>2484.7399999999993</v>
      </c>
      <c r="H929" s="214">
        <v>3109.81</v>
      </c>
      <c r="I929" s="214">
        <v>5896.5999999999985</v>
      </c>
      <c r="J929" s="214">
        <v>8432.8799999999992</v>
      </c>
      <c r="K929" s="214">
        <v>9368.86</v>
      </c>
      <c r="L929" s="214">
        <v>8324.75</v>
      </c>
      <c r="M929" s="214">
        <v>43</v>
      </c>
      <c r="N929" s="214">
        <v>36</v>
      </c>
    </row>
    <row r="930" spans="1:14" x14ac:dyDescent="0.35">
      <c r="A930" t="s">
        <v>5757</v>
      </c>
      <c r="B930">
        <v>88165</v>
      </c>
      <c r="C930" t="s">
        <v>5756</v>
      </c>
      <c r="D930" t="s">
        <v>281</v>
      </c>
      <c r="E930" t="s">
        <v>1165</v>
      </c>
      <c r="F930" s="2" t="s">
        <v>5789</v>
      </c>
      <c r="G930" s="214">
        <v>3410.4499999999989</v>
      </c>
      <c r="H930" s="214">
        <v>3369.1400000000003</v>
      </c>
      <c r="I930" s="214">
        <v>3700</v>
      </c>
      <c r="J930" s="214">
        <v>6727.5</v>
      </c>
      <c r="K930" s="214">
        <v>7509.4</v>
      </c>
      <c r="L930" s="214">
        <v>6275.6</v>
      </c>
      <c r="M930" s="214">
        <v>118</v>
      </c>
      <c r="N930" s="214">
        <v>112</v>
      </c>
    </row>
    <row r="931" spans="1:14" x14ac:dyDescent="0.35">
      <c r="A931" t="s">
        <v>5757</v>
      </c>
      <c r="B931">
        <v>19505</v>
      </c>
      <c r="C931" t="s">
        <v>338</v>
      </c>
      <c r="D931" t="s">
        <v>338</v>
      </c>
      <c r="E931" t="s">
        <v>1165</v>
      </c>
      <c r="F931" s="2" t="s">
        <v>5789</v>
      </c>
      <c r="G931" s="214">
        <v>1260.2800000000002</v>
      </c>
      <c r="H931" s="214">
        <v>1185.42</v>
      </c>
      <c r="I931" s="214">
        <v>2034</v>
      </c>
      <c r="J931" s="214">
        <v>2050</v>
      </c>
      <c r="K931" s="214">
        <v>1356.3899999999999</v>
      </c>
      <c r="L931" s="214">
        <v>1240.6600000000001</v>
      </c>
      <c r="M931" s="214">
        <v>21</v>
      </c>
      <c r="N931" s="214">
        <v>20</v>
      </c>
    </row>
    <row r="932" spans="1:14" x14ac:dyDescent="0.35">
      <c r="A932" t="s">
        <v>5757</v>
      </c>
      <c r="B932">
        <v>19215</v>
      </c>
      <c r="C932" t="s">
        <v>5755</v>
      </c>
      <c r="D932" t="s">
        <v>69</v>
      </c>
      <c r="E932" t="s">
        <v>1165</v>
      </c>
      <c r="F932" s="2" t="s">
        <v>5789</v>
      </c>
      <c r="G932" s="214">
        <v>3.44</v>
      </c>
      <c r="H932" s="214">
        <v>3.44</v>
      </c>
      <c r="I932" s="214">
        <v>0</v>
      </c>
      <c r="J932" s="214">
        <v>0</v>
      </c>
      <c r="K932" s="214">
        <v>0</v>
      </c>
      <c r="L932" s="214">
        <v>0</v>
      </c>
      <c r="M932" s="214">
        <v>1</v>
      </c>
      <c r="N932" s="214">
        <v>1</v>
      </c>
    </row>
    <row r="933" spans="1:14" x14ac:dyDescent="0.35">
      <c r="A933" t="s">
        <v>5757</v>
      </c>
      <c r="B933">
        <v>19215</v>
      </c>
      <c r="C933" t="s">
        <v>5755</v>
      </c>
      <c r="D933" t="s">
        <v>70</v>
      </c>
      <c r="E933" t="s">
        <v>1165</v>
      </c>
      <c r="F933" s="2" t="s">
        <v>5789</v>
      </c>
      <c r="G933" s="214">
        <v>378.82999999999993</v>
      </c>
      <c r="H933" s="214">
        <v>308.96000000000004</v>
      </c>
      <c r="I933" s="214">
        <v>6024.73</v>
      </c>
      <c r="J933" s="214">
        <v>9551.2999999999993</v>
      </c>
      <c r="K933" s="214">
        <v>430</v>
      </c>
      <c r="L933" s="214">
        <v>604</v>
      </c>
      <c r="M933" s="214">
        <v>21</v>
      </c>
      <c r="N933" s="214">
        <v>21</v>
      </c>
    </row>
    <row r="934" spans="1:14" x14ac:dyDescent="0.35">
      <c r="A934" t="s">
        <v>5757</v>
      </c>
      <c r="B934">
        <v>19215</v>
      </c>
      <c r="C934" t="s">
        <v>5755</v>
      </c>
      <c r="D934" t="s">
        <v>110</v>
      </c>
      <c r="E934" t="s">
        <v>1165</v>
      </c>
      <c r="F934" s="2" t="s">
        <v>5789</v>
      </c>
      <c r="G934" s="214">
        <v>0</v>
      </c>
      <c r="H934" s="214">
        <v>0</v>
      </c>
      <c r="I934" s="214">
        <v>0</v>
      </c>
      <c r="J934" s="214">
        <v>0</v>
      </c>
      <c r="K934" s="214">
        <v>0</v>
      </c>
      <c r="L934" s="214">
        <v>0</v>
      </c>
      <c r="M934" s="214">
        <v>0</v>
      </c>
      <c r="N934" s="214">
        <v>0</v>
      </c>
    </row>
    <row r="935" spans="1:14" x14ac:dyDescent="0.35">
      <c r="A935" t="s">
        <v>5757</v>
      </c>
      <c r="B935">
        <v>19205</v>
      </c>
      <c r="C935" t="s">
        <v>5755</v>
      </c>
      <c r="D935" t="s">
        <v>227</v>
      </c>
      <c r="E935" t="s">
        <v>1165</v>
      </c>
      <c r="F935" s="2" t="s">
        <v>5789</v>
      </c>
      <c r="G935" s="214">
        <v>0</v>
      </c>
      <c r="H935" s="214">
        <v>0</v>
      </c>
      <c r="I935" s="214">
        <v>2283.5</v>
      </c>
      <c r="J935" s="214">
        <v>3845.5</v>
      </c>
      <c r="K935" s="214">
        <v>0</v>
      </c>
      <c r="L935" s="214">
        <v>0</v>
      </c>
      <c r="M935" s="214">
        <v>0</v>
      </c>
      <c r="N935" s="214">
        <v>0</v>
      </c>
    </row>
    <row r="936" spans="1:14" x14ac:dyDescent="0.35">
      <c r="A936" t="s">
        <v>5757</v>
      </c>
      <c r="B936">
        <v>19205</v>
      </c>
      <c r="C936" t="s">
        <v>5755</v>
      </c>
      <c r="D936" t="s">
        <v>5042</v>
      </c>
      <c r="E936" t="s">
        <v>1165</v>
      </c>
      <c r="F936" s="2" t="s">
        <v>5789</v>
      </c>
      <c r="G936" s="214">
        <v>0</v>
      </c>
      <c r="H936" s="214">
        <v>0</v>
      </c>
      <c r="I936" s="214">
        <v>0</v>
      </c>
      <c r="J936" s="214">
        <v>0</v>
      </c>
      <c r="K936" s="214">
        <v>0</v>
      </c>
      <c r="L936" s="214">
        <v>0</v>
      </c>
      <c r="M936" s="214">
        <v>0</v>
      </c>
      <c r="N936" s="214">
        <v>0</v>
      </c>
    </row>
    <row r="937" spans="1:14" x14ac:dyDescent="0.35">
      <c r="A937" t="s">
        <v>5757</v>
      </c>
      <c r="B937">
        <v>19205</v>
      </c>
      <c r="C937" t="s">
        <v>5755</v>
      </c>
      <c r="D937" t="s">
        <v>5394</v>
      </c>
      <c r="E937" t="s">
        <v>1165</v>
      </c>
      <c r="F937" s="2" t="s">
        <v>5789</v>
      </c>
      <c r="G937" s="214">
        <v>711.25</v>
      </c>
      <c r="H937" s="214">
        <v>686.25</v>
      </c>
      <c r="I937" s="214">
        <v>0</v>
      </c>
      <c r="J937" s="214">
        <v>0</v>
      </c>
      <c r="K937" s="214">
        <v>2791.5</v>
      </c>
      <c r="L937" s="214">
        <v>1666</v>
      </c>
      <c r="M937" s="214">
        <v>15</v>
      </c>
      <c r="N937" s="214">
        <v>14</v>
      </c>
    </row>
    <row r="938" spans="1:14" x14ac:dyDescent="0.35">
      <c r="A938" t="s">
        <v>5757</v>
      </c>
      <c r="B938">
        <v>19215</v>
      </c>
      <c r="C938" t="s">
        <v>5755</v>
      </c>
      <c r="D938" t="s">
        <v>5071</v>
      </c>
      <c r="E938" t="s">
        <v>1165</v>
      </c>
      <c r="F938" s="2" t="s">
        <v>5789</v>
      </c>
      <c r="G938" s="214">
        <v>0</v>
      </c>
      <c r="H938" s="214">
        <v>0</v>
      </c>
      <c r="I938" s="214">
        <v>0</v>
      </c>
      <c r="J938" s="214">
        <v>0</v>
      </c>
      <c r="K938" s="214">
        <v>0</v>
      </c>
      <c r="L938" s="214">
        <v>0</v>
      </c>
      <c r="M938" s="214">
        <v>0</v>
      </c>
      <c r="N938" s="214">
        <v>0</v>
      </c>
    </row>
    <row r="939" spans="1:14" x14ac:dyDescent="0.35">
      <c r="A939" t="s">
        <v>5757</v>
      </c>
      <c r="B939">
        <v>19215</v>
      </c>
      <c r="C939" t="s">
        <v>5755</v>
      </c>
      <c r="D939" t="s">
        <v>5265</v>
      </c>
      <c r="E939" t="s">
        <v>1165</v>
      </c>
      <c r="F939" s="2" t="s">
        <v>5789</v>
      </c>
      <c r="G939" s="214">
        <v>584.12</v>
      </c>
      <c r="H939" s="214">
        <v>783.86</v>
      </c>
      <c r="I939" s="214">
        <v>0</v>
      </c>
      <c r="J939" s="214">
        <v>0</v>
      </c>
      <c r="K939" s="214">
        <v>2014.25</v>
      </c>
      <c r="L939" s="214">
        <v>1078</v>
      </c>
      <c r="M939" s="214">
        <v>14</v>
      </c>
      <c r="N939" s="214">
        <v>5</v>
      </c>
    </row>
    <row r="940" spans="1:14" x14ac:dyDescent="0.35">
      <c r="A940" t="s">
        <v>5757</v>
      </c>
      <c r="B940">
        <v>19215</v>
      </c>
      <c r="C940" t="s">
        <v>5755</v>
      </c>
      <c r="D940" t="s">
        <v>5396</v>
      </c>
      <c r="E940" t="s">
        <v>1165</v>
      </c>
      <c r="F940" s="2" t="s">
        <v>5789</v>
      </c>
      <c r="G940" s="214">
        <v>252.54999999999998</v>
      </c>
      <c r="H940" s="214">
        <v>245.71</v>
      </c>
      <c r="I940" s="214">
        <v>0</v>
      </c>
      <c r="J940" s="214">
        <v>0</v>
      </c>
      <c r="K940" s="214">
        <v>242.75</v>
      </c>
      <c r="L940" s="214">
        <v>191</v>
      </c>
      <c r="M940" s="214">
        <v>2</v>
      </c>
      <c r="N940" s="214">
        <v>2</v>
      </c>
    </row>
    <row r="941" spans="1:14" x14ac:dyDescent="0.35">
      <c r="A941" t="s">
        <v>5757</v>
      </c>
      <c r="B941">
        <v>19215</v>
      </c>
      <c r="C941" t="s">
        <v>5755</v>
      </c>
      <c r="D941" t="s">
        <v>5397</v>
      </c>
      <c r="E941" t="s">
        <v>1165</v>
      </c>
      <c r="F941" s="2" t="s">
        <v>5789</v>
      </c>
      <c r="G941" s="214">
        <v>307.20000000000005</v>
      </c>
      <c r="H941" s="214">
        <v>277.96999999999997</v>
      </c>
      <c r="I941" s="214">
        <v>0</v>
      </c>
      <c r="J941" s="214">
        <v>0</v>
      </c>
      <c r="K941" s="214">
        <v>1830.75</v>
      </c>
      <c r="L941" s="214">
        <v>1495</v>
      </c>
      <c r="M941" s="214">
        <v>14</v>
      </c>
      <c r="N941" s="214">
        <v>13</v>
      </c>
    </row>
    <row r="942" spans="1:14" x14ac:dyDescent="0.35">
      <c r="A942" t="s">
        <v>5757</v>
      </c>
      <c r="B942">
        <v>19215</v>
      </c>
      <c r="C942" t="s">
        <v>5755</v>
      </c>
      <c r="D942" t="s">
        <v>5753</v>
      </c>
      <c r="E942" t="s">
        <v>1165</v>
      </c>
      <c r="F942" s="2" t="s">
        <v>5789</v>
      </c>
      <c r="G942" s="214">
        <v>0</v>
      </c>
      <c r="H942" s="214">
        <v>0</v>
      </c>
      <c r="I942" s="214">
        <v>0</v>
      </c>
      <c r="J942" s="214">
        <v>0</v>
      </c>
      <c r="K942" s="214">
        <v>0</v>
      </c>
      <c r="L942" s="214">
        <v>0</v>
      </c>
      <c r="M942" s="214">
        <v>0</v>
      </c>
      <c r="N942" s="214">
        <v>0</v>
      </c>
    </row>
    <row r="943" spans="1:14" x14ac:dyDescent="0.35">
      <c r="A943" t="s">
        <v>5757</v>
      </c>
      <c r="B943">
        <v>19215</v>
      </c>
      <c r="C943" t="s">
        <v>5755</v>
      </c>
      <c r="D943" t="s">
        <v>5721</v>
      </c>
      <c r="E943" t="s">
        <v>1165</v>
      </c>
      <c r="F943" s="2" t="s">
        <v>5789</v>
      </c>
      <c r="G943" s="214">
        <v>96.72999999999999</v>
      </c>
      <c r="H943" s="214">
        <v>82.899999999999991</v>
      </c>
      <c r="I943" s="214">
        <v>0</v>
      </c>
      <c r="J943" s="214">
        <v>0</v>
      </c>
      <c r="K943" s="214">
        <v>0</v>
      </c>
      <c r="L943" s="214">
        <v>0</v>
      </c>
      <c r="M943" s="214">
        <v>5</v>
      </c>
      <c r="N943" s="214">
        <v>4</v>
      </c>
    </row>
    <row r="944" spans="1:14" x14ac:dyDescent="0.35">
      <c r="A944" t="s">
        <v>5757</v>
      </c>
      <c r="B944">
        <v>19215</v>
      </c>
      <c r="C944" t="s">
        <v>5755</v>
      </c>
      <c r="D944" t="s">
        <v>5752</v>
      </c>
      <c r="E944" t="s">
        <v>1165</v>
      </c>
      <c r="F944" s="2" t="s">
        <v>5789</v>
      </c>
      <c r="G944" s="214">
        <v>7.080000000000001</v>
      </c>
      <c r="H944" s="214">
        <v>6.8800000000000008</v>
      </c>
      <c r="I944" s="214">
        <v>0</v>
      </c>
      <c r="J944" s="214">
        <v>0</v>
      </c>
      <c r="K944" s="214">
        <v>0</v>
      </c>
      <c r="L944" s="214">
        <v>0</v>
      </c>
      <c r="M944" s="214">
        <v>2</v>
      </c>
      <c r="N944" s="214">
        <v>2</v>
      </c>
    </row>
    <row r="945" spans="1:14" x14ac:dyDescent="0.35">
      <c r="A945" t="s">
        <v>5757</v>
      </c>
      <c r="B945">
        <v>19215</v>
      </c>
      <c r="C945" t="s">
        <v>5755</v>
      </c>
      <c r="D945" t="s">
        <v>5098</v>
      </c>
      <c r="E945" t="s">
        <v>1165</v>
      </c>
      <c r="F945" s="2" t="s">
        <v>5789</v>
      </c>
      <c r="G945" s="214">
        <v>62.27</v>
      </c>
      <c r="H945" s="214">
        <v>74.180000000000007</v>
      </c>
      <c r="I945" s="214">
        <v>0</v>
      </c>
      <c r="J945" s="214">
        <v>0</v>
      </c>
      <c r="K945" s="214">
        <v>486.75</v>
      </c>
      <c r="L945" s="214">
        <v>524</v>
      </c>
      <c r="M945" s="214">
        <v>4</v>
      </c>
      <c r="N945" s="214">
        <v>4</v>
      </c>
    </row>
    <row r="946" spans="1:14" x14ac:dyDescent="0.35">
      <c r="A946" t="s">
        <v>5757</v>
      </c>
      <c r="B946">
        <v>19220</v>
      </c>
      <c r="C946" t="s">
        <v>5755</v>
      </c>
      <c r="D946" t="s">
        <v>565</v>
      </c>
      <c r="E946" t="s">
        <v>1165</v>
      </c>
      <c r="F946" s="2" t="s">
        <v>5789</v>
      </c>
      <c r="G946" s="214">
        <v>0.62</v>
      </c>
      <c r="H946" s="214">
        <v>0.56000000000000005</v>
      </c>
      <c r="I946" s="214">
        <v>0</v>
      </c>
      <c r="J946" s="214">
        <v>0</v>
      </c>
      <c r="K946" s="214">
        <v>0</v>
      </c>
      <c r="L946" s="214">
        <v>0</v>
      </c>
      <c r="M946" s="214">
        <v>0</v>
      </c>
      <c r="N946" s="214">
        <v>0</v>
      </c>
    </row>
    <row r="947" spans="1:14" x14ac:dyDescent="0.35">
      <c r="A947" t="s">
        <v>5757</v>
      </c>
      <c r="B947">
        <v>19225</v>
      </c>
      <c r="C947" t="s">
        <v>5755</v>
      </c>
      <c r="D947" t="s">
        <v>343</v>
      </c>
      <c r="E947" t="s">
        <v>1165</v>
      </c>
      <c r="F947" s="2" t="s">
        <v>5789</v>
      </c>
      <c r="G947" s="214">
        <v>583.99</v>
      </c>
      <c r="H947" s="214">
        <v>596.21999999999991</v>
      </c>
      <c r="I947" s="214">
        <v>1382.25</v>
      </c>
      <c r="J947" s="214">
        <v>2652.25</v>
      </c>
      <c r="K947" s="214">
        <v>2007.23</v>
      </c>
      <c r="L947" s="214">
        <v>1663.4999999999998</v>
      </c>
      <c r="M947" s="214">
        <v>13</v>
      </c>
      <c r="N947" s="214">
        <v>13</v>
      </c>
    </row>
    <row r="948" spans="1:14" x14ac:dyDescent="0.35">
      <c r="A948" t="s">
        <v>5757</v>
      </c>
      <c r="B948">
        <v>19235</v>
      </c>
      <c r="C948" t="s">
        <v>5755</v>
      </c>
      <c r="D948" t="s">
        <v>361</v>
      </c>
      <c r="E948" t="s">
        <v>1165</v>
      </c>
      <c r="F948" s="2" t="s">
        <v>5789</v>
      </c>
      <c r="G948" s="214">
        <v>311.52</v>
      </c>
      <c r="H948" s="214">
        <v>299.57</v>
      </c>
      <c r="I948" s="214">
        <v>2230.5</v>
      </c>
      <c r="J948" s="214">
        <v>4814.25</v>
      </c>
      <c r="K948" s="214">
        <v>1348.75</v>
      </c>
      <c r="L948" s="214">
        <v>1078.1100000000001</v>
      </c>
      <c r="M948" s="214">
        <v>20</v>
      </c>
      <c r="N948" s="214">
        <v>18</v>
      </c>
    </row>
    <row r="949" spans="1:14" x14ac:dyDescent="0.35">
      <c r="A949" t="s">
        <v>5757</v>
      </c>
      <c r="B949">
        <v>19325</v>
      </c>
      <c r="C949" t="s">
        <v>5755</v>
      </c>
      <c r="D949" t="s">
        <v>1257</v>
      </c>
      <c r="E949" t="s">
        <v>1165</v>
      </c>
      <c r="F949" s="2" t="s">
        <v>5789</v>
      </c>
      <c r="G949" s="214">
        <v>240.24</v>
      </c>
      <c r="H949" s="214">
        <v>240.24</v>
      </c>
      <c r="I949" s="214">
        <v>411</v>
      </c>
      <c r="J949" s="214">
        <v>1200</v>
      </c>
      <c r="K949" s="214">
        <v>403</v>
      </c>
      <c r="L949" s="214">
        <v>240</v>
      </c>
      <c r="M949" s="214">
        <v>10</v>
      </c>
      <c r="N949" s="214">
        <v>10</v>
      </c>
    </row>
    <row r="950" spans="1:14" x14ac:dyDescent="0.35">
      <c r="A950" t="s">
        <v>5757</v>
      </c>
      <c r="B950">
        <v>19145</v>
      </c>
      <c r="C950" t="s">
        <v>5754</v>
      </c>
      <c r="D950" t="s">
        <v>4</v>
      </c>
      <c r="E950" t="s">
        <v>1166</v>
      </c>
      <c r="F950" s="2" t="s">
        <v>5789</v>
      </c>
      <c r="G950" s="214">
        <v>0</v>
      </c>
      <c r="H950" s="214">
        <v>0</v>
      </c>
      <c r="I950" s="214">
        <v>0</v>
      </c>
      <c r="J950" s="214">
        <v>0</v>
      </c>
      <c r="K950" s="214">
        <v>0</v>
      </c>
      <c r="L950" s="214">
        <v>0</v>
      </c>
      <c r="M950" s="214">
        <v>0</v>
      </c>
      <c r="N950" s="214">
        <v>0</v>
      </c>
    </row>
    <row r="951" spans="1:14" x14ac:dyDescent="0.35">
      <c r="A951" t="s">
        <v>5757</v>
      </c>
      <c r="B951">
        <v>19105</v>
      </c>
      <c r="C951" t="s">
        <v>5754</v>
      </c>
      <c r="D951" t="s">
        <v>35</v>
      </c>
      <c r="E951" t="s">
        <v>1166</v>
      </c>
      <c r="F951" s="2" t="s">
        <v>5789</v>
      </c>
      <c r="G951" s="214">
        <v>0</v>
      </c>
      <c r="H951" s="214">
        <v>0</v>
      </c>
      <c r="I951" s="214">
        <v>0</v>
      </c>
      <c r="J951" s="214">
        <v>0</v>
      </c>
      <c r="K951" s="214">
        <v>0</v>
      </c>
      <c r="L951" s="214">
        <v>0</v>
      </c>
      <c r="M951" s="214">
        <v>0</v>
      </c>
      <c r="N951" s="214">
        <v>0</v>
      </c>
    </row>
    <row r="952" spans="1:14" x14ac:dyDescent="0.35">
      <c r="A952" t="s">
        <v>5757</v>
      </c>
      <c r="B952">
        <v>19145</v>
      </c>
      <c r="C952" t="s">
        <v>5754</v>
      </c>
      <c r="D952" t="s">
        <v>63</v>
      </c>
      <c r="E952" t="s">
        <v>1166</v>
      </c>
      <c r="F952" s="2" t="s">
        <v>5789</v>
      </c>
      <c r="G952" s="214">
        <v>0</v>
      </c>
      <c r="H952" s="214">
        <v>0</v>
      </c>
      <c r="I952" s="214">
        <v>0</v>
      </c>
      <c r="J952" s="214">
        <v>0</v>
      </c>
      <c r="K952" s="214">
        <v>0</v>
      </c>
      <c r="L952" s="214">
        <v>0</v>
      </c>
      <c r="M952" s="214">
        <v>0</v>
      </c>
      <c r="N952" s="214">
        <v>0</v>
      </c>
    </row>
    <row r="953" spans="1:14" x14ac:dyDescent="0.35">
      <c r="A953" t="s">
        <v>5757</v>
      </c>
      <c r="B953">
        <v>19125</v>
      </c>
      <c r="C953" t="s">
        <v>5754</v>
      </c>
      <c r="D953" t="s">
        <v>162</v>
      </c>
      <c r="E953" t="s">
        <v>1166</v>
      </c>
      <c r="F953" s="2" t="s">
        <v>5789</v>
      </c>
      <c r="G953" s="214">
        <v>0</v>
      </c>
      <c r="H953" s="214">
        <v>0</v>
      </c>
      <c r="I953" s="214">
        <v>0</v>
      </c>
      <c r="J953" s="214">
        <v>0</v>
      </c>
      <c r="K953" s="214">
        <v>0</v>
      </c>
      <c r="L953" s="214">
        <v>0</v>
      </c>
      <c r="M953" s="214">
        <v>0</v>
      </c>
      <c r="N953" s="214">
        <v>0</v>
      </c>
    </row>
    <row r="954" spans="1:14" x14ac:dyDescent="0.35">
      <c r="A954" t="s">
        <v>5757</v>
      </c>
      <c r="B954">
        <v>19115</v>
      </c>
      <c r="C954" t="s">
        <v>5754</v>
      </c>
      <c r="D954" t="s">
        <v>270</v>
      </c>
      <c r="E954" t="s">
        <v>1166</v>
      </c>
      <c r="F954" s="2" t="s">
        <v>5789</v>
      </c>
      <c r="G954" s="214">
        <v>0</v>
      </c>
      <c r="H954" s="214">
        <v>0</v>
      </c>
      <c r="I954" s="214">
        <v>0</v>
      </c>
      <c r="J954" s="214">
        <v>0</v>
      </c>
      <c r="K954" s="214">
        <v>0</v>
      </c>
      <c r="L954" s="214">
        <v>0</v>
      </c>
      <c r="M954" s="214">
        <v>0</v>
      </c>
      <c r="N954" s="214">
        <v>0</v>
      </c>
    </row>
    <row r="955" spans="1:14" x14ac:dyDescent="0.35">
      <c r="A955" t="s">
        <v>5757</v>
      </c>
      <c r="B955">
        <v>19135</v>
      </c>
      <c r="C955" t="s">
        <v>5754</v>
      </c>
      <c r="D955" t="s">
        <v>309</v>
      </c>
      <c r="E955" t="s">
        <v>1166</v>
      </c>
      <c r="F955" s="2" t="s">
        <v>5789</v>
      </c>
      <c r="G955" s="214">
        <v>0</v>
      </c>
      <c r="H955" s="214">
        <v>0</v>
      </c>
      <c r="I955" s="214">
        <v>0</v>
      </c>
      <c r="J955" s="214">
        <v>0</v>
      </c>
      <c r="K955" s="214">
        <v>0</v>
      </c>
      <c r="L955" s="214">
        <v>0</v>
      </c>
      <c r="M955" s="214">
        <v>0</v>
      </c>
      <c r="N955" s="214">
        <v>0</v>
      </c>
    </row>
    <row r="956" spans="1:14" x14ac:dyDescent="0.35">
      <c r="A956" t="s">
        <v>5757</v>
      </c>
      <c r="B956">
        <v>19315</v>
      </c>
      <c r="C956" t="s">
        <v>5756</v>
      </c>
      <c r="D956" t="s">
        <v>139</v>
      </c>
      <c r="E956" t="s">
        <v>1166</v>
      </c>
      <c r="F956" s="2" t="s">
        <v>5789</v>
      </c>
      <c r="G956" s="214">
        <v>0</v>
      </c>
      <c r="H956" s="214">
        <v>0</v>
      </c>
      <c r="I956" s="214">
        <v>0</v>
      </c>
      <c r="J956" s="214">
        <v>0</v>
      </c>
      <c r="K956" s="214">
        <v>0</v>
      </c>
      <c r="L956" s="214">
        <v>0</v>
      </c>
      <c r="M956" s="214">
        <v>0</v>
      </c>
      <c r="N956" s="214">
        <v>0</v>
      </c>
    </row>
    <row r="957" spans="1:14" x14ac:dyDescent="0.35">
      <c r="A957" t="s">
        <v>5757</v>
      </c>
      <c r="B957">
        <v>10152</v>
      </c>
      <c r="C957" t="s">
        <v>5756</v>
      </c>
      <c r="D957" t="s">
        <v>204</v>
      </c>
      <c r="E957" t="s">
        <v>1166</v>
      </c>
      <c r="F957" s="2" t="s">
        <v>5789</v>
      </c>
      <c r="G957" s="214">
        <v>0</v>
      </c>
      <c r="H957" s="214">
        <v>0</v>
      </c>
      <c r="I957" s="214">
        <v>0</v>
      </c>
      <c r="J957" s="214">
        <v>0</v>
      </c>
      <c r="K957" s="214">
        <v>0</v>
      </c>
      <c r="L957" s="214">
        <v>0</v>
      </c>
      <c r="M957" s="214">
        <v>0</v>
      </c>
      <c r="N957" s="214">
        <v>0</v>
      </c>
    </row>
    <row r="958" spans="1:14" x14ac:dyDescent="0.35">
      <c r="A958" t="s">
        <v>5757</v>
      </c>
      <c r="B958">
        <v>88165</v>
      </c>
      <c r="C958" t="s">
        <v>5756</v>
      </c>
      <c r="D958" t="s">
        <v>281</v>
      </c>
      <c r="E958" t="s">
        <v>1166</v>
      </c>
      <c r="F958" s="2" t="s">
        <v>5789</v>
      </c>
      <c r="G958" s="214">
        <v>0</v>
      </c>
      <c r="H958" s="214">
        <v>0</v>
      </c>
      <c r="I958" s="214">
        <v>0</v>
      </c>
      <c r="J958" s="214">
        <v>0</v>
      </c>
      <c r="K958" s="214">
        <v>0</v>
      </c>
      <c r="L958" s="214">
        <v>0</v>
      </c>
      <c r="M958" s="214">
        <v>0</v>
      </c>
      <c r="N958" s="214">
        <v>0</v>
      </c>
    </row>
    <row r="959" spans="1:14" x14ac:dyDescent="0.35">
      <c r="A959" t="s">
        <v>5757</v>
      </c>
      <c r="B959">
        <v>19505</v>
      </c>
      <c r="C959" t="s">
        <v>338</v>
      </c>
      <c r="D959" t="s">
        <v>338</v>
      </c>
      <c r="E959" t="s">
        <v>1166</v>
      </c>
      <c r="F959" s="2" t="s">
        <v>5789</v>
      </c>
      <c r="G959" s="214">
        <v>0</v>
      </c>
      <c r="H959" s="214">
        <v>0</v>
      </c>
      <c r="I959" s="214">
        <v>0</v>
      </c>
      <c r="J959" s="214">
        <v>0</v>
      </c>
      <c r="K959" s="214">
        <v>0</v>
      </c>
      <c r="L959" s="214">
        <v>0</v>
      </c>
      <c r="M959" s="214">
        <v>0</v>
      </c>
      <c r="N959" s="214">
        <v>0</v>
      </c>
    </row>
    <row r="960" spans="1:14" x14ac:dyDescent="0.35">
      <c r="A960" t="s">
        <v>5757</v>
      </c>
      <c r="B960">
        <v>19215</v>
      </c>
      <c r="C960" t="s">
        <v>5755</v>
      </c>
      <c r="D960" t="s">
        <v>69</v>
      </c>
      <c r="E960" t="s">
        <v>1166</v>
      </c>
      <c r="F960" s="2" t="s">
        <v>5789</v>
      </c>
      <c r="G960" s="214">
        <v>0</v>
      </c>
      <c r="H960" s="214">
        <v>0</v>
      </c>
      <c r="I960" s="214">
        <v>0</v>
      </c>
      <c r="J960" s="214">
        <v>0</v>
      </c>
      <c r="K960" s="214">
        <v>0</v>
      </c>
      <c r="L960" s="214">
        <v>0</v>
      </c>
      <c r="M960" s="214">
        <v>0</v>
      </c>
      <c r="N960" s="214">
        <v>0</v>
      </c>
    </row>
    <row r="961" spans="1:14" x14ac:dyDescent="0.35">
      <c r="A961" t="s">
        <v>5757</v>
      </c>
      <c r="B961">
        <v>19215</v>
      </c>
      <c r="C961" t="s">
        <v>5755</v>
      </c>
      <c r="D961" t="s">
        <v>70</v>
      </c>
      <c r="E961" t="s">
        <v>1166</v>
      </c>
      <c r="F961" s="2" t="s">
        <v>5789</v>
      </c>
      <c r="G961" s="214">
        <v>0</v>
      </c>
      <c r="H961" s="214">
        <v>0</v>
      </c>
      <c r="I961" s="214">
        <v>0</v>
      </c>
      <c r="J961" s="214">
        <v>0</v>
      </c>
      <c r="K961" s="214">
        <v>0</v>
      </c>
      <c r="L961" s="214">
        <v>0</v>
      </c>
      <c r="M961" s="214">
        <v>0</v>
      </c>
      <c r="N961" s="214">
        <v>0</v>
      </c>
    </row>
    <row r="962" spans="1:14" x14ac:dyDescent="0.35">
      <c r="A962" t="s">
        <v>5757</v>
      </c>
      <c r="B962">
        <v>19215</v>
      </c>
      <c r="C962" t="s">
        <v>5755</v>
      </c>
      <c r="D962" t="s">
        <v>110</v>
      </c>
      <c r="E962" t="s">
        <v>1166</v>
      </c>
      <c r="F962" s="2" t="s">
        <v>5789</v>
      </c>
      <c r="G962" s="214">
        <v>0</v>
      </c>
      <c r="H962" s="214">
        <v>0</v>
      </c>
      <c r="I962" s="214">
        <v>0</v>
      </c>
      <c r="J962" s="214">
        <v>0</v>
      </c>
      <c r="K962" s="214">
        <v>0</v>
      </c>
      <c r="L962" s="214">
        <v>0</v>
      </c>
      <c r="M962" s="214">
        <v>0</v>
      </c>
      <c r="N962" s="214">
        <v>0</v>
      </c>
    </row>
    <row r="963" spans="1:14" x14ac:dyDescent="0.35">
      <c r="A963" t="s">
        <v>5757</v>
      </c>
      <c r="B963">
        <v>19205</v>
      </c>
      <c r="C963" t="s">
        <v>5755</v>
      </c>
      <c r="D963" t="s">
        <v>227</v>
      </c>
      <c r="E963" t="s">
        <v>1166</v>
      </c>
      <c r="F963" s="2" t="s">
        <v>5789</v>
      </c>
      <c r="G963" s="214">
        <v>0</v>
      </c>
      <c r="H963" s="214">
        <v>0</v>
      </c>
      <c r="I963" s="214">
        <v>0</v>
      </c>
      <c r="J963" s="214">
        <v>0</v>
      </c>
      <c r="K963" s="214">
        <v>0</v>
      </c>
      <c r="L963" s="214">
        <v>0</v>
      </c>
      <c r="M963" s="214">
        <v>0</v>
      </c>
      <c r="N963" s="214">
        <v>0</v>
      </c>
    </row>
    <row r="964" spans="1:14" x14ac:dyDescent="0.35">
      <c r="A964" t="s">
        <v>5757</v>
      </c>
      <c r="B964">
        <v>19205</v>
      </c>
      <c r="C964" t="s">
        <v>5755</v>
      </c>
      <c r="D964" t="s">
        <v>5042</v>
      </c>
      <c r="E964" t="s">
        <v>1166</v>
      </c>
      <c r="F964" s="2" t="s">
        <v>5789</v>
      </c>
      <c r="G964" s="214">
        <v>0</v>
      </c>
      <c r="H964" s="214">
        <v>0</v>
      </c>
      <c r="I964" s="214">
        <v>0</v>
      </c>
      <c r="J964" s="214">
        <v>0</v>
      </c>
      <c r="K964" s="214">
        <v>0</v>
      </c>
      <c r="L964" s="214">
        <v>0</v>
      </c>
      <c r="M964" s="214">
        <v>0</v>
      </c>
      <c r="N964" s="214">
        <v>0</v>
      </c>
    </row>
    <row r="965" spans="1:14" x14ac:dyDescent="0.35">
      <c r="A965" t="s">
        <v>5757</v>
      </c>
      <c r="B965">
        <v>19205</v>
      </c>
      <c r="C965" t="s">
        <v>5755</v>
      </c>
      <c r="D965" t="s">
        <v>5394</v>
      </c>
      <c r="E965" t="s">
        <v>1166</v>
      </c>
      <c r="F965" s="2" t="s">
        <v>5789</v>
      </c>
      <c r="G965" s="214">
        <v>0</v>
      </c>
      <c r="H965" s="214">
        <v>0</v>
      </c>
      <c r="I965" s="214">
        <v>0</v>
      </c>
      <c r="J965" s="214">
        <v>0</v>
      </c>
      <c r="K965" s="214">
        <v>0</v>
      </c>
      <c r="L965" s="214">
        <v>0</v>
      </c>
      <c r="M965" s="214">
        <v>0</v>
      </c>
      <c r="N965" s="214">
        <v>0</v>
      </c>
    </row>
    <row r="966" spans="1:14" x14ac:dyDescent="0.35">
      <c r="A966" t="s">
        <v>5757</v>
      </c>
      <c r="B966">
        <v>19215</v>
      </c>
      <c r="C966" t="s">
        <v>5755</v>
      </c>
      <c r="D966" t="s">
        <v>5071</v>
      </c>
      <c r="E966" t="s">
        <v>1166</v>
      </c>
      <c r="F966" s="2" t="s">
        <v>5789</v>
      </c>
      <c r="G966" s="214">
        <v>0</v>
      </c>
      <c r="H966" s="214">
        <v>0</v>
      </c>
      <c r="I966" s="214">
        <v>0</v>
      </c>
      <c r="J966" s="214">
        <v>0</v>
      </c>
      <c r="K966" s="214">
        <v>0</v>
      </c>
      <c r="L966" s="214">
        <v>0</v>
      </c>
      <c r="M966" s="214">
        <v>0</v>
      </c>
      <c r="N966" s="214">
        <v>0</v>
      </c>
    </row>
    <row r="967" spans="1:14" x14ac:dyDescent="0.35">
      <c r="A967" t="s">
        <v>5757</v>
      </c>
      <c r="B967">
        <v>19215</v>
      </c>
      <c r="C967" t="s">
        <v>5755</v>
      </c>
      <c r="D967" t="s">
        <v>5265</v>
      </c>
      <c r="E967" t="s">
        <v>1166</v>
      </c>
      <c r="F967" s="2" t="s">
        <v>5789</v>
      </c>
      <c r="G967" s="214">
        <v>0</v>
      </c>
      <c r="H967" s="214">
        <v>0</v>
      </c>
      <c r="I967" s="214">
        <v>0</v>
      </c>
      <c r="J967" s="214">
        <v>0</v>
      </c>
      <c r="K967" s="214">
        <v>0</v>
      </c>
      <c r="L967" s="214">
        <v>0</v>
      </c>
      <c r="M967" s="214">
        <v>0</v>
      </c>
      <c r="N967" s="214">
        <v>0</v>
      </c>
    </row>
    <row r="968" spans="1:14" x14ac:dyDescent="0.35">
      <c r="A968" t="s">
        <v>5757</v>
      </c>
      <c r="B968">
        <v>19215</v>
      </c>
      <c r="C968" t="s">
        <v>5755</v>
      </c>
      <c r="D968" t="s">
        <v>5396</v>
      </c>
      <c r="E968" t="s">
        <v>1166</v>
      </c>
      <c r="F968" s="2" t="s">
        <v>5789</v>
      </c>
      <c r="G968" s="214">
        <v>0</v>
      </c>
      <c r="H968" s="214">
        <v>0</v>
      </c>
      <c r="I968" s="214">
        <v>0</v>
      </c>
      <c r="J968" s="214">
        <v>0</v>
      </c>
      <c r="K968" s="214">
        <v>0</v>
      </c>
      <c r="L968" s="214">
        <v>0</v>
      </c>
      <c r="M968" s="214">
        <v>0</v>
      </c>
      <c r="N968" s="214">
        <v>0</v>
      </c>
    </row>
    <row r="969" spans="1:14" x14ac:dyDescent="0.35">
      <c r="A969" t="s">
        <v>5757</v>
      </c>
      <c r="B969">
        <v>19215</v>
      </c>
      <c r="C969" t="s">
        <v>5755</v>
      </c>
      <c r="D969" t="s">
        <v>5397</v>
      </c>
      <c r="E969" t="s">
        <v>1166</v>
      </c>
      <c r="F969" s="2" t="s">
        <v>5789</v>
      </c>
      <c r="G969" s="214">
        <v>0</v>
      </c>
      <c r="H969" s="214">
        <v>0</v>
      </c>
      <c r="I969" s="214">
        <v>0</v>
      </c>
      <c r="J969" s="214">
        <v>0</v>
      </c>
      <c r="K969" s="214">
        <v>0</v>
      </c>
      <c r="L969" s="214">
        <v>0</v>
      </c>
      <c r="M969" s="214">
        <v>0</v>
      </c>
      <c r="N969" s="214">
        <v>0</v>
      </c>
    </row>
    <row r="970" spans="1:14" x14ac:dyDescent="0.35">
      <c r="A970" t="s">
        <v>5757</v>
      </c>
      <c r="B970">
        <v>19215</v>
      </c>
      <c r="C970" t="s">
        <v>5755</v>
      </c>
      <c r="D970" t="s">
        <v>5753</v>
      </c>
      <c r="E970" t="s">
        <v>1166</v>
      </c>
      <c r="F970" s="2" t="s">
        <v>5789</v>
      </c>
      <c r="G970" s="214">
        <v>0</v>
      </c>
      <c r="H970" s="214">
        <v>0</v>
      </c>
      <c r="I970" s="214">
        <v>0</v>
      </c>
      <c r="J970" s="214">
        <v>0</v>
      </c>
      <c r="K970" s="214">
        <v>0</v>
      </c>
      <c r="L970" s="214">
        <v>0</v>
      </c>
      <c r="M970" s="214">
        <v>0</v>
      </c>
      <c r="N970" s="214">
        <v>0</v>
      </c>
    </row>
    <row r="971" spans="1:14" x14ac:dyDescent="0.35">
      <c r="A971" t="s">
        <v>5757</v>
      </c>
      <c r="B971">
        <v>19215</v>
      </c>
      <c r="C971" t="s">
        <v>5755</v>
      </c>
      <c r="D971" t="s">
        <v>5721</v>
      </c>
      <c r="E971" t="s">
        <v>1166</v>
      </c>
      <c r="F971" s="2" t="s">
        <v>5789</v>
      </c>
      <c r="G971" s="214">
        <v>0</v>
      </c>
      <c r="H971" s="214">
        <v>0</v>
      </c>
      <c r="I971" s="214">
        <v>0</v>
      </c>
      <c r="J971" s="214">
        <v>0</v>
      </c>
      <c r="K971" s="214">
        <v>0</v>
      </c>
      <c r="L971" s="214">
        <v>0</v>
      </c>
      <c r="M971" s="214">
        <v>0</v>
      </c>
      <c r="N971" s="214">
        <v>0</v>
      </c>
    </row>
    <row r="972" spans="1:14" x14ac:dyDescent="0.35">
      <c r="A972" t="s">
        <v>5757</v>
      </c>
      <c r="B972">
        <v>19215</v>
      </c>
      <c r="C972" t="s">
        <v>5755</v>
      </c>
      <c r="D972" t="s">
        <v>5752</v>
      </c>
      <c r="E972" t="s">
        <v>1166</v>
      </c>
      <c r="F972" s="2" t="s">
        <v>5789</v>
      </c>
      <c r="G972" s="214">
        <v>0</v>
      </c>
      <c r="H972" s="214">
        <v>0</v>
      </c>
      <c r="I972" s="214">
        <v>0</v>
      </c>
      <c r="J972" s="214">
        <v>0</v>
      </c>
      <c r="K972" s="214">
        <v>0</v>
      </c>
      <c r="L972" s="214">
        <v>0</v>
      </c>
      <c r="M972" s="214">
        <v>0</v>
      </c>
      <c r="N972" s="214">
        <v>0</v>
      </c>
    </row>
    <row r="973" spans="1:14" x14ac:dyDescent="0.35">
      <c r="A973" t="s">
        <v>5757</v>
      </c>
      <c r="B973">
        <v>19215</v>
      </c>
      <c r="C973" t="s">
        <v>5755</v>
      </c>
      <c r="D973" t="s">
        <v>5098</v>
      </c>
      <c r="E973" t="s">
        <v>1166</v>
      </c>
      <c r="F973" s="2" t="s">
        <v>5789</v>
      </c>
      <c r="G973" s="214">
        <v>0</v>
      </c>
      <c r="H973" s="214">
        <v>0</v>
      </c>
      <c r="I973" s="214">
        <v>0</v>
      </c>
      <c r="J973" s="214">
        <v>0</v>
      </c>
      <c r="K973" s="214">
        <v>0</v>
      </c>
      <c r="L973" s="214">
        <v>0</v>
      </c>
      <c r="M973" s="214">
        <v>0</v>
      </c>
      <c r="N973" s="214">
        <v>0</v>
      </c>
    </row>
    <row r="974" spans="1:14" x14ac:dyDescent="0.35">
      <c r="A974" t="s">
        <v>5757</v>
      </c>
      <c r="B974">
        <v>19220</v>
      </c>
      <c r="C974" t="s">
        <v>5755</v>
      </c>
      <c r="D974" t="s">
        <v>565</v>
      </c>
      <c r="E974" t="s">
        <v>1166</v>
      </c>
      <c r="F974" s="2" t="s">
        <v>5789</v>
      </c>
      <c r="G974" s="214"/>
      <c r="H974" s="214"/>
      <c r="I974" s="214"/>
      <c r="J974" s="214"/>
      <c r="K974" s="214"/>
      <c r="L974" s="214"/>
      <c r="M974" s="214"/>
      <c r="N974" s="214"/>
    </row>
    <row r="975" spans="1:14" x14ac:dyDescent="0.35">
      <c r="A975" t="s">
        <v>5757</v>
      </c>
      <c r="B975">
        <v>19225</v>
      </c>
      <c r="C975" t="s">
        <v>5755</v>
      </c>
      <c r="D975" t="s">
        <v>343</v>
      </c>
      <c r="E975" t="s">
        <v>1166</v>
      </c>
      <c r="F975" s="2" t="s">
        <v>5789</v>
      </c>
      <c r="G975" s="214">
        <v>0</v>
      </c>
      <c r="H975" s="214">
        <v>0</v>
      </c>
      <c r="I975" s="214">
        <v>0</v>
      </c>
      <c r="J975" s="214">
        <v>0</v>
      </c>
      <c r="K975" s="214">
        <v>0</v>
      </c>
      <c r="L975" s="214">
        <v>0</v>
      </c>
      <c r="M975" s="214">
        <v>0</v>
      </c>
      <c r="N975" s="214">
        <v>0</v>
      </c>
    </row>
    <row r="976" spans="1:14" x14ac:dyDescent="0.35">
      <c r="A976" t="s">
        <v>5757</v>
      </c>
      <c r="B976">
        <v>19235</v>
      </c>
      <c r="C976" t="s">
        <v>5755</v>
      </c>
      <c r="D976" t="s">
        <v>361</v>
      </c>
      <c r="E976" t="s">
        <v>1166</v>
      </c>
      <c r="F976" s="2" t="s">
        <v>5789</v>
      </c>
      <c r="G976" s="214">
        <v>0</v>
      </c>
      <c r="H976" s="214">
        <v>0</v>
      </c>
      <c r="I976" s="214">
        <v>0</v>
      </c>
      <c r="J976" s="214">
        <v>0</v>
      </c>
      <c r="K976" s="214">
        <v>0</v>
      </c>
      <c r="L976" s="214">
        <v>0</v>
      </c>
      <c r="M976" s="214">
        <v>0</v>
      </c>
      <c r="N976" s="214">
        <v>0</v>
      </c>
    </row>
    <row r="977" spans="1:14" x14ac:dyDescent="0.35">
      <c r="A977" t="s">
        <v>5757</v>
      </c>
      <c r="B977">
        <v>19325</v>
      </c>
      <c r="C977" t="s">
        <v>5755</v>
      </c>
      <c r="D977" t="s">
        <v>1257</v>
      </c>
      <c r="E977" t="s">
        <v>1166</v>
      </c>
      <c r="F977" s="2" t="s">
        <v>5789</v>
      </c>
      <c r="G977" s="214">
        <v>0</v>
      </c>
      <c r="H977" s="214">
        <v>0</v>
      </c>
      <c r="I977" s="214">
        <v>0</v>
      </c>
      <c r="J977" s="214">
        <v>0</v>
      </c>
      <c r="K977" s="214">
        <v>0</v>
      </c>
      <c r="L977" s="214">
        <v>0</v>
      </c>
      <c r="M977" s="214">
        <v>0</v>
      </c>
      <c r="N977" s="214">
        <v>0</v>
      </c>
    </row>
    <row r="978" spans="1:14" x14ac:dyDescent="0.35">
      <c r="A978" t="s">
        <v>5757</v>
      </c>
      <c r="B978">
        <v>19145</v>
      </c>
      <c r="C978" t="s">
        <v>5754</v>
      </c>
      <c r="D978" t="s">
        <v>4</v>
      </c>
      <c r="E978" t="s">
        <v>1167</v>
      </c>
      <c r="F978" s="2" t="s">
        <v>5789</v>
      </c>
      <c r="G978" s="214">
        <v>0</v>
      </c>
      <c r="H978" s="214">
        <v>0</v>
      </c>
      <c r="I978" s="214">
        <v>0</v>
      </c>
      <c r="J978" s="214">
        <v>0</v>
      </c>
      <c r="K978" s="214">
        <v>0</v>
      </c>
      <c r="L978" s="214">
        <v>0</v>
      </c>
      <c r="M978" s="214">
        <v>0</v>
      </c>
      <c r="N978" s="214">
        <v>0</v>
      </c>
    </row>
    <row r="979" spans="1:14" x14ac:dyDescent="0.35">
      <c r="A979" t="s">
        <v>5757</v>
      </c>
      <c r="B979">
        <v>19105</v>
      </c>
      <c r="C979" t="s">
        <v>5754</v>
      </c>
      <c r="D979" t="s">
        <v>35</v>
      </c>
      <c r="E979" t="s">
        <v>1167</v>
      </c>
      <c r="F979" s="2" t="s">
        <v>5789</v>
      </c>
      <c r="G979" s="214">
        <v>0</v>
      </c>
      <c r="H979" s="214">
        <v>0</v>
      </c>
      <c r="I979" s="214">
        <v>0</v>
      </c>
      <c r="J979" s="214">
        <v>0</v>
      </c>
      <c r="K979" s="214">
        <v>0</v>
      </c>
      <c r="L979" s="214">
        <v>0</v>
      </c>
      <c r="M979" s="214">
        <v>0</v>
      </c>
      <c r="N979" s="214">
        <v>0</v>
      </c>
    </row>
    <row r="980" spans="1:14" x14ac:dyDescent="0.35">
      <c r="A980" t="s">
        <v>5757</v>
      </c>
      <c r="B980">
        <v>19145</v>
      </c>
      <c r="C980" t="s">
        <v>5754</v>
      </c>
      <c r="D980" t="s">
        <v>63</v>
      </c>
      <c r="E980" t="s">
        <v>1167</v>
      </c>
      <c r="F980" s="2" t="s">
        <v>5789</v>
      </c>
      <c r="G980" s="214">
        <v>0</v>
      </c>
      <c r="H980" s="214">
        <v>0</v>
      </c>
      <c r="I980" s="214">
        <v>0</v>
      </c>
      <c r="J980" s="214">
        <v>0</v>
      </c>
      <c r="K980" s="214">
        <v>0</v>
      </c>
      <c r="L980" s="214">
        <v>0</v>
      </c>
      <c r="M980" s="214">
        <v>0</v>
      </c>
      <c r="N980" s="214">
        <v>0</v>
      </c>
    </row>
    <row r="981" spans="1:14" x14ac:dyDescent="0.35">
      <c r="A981" t="s">
        <v>5757</v>
      </c>
      <c r="B981">
        <v>19125</v>
      </c>
      <c r="C981" t="s">
        <v>5754</v>
      </c>
      <c r="D981" t="s">
        <v>162</v>
      </c>
      <c r="E981" t="s">
        <v>1167</v>
      </c>
      <c r="F981" s="2" t="s">
        <v>5789</v>
      </c>
      <c r="G981" s="214">
        <v>0</v>
      </c>
      <c r="H981" s="214">
        <v>0</v>
      </c>
      <c r="I981" s="214">
        <v>0</v>
      </c>
      <c r="J981" s="214">
        <v>0</v>
      </c>
      <c r="K981" s="214">
        <v>0</v>
      </c>
      <c r="L981" s="214">
        <v>0</v>
      </c>
      <c r="M981" s="214">
        <v>0</v>
      </c>
      <c r="N981" s="214">
        <v>0</v>
      </c>
    </row>
    <row r="982" spans="1:14" x14ac:dyDescent="0.35">
      <c r="A982" t="s">
        <v>5757</v>
      </c>
      <c r="B982">
        <v>19115</v>
      </c>
      <c r="C982" t="s">
        <v>5754</v>
      </c>
      <c r="D982" t="s">
        <v>270</v>
      </c>
      <c r="E982" t="s">
        <v>1167</v>
      </c>
      <c r="F982" s="2" t="s">
        <v>5789</v>
      </c>
      <c r="G982" s="214">
        <v>0</v>
      </c>
      <c r="H982" s="214">
        <v>0</v>
      </c>
      <c r="I982" s="214">
        <v>0</v>
      </c>
      <c r="J982" s="214">
        <v>0</v>
      </c>
      <c r="K982" s="214">
        <v>0</v>
      </c>
      <c r="L982" s="214">
        <v>0</v>
      </c>
      <c r="M982" s="214">
        <v>0</v>
      </c>
      <c r="N982" s="214">
        <v>0</v>
      </c>
    </row>
    <row r="983" spans="1:14" x14ac:dyDescent="0.35">
      <c r="A983" t="s">
        <v>5757</v>
      </c>
      <c r="B983">
        <v>19135</v>
      </c>
      <c r="C983" t="s">
        <v>5754</v>
      </c>
      <c r="D983" t="s">
        <v>309</v>
      </c>
      <c r="E983" t="s">
        <v>1167</v>
      </c>
      <c r="F983" s="2" t="s">
        <v>5789</v>
      </c>
      <c r="G983" s="214">
        <v>0</v>
      </c>
      <c r="H983" s="214">
        <v>0</v>
      </c>
      <c r="I983" s="214">
        <v>0</v>
      </c>
      <c r="J983" s="214">
        <v>0</v>
      </c>
      <c r="K983" s="214">
        <v>0</v>
      </c>
      <c r="L983" s="214">
        <v>0</v>
      </c>
      <c r="M983" s="214">
        <v>0</v>
      </c>
      <c r="N983" s="214">
        <v>0</v>
      </c>
    </row>
    <row r="984" spans="1:14" x14ac:dyDescent="0.35">
      <c r="A984" t="s">
        <v>5757</v>
      </c>
      <c r="B984">
        <v>19315</v>
      </c>
      <c r="C984" t="s">
        <v>5756</v>
      </c>
      <c r="D984" t="s">
        <v>139</v>
      </c>
      <c r="E984" t="s">
        <v>1167</v>
      </c>
      <c r="F984" s="2" t="s">
        <v>5789</v>
      </c>
      <c r="G984" s="214">
        <v>0</v>
      </c>
      <c r="H984" s="214">
        <v>0</v>
      </c>
      <c r="I984" s="214">
        <v>0</v>
      </c>
      <c r="J984" s="214">
        <v>0</v>
      </c>
      <c r="K984" s="214">
        <v>0</v>
      </c>
      <c r="L984" s="214">
        <v>0</v>
      </c>
      <c r="M984" s="214">
        <v>0</v>
      </c>
      <c r="N984" s="214">
        <v>0</v>
      </c>
    </row>
    <row r="985" spans="1:14" x14ac:dyDescent="0.35">
      <c r="A985" t="s">
        <v>5757</v>
      </c>
      <c r="B985">
        <v>10152</v>
      </c>
      <c r="C985" t="s">
        <v>5756</v>
      </c>
      <c r="D985" t="s">
        <v>204</v>
      </c>
      <c r="E985" t="s">
        <v>1167</v>
      </c>
      <c r="F985" s="2" t="s">
        <v>5789</v>
      </c>
      <c r="G985" s="214">
        <v>0</v>
      </c>
      <c r="H985" s="214">
        <v>0</v>
      </c>
      <c r="I985" s="214">
        <v>0</v>
      </c>
      <c r="J985" s="214">
        <v>0</v>
      </c>
      <c r="K985" s="214">
        <v>0</v>
      </c>
      <c r="L985" s="214">
        <v>0</v>
      </c>
      <c r="M985" s="214">
        <v>0</v>
      </c>
      <c r="N985" s="214">
        <v>0</v>
      </c>
    </row>
    <row r="986" spans="1:14" x14ac:dyDescent="0.35">
      <c r="A986" t="s">
        <v>5757</v>
      </c>
      <c r="B986">
        <v>88165</v>
      </c>
      <c r="C986" t="s">
        <v>5756</v>
      </c>
      <c r="D986" t="s">
        <v>281</v>
      </c>
      <c r="E986" t="s">
        <v>1167</v>
      </c>
      <c r="F986" s="2" t="s">
        <v>5789</v>
      </c>
      <c r="G986" s="214">
        <v>0</v>
      </c>
      <c r="H986" s="214">
        <v>0</v>
      </c>
      <c r="I986" s="214">
        <v>0</v>
      </c>
      <c r="J986" s="214">
        <v>0</v>
      </c>
      <c r="K986" s="214">
        <v>0</v>
      </c>
      <c r="L986" s="214">
        <v>0</v>
      </c>
      <c r="M986" s="214">
        <v>0</v>
      </c>
      <c r="N986" s="214">
        <v>0</v>
      </c>
    </row>
    <row r="987" spans="1:14" x14ac:dyDescent="0.35">
      <c r="A987" t="s">
        <v>5757</v>
      </c>
      <c r="B987">
        <v>19505</v>
      </c>
      <c r="C987" t="s">
        <v>338</v>
      </c>
      <c r="D987" t="s">
        <v>338</v>
      </c>
      <c r="E987" t="s">
        <v>1167</v>
      </c>
      <c r="F987" s="2" t="s">
        <v>5789</v>
      </c>
      <c r="G987" s="214">
        <v>0</v>
      </c>
      <c r="H987" s="214">
        <v>0</v>
      </c>
      <c r="I987" s="214">
        <v>0</v>
      </c>
      <c r="J987" s="214">
        <v>0</v>
      </c>
      <c r="K987" s="214">
        <v>0</v>
      </c>
      <c r="L987" s="214">
        <v>0</v>
      </c>
      <c r="M987" s="214">
        <v>0</v>
      </c>
      <c r="N987" s="214">
        <v>0</v>
      </c>
    </row>
    <row r="988" spans="1:14" x14ac:dyDescent="0.35">
      <c r="A988" t="s">
        <v>5757</v>
      </c>
      <c r="B988">
        <v>19215</v>
      </c>
      <c r="C988" t="s">
        <v>5755</v>
      </c>
      <c r="D988" t="s">
        <v>69</v>
      </c>
      <c r="E988" t="s">
        <v>1167</v>
      </c>
      <c r="F988" s="2" t="s">
        <v>5789</v>
      </c>
      <c r="G988" s="214">
        <v>0</v>
      </c>
      <c r="H988" s="214">
        <v>0</v>
      </c>
      <c r="I988" s="214">
        <v>0</v>
      </c>
      <c r="J988" s="214">
        <v>0</v>
      </c>
      <c r="K988" s="214">
        <v>0</v>
      </c>
      <c r="L988" s="214">
        <v>0</v>
      </c>
      <c r="M988" s="214">
        <v>0</v>
      </c>
      <c r="N988" s="214">
        <v>0</v>
      </c>
    </row>
    <row r="989" spans="1:14" x14ac:dyDescent="0.35">
      <c r="A989" t="s">
        <v>5757</v>
      </c>
      <c r="B989">
        <v>19215</v>
      </c>
      <c r="C989" t="s">
        <v>5755</v>
      </c>
      <c r="D989" t="s">
        <v>70</v>
      </c>
      <c r="E989" t="s">
        <v>1167</v>
      </c>
      <c r="F989" s="2" t="s">
        <v>5789</v>
      </c>
      <c r="G989" s="214">
        <v>0</v>
      </c>
      <c r="H989" s="214">
        <v>0</v>
      </c>
      <c r="I989" s="214">
        <v>0</v>
      </c>
      <c r="J989" s="214">
        <v>0</v>
      </c>
      <c r="K989" s="214">
        <v>0</v>
      </c>
      <c r="L989" s="214">
        <v>0</v>
      </c>
      <c r="M989" s="214">
        <v>0</v>
      </c>
      <c r="N989" s="214">
        <v>0</v>
      </c>
    </row>
    <row r="990" spans="1:14" x14ac:dyDescent="0.35">
      <c r="A990" t="s">
        <v>5757</v>
      </c>
      <c r="B990">
        <v>19215</v>
      </c>
      <c r="C990" t="s">
        <v>5755</v>
      </c>
      <c r="D990" t="s">
        <v>110</v>
      </c>
      <c r="E990" t="s">
        <v>1167</v>
      </c>
      <c r="F990" s="2" t="s">
        <v>5789</v>
      </c>
      <c r="G990" s="214">
        <v>0</v>
      </c>
      <c r="H990" s="214">
        <v>0</v>
      </c>
      <c r="I990" s="214">
        <v>0</v>
      </c>
      <c r="J990" s="214">
        <v>0</v>
      </c>
      <c r="K990" s="214">
        <v>0</v>
      </c>
      <c r="L990" s="214">
        <v>0</v>
      </c>
      <c r="M990" s="214">
        <v>0</v>
      </c>
      <c r="N990" s="214">
        <v>0</v>
      </c>
    </row>
    <row r="991" spans="1:14" x14ac:dyDescent="0.35">
      <c r="A991" t="s">
        <v>5757</v>
      </c>
      <c r="B991">
        <v>19205</v>
      </c>
      <c r="C991" t="s">
        <v>5755</v>
      </c>
      <c r="D991" t="s">
        <v>227</v>
      </c>
      <c r="E991" t="s">
        <v>1167</v>
      </c>
      <c r="F991" s="2" t="s">
        <v>5789</v>
      </c>
      <c r="G991" s="214">
        <v>0</v>
      </c>
      <c r="H991" s="214">
        <v>0</v>
      </c>
      <c r="I991" s="214">
        <v>0</v>
      </c>
      <c r="J991" s="214">
        <v>0</v>
      </c>
      <c r="K991" s="214">
        <v>0</v>
      </c>
      <c r="L991" s="214">
        <v>0</v>
      </c>
      <c r="M991" s="214">
        <v>0</v>
      </c>
      <c r="N991" s="214">
        <v>0</v>
      </c>
    </row>
    <row r="992" spans="1:14" x14ac:dyDescent="0.35">
      <c r="A992" t="s">
        <v>5757</v>
      </c>
      <c r="B992">
        <v>19205</v>
      </c>
      <c r="C992" t="s">
        <v>5755</v>
      </c>
      <c r="D992" t="s">
        <v>5042</v>
      </c>
      <c r="E992" t="s">
        <v>1167</v>
      </c>
      <c r="F992" s="2" t="s">
        <v>5789</v>
      </c>
      <c r="G992" s="214">
        <v>0</v>
      </c>
      <c r="H992" s="214">
        <v>0</v>
      </c>
      <c r="I992" s="214">
        <v>0</v>
      </c>
      <c r="J992" s="214">
        <v>0</v>
      </c>
      <c r="K992" s="214">
        <v>0</v>
      </c>
      <c r="L992" s="214">
        <v>0</v>
      </c>
      <c r="M992" s="214">
        <v>0</v>
      </c>
      <c r="N992" s="214">
        <v>0</v>
      </c>
    </row>
    <row r="993" spans="1:14" x14ac:dyDescent="0.35">
      <c r="A993" t="s">
        <v>5757</v>
      </c>
      <c r="B993">
        <v>19205</v>
      </c>
      <c r="C993" t="s">
        <v>5755</v>
      </c>
      <c r="D993" t="s">
        <v>5394</v>
      </c>
      <c r="E993" t="s">
        <v>1167</v>
      </c>
      <c r="F993" s="2" t="s">
        <v>5789</v>
      </c>
      <c r="G993" s="214">
        <v>0</v>
      </c>
      <c r="H993" s="214">
        <v>0</v>
      </c>
      <c r="I993" s="214">
        <v>0</v>
      </c>
      <c r="J993" s="214">
        <v>0</v>
      </c>
      <c r="K993" s="214">
        <v>0</v>
      </c>
      <c r="L993" s="214">
        <v>0</v>
      </c>
      <c r="M993" s="214">
        <v>0</v>
      </c>
      <c r="N993" s="214">
        <v>0</v>
      </c>
    </row>
    <row r="994" spans="1:14" x14ac:dyDescent="0.35">
      <c r="A994" t="s">
        <v>5757</v>
      </c>
      <c r="B994">
        <v>19215</v>
      </c>
      <c r="C994" t="s">
        <v>5755</v>
      </c>
      <c r="D994" t="s">
        <v>5071</v>
      </c>
      <c r="E994" t="s">
        <v>1167</v>
      </c>
      <c r="F994" s="2" t="s">
        <v>5789</v>
      </c>
      <c r="G994" s="214">
        <v>0</v>
      </c>
      <c r="H994" s="214">
        <v>0</v>
      </c>
      <c r="I994" s="214">
        <v>0</v>
      </c>
      <c r="J994" s="214">
        <v>0</v>
      </c>
      <c r="K994" s="214">
        <v>0</v>
      </c>
      <c r="L994" s="214">
        <v>0</v>
      </c>
      <c r="M994" s="214">
        <v>0</v>
      </c>
      <c r="N994" s="214">
        <v>0</v>
      </c>
    </row>
    <row r="995" spans="1:14" x14ac:dyDescent="0.35">
      <c r="A995" t="s">
        <v>5757</v>
      </c>
      <c r="B995">
        <v>19215</v>
      </c>
      <c r="C995" t="s">
        <v>5755</v>
      </c>
      <c r="D995" t="s">
        <v>5265</v>
      </c>
      <c r="E995" t="s">
        <v>1167</v>
      </c>
      <c r="F995" s="2" t="s">
        <v>5789</v>
      </c>
      <c r="G995" s="214">
        <v>0</v>
      </c>
      <c r="H995" s="214">
        <v>0</v>
      </c>
      <c r="I995" s="214">
        <v>0</v>
      </c>
      <c r="J995" s="214">
        <v>0</v>
      </c>
      <c r="K995" s="214">
        <v>0</v>
      </c>
      <c r="L995" s="214">
        <v>0</v>
      </c>
      <c r="M995" s="214">
        <v>0</v>
      </c>
      <c r="N995" s="214">
        <v>0</v>
      </c>
    </row>
    <row r="996" spans="1:14" x14ac:dyDescent="0.35">
      <c r="A996" t="s">
        <v>5757</v>
      </c>
      <c r="B996">
        <v>19215</v>
      </c>
      <c r="C996" t="s">
        <v>5755</v>
      </c>
      <c r="D996" t="s">
        <v>5396</v>
      </c>
      <c r="E996" t="s">
        <v>1167</v>
      </c>
      <c r="F996" s="2" t="s">
        <v>5789</v>
      </c>
      <c r="G996" s="214">
        <v>0</v>
      </c>
      <c r="H996" s="214">
        <v>0</v>
      </c>
      <c r="I996" s="214">
        <v>0</v>
      </c>
      <c r="J996" s="214">
        <v>0</v>
      </c>
      <c r="K996" s="214">
        <v>0</v>
      </c>
      <c r="L996" s="214">
        <v>0</v>
      </c>
      <c r="M996" s="214">
        <v>0</v>
      </c>
      <c r="N996" s="214">
        <v>0</v>
      </c>
    </row>
    <row r="997" spans="1:14" x14ac:dyDescent="0.35">
      <c r="A997" t="s">
        <v>5757</v>
      </c>
      <c r="B997">
        <v>19215</v>
      </c>
      <c r="C997" t="s">
        <v>5755</v>
      </c>
      <c r="D997" t="s">
        <v>5397</v>
      </c>
      <c r="E997" t="s">
        <v>1167</v>
      </c>
      <c r="F997" s="2" t="s">
        <v>5789</v>
      </c>
      <c r="G997" s="214">
        <v>0</v>
      </c>
      <c r="H997" s="214">
        <v>0</v>
      </c>
      <c r="I997" s="214">
        <v>0</v>
      </c>
      <c r="J997" s="214">
        <v>0</v>
      </c>
      <c r="K997" s="214">
        <v>0</v>
      </c>
      <c r="L997" s="214">
        <v>0</v>
      </c>
      <c r="M997" s="214">
        <v>0</v>
      </c>
      <c r="N997" s="214">
        <v>0</v>
      </c>
    </row>
    <row r="998" spans="1:14" x14ac:dyDescent="0.35">
      <c r="A998" t="s">
        <v>5757</v>
      </c>
      <c r="B998">
        <v>19215</v>
      </c>
      <c r="C998" t="s">
        <v>5755</v>
      </c>
      <c r="D998" t="s">
        <v>5753</v>
      </c>
      <c r="E998" t="s">
        <v>1167</v>
      </c>
      <c r="F998" s="2" t="s">
        <v>5789</v>
      </c>
      <c r="G998" s="214">
        <v>0</v>
      </c>
      <c r="H998" s="214">
        <v>0</v>
      </c>
      <c r="I998" s="214">
        <v>0</v>
      </c>
      <c r="J998" s="214">
        <v>0</v>
      </c>
      <c r="K998" s="214">
        <v>0</v>
      </c>
      <c r="L998" s="214">
        <v>0</v>
      </c>
      <c r="M998" s="214">
        <v>0</v>
      </c>
      <c r="N998" s="214">
        <v>0</v>
      </c>
    </row>
    <row r="999" spans="1:14" x14ac:dyDescent="0.35">
      <c r="A999" t="s">
        <v>5757</v>
      </c>
      <c r="B999">
        <v>19215</v>
      </c>
      <c r="C999" t="s">
        <v>5755</v>
      </c>
      <c r="D999" t="s">
        <v>5721</v>
      </c>
      <c r="E999" t="s">
        <v>1167</v>
      </c>
      <c r="F999" s="2" t="s">
        <v>5789</v>
      </c>
      <c r="G999" s="214">
        <v>0</v>
      </c>
      <c r="H999" s="214">
        <v>0</v>
      </c>
      <c r="I999" s="214">
        <v>0</v>
      </c>
      <c r="J999" s="214">
        <v>0</v>
      </c>
      <c r="K999" s="214">
        <v>0</v>
      </c>
      <c r="L999" s="214">
        <v>0</v>
      </c>
      <c r="M999" s="214">
        <v>0</v>
      </c>
      <c r="N999" s="214">
        <v>0</v>
      </c>
    </row>
    <row r="1000" spans="1:14" x14ac:dyDescent="0.35">
      <c r="A1000" t="s">
        <v>5757</v>
      </c>
      <c r="B1000">
        <v>19215</v>
      </c>
      <c r="C1000" t="s">
        <v>5755</v>
      </c>
      <c r="D1000" t="s">
        <v>5752</v>
      </c>
      <c r="E1000" t="s">
        <v>1167</v>
      </c>
      <c r="F1000" s="2" t="s">
        <v>5789</v>
      </c>
      <c r="G1000" s="214">
        <v>0</v>
      </c>
      <c r="H1000" s="214">
        <v>0</v>
      </c>
      <c r="I1000" s="214">
        <v>0</v>
      </c>
      <c r="J1000" s="214">
        <v>0</v>
      </c>
      <c r="K1000" s="214">
        <v>0</v>
      </c>
      <c r="L1000" s="214">
        <v>0</v>
      </c>
      <c r="M1000" s="214">
        <v>0</v>
      </c>
      <c r="N1000" s="214">
        <v>0</v>
      </c>
    </row>
    <row r="1001" spans="1:14" x14ac:dyDescent="0.35">
      <c r="A1001" t="s">
        <v>5757</v>
      </c>
      <c r="B1001">
        <v>19215</v>
      </c>
      <c r="C1001" t="s">
        <v>5755</v>
      </c>
      <c r="D1001" t="s">
        <v>5098</v>
      </c>
      <c r="E1001" t="s">
        <v>1167</v>
      </c>
      <c r="F1001" s="2" t="s">
        <v>5789</v>
      </c>
      <c r="G1001" s="214">
        <v>0</v>
      </c>
      <c r="H1001" s="214">
        <v>0</v>
      </c>
      <c r="I1001" s="214">
        <v>0</v>
      </c>
      <c r="J1001" s="214">
        <v>0</v>
      </c>
      <c r="K1001" s="214">
        <v>0</v>
      </c>
      <c r="L1001" s="214">
        <v>0</v>
      </c>
      <c r="M1001" s="214">
        <v>0</v>
      </c>
      <c r="N1001" s="214">
        <v>0</v>
      </c>
    </row>
    <row r="1002" spans="1:14" x14ac:dyDescent="0.35">
      <c r="A1002" t="s">
        <v>5757</v>
      </c>
      <c r="B1002">
        <v>19220</v>
      </c>
      <c r="C1002" t="s">
        <v>5755</v>
      </c>
      <c r="D1002" t="s">
        <v>565</v>
      </c>
      <c r="E1002" t="s">
        <v>1167</v>
      </c>
      <c r="F1002" s="2" t="s">
        <v>5789</v>
      </c>
      <c r="G1002" s="214"/>
      <c r="H1002" s="214"/>
      <c r="I1002" s="214"/>
      <c r="J1002" s="214"/>
      <c r="K1002" s="214"/>
      <c r="L1002" s="214"/>
      <c r="M1002" s="214"/>
      <c r="N1002" s="214"/>
    </row>
    <row r="1003" spans="1:14" x14ac:dyDescent="0.35">
      <c r="A1003" t="s">
        <v>5757</v>
      </c>
      <c r="B1003">
        <v>19225</v>
      </c>
      <c r="C1003" t="s">
        <v>5755</v>
      </c>
      <c r="D1003" t="s">
        <v>343</v>
      </c>
      <c r="E1003" t="s">
        <v>1167</v>
      </c>
      <c r="F1003" s="2" t="s">
        <v>5789</v>
      </c>
      <c r="G1003" s="214">
        <v>0</v>
      </c>
      <c r="H1003" s="214">
        <v>0</v>
      </c>
      <c r="I1003" s="214">
        <v>0</v>
      </c>
      <c r="J1003" s="214">
        <v>0</v>
      </c>
      <c r="K1003" s="214">
        <v>0</v>
      </c>
      <c r="L1003" s="214">
        <v>0</v>
      </c>
      <c r="M1003" s="214">
        <v>0</v>
      </c>
      <c r="N1003" s="214">
        <v>0</v>
      </c>
    </row>
    <row r="1004" spans="1:14" x14ac:dyDescent="0.35">
      <c r="A1004" t="s">
        <v>5757</v>
      </c>
      <c r="B1004">
        <v>19235</v>
      </c>
      <c r="C1004" t="s">
        <v>5755</v>
      </c>
      <c r="D1004" t="s">
        <v>361</v>
      </c>
      <c r="E1004" t="s">
        <v>1167</v>
      </c>
      <c r="F1004" s="2" t="s">
        <v>5789</v>
      </c>
      <c r="G1004" s="214">
        <v>0</v>
      </c>
      <c r="H1004" s="214">
        <v>0</v>
      </c>
      <c r="I1004" s="214">
        <v>0</v>
      </c>
      <c r="J1004" s="214">
        <v>0</v>
      </c>
      <c r="K1004" s="214">
        <v>0</v>
      </c>
      <c r="L1004" s="214">
        <v>0</v>
      </c>
      <c r="M1004" s="214">
        <v>0</v>
      </c>
      <c r="N1004" s="214">
        <v>0</v>
      </c>
    </row>
    <row r="1005" spans="1:14" x14ac:dyDescent="0.35">
      <c r="A1005" t="s">
        <v>5757</v>
      </c>
      <c r="B1005">
        <v>19325</v>
      </c>
      <c r="C1005" t="s">
        <v>5755</v>
      </c>
      <c r="D1005" t="s">
        <v>1257</v>
      </c>
      <c r="E1005" t="s">
        <v>1167</v>
      </c>
      <c r="F1005" s="2" t="s">
        <v>5789</v>
      </c>
      <c r="G1005" s="214">
        <v>0</v>
      </c>
      <c r="H1005" s="214">
        <v>0</v>
      </c>
      <c r="I1005" s="214">
        <v>0</v>
      </c>
      <c r="J1005" s="214">
        <v>0</v>
      </c>
      <c r="K1005" s="214">
        <v>0</v>
      </c>
      <c r="L1005" s="214">
        <v>0</v>
      </c>
      <c r="M1005" s="214">
        <v>0</v>
      </c>
      <c r="N1005" s="214">
        <v>0</v>
      </c>
    </row>
    <row r="1006" spans="1:14" x14ac:dyDescent="0.35">
      <c r="A1006" t="s">
        <v>5757</v>
      </c>
      <c r="B1006">
        <v>19145</v>
      </c>
      <c r="C1006" t="s">
        <v>5754</v>
      </c>
      <c r="D1006" t="s">
        <v>4</v>
      </c>
      <c r="E1006" t="s">
        <v>1168</v>
      </c>
      <c r="F1006" s="2" t="s">
        <v>5789</v>
      </c>
      <c r="G1006" s="214">
        <v>0</v>
      </c>
      <c r="H1006" s="214">
        <v>0</v>
      </c>
      <c r="I1006" s="214">
        <v>0</v>
      </c>
      <c r="J1006" s="214">
        <v>0</v>
      </c>
      <c r="K1006" s="214">
        <v>0</v>
      </c>
      <c r="L1006" s="214">
        <v>0</v>
      </c>
      <c r="M1006" s="214">
        <v>0</v>
      </c>
      <c r="N1006" s="214">
        <v>0</v>
      </c>
    </row>
    <row r="1007" spans="1:14" x14ac:dyDescent="0.35">
      <c r="A1007" t="s">
        <v>5757</v>
      </c>
      <c r="B1007">
        <v>19105</v>
      </c>
      <c r="C1007" t="s">
        <v>5754</v>
      </c>
      <c r="D1007" t="s">
        <v>35</v>
      </c>
      <c r="E1007" t="s">
        <v>1168</v>
      </c>
      <c r="F1007" s="2" t="s">
        <v>5789</v>
      </c>
      <c r="G1007" s="214">
        <v>0</v>
      </c>
      <c r="H1007" s="214">
        <v>0</v>
      </c>
      <c r="I1007" s="214">
        <v>0</v>
      </c>
      <c r="J1007" s="214">
        <v>0</v>
      </c>
      <c r="K1007" s="214">
        <v>0</v>
      </c>
      <c r="L1007" s="214">
        <v>0</v>
      </c>
      <c r="M1007" s="214">
        <v>0</v>
      </c>
      <c r="N1007" s="214">
        <v>0</v>
      </c>
    </row>
    <row r="1008" spans="1:14" x14ac:dyDescent="0.35">
      <c r="A1008" t="s">
        <v>5757</v>
      </c>
      <c r="B1008">
        <v>19145</v>
      </c>
      <c r="C1008" t="s">
        <v>5754</v>
      </c>
      <c r="D1008" t="s">
        <v>63</v>
      </c>
      <c r="E1008" t="s">
        <v>1168</v>
      </c>
      <c r="F1008" s="2" t="s">
        <v>5789</v>
      </c>
      <c r="G1008" s="214">
        <v>0</v>
      </c>
      <c r="H1008" s="214">
        <v>0</v>
      </c>
      <c r="I1008" s="214">
        <v>0</v>
      </c>
      <c r="J1008" s="214">
        <v>0</v>
      </c>
      <c r="K1008" s="214">
        <v>0</v>
      </c>
      <c r="L1008" s="214">
        <v>0</v>
      </c>
      <c r="M1008" s="214">
        <v>0</v>
      </c>
      <c r="N1008" s="214">
        <v>0</v>
      </c>
    </row>
    <row r="1009" spans="1:14" x14ac:dyDescent="0.35">
      <c r="A1009" t="s">
        <v>5757</v>
      </c>
      <c r="B1009">
        <v>19125</v>
      </c>
      <c r="C1009" t="s">
        <v>5754</v>
      </c>
      <c r="D1009" t="s">
        <v>162</v>
      </c>
      <c r="E1009" t="s">
        <v>1168</v>
      </c>
      <c r="F1009" s="2" t="s">
        <v>5789</v>
      </c>
      <c r="G1009" s="214">
        <v>0</v>
      </c>
      <c r="H1009" s="214">
        <v>0</v>
      </c>
      <c r="I1009" s="214">
        <v>0</v>
      </c>
      <c r="J1009" s="214">
        <v>0</v>
      </c>
      <c r="K1009" s="214">
        <v>0</v>
      </c>
      <c r="L1009" s="214">
        <v>0</v>
      </c>
      <c r="M1009" s="214">
        <v>0</v>
      </c>
      <c r="N1009" s="214">
        <v>0</v>
      </c>
    </row>
    <row r="1010" spans="1:14" x14ac:dyDescent="0.35">
      <c r="A1010" t="s">
        <v>5757</v>
      </c>
      <c r="B1010">
        <v>19115</v>
      </c>
      <c r="C1010" t="s">
        <v>5754</v>
      </c>
      <c r="D1010" t="s">
        <v>270</v>
      </c>
      <c r="E1010" t="s">
        <v>1168</v>
      </c>
      <c r="F1010" s="2" t="s">
        <v>5789</v>
      </c>
      <c r="G1010" s="214">
        <v>0</v>
      </c>
      <c r="H1010" s="214">
        <v>0</v>
      </c>
      <c r="I1010" s="214">
        <v>0</v>
      </c>
      <c r="J1010" s="214">
        <v>0</v>
      </c>
      <c r="K1010" s="214">
        <v>0</v>
      </c>
      <c r="L1010" s="214">
        <v>0</v>
      </c>
      <c r="M1010" s="214">
        <v>0</v>
      </c>
      <c r="N1010" s="214">
        <v>0</v>
      </c>
    </row>
    <row r="1011" spans="1:14" x14ac:dyDescent="0.35">
      <c r="A1011" t="s">
        <v>5757</v>
      </c>
      <c r="B1011">
        <v>19135</v>
      </c>
      <c r="C1011" t="s">
        <v>5754</v>
      </c>
      <c r="D1011" t="s">
        <v>309</v>
      </c>
      <c r="E1011" t="s">
        <v>1168</v>
      </c>
      <c r="F1011" s="2" t="s">
        <v>5789</v>
      </c>
      <c r="G1011" s="214">
        <v>0</v>
      </c>
      <c r="H1011" s="214">
        <v>0</v>
      </c>
      <c r="I1011" s="214">
        <v>0</v>
      </c>
      <c r="J1011" s="214">
        <v>0</v>
      </c>
      <c r="K1011" s="214">
        <v>0</v>
      </c>
      <c r="L1011" s="214">
        <v>0</v>
      </c>
      <c r="M1011" s="214">
        <v>0</v>
      </c>
      <c r="N1011" s="214">
        <v>0</v>
      </c>
    </row>
    <row r="1012" spans="1:14" x14ac:dyDescent="0.35">
      <c r="A1012" t="s">
        <v>5757</v>
      </c>
      <c r="B1012">
        <v>19315</v>
      </c>
      <c r="C1012" t="s">
        <v>5756</v>
      </c>
      <c r="D1012" t="s">
        <v>139</v>
      </c>
      <c r="E1012" t="s">
        <v>1168</v>
      </c>
      <c r="F1012" s="2" t="s">
        <v>5789</v>
      </c>
      <c r="G1012" s="214">
        <v>0</v>
      </c>
      <c r="H1012" s="214">
        <v>0</v>
      </c>
      <c r="I1012" s="214">
        <v>0</v>
      </c>
      <c r="J1012" s="214">
        <v>0</v>
      </c>
      <c r="K1012" s="214">
        <v>0</v>
      </c>
      <c r="L1012" s="214">
        <v>0</v>
      </c>
      <c r="M1012" s="214">
        <v>0</v>
      </c>
      <c r="N1012" s="214">
        <v>0</v>
      </c>
    </row>
    <row r="1013" spans="1:14" x14ac:dyDescent="0.35">
      <c r="A1013" t="s">
        <v>5757</v>
      </c>
      <c r="B1013">
        <v>10152</v>
      </c>
      <c r="C1013" t="s">
        <v>5756</v>
      </c>
      <c r="D1013" t="s">
        <v>204</v>
      </c>
      <c r="E1013" t="s">
        <v>1168</v>
      </c>
      <c r="F1013" s="2" t="s">
        <v>5789</v>
      </c>
      <c r="G1013" s="214">
        <v>0</v>
      </c>
      <c r="H1013" s="214">
        <v>0</v>
      </c>
      <c r="I1013" s="214">
        <v>0</v>
      </c>
      <c r="J1013" s="214">
        <v>0</v>
      </c>
      <c r="K1013" s="214">
        <v>0</v>
      </c>
      <c r="L1013" s="214">
        <v>0</v>
      </c>
      <c r="M1013" s="214">
        <v>0</v>
      </c>
      <c r="N1013" s="214">
        <v>0</v>
      </c>
    </row>
    <row r="1014" spans="1:14" x14ac:dyDescent="0.35">
      <c r="A1014" t="s">
        <v>5757</v>
      </c>
      <c r="B1014">
        <v>88165</v>
      </c>
      <c r="C1014" t="s">
        <v>5756</v>
      </c>
      <c r="D1014" t="s">
        <v>281</v>
      </c>
      <c r="E1014" t="s">
        <v>1168</v>
      </c>
      <c r="F1014" s="2" t="s">
        <v>5789</v>
      </c>
      <c r="G1014" s="214">
        <v>0</v>
      </c>
      <c r="H1014" s="214">
        <v>0</v>
      </c>
      <c r="I1014" s="214">
        <v>0</v>
      </c>
      <c r="J1014" s="214">
        <v>0</v>
      </c>
      <c r="K1014" s="214">
        <v>0</v>
      </c>
      <c r="L1014" s="214">
        <v>0</v>
      </c>
      <c r="M1014" s="214">
        <v>0</v>
      </c>
      <c r="N1014" s="214">
        <v>0</v>
      </c>
    </row>
    <row r="1015" spans="1:14" x14ac:dyDescent="0.35">
      <c r="A1015" t="s">
        <v>5757</v>
      </c>
      <c r="B1015">
        <v>19505</v>
      </c>
      <c r="C1015" t="s">
        <v>338</v>
      </c>
      <c r="D1015" t="s">
        <v>338</v>
      </c>
      <c r="E1015" t="s">
        <v>1168</v>
      </c>
      <c r="F1015" s="2" t="s">
        <v>5789</v>
      </c>
      <c r="G1015" s="214">
        <v>0</v>
      </c>
      <c r="H1015" s="214">
        <v>0</v>
      </c>
      <c r="I1015" s="214">
        <v>0</v>
      </c>
      <c r="J1015" s="214">
        <v>0</v>
      </c>
      <c r="K1015" s="214">
        <v>0</v>
      </c>
      <c r="L1015" s="214">
        <v>0</v>
      </c>
      <c r="M1015" s="214">
        <v>0</v>
      </c>
      <c r="N1015" s="214">
        <v>0</v>
      </c>
    </row>
    <row r="1016" spans="1:14" x14ac:dyDescent="0.35">
      <c r="A1016" t="s">
        <v>5757</v>
      </c>
      <c r="B1016">
        <v>19215</v>
      </c>
      <c r="C1016" t="s">
        <v>5755</v>
      </c>
      <c r="D1016" t="s">
        <v>69</v>
      </c>
      <c r="E1016" t="s">
        <v>1168</v>
      </c>
      <c r="F1016" s="2" t="s">
        <v>5789</v>
      </c>
      <c r="G1016" s="214">
        <v>0</v>
      </c>
      <c r="H1016" s="214">
        <v>0</v>
      </c>
      <c r="I1016" s="214">
        <v>0</v>
      </c>
      <c r="J1016" s="214">
        <v>0</v>
      </c>
      <c r="K1016" s="214">
        <v>0</v>
      </c>
      <c r="L1016" s="214">
        <v>0</v>
      </c>
      <c r="M1016" s="214">
        <v>0</v>
      </c>
      <c r="N1016" s="214">
        <v>0</v>
      </c>
    </row>
    <row r="1017" spans="1:14" x14ac:dyDescent="0.35">
      <c r="A1017" t="s">
        <v>5757</v>
      </c>
      <c r="B1017">
        <v>19215</v>
      </c>
      <c r="C1017" t="s">
        <v>5755</v>
      </c>
      <c r="D1017" t="s">
        <v>70</v>
      </c>
      <c r="E1017" t="s">
        <v>1168</v>
      </c>
      <c r="F1017" s="2" t="s">
        <v>5789</v>
      </c>
      <c r="G1017" s="214">
        <v>0</v>
      </c>
      <c r="H1017" s="214">
        <v>0</v>
      </c>
      <c r="I1017" s="214">
        <v>0</v>
      </c>
      <c r="J1017" s="214">
        <v>0</v>
      </c>
      <c r="K1017" s="214">
        <v>0</v>
      </c>
      <c r="L1017" s="214">
        <v>0</v>
      </c>
      <c r="M1017" s="214">
        <v>0</v>
      </c>
      <c r="N1017" s="214">
        <v>0</v>
      </c>
    </row>
    <row r="1018" spans="1:14" x14ac:dyDescent="0.35">
      <c r="A1018" t="s">
        <v>5757</v>
      </c>
      <c r="B1018">
        <v>19215</v>
      </c>
      <c r="C1018" t="s">
        <v>5755</v>
      </c>
      <c r="D1018" t="s">
        <v>110</v>
      </c>
      <c r="E1018" t="s">
        <v>1168</v>
      </c>
      <c r="F1018" s="2" t="s">
        <v>5789</v>
      </c>
      <c r="G1018" s="214">
        <v>0</v>
      </c>
      <c r="H1018" s="214">
        <v>0</v>
      </c>
      <c r="I1018" s="214">
        <v>0</v>
      </c>
      <c r="J1018" s="214">
        <v>0</v>
      </c>
      <c r="K1018" s="214">
        <v>0</v>
      </c>
      <c r="L1018" s="214">
        <v>0</v>
      </c>
      <c r="M1018" s="214">
        <v>0</v>
      </c>
      <c r="N1018" s="214">
        <v>0</v>
      </c>
    </row>
    <row r="1019" spans="1:14" x14ac:dyDescent="0.35">
      <c r="A1019" t="s">
        <v>5757</v>
      </c>
      <c r="B1019">
        <v>19205</v>
      </c>
      <c r="C1019" t="s">
        <v>5755</v>
      </c>
      <c r="D1019" t="s">
        <v>227</v>
      </c>
      <c r="E1019" t="s">
        <v>1168</v>
      </c>
      <c r="F1019" s="2" t="s">
        <v>5789</v>
      </c>
      <c r="G1019" s="214">
        <v>0</v>
      </c>
      <c r="H1019" s="214">
        <v>0</v>
      </c>
      <c r="I1019" s="214">
        <v>0</v>
      </c>
      <c r="J1019" s="214">
        <v>0</v>
      </c>
      <c r="K1019" s="214">
        <v>0</v>
      </c>
      <c r="L1019" s="214">
        <v>0</v>
      </c>
      <c r="M1019" s="214">
        <v>0</v>
      </c>
      <c r="N1019" s="214">
        <v>0</v>
      </c>
    </row>
    <row r="1020" spans="1:14" x14ac:dyDescent="0.35">
      <c r="A1020" t="s">
        <v>5757</v>
      </c>
      <c r="B1020">
        <v>19205</v>
      </c>
      <c r="C1020" t="s">
        <v>5755</v>
      </c>
      <c r="D1020" t="s">
        <v>5042</v>
      </c>
      <c r="E1020" t="s">
        <v>1168</v>
      </c>
      <c r="F1020" s="2" t="s">
        <v>5789</v>
      </c>
      <c r="G1020" s="214">
        <v>0</v>
      </c>
      <c r="H1020" s="214">
        <v>0</v>
      </c>
      <c r="I1020" s="214">
        <v>0</v>
      </c>
      <c r="J1020" s="214">
        <v>0</v>
      </c>
      <c r="K1020" s="214">
        <v>0</v>
      </c>
      <c r="L1020" s="214">
        <v>0</v>
      </c>
      <c r="M1020" s="214">
        <v>0</v>
      </c>
      <c r="N1020" s="214">
        <v>0</v>
      </c>
    </row>
    <row r="1021" spans="1:14" x14ac:dyDescent="0.35">
      <c r="A1021" t="s">
        <v>5757</v>
      </c>
      <c r="B1021">
        <v>19205</v>
      </c>
      <c r="C1021" t="s">
        <v>5755</v>
      </c>
      <c r="D1021" t="s">
        <v>5394</v>
      </c>
      <c r="E1021" t="s">
        <v>1168</v>
      </c>
      <c r="F1021" s="2" t="s">
        <v>5789</v>
      </c>
      <c r="G1021" s="214">
        <v>0</v>
      </c>
      <c r="H1021" s="214">
        <v>0</v>
      </c>
      <c r="I1021" s="214">
        <v>0</v>
      </c>
      <c r="J1021" s="214">
        <v>0</v>
      </c>
      <c r="K1021" s="214">
        <v>0</v>
      </c>
      <c r="L1021" s="214">
        <v>0</v>
      </c>
      <c r="M1021" s="214">
        <v>0</v>
      </c>
      <c r="N1021" s="214">
        <v>0</v>
      </c>
    </row>
    <row r="1022" spans="1:14" x14ac:dyDescent="0.35">
      <c r="A1022" t="s">
        <v>5757</v>
      </c>
      <c r="B1022">
        <v>19215</v>
      </c>
      <c r="C1022" t="s">
        <v>5755</v>
      </c>
      <c r="D1022" t="s">
        <v>5071</v>
      </c>
      <c r="E1022" t="s">
        <v>1168</v>
      </c>
      <c r="F1022" s="2" t="s">
        <v>5789</v>
      </c>
      <c r="G1022" s="214">
        <v>0</v>
      </c>
      <c r="H1022" s="214">
        <v>0</v>
      </c>
      <c r="I1022" s="214">
        <v>0</v>
      </c>
      <c r="J1022" s="214">
        <v>0</v>
      </c>
      <c r="K1022" s="214">
        <v>0</v>
      </c>
      <c r="L1022" s="214">
        <v>0</v>
      </c>
      <c r="M1022" s="214">
        <v>0</v>
      </c>
      <c r="N1022" s="214">
        <v>0</v>
      </c>
    </row>
    <row r="1023" spans="1:14" x14ac:dyDescent="0.35">
      <c r="A1023" t="s">
        <v>5757</v>
      </c>
      <c r="B1023">
        <v>19215</v>
      </c>
      <c r="C1023" t="s">
        <v>5755</v>
      </c>
      <c r="D1023" t="s">
        <v>5265</v>
      </c>
      <c r="E1023" t="s">
        <v>1168</v>
      </c>
      <c r="F1023" s="2" t="s">
        <v>5789</v>
      </c>
      <c r="G1023" s="214">
        <v>0</v>
      </c>
      <c r="H1023" s="214">
        <v>0</v>
      </c>
      <c r="I1023" s="214">
        <v>0</v>
      </c>
      <c r="J1023" s="214">
        <v>0</v>
      </c>
      <c r="K1023" s="214">
        <v>0</v>
      </c>
      <c r="L1023" s="214">
        <v>0</v>
      </c>
      <c r="M1023" s="214">
        <v>0</v>
      </c>
      <c r="N1023" s="214">
        <v>0</v>
      </c>
    </row>
    <row r="1024" spans="1:14" x14ac:dyDescent="0.35">
      <c r="A1024" t="s">
        <v>5757</v>
      </c>
      <c r="B1024">
        <v>19215</v>
      </c>
      <c r="C1024" t="s">
        <v>5755</v>
      </c>
      <c r="D1024" t="s">
        <v>5396</v>
      </c>
      <c r="E1024" t="s">
        <v>1168</v>
      </c>
      <c r="F1024" s="2" t="s">
        <v>5789</v>
      </c>
      <c r="G1024" s="214">
        <v>0</v>
      </c>
      <c r="H1024" s="214">
        <v>0</v>
      </c>
      <c r="I1024" s="214">
        <v>0</v>
      </c>
      <c r="J1024" s="214">
        <v>0</v>
      </c>
      <c r="K1024" s="214">
        <v>0</v>
      </c>
      <c r="L1024" s="214">
        <v>0</v>
      </c>
      <c r="M1024" s="214">
        <v>0</v>
      </c>
      <c r="N1024" s="214">
        <v>0</v>
      </c>
    </row>
    <row r="1025" spans="1:14" x14ac:dyDescent="0.35">
      <c r="A1025" t="s">
        <v>5757</v>
      </c>
      <c r="B1025">
        <v>19215</v>
      </c>
      <c r="C1025" t="s">
        <v>5755</v>
      </c>
      <c r="D1025" t="s">
        <v>5397</v>
      </c>
      <c r="E1025" t="s">
        <v>1168</v>
      </c>
      <c r="F1025" s="2" t="s">
        <v>5789</v>
      </c>
      <c r="G1025" s="214">
        <v>0</v>
      </c>
      <c r="H1025" s="214">
        <v>0</v>
      </c>
      <c r="I1025" s="214">
        <v>0</v>
      </c>
      <c r="J1025" s="214">
        <v>0</v>
      </c>
      <c r="K1025" s="214">
        <v>0</v>
      </c>
      <c r="L1025" s="214">
        <v>0</v>
      </c>
      <c r="M1025" s="214">
        <v>0</v>
      </c>
      <c r="N1025" s="214">
        <v>0</v>
      </c>
    </row>
    <row r="1026" spans="1:14" x14ac:dyDescent="0.35">
      <c r="A1026" t="s">
        <v>5757</v>
      </c>
      <c r="B1026">
        <v>19215</v>
      </c>
      <c r="C1026" t="s">
        <v>5755</v>
      </c>
      <c r="D1026" t="s">
        <v>5753</v>
      </c>
      <c r="E1026" t="s">
        <v>1168</v>
      </c>
      <c r="F1026" s="2" t="s">
        <v>5789</v>
      </c>
      <c r="G1026" s="214">
        <v>0</v>
      </c>
      <c r="H1026" s="214">
        <v>0</v>
      </c>
      <c r="I1026" s="214">
        <v>0</v>
      </c>
      <c r="J1026" s="214">
        <v>0</v>
      </c>
      <c r="K1026" s="214">
        <v>0</v>
      </c>
      <c r="L1026" s="214">
        <v>0</v>
      </c>
      <c r="M1026" s="214">
        <v>0</v>
      </c>
      <c r="N1026" s="214">
        <v>0</v>
      </c>
    </row>
    <row r="1027" spans="1:14" x14ac:dyDescent="0.35">
      <c r="A1027" t="s">
        <v>5757</v>
      </c>
      <c r="B1027">
        <v>19215</v>
      </c>
      <c r="C1027" t="s">
        <v>5755</v>
      </c>
      <c r="D1027" t="s">
        <v>5721</v>
      </c>
      <c r="E1027" t="s">
        <v>1168</v>
      </c>
      <c r="F1027" s="2" t="s">
        <v>5789</v>
      </c>
      <c r="G1027" s="214">
        <v>0</v>
      </c>
      <c r="H1027" s="214">
        <v>0</v>
      </c>
      <c r="I1027" s="214">
        <v>0</v>
      </c>
      <c r="J1027" s="214">
        <v>0</v>
      </c>
      <c r="K1027" s="214">
        <v>0</v>
      </c>
      <c r="L1027" s="214">
        <v>0</v>
      </c>
      <c r="M1027" s="214">
        <v>0</v>
      </c>
      <c r="N1027" s="214">
        <v>0</v>
      </c>
    </row>
    <row r="1028" spans="1:14" x14ac:dyDescent="0.35">
      <c r="A1028" t="s">
        <v>5757</v>
      </c>
      <c r="B1028">
        <v>19215</v>
      </c>
      <c r="C1028" t="s">
        <v>5755</v>
      </c>
      <c r="D1028" t="s">
        <v>5752</v>
      </c>
      <c r="E1028" t="s">
        <v>1168</v>
      </c>
      <c r="F1028" s="2" t="s">
        <v>5789</v>
      </c>
      <c r="G1028" s="214">
        <v>0</v>
      </c>
      <c r="H1028" s="214">
        <v>0</v>
      </c>
      <c r="I1028" s="214">
        <v>0</v>
      </c>
      <c r="J1028" s="214">
        <v>0</v>
      </c>
      <c r="K1028" s="214">
        <v>0</v>
      </c>
      <c r="L1028" s="214">
        <v>0</v>
      </c>
      <c r="M1028" s="214">
        <v>0</v>
      </c>
      <c r="N1028" s="214">
        <v>0</v>
      </c>
    </row>
    <row r="1029" spans="1:14" x14ac:dyDescent="0.35">
      <c r="A1029" t="s">
        <v>5757</v>
      </c>
      <c r="B1029">
        <v>19215</v>
      </c>
      <c r="C1029" t="s">
        <v>5755</v>
      </c>
      <c r="D1029" t="s">
        <v>5098</v>
      </c>
      <c r="E1029" t="s">
        <v>1168</v>
      </c>
      <c r="F1029" s="2" t="s">
        <v>5789</v>
      </c>
      <c r="G1029" s="214">
        <v>0</v>
      </c>
      <c r="H1029" s="214">
        <v>0</v>
      </c>
      <c r="I1029" s="214">
        <v>0</v>
      </c>
      <c r="J1029" s="214">
        <v>0</v>
      </c>
      <c r="K1029" s="214">
        <v>0</v>
      </c>
      <c r="L1029" s="214">
        <v>0</v>
      </c>
      <c r="M1029" s="214">
        <v>0</v>
      </c>
      <c r="N1029" s="214">
        <v>0</v>
      </c>
    </row>
    <row r="1030" spans="1:14" x14ac:dyDescent="0.35">
      <c r="A1030" t="s">
        <v>5757</v>
      </c>
      <c r="B1030">
        <v>19220</v>
      </c>
      <c r="C1030" t="s">
        <v>5755</v>
      </c>
      <c r="D1030" t="s">
        <v>565</v>
      </c>
      <c r="E1030" t="s">
        <v>1168</v>
      </c>
      <c r="F1030" s="2" t="s">
        <v>5789</v>
      </c>
      <c r="G1030" s="214"/>
      <c r="H1030" s="214"/>
      <c r="I1030" s="214"/>
      <c r="J1030" s="214"/>
      <c r="K1030" s="214"/>
      <c r="L1030" s="214"/>
      <c r="M1030" s="214"/>
      <c r="N1030" s="214"/>
    </row>
    <row r="1031" spans="1:14" x14ac:dyDescent="0.35">
      <c r="A1031" t="s">
        <v>5757</v>
      </c>
      <c r="B1031">
        <v>19225</v>
      </c>
      <c r="C1031" t="s">
        <v>5755</v>
      </c>
      <c r="D1031" t="s">
        <v>343</v>
      </c>
      <c r="E1031" t="s">
        <v>1168</v>
      </c>
      <c r="F1031" s="2" t="s">
        <v>5789</v>
      </c>
      <c r="G1031" s="214">
        <v>0</v>
      </c>
      <c r="H1031" s="214">
        <v>0</v>
      </c>
      <c r="I1031" s="214">
        <v>0</v>
      </c>
      <c r="J1031" s="214">
        <v>0</v>
      </c>
      <c r="K1031" s="214">
        <v>0</v>
      </c>
      <c r="L1031" s="214">
        <v>0</v>
      </c>
      <c r="M1031" s="214">
        <v>0</v>
      </c>
      <c r="N1031" s="214">
        <v>0</v>
      </c>
    </row>
    <row r="1032" spans="1:14" x14ac:dyDescent="0.35">
      <c r="A1032" t="s">
        <v>5757</v>
      </c>
      <c r="B1032">
        <v>19235</v>
      </c>
      <c r="C1032" t="s">
        <v>5755</v>
      </c>
      <c r="D1032" t="s">
        <v>361</v>
      </c>
      <c r="E1032" t="s">
        <v>1168</v>
      </c>
      <c r="F1032" s="2" t="s">
        <v>5789</v>
      </c>
      <c r="G1032" s="214">
        <v>0</v>
      </c>
      <c r="H1032" s="214">
        <v>0</v>
      </c>
      <c r="I1032" s="214">
        <v>0</v>
      </c>
      <c r="J1032" s="214">
        <v>0</v>
      </c>
      <c r="K1032" s="214">
        <v>0</v>
      </c>
      <c r="L1032" s="214">
        <v>0</v>
      </c>
      <c r="M1032" s="214">
        <v>0</v>
      </c>
      <c r="N1032" s="214">
        <v>0</v>
      </c>
    </row>
    <row r="1033" spans="1:14" x14ac:dyDescent="0.35">
      <c r="A1033" t="s">
        <v>5757</v>
      </c>
      <c r="B1033">
        <v>19325</v>
      </c>
      <c r="C1033" t="s">
        <v>5755</v>
      </c>
      <c r="D1033" t="s">
        <v>1257</v>
      </c>
      <c r="E1033" t="s">
        <v>1168</v>
      </c>
      <c r="F1033" s="2" t="s">
        <v>5789</v>
      </c>
      <c r="G1033" s="214">
        <v>0</v>
      </c>
      <c r="H1033" s="214">
        <v>0</v>
      </c>
      <c r="I1033" s="214">
        <v>0</v>
      </c>
      <c r="J1033" s="214">
        <v>0</v>
      </c>
      <c r="K1033" s="214">
        <v>0</v>
      </c>
      <c r="L1033" s="214">
        <v>0</v>
      </c>
      <c r="M1033" s="214">
        <v>0</v>
      </c>
      <c r="N1033" s="214">
        <v>0</v>
      </c>
    </row>
    <row r="1034" spans="1:14" x14ac:dyDescent="0.35">
      <c r="A1034" t="s">
        <v>5757</v>
      </c>
      <c r="B1034">
        <v>19145</v>
      </c>
      <c r="C1034" t="s">
        <v>5754</v>
      </c>
      <c r="D1034" t="s">
        <v>4</v>
      </c>
      <c r="E1034" t="s">
        <v>1400</v>
      </c>
      <c r="F1034" s="2" t="s">
        <v>5789</v>
      </c>
      <c r="G1034" s="214">
        <f t="shared" ref="G1034:N1043" si="5">SUMIFS(G$704:G$1033,$F$704:$F$1033,$F1034,$D$704:$D$1033,$D1034)</f>
        <v>3378.2599999999993</v>
      </c>
      <c r="H1034" s="214">
        <f t="shared" si="5"/>
        <v>3453.84</v>
      </c>
      <c r="I1034" s="214">
        <f t="shared" si="5"/>
        <v>25864.25</v>
      </c>
      <c r="J1034" s="214">
        <f t="shared" si="5"/>
        <v>43171</v>
      </c>
      <c r="K1034" s="214">
        <f t="shared" si="5"/>
        <v>17167.690000000002</v>
      </c>
      <c r="L1034" s="214">
        <f t="shared" si="5"/>
        <v>7767</v>
      </c>
      <c r="M1034" s="214">
        <f t="shared" si="5"/>
        <v>76</v>
      </c>
      <c r="N1034" s="214">
        <f t="shared" si="5"/>
        <v>55</v>
      </c>
    </row>
    <row r="1035" spans="1:14" x14ac:dyDescent="0.35">
      <c r="A1035" t="s">
        <v>5757</v>
      </c>
      <c r="B1035">
        <v>19105</v>
      </c>
      <c r="C1035" t="s">
        <v>5754</v>
      </c>
      <c r="D1035" t="s">
        <v>35</v>
      </c>
      <c r="E1035" t="s">
        <v>1400</v>
      </c>
      <c r="F1035" s="2" t="s">
        <v>5789</v>
      </c>
      <c r="G1035" s="214">
        <f t="shared" si="5"/>
        <v>7777.76</v>
      </c>
      <c r="H1035" s="214">
        <f t="shared" si="5"/>
        <v>7728.74</v>
      </c>
      <c r="I1035" s="214">
        <f t="shared" si="5"/>
        <v>16695.38</v>
      </c>
      <c r="J1035" s="214">
        <f t="shared" si="5"/>
        <v>28842.399999999994</v>
      </c>
      <c r="K1035" s="214">
        <f t="shared" si="5"/>
        <v>19581.93</v>
      </c>
      <c r="L1035" s="214">
        <f t="shared" si="5"/>
        <v>17059.45</v>
      </c>
      <c r="M1035" s="214">
        <f t="shared" si="5"/>
        <v>115</v>
      </c>
      <c r="N1035" s="214">
        <f t="shared" si="5"/>
        <v>106</v>
      </c>
    </row>
    <row r="1036" spans="1:14" x14ac:dyDescent="0.35">
      <c r="A1036" t="s">
        <v>5757</v>
      </c>
      <c r="B1036">
        <v>19145</v>
      </c>
      <c r="C1036" t="s">
        <v>5754</v>
      </c>
      <c r="D1036" t="s">
        <v>63</v>
      </c>
      <c r="E1036" t="s">
        <v>1400</v>
      </c>
      <c r="F1036" s="2" t="s">
        <v>5789</v>
      </c>
      <c r="G1036" s="214">
        <f t="shared" si="5"/>
        <v>4.84</v>
      </c>
      <c r="H1036" s="214">
        <f t="shared" si="5"/>
        <v>1.66</v>
      </c>
      <c r="I1036" s="214">
        <f t="shared" si="5"/>
        <v>0</v>
      </c>
      <c r="J1036" s="214">
        <f t="shared" si="5"/>
        <v>0</v>
      </c>
      <c r="K1036" s="214">
        <f t="shared" si="5"/>
        <v>0</v>
      </c>
      <c r="L1036" s="214">
        <f t="shared" si="5"/>
        <v>0</v>
      </c>
      <c r="M1036" s="214">
        <f t="shared" si="5"/>
        <v>1</v>
      </c>
      <c r="N1036" s="214">
        <f t="shared" si="5"/>
        <v>0</v>
      </c>
    </row>
    <row r="1037" spans="1:14" x14ac:dyDescent="0.35">
      <c r="A1037" t="s">
        <v>5757</v>
      </c>
      <c r="B1037">
        <v>19125</v>
      </c>
      <c r="C1037" t="s">
        <v>5754</v>
      </c>
      <c r="D1037" t="s">
        <v>162</v>
      </c>
      <c r="E1037" t="s">
        <v>1400</v>
      </c>
      <c r="F1037" s="2" t="s">
        <v>5789</v>
      </c>
      <c r="G1037" s="214">
        <f t="shared" si="5"/>
        <v>11693.98</v>
      </c>
      <c r="H1037" s="214">
        <f t="shared" si="5"/>
        <v>11733.25</v>
      </c>
      <c r="I1037" s="214">
        <f t="shared" si="5"/>
        <v>27242.850000000002</v>
      </c>
      <c r="J1037" s="214">
        <f t="shared" si="5"/>
        <v>39592.25</v>
      </c>
      <c r="K1037" s="214">
        <f t="shared" si="5"/>
        <v>32198.86</v>
      </c>
      <c r="L1037" s="214">
        <f t="shared" si="5"/>
        <v>26277.75</v>
      </c>
      <c r="M1037" s="214">
        <f t="shared" si="5"/>
        <v>206</v>
      </c>
      <c r="N1037" s="214">
        <f t="shared" si="5"/>
        <v>182</v>
      </c>
    </row>
    <row r="1038" spans="1:14" x14ac:dyDescent="0.35">
      <c r="A1038" t="s">
        <v>5757</v>
      </c>
      <c r="B1038">
        <v>19115</v>
      </c>
      <c r="C1038" t="s">
        <v>5754</v>
      </c>
      <c r="D1038" t="s">
        <v>270</v>
      </c>
      <c r="E1038" t="s">
        <v>1400</v>
      </c>
      <c r="F1038" s="2" t="s">
        <v>5789</v>
      </c>
      <c r="G1038" s="214">
        <f t="shared" si="5"/>
        <v>4358.95</v>
      </c>
      <c r="H1038" s="214">
        <f t="shared" si="5"/>
        <v>4182.8200000000006</v>
      </c>
      <c r="I1038" s="214">
        <f t="shared" si="5"/>
        <v>15225.4</v>
      </c>
      <c r="J1038" s="214">
        <f t="shared" si="5"/>
        <v>30318.65</v>
      </c>
      <c r="K1038" s="214">
        <f t="shared" si="5"/>
        <v>12640.77</v>
      </c>
      <c r="L1038" s="214">
        <f t="shared" si="5"/>
        <v>10639.460000000001</v>
      </c>
      <c r="M1038" s="214">
        <f t="shared" si="5"/>
        <v>123</v>
      </c>
      <c r="N1038" s="214">
        <f t="shared" si="5"/>
        <v>96</v>
      </c>
    </row>
    <row r="1039" spans="1:14" x14ac:dyDescent="0.35">
      <c r="A1039" t="s">
        <v>5757</v>
      </c>
      <c r="B1039">
        <v>19135</v>
      </c>
      <c r="C1039" t="s">
        <v>5754</v>
      </c>
      <c r="D1039" t="s">
        <v>309</v>
      </c>
      <c r="E1039" t="s">
        <v>1400</v>
      </c>
      <c r="F1039" s="2" t="s">
        <v>5789</v>
      </c>
      <c r="G1039" s="214">
        <f t="shared" si="5"/>
        <v>10518.7</v>
      </c>
      <c r="H1039" s="214">
        <f t="shared" si="5"/>
        <v>10194.19</v>
      </c>
      <c r="I1039" s="214">
        <f t="shared" si="5"/>
        <v>28466</v>
      </c>
      <c r="J1039" s="214">
        <f t="shared" si="5"/>
        <v>39434.5</v>
      </c>
      <c r="K1039" s="214">
        <f t="shared" si="5"/>
        <v>31329.08</v>
      </c>
      <c r="L1039" s="214">
        <f t="shared" si="5"/>
        <v>24495.109999999997</v>
      </c>
      <c r="M1039" s="214">
        <f t="shared" si="5"/>
        <v>184</v>
      </c>
      <c r="N1039" s="214">
        <f t="shared" si="5"/>
        <v>164</v>
      </c>
    </row>
    <row r="1040" spans="1:14" x14ac:dyDescent="0.35">
      <c r="A1040" t="s">
        <v>5757</v>
      </c>
      <c r="B1040">
        <v>19315</v>
      </c>
      <c r="C1040" t="s">
        <v>5756</v>
      </c>
      <c r="D1040" t="s">
        <v>139</v>
      </c>
      <c r="E1040" t="s">
        <v>1400</v>
      </c>
      <c r="F1040" s="2" t="s">
        <v>5789</v>
      </c>
      <c r="G1040" s="214">
        <f t="shared" si="5"/>
        <v>5102.24</v>
      </c>
      <c r="H1040" s="214">
        <f t="shared" si="5"/>
        <v>5020.9499999999989</v>
      </c>
      <c r="I1040" s="214">
        <f t="shared" si="5"/>
        <v>27956.5</v>
      </c>
      <c r="J1040" s="214">
        <f t="shared" si="5"/>
        <v>45467</v>
      </c>
      <c r="K1040" s="214">
        <f t="shared" si="5"/>
        <v>17463.849999999999</v>
      </c>
      <c r="L1040" s="214">
        <f t="shared" si="5"/>
        <v>12515.36</v>
      </c>
      <c r="M1040" s="214">
        <f t="shared" si="5"/>
        <v>151</v>
      </c>
      <c r="N1040" s="214">
        <f t="shared" si="5"/>
        <v>150</v>
      </c>
    </row>
    <row r="1041" spans="1:14" x14ac:dyDescent="0.35">
      <c r="A1041" t="s">
        <v>5757</v>
      </c>
      <c r="B1041">
        <v>10152</v>
      </c>
      <c r="C1041" t="s">
        <v>5756</v>
      </c>
      <c r="D1041" t="s">
        <v>204</v>
      </c>
      <c r="E1041" t="s">
        <v>1400</v>
      </c>
      <c r="F1041" s="2" t="s">
        <v>5789</v>
      </c>
      <c r="G1041" s="214">
        <f t="shared" si="5"/>
        <v>27726.039999999994</v>
      </c>
      <c r="H1041" s="214">
        <f t="shared" si="5"/>
        <v>28426.670000000009</v>
      </c>
      <c r="I1041" s="214">
        <f t="shared" si="5"/>
        <v>58518.279999999992</v>
      </c>
      <c r="J1041" s="214">
        <f t="shared" si="5"/>
        <v>83213.64</v>
      </c>
      <c r="K1041" s="214">
        <f t="shared" si="5"/>
        <v>80505.45</v>
      </c>
      <c r="L1041" s="214">
        <f t="shared" si="5"/>
        <v>67143.25</v>
      </c>
      <c r="M1041" s="214">
        <f t="shared" si="5"/>
        <v>448</v>
      </c>
      <c r="N1041" s="214">
        <f t="shared" si="5"/>
        <v>388</v>
      </c>
    </row>
    <row r="1042" spans="1:14" x14ac:dyDescent="0.35">
      <c r="A1042" t="s">
        <v>5757</v>
      </c>
      <c r="B1042">
        <v>88165</v>
      </c>
      <c r="C1042" t="s">
        <v>5756</v>
      </c>
      <c r="D1042" t="s">
        <v>281</v>
      </c>
      <c r="E1042" t="s">
        <v>1400</v>
      </c>
      <c r="F1042" s="2" t="s">
        <v>5789</v>
      </c>
      <c r="G1042" s="214">
        <f t="shared" si="5"/>
        <v>30263.71</v>
      </c>
      <c r="H1042" s="214">
        <f t="shared" si="5"/>
        <v>30203.719999999994</v>
      </c>
      <c r="I1042" s="214">
        <f t="shared" si="5"/>
        <v>37890.9</v>
      </c>
      <c r="J1042" s="214">
        <f t="shared" si="5"/>
        <v>69830.5</v>
      </c>
      <c r="K1042" s="214">
        <f t="shared" si="5"/>
        <v>65394.55</v>
      </c>
      <c r="L1042" s="214">
        <f t="shared" si="5"/>
        <v>55674.460000000006</v>
      </c>
      <c r="M1042" s="214">
        <f t="shared" si="5"/>
        <v>1088</v>
      </c>
      <c r="N1042" s="214">
        <f t="shared" si="5"/>
        <v>1004</v>
      </c>
    </row>
    <row r="1043" spans="1:14" x14ac:dyDescent="0.35">
      <c r="A1043" t="s">
        <v>5757</v>
      </c>
      <c r="B1043">
        <v>19505</v>
      </c>
      <c r="C1043" t="s">
        <v>338</v>
      </c>
      <c r="D1043" t="s">
        <v>338</v>
      </c>
      <c r="E1043" t="s">
        <v>1400</v>
      </c>
      <c r="F1043" s="2" t="s">
        <v>5789</v>
      </c>
      <c r="G1043" s="214">
        <f t="shared" si="5"/>
        <v>7619.0199999999986</v>
      </c>
      <c r="H1043" s="214">
        <f t="shared" si="5"/>
        <v>7731.2899999999991</v>
      </c>
      <c r="I1043" s="214">
        <f t="shared" si="5"/>
        <v>17936.5</v>
      </c>
      <c r="J1043" s="214">
        <f t="shared" si="5"/>
        <v>19179.5</v>
      </c>
      <c r="K1043" s="214">
        <f t="shared" si="5"/>
        <v>17016.230000000003</v>
      </c>
      <c r="L1043" s="214">
        <f t="shared" si="5"/>
        <v>15672.58</v>
      </c>
      <c r="M1043" s="214">
        <f t="shared" si="5"/>
        <v>174</v>
      </c>
      <c r="N1043" s="214">
        <f t="shared" si="5"/>
        <v>152</v>
      </c>
    </row>
    <row r="1044" spans="1:14" x14ac:dyDescent="0.35">
      <c r="A1044" t="s">
        <v>5757</v>
      </c>
      <c r="B1044">
        <v>19215</v>
      </c>
      <c r="C1044" t="s">
        <v>5755</v>
      </c>
      <c r="D1044" t="s">
        <v>69</v>
      </c>
      <c r="E1044" t="s">
        <v>1400</v>
      </c>
      <c r="F1044" s="2" t="s">
        <v>5789</v>
      </c>
      <c r="G1044" s="214">
        <f t="shared" ref="G1044:N1053" si="6">SUMIFS(G$704:G$1033,$F$704:$F$1033,$F1044,$D$704:$D$1033,$D1044)</f>
        <v>3.4899999999999998</v>
      </c>
      <c r="H1044" s="214">
        <f t="shared" si="6"/>
        <v>3.5</v>
      </c>
      <c r="I1044" s="214">
        <f t="shared" si="6"/>
        <v>0</v>
      </c>
      <c r="J1044" s="214">
        <f t="shared" si="6"/>
        <v>0</v>
      </c>
      <c r="K1044" s="214">
        <f t="shared" si="6"/>
        <v>0</v>
      </c>
      <c r="L1044" s="214">
        <f t="shared" si="6"/>
        <v>0</v>
      </c>
      <c r="M1044" s="214">
        <f t="shared" si="6"/>
        <v>1</v>
      </c>
      <c r="N1044" s="214">
        <f t="shared" si="6"/>
        <v>1</v>
      </c>
    </row>
    <row r="1045" spans="1:14" x14ac:dyDescent="0.35">
      <c r="A1045" t="s">
        <v>5757</v>
      </c>
      <c r="B1045">
        <v>19215</v>
      </c>
      <c r="C1045" t="s">
        <v>5755</v>
      </c>
      <c r="D1045" t="s">
        <v>70</v>
      </c>
      <c r="E1045" t="s">
        <v>1400</v>
      </c>
      <c r="F1045" s="2" t="s">
        <v>5789</v>
      </c>
      <c r="G1045" s="214">
        <f t="shared" si="6"/>
        <v>6598.5899999999992</v>
      </c>
      <c r="H1045" s="214">
        <f t="shared" si="6"/>
        <v>6621.23</v>
      </c>
      <c r="I1045" s="214">
        <f t="shared" si="6"/>
        <v>57917.229999999996</v>
      </c>
      <c r="J1045" s="214">
        <f t="shared" si="6"/>
        <v>93984.85</v>
      </c>
      <c r="K1045" s="214">
        <f t="shared" si="6"/>
        <v>8159.8099999999995</v>
      </c>
      <c r="L1045" s="214">
        <f t="shared" si="6"/>
        <v>9945</v>
      </c>
      <c r="M1045" s="214">
        <f t="shared" si="6"/>
        <v>250</v>
      </c>
      <c r="N1045" s="214">
        <f t="shared" si="6"/>
        <v>226</v>
      </c>
    </row>
    <row r="1046" spans="1:14" x14ac:dyDescent="0.35">
      <c r="A1046" t="s">
        <v>5757</v>
      </c>
      <c r="B1046">
        <v>19215</v>
      </c>
      <c r="C1046" t="s">
        <v>5755</v>
      </c>
      <c r="D1046" t="s">
        <v>110</v>
      </c>
      <c r="E1046" t="s">
        <v>1400</v>
      </c>
      <c r="F1046" s="2" t="s">
        <v>5789</v>
      </c>
      <c r="G1046" s="214">
        <f t="shared" si="6"/>
        <v>0</v>
      </c>
      <c r="H1046" s="214">
        <f t="shared" si="6"/>
        <v>0</v>
      </c>
      <c r="I1046" s="214">
        <f t="shared" si="6"/>
        <v>0</v>
      </c>
      <c r="J1046" s="214">
        <f t="shared" si="6"/>
        <v>0</v>
      </c>
      <c r="K1046" s="214">
        <f t="shared" si="6"/>
        <v>0</v>
      </c>
      <c r="L1046" s="214">
        <f t="shared" si="6"/>
        <v>0</v>
      </c>
      <c r="M1046" s="214">
        <f t="shared" si="6"/>
        <v>0</v>
      </c>
      <c r="N1046" s="214">
        <f t="shared" si="6"/>
        <v>0</v>
      </c>
    </row>
    <row r="1047" spans="1:14" x14ac:dyDescent="0.35">
      <c r="A1047" t="s">
        <v>5757</v>
      </c>
      <c r="B1047">
        <v>19205</v>
      </c>
      <c r="C1047" t="s">
        <v>5755</v>
      </c>
      <c r="D1047" t="s">
        <v>227</v>
      </c>
      <c r="E1047" t="s">
        <v>1400</v>
      </c>
      <c r="F1047" s="2" t="s">
        <v>5789</v>
      </c>
      <c r="G1047" s="214">
        <f t="shared" si="6"/>
        <v>359.03000000000003</v>
      </c>
      <c r="H1047" s="214">
        <f t="shared" si="6"/>
        <v>271.03999999999996</v>
      </c>
      <c r="I1047" s="214">
        <f t="shared" si="6"/>
        <v>21669.25</v>
      </c>
      <c r="J1047" s="214">
        <f t="shared" si="6"/>
        <v>37446.25</v>
      </c>
      <c r="K1047" s="214">
        <f t="shared" si="6"/>
        <v>2226.9499999999998</v>
      </c>
      <c r="L1047" s="214">
        <f t="shared" si="6"/>
        <v>1410</v>
      </c>
      <c r="M1047" s="214">
        <f t="shared" si="6"/>
        <v>16</v>
      </c>
      <c r="N1047" s="214">
        <f t="shared" si="6"/>
        <v>14</v>
      </c>
    </row>
    <row r="1048" spans="1:14" x14ac:dyDescent="0.35">
      <c r="A1048" t="s">
        <v>5757</v>
      </c>
      <c r="B1048">
        <v>19205</v>
      </c>
      <c r="C1048" t="s">
        <v>5755</v>
      </c>
      <c r="D1048" t="s">
        <v>5042</v>
      </c>
      <c r="E1048" t="s">
        <v>1400</v>
      </c>
      <c r="F1048" s="2" t="s">
        <v>5789</v>
      </c>
      <c r="G1048" s="214">
        <f t="shared" si="6"/>
        <v>4.8899999999999997</v>
      </c>
      <c r="H1048" s="214">
        <f t="shared" si="6"/>
        <v>0</v>
      </c>
      <c r="I1048" s="214">
        <f t="shared" si="6"/>
        <v>0</v>
      </c>
      <c r="J1048" s="214">
        <f t="shared" si="6"/>
        <v>0</v>
      </c>
      <c r="K1048" s="214">
        <f t="shared" si="6"/>
        <v>0</v>
      </c>
      <c r="L1048" s="214">
        <f t="shared" si="6"/>
        <v>0</v>
      </c>
      <c r="M1048" s="214">
        <f t="shared" si="6"/>
        <v>1</v>
      </c>
      <c r="N1048" s="214">
        <f t="shared" si="6"/>
        <v>1</v>
      </c>
    </row>
    <row r="1049" spans="1:14" x14ac:dyDescent="0.35">
      <c r="A1049" t="s">
        <v>5757</v>
      </c>
      <c r="B1049">
        <v>19205</v>
      </c>
      <c r="C1049" t="s">
        <v>5755</v>
      </c>
      <c r="D1049" t="s">
        <v>5394</v>
      </c>
      <c r="E1049" t="s">
        <v>1400</v>
      </c>
      <c r="F1049" s="2" t="s">
        <v>5789</v>
      </c>
      <c r="G1049" s="214">
        <f t="shared" si="6"/>
        <v>7407</v>
      </c>
      <c r="H1049" s="214">
        <f t="shared" si="6"/>
        <v>6840.55</v>
      </c>
      <c r="I1049" s="214">
        <f t="shared" si="6"/>
        <v>0</v>
      </c>
      <c r="J1049" s="214">
        <f t="shared" si="6"/>
        <v>0</v>
      </c>
      <c r="K1049" s="214">
        <f t="shared" si="6"/>
        <v>19147.78</v>
      </c>
      <c r="L1049" s="214">
        <f t="shared" si="6"/>
        <v>12122</v>
      </c>
      <c r="M1049" s="214">
        <f t="shared" si="6"/>
        <v>99</v>
      </c>
      <c r="N1049" s="214">
        <f t="shared" si="6"/>
        <v>95</v>
      </c>
    </row>
    <row r="1050" spans="1:14" x14ac:dyDescent="0.35">
      <c r="A1050" t="s">
        <v>5757</v>
      </c>
      <c r="B1050">
        <v>19215</v>
      </c>
      <c r="C1050" t="s">
        <v>5755</v>
      </c>
      <c r="D1050" t="s">
        <v>5071</v>
      </c>
      <c r="E1050" t="s">
        <v>1400</v>
      </c>
      <c r="F1050" s="2" t="s">
        <v>5789</v>
      </c>
      <c r="G1050" s="214">
        <f t="shared" si="6"/>
        <v>0</v>
      </c>
      <c r="H1050" s="214">
        <f t="shared" si="6"/>
        <v>0</v>
      </c>
      <c r="I1050" s="214">
        <f t="shared" si="6"/>
        <v>0</v>
      </c>
      <c r="J1050" s="214">
        <f t="shared" si="6"/>
        <v>0</v>
      </c>
      <c r="K1050" s="214">
        <f t="shared" si="6"/>
        <v>0</v>
      </c>
      <c r="L1050" s="214">
        <f t="shared" si="6"/>
        <v>0</v>
      </c>
      <c r="M1050" s="214">
        <f t="shared" si="6"/>
        <v>0</v>
      </c>
      <c r="N1050" s="214">
        <f t="shared" si="6"/>
        <v>0</v>
      </c>
    </row>
    <row r="1051" spans="1:14" x14ac:dyDescent="0.35">
      <c r="A1051" t="s">
        <v>5757</v>
      </c>
      <c r="B1051">
        <v>19215</v>
      </c>
      <c r="C1051" t="s">
        <v>5755</v>
      </c>
      <c r="D1051" t="s">
        <v>5265</v>
      </c>
      <c r="E1051" t="s">
        <v>1400</v>
      </c>
      <c r="F1051" s="2" t="s">
        <v>5789</v>
      </c>
      <c r="G1051" s="214">
        <f t="shared" si="6"/>
        <v>4634.2</v>
      </c>
      <c r="H1051" s="214">
        <f t="shared" si="6"/>
        <v>5323.4</v>
      </c>
      <c r="I1051" s="214">
        <f t="shared" si="6"/>
        <v>0</v>
      </c>
      <c r="J1051" s="214">
        <f t="shared" si="6"/>
        <v>0</v>
      </c>
      <c r="K1051" s="214">
        <f t="shared" si="6"/>
        <v>12489.75</v>
      </c>
      <c r="L1051" s="214">
        <f t="shared" si="6"/>
        <v>9582</v>
      </c>
      <c r="M1051" s="214">
        <f t="shared" si="6"/>
        <v>112</v>
      </c>
      <c r="N1051" s="214">
        <f t="shared" si="6"/>
        <v>85</v>
      </c>
    </row>
    <row r="1052" spans="1:14" x14ac:dyDescent="0.35">
      <c r="A1052" t="s">
        <v>5757</v>
      </c>
      <c r="B1052">
        <v>19215</v>
      </c>
      <c r="C1052" t="s">
        <v>5755</v>
      </c>
      <c r="D1052" t="s">
        <v>5396</v>
      </c>
      <c r="E1052" t="s">
        <v>1400</v>
      </c>
      <c r="F1052" s="2" t="s">
        <v>5789</v>
      </c>
      <c r="G1052" s="214">
        <f t="shared" si="6"/>
        <v>746.25</v>
      </c>
      <c r="H1052" s="214">
        <f t="shared" si="6"/>
        <v>703.65</v>
      </c>
      <c r="I1052" s="214">
        <f t="shared" si="6"/>
        <v>0</v>
      </c>
      <c r="J1052" s="214">
        <f t="shared" si="6"/>
        <v>0</v>
      </c>
      <c r="K1052" s="214">
        <f t="shared" si="6"/>
        <v>3804.75</v>
      </c>
      <c r="L1052" s="214">
        <f t="shared" si="6"/>
        <v>2504</v>
      </c>
      <c r="M1052" s="214">
        <f t="shared" si="6"/>
        <v>17</v>
      </c>
      <c r="N1052" s="214">
        <f t="shared" si="6"/>
        <v>16</v>
      </c>
    </row>
    <row r="1053" spans="1:14" x14ac:dyDescent="0.35">
      <c r="A1053" t="s">
        <v>5757</v>
      </c>
      <c r="B1053">
        <v>19215</v>
      </c>
      <c r="C1053" t="s">
        <v>5755</v>
      </c>
      <c r="D1053" t="s">
        <v>5397</v>
      </c>
      <c r="E1053" t="s">
        <v>1400</v>
      </c>
      <c r="F1053" s="2" t="s">
        <v>5789</v>
      </c>
      <c r="G1053" s="214">
        <f t="shared" si="6"/>
        <v>744.92000000000007</v>
      </c>
      <c r="H1053" s="214">
        <f t="shared" si="6"/>
        <v>786.59999999999991</v>
      </c>
      <c r="I1053" s="214">
        <f t="shared" si="6"/>
        <v>0</v>
      </c>
      <c r="J1053" s="214">
        <f t="shared" si="6"/>
        <v>0</v>
      </c>
      <c r="K1053" s="214">
        <f t="shared" si="6"/>
        <v>4105.25</v>
      </c>
      <c r="L1053" s="214">
        <f t="shared" si="6"/>
        <v>3656</v>
      </c>
      <c r="M1053" s="214">
        <f t="shared" si="6"/>
        <v>33</v>
      </c>
      <c r="N1053" s="214">
        <f t="shared" si="6"/>
        <v>31</v>
      </c>
    </row>
    <row r="1054" spans="1:14" x14ac:dyDescent="0.35">
      <c r="A1054" t="s">
        <v>5757</v>
      </c>
      <c r="B1054">
        <v>19215</v>
      </c>
      <c r="C1054" t="s">
        <v>5755</v>
      </c>
      <c r="D1054" t="s">
        <v>5753</v>
      </c>
      <c r="E1054" t="s">
        <v>1400</v>
      </c>
      <c r="F1054" s="2" t="s">
        <v>5789</v>
      </c>
      <c r="G1054" s="214">
        <f t="shared" ref="G1054:N1061" si="7">SUMIFS(G$704:G$1033,$F$704:$F$1033,$F1054,$D$704:$D$1033,$D1054)</f>
        <v>0</v>
      </c>
      <c r="H1054" s="214">
        <f t="shared" si="7"/>
        <v>0</v>
      </c>
      <c r="I1054" s="214">
        <f t="shared" si="7"/>
        <v>0</v>
      </c>
      <c r="J1054" s="214">
        <f t="shared" si="7"/>
        <v>0</v>
      </c>
      <c r="K1054" s="214">
        <f t="shared" si="7"/>
        <v>0</v>
      </c>
      <c r="L1054" s="214">
        <f t="shared" si="7"/>
        <v>0</v>
      </c>
      <c r="M1054" s="214">
        <f t="shared" si="7"/>
        <v>0</v>
      </c>
      <c r="N1054" s="214">
        <f t="shared" si="7"/>
        <v>0</v>
      </c>
    </row>
    <row r="1055" spans="1:14" x14ac:dyDescent="0.35">
      <c r="A1055" t="s">
        <v>5757</v>
      </c>
      <c r="B1055">
        <v>19215</v>
      </c>
      <c r="C1055" t="s">
        <v>5755</v>
      </c>
      <c r="D1055" t="s">
        <v>5721</v>
      </c>
      <c r="E1055" t="s">
        <v>1400</v>
      </c>
      <c r="F1055" s="2" t="s">
        <v>5789</v>
      </c>
      <c r="G1055" s="214">
        <f t="shared" si="7"/>
        <v>967.88</v>
      </c>
      <c r="H1055" s="214">
        <f t="shared" si="7"/>
        <v>870.35</v>
      </c>
      <c r="I1055" s="214">
        <f t="shared" si="7"/>
        <v>0</v>
      </c>
      <c r="J1055" s="214">
        <f t="shared" si="7"/>
        <v>0</v>
      </c>
      <c r="K1055" s="214">
        <f t="shared" si="7"/>
        <v>5599</v>
      </c>
      <c r="L1055" s="214">
        <f t="shared" si="7"/>
        <v>1797</v>
      </c>
      <c r="M1055" s="214">
        <f t="shared" si="7"/>
        <v>23</v>
      </c>
      <c r="N1055" s="214">
        <f t="shared" si="7"/>
        <v>17</v>
      </c>
    </row>
    <row r="1056" spans="1:14" x14ac:dyDescent="0.35">
      <c r="A1056" t="s">
        <v>5757</v>
      </c>
      <c r="B1056">
        <v>19215</v>
      </c>
      <c r="C1056" t="s">
        <v>5755</v>
      </c>
      <c r="D1056" t="s">
        <v>5752</v>
      </c>
      <c r="E1056" t="s">
        <v>1400</v>
      </c>
      <c r="F1056" s="2" t="s">
        <v>5789</v>
      </c>
      <c r="G1056" s="214">
        <f t="shared" si="7"/>
        <v>1264.8400000000001</v>
      </c>
      <c r="H1056" s="214">
        <f t="shared" si="7"/>
        <v>1209.1300000000001</v>
      </c>
      <c r="I1056" s="214">
        <f t="shared" si="7"/>
        <v>0</v>
      </c>
      <c r="J1056" s="214">
        <f t="shared" si="7"/>
        <v>0</v>
      </c>
      <c r="K1056" s="214">
        <f t="shared" si="7"/>
        <v>102.5</v>
      </c>
      <c r="L1056" s="214">
        <f t="shared" si="7"/>
        <v>21</v>
      </c>
      <c r="M1056" s="214">
        <f t="shared" si="7"/>
        <v>36</v>
      </c>
      <c r="N1056" s="214">
        <f t="shared" si="7"/>
        <v>34</v>
      </c>
    </row>
    <row r="1057" spans="1:14" x14ac:dyDescent="0.35">
      <c r="A1057" t="s">
        <v>5757</v>
      </c>
      <c r="B1057">
        <v>19215</v>
      </c>
      <c r="C1057" t="s">
        <v>5755</v>
      </c>
      <c r="D1057" t="s">
        <v>5098</v>
      </c>
      <c r="E1057" t="s">
        <v>1400</v>
      </c>
      <c r="F1057" s="2" t="s">
        <v>5789</v>
      </c>
      <c r="G1057" s="214">
        <f t="shared" si="7"/>
        <v>903.46</v>
      </c>
      <c r="H1057" s="214">
        <f t="shared" si="7"/>
        <v>815.45</v>
      </c>
      <c r="I1057" s="214">
        <f t="shared" si="7"/>
        <v>0</v>
      </c>
      <c r="J1057" s="214">
        <f t="shared" si="7"/>
        <v>0</v>
      </c>
      <c r="K1057" s="214">
        <f t="shared" si="7"/>
        <v>4288.83</v>
      </c>
      <c r="L1057" s="214">
        <f t="shared" si="7"/>
        <v>2673</v>
      </c>
      <c r="M1057" s="214">
        <f t="shared" si="7"/>
        <v>49</v>
      </c>
      <c r="N1057" s="214">
        <f t="shared" si="7"/>
        <v>44</v>
      </c>
    </row>
    <row r="1058" spans="1:14" x14ac:dyDescent="0.35">
      <c r="A1058" t="s">
        <v>5757</v>
      </c>
      <c r="B1058">
        <v>19220</v>
      </c>
      <c r="C1058" t="s">
        <v>5755</v>
      </c>
      <c r="D1058" t="s">
        <v>565</v>
      </c>
      <c r="E1058" t="s">
        <v>1400</v>
      </c>
      <c r="F1058" s="2" t="s">
        <v>5789</v>
      </c>
      <c r="G1058" s="214"/>
      <c r="H1058" s="214"/>
      <c r="I1058" s="214"/>
      <c r="J1058" s="214"/>
      <c r="K1058" s="214"/>
      <c r="L1058" s="214"/>
      <c r="M1058" s="214"/>
      <c r="N1058" s="214"/>
    </row>
    <row r="1059" spans="1:14" x14ac:dyDescent="0.35">
      <c r="A1059" t="s">
        <v>5757</v>
      </c>
      <c r="B1059">
        <v>19225</v>
      </c>
      <c r="C1059" t="s">
        <v>5755</v>
      </c>
      <c r="D1059" t="s">
        <v>343</v>
      </c>
      <c r="E1059" t="s">
        <v>1400</v>
      </c>
      <c r="F1059" s="2" t="s">
        <v>5789</v>
      </c>
      <c r="G1059" s="214">
        <f t="shared" si="7"/>
        <v>5227.9399999999996</v>
      </c>
      <c r="H1059" s="214">
        <f t="shared" si="7"/>
        <v>4962.0200000000004</v>
      </c>
      <c r="I1059" s="214">
        <f t="shared" si="7"/>
        <v>12198.85</v>
      </c>
      <c r="J1059" s="214">
        <f t="shared" si="7"/>
        <v>22424.33</v>
      </c>
      <c r="K1059" s="214">
        <f t="shared" si="7"/>
        <v>10855.63</v>
      </c>
      <c r="L1059" s="214">
        <f t="shared" si="7"/>
        <v>10106.18</v>
      </c>
      <c r="M1059" s="214">
        <f t="shared" si="7"/>
        <v>108</v>
      </c>
      <c r="N1059" s="214">
        <f t="shared" si="7"/>
        <v>105</v>
      </c>
    </row>
    <row r="1060" spans="1:14" x14ac:dyDescent="0.35">
      <c r="A1060" t="s">
        <v>5757</v>
      </c>
      <c r="B1060">
        <v>19235</v>
      </c>
      <c r="C1060" t="s">
        <v>5755</v>
      </c>
      <c r="D1060" t="s">
        <v>361</v>
      </c>
      <c r="E1060" t="s">
        <v>1400</v>
      </c>
      <c r="F1060" s="2" t="s">
        <v>5789</v>
      </c>
      <c r="G1060" s="214">
        <f t="shared" si="7"/>
        <v>4709.8899999999994</v>
      </c>
      <c r="H1060" s="214">
        <f t="shared" si="7"/>
        <v>4658.62</v>
      </c>
      <c r="I1060" s="214">
        <f t="shared" si="7"/>
        <v>18599.3</v>
      </c>
      <c r="J1060" s="214">
        <f t="shared" si="7"/>
        <v>40849.25</v>
      </c>
      <c r="K1060" s="214">
        <f t="shared" si="7"/>
        <v>14451.880000000001</v>
      </c>
      <c r="L1060" s="214">
        <f t="shared" si="7"/>
        <v>10268.69</v>
      </c>
      <c r="M1060" s="214">
        <f t="shared" si="7"/>
        <v>122</v>
      </c>
      <c r="N1060" s="214">
        <f t="shared" si="7"/>
        <v>104</v>
      </c>
    </row>
    <row r="1061" spans="1:14" x14ac:dyDescent="0.35">
      <c r="A1061" t="s">
        <v>5757</v>
      </c>
      <c r="B1061">
        <v>19325</v>
      </c>
      <c r="C1061" t="s">
        <v>5755</v>
      </c>
      <c r="D1061" t="s">
        <v>1257</v>
      </c>
      <c r="E1061" t="s">
        <v>1400</v>
      </c>
      <c r="F1061" s="2" t="s">
        <v>5789</v>
      </c>
      <c r="G1061" s="214">
        <f t="shared" si="7"/>
        <v>3817.7800000000007</v>
      </c>
      <c r="H1061" s="214">
        <f t="shared" si="7"/>
        <v>3822.01</v>
      </c>
      <c r="I1061" s="214">
        <f t="shared" si="7"/>
        <v>9460.5</v>
      </c>
      <c r="J1061" s="214">
        <f t="shared" si="7"/>
        <v>24497</v>
      </c>
      <c r="K1061" s="214">
        <f t="shared" si="7"/>
        <v>9495.14</v>
      </c>
      <c r="L1061" s="214">
        <f t="shared" si="7"/>
        <v>6930.12</v>
      </c>
      <c r="M1061" s="214">
        <f t="shared" si="7"/>
        <v>153</v>
      </c>
      <c r="N1061" s="214">
        <f t="shared" si="7"/>
        <v>153</v>
      </c>
    </row>
  </sheetData>
  <autoFilter ref="A1:N703" xr:uid="{3A02DAA7-0701-4566-AA1E-93958BBB854A}"/>
  <pageMargins left="0.7" right="0.7" top="0.75" bottom="0.75" header="0.3" footer="0.3"/>
  <customProperties>
    <customPr name="xxe4aPID" r:id="rId1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3">
    <tabColor rgb="FF00B0F0"/>
  </sheetPr>
  <dimension ref="A1:AV55"/>
  <sheetViews>
    <sheetView topLeftCell="E1" zoomScale="85" zoomScaleNormal="85" workbookViewId="0">
      <selection activeCell="M7" sqref="M7"/>
    </sheetView>
  </sheetViews>
  <sheetFormatPr defaultRowHeight="14.5" outlineLevelCol="1" x14ac:dyDescent="0.35"/>
  <cols>
    <col min="1" max="1" width="24.1796875" hidden="1" customWidth="1" outlineLevel="1"/>
    <col min="2" max="4" width="9.1796875" hidden="1" customWidth="1" outlineLevel="1"/>
    <col min="5" max="5" width="19.453125" bestFit="1" customWidth="1" collapsed="1"/>
    <col min="6" max="6" width="13.7265625" bestFit="1" customWidth="1"/>
    <col min="7" max="8" width="11.453125" bestFit="1" customWidth="1"/>
    <col min="9" max="11" width="10.7265625" bestFit="1" customWidth="1"/>
    <col min="12" max="17" width="10.54296875" bestFit="1" customWidth="1"/>
    <col min="18" max="18" width="11.54296875" bestFit="1" customWidth="1"/>
    <col min="19" max="19" width="10.54296875" customWidth="1"/>
    <col min="30" max="30" width="10.1796875" bestFit="1" customWidth="1"/>
    <col min="31" max="33" width="9.1796875" hidden="1" customWidth="1" outlineLevel="1"/>
    <col min="34" max="34" width="10.7265625" hidden="1" customWidth="1" outlineLevel="1"/>
    <col min="35" max="35" width="22.1796875" customWidth="1" collapsed="1"/>
    <col min="36" max="47" width="10.54296875" bestFit="1" customWidth="1"/>
    <col min="48" max="48" width="11.54296875" bestFit="1" customWidth="1"/>
  </cols>
  <sheetData>
    <row r="1" spans="1:48" ht="19.5" x14ac:dyDescent="0.45">
      <c r="F1" s="242" t="s">
        <v>5832</v>
      </c>
      <c r="AI1" s="112" t="s">
        <v>1419</v>
      </c>
    </row>
    <row r="2" spans="1:48" x14ac:dyDescent="0.35">
      <c r="A2">
        <v>2020</v>
      </c>
      <c r="F2" t="str">
        <f>LEFT(F11,3)</f>
        <v>JUL</v>
      </c>
      <c r="G2" t="str">
        <f t="shared" ref="G2:Q2" si="0">LEFT(G11,3)</f>
        <v>AUG</v>
      </c>
      <c r="H2" t="str">
        <f t="shared" si="0"/>
        <v>SEP</v>
      </c>
      <c r="I2" t="str">
        <f t="shared" si="0"/>
        <v>OCT</v>
      </c>
      <c r="J2" t="str">
        <f t="shared" si="0"/>
        <v>NOV</v>
      </c>
      <c r="K2" t="str">
        <f t="shared" si="0"/>
        <v>DEC</v>
      </c>
      <c r="L2" t="str">
        <f t="shared" si="0"/>
        <v>JAN</v>
      </c>
      <c r="M2" t="str">
        <f t="shared" si="0"/>
        <v>FEB</v>
      </c>
      <c r="N2" t="str">
        <f t="shared" si="0"/>
        <v>MAR</v>
      </c>
      <c r="O2" t="str">
        <f t="shared" si="0"/>
        <v>APR</v>
      </c>
      <c r="P2" t="str">
        <f t="shared" si="0"/>
        <v>MAY</v>
      </c>
      <c r="Q2" t="str">
        <f t="shared" si="0"/>
        <v>JUN</v>
      </c>
      <c r="R2" t="s">
        <v>1400</v>
      </c>
      <c r="AH2">
        <v>2018</v>
      </c>
      <c r="AI2" s="111" t="s">
        <v>1398</v>
      </c>
    </row>
    <row r="4" spans="1:48" x14ac:dyDescent="0.35">
      <c r="F4" t="s">
        <v>1140</v>
      </c>
      <c r="AI4" s="114"/>
      <c r="AJ4" s="115" t="s">
        <v>1140</v>
      </c>
      <c r="AK4" s="116"/>
      <c r="AL4" s="116"/>
      <c r="AM4" s="116"/>
      <c r="AN4" s="116"/>
      <c r="AO4" s="116"/>
      <c r="AP4" s="116"/>
      <c r="AQ4" s="116"/>
      <c r="AR4" s="116"/>
      <c r="AS4" s="116"/>
      <c r="AT4" s="116"/>
      <c r="AU4" s="116"/>
      <c r="AV4" s="117"/>
    </row>
    <row r="5" spans="1:48" x14ac:dyDescent="0.35">
      <c r="F5" t="str">
        <f>_xll.GLW_Period_Name(A2,1,2)</f>
        <v>JUL-19</v>
      </c>
      <c r="G5" t="str">
        <f>_xll.GLW_Period_Offset(F5,1,,2)</f>
        <v>AUG-19</v>
      </c>
      <c r="H5" t="str">
        <f>_xll.GLW_Period_Offset(G5,1,,2)</f>
        <v>SEP-19</v>
      </c>
      <c r="I5" t="str">
        <f>_xll.GLW_Period_Offset(H5,1,,2)</f>
        <v>OCT-19</v>
      </c>
      <c r="J5" t="str">
        <f>_xll.GLW_Period_Offset(I5,1,,2)</f>
        <v>NOV-19</v>
      </c>
      <c r="K5" t="str">
        <f>_xll.GLW_Period_Offset(J5,1,,2)</f>
        <v>DEC-19</v>
      </c>
      <c r="L5" t="str">
        <f>_xll.GLW_Period_Offset(K5,1,,2)</f>
        <v>JAN-20</v>
      </c>
      <c r="M5" t="str">
        <f>_xll.GLW_Period_Offset(L5,1,,2)</f>
        <v>FEB-20</v>
      </c>
      <c r="N5" t="str">
        <f>_xll.GLW_Period_Offset(M5,1,,2)</f>
        <v>MAR-20</v>
      </c>
      <c r="O5" t="str">
        <f>_xll.GLW_Period_Offset(N5,1,,2)</f>
        <v>APR-20</v>
      </c>
      <c r="P5" t="str">
        <f>_xll.GLW_Period_Offset(O5,1,,2)</f>
        <v>MAY-20</v>
      </c>
      <c r="Q5" t="str">
        <f>_xll.GLW_Period_Offset(P5,1,,2)</f>
        <v>JUN-20</v>
      </c>
      <c r="R5" t="s">
        <v>1400</v>
      </c>
      <c r="AI5" s="37"/>
      <c r="AJ5" s="38" t="str">
        <f>_xll.GLW_Period_Name(AH2,1,2)</f>
        <v>JUL-17</v>
      </c>
      <c r="AK5" s="38" t="str">
        <f>_xll.GLW_Period_Offset(AJ5,1,,2)</f>
        <v>AUG-17</v>
      </c>
      <c r="AL5" s="38" t="str">
        <f>_xll.GLW_Period_Offset(AK5,1,,2)</f>
        <v>SEP-17</v>
      </c>
      <c r="AM5" s="38" t="str">
        <f>_xll.GLW_Period_Offset(AL5,1,,2)</f>
        <v>OCT-17</v>
      </c>
      <c r="AN5" s="38" t="str">
        <f>_xll.GLW_Period_Offset(AM5,1,,2)</f>
        <v>NOV-17</v>
      </c>
      <c r="AO5" s="38" t="str">
        <f>_xll.GLW_Period_Offset(AN5,1,,2)</f>
        <v>DEC-17</v>
      </c>
      <c r="AP5" s="38" t="str">
        <f>_xll.GLW_Period_Offset(AO5,1,,2)</f>
        <v>JAN-18</v>
      </c>
      <c r="AQ5" s="38" t="str">
        <f>_xll.GLW_Period_Offset(AP5,1,,2)</f>
        <v>FEB-18</v>
      </c>
      <c r="AR5" s="38" t="str">
        <f>_xll.GLW_Period_Offset(AQ5,1,,2)</f>
        <v>MAR-18</v>
      </c>
      <c r="AS5" s="38" t="str">
        <f>_xll.GLW_Period_Offset(AR5,1,,2)</f>
        <v>APR-18</v>
      </c>
      <c r="AT5" s="38" t="str">
        <f>_xll.GLW_Period_Offset(AS5,1,,2)</f>
        <v>MAY-18</v>
      </c>
      <c r="AU5" s="38" t="str">
        <f>_xll.GLW_Period_Offset(AT5,1,,2)</f>
        <v>JUN-18</v>
      </c>
      <c r="AV5" s="39" t="s">
        <v>1433</v>
      </c>
    </row>
    <row r="6" spans="1:48" x14ac:dyDescent="0.35">
      <c r="A6">
        <v>88200</v>
      </c>
      <c r="B6" t="s">
        <v>1142</v>
      </c>
      <c r="C6" t="s">
        <v>1143</v>
      </c>
      <c r="D6">
        <v>130</v>
      </c>
      <c r="F6" s="3" t="e">
        <f>_xll.GLW_Get_Balance(F$5,"PTD","USD","Total","A",,$A6,$B6,$C6,$D6,"%","%","%")-F7</f>
        <v>#VALUE!</v>
      </c>
      <c r="G6" s="3" t="e">
        <f>_xll.GLW_Get_Balance(G$5,"PTD","USD","Total","A",,$A6,$B6,$C6,$D6,"%","%","%")-G7</f>
        <v>#VALUE!</v>
      </c>
      <c r="H6" s="3" t="e">
        <f>_xll.GLW_Get_Balance(H$5,"PTD","USD","Total","A",,$A6,$B6,$C6,$D6,"%","%","%")-H7</f>
        <v>#VALUE!</v>
      </c>
      <c r="I6" s="3" t="e">
        <f>_xll.GLW_Get_Balance(I$5,"PTD","USD","Total","A",,$A6,$B6,$C6,$D6,"%","%","%")-I7</f>
        <v>#VALUE!</v>
      </c>
      <c r="J6" s="3" t="e">
        <f>_xll.GLW_Get_Balance(J$5,"PTD","USD","Total","A",,$A6,$B6,$C6,$D6,"%","%","%")-J7</f>
        <v>#VALUE!</v>
      </c>
      <c r="K6" s="3" t="e">
        <f>_xll.GLW_Get_Balance(K$5,"PTD","USD","Total","A",,$A6,$B6,$C6,$D6,"%","%","%")-K7</f>
        <v>#VALUE!</v>
      </c>
      <c r="L6" s="3" t="e">
        <f>_xll.GLW_Get_Balance(L$5,"PTD","USD","Total","A",,$A6,$B6,$C6,$D6,"%","%","%")-L7</f>
        <v>#VALUE!</v>
      </c>
      <c r="M6" s="3" t="e">
        <f>_xll.GLW_Get_Balance(M$5,"PTD","USD","Total","A",,$A6,$B6,$C6,$D6,"%","%","%")-M7</f>
        <v>#VALUE!</v>
      </c>
      <c r="N6" s="3" t="e">
        <f>_xll.GLW_Get_Balance(N$5,"PTD","USD","Total","A",,$A6,$B6,$C6,$D6,"%","%","%")-N7</f>
        <v>#VALUE!</v>
      </c>
      <c r="O6" s="3" t="e">
        <f>_xll.GLW_Get_Balance(O$5,"PTD","USD","Total","A",,$A6,$B6,$C6,$D6,"%","%","%")-O7</f>
        <v>#VALUE!</v>
      </c>
      <c r="P6" s="3" t="e">
        <f>_xll.GLW_Get_Balance(P$5,"PTD","USD","Total","A",,$A6,$B6,$C6,$D6,"%","%","%")-P7</f>
        <v>#VALUE!</v>
      </c>
      <c r="Q6" s="3" t="e">
        <f>_xll.GLW_Get_Balance(Q$5,"PTD","USD","Total","A",,$A6,$B6,$C6,$D6,"%","%","%")-Q7</f>
        <v>#VALUE!</v>
      </c>
      <c r="R6" s="3" t="e">
        <f>SUM(F6:Q6)</f>
        <v>#VALUE!</v>
      </c>
      <c r="S6" s="3"/>
      <c r="AE6" t="s">
        <v>1401</v>
      </c>
      <c r="AF6" t="s">
        <v>1142</v>
      </c>
      <c r="AG6" t="s">
        <v>1143</v>
      </c>
      <c r="AH6">
        <v>130</v>
      </c>
      <c r="AI6" s="37" t="s">
        <v>1140</v>
      </c>
      <c r="AJ6" s="26" t="str">
        <f>_xll.GLW_Get_Balance(AJ$5,"PTD","USD","Total","A",,$AE6,$AF6,$AG6,$AH6,"%","%","%")</f>
        <v>Pending</v>
      </c>
      <c r="AK6" s="26" t="str">
        <f>_xll.GLW_Get_Balance(AK$5,"PTD","USD","Total","A",,$AE6,$AF6,$AG6,$AH6,"%","%","%")</f>
        <v>Pending</v>
      </c>
      <c r="AL6" s="26" t="str">
        <f>_xll.GLW_Get_Balance(AL$5,"PTD","USD","Total","A",,$AE6,$AF6,$AG6,$AH6,"%","%","%")</f>
        <v>Pending</v>
      </c>
      <c r="AM6" s="26" t="str">
        <f>_xll.GLW_Get_Balance(AM$5,"PTD","USD","Total","A",,$AE6,$AF6,$AG6,$AH6,"%","%","%")</f>
        <v>Pending</v>
      </c>
      <c r="AN6" s="26" t="str">
        <f>_xll.GLW_Get_Balance(AN$5,"PTD","USD","Total","A",,$AE6,$AF6,$AG6,$AH6,"%","%","%")</f>
        <v>Pending</v>
      </c>
      <c r="AO6" s="26" t="str">
        <f>_xll.GLW_Get_Balance(AO$5,"PTD","USD","Total","A",,$AE6,$AF6,$AG6,$AH6,"%","%","%")</f>
        <v>Pending</v>
      </c>
      <c r="AP6" s="26" t="str">
        <f>_xll.GLW_Get_Balance(AP$5,"PTD","USD","Total","A",,$AE6,$AF6,$AG6,$AH6,"%","%","%")</f>
        <v>Pending</v>
      </c>
      <c r="AQ6" s="26" t="str">
        <f>_xll.GLW_Get_Balance(AQ$5,"PTD","USD","Total","A",,$AE6,$AF6,$AG6,$AH6,"%","%","%")</f>
        <v>Pending</v>
      </c>
      <c r="AR6" s="26" t="str">
        <f>_xll.GLW_Get_Balance(AR$5,"PTD","USD","Total","A",,$AE6,$AF6,$AG6,$AH6,"%","%","%")</f>
        <v>Pending</v>
      </c>
      <c r="AS6" s="26" t="str">
        <f>_xll.GLW_Get_Balance(AS$5,"PTD","USD","Total","A",,$AE6,$AF6,$AG6,$AH6,"%","%","%")</f>
        <v>Pending</v>
      </c>
      <c r="AT6" s="26" t="str">
        <f>_xll.GLW_Get_Balance(AT$5,"PTD","USD","Total","A",,$AE6,$AF6,$AG6,$AH6,"%","%","%")</f>
        <v>Pending</v>
      </c>
      <c r="AU6" s="26" t="str">
        <f>_xll.GLW_Get_Balance(AU$5,"PTD","USD","Total","A",,$AE6,$AF6,$AG6,$AH6,"%","%","%")</f>
        <v>Pending</v>
      </c>
      <c r="AV6" s="39"/>
    </row>
    <row r="7" spans="1:48" x14ac:dyDescent="0.35">
      <c r="A7">
        <v>19505</v>
      </c>
      <c r="B7">
        <v>618000</v>
      </c>
      <c r="C7" s="23" t="s">
        <v>5037</v>
      </c>
      <c r="D7">
        <v>134</v>
      </c>
      <c r="E7" s="213" t="s">
        <v>5038</v>
      </c>
      <c r="F7" s="3" t="str">
        <f>_xll.GLW_Get_Balance(F$5,"PTD","USD","Total","A",,$A7,$B7,$C7,$D7,"%","%","%")</f>
        <v>Pending</v>
      </c>
      <c r="G7" s="3" t="str">
        <f>_xll.GLW_Get_Balance(G$5,"PTD","USD","Total","A",,$A7,$B7,$C7,$D7,"%","%","%")</f>
        <v>Pending</v>
      </c>
      <c r="H7" s="3" t="str">
        <f>_xll.GLW_Get_Balance(H$5,"PTD","USD","Total","A",,$A7,$B7,$C7,$D7,"%","%","%")</f>
        <v>Pending</v>
      </c>
      <c r="I7" s="3" t="str">
        <f>_xll.GLW_Get_Balance(I$5,"PTD","USD","Total","A",,$A7,$B7,$C7,$D7,"%","%","%")</f>
        <v>Pending</v>
      </c>
      <c r="J7" s="3" t="str">
        <f>_xll.GLW_Get_Balance(J$5,"PTD","USD","Total","A",,$A7,$B7,$C7,$D7,"%","%","%")</f>
        <v>Pending</v>
      </c>
      <c r="K7" s="3" t="str">
        <f>_xll.GLW_Get_Balance(K$5,"PTD","USD","Total","A",,$A7,$B7,$C7,$D7,"%","%","%")</f>
        <v>Pending</v>
      </c>
      <c r="L7" s="3" t="str">
        <f>_xll.GLW_Get_Balance(L$5,"PTD","USD","Total","A",,$A7,$B7,$C7,$D7,"%","%","%")</f>
        <v>Pending</v>
      </c>
      <c r="M7" s="3" t="str">
        <f>_xll.GLW_Get_Balance(M$5,"PTD","USD","Total","A",,$A7,$B7,$C7,$D7,"%","%","%")</f>
        <v>Pending</v>
      </c>
      <c r="N7" s="3" t="str">
        <f>_xll.GLW_Get_Balance(N$5,"PTD","USD","Total","A",,$A7,$B7,$C7,$D7,"%","%","%")</f>
        <v>Pending</v>
      </c>
      <c r="O7" s="3" t="str">
        <f>_xll.GLW_Get_Balance(O$5,"PTD","USD","Total","A",,$A7,$B7,$C7,$D7,"%","%","%")</f>
        <v>Pending</v>
      </c>
      <c r="P7" s="3" t="str">
        <f>_xll.GLW_Get_Balance(P$5,"PTD","USD","Total","A",,$A7,$B7,$C7,$D7,"%","%","%")</f>
        <v>Pending</v>
      </c>
      <c r="Q7" s="3" t="str">
        <f>_xll.GLW_Get_Balance(Q$5,"PTD","USD","Total","A",,$A7,$B7,$C7,$D7,"%","%","%")</f>
        <v>Pending</v>
      </c>
      <c r="AE7" t="s">
        <v>1401</v>
      </c>
      <c r="AF7">
        <v>622050</v>
      </c>
      <c r="AG7" t="s">
        <v>1144</v>
      </c>
      <c r="AH7">
        <v>130</v>
      </c>
      <c r="AI7" s="37" t="s">
        <v>1424</v>
      </c>
      <c r="AJ7" s="26" t="str">
        <f>_xll.GLW_Get_Balance(AJ$5,"PTD","USD","Total","A",,$AE7,$AF7,$AG7,$AH7,"%","%","%")</f>
        <v>Pending</v>
      </c>
      <c r="AK7" s="26" t="str">
        <f>_xll.GLW_Get_Balance(AK$5,"PTD","USD","Total","A",,$AE7,$AF7,$AG7,$AH7,"%","%","%")</f>
        <v>Pending</v>
      </c>
      <c r="AL7" s="26" t="str">
        <f>_xll.GLW_Get_Balance(AL$5,"PTD","USD","Total","A",,$AE7,$AF7,$AG7,$AH7,"%","%","%")</f>
        <v>Pending</v>
      </c>
      <c r="AM7" s="26" t="str">
        <f>_xll.GLW_Get_Balance(AM$5,"PTD","USD","Total","A",,$AE7,$AF7,$AG7,$AH7,"%","%","%")</f>
        <v>Pending</v>
      </c>
      <c r="AN7" s="26" t="str">
        <f>_xll.GLW_Get_Balance(AN$5,"PTD","USD","Total","A",,$AE7,$AF7,$AG7,$AH7,"%","%","%")</f>
        <v>Pending</v>
      </c>
      <c r="AO7" s="26" t="str">
        <f>_xll.GLW_Get_Balance(AO$5,"PTD","USD","Total","A",,$AE7,$AF7,$AG7,$AH7,"%","%","%")</f>
        <v>Pending</v>
      </c>
      <c r="AP7" s="26" t="str">
        <f>_xll.GLW_Get_Balance(AP$5,"PTD","USD","Total","A",,$AE7,$AF7,$AG7,$AH7,"%","%","%")</f>
        <v>Pending</v>
      </c>
      <c r="AQ7" s="26" t="str">
        <f>_xll.GLW_Get_Balance(AQ$5,"PTD","USD","Total","A",,$AE7,$AF7,$AG7,$AH7,"%","%","%")</f>
        <v>Pending</v>
      </c>
      <c r="AR7" s="26" t="str">
        <f>_xll.GLW_Get_Balance(AR$5,"PTD","USD","Total","A",,$AE7,$AF7,$AG7,$AH7,"%","%","%")</f>
        <v>Pending</v>
      </c>
      <c r="AS7" s="26" t="str">
        <f>_xll.GLW_Get_Balance(AS$5,"PTD","USD","Total","A",,$AE7,$AF7,$AG7,$AH7,"%","%","%")</f>
        <v>Pending</v>
      </c>
      <c r="AT7" s="26" t="str">
        <f>_xll.GLW_Get_Balance(AT$5,"PTD","USD","Total","A",,$AE7,$AF7,$AG7,$AH7,"%","%","%")</f>
        <v>Pending</v>
      </c>
      <c r="AU7" s="26" t="str">
        <f>_xll.GLW_Get_Balance(AU$5,"PTD","USD","Total","A",,$AE7,$AF7,$AG7,$AH7,"%","%","%")</f>
        <v>Pending</v>
      </c>
      <c r="AV7" s="39"/>
    </row>
    <row r="8" spans="1:48" x14ac:dyDescent="0.35">
      <c r="F8" s="214">
        <f>+F12/F9</f>
        <v>902.90250000000003</v>
      </c>
      <c r="G8" s="214">
        <f t="shared" ref="G8:Q8" si="1">+G12/G9</f>
        <v>788.72750000000008</v>
      </c>
      <c r="H8" s="214">
        <f t="shared" si="1"/>
        <v>879.77708333333328</v>
      </c>
      <c r="I8" s="214">
        <f t="shared" si="1"/>
        <v>904.19900000000018</v>
      </c>
      <c r="J8" s="214">
        <f t="shared" si="1"/>
        <v>823.20100000000002</v>
      </c>
      <c r="K8" s="214">
        <f t="shared" si="1"/>
        <v>618.13714285714286</v>
      </c>
      <c r="L8" s="214">
        <f t="shared" si="1"/>
        <v>646.03166666666664</v>
      </c>
      <c r="M8" s="214">
        <f t="shared" si="1"/>
        <v>611.2879999999999</v>
      </c>
      <c r="N8" s="214">
        <f t="shared" si="1"/>
        <v>677.70159999999998</v>
      </c>
      <c r="O8" s="214" t="e">
        <f>+O12/O9</f>
        <v>#VALUE!</v>
      </c>
      <c r="P8" s="214" t="e">
        <f t="shared" si="1"/>
        <v>#VALUE!</v>
      </c>
      <c r="Q8" s="214" t="e">
        <f t="shared" si="1"/>
        <v>#VALUE!</v>
      </c>
      <c r="AI8" s="119"/>
      <c r="AJ8" s="29" t="e">
        <f>AJ6-AJ7</f>
        <v>#VALUE!</v>
      </c>
      <c r="AK8" s="29" t="e">
        <f t="shared" ref="AK8:AU8" si="2">AK6-AK7</f>
        <v>#VALUE!</v>
      </c>
      <c r="AL8" s="29" t="e">
        <f t="shared" si="2"/>
        <v>#VALUE!</v>
      </c>
      <c r="AM8" s="29" t="e">
        <f t="shared" si="2"/>
        <v>#VALUE!</v>
      </c>
      <c r="AN8" s="29" t="e">
        <f t="shared" si="2"/>
        <v>#VALUE!</v>
      </c>
      <c r="AO8" s="29" t="e">
        <f t="shared" si="2"/>
        <v>#VALUE!</v>
      </c>
      <c r="AP8" s="29" t="e">
        <f t="shared" si="2"/>
        <v>#VALUE!</v>
      </c>
      <c r="AQ8" s="29" t="e">
        <f t="shared" si="2"/>
        <v>#VALUE!</v>
      </c>
      <c r="AR8" s="29" t="e">
        <f t="shared" si="2"/>
        <v>#VALUE!</v>
      </c>
      <c r="AS8" s="29" t="e">
        <f t="shared" si="2"/>
        <v>#VALUE!</v>
      </c>
      <c r="AT8" s="29" t="e">
        <f t="shared" si="2"/>
        <v>#VALUE!</v>
      </c>
      <c r="AU8" s="29" t="e">
        <f t="shared" si="2"/>
        <v>#VALUE!</v>
      </c>
      <c r="AV8" s="120" t="e">
        <f>SUM(AJ8:AU8)</f>
        <v>#VALUE!</v>
      </c>
    </row>
    <row r="9" spans="1:48" x14ac:dyDescent="0.35">
      <c r="E9" t="s">
        <v>5737</v>
      </c>
      <c r="F9">
        <v>24</v>
      </c>
      <c r="G9">
        <v>20</v>
      </c>
      <c r="H9">
        <v>24</v>
      </c>
      <c r="I9">
        <v>20</v>
      </c>
      <c r="J9">
        <v>20</v>
      </c>
      <c r="K9">
        <v>21</v>
      </c>
      <c r="L9">
        <v>18</v>
      </c>
      <c r="M9">
        <v>20</v>
      </c>
      <c r="N9">
        <v>25</v>
      </c>
      <c r="O9">
        <v>19</v>
      </c>
      <c r="P9">
        <v>20</v>
      </c>
      <c r="Q9">
        <v>24</v>
      </c>
    </row>
    <row r="10" spans="1:48" x14ac:dyDescent="0.35">
      <c r="F10" s="143" t="s">
        <v>1464</v>
      </c>
      <c r="G10" s="116"/>
      <c r="H10" s="116"/>
      <c r="I10" s="116"/>
      <c r="J10" s="116"/>
      <c r="K10" s="116"/>
      <c r="L10" s="116"/>
      <c r="M10" s="116"/>
      <c r="N10" s="116"/>
      <c r="O10" s="116"/>
      <c r="P10" s="116"/>
      <c r="Q10" s="116"/>
      <c r="R10" s="117"/>
      <c r="AJ10" s="143" t="s">
        <v>1396</v>
      </c>
      <c r="AK10" s="116"/>
      <c r="AL10" s="116"/>
      <c r="AM10" s="116"/>
      <c r="AN10" s="116"/>
      <c r="AO10" s="116"/>
      <c r="AP10" s="116"/>
      <c r="AQ10" s="116"/>
      <c r="AR10" s="116"/>
      <c r="AS10" s="116"/>
      <c r="AT10" s="116"/>
      <c r="AU10" s="116"/>
      <c r="AV10" s="117"/>
    </row>
    <row r="11" spans="1:48" x14ac:dyDescent="0.35">
      <c r="F11" s="239" t="s">
        <v>5791</v>
      </c>
      <c r="G11" s="38" t="s">
        <v>5825</v>
      </c>
      <c r="H11" s="38" t="s">
        <v>5826</v>
      </c>
      <c r="I11" s="38" t="s">
        <v>5827</v>
      </c>
      <c r="J11" s="38" t="s">
        <v>5828</v>
      </c>
      <c r="K11" s="38" t="s">
        <v>5829</v>
      </c>
      <c r="L11" s="38" t="s">
        <v>5830</v>
      </c>
      <c r="M11" s="38" t="s">
        <v>5831</v>
      </c>
      <c r="N11" s="38" t="s">
        <v>5832</v>
      </c>
      <c r="O11" s="38" t="s">
        <v>5833</v>
      </c>
      <c r="P11" s="38" t="s">
        <v>5834</v>
      </c>
      <c r="Q11" s="38" t="s">
        <v>5835</v>
      </c>
      <c r="R11" s="39" t="s">
        <v>5836</v>
      </c>
      <c r="AJ11" s="37" t="s">
        <v>1402</v>
      </c>
      <c r="AK11" s="38" t="s">
        <v>1403</v>
      </c>
      <c r="AL11" s="38" t="s">
        <v>1404</v>
      </c>
      <c r="AM11" s="38" t="s">
        <v>1405</v>
      </c>
      <c r="AN11" s="38" t="s">
        <v>1406</v>
      </c>
      <c r="AO11" s="38" t="s">
        <v>1407</v>
      </c>
      <c r="AP11" s="38" t="s">
        <v>1408</v>
      </c>
      <c r="AQ11" s="38" t="s">
        <v>1409</v>
      </c>
      <c r="AR11" s="38" t="s">
        <v>1410</v>
      </c>
      <c r="AS11" s="38" t="s">
        <v>1411</v>
      </c>
      <c r="AT11" s="38" t="s">
        <v>1412</v>
      </c>
      <c r="AU11" s="38" t="s">
        <v>1413</v>
      </c>
      <c r="AV11" s="39" t="s">
        <v>1433</v>
      </c>
    </row>
    <row r="12" spans="1:48" x14ac:dyDescent="0.35">
      <c r="A12" t="s">
        <v>1423</v>
      </c>
      <c r="C12" s="23" t="s">
        <v>1444</v>
      </c>
      <c r="D12" t="s">
        <v>1422</v>
      </c>
      <c r="E12" t="s">
        <v>1421</v>
      </c>
      <c r="F12" s="144">
        <v>21669.66</v>
      </c>
      <c r="G12" s="145">
        <v>15774.550000000001</v>
      </c>
      <c r="H12" s="145">
        <v>21114.649999999998</v>
      </c>
      <c r="I12" s="145">
        <v>18083.980000000003</v>
      </c>
      <c r="J12" s="145">
        <v>16464.02</v>
      </c>
      <c r="K12" s="145">
        <v>12980.880000000001</v>
      </c>
      <c r="L12" s="145">
        <v>11628.57</v>
      </c>
      <c r="M12" s="145">
        <v>12225.759999999998</v>
      </c>
      <c r="N12" s="145">
        <f>IF(N11=$F$1,'Office Calcs'!$N$77,"")</f>
        <v>16942.54</v>
      </c>
      <c r="O12" s="145" t="str">
        <f>IF(O11=$F$1,'Office Calcs'!$N$77,"")</f>
        <v/>
      </c>
      <c r="P12" s="145" t="str">
        <f>IF(P11=$F$1,'Office Calcs'!$N$77,"")</f>
        <v/>
      </c>
      <c r="Q12" s="145" t="str">
        <f>IF(Q11=$F$1,'Office Calcs'!$N$77,"")</f>
        <v/>
      </c>
      <c r="R12" s="146">
        <f>SUM(F12:Q12)</f>
        <v>146884.60999999999</v>
      </c>
      <c r="S12" s="3"/>
      <c r="AI12" t="s">
        <v>1421</v>
      </c>
      <c r="AJ12" s="144">
        <v>21254.25</v>
      </c>
      <c r="AK12" s="145">
        <v>14691.586832044999</v>
      </c>
      <c r="AL12" s="145">
        <v>14801.119999999999</v>
      </c>
      <c r="AM12" s="145">
        <v>19957.099999999999</v>
      </c>
      <c r="AN12" s="145">
        <v>16297.48</v>
      </c>
      <c r="AO12" s="145">
        <v>13552.04</v>
      </c>
      <c r="AP12" s="145">
        <v>11935.009999999998</v>
      </c>
      <c r="AQ12" s="145">
        <v>14018.249999999998</v>
      </c>
      <c r="AR12" s="145">
        <v>15562.17</v>
      </c>
      <c r="AS12" s="145">
        <v>21810.100000000002</v>
      </c>
      <c r="AT12" s="145">
        <v>15571.759999999998</v>
      </c>
      <c r="AU12" s="145">
        <v>16577.169999999998</v>
      </c>
      <c r="AV12" s="146">
        <f>SUM(AJ12:AU12)</f>
        <v>196028.03683204501</v>
      </c>
    </row>
    <row r="13" spans="1:48" x14ac:dyDescent="0.35">
      <c r="F13" s="141"/>
      <c r="G13" s="141"/>
      <c r="H13" s="141"/>
      <c r="I13" s="141"/>
      <c r="J13" s="141"/>
      <c r="K13" s="141"/>
      <c r="L13" s="141"/>
      <c r="M13" s="141"/>
      <c r="N13" s="141"/>
      <c r="O13" s="141"/>
      <c r="P13" s="141"/>
      <c r="Q13" s="141"/>
      <c r="R13" s="141"/>
      <c r="S13" s="3"/>
      <c r="AJ13" s="141"/>
      <c r="AK13" s="141"/>
      <c r="AL13" s="141"/>
      <c r="AM13" s="141"/>
      <c r="AN13" s="141"/>
      <c r="AO13" s="141"/>
      <c r="AP13" s="141"/>
      <c r="AQ13" s="141"/>
      <c r="AR13" s="141"/>
      <c r="AS13" s="141"/>
      <c r="AT13" s="141"/>
      <c r="AU13" s="141"/>
      <c r="AV13" s="141"/>
    </row>
    <row r="14" spans="1:48" x14ac:dyDescent="0.35">
      <c r="F14" s="143" t="s">
        <v>1429</v>
      </c>
      <c r="G14" s="116"/>
      <c r="H14" s="116"/>
      <c r="I14" s="116"/>
      <c r="J14" s="116"/>
      <c r="K14" s="116"/>
      <c r="L14" s="116"/>
      <c r="M14" s="116"/>
      <c r="N14" s="116"/>
      <c r="O14" s="116"/>
      <c r="P14" s="116"/>
      <c r="Q14" s="116"/>
      <c r="R14" s="117"/>
      <c r="AJ14" s="143" t="s">
        <v>1429</v>
      </c>
      <c r="AK14" s="116"/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7"/>
    </row>
    <row r="15" spans="1:48" x14ac:dyDescent="0.35">
      <c r="F15" s="37" t="str">
        <f>F11</f>
        <v>JUL-19</v>
      </c>
      <c r="G15" s="38" t="str">
        <f t="shared" ref="G15:R15" si="3">G11</f>
        <v>AUG-19</v>
      </c>
      <c r="H15" s="38" t="str">
        <f t="shared" si="3"/>
        <v>SEP-19</v>
      </c>
      <c r="I15" s="38" t="str">
        <f t="shared" si="3"/>
        <v>OCT-19</v>
      </c>
      <c r="J15" s="38" t="s">
        <v>5828</v>
      </c>
      <c r="K15" s="38" t="s">
        <v>5829</v>
      </c>
      <c r="L15" s="38" t="s">
        <v>5830</v>
      </c>
      <c r="M15" s="38" t="s">
        <v>5831</v>
      </c>
      <c r="N15" s="38" t="str">
        <f t="shared" si="3"/>
        <v>MAR-20</v>
      </c>
      <c r="O15" s="38" t="str">
        <f t="shared" si="3"/>
        <v>APR-20</v>
      </c>
      <c r="P15" s="38" t="str">
        <f t="shared" si="3"/>
        <v>MAY-20</v>
      </c>
      <c r="Q15" s="38" t="str">
        <f t="shared" si="3"/>
        <v>JUN-20</v>
      </c>
      <c r="R15" s="39" t="str">
        <f t="shared" si="3"/>
        <v>FY20 YTD</v>
      </c>
      <c r="AJ15" s="37" t="s">
        <v>1402</v>
      </c>
      <c r="AK15" s="38" t="s">
        <v>1403</v>
      </c>
      <c r="AL15" s="38" t="s">
        <v>1404</v>
      </c>
      <c r="AM15" s="38" t="s">
        <v>1405</v>
      </c>
      <c r="AN15" s="38" t="s">
        <v>1406</v>
      </c>
      <c r="AO15" s="38" t="s">
        <v>1407</v>
      </c>
      <c r="AP15" s="38" t="s">
        <v>1408</v>
      </c>
      <c r="AQ15" s="38" t="s">
        <v>1409</v>
      </c>
      <c r="AR15" s="38" t="s">
        <v>1410</v>
      </c>
      <c r="AS15" s="38" t="s">
        <v>1411</v>
      </c>
      <c r="AT15" s="38" t="s">
        <v>1412</v>
      </c>
      <c r="AU15" s="38" t="s">
        <v>1413</v>
      </c>
      <c r="AV15" s="39" t="s">
        <v>1433</v>
      </c>
    </row>
    <row r="16" spans="1:48" x14ac:dyDescent="0.35">
      <c r="A16" t="s">
        <v>1423</v>
      </c>
      <c r="C16" s="23" t="s">
        <v>1443</v>
      </c>
      <c r="E16" t="s">
        <v>1422</v>
      </c>
      <c r="F16" s="144">
        <v>21939.430000000004</v>
      </c>
      <c r="G16" s="145">
        <v>15253.119999999999</v>
      </c>
      <c r="H16" s="145">
        <v>21158.070000000003</v>
      </c>
      <c r="I16" s="145">
        <v>18212.560000000001</v>
      </c>
      <c r="J16" s="145">
        <v>16148.15</v>
      </c>
      <c r="K16" s="145">
        <v>12082.039999999997</v>
      </c>
      <c r="L16" s="145">
        <v>11347.08</v>
      </c>
      <c r="M16" s="145">
        <v>12204.73</v>
      </c>
      <c r="N16" s="145">
        <f>IF(N15=$F$1,'Office Calcs'!$M$77,"")</f>
        <v>17728.77</v>
      </c>
      <c r="O16" s="145" t="str">
        <f>IF(O15=$F$1,'Office Calcs'!$M$77,"")</f>
        <v/>
      </c>
      <c r="P16" s="145" t="str">
        <f>IF(P15=$F$1,'Office Calcs'!$M$77,"")</f>
        <v/>
      </c>
      <c r="Q16" s="145" t="str">
        <f>IF(Q15=$F$1,'Office Calcs'!$M$77,"")</f>
        <v/>
      </c>
      <c r="R16" s="146">
        <f>SUM(F16:Q16)</f>
        <v>146073.94999999998</v>
      </c>
      <c r="AI16" t="s">
        <v>1422</v>
      </c>
      <c r="AJ16" s="144">
        <v>23373.84</v>
      </c>
      <c r="AK16" s="145">
        <v>15940.477000000001</v>
      </c>
      <c r="AL16" s="145">
        <v>17298.61</v>
      </c>
      <c r="AM16" s="145">
        <v>22046.940000000002</v>
      </c>
      <c r="AN16" s="145">
        <v>18776.230000000003</v>
      </c>
      <c r="AO16" s="145">
        <v>15725.699999999997</v>
      </c>
      <c r="AP16" s="145">
        <v>13807.470000000001</v>
      </c>
      <c r="AQ16" s="145">
        <v>17894.269999999997</v>
      </c>
      <c r="AR16" s="145">
        <v>18300.34</v>
      </c>
      <c r="AS16" s="145">
        <v>28798.069999999992</v>
      </c>
      <c r="AT16" s="145">
        <v>18655.049999999996</v>
      </c>
      <c r="AU16" s="145">
        <v>19966.71</v>
      </c>
      <c r="AV16" s="146">
        <f>SUM(AJ16:AU16)</f>
        <v>230583.70699999997</v>
      </c>
    </row>
    <row r="18" spans="1:48" x14ac:dyDescent="0.35">
      <c r="F18" s="143" t="s">
        <v>1399</v>
      </c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7"/>
      <c r="S18" s="26"/>
      <c r="AJ18" s="143" t="s">
        <v>1399</v>
      </c>
      <c r="AK18" s="116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7"/>
    </row>
    <row r="19" spans="1:48" x14ac:dyDescent="0.35">
      <c r="F19" s="37" t="str">
        <f>F15</f>
        <v>JUL-19</v>
      </c>
      <c r="G19" s="38" t="str">
        <f t="shared" ref="G19:R19" si="4">G15</f>
        <v>AUG-19</v>
      </c>
      <c r="H19" s="38" t="str">
        <f t="shared" si="4"/>
        <v>SEP-19</v>
      </c>
      <c r="I19" s="38" t="str">
        <f t="shared" si="4"/>
        <v>OCT-19</v>
      </c>
      <c r="J19" s="38" t="s">
        <v>5828</v>
      </c>
      <c r="K19" s="38" t="s">
        <v>5829</v>
      </c>
      <c r="L19" s="38" t="s">
        <v>5830</v>
      </c>
      <c r="M19" s="38" t="s">
        <v>5831</v>
      </c>
      <c r="N19" s="38" t="str">
        <f t="shared" si="4"/>
        <v>MAR-20</v>
      </c>
      <c r="O19" s="38" t="str">
        <f t="shared" si="4"/>
        <v>APR-20</v>
      </c>
      <c r="P19" s="38" t="str">
        <f t="shared" si="4"/>
        <v>MAY-20</v>
      </c>
      <c r="Q19" s="38" t="str">
        <f t="shared" si="4"/>
        <v>JUN-20</v>
      </c>
      <c r="R19" s="39" t="str">
        <f t="shared" si="4"/>
        <v>FY20 YTD</v>
      </c>
      <c r="AJ19" s="37" t="s">
        <v>1402</v>
      </c>
      <c r="AK19" s="38" t="s">
        <v>1403</v>
      </c>
      <c r="AL19" s="38" t="s">
        <v>1404</v>
      </c>
      <c r="AM19" s="38" t="s">
        <v>1405</v>
      </c>
      <c r="AN19" s="38" t="s">
        <v>1406</v>
      </c>
      <c r="AO19" s="38" t="s">
        <v>1407</v>
      </c>
      <c r="AP19" s="38" t="s">
        <v>1408</v>
      </c>
      <c r="AQ19" s="38" t="s">
        <v>1409</v>
      </c>
      <c r="AR19" s="38" t="s">
        <v>1410</v>
      </c>
      <c r="AS19" s="38" t="s">
        <v>1411</v>
      </c>
      <c r="AT19" s="38" t="s">
        <v>1412</v>
      </c>
      <c r="AU19" s="38" t="s">
        <v>1413</v>
      </c>
      <c r="AV19" s="39" t="s">
        <v>1433</v>
      </c>
    </row>
    <row r="20" spans="1:48" x14ac:dyDescent="0.35">
      <c r="A20" t="s">
        <v>1423</v>
      </c>
      <c r="C20" s="23" t="s">
        <v>1436</v>
      </c>
      <c r="E20" t="s">
        <v>1422</v>
      </c>
      <c r="F20" s="144">
        <v>51062.78</v>
      </c>
      <c r="G20" s="145">
        <v>43607.650000000009</v>
      </c>
      <c r="H20" s="145">
        <v>52429.47</v>
      </c>
      <c r="I20" s="145">
        <v>39910.619999999995</v>
      </c>
      <c r="J20" s="145">
        <v>40362.83</v>
      </c>
      <c r="K20" s="145">
        <v>39741.599999999999</v>
      </c>
      <c r="L20" s="145">
        <v>33684.979999999996</v>
      </c>
      <c r="M20" s="145">
        <v>37420.629999999997</v>
      </c>
      <c r="N20" s="145">
        <f>IF(N19=$F$1,'Office Calcs'!$H$77,"")</f>
        <v>48721.82</v>
      </c>
      <c r="O20" s="145" t="str">
        <f>IF(O19=$F$1,'Office Calcs'!$H$77,"")</f>
        <v/>
      </c>
      <c r="P20" s="145" t="str">
        <f>IF(P19=$F$1,'Office Calcs'!$H$77,"")</f>
        <v/>
      </c>
      <c r="Q20" s="145" t="str">
        <f>IF(Q19=$F$1,'Office Calcs'!$H$77,"")</f>
        <v/>
      </c>
      <c r="R20" s="146">
        <f>SUM(F20:Q20)</f>
        <v>386942.38</v>
      </c>
      <c r="AI20" t="s">
        <v>1422</v>
      </c>
      <c r="AJ20" s="144">
        <v>48465.46</v>
      </c>
      <c r="AK20" s="145">
        <v>40849.850000000006</v>
      </c>
      <c r="AL20" s="145">
        <v>38695.040000000001</v>
      </c>
      <c r="AM20" s="145">
        <v>50693.869999999995</v>
      </c>
      <c r="AN20" s="145">
        <v>35776.31</v>
      </c>
      <c r="AO20" s="145">
        <v>37046.44</v>
      </c>
      <c r="AP20" s="145">
        <v>36576.44</v>
      </c>
      <c r="AQ20" s="145">
        <v>36961.979999999996</v>
      </c>
      <c r="AR20" s="145">
        <v>36945.11</v>
      </c>
      <c r="AS20" s="145">
        <v>44747.020000000004</v>
      </c>
      <c r="AT20" s="145">
        <v>33810.730000000003</v>
      </c>
      <c r="AU20" s="145">
        <v>33959.980000000003</v>
      </c>
      <c r="AV20" s="146">
        <f>SUM(AJ20:AU20)</f>
        <v>474528.23</v>
      </c>
    </row>
    <row r="21" spans="1:48" x14ac:dyDescent="0.35">
      <c r="F21" s="63"/>
      <c r="G21" s="63"/>
      <c r="H21" s="63"/>
      <c r="I21" s="63"/>
      <c r="J21" s="63"/>
      <c r="K21" s="63">
        <f>+K20/4</f>
        <v>9935.4</v>
      </c>
      <c r="L21" s="63">
        <f>+L20/4</f>
        <v>8421.244999999999</v>
      </c>
      <c r="M21" s="63">
        <f>+M20/4</f>
        <v>9355.1574999999993</v>
      </c>
      <c r="N21" s="63">
        <f>+N20/5</f>
        <v>9744.3639999999996</v>
      </c>
      <c r="O21" s="63"/>
      <c r="P21" s="63"/>
      <c r="Q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/>
    </row>
    <row r="22" spans="1:48" x14ac:dyDescent="0.35">
      <c r="F22" s="143" t="s">
        <v>1438</v>
      </c>
      <c r="G22" s="116"/>
      <c r="H22" s="116"/>
      <c r="I22" s="116"/>
      <c r="J22" s="116"/>
      <c r="K22" s="116"/>
      <c r="L22" s="116"/>
      <c r="M22" s="116"/>
      <c r="N22" s="116"/>
      <c r="O22" s="116"/>
      <c r="P22" s="116"/>
      <c r="Q22" s="116"/>
      <c r="R22" s="117"/>
      <c r="S22" s="3"/>
      <c r="AJ22" s="143" t="s">
        <v>435</v>
      </c>
      <c r="AK22" s="116"/>
      <c r="AL22" s="116"/>
      <c r="AM22" s="116"/>
      <c r="AN22" s="116"/>
      <c r="AO22" s="116"/>
      <c r="AP22" s="116"/>
      <c r="AQ22" s="116"/>
      <c r="AR22" s="116"/>
      <c r="AS22" s="116"/>
      <c r="AT22" s="116"/>
      <c r="AU22" s="116"/>
      <c r="AV22" s="117"/>
    </row>
    <row r="23" spans="1:48" x14ac:dyDescent="0.35">
      <c r="F23" s="37" t="str">
        <f>F19</f>
        <v>JUL-19</v>
      </c>
      <c r="G23" s="38" t="str">
        <f t="shared" ref="G23:R23" si="5">G19</f>
        <v>AUG-19</v>
      </c>
      <c r="H23" s="38" t="str">
        <f t="shared" si="5"/>
        <v>SEP-19</v>
      </c>
      <c r="I23" s="38" t="str">
        <f t="shared" si="5"/>
        <v>OCT-19</v>
      </c>
      <c r="J23" s="38" t="s">
        <v>5828</v>
      </c>
      <c r="K23" s="38" t="s">
        <v>5829</v>
      </c>
      <c r="L23" s="38" t="s">
        <v>5830</v>
      </c>
      <c r="M23" s="38" t="s">
        <v>5831</v>
      </c>
      <c r="N23" s="38" t="str">
        <f t="shared" si="5"/>
        <v>MAR-20</v>
      </c>
      <c r="O23" s="38" t="str">
        <f t="shared" si="5"/>
        <v>APR-20</v>
      </c>
      <c r="P23" s="38" t="str">
        <f t="shared" si="5"/>
        <v>MAY-20</v>
      </c>
      <c r="Q23" s="38" t="str">
        <f t="shared" si="5"/>
        <v>JUN-20</v>
      </c>
      <c r="R23" s="39" t="str">
        <f t="shared" si="5"/>
        <v>FY20 YTD</v>
      </c>
      <c r="AJ23" s="37" t="s">
        <v>1402</v>
      </c>
      <c r="AK23" s="38" t="s">
        <v>1403</v>
      </c>
      <c r="AL23" s="38" t="s">
        <v>1404</v>
      </c>
      <c r="AM23" s="38" t="s">
        <v>1405</v>
      </c>
      <c r="AN23" s="38" t="s">
        <v>1406</v>
      </c>
      <c r="AO23" s="38" t="s">
        <v>1407</v>
      </c>
      <c r="AP23" s="38" t="s">
        <v>1408</v>
      </c>
      <c r="AQ23" s="38" t="s">
        <v>1409</v>
      </c>
      <c r="AR23" s="38" t="s">
        <v>1410</v>
      </c>
      <c r="AS23" s="38" t="s">
        <v>1411</v>
      </c>
      <c r="AT23" s="38" t="s">
        <v>1412</v>
      </c>
      <c r="AU23" s="38" t="s">
        <v>1413</v>
      </c>
      <c r="AV23" s="39" t="s">
        <v>1433</v>
      </c>
    </row>
    <row r="24" spans="1:48" x14ac:dyDescent="0.35">
      <c r="A24" t="s">
        <v>1423</v>
      </c>
      <c r="C24" s="23" t="s">
        <v>1437</v>
      </c>
      <c r="E24" t="s">
        <v>1422</v>
      </c>
      <c r="F24" s="144">
        <v>80189.84</v>
      </c>
      <c r="G24" s="145">
        <v>63649.06</v>
      </c>
      <c r="H24" s="145">
        <v>80628.079999999987</v>
      </c>
      <c r="I24" s="145">
        <v>63084.63</v>
      </c>
      <c r="J24" s="145">
        <v>64837.46</v>
      </c>
      <c r="K24" s="145">
        <v>78855.929999999993</v>
      </c>
      <c r="L24" s="145">
        <v>61506.320000000007</v>
      </c>
      <c r="M24" s="145">
        <v>62749.899999999994</v>
      </c>
      <c r="N24" s="145">
        <f>IF(N23=$F$1,'Office Calcs'!$I$77,"")</f>
        <v>80339.97</v>
      </c>
      <c r="O24" s="145" t="str">
        <f>IF(O23=$F$1,'Office Calcs'!$I$77,"")</f>
        <v/>
      </c>
      <c r="P24" s="145" t="str">
        <f>IF(P23=$F$1,'Office Calcs'!$I$77,"")</f>
        <v/>
      </c>
      <c r="Q24" s="145" t="str">
        <f>IF(Q23=$F$1,'Office Calcs'!$I$77,"")</f>
        <v/>
      </c>
      <c r="R24" s="146">
        <f>SUM(F24:Q24)</f>
        <v>635841.18999999994</v>
      </c>
      <c r="S24" s="27"/>
      <c r="AI24" t="s">
        <v>1422</v>
      </c>
      <c r="AJ24" s="144">
        <v>71544.38</v>
      </c>
      <c r="AK24" s="145">
        <v>57161.05</v>
      </c>
      <c r="AL24" s="145">
        <v>55897.94</v>
      </c>
      <c r="AM24" s="145">
        <v>68679.680000000008</v>
      </c>
      <c r="AN24" s="145">
        <v>55058.75</v>
      </c>
      <c r="AO24" s="145">
        <v>53524.95</v>
      </c>
      <c r="AP24" s="145">
        <v>62002.14</v>
      </c>
      <c r="AQ24" s="145">
        <v>51219.869999999995</v>
      </c>
      <c r="AR24" s="145">
        <v>51836.35</v>
      </c>
      <c r="AS24" s="145">
        <v>60582.239999999998</v>
      </c>
      <c r="AT24" s="145">
        <v>45682.630000000005</v>
      </c>
      <c r="AU24" s="145">
        <v>50379.340000000004</v>
      </c>
      <c r="AV24" s="146">
        <f>SUM(AJ24:AU24)</f>
        <v>683569.32</v>
      </c>
    </row>
    <row r="26" spans="1:48" x14ac:dyDescent="0.35">
      <c r="F26" s="143" t="s">
        <v>477</v>
      </c>
      <c r="G26" s="116"/>
      <c r="H26" s="116"/>
      <c r="I26" s="116"/>
      <c r="J26" s="116"/>
      <c r="K26" s="116"/>
      <c r="L26" s="116"/>
      <c r="M26" s="116"/>
      <c r="N26" s="116"/>
      <c r="O26" s="116"/>
      <c r="P26" s="116"/>
      <c r="Q26" s="116"/>
      <c r="R26" s="117"/>
      <c r="AJ26" s="143" t="s">
        <v>477</v>
      </c>
      <c r="AK26" s="116"/>
      <c r="AL26" s="116"/>
      <c r="AM26" s="116"/>
      <c r="AN26" s="116"/>
      <c r="AO26" s="116"/>
      <c r="AP26" s="116"/>
      <c r="AQ26" s="116"/>
      <c r="AR26" s="116"/>
      <c r="AS26" s="116"/>
      <c r="AT26" s="116"/>
      <c r="AU26" s="116"/>
      <c r="AV26" s="117"/>
    </row>
    <row r="27" spans="1:48" x14ac:dyDescent="0.35">
      <c r="F27" s="37" t="str">
        <f>F23</f>
        <v>JUL-19</v>
      </c>
      <c r="G27" s="38" t="str">
        <f t="shared" ref="G27:R27" si="6">G23</f>
        <v>AUG-19</v>
      </c>
      <c r="H27" s="38" t="str">
        <f t="shared" si="6"/>
        <v>SEP-19</v>
      </c>
      <c r="I27" s="38" t="str">
        <f t="shared" si="6"/>
        <v>OCT-19</v>
      </c>
      <c r="J27" s="38" t="s">
        <v>5828</v>
      </c>
      <c r="K27" s="38" t="s">
        <v>5829</v>
      </c>
      <c r="L27" s="38" t="s">
        <v>5830</v>
      </c>
      <c r="M27" s="38" t="s">
        <v>5831</v>
      </c>
      <c r="N27" s="38" t="str">
        <f t="shared" si="6"/>
        <v>MAR-20</v>
      </c>
      <c r="O27" s="38" t="str">
        <f t="shared" si="6"/>
        <v>APR-20</v>
      </c>
      <c r="P27" s="38" t="str">
        <f t="shared" si="6"/>
        <v>MAY-20</v>
      </c>
      <c r="Q27" s="38" t="str">
        <f t="shared" si="6"/>
        <v>JUN-20</v>
      </c>
      <c r="R27" s="39" t="str">
        <f t="shared" si="6"/>
        <v>FY20 YTD</v>
      </c>
      <c r="AJ27" s="37" t="s">
        <v>1402</v>
      </c>
      <c r="AK27" s="38" t="s">
        <v>1403</v>
      </c>
      <c r="AL27" s="38" t="s">
        <v>1404</v>
      </c>
      <c r="AM27" s="38" t="s">
        <v>1405</v>
      </c>
      <c r="AN27" s="38" t="s">
        <v>1406</v>
      </c>
      <c r="AO27" s="38" t="s">
        <v>1407</v>
      </c>
      <c r="AP27" s="38" t="s">
        <v>1408</v>
      </c>
      <c r="AQ27" s="38" t="s">
        <v>1409</v>
      </c>
      <c r="AR27" s="38" t="s">
        <v>1410</v>
      </c>
      <c r="AS27" s="38" t="s">
        <v>1411</v>
      </c>
      <c r="AT27" s="38" t="s">
        <v>1412</v>
      </c>
      <c r="AU27" s="38" t="s">
        <v>1413</v>
      </c>
      <c r="AV27" s="39" t="s">
        <v>1433</v>
      </c>
    </row>
    <row r="28" spans="1:48" x14ac:dyDescent="0.35">
      <c r="A28" t="s">
        <v>1423</v>
      </c>
      <c r="E28" t="s">
        <v>1422</v>
      </c>
      <c r="F28" s="144">
        <v>55016.54</v>
      </c>
      <c r="G28" s="145">
        <v>43561.5</v>
      </c>
      <c r="H28" s="145">
        <v>52622.53</v>
      </c>
      <c r="I28" s="145">
        <v>38987.42</v>
      </c>
      <c r="J28" s="145">
        <v>43997.33</v>
      </c>
      <c r="K28" s="145">
        <v>34126.870000000003</v>
      </c>
      <c r="L28" s="145">
        <v>35960.369999999995</v>
      </c>
      <c r="M28" s="145">
        <v>38162.76</v>
      </c>
      <c r="N28" s="145">
        <f>IF(N27=$F$1,'Office Calcs'!$R$77,"")</f>
        <v>45590.36</v>
      </c>
      <c r="O28" s="145" t="str">
        <f>IF(O27=$F$1,'Office Calcs'!$R$77,"")</f>
        <v/>
      </c>
      <c r="P28" s="145" t="str">
        <f>IF(P27=$F$1,'Office Calcs'!$R$77,"")</f>
        <v/>
      </c>
      <c r="Q28" s="145" t="str">
        <f>IF(Q27=$F$1,'Office Calcs'!$R$77,"")</f>
        <v/>
      </c>
      <c r="R28" s="146">
        <f>SUM(F28:Q28)</f>
        <v>388025.68</v>
      </c>
      <c r="AI28" t="s">
        <v>1422</v>
      </c>
      <c r="AJ28" s="144">
        <v>51952.560000000012</v>
      </c>
      <c r="AK28" s="145">
        <v>44845.09</v>
      </c>
      <c r="AL28" s="145">
        <v>38373.660000000003</v>
      </c>
      <c r="AM28" s="145">
        <v>57843.320000000007</v>
      </c>
      <c r="AN28" s="145">
        <v>43180.069999999992</v>
      </c>
      <c r="AO28" s="145">
        <v>42578.75</v>
      </c>
      <c r="AP28" s="145">
        <v>38557.089999999997</v>
      </c>
      <c r="AQ28" s="145">
        <v>44175.350000000006</v>
      </c>
      <c r="AR28" s="145">
        <v>40010.100000000006</v>
      </c>
      <c r="AS28" s="145">
        <v>70803.709999999992</v>
      </c>
      <c r="AT28" s="145">
        <v>40472.06</v>
      </c>
      <c r="AU28" s="145">
        <v>44144.229999999996</v>
      </c>
      <c r="AV28" s="146">
        <f>SUM(AJ28:AU28)</f>
        <v>556935.99</v>
      </c>
    </row>
    <row r="29" spans="1:48" x14ac:dyDescent="0.35">
      <c r="C29" s="23" t="s">
        <v>1439</v>
      </c>
    </row>
    <row r="30" spans="1:48" x14ac:dyDescent="0.35">
      <c r="F30" s="143" t="s">
        <v>1426</v>
      </c>
      <c r="G30" s="116"/>
      <c r="H30" s="116"/>
      <c r="I30" s="116"/>
      <c r="J30" s="116"/>
      <c r="K30" s="116"/>
      <c r="L30" s="116"/>
      <c r="M30" s="116"/>
      <c r="N30" s="116"/>
      <c r="O30" s="116"/>
      <c r="P30" s="116"/>
      <c r="Q30" s="116"/>
      <c r="R30" s="117"/>
      <c r="AJ30" s="143" t="s">
        <v>1426</v>
      </c>
      <c r="AK30" s="116"/>
      <c r="AL30" s="116"/>
      <c r="AM30" s="116"/>
      <c r="AN30" s="116"/>
      <c r="AO30" s="116"/>
      <c r="AP30" s="116"/>
      <c r="AQ30" s="116"/>
      <c r="AR30" s="116"/>
      <c r="AS30" s="116"/>
      <c r="AT30" s="116"/>
      <c r="AU30" s="116"/>
      <c r="AV30" s="117"/>
    </row>
    <row r="31" spans="1:48" x14ac:dyDescent="0.35">
      <c r="F31" s="37" t="str">
        <f>F27</f>
        <v>JUL-19</v>
      </c>
      <c r="G31" s="38" t="str">
        <f t="shared" ref="G31:R31" si="7">G27</f>
        <v>AUG-19</v>
      </c>
      <c r="H31" s="38" t="str">
        <f t="shared" si="7"/>
        <v>SEP-19</v>
      </c>
      <c r="I31" s="38" t="str">
        <f t="shared" si="7"/>
        <v>OCT-19</v>
      </c>
      <c r="J31" s="38" t="s">
        <v>5828</v>
      </c>
      <c r="K31" s="38" t="s">
        <v>5829</v>
      </c>
      <c r="L31" s="38" t="s">
        <v>5830</v>
      </c>
      <c r="M31" s="38" t="s">
        <v>5831</v>
      </c>
      <c r="N31" s="38" t="str">
        <f t="shared" si="7"/>
        <v>MAR-20</v>
      </c>
      <c r="O31" s="38" t="str">
        <f t="shared" si="7"/>
        <v>APR-20</v>
      </c>
      <c r="P31" s="38" t="str">
        <f t="shared" si="7"/>
        <v>MAY-20</v>
      </c>
      <c r="Q31" s="38" t="str">
        <f t="shared" si="7"/>
        <v>JUN-20</v>
      </c>
      <c r="R31" s="39" t="str">
        <f t="shared" si="7"/>
        <v>FY20 YTD</v>
      </c>
      <c r="AJ31" s="37" t="s">
        <v>1402</v>
      </c>
      <c r="AK31" s="38" t="s">
        <v>1403</v>
      </c>
      <c r="AL31" s="38" t="s">
        <v>1404</v>
      </c>
      <c r="AM31" s="38" t="s">
        <v>1405</v>
      </c>
      <c r="AN31" s="38" t="s">
        <v>1406</v>
      </c>
      <c r="AO31" s="38" t="s">
        <v>1407</v>
      </c>
      <c r="AP31" s="38" t="s">
        <v>1408</v>
      </c>
      <c r="AQ31" s="38" t="s">
        <v>1409</v>
      </c>
      <c r="AR31" s="38" t="s">
        <v>1410</v>
      </c>
      <c r="AS31" s="38" t="s">
        <v>1411</v>
      </c>
      <c r="AT31" s="38" t="s">
        <v>1412</v>
      </c>
      <c r="AU31" s="38" t="s">
        <v>1413</v>
      </c>
      <c r="AV31" s="39" t="s">
        <v>1433</v>
      </c>
    </row>
    <row r="32" spans="1:48" x14ac:dyDescent="0.35">
      <c r="A32" t="s">
        <v>1423</v>
      </c>
      <c r="C32" s="23" t="s">
        <v>1440</v>
      </c>
      <c r="E32" t="s">
        <v>1422</v>
      </c>
      <c r="F32" s="144">
        <v>46375.72</v>
      </c>
      <c r="G32" s="145">
        <v>33004.94</v>
      </c>
      <c r="H32" s="145">
        <v>45975.74</v>
      </c>
      <c r="I32" s="145">
        <v>31962.300000000003</v>
      </c>
      <c r="J32" s="145">
        <v>32477.559999999998</v>
      </c>
      <c r="K32" s="145">
        <v>25633.660000000003</v>
      </c>
      <c r="L32" s="145">
        <v>26422.98</v>
      </c>
      <c r="M32" s="145">
        <v>29146.470000000005</v>
      </c>
      <c r="N32" s="145">
        <f>IF(N31=$F$1,'Office Calcs'!$Q$77,"")</f>
        <v>37260.04</v>
      </c>
      <c r="O32" s="145" t="str">
        <f>IF(O31=$F$1,'Office Calcs'!$Q$77,"")</f>
        <v/>
      </c>
      <c r="P32" s="145" t="str">
        <f>IF(P31=$F$1,'Office Calcs'!$Q$77,"")</f>
        <v/>
      </c>
      <c r="Q32" s="145" t="str">
        <f>IF(Q31=$F$1,'Office Calcs'!$Q$77,"")</f>
        <v/>
      </c>
      <c r="R32" s="146">
        <f>SUM(F32:Q32)</f>
        <v>308259.41000000003</v>
      </c>
      <c r="AI32" t="s">
        <v>1422</v>
      </c>
      <c r="AJ32" s="144">
        <v>46687.46</v>
      </c>
      <c r="AK32" s="145">
        <v>41344</v>
      </c>
      <c r="AL32" s="145">
        <v>36692.550000000003</v>
      </c>
      <c r="AM32" s="145">
        <v>52357.54</v>
      </c>
      <c r="AN32" s="145">
        <v>41867.300000000003</v>
      </c>
      <c r="AO32" s="145">
        <v>42214.130000000005</v>
      </c>
      <c r="AP32" s="145">
        <v>36302.5</v>
      </c>
      <c r="AQ32" s="145">
        <v>37386.81</v>
      </c>
      <c r="AR32" s="145">
        <v>38596.420000000006</v>
      </c>
      <c r="AS32" s="145">
        <v>60834.55</v>
      </c>
      <c r="AT32" s="145">
        <v>38153.699999999997</v>
      </c>
      <c r="AU32" s="145">
        <v>41472.230000000003</v>
      </c>
      <c r="AV32" s="146">
        <f>SUM(AJ32:AU32)</f>
        <v>513909.18999999994</v>
      </c>
    </row>
    <row r="34" spans="1:48" x14ac:dyDescent="0.35">
      <c r="F34" s="143" t="s">
        <v>1152</v>
      </c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7"/>
      <c r="AJ34" s="143" t="s">
        <v>1152</v>
      </c>
      <c r="AK34" s="116"/>
      <c r="AL34" s="116"/>
      <c r="AM34" s="116"/>
      <c r="AN34" s="116"/>
      <c r="AO34" s="116"/>
      <c r="AP34" s="116"/>
      <c r="AQ34" s="116"/>
      <c r="AR34" s="116"/>
      <c r="AS34" s="116"/>
      <c r="AT34" s="116"/>
      <c r="AU34" s="116"/>
      <c r="AV34" s="117"/>
    </row>
    <row r="35" spans="1:48" x14ac:dyDescent="0.35">
      <c r="F35" s="37" t="str">
        <f>F31</f>
        <v>JUL-19</v>
      </c>
      <c r="G35" s="38" t="str">
        <f t="shared" ref="G35:R35" si="8">G31</f>
        <v>AUG-19</v>
      </c>
      <c r="H35" s="38" t="str">
        <f t="shared" si="8"/>
        <v>SEP-19</v>
      </c>
      <c r="I35" s="38" t="str">
        <f t="shared" si="8"/>
        <v>OCT-19</v>
      </c>
      <c r="J35" s="38" t="s">
        <v>5828</v>
      </c>
      <c r="K35" s="38" t="s">
        <v>5829</v>
      </c>
      <c r="L35" s="38" t="s">
        <v>5830</v>
      </c>
      <c r="M35" s="38" t="s">
        <v>5831</v>
      </c>
      <c r="N35" s="38" t="str">
        <f t="shared" si="8"/>
        <v>MAR-20</v>
      </c>
      <c r="O35" s="38" t="str">
        <f t="shared" si="8"/>
        <v>APR-20</v>
      </c>
      <c r="P35" s="38" t="str">
        <f t="shared" si="8"/>
        <v>MAY-20</v>
      </c>
      <c r="Q35" s="38" t="str">
        <f t="shared" si="8"/>
        <v>JUN-20</v>
      </c>
      <c r="R35" s="39" t="str">
        <f t="shared" si="8"/>
        <v>FY20 YTD</v>
      </c>
      <c r="AJ35" s="37" t="s">
        <v>1123</v>
      </c>
      <c r="AK35" s="38" t="s">
        <v>1124</v>
      </c>
      <c r="AL35" s="38" t="s">
        <v>1125</v>
      </c>
      <c r="AM35" s="38" t="s">
        <v>1126</v>
      </c>
      <c r="AN35" s="38" t="s">
        <v>1127</v>
      </c>
      <c r="AO35" s="38" t="s">
        <v>1128</v>
      </c>
      <c r="AP35" s="38" t="s">
        <v>1129</v>
      </c>
      <c r="AQ35" s="38" t="s">
        <v>1130</v>
      </c>
      <c r="AR35" s="38" t="s">
        <v>1131</v>
      </c>
      <c r="AS35" s="38" t="s">
        <v>1132</v>
      </c>
      <c r="AT35" s="38" t="s">
        <v>1133</v>
      </c>
      <c r="AU35" s="38" t="s">
        <v>1134</v>
      </c>
      <c r="AV35" s="39" t="s">
        <v>1433</v>
      </c>
    </row>
    <row r="36" spans="1:48" x14ac:dyDescent="0.35">
      <c r="A36" t="s">
        <v>1423</v>
      </c>
      <c r="C36" s="23" t="s">
        <v>1441</v>
      </c>
      <c r="E36" t="s">
        <v>1422</v>
      </c>
      <c r="F36" s="144">
        <v>513</v>
      </c>
      <c r="G36" s="145">
        <v>373</v>
      </c>
      <c r="H36" s="145">
        <v>517</v>
      </c>
      <c r="I36" s="145">
        <v>428</v>
      </c>
      <c r="J36" s="145">
        <v>381</v>
      </c>
      <c r="K36" s="145">
        <v>308</v>
      </c>
      <c r="L36" s="145">
        <v>274</v>
      </c>
      <c r="M36" s="145">
        <v>349</v>
      </c>
      <c r="N36" s="145">
        <f>IF(N35=$F$1,'Office Calcs'!$T$77,"")</f>
        <v>443</v>
      </c>
      <c r="O36" s="145" t="str">
        <f>IF(O35=$F$1,'Office Calcs'!$T$77,"")</f>
        <v/>
      </c>
      <c r="P36" s="145" t="str">
        <f>IF(P35=$F$1,'Office Calcs'!$T$77,"")</f>
        <v/>
      </c>
      <c r="Q36" s="145" t="str">
        <f>IF(Q35=$F$1,'Office Calcs'!$T$77,"")</f>
        <v/>
      </c>
      <c r="R36" s="146">
        <f>SUM(F36:Q36)</f>
        <v>3586</v>
      </c>
      <c r="AJ36" s="144">
        <v>478</v>
      </c>
      <c r="AK36" s="145">
        <v>379</v>
      </c>
      <c r="AL36" s="145">
        <v>349</v>
      </c>
      <c r="AM36" s="145">
        <v>524</v>
      </c>
      <c r="AN36" s="145">
        <v>368</v>
      </c>
      <c r="AO36" s="145">
        <v>332</v>
      </c>
      <c r="AP36" s="145">
        <v>317</v>
      </c>
      <c r="AQ36" s="145">
        <v>343</v>
      </c>
      <c r="AR36" s="145">
        <v>362</v>
      </c>
      <c r="AS36" s="145">
        <v>512</v>
      </c>
      <c r="AT36" s="145">
        <v>338</v>
      </c>
      <c r="AU36" s="145">
        <v>333</v>
      </c>
      <c r="AV36" s="146">
        <f>SUM(AJ36:AU36)</f>
        <v>4635</v>
      </c>
    </row>
    <row r="38" spans="1:48" x14ac:dyDescent="0.35">
      <c r="F38" s="143" t="s">
        <v>465</v>
      </c>
      <c r="G38" s="116"/>
      <c r="H38" s="116"/>
      <c r="I38" s="116"/>
      <c r="J38" s="116"/>
      <c r="K38" s="116"/>
      <c r="L38" s="116"/>
      <c r="M38" s="116"/>
      <c r="N38" s="116"/>
      <c r="O38" s="116"/>
      <c r="P38" s="116"/>
      <c r="Q38" s="116"/>
      <c r="R38" s="117"/>
      <c r="AJ38" s="143" t="s">
        <v>465</v>
      </c>
      <c r="AK38" s="116"/>
      <c r="AL38" s="116"/>
      <c r="AM38" s="116"/>
      <c r="AN38" s="116"/>
      <c r="AO38" s="116"/>
      <c r="AP38" s="116"/>
      <c r="AQ38" s="116"/>
      <c r="AR38" s="116"/>
      <c r="AS38" s="116"/>
      <c r="AT38" s="116"/>
      <c r="AU38" s="116"/>
      <c r="AV38" s="117"/>
    </row>
    <row r="39" spans="1:48" x14ac:dyDescent="0.35">
      <c r="F39" s="37" t="str">
        <f>F35</f>
        <v>JUL-19</v>
      </c>
      <c r="G39" s="38" t="str">
        <f t="shared" ref="G39:R39" si="9">G35</f>
        <v>AUG-19</v>
      </c>
      <c r="H39" s="38" t="str">
        <f t="shared" si="9"/>
        <v>SEP-19</v>
      </c>
      <c r="I39" s="38" t="str">
        <f t="shared" si="9"/>
        <v>OCT-19</v>
      </c>
      <c r="J39" s="38" t="s">
        <v>5828</v>
      </c>
      <c r="K39" s="38" t="s">
        <v>5829</v>
      </c>
      <c r="L39" s="38" t="s">
        <v>5830</v>
      </c>
      <c r="M39" s="38" t="s">
        <v>5831</v>
      </c>
      <c r="N39" s="38" t="str">
        <f t="shared" si="9"/>
        <v>MAR-20</v>
      </c>
      <c r="O39" s="38" t="str">
        <f t="shared" si="9"/>
        <v>APR-20</v>
      </c>
      <c r="P39" s="38" t="str">
        <f t="shared" si="9"/>
        <v>MAY-20</v>
      </c>
      <c r="Q39" s="38" t="str">
        <f t="shared" si="9"/>
        <v>JUN-20</v>
      </c>
      <c r="R39" s="39" t="str">
        <f t="shared" si="9"/>
        <v>FY20 YTD</v>
      </c>
      <c r="AJ39" s="37" t="s">
        <v>1402</v>
      </c>
      <c r="AK39" s="38" t="s">
        <v>1403</v>
      </c>
      <c r="AL39" s="38" t="s">
        <v>1404</v>
      </c>
      <c r="AM39" s="38" t="s">
        <v>1405</v>
      </c>
      <c r="AN39" s="38" t="s">
        <v>1406</v>
      </c>
      <c r="AO39" s="38" t="s">
        <v>1407</v>
      </c>
      <c r="AP39" s="38" t="s">
        <v>1408</v>
      </c>
      <c r="AQ39" s="38" t="s">
        <v>1409</v>
      </c>
      <c r="AR39" s="38" t="s">
        <v>1410</v>
      </c>
      <c r="AS39" s="38" t="s">
        <v>1411</v>
      </c>
      <c r="AT39" s="38" t="s">
        <v>1412</v>
      </c>
      <c r="AU39" s="38" t="s">
        <v>1413</v>
      </c>
      <c r="AV39" s="39" t="s">
        <v>1433</v>
      </c>
    </row>
    <row r="40" spans="1:48" x14ac:dyDescent="0.35">
      <c r="A40" t="s">
        <v>1423</v>
      </c>
      <c r="C40" s="23" t="s">
        <v>1442</v>
      </c>
      <c r="E40" t="s">
        <v>1422</v>
      </c>
      <c r="F40" s="144">
        <v>459</v>
      </c>
      <c r="G40" s="145">
        <v>326</v>
      </c>
      <c r="H40" s="145">
        <v>471</v>
      </c>
      <c r="I40" s="145">
        <v>384</v>
      </c>
      <c r="J40" s="145">
        <v>342</v>
      </c>
      <c r="K40" s="145">
        <v>274</v>
      </c>
      <c r="L40" s="145">
        <v>240</v>
      </c>
      <c r="M40" s="145">
        <v>318</v>
      </c>
      <c r="N40" s="145">
        <f>IF(N39=$F$1,'Office Calcs'!$U$77,"")</f>
        <v>409</v>
      </c>
      <c r="O40" s="145" t="str">
        <f>IF(O39=$F$1,'Office Calcs'!$U$77,"")</f>
        <v/>
      </c>
      <c r="P40" s="145" t="str">
        <f>IF(P39=$F$1,'Office Calcs'!$U$77,"")</f>
        <v/>
      </c>
      <c r="Q40" s="145" t="str">
        <f>IF(Q39=$F$1,'Office Calcs'!$U$77,"")</f>
        <v/>
      </c>
      <c r="R40" s="146">
        <f>SUM(F40:Q40)</f>
        <v>3223</v>
      </c>
      <c r="AJ40" s="144">
        <v>432</v>
      </c>
      <c r="AK40" s="145">
        <v>345</v>
      </c>
      <c r="AL40" s="145">
        <v>305</v>
      </c>
      <c r="AM40" s="145">
        <v>477</v>
      </c>
      <c r="AN40" s="145">
        <v>343</v>
      </c>
      <c r="AO40" s="145">
        <v>307</v>
      </c>
      <c r="AP40" s="145">
        <v>293</v>
      </c>
      <c r="AQ40" s="145">
        <v>321</v>
      </c>
      <c r="AR40" s="145">
        <v>327</v>
      </c>
      <c r="AS40" s="145">
        <v>475</v>
      </c>
      <c r="AT40" s="145">
        <v>313</v>
      </c>
      <c r="AU40" s="145">
        <v>300</v>
      </c>
      <c r="AV40" s="146">
        <f>SUM(AJ40:AU40)</f>
        <v>4238</v>
      </c>
    </row>
    <row r="43" spans="1:48" x14ac:dyDescent="0.35">
      <c r="D43" t="s">
        <v>1435</v>
      </c>
      <c r="E43" s="121" t="s">
        <v>5789</v>
      </c>
      <c r="F43" s="122">
        <f>IFERROR((F6-F7)/F12,0)</f>
        <v>0</v>
      </c>
      <c r="G43" s="122">
        <f t="shared" ref="G43:Q43" si="10">IFERROR((G6-G7)/G12,0)</f>
        <v>0</v>
      </c>
      <c r="H43" s="122">
        <f t="shared" si="10"/>
        <v>0</v>
      </c>
      <c r="I43" s="122">
        <f t="shared" si="10"/>
        <v>0</v>
      </c>
      <c r="J43" s="122">
        <f t="shared" si="10"/>
        <v>0</v>
      </c>
      <c r="K43" s="122">
        <f t="shared" si="10"/>
        <v>0</v>
      </c>
      <c r="L43" s="122">
        <f t="shared" si="10"/>
        <v>0</v>
      </c>
      <c r="M43" s="122">
        <f t="shared" si="10"/>
        <v>0</v>
      </c>
      <c r="N43" s="122">
        <f t="shared" si="10"/>
        <v>0</v>
      </c>
      <c r="O43" s="122">
        <f t="shared" si="10"/>
        <v>0</v>
      </c>
      <c r="P43" s="122">
        <f t="shared" si="10"/>
        <v>0</v>
      </c>
      <c r="Q43" s="122">
        <f t="shared" si="10"/>
        <v>0</v>
      </c>
      <c r="R43" s="123">
        <f t="shared" ref="R43" si="11">IFERROR(R6/R12,0)</f>
        <v>0</v>
      </c>
      <c r="AD43" t="s">
        <v>1435</v>
      </c>
      <c r="AI43" s="148" t="s">
        <v>1156</v>
      </c>
      <c r="AJ43" s="149">
        <f>IFERROR(AJ8/AJ12,0)</f>
        <v>0</v>
      </c>
      <c r="AK43" s="149">
        <f t="shared" ref="AK43:AV43" si="12">IFERROR(AK8/AK12,0)</f>
        <v>0</v>
      </c>
      <c r="AL43" s="149">
        <f t="shared" si="12"/>
        <v>0</v>
      </c>
      <c r="AM43" s="149">
        <f t="shared" si="12"/>
        <v>0</v>
      </c>
      <c r="AN43" s="149">
        <f t="shared" si="12"/>
        <v>0</v>
      </c>
      <c r="AO43" s="149">
        <f t="shared" si="12"/>
        <v>0</v>
      </c>
      <c r="AP43" s="149">
        <f t="shared" si="12"/>
        <v>0</v>
      </c>
      <c r="AQ43" s="149">
        <f t="shared" si="12"/>
        <v>0</v>
      </c>
      <c r="AR43" s="149">
        <f t="shared" si="12"/>
        <v>0</v>
      </c>
      <c r="AS43" s="149">
        <f t="shared" si="12"/>
        <v>0</v>
      </c>
      <c r="AT43" s="149">
        <f t="shared" si="12"/>
        <v>0</v>
      </c>
      <c r="AU43" s="149">
        <f t="shared" si="12"/>
        <v>0</v>
      </c>
      <c r="AV43" s="150">
        <f t="shared" si="12"/>
        <v>0</v>
      </c>
    </row>
    <row r="44" spans="1:48" x14ac:dyDescent="0.35">
      <c r="D44" t="s">
        <v>1415</v>
      </c>
      <c r="E44" s="121" t="str">
        <f>E43</f>
        <v>FY20</v>
      </c>
      <c r="F44" s="125">
        <f t="shared" ref="F44:R44" si="13">IFERROR(F20/F12,0)</f>
        <v>2.3564181440779413</v>
      </c>
      <c r="G44" s="125">
        <f t="shared" si="13"/>
        <v>2.7644306810653871</v>
      </c>
      <c r="H44" s="125">
        <f t="shared" si="13"/>
        <v>2.4830849670726254</v>
      </c>
      <c r="I44" s="125">
        <f t="shared" si="13"/>
        <v>2.2069599723069806</v>
      </c>
      <c r="J44" s="125">
        <f t="shared" si="13"/>
        <v>2.4515780471598068</v>
      </c>
      <c r="K44" s="125">
        <f t="shared" si="13"/>
        <v>3.061548985893098</v>
      </c>
      <c r="L44" s="125">
        <f t="shared" si="13"/>
        <v>2.8967431077079984</v>
      </c>
      <c r="M44" s="125">
        <f t="shared" si="13"/>
        <v>3.0608019460548874</v>
      </c>
      <c r="N44" s="125">
        <f t="shared" si="13"/>
        <v>2.8757093092299026</v>
      </c>
      <c r="O44" s="125">
        <f t="shared" si="13"/>
        <v>0</v>
      </c>
      <c r="P44" s="125">
        <f t="shared" si="13"/>
        <v>0</v>
      </c>
      <c r="Q44" s="125">
        <f t="shared" si="13"/>
        <v>0</v>
      </c>
      <c r="R44" s="126">
        <f t="shared" si="13"/>
        <v>2.634328947055788</v>
      </c>
      <c r="AD44" t="s">
        <v>1415</v>
      </c>
      <c r="AI44" s="148" t="s">
        <v>1156</v>
      </c>
      <c r="AJ44" s="151">
        <f>IFERROR(AJ20/AJ12,0)</f>
        <v>2.2802714751167414</v>
      </c>
      <c r="AK44" s="151">
        <f t="shared" ref="AK44:AV44" si="14">IFERROR(AK20/AK12,0)</f>
        <v>2.7804927042257357</v>
      </c>
      <c r="AL44" s="151">
        <f t="shared" si="14"/>
        <v>2.614331888397635</v>
      </c>
      <c r="AM44" s="151">
        <f t="shared" si="14"/>
        <v>2.5401421048148278</v>
      </c>
      <c r="AN44" s="151">
        <f t="shared" si="14"/>
        <v>2.1952050255622342</v>
      </c>
      <c r="AO44" s="151">
        <f t="shared" si="14"/>
        <v>2.7336430530016145</v>
      </c>
      <c r="AP44" s="151">
        <f t="shared" si="14"/>
        <v>3.0646342148016639</v>
      </c>
      <c r="AQ44" s="151">
        <f t="shared" si="14"/>
        <v>2.63670429618533</v>
      </c>
      <c r="AR44" s="151">
        <f t="shared" si="14"/>
        <v>2.3740333128349067</v>
      </c>
      <c r="AS44" s="151">
        <f t="shared" si="14"/>
        <v>2.0516650542638502</v>
      </c>
      <c r="AT44" s="151">
        <f t="shared" si="14"/>
        <v>2.1712850698957604</v>
      </c>
      <c r="AU44" s="151">
        <f t="shared" si="14"/>
        <v>2.0485993688910717</v>
      </c>
      <c r="AV44" s="152">
        <f t="shared" si="14"/>
        <v>2.4207161264721093</v>
      </c>
    </row>
    <row r="45" spans="1:48" x14ac:dyDescent="0.35">
      <c r="D45" t="s">
        <v>436</v>
      </c>
      <c r="E45" s="121" t="str">
        <f>E44</f>
        <v>FY20</v>
      </c>
      <c r="F45" s="127">
        <f t="shared" ref="F45:R45" si="15">IFERROR(F20/F24,0)</f>
        <v>0.63677368604301998</v>
      </c>
      <c r="G45" s="127">
        <f t="shared" si="15"/>
        <v>0.68512637892845563</v>
      </c>
      <c r="H45" s="127">
        <f t="shared" si="15"/>
        <v>0.65026315893916875</v>
      </c>
      <c r="I45" s="127">
        <f t="shared" si="15"/>
        <v>0.63265204218523585</v>
      </c>
      <c r="J45" s="127">
        <f t="shared" si="15"/>
        <v>0.62252330674273793</v>
      </c>
      <c r="K45" s="127">
        <f t="shared" si="15"/>
        <v>0.50397731660764133</v>
      </c>
      <c r="L45" s="127">
        <f t="shared" si="15"/>
        <v>0.54766697145919296</v>
      </c>
      <c r="M45" s="127">
        <f t="shared" si="15"/>
        <v>0.59634565154685504</v>
      </c>
      <c r="N45" s="127">
        <f t="shared" si="15"/>
        <v>0.60644558368642654</v>
      </c>
      <c r="O45" s="127">
        <f t="shared" si="15"/>
        <v>0</v>
      </c>
      <c r="P45" s="127">
        <f t="shared" si="15"/>
        <v>0</v>
      </c>
      <c r="Q45" s="127">
        <f t="shared" si="15"/>
        <v>0</v>
      </c>
      <c r="R45" s="128">
        <f t="shared" si="15"/>
        <v>0.60855192473453956</v>
      </c>
      <c r="AD45" t="s">
        <v>436</v>
      </c>
      <c r="AI45" s="148" t="s">
        <v>1156</v>
      </c>
      <c r="AJ45" s="153">
        <f t="shared" ref="AJ45:AV45" si="16">IFERROR(AJ20/AJ24,0)</f>
        <v>0.6774181284399976</v>
      </c>
      <c r="AK45" s="153">
        <f t="shared" si="16"/>
        <v>0.7146448499458985</v>
      </c>
      <c r="AL45" s="153">
        <f t="shared" si="16"/>
        <v>0.69224447269434253</v>
      </c>
      <c r="AM45" s="153">
        <f t="shared" si="16"/>
        <v>0.73812035816124932</v>
      </c>
      <c r="AN45" s="153">
        <f t="shared" si="16"/>
        <v>0.64978427588712051</v>
      </c>
      <c r="AO45" s="153">
        <f t="shared" si="16"/>
        <v>0.6921340421616462</v>
      </c>
      <c r="AP45" s="153">
        <f t="shared" si="16"/>
        <v>0.58992221881373774</v>
      </c>
      <c r="AQ45" s="153">
        <f t="shared" si="16"/>
        <v>0.7216336160165967</v>
      </c>
      <c r="AR45" s="153">
        <f t="shared" si="16"/>
        <v>0.71272591530846596</v>
      </c>
      <c r="AS45" s="153">
        <f t="shared" si="16"/>
        <v>0.73861613568597007</v>
      </c>
      <c r="AT45" s="153">
        <f t="shared" si="16"/>
        <v>0.74012223026563928</v>
      </c>
      <c r="AU45" s="153">
        <f t="shared" si="16"/>
        <v>0.67408544851917473</v>
      </c>
      <c r="AV45" s="154">
        <f t="shared" si="16"/>
        <v>0.69419181949242548</v>
      </c>
    </row>
    <row r="46" spans="1:48" x14ac:dyDescent="0.35">
      <c r="D46" t="s">
        <v>1427</v>
      </c>
      <c r="E46" s="121" t="str">
        <f>E45</f>
        <v>FY20</v>
      </c>
      <c r="F46" s="125">
        <f t="shared" ref="F46:R46" si="17">IFERROR(F28/F32,0)</f>
        <v>1.1863220668056473</v>
      </c>
      <c r="G46" s="125">
        <f t="shared" si="17"/>
        <v>1.3198478773177591</v>
      </c>
      <c r="H46" s="125">
        <f t="shared" si="17"/>
        <v>1.1445716806298278</v>
      </c>
      <c r="I46" s="125">
        <f t="shared" si="17"/>
        <v>1.2197939447411481</v>
      </c>
      <c r="J46" s="125">
        <f t="shared" si="17"/>
        <v>1.3546993678096508</v>
      </c>
      <c r="K46" s="125">
        <f t="shared" si="17"/>
        <v>1.3313303679615005</v>
      </c>
      <c r="L46" s="125">
        <f t="shared" si="17"/>
        <v>1.3609505816527885</v>
      </c>
      <c r="M46" s="125">
        <f t="shared" si="17"/>
        <v>1.3093441504237047</v>
      </c>
      <c r="N46" s="125">
        <f t="shared" si="17"/>
        <v>1.2235724921390314</v>
      </c>
      <c r="O46" s="125">
        <f t="shared" si="17"/>
        <v>0</v>
      </c>
      <c r="P46" s="125">
        <f t="shared" si="17"/>
        <v>0</v>
      </c>
      <c r="Q46" s="125">
        <f t="shared" si="17"/>
        <v>0</v>
      </c>
      <c r="R46" s="126">
        <f t="shared" si="17"/>
        <v>1.2587634551042577</v>
      </c>
      <c r="AD46" t="s">
        <v>1427</v>
      </c>
      <c r="AI46" s="148" t="s">
        <v>1156</v>
      </c>
      <c r="AJ46" s="151">
        <f t="shared" ref="AJ46:AV46" si="18">IFERROR(AJ28/AJ32,0)</f>
        <v>1.1127733228580012</v>
      </c>
      <c r="AK46" s="151">
        <f t="shared" si="18"/>
        <v>1.0846819369195047</v>
      </c>
      <c r="AL46" s="151">
        <f t="shared" si="18"/>
        <v>1.045816112535106</v>
      </c>
      <c r="AM46" s="151">
        <f t="shared" si="18"/>
        <v>1.1047753580477617</v>
      </c>
      <c r="AN46" s="151">
        <f t="shared" si="18"/>
        <v>1.0313554970107934</v>
      </c>
      <c r="AO46" s="151">
        <f t="shared" si="18"/>
        <v>1.008637392266523</v>
      </c>
      <c r="AP46" s="151">
        <f t="shared" si="18"/>
        <v>1.0621056401074305</v>
      </c>
      <c r="AQ46" s="151">
        <f t="shared" si="18"/>
        <v>1.1815758017332854</v>
      </c>
      <c r="AR46" s="151">
        <f t="shared" si="18"/>
        <v>1.036627231230254</v>
      </c>
      <c r="AS46" s="151">
        <f t="shared" si="18"/>
        <v>1.1638733252732203</v>
      </c>
      <c r="AT46" s="151">
        <f t="shared" si="18"/>
        <v>1.0607637005061108</v>
      </c>
      <c r="AU46" s="151">
        <f t="shared" si="18"/>
        <v>1.0644286550301247</v>
      </c>
      <c r="AV46" s="152">
        <f t="shared" si="18"/>
        <v>1.0837245195011984</v>
      </c>
    </row>
    <row r="47" spans="1:48" x14ac:dyDescent="0.35">
      <c r="D47" t="s">
        <v>1428</v>
      </c>
      <c r="E47" s="121" t="str">
        <f>E46</f>
        <v>FY20</v>
      </c>
      <c r="F47" s="125">
        <f>IFERROR(F12/F16,0)</f>
        <v>0.98770387380164371</v>
      </c>
      <c r="G47" s="125">
        <f t="shared" ref="G47:R47" si="19">IFERROR(G12/G16,0)</f>
        <v>1.0341851372047164</v>
      </c>
      <c r="H47" s="125">
        <f t="shared" si="19"/>
        <v>0.99794782794460901</v>
      </c>
      <c r="I47" s="125">
        <f t="shared" si="19"/>
        <v>0.99294003698546507</v>
      </c>
      <c r="J47" s="125">
        <f t="shared" si="19"/>
        <v>1.0195607546375283</v>
      </c>
      <c r="K47" s="125">
        <f t="shared" si="19"/>
        <v>1.0743947214212173</v>
      </c>
      <c r="L47" s="125">
        <f t="shared" si="19"/>
        <v>1.0248072631901775</v>
      </c>
      <c r="M47" s="125">
        <f t="shared" si="19"/>
        <v>1.0017231024365143</v>
      </c>
      <c r="N47" s="125">
        <f t="shared" si="19"/>
        <v>0.95565230977670756</v>
      </c>
      <c r="O47" s="125">
        <f t="shared" si="19"/>
        <v>0</v>
      </c>
      <c r="P47" s="125">
        <f t="shared" si="19"/>
        <v>0</v>
      </c>
      <c r="Q47" s="125">
        <f t="shared" si="19"/>
        <v>0</v>
      </c>
      <c r="R47" s="126">
        <f t="shared" si="19"/>
        <v>1.0055496548152494</v>
      </c>
      <c r="AD47" t="s">
        <v>1428</v>
      </c>
      <c r="AI47" s="148" t="s">
        <v>1156</v>
      </c>
      <c r="AJ47" s="151">
        <f>IFERROR(AJ12/AJ16,0)</f>
        <v>0.90931785277900423</v>
      </c>
      <c r="AK47" s="151">
        <f t="shared" ref="AK47:AV47" si="20">IFERROR(AK12/AK16,0)</f>
        <v>0.92165289859550614</v>
      </c>
      <c r="AL47" s="151">
        <f t="shared" si="20"/>
        <v>0.85562481609794072</v>
      </c>
      <c r="AM47" s="151">
        <f t="shared" si="20"/>
        <v>0.90520952113989495</v>
      </c>
      <c r="AN47" s="151">
        <f t="shared" si="20"/>
        <v>0.86798468063077605</v>
      </c>
      <c r="AO47" s="151">
        <f t="shared" si="20"/>
        <v>0.86177658228250598</v>
      </c>
      <c r="AP47" s="151">
        <f t="shared" si="20"/>
        <v>0.86438790017287725</v>
      </c>
      <c r="AQ47" s="151">
        <f t="shared" si="20"/>
        <v>0.78339323146459738</v>
      </c>
      <c r="AR47" s="151">
        <f t="shared" si="20"/>
        <v>0.85037600394309609</v>
      </c>
      <c r="AS47" s="151">
        <f t="shared" si="20"/>
        <v>0.75734589158231813</v>
      </c>
      <c r="AT47" s="151">
        <f t="shared" si="20"/>
        <v>0.83472089327018695</v>
      </c>
      <c r="AU47" s="151">
        <f t="shared" si="20"/>
        <v>0.83024043520439772</v>
      </c>
      <c r="AV47" s="152">
        <f t="shared" si="20"/>
        <v>0.85013828332651897</v>
      </c>
    </row>
    <row r="48" spans="1:48" x14ac:dyDescent="0.35">
      <c r="D48" t="s">
        <v>1154</v>
      </c>
      <c r="E48" s="121" t="str">
        <f>E47</f>
        <v>FY20</v>
      </c>
      <c r="F48" s="127">
        <f t="shared" ref="F48:R48" si="21">IFERROR(F40/F36,0)</f>
        <v>0.89473684210526316</v>
      </c>
      <c r="G48" s="127">
        <f t="shared" si="21"/>
        <v>0.87399463806970512</v>
      </c>
      <c r="H48" s="127">
        <f t="shared" si="21"/>
        <v>0.91102514506769827</v>
      </c>
      <c r="I48" s="127">
        <f t="shared" si="21"/>
        <v>0.89719626168224298</v>
      </c>
      <c r="J48" s="127">
        <f t="shared" si="21"/>
        <v>0.89763779527559051</v>
      </c>
      <c r="K48" s="127">
        <f t="shared" si="21"/>
        <v>0.88961038961038963</v>
      </c>
      <c r="L48" s="127">
        <f t="shared" si="21"/>
        <v>0.87591240875912413</v>
      </c>
      <c r="M48" s="127">
        <f t="shared" si="21"/>
        <v>0.91117478510028649</v>
      </c>
      <c r="N48" s="127">
        <f t="shared" si="21"/>
        <v>0.92325056433408581</v>
      </c>
      <c r="O48" s="127">
        <f t="shared" si="21"/>
        <v>0</v>
      </c>
      <c r="P48" s="127">
        <f t="shared" si="21"/>
        <v>0</v>
      </c>
      <c r="Q48" s="127">
        <f t="shared" si="21"/>
        <v>0</v>
      </c>
      <c r="R48" s="128">
        <f t="shared" si="21"/>
        <v>0.89877300613496935</v>
      </c>
      <c r="AD48" t="s">
        <v>1154</v>
      </c>
      <c r="AI48" s="148" t="s">
        <v>1156</v>
      </c>
      <c r="AJ48" s="153">
        <f t="shared" ref="AJ48:AV48" si="22">IFERROR(AJ40/AJ36,0)</f>
        <v>0.90376569037656906</v>
      </c>
      <c r="AK48" s="153">
        <f t="shared" si="22"/>
        <v>0.91029023746701843</v>
      </c>
      <c r="AL48" s="153">
        <f t="shared" si="22"/>
        <v>0.87392550143266479</v>
      </c>
      <c r="AM48" s="153">
        <f t="shared" si="22"/>
        <v>0.91030534351145043</v>
      </c>
      <c r="AN48" s="153">
        <f t="shared" si="22"/>
        <v>0.93206521739130432</v>
      </c>
      <c r="AO48" s="153">
        <f t="shared" si="22"/>
        <v>0.92469879518072284</v>
      </c>
      <c r="AP48" s="153">
        <f t="shared" si="22"/>
        <v>0.9242902208201893</v>
      </c>
      <c r="AQ48" s="153">
        <f t="shared" si="22"/>
        <v>0.93586005830903785</v>
      </c>
      <c r="AR48" s="153">
        <f t="shared" si="22"/>
        <v>0.90331491712707179</v>
      </c>
      <c r="AS48" s="153">
        <f t="shared" si="22"/>
        <v>0.927734375</v>
      </c>
      <c r="AT48" s="153">
        <f t="shared" si="22"/>
        <v>0.92603550295857984</v>
      </c>
      <c r="AU48" s="153">
        <f t="shared" si="22"/>
        <v>0.90090090090090091</v>
      </c>
      <c r="AV48" s="154">
        <f t="shared" si="22"/>
        <v>0.91434735706580372</v>
      </c>
    </row>
    <row r="49" spans="4:48" x14ac:dyDescent="0.35">
      <c r="E49" s="129" t="str">
        <f>CONCATENATE(E48," ","Goal")</f>
        <v>FY20 Goal</v>
      </c>
      <c r="F49" s="130">
        <v>140</v>
      </c>
      <c r="G49" s="130">
        <v>140</v>
      </c>
      <c r="H49" s="130">
        <v>140</v>
      </c>
      <c r="I49" s="130">
        <v>140</v>
      </c>
      <c r="J49" s="130">
        <v>140</v>
      </c>
      <c r="K49" s="130">
        <v>140</v>
      </c>
      <c r="L49" s="130">
        <v>140</v>
      </c>
      <c r="M49" s="130">
        <v>140</v>
      </c>
      <c r="N49" s="130">
        <v>140</v>
      </c>
      <c r="O49" s="130">
        <v>140</v>
      </c>
      <c r="P49" s="130">
        <v>140</v>
      </c>
      <c r="Q49" s="130">
        <v>140</v>
      </c>
      <c r="R49" s="131">
        <v>140</v>
      </c>
      <c r="AI49" s="129" t="s">
        <v>1434</v>
      </c>
      <c r="AJ49" s="130">
        <v>140</v>
      </c>
      <c r="AK49" s="130">
        <v>140</v>
      </c>
      <c r="AL49" s="130">
        <v>140</v>
      </c>
      <c r="AM49" s="130">
        <v>140</v>
      </c>
      <c r="AN49" s="130">
        <v>140</v>
      </c>
      <c r="AO49" s="130">
        <v>140</v>
      </c>
      <c r="AP49" s="130">
        <v>140</v>
      </c>
      <c r="AQ49" s="130">
        <v>140</v>
      </c>
      <c r="AR49" s="130">
        <v>140</v>
      </c>
      <c r="AS49" s="130">
        <v>140</v>
      </c>
      <c r="AT49" s="130">
        <v>140</v>
      </c>
      <c r="AU49" s="130">
        <v>140</v>
      </c>
      <c r="AV49" s="131">
        <v>140</v>
      </c>
    </row>
    <row r="50" spans="4:48" x14ac:dyDescent="0.35">
      <c r="E50" s="124" t="s">
        <v>1417</v>
      </c>
      <c r="F50" s="132">
        <v>2.17</v>
      </c>
      <c r="G50" s="132">
        <v>2.17</v>
      </c>
      <c r="H50" s="132">
        <v>2.17</v>
      </c>
      <c r="I50" s="132">
        <v>2.17</v>
      </c>
      <c r="J50" s="132">
        <v>2.17</v>
      </c>
      <c r="K50" s="132">
        <v>2.17</v>
      </c>
      <c r="L50" s="132">
        <v>2.17</v>
      </c>
      <c r="M50" s="132">
        <v>2.17</v>
      </c>
      <c r="N50" s="132">
        <v>2.17</v>
      </c>
      <c r="O50" s="132">
        <v>2.17</v>
      </c>
      <c r="P50" s="132">
        <v>2.17</v>
      </c>
      <c r="Q50" s="133">
        <v>2.17</v>
      </c>
      <c r="AI50" s="155" t="s">
        <v>1417</v>
      </c>
      <c r="AJ50" s="156">
        <v>2.17</v>
      </c>
      <c r="AK50" s="156">
        <v>2.17</v>
      </c>
      <c r="AL50" s="156">
        <v>2.17</v>
      </c>
      <c r="AM50" s="156">
        <v>2.17</v>
      </c>
      <c r="AN50" s="156">
        <v>2.17</v>
      </c>
      <c r="AO50" s="156">
        <v>2.17</v>
      </c>
      <c r="AP50" s="156">
        <v>2.17</v>
      </c>
      <c r="AQ50" s="156">
        <v>2.17</v>
      </c>
      <c r="AR50" s="156">
        <v>2.17</v>
      </c>
      <c r="AS50" s="156">
        <v>2.17</v>
      </c>
      <c r="AT50" s="156">
        <v>2.17</v>
      </c>
      <c r="AU50" s="156">
        <v>2.17</v>
      </c>
      <c r="AV50" s="157">
        <v>2.17</v>
      </c>
    </row>
    <row r="51" spans="4:48" x14ac:dyDescent="0.35">
      <c r="D51" t="s">
        <v>1462</v>
      </c>
      <c r="E51" s="155" t="s">
        <v>1463</v>
      </c>
      <c r="F51" s="156">
        <v>1</v>
      </c>
      <c r="G51" s="156">
        <v>1</v>
      </c>
      <c r="H51" s="156">
        <v>1</v>
      </c>
      <c r="I51" s="156">
        <v>1</v>
      </c>
      <c r="J51" s="156">
        <v>1</v>
      </c>
      <c r="K51" s="156">
        <v>1</v>
      </c>
      <c r="L51" s="156">
        <v>1</v>
      </c>
      <c r="M51" s="156">
        <v>1</v>
      </c>
      <c r="N51" s="156">
        <v>1</v>
      </c>
      <c r="O51" s="156">
        <v>1</v>
      </c>
      <c r="P51" s="156">
        <v>1</v>
      </c>
      <c r="Q51" s="156">
        <v>1</v>
      </c>
      <c r="R51" s="157">
        <v>1</v>
      </c>
    </row>
    <row r="52" spans="4:48" x14ac:dyDescent="0.35">
      <c r="D52" t="s">
        <v>436</v>
      </c>
      <c r="E52" s="155" t="s">
        <v>5376</v>
      </c>
      <c r="F52" s="217">
        <v>0.67642604544536866</v>
      </c>
      <c r="G52" s="217">
        <v>0.68061720310402429</v>
      </c>
      <c r="H52" s="217">
        <v>0.67710296081560861</v>
      </c>
      <c r="I52" s="217">
        <v>0.66796478435928774</v>
      </c>
      <c r="J52" s="217">
        <v>0.59580006135178432</v>
      </c>
      <c r="K52" s="217">
        <v>0.50877328556451218</v>
      </c>
      <c r="L52" s="217">
        <v>0.57698906852041043</v>
      </c>
      <c r="M52" s="217">
        <v>0.65248021804694889</v>
      </c>
      <c r="N52" s="217">
        <v>0.68486549609774627</v>
      </c>
      <c r="O52" s="217">
        <v>0.68624433603918034</v>
      </c>
      <c r="P52" s="217">
        <v>0.67924718057927191</v>
      </c>
      <c r="Q52" s="217">
        <v>0.69381530285706983</v>
      </c>
      <c r="R52" s="218">
        <v>0.64856583108032639</v>
      </c>
    </row>
    <row r="54" spans="4:48" x14ac:dyDescent="0.35">
      <c r="D54" t="s">
        <v>1396</v>
      </c>
      <c r="E54" s="155" t="s">
        <v>5376</v>
      </c>
      <c r="F54" s="220">
        <v>24266.356958928704</v>
      </c>
      <c r="G54" s="220">
        <v>18564.913601159886</v>
      </c>
      <c r="H54" s="220">
        <v>18525.398915848331</v>
      </c>
      <c r="I54" s="220">
        <v>22959.629016419465</v>
      </c>
      <c r="J54" s="220">
        <v>15490.313407570786</v>
      </c>
      <c r="K54" s="220">
        <v>16351.175249018685</v>
      </c>
      <c r="L54" s="220">
        <v>15210.096929853034</v>
      </c>
      <c r="M54" s="220">
        <v>17270.206272069241</v>
      </c>
      <c r="N54" s="220">
        <v>18562.112685021304</v>
      </c>
      <c r="O54" s="220">
        <v>23460.68443696338</v>
      </c>
      <c r="P54" s="220">
        <v>19089.855185966695</v>
      </c>
      <c r="Q54" s="220">
        <v>19414.491535351248</v>
      </c>
      <c r="R54" s="222">
        <f>SUM(F54:Q54)</f>
        <v>229165.23419417074</v>
      </c>
    </row>
    <row r="55" spans="4:48" x14ac:dyDescent="0.35">
      <c r="D55" t="s">
        <v>1396</v>
      </c>
      <c r="E55" s="129" t="s">
        <v>5673</v>
      </c>
      <c r="F55" s="221">
        <f t="shared" ref="F55:K55" si="23">IF(F12="","",F12-F54)</f>
        <v>-2596.6969589287037</v>
      </c>
      <c r="G55" s="221">
        <f t="shared" si="23"/>
        <v>-2790.3636011598846</v>
      </c>
      <c r="H55" s="221">
        <f t="shared" si="23"/>
        <v>2589.2510841516669</v>
      </c>
      <c r="I55" s="221">
        <f t="shared" si="23"/>
        <v>-4875.649016419462</v>
      </c>
      <c r="J55" s="221">
        <f t="shared" si="23"/>
        <v>973.70659242921465</v>
      </c>
      <c r="K55" s="221">
        <f t="shared" si="23"/>
        <v>-3370.2952490186835</v>
      </c>
      <c r="L55" s="221">
        <f>IF(L12="","",L12-L54)</f>
        <v>-3581.5269298530347</v>
      </c>
      <c r="M55" s="221">
        <f>IF(M12="","",M12-M54)</f>
        <v>-5044.4462720692427</v>
      </c>
      <c r="N55" s="221">
        <f t="shared" ref="N55:Q55" si="24">IF(N12="","",N12-N54)</f>
        <v>-1619.5726850213032</v>
      </c>
      <c r="O55" s="221" t="str">
        <f t="shared" si="24"/>
        <v/>
      </c>
      <c r="P55" s="221" t="str">
        <f t="shared" si="24"/>
        <v/>
      </c>
      <c r="Q55" s="221" t="str">
        <f t="shared" si="24"/>
        <v/>
      </c>
      <c r="R55" s="223">
        <f>SUM(F55:Q55)</f>
        <v>-20315.593035889433</v>
      </c>
    </row>
  </sheetData>
  <pageMargins left="0.7" right="0.7" top="0.75" bottom="0.75" header="0.3" footer="0.3"/>
  <pageSetup orientation="portrait" r:id="rId1"/>
  <customProperties>
    <customPr name="xxe4aPID" r:id="rId2"/>
  </customProperties>
  <drawing r:id="rId3"/>
  <legacy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4"/>
  <dimension ref="B1:O42"/>
  <sheetViews>
    <sheetView workbookViewId="0"/>
  </sheetViews>
  <sheetFormatPr defaultRowHeight="14.5" x14ac:dyDescent="0.35"/>
  <sheetData>
    <row r="1" spans="2:15" ht="15" thickBot="1" x14ac:dyDescent="0.4">
      <c r="B1" s="142">
        <v>2018</v>
      </c>
    </row>
    <row r="2" spans="2:15" x14ac:dyDescent="0.35">
      <c r="C2" s="143" t="s">
        <v>1396</v>
      </c>
      <c r="D2" s="116"/>
      <c r="E2" s="116"/>
      <c r="F2" s="116"/>
      <c r="G2" s="116"/>
      <c r="H2" s="116"/>
      <c r="I2" s="116"/>
      <c r="J2" s="116"/>
      <c r="K2" s="116"/>
      <c r="L2" s="116"/>
      <c r="M2" s="116"/>
      <c r="N2" s="116"/>
      <c r="O2" s="117"/>
    </row>
    <row r="3" spans="2:15" x14ac:dyDescent="0.35">
      <c r="C3" s="37" t="s">
        <v>1402</v>
      </c>
      <c r="D3" s="38" t="s">
        <v>1403</v>
      </c>
      <c r="E3" s="38" t="s">
        <v>1404</v>
      </c>
      <c r="F3" s="38" t="s">
        <v>1405</v>
      </c>
      <c r="G3" s="38" t="s">
        <v>1406</v>
      </c>
      <c r="H3" s="38" t="s">
        <v>1407</v>
      </c>
      <c r="I3" s="38" t="s">
        <v>1408</v>
      </c>
      <c r="J3" s="38" t="s">
        <v>1409</v>
      </c>
      <c r="K3" s="38" t="s">
        <v>1410</v>
      </c>
      <c r="L3" s="38" t="s">
        <v>1411</v>
      </c>
      <c r="M3" s="38" t="s">
        <v>1412</v>
      </c>
      <c r="N3" s="38" t="s">
        <v>1413</v>
      </c>
      <c r="O3" s="39" t="s">
        <v>1433</v>
      </c>
    </row>
    <row r="4" spans="2:15" x14ac:dyDescent="0.35">
      <c r="B4" t="s">
        <v>1421</v>
      </c>
      <c r="C4" s="144">
        <v>23338</v>
      </c>
      <c r="D4" s="145">
        <v>21431.16032943</v>
      </c>
      <c r="E4" s="145"/>
      <c r="F4" s="145"/>
      <c r="G4" s="145"/>
      <c r="H4" s="145"/>
      <c r="I4" s="145"/>
      <c r="J4" s="145"/>
      <c r="K4" s="145"/>
      <c r="L4" s="145"/>
      <c r="M4" s="145"/>
      <c r="N4" s="145"/>
      <c r="O4" s="146">
        <f>SUM(C4:N4)</f>
        <v>44769.16032943</v>
      </c>
    </row>
    <row r="5" spans="2:15" x14ac:dyDescent="0.35">
      <c r="C5" s="141"/>
      <c r="D5" s="141"/>
      <c r="E5" s="141"/>
      <c r="F5" s="141"/>
      <c r="G5" s="141"/>
      <c r="H5" s="141"/>
      <c r="I5" s="141"/>
      <c r="J5" s="141"/>
      <c r="K5" s="141"/>
      <c r="L5" s="141"/>
      <c r="M5" s="141"/>
      <c r="N5" s="141"/>
      <c r="O5" s="141"/>
    </row>
    <row r="6" spans="2:15" x14ac:dyDescent="0.35">
      <c r="C6" s="143" t="s">
        <v>1429</v>
      </c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7"/>
    </row>
    <row r="7" spans="2:15" x14ac:dyDescent="0.35">
      <c r="C7" s="37" t="s">
        <v>1402</v>
      </c>
      <c r="D7" s="38" t="s">
        <v>1403</v>
      </c>
      <c r="E7" s="38" t="s">
        <v>1404</v>
      </c>
      <c r="F7" s="38" t="s">
        <v>1405</v>
      </c>
      <c r="G7" s="38" t="s">
        <v>1406</v>
      </c>
      <c r="H7" s="38" t="s">
        <v>1407</v>
      </c>
      <c r="I7" s="38" t="s">
        <v>1408</v>
      </c>
      <c r="J7" s="38" t="s">
        <v>1409</v>
      </c>
      <c r="K7" s="38" t="s">
        <v>1410</v>
      </c>
      <c r="L7" s="38" t="s">
        <v>1411</v>
      </c>
      <c r="M7" s="38" t="s">
        <v>1412</v>
      </c>
      <c r="N7" s="38" t="s">
        <v>1413</v>
      </c>
      <c r="O7" s="39" t="s">
        <v>1433</v>
      </c>
    </row>
    <row r="8" spans="2:15" x14ac:dyDescent="0.35">
      <c r="B8" t="s">
        <v>1422</v>
      </c>
      <c r="C8" s="144"/>
      <c r="D8" s="145">
        <v>21293.293500000003</v>
      </c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6">
        <f>SUM(C8:N8)</f>
        <v>21293.293500000003</v>
      </c>
    </row>
    <row r="10" spans="2:15" x14ac:dyDescent="0.35">
      <c r="C10" s="143" t="s">
        <v>1399</v>
      </c>
      <c r="D10" s="116"/>
      <c r="E10" s="116"/>
      <c r="F10" s="116"/>
      <c r="G10" s="116"/>
      <c r="H10" s="116"/>
      <c r="I10" s="116"/>
      <c r="J10" s="116"/>
      <c r="K10" s="116"/>
      <c r="L10" s="116"/>
      <c r="M10" s="116"/>
      <c r="N10" s="116"/>
      <c r="O10" s="117"/>
    </row>
    <row r="11" spans="2:15" x14ac:dyDescent="0.35">
      <c r="C11" s="37" t="s">
        <v>1402</v>
      </c>
      <c r="D11" s="38" t="s">
        <v>1403</v>
      </c>
      <c r="E11" s="38" t="s">
        <v>1404</v>
      </c>
      <c r="F11" s="38" t="s">
        <v>1405</v>
      </c>
      <c r="G11" s="38" t="s">
        <v>1406</v>
      </c>
      <c r="H11" s="38" t="s">
        <v>1407</v>
      </c>
      <c r="I11" s="38" t="s">
        <v>1408</v>
      </c>
      <c r="J11" s="38" t="s">
        <v>1409</v>
      </c>
      <c r="K11" s="38" t="s">
        <v>1410</v>
      </c>
      <c r="L11" s="38" t="s">
        <v>1411</v>
      </c>
      <c r="M11" s="38" t="s">
        <v>1412</v>
      </c>
      <c r="N11" s="38" t="s">
        <v>1413</v>
      </c>
      <c r="O11" s="39" t="s">
        <v>1433</v>
      </c>
    </row>
    <row r="12" spans="2:15" x14ac:dyDescent="0.35">
      <c r="B12" t="s">
        <v>1422</v>
      </c>
      <c r="C12" s="144">
        <v>39352</v>
      </c>
      <c r="D12" s="145">
        <v>35122.799999999996</v>
      </c>
      <c r="E12" s="145"/>
      <c r="F12" s="145"/>
      <c r="G12" s="145"/>
      <c r="H12" s="145"/>
      <c r="I12" s="145"/>
      <c r="J12" s="145"/>
      <c r="K12" s="145"/>
      <c r="L12" s="145"/>
      <c r="M12" s="145"/>
      <c r="N12" s="145"/>
      <c r="O12" s="146">
        <f>SUM(C12:N12)</f>
        <v>74474.799999999988</v>
      </c>
    </row>
    <row r="13" spans="2:15" x14ac:dyDescent="0.35"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</row>
    <row r="14" spans="2:15" x14ac:dyDescent="0.35">
      <c r="C14" s="143" t="s">
        <v>435</v>
      </c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7"/>
    </row>
    <row r="15" spans="2:15" x14ac:dyDescent="0.35">
      <c r="C15" s="37" t="s">
        <v>1402</v>
      </c>
      <c r="D15" s="38" t="s">
        <v>1403</v>
      </c>
      <c r="E15" s="38" t="s">
        <v>1404</v>
      </c>
      <c r="F15" s="38" t="s">
        <v>1405</v>
      </c>
      <c r="G15" s="38" t="s">
        <v>1406</v>
      </c>
      <c r="H15" s="38" t="s">
        <v>1407</v>
      </c>
      <c r="I15" s="38" t="s">
        <v>1408</v>
      </c>
      <c r="J15" s="38" t="s">
        <v>1409</v>
      </c>
      <c r="K15" s="38" t="s">
        <v>1410</v>
      </c>
      <c r="L15" s="38" t="s">
        <v>1411</v>
      </c>
      <c r="M15" s="38" t="s">
        <v>1412</v>
      </c>
      <c r="N15" s="38" t="s">
        <v>1413</v>
      </c>
      <c r="O15" s="39" t="s">
        <v>1433</v>
      </c>
    </row>
    <row r="16" spans="2:15" x14ac:dyDescent="0.35">
      <c r="B16" t="s">
        <v>1422</v>
      </c>
      <c r="C16" s="144">
        <v>51284.99</v>
      </c>
      <c r="D16" s="145">
        <v>51284.990000000005</v>
      </c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6">
        <f>SUM(C16:N16)</f>
        <v>102569.98000000001</v>
      </c>
    </row>
    <row r="18" spans="2:15" x14ac:dyDescent="0.35">
      <c r="C18" s="143" t="s">
        <v>477</v>
      </c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7"/>
    </row>
    <row r="19" spans="2:15" x14ac:dyDescent="0.35">
      <c r="C19" s="37" t="s">
        <v>1402</v>
      </c>
      <c r="D19" s="38" t="s">
        <v>1403</v>
      </c>
      <c r="E19" s="38" t="s">
        <v>1404</v>
      </c>
      <c r="F19" s="38" t="s">
        <v>1405</v>
      </c>
      <c r="G19" s="38" t="s">
        <v>1406</v>
      </c>
      <c r="H19" s="38" t="s">
        <v>1407</v>
      </c>
      <c r="I19" s="38" t="s">
        <v>1408</v>
      </c>
      <c r="J19" s="38" t="s">
        <v>1409</v>
      </c>
      <c r="K19" s="38" t="s">
        <v>1410</v>
      </c>
      <c r="L19" s="38" t="s">
        <v>1411</v>
      </c>
      <c r="M19" s="38" t="s">
        <v>1412</v>
      </c>
      <c r="N19" s="38" t="s">
        <v>1413</v>
      </c>
      <c r="O19" s="39" t="s">
        <v>1433</v>
      </c>
    </row>
    <row r="20" spans="2:15" x14ac:dyDescent="0.35">
      <c r="B20" t="s">
        <v>1422</v>
      </c>
      <c r="C20" s="144"/>
      <c r="D20" s="145">
        <v>44998.130000000005</v>
      </c>
      <c r="E20" s="145"/>
      <c r="F20" s="145"/>
      <c r="G20" s="145"/>
      <c r="H20" s="145"/>
      <c r="I20" s="145"/>
      <c r="J20" s="145"/>
      <c r="K20" s="145"/>
      <c r="L20" s="145"/>
      <c r="M20" s="145"/>
      <c r="N20" s="145"/>
      <c r="O20" s="146">
        <f>SUM(C20:N20)</f>
        <v>44998.130000000005</v>
      </c>
    </row>
    <row r="22" spans="2:15" x14ac:dyDescent="0.35">
      <c r="C22" s="143" t="s">
        <v>1426</v>
      </c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7"/>
    </row>
    <row r="23" spans="2:15" x14ac:dyDescent="0.35">
      <c r="C23" s="37" t="s">
        <v>1402</v>
      </c>
      <c r="D23" s="38" t="s">
        <v>1403</v>
      </c>
      <c r="E23" s="38" t="s">
        <v>1404</v>
      </c>
      <c r="F23" s="38" t="s">
        <v>1405</v>
      </c>
      <c r="G23" s="38" t="s">
        <v>1406</v>
      </c>
      <c r="H23" s="38" t="s">
        <v>1407</v>
      </c>
      <c r="I23" s="38" t="s">
        <v>1408</v>
      </c>
      <c r="J23" s="38" t="s">
        <v>1409</v>
      </c>
      <c r="K23" s="38" t="s">
        <v>1410</v>
      </c>
      <c r="L23" s="38" t="s">
        <v>1411</v>
      </c>
      <c r="M23" s="38" t="s">
        <v>1412</v>
      </c>
      <c r="N23" s="38" t="s">
        <v>1413</v>
      </c>
      <c r="O23" s="39" t="s">
        <v>1433</v>
      </c>
    </row>
    <row r="24" spans="2:15" x14ac:dyDescent="0.35">
      <c r="B24" t="s">
        <v>1422</v>
      </c>
      <c r="C24" s="144"/>
      <c r="D24" s="145">
        <v>38982.15</v>
      </c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6">
        <f>SUM(C24:N24)</f>
        <v>38982.15</v>
      </c>
    </row>
    <row r="26" spans="2:15" x14ac:dyDescent="0.35">
      <c r="C26" s="143" t="s">
        <v>1152</v>
      </c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7"/>
    </row>
    <row r="27" spans="2:15" x14ac:dyDescent="0.35">
      <c r="C27" s="37" t="s">
        <v>1123</v>
      </c>
      <c r="D27" s="38" t="s">
        <v>1124</v>
      </c>
      <c r="E27" s="38" t="s">
        <v>1125</v>
      </c>
      <c r="F27" s="38" t="s">
        <v>1126</v>
      </c>
      <c r="G27" s="38" t="s">
        <v>1127</v>
      </c>
      <c r="H27" s="38" t="s">
        <v>1128</v>
      </c>
      <c r="I27" s="38" t="s">
        <v>1129</v>
      </c>
      <c r="J27" s="38" t="s">
        <v>1130</v>
      </c>
      <c r="K27" s="38" t="s">
        <v>1131</v>
      </c>
      <c r="L27" s="38" t="s">
        <v>1132</v>
      </c>
      <c r="M27" s="38" t="s">
        <v>1133</v>
      </c>
      <c r="N27" s="38" t="s">
        <v>1134</v>
      </c>
      <c r="O27" s="39" t="s">
        <v>1416</v>
      </c>
    </row>
    <row r="28" spans="2:15" x14ac:dyDescent="0.35">
      <c r="C28" s="144"/>
      <c r="D28" s="145">
        <v>596</v>
      </c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6">
        <f>SUM(C28:N28)</f>
        <v>596</v>
      </c>
    </row>
    <row r="30" spans="2:15" x14ac:dyDescent="0.35">
      <c r="C30" s="143" t="s">
        <v>465</v>
      </c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7"/>
    </row>
    <row r="31" spans="2:15" x14ac:dyDescent="0.35">
      <c r="C31" s="37" t="s">
        <v>1402</v>
      </c>
      <c r="D31" s="38" t="s">
        <v>1403</v>
      </c>
      <c r="E31" s="38" t="s">
        <v>1404</v>
      </c>
      <c r="F31" s="38" t="s">
        <v>1405</v>
      </c>
      <c r="G31" s="38" t="s">
        <v>1406</v>
      </c>
      <c r="H31" s="38" t="s">
        <v>1407</v>
      </c>
      <c r="I31" s="38" t="s">
        <v>1408</v>
      </c>
      <c r="J31" s="38" t="s">
        <v>1409</v>
      </c>
      <c r="K31" s="38" t="s">
        <v>1410</v>
      </c>
      <c r="L31" s="38" t="s">
        <v>1411</v>
      </c>
      <c r="M31" s="38" t="s">
        <v>1412</v>
      </c>
      <c r="N31" s="38" t="s">
        <v>1413</v>
      </c>
      <c r="O31" s="39" t="s">
        <v>1433</v>
      </c>
    </row>
    <row r="32" spans="2:15" x14ac:dyDescent="0.35">
      <c r="C32" s="144"/>
      <c r="D32" s="145">
        <v>552</v>
      </c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6">
        <f>SUM(C32:N32)</f>
        <v>552</v>
      </c>
    </row>
    <row r="35" spans="2:15" x14ac:dyDescent="0.35">
      <c r="B35" s="121" t="s">
        <v>1398</v>
      </c>
      <c r="C35" s="122">
        <f>IFERROR(#REF!/C4,0)</f>
        <v>0</v>
      </c>
      <c r="D35" s="122">
        <f>IFERROR(#REF!/D4,0)</f>
        <v>0</v>
      </c>
      <c r="E35" s="122">
        <f>IFERROR(#REF!/E4,0)</f>
        <v>0</v>
      </c>
      <c r="F35" s="122">
        <f>IFERROR(#REF!/F4,0)</f>
        <v>0</v>
      </c>
      <c r="G35" s="122">
        <f>IFERROR(#REF!/G4,0)</f>
        <v>0</v>
      </c>
      <c r="H35" s="122">
        <f>IFERROR(#REF!/H4,0)</f>
        <v>0</v>
      </c>
      <c r="I35" s="122">
        <f>IFERROR(#REF!/I4,0)</f>
        <v>0</v>
      </c>
      <c r="J35" s="122">
        <f>IFERROR(#REF!/J4,0)</f>
        <v>0</v>
      </c>
      <c r="K35" s="122">
        <f>IFERROR(#REF!/K4,0)</f>
        <v>0</v>
      </c>
      <c r="L35" s="122">
        <f>IFERROR(#REF!/L4,0)</f>
        <v>0</v>
      </c>
      <c r="M35" s="122">
        <f>IFERROR(#REF!/M4,0)</f>
        <v>0</v>
      </c>
      <c r="N35" s="122">
        <f>IFERROR(#REF!/N4,0)</f>
        <v>0</v>
      </c>
      <c r="O35" s="123">
        <f>IFERROR(#REF!/O4,0)</f>
        <v>0</v>
      </c>
    </row>
    <row r="36" spans="2:15" x14ac:dyDescent="0.35">
      <c r="B36" s="121" t="s">
        <v>1418</v>
      </c>
      <c r="C36" s="125">
        <f t="shared" ref="C36:O36" si="0">IFERROR(C12/C4,0)</f>
        <v>1.6861770503042248</v>
      </c>
      <c r="D36" s="125">
        <f t="shared" si="0"/>
        <v>1.6388659997922823</v>
      </c>
      <c r="E36" s="125">
        <f t="shared" si="0"/>
        <v>0</v>
      </c>
      <c r="F36" s="125">
        <f t="shared" si="0"/>
        <v>0</v>
      </c>
      <c r="G36" s="125">
        <f t="shared" si="0"/>
        <v>0</v>
      </c>
      <c r="H36" s="125">
        <f t="shared" si="0"/>
        <v>0</v>
      </c>
      <c r="I36" s="125">
        <f t="shared" si="0"/>
        <v>0</v>
      </c>
      <c r="J36" s="125">
        <f t="shared" si="0"/>
        <v>0</v>
      </c>
      <c r="K36" s="125">
        <f t="shared" si="0"/>
        <v>0</v>
      </c>
      <c r="L36" s="125">
        <f t="shared" si="0"/>
        <v>0</v>
      </c>
      <c r="M36" s="125">
        <f t="shared" si="0"/>
        <v>0</v>
      </c>
      <c r="N36" s="125">
        <f t="shared" si="0"/>
        <v>0</v>
      </c>
      <c r="O36" s="126">
        <f t="shared" si="0"/>
        <v>1.6635290778737775</v>
      </c>
    </row>
    <row r="37" spans="2:15" x14ac:dyDescent="0.35">
      <c r="B37" s="121" t="s">
        <v>1420</v>
      </c>
      <c r="C37" s="127">
        <f t="shared" ref="C37:O37" si="1">IFERROR(C12/C16,0)</f>
        <v>0.76732002872575389</v>
      </c>
      <c r="D37" s="127">
        <f t="shared" si="1"/>
        <v>0.68485535436391798</v>
      </c>
      <c r="E37" s="127">
        <f t="shared" si="1"/>
        <v>0</v>
      </c>
      <c r="F37" s="127">
        <f t="shared" si="1"/>
        <v>0</v>
      </c>
      <c r="G37" s="127">
        <f t="shared" si="1"/>
        <v>0</v>
      </c>
      <c r="H37" s="127">
        <f t="shared" si="1"/>
        <v>0</v>
      </c>
      <c r="I37" s="127">
        <f t="shared" si="1"/>
        <v>0</v>
      </c>
      <c r="J37" s="127">
        <f t="shared" si="1"/>
        <v>0</v>
      </c>
      <c r="K37" s="127">
        <f t="shared" si="1"/>
        <v>0</v>
      </c>
      <c r="L37" s="127">
        <f t="shared" si="1"/>
        <v>0</v>
      </c>
      <c r="M37" s="127">
        <f t="shared" si="1"/>
        <v>0</v>
      </c>
      <c r="N37" s="127">
        <f t="shared" si="1"/>
        <v>0</v>
      </c>
      <c r="O37" s="128">
        <f t="shared" si="1"/>
        <v>0.72608769154483588</v>
      </c>
    </row>
    <row r="38" spans="2:15" x14ac:dyDescent="0.35">
      <c r="B38" s="121" t="s">
        <v>1427</v>
      </c>
      <c r="C38" s="125">
        <f t="shared" ref="C38:O38" si="2">IFERROR(C20/C24,0)</f>
        <v>0</v>
      </c>
      <c r="D38" s="125">
        <f t="shared" si="2"/>
        <v>1.1543265315022389</v>
      </c>
      <c r="E38" s="125">
        <f t="shared" si="2"/>
        <v>0</v>
      </c>
      <c r="F38" s="125">
        <f t="shared" si="2"/>
        <v>0</v>
      </c>
      <c r="G38" s="125">
        <f t="shared" si="2"/>
        <v>0</v>
      </c>
      <c r="H38" s="125">
        <f t="shared" si="2"/>
        <v>0</v>
      </c>
      <c r="I38" s="125">
        <f t="shared" si="2"/>
        <v>0</v>
      </c>
      <c r="J38" s="125">
        <f t="shared" si="2"/>
        <v>0</v>
      </c>
      <c r="K38" s="125">
        <f t="shared" si="2"/>
        <v>0</v>
      </c>
      <c r="L38" s="125">
        <f t="shared" si="2"/>
        <v>0</v>
      </c>
      <c r="M38" s="125">
        <f t="shared" si="2"/>
        <v>0</v>
      </c>
      <c r="N38" s="125">
        <f t="shared" si="2"/>
        <v>0</v>
      </c>
      <c r="O38" s="126">
        <f t="shared" si="2"/>
        <v>1.1543265315022389</v>
      </c>
    </row>
    <row r="39" spans="2:15" x14ac:dyDescent="0.35">
      <c r="B39" s="121" t="s">
        <v>1428</v>
      </c>
      <c r="C39" s="125"/>
      <c r="D39" s="125"/>
      <c r="E39" s="125"/>
      <c r="F39" s="125"/>
      <c r="G39" s="125"/>
      <c r="H39" s="125"/>
      <c r="I39" s="125"/>
      <c r="J39" s="125"/>
      <c r="K39" s="125"/>
      <c r="L39" s="125"/>
      <c r="M39" s="125"/>
      <c r="N39" s="125"/>
      <c r="O39" s="126"/>
    </row>
    <row r="40" spans="2:15" x14ac:dyDescent="0.35">
      <c r="B40" s="121" t="s">
        <v>1154</v>
      </c>
      <c r="C40" s="125">
        <f t="shared" ref="C40:O40" si="3">IFERROR(C32/C28,0)</f>
        <v>0</v>
      </c>
      <c r="D40" s="125">
        <f t="shared" si="3"/>
        <v>0.9261744966442953</v>
      </c>
      <c r="E40" s="125">
        <f t="shared" si="3"/>
        <v>0</v>
      </c>
      <c r="F40" s="125">
        <f t="shared" si="3"/>
        <v>0</v>
      </c>
      <c r="G40" s="125">
        <f t="shared" si="3"/>
        <v>0</v>
      </c>
      <c r="H40" s="125">
        <f t="shared" si="3"/>
        <v>0</v>
      </c>
      <c r="I40" s="125">
        <f t="shared" si="3"/>
        <v>0</v>
      </c>
      <c r="J40" s="125">
        <f t="shared" si="3"/>
        <v>0</v>
      </c>
      <c r="K40" s="125">
        <f t="shared" si="3"/>
        <v>0</v>
      </c>
      <c r="L40" s="125">
        <f t="shared" si="3"/>
        <v>0</v>
      </c>
      <c r="M40" s="125">
        <f t="shared" si="3"/>
        <v>0</v>
      </c>
      <c r="N40" s="125">
        <f t="shared" si="3"/>
        <v>0</v>
      </c>
      <c r="O40" s="126">
        <f t="shared" si="3"/>
        <v>0.9261744966442953</v>
      </c>
    </row>
    <row r="41" spans="2:15" x14ac:dyDescent="0.35">
      <c r="B41" s="129" t="s">
        <v>1414</v>
      </c>
      <c r="C41" s="130">
        <v>140</v>
      </c>
      <c r="D41" s="130">
        <v>140</v>
      </c>
      <c r="E41" s="130">
        <v>140</v>
      </c>
      <c r="F41" s="130">
        <v>140</v>
      </c>
      <c r="G41" s="130">
        <v>140</v>
      </c>
      <c r="H41" s="130">
        <v>140</v>
      </c>
      <c r="I41" s="130">
        <v>140</v>
      </c>
      <c r="J41" s="130">
        <v>140</v>
      </c>
      <c r="K41" s="130">
        <v>140</v>
      </c>
      <c r="L41" s="130">
        <v>140</v>
      </c>
      <c r="M41" s="130">
        <v>140</v>
      </c>
      <c r="N41" s="131">
        <v>140</v>
      </c>
    </row>
    <row r="42" spans="2:15" x14ac:dyDescent="0.35">
      <c r="B42" s="124" t="s">
        <v>1417</v>
      </c>
      <c r="C42" s="132">
        <v>2.17</v>
      </c>
      <c r="D42" s="132">
        <v>2.17</v>
      </c>
      <c r="E42" s="132">
        <v>2.17</v>
      </c>
      <c r="F42" s="132">
        <v>2.17</v>
      </c>
      <c r="G42" s="132">
        <v>2.17</v>
      </c>
      <c r="H42" s="132">
        <v>2.17</v>
      </c>
      <c r="I42" s="132">
        <v>2.17</v>
      </c>
      <c r="J42" s="132">
        <v>2.17</v>
      </c>
      <c r="K42" s="132">
        <v>2.17</v>
      </c>
      <c r="L42" s="132">
        <v>2.17</v>
      </c>
      <c r="M42" s="132">
        <v>2.17</v>
      </c>
      <c r="N42" s="133">
        <v>2.17</v>
      </c>
    </row>
  </sheetData>
  <pageMargins left="0.7" right="0.7" top="0.75" bottom="0.75" header="0.3" footer="0.3"/>
  <customProperties>
    <customPr name="xxe4aPID" r:id="rId1"/>
  </customPropertie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8"/>
  <dimension ref="A1:DJ874"/>
  <sheetViews>
    <sheetView topLeftCell="CE783" zoomScale="85" zoomScaleNormal="85" workbookViewId="0"/>
  </sheetViews>
  <sheetFormatPr defaultRowHeight="14.5" x14ac:dyDescent="0.35"/>
  <cols>
    <col min="2" max="2" width="30.7265625" bestFit="1" customWidth="1"/>
    <col min="3" max="3" width="27.54296875" customWidth="1"/>
    <col min="5" max="5" width="36.1796875" bestFit="1" customWidth="1"/>
    <col min="7" max="8" width="10.81640625" customWidth="1"/>
    <col min="17" max="17" width="20.81640625" bestFit="1" customWidth="1"/>
    <col min="18" max="18" width="22" bestFit="1" customWidth="1"/>
    <col min="22" max="22" width="15.1796875" bestFit="1" customWidth="1"/>
    <col min="23" max="23" width="15.54296875" bestFit="1" customWidth="1"/>
    <col min="24" max="24" width="21.453125" bestFit="1" customWidth="1"/>
    <col min="25" max="25" width="18" bestFit="1" customWidth="1"/>
    <col min="29" max="29" width="14.453125" bestFit="1" customWidth="1"/>
    <col min="44" max="44" width="15.7265625" bestFit="1" customWidth="1"/>
    <col min="45" max="45" width="14.81640625" bestFit="1" customWidth="1"/>
    <col min="46" max="46" width="18.1796875" bestFit="1" customWidth="1"/>
    <col min="47" max="47" width="15.7265625" bestFit="1" customWidth="1"/>
    <col min="99" max="99" width="12.453125" customWidth="1"/>
    <col min="101" max="101" width="18" bestFit="1" customWidth="1"/>
    <col min="102" max="102" width="15.54296875" bestFit="1" customWidth="1"/>
  </cols>
  <sheetData>
    <row r="1" spans="1:2" x14ac:dyDescent="0.35">
      <c r="A1" s="213" t="s">
        <v>5942</v>
      </c>
    </row>
    <row r="2" spans="1:2" hidden="1" x14ac:dyDescent="0.35">
      <c r="A2" t="s">
        <v>2077</v>
      </c>
      <c r="B2" t="s">
        <v>2078</v>
      </c>
    </row>
    <row r="3" spans="1:2" hidden="1" x14ac:dyDescent="0.35">
      <c r="A3" t="s">
        <v>2079</v>
      </c>
      <c r="B3" s="189">
        <v>43409.438194444447</v>
      </c>
    </row>
    <row r="4" spans="1:2" hidden="1" x14ac:dyDescent="0.35">
      <c r="A4" t="s">
        <v>2076</v>
      </c>
    </row>
    <row r="5" spans="1:2" hidden="1" x14ac:dyDescent="0.35">
      <c r="A5" t="s">
        <v>2080</v>
      </c>
    </row>
    <row r="6" spans="1:2" hidden="1" x14ac:dyDescent="0.35">
      <c r="A6" t="s">
        <v>2081</v>
      </c>
    </row>
    <row r="7" spans="1:2" hidden="1" x14ac:dyDescent="0.35">
      <c r="A7" t="s">
        <v>2082</v>
      </c>
    </row>
    <row r="8" spans="1:2" hidden="1" x14ac:dyDescent="0.35">
      <c r="A8" t="s">
        <v>2083</v>
      </c>
      <c r="B8" s="190">
        <v>43367</v>
      </c>
    </row>
    <row r="9" spans="1:2" hidden="1" x14ac:dyDescent="0.35">
      <c r="A9" t="s">
        <v>2084</v>
      </c>
      <c r="B9" s="190">
        <v>43401</v>
      </c>
    </row>
    <row r="10" spans="1:2" hidden="1" x14ac:dyDescent="0.35">
      <c r="A10" t="s">
        <v>2085</v>
      </c>
    </row>
    <row r="11" spans="1:2" hidden="1" x14ac:dyDescent="0.35">
      <c r="A11" t="s">
        <v>2086</v>
      </c>
    </row>
    <row r="12" spans="1:2" hidden="1" x14ac:dyDescent="0.35">
      <c r="A12" t="s">
        <v>2087</v>
      </c>
    </row>
    <row r="13" spans="1:2" hidden="1" x14ac:dyDescent="0.35">
      <c r="A13" t="s">
        <v>2088</v>
      </c>
      <c r="B13" t="s">
        <v>489</v>
      </c>
    </row>
    <row r="14" spans="1:2" hidden="1" x14ac:dyDescent="0.35">
      <c r="A14" t="s">
        <v>2089</v>
      </c>
    </row>
    <row r="15" spans="1:2" hidden="1" x14ac:dyDescent="0.35">
      <c r="A15" t="s">
        <v>2090</v>
      </c>
    </row>
    <row r="16" spans="1:2" hidden="1" x14ac:dyDescent="0.35">
      <c r="A16" t="s">
        <v>2091</v>
      </c>
    </row>
    <row r="17" spans="1:2" hidden="1" x14ac:dyDescent="0.35">
      <c r="A17" t="s">
        <v>2092</v>
      </c>
    </row>
    <row r="18" spans="1:2" hidden="1" x14ac:dyDescent="0.35">
      <c r="A18" t="s">
        <v>2093</v>
      </c>
    </row>
    <row r="19" spans="1:2" hidden="1" x14ac:dyDescent="0.35">
      <c r="A19" t="s">
        <v>2094</v>
      </c>
    </row>
    <row r="20" spans="1:2" hidden="1" x14ac:dyDescent="0.35">
      <c r="A20" t="s">
        <v>2095</v>
      </c>
    </row>
    <row r="21" spans="1:2" hidden="1" x14ac:dyDescent="0.35">
      <c r="A21" t="s">
        <v>2096</v>
      </c>
    </row>
    <row r="22" spans="1:2" hidden="1" x14ac:dyDescent="0.35">
      <c r="A22" t="s">
        <v>2097</v>
      </c>
    </row>
    <row r="23" spans="1:2" hidden="1" x14ac:dyDescent="0.35">
      <c r="A23" t="s">
        <v>2098</v>
      </c>
    </row>
    <row r="24" spans="1:2" hidden="1" x14ac:dyDescent="0.35">
      <c r="A24" t="s">
        <v>2099</v>
      </c>
    </row>
    <row r="25" spans="1:2" hidden="1" x14ac:dyDescent="0.35">
      <c r="A25" t="s">
        <v>2100</v>
      </c>
    </row>
    <row r="26" spans="1:2" hidden="1" x14ac:dyDescent="0.35">
      <c r="A26" t="s">
        <v>2101</v>
      </c>
    </row>
    <row r="27" spans="1:2" hidden="1" x14ac:dyDescent="0.35">
      <c r="A27" t="s">
        <v>2102</v>
      </c>
      <c r="B27" t="s">
        <v>484</v>
      </c>
    </row>
    <row r="28" spans="1:2" hidden="1" x14ac:dyDescent="0.35">
      <c r="A28" t="s">
        <v>2103</v>
      </c>
    </row>
    <row r="29" spans="1:2" hidden="1" x14ac:dyDescent="0.35">
      <c r="A29" t="s">
        <v>2104</v>
      </c>
    </row>
    <row r="30" spans="1:2" hidden="1" x14ac:dyDescent="0.35">
      <c r="A30" t="s">
        <v>2105</v>
      </c>
    </row>
    <row r="31" spans="1:2" hidden="1" x14ac:dyDescent="0.35">
      <c r="A31" t="s">
        <v>2106</v>
      </c>
    </row>
    <row r="32" spans="1:2" hidden="1" x14ac:dyDescent="0.35">
      <c r="A32" t="s">
        <v>2107</v>
      </c>
    </row>
    <row r="33" spans="1:114" hidden="1" x14ac:dyDescent="0.35">
      <c r="A33" t="s">
        <v>2108</v>
      </c>
    </row>
    <row r="34" spans="1:114" hidden="1" x14ac:dyDescent="0.35">
      <c r="A34" t="s">
        <v>2109</v>
      </c>
    </row>
    <row r="35" spans="1:114" hidden="1" x14ac:dyDescent="0.35">
      <c r="A35" t="s">
        <v>2110</v>
      </c>
    </row>
    <row r="36" spans="1:114" hidden="1" x14ac:dyDescent="0.35">
      <c r="A36" t="s">
        <v>2111</v>
      </c>
      <c r="B36" t="s">
        <v>489</v>
      </c>
    </row>
    <row r="37" spans="1:114" hidden="1" x14ac:dyDescent="0.35">
      <c r="A37" t="s">
        <v>2112</v>
      </c>
      <c r="B37" t="s">
        <v>484</v>
      </c>
    </row>
    <row r="38" spans="1:114" hidden="1" x14ac:dyDescent="0.35">
      <c r="A38" t="s">
        <v>2113</v>
      </c>
      <c r="B38" t="s">
        <v>484</v>
      </c>
    </row>
    <row r="39" spans="1:114" hidden="1" x14ac:dyDescent="0.35">
      <c r="A39" t="s">
        <v>2114</v>
      </c>
      <c r="B39" t="s">
        <v>484</v>
      </c>
    </row>
    <row r="40" spans="1:114" hidden="1" x14ac:dyDescent="0.35">
      <c r="A40" t="s">
        <v>2115</v>
      </c>
    </row>
    <row r="41" spans="1:114" s="216" customFormat="1" x14ac:dyDescent="0.35">
      <c r="A41" s="216" t="s">
        <v>2076</v>
      </c>
    </row>
    <row r="42" spans="1:114" x14ac:dyDescent="0.35">
      <c r="A42" t="s">
        <v>451</v>
      </c>
      <c r="B42" t="s">
        <v>445</v>
      </c>
      <c r="C42" t="s">
        <v>2116</v>
      </c>
      <c r="D42" t="s">
        <v>2117</v>
      </c>
      <c r="E42" t="s">
        <v>447</v>
      </c>
      <c r="F42" t="s">
        <v>2071</v>
      </c>
      <c r="G42" t="s">
        <v>2118</v>
      </c>
      <c r="H42" t="s">
        <v>2119</v>
      </c>
      <c r="I42" t="s">
        <v>2120</v>
      </c>
      <c r="J42" t="s">
        <v>2121</v>
      </c>
      <c r="K42" t="s">
        <v>2122</v>
      </c>
      <c r="L42" t="s">
        <v>2123</v>
      </c>
      <c r="M42" t="s">
        <v>0</v>
      </c>
      <c r="N42" t="s">
        <v>449</v>
      </c>
      <c r="O42" t="s">
        <v>2124</v>
      </c>
      <c r="P42" t="s">
        <v>2125</v>
      </c>
      <c r="Q42" t="s">
        <v>2126</v>
      </c>
      <c r="R42" t="s">
        <v>2127</v>
      </c>
      <c r="S42" t="s">
        <v>2128</v>
      </c>
      <c r="T42" t="s">
        <v>473</v>
      </c>
      <c r="U42" t="s">
        <v>2129</v>
      </c>
      <c r="V42" t="s">
        <v>2130</v>
      </c>
      <c r="W42" t="s">
        <v>2131</v>
      </c>
      <c r="X42" t="s">
        <v>2132</v>
      </c>
      <c r="Y42" t="s">
        <v>2133</v>
      </c>
      <c r="Z42" t="s">
        <v>2134</v>
      </c>
      <c r="AA42" t="s">
        <v>2135</v>
      </c>
      <c r="AB42" t="s">
        <v>2136</v>
      </c>
      <c r="AC42" t="s">
        <v>477</v>
      </c>
      <c r="AD42" t="s">
        <v>2137</v>
      </c>
      <c r="AE42" t="s">
        <v>2138</v>
      </c>
      <c r="AF42" t="s">
        <v>2139</v>
      </c>
      <c r="AG42" t="s">
        <v>2140</v>
      </c>
      <c r="AH42" t="s">
        <v>2141</v>
      </c>
      <c r="AI42" t="s">
        <v>2142</v>
      </c>
      <c r="AJ42" t="s">
        <v>2143</v>
      </c>
      <c r="AK42" t="s">
        <v>2144</v>
      </c>
      <c r="AL42" t="s">
        <v>2145</v>
      </c>
      <c r="AM42" t="s">
        <v>2146</v>
      </c>
      <c r="AN42" t="s">
        <v>2147</v>
      </c>
      <c r="AO42" t="s">
        <v>2148</v>
      </c>
      <c r="AP42" t="s">
        <v>2149</v>
      </c>
      <c r="AQ42" t="s">
        <v>2150</v>
      </c>
      <c r="AR42" t="s">
        <v>2151</v>
      </c>
      <c r="AS42" t="s">
        <v>2152</v>
      </c>
      <c r="AT42" t="s">
        <v>2153</v>
      </c>
      <c r="AU42" t="s">
        <v>2154</v>
      </c>
      <c r="AV42" t="s">
        <v>2155</v>
      </c>
      <c r="AW42" t="s">
        <v>2156</v>
      </c>
      <c r="AX42" t="s">
        <v>2157</v>
      </c>
      <c r="AY42" t="s">
        <v>2158</v>
      </c>
      <c r="AZ42" t="s">
        <v>2159</v>
      </c>
      <c r="BA42" t="s">
        <v>2160</v>
      </c>
      <c r="BB42" t="s">
        <v>2161</v>
      </c>
      <c r="BC42" t="s">
        <v>2162</v>
      </c>
      <c r="BD42" t="s">
        <v>2163</v>
      </c>
      <c r="BE42" t="s">
        <v>2164</v>
      </c>
      <c r="BF42" t="s">
        <v>2165</v>
      </c>
      <c r="BG42" t="s">
        <v>2166</v>
      </c>
      <c r="BH42" t="s">
        <v>2167</v>
      </c>
      <c r="BI42" t="s">
        <v>2168</v>
      </c>
      <c r="BJ42" t="s">
        <v>2169</v>
      </c>
      <c r="BK42" t="s">
        <v>2170</v>
      </c>
      <c r="BL42" t="s">
        <v>2171</v>
      </c>
      <c r="BM42" t="s">
        <v>2172</v>
      </c>
      <c r="BN42" t="s">
        <v>2173</v>
      </c>
      <c r="BO42" t="s">
        <v>2174</v>
      </c>
      <c r="BP42" t="s">
        <v>2175</v>
      </c>
      <c r="BQ42" t="s">
        <v>2176</v>
      </c>
      <c r="BR42" t="s">
        <v>2177</v>
      </c>
      <c r="BS42" t="s">
        <v>2178</v>
      </c>
      <c r="BT42" t="s">
        <v>2179</v>
      </c>
      <c r="BU42" t="s">
        <v>2180</v>
      </c>
      <c r="BV42" t="s">
        <v>2181</v>
      </c>
      <c r="BW42" t="s">
        <v>2182</v>
      </c>
      <c r="BX42" t="s">
        <v>2183</v>
      </c>
      <c r="BY42" t="s">
        <v>2184</v>
      </c>
      <c r="BZ42" t="s">
        <v>2185</v>
      </c>
      <c r="CA42" t="s">
        <v>2186</v>
      </c>
      <c r="CB42" t="s">
        <v>2187</v>
      </c>
      <c r="CC42" t="s">
        <v>2188</v>
      </c>
      <c r="CD42" t="s">
        <v>2189</v>
      </c>
      <c r="CE42" t="s">
        <v>2190</v>
      </c>
      <c r="CF42" t="s">
        <v>2191</v>
      </c>
      <c r="CG42" t="s">
        <v>2192</v>
      </c>
      <c r="CH42" t="s">
        <v>2193</v>
      </c>
      <c r="CI42" t="s">
        <v>2194</v>
      </c>
      <c r="CJ42" t="s">
        <v>2195</v>
      </c>
      <c r="CK42" t="s">
        <v>2196</v>
      </c>
      <c r="CL42" t="s">
        <v>2197</v>
      </c>
      <c r="CM42" t="s">
        <v>2198</v>
      </c>
      <c r="CN42" t="s">
        <v>2199</v>
      </c>
      <c r="CO42" t="s">
        <v>2200</v>
      </c>
      <c r="CP42" t="s">
        <v>2201</v>
      </c>
      <c r="CQ42" t="s">
        <v>2202</v>
      </c>
      <c r="CR42" t="s">
        <v>2203</v>
      </c>
      <c r="CS42" t="s">
        <v>2204</v>
      </c>
      <c r="CT42" t="s">
        <v>2205</v>
      </c>
      <c r="CU42" t="s">
        <v>2206</v>
      </c>
      <c r="CV42" t="s">
        <v>2207</v>
      </c>
      <c r="CW42" t="s">
        <v>2208</v>
      </c>
      <c r="CX42" t="s">
        <v>2209</v>
      </c>
      <c r="CY42" t="s">
        <v>2210</v>
      </c>
      <c r="CZ42" t="s">
        <v>2211</v>
      </c>
      <c r="DA42" t="s">
        <v>2212</v>
      </c>
      <c r="DB42" t="s">
        <v>2213</v>
      </c>
      <c r="DC42" t="s">
        <v>2214</v>
      </c>
      <c r="DD42" t="s">
        <v>2215</v>
      </c>
      <c r="DE42" t="s">
        <v>2216</v>
      </c>
      <c r="DF42" t="s">
        <v>2217</v>
      </c>
      <c r="DG42" t="s">
        <v>2218</v>
      </c>
      <c r="DH42" t="s">
        <v>2219</v>
      </c>
      <c r="DI42" t="s">
        <v>465</v>
      </c>
      <c r="DJ42" t="s">
        <v>1186</v>
      </c>
    </row>
    <row r="43" spans="1:114" x14ac:dyDescent="0.35">
      <c r="A43" t="s">
        <v>2223</v>
      </c>
      <c r="B43">
        <v>1902614201</v>
      </c>
      <c r="C43" t="s">
        <v>501</v>
      </c>
      <c r="D43" t="s">
        <v>6770</v>
      </c>
      <c r="E43" t="s">
        <v>6771</v>
      </c>
      <c r="F43" t="s">
        <v>2221</v>
      </c>
      <c r="G43" s="190">
        <v>43808</v>
      </c>
      <c r="H43" s="190">
        <v>43920</v>
      </c>
      <c r="J43" t="s">
        <v>6772</v>
      </c>
      <c r="K43" t="s">
        <v>4</v>
      </c>
      <c r="L43" t="s">
        <v>270</v>
      </c>
      <c r="M43" t="s">
        <v>4</v>
      </c>
      <c r="N43" t="s">
        <v>4</v>
      </c>
      <c r="O43" t="s">
        <v>5044</v>
      </c>
      <c r="Q43" s="190">
        <v>43833</v>
      </c>
      <c r="R43" s="190">
        <v>43836</v>
      </c>
      <c r="T43">
        <v>269477.12</v>
      </c>
      <c r="U43">
        <v>0</v>
      </c>
      <c r="V43">
        <v>103.73</v>
      </c>
      <c r="W43">
        <v>101.05</v>
      </c>
      <c r="X43">
        <v>101.05</v>
      </c>
      <c r="Y43">
        <v>178</v>
      </c>
      <c r="AA43">
        <v>317.75</v>
      </c>
      <c r="AB43">
        <v>4.5</v>
      </c>
      <c r="AC43">
        <v>322.25</v>
      </c>
      <c r="AD43">
        <v>17674.48</v>
      </c>
      <c r="AE43">
        <v>10868</v>
      </c>
      <c r="AF43">
        <v>0</v>
      </c>
      <c r="AG43">
        <v>58066.12</v>
      </c>
      <c r="AH43">
        <v>21.547999999999998</v>
      </c>
      <c r="AI43">
        <v>42595.51</v>
      </c>
      <c r="AK43">
        <v>18.96</v>
      </c>
      <c r="AP43" s="190"/>
      <c r="AQ43" t="s">
        <v>5840</v>
      </c>
      <c r="AR43" s="190">
        <v>43846</v>
      </c>
      <c r="AS43" s="190">
        <v>43846</v>
      </c>
      <c r="AT43" s="190">
        <v>43859</v>
      </c>
      <c r="AU43" s="190">
        <v>43860</v>
      </c>
      <c r="AV43" t="s">
        <v>861</v>
      </c>
      <c r="AW43" s="190">
        <v>43859</v>
      </c>
      <c r="AX43" s="190">
        <v>43859</v>
      </c>
      <c r="AY43" s="190">
        <v>43859</v>
      </c>
      <c r="AZ43" s="190">
        <v>43858</v>
      </c>
      <c r="BA43" t="s">
        <v>5840</v>
      </c>
      <c r="BB43">
        <v>43860</v>
      </c>
      <c r="BC43">
        <v>43860</v>
      </c>
      <c r="BD43">
        <v>43860</v>
      </c>
      <c r="BE43">
        <v>43859</v>
      </c>
      <c r="BF43" t="s">
        <v>6509</v>
      </c>
      <c r="BG43" s="190">
        <v>43867</v>
      </c>
      <c r="BH43" s="190">
        <v>43867</v>
      </c>
      <c r="BI43" s="190">
        <v>43880</v>
      </c>
      <c r="BJ43" s="190">
        <v>43878</v>
      </c>
      <c r="BK43" t="s">
        <v>746</v>
      </c>
      <c r="BL43" s="190">
        <v>43874</v>
      </c>
      <c r="BM43" s="190">
        <v>43879</v>
      </c>
      <c r="BN43" s="190">
        <v>43875</v>
      </c>
      <c r="BO43" s="190">
        <v>43892</v>
      </c>
      <c r="BP43" t="s">
        <v>5901</v>
      </c>
      <c r="BQ43">
        <v>43895</v>
      </c>
      <c r="BS43">
        <v>43895</v>
      </c>
      <c r="BU43" t="s">
        <v>490</v>
      </c>
      <c r="BV43" s="190">
        <v>43895</v>
      </c>
      <c r="BX43" s="190">
        <v>43896</v>
      </c>
      <c r="BY43" s="190">
        <v>43896</v>
      </c>
      <c r="BZ43" t="s">
        <v>746</v>
      </c>
      <c r="CA43" s="190">
        <v>43895</v>
      </c>
      <c r="CB43" s="190">
        <v>43895</v>
      </c>
      <c r="CC43" s="190">
        <v>43895</v>
      </c>
      <c r="CD43" s="190">
        <v>43896</v>
      </c>
      <c r="CH43" s="190">
        <v>43901</v>
      </c>
      <c r="CJ43" t="s">
        <v>5840</v>
      </c>
      <c r="CM43" s="190"/>
      <c r="CR43" s="190">
        <v>43917</v>
      </c>
      <c r="CT43" t="s">
        <v>6509</v>
      </c>
      <c r="CU43" s="190">
        <v>43896</v>
      </c>
      <c r="CW43" s="190">
        <v>43896</v>
      </c>
      <c r="CX43" s="190">
        <v>43896</v>
      </c>
      <c r="CY43" t="s">
        <v>754</v>
      </c>
      <c r="CZ43" s="190">
        <v>43810</v>
      </c>
      <c r="DA43" s="190">
        <v>43810</v>
      </c>
      <c r="DB43" s="190">
        <v>43833</v>
      </c>
      <c r="DC43" s="190">
        <v>43832</v>
      </c>
      <c r="DI43" t="str">
        <f t="shared" ref="DI43:DI106" si="0">IF(CX43&gt;CW43,"N","Y")</f>
        <v>Y</v>
      </c>
      <c r="DJ43" t="str">
        <f>_xlfn.IFNA(VLOOKUP(C43,'Order Lookup'!A:C,3,FALSE),"Other")</f>
        <v>ORDER</v>
      </c>
    </row>
    <row r="44" spans="1:114" x14ac:dyDescent="0.35">
      <c r="A44" t="s">
        <v>2228</v>
      </c>
      <c r="B44">
        <v>2000049801</v>
      </c>
      <c r="C44" t="s">
        <v>501</v>
      </c>
      <c r="D44" t="s">
        <v>722</v>
      </c>
      <c r="E44" t="s">
        <v>6773</v>
      </c>
      <c r="F44" t="s">
        <v>2221</v>
      </c>
      <c r="G44" s="190">
        <v>43839</v>
      </c>
      <c r="H44" s="190">
        <v>43942</v>
      </c>
      <c r="J44" t="s">
        <v>6774</v>
      </c>
      <c r="K44" t="s">
        <v>4</v>
      </c>
      <c r="L44" t="s">
        <v>5042</v>
      </c>
      <c r="M44" t="s">
        <v>4</v>
      </c>
      <c r="N44" t="s">
        <v>4</v>
      </c>
      <c r="O44" t="s">
        <v>5044</v>
      </c>
      <c r="Q44" s="190">
        <v>43887</v>
      </c>
      <c r="R44" s="190">
        <v>43888</v>
      </c>
      <c r="S44" s="190"/>
      <c r="T44">
        <v>629285.25</v>
      </c>
      <c r="U44">
        <v>0</v>
      </c>
      <c r="V44">
        <v>233.73</v>
      </c>
      <c r="W44">
        <v>213.15</v>
      </c>
      <c r="X44">
        <v>213.15</v>
      </c>
      <c r="Y44">
        <v>181</v>
      </c>
      <c r="AA44">
        <v>219.5</v>
      </c>
      <c r="AB44">
        <v>12</v>
      </c>
      <c r="AC44">
        <v>231.5</v>
      </c>
      <c r="AD44">
        <v>19706.8</v>
      </c>
      <c r="AE44">
        <v>12473</v>
      </c>
      <c r="AF44">
        <v>0</v>
      </c>
      <c r="AG44">
        <v>146960.25</v>
      </c>
      <c r="AH44">
        <v>23.353999999999999</v>
      </c>
      <c r="AI44">
        <v>0</v>
      </c>
      <c r="AK44">
        <v>22.79</v>
      </c>
      <c r="AQ44" t="s">
        <v>5944</v>
      </c>
      <c r="AR44">
        <v>43871</v>
      </c>
      <c r="AS44">
        <v>43878</v>
      </c>
      <c r="AT44">
        <v>43882</v>
      </c>
      <c r="AU44">
        <v>43882</v>
      </c>
      <c r="AV44" t="s">
        <v>553</v>
      </c>
      <c r="AW44">
        <v>43886</v>
      </c>
      <c r="AX44">
        <v>43881</v>
      </c>
      <c r="AY44">
        <v>43886</v>
      </c>
      <c r="AZ44">
        <v>43881</v>
      </c>
      <c r="BA44" t="s">
        <v>5944</v>
      </c>
      <c r="BD44">
        <v>43882</v>
      </c>
      <c r="BE44">
        <v>43882</v>
      </c>
      <c r="BF44" t="s">
        <v>5901</v>
      </c>
      <c r="BG44" s="190">
        <v>43887</v>
      </c>
      <c r="BH44" s="190">
        <v>43916</v>
      </c>
      <c r="BI44" s="190">
        <v>43894</v>
      </c>
      <c r="BJ44" s="190">
        <v>43894</v>
      </c>
      <c r="BK44" t="s">
        <v>746</v>
      </c>
      <c r="BL44" s="190">
        <v>43908</v>
      </c>
      <c r="BM44" s="190">
        <v>43894</v>
      </c>
      <c r="BN44" s="190">
        <v>43908</v>
      </c>
      <c r="BO44" s="190">
        <v>43913</v>
      </c>
      <c r="BU44" t="s">
        <v>490</v>
      </c>
      <c r="BV44" s="190">
        <v>43920</v>
      </c>
      <c r="BX44" s="190">
        <v>43920</v>
      </c>
      <c r="BY44" s="190">
        <v>43917</v>
      </c>
      <c r="BZ44" t="s">
        <v>6775</v>
      </c>
      <c r="CA44">
        <v>43915</v>
      </c>
      <c r="CB44">
        <v>43915</v>
      </c>
      <c r="CC44">
        <v>43916</v>
      </c>
      <c r="CD44">
        <v>43916</v>
      </c>
      <c r="CH44" s="190">
        <v>43922</v>
      </c>
      <c r="CJ44" t="s">
        <v>556</v>
      </c>
      <c r="CM44">
        <v>43886</v>
      </c>
      <c r="CN44">
        <v>43885</v>
      </c>
      <c r="CR44" s="190">
        <v>43943</v>
      </c>
      <c r="CS44" s="190"/>
      <c r="CT44" t="s">
        <v>6775</v>
      </c>
      <c r="CU44" s="190">
        <v>43917</v>
      </c>
      <c r="CW44" s="190">
        <v>43917</v>
      </c>
      <c r="CX44" s="190">
        <v>43917</v>
      </c>
      <c r="CY44" t="s">
        <v>754</v>
      </c>
      <c r="CZ44">
        <v>43858</v>
      </c>
      <c r="DA44">
        <v>43858</v>
      </c>
      <c r="DB44">
        <v>43866</v>
      </c>
      <c r="DC44">
        <v>43854</v>
      </c>
      <c r="DI44" t="str">
        <f t="shared" si="0"/>
        <v>Y</v>
      </c>
      <c r="DJ44" t="str">
        <f>_xlfn.IFNA(VLOOKUP(C44,'Order Lookup'!A:C,3,FALSE),"Other")</f>
        <v>ORDER</v>
      </c>
    </row>
    <row r="45" spans="1:114" x14ac:dyDescent="0.35">
      <c r="A45" t="s">
        <v>2227</v>
      </c>
      <c r="B45">
        <v>2000330901</v>
      </c>
      <c r="C45" t="s">
        <v>594</v>
      </c>
      <c r="D45" t="s">
        <v>783</v>
      </c>
      <c r="E45" t="s">
        <v>6776</v>
      </c>
      <c r="F45" t="s">
        <v>2221</v>
      </c>
      <c r="G45" s="190">
        <v>43879</v>
      </c>
      <c r="H45" s="190">
        <v>43941</v>
      </c>
      <c r="K45" t="s">
        <v>4</v>
      </c>
      <c r="L45" t="s">
        <v>5042</v>
      </c>
      <c r="M45" t="s">
        <v>4</v>
      </c>
      <c r="N45" t="s">
        <v>4</v>
      </c>
      <c r="O45" t="s">
        <v>5044</v>
      </c>
      <c r="Q45">
        <v>43889</v>
      </c>
      <c r="R45">
        <v>43892</v>
      </c>
      <c r="T45">
        <v>94919.29</v>
      </c>
      <c r="U45">
        <v>0</v>
      </c>
      <c r="V45">
        <v>30.31</v>
      </c>
      <c r="W45">
        <v>27.79</v>
      </c>
      <c r="X45">
        <v>0.54</v>
      </c>
      <c r="Y45">
        <v>56</v>
      </c>
      <c r="AA45">
        <v>65.5</v>
      </c>
      <c r="AB45">
        <v>1</v>
      </c>
      <c r="AC45">
        <v>66.5</v>
      </c>
      <c r="AD45">
        <v>5919.08</v>
      </c>
      <c r="AE45">
        <v>3746</v>
      </c>
      <c r="AF45">
        <v>0</v>
      </c>
      <c r="AG45">
        <v>25533.29</v>
      </c>
      <c r="AH45">
        <v>26.9</v>
      </c>
      <c r="AI45">
        <v>0</v>
      </c>
      <c r="AK45">
        <v>24.74</v>
      </c>
      <c r="AQ45" t="s">
        <v>5854</v>
      </c>
      <c r="AR45">
        <v>43893</v>
      </c>
      <c r="AS45">
        <v>43895</v>
      </c>
      <c r="AT45">
        <v>43899</v>
      </c>
      <c r="AU45">
        <v>43899</v>
      </c>
      <c r="AV45" t="s">
        <v>556</v>
      </c>
      <c r="AW45">
        <v>43896</v>
      </c>
      <c r="AX45">
        <v>43896</v>
      </c>
      <c r="AY45">
        <v>43896</v>
      </c>
      <c r="BF45" t="s">
        <v>5901</v>
      </c>
      <c r="BG45" s="190">
        <v>43903</v>
      </c>
      <c r="BH45" s="190">
        <v>43900</v>
      </c>
      <c r="BI45" s="190">
        <v>43908</v>
      </c>
      <c r="BJ45" s="190">
        <v>43908</v>
      </c>
      <c r="BK45" t="s">
        <v>746</v>
      </c>
      <c r="BL45">
        <v>43907</v>
      </c>
      <c r="BM45">
        <v>43907</v>
      </c>
      <c r="BN45">
        <v>43908</v>
      </c>
      <c r="BO45">
        <v>43909</v>
      </c>
      <c r="BU45" t="s">
        <v>490</v>
      </c>
      <c r="BV45" s="190">
        <v>43920</v>
      </c>
      <c r="BX45" s="190">
        <v>43920</v>
      </c>
      <c r="BY45" s="190"/>
      <c r="BZ45" t="s">
        <v>5901</v>
      </c>
      <c r="CA45">
        <v>43915</v>
      </c>
      <c r="CB45">
        <v>43915</v>
      </c>
      <c r="CC45">
        <v>43915</v>
      </c>
      <c r="CD45">
        <v>43915</v>
      </c>
      <c r="CH45" s="190"/>
      <c r="CJ45" t="s">
        <v>2222</v>
      </c>
      <c r="CM45">
        <v>43900</v>
      </c>
      <c r="CR45" s="190">
        <v>43942</v>
      </c>
      <c r="CT45" t="s">
        <v>5901</v>
      </c>
      <c r="CU45" s="190">
        <v>43917</v>
      </c>
      <c r="CW45" s="190">
        <v>43917</v>
      </c>
      <c r="CX45" s="190">
        <v>43916</v>
      </c>
      <c r="CY45" t="s">
        <v>754</v>
      </c>
      <c r="CZ45">
        <v>43879</v>
      </c>
      <c r="DA45">
        <v>43879</v>
      </c>
      <c r="DB45">
        <v>43892</v>
      </c>
      <c r="DC45">
        <v>43889</v>
      </c>
      <c r="DI45" t="str">
        <f t="shared" si="0"/>
        <v>Y</v>
      </c>
      <c r="DJ45" t="str">
        <f>_xlfn.IFNA(VLOOKUP(C45,'Order Lookup'!A:C,3,FALSE),"Other")</f>
        <v>ORDER</v>
      </c>
    </row>
    <row r="46" spans="1:114" x14ac:dyDescent="0.35">
      <c r="A46" t="s">
        <v>2227</v>
      </c>
      <c r="B46">
        <v>2000164601</v>
      </c>
      <c r="C46" t="s">
        <v>594</v>
      </c>
      <c r="D46" t="s">
        <v>783</v>
      </c>
      <c r="E46" t="s">
        <v>6777</v>
      </c>
      <c r="F46" t="s">
        <v>2221</v>
      </c>
      <c r="G46" s="190">
        <v>43866</v>
      </c>
      <c r="H46">
        <v>43937</v>
      </c>
      <c r="K46" t="s">
        <v>4</v>
      </c>
      <c r="L46" t="s">
        <v>361</v>
      </c>
      <c r="M46" t="s">
        <v>4</v>
      </c>
      <c r="N46" t="s">
        <v>4</v>
      </c>
      <c r="O46" t="s">
        <v>5050</v>
      </c>
      <c r="Q46">
        <v>43874</v>
      </c>
      <c r="R46">
        <v>43875</v>
      </c>
      <c r="T46">
        <v>16792.12</v>
      </c>
      <c r="U46">
        <v>0</v>
      </c>
      <c r="V46">
        <v>2.6</v>
      </c>
      <c r="W46">
        <v>3.14</v>
      </c>
      <c r="X46">
        <v>3.14</v>
      </c>
      <c r="Y46">
        <v>54</v>
      </c>
      <c r="AA46">
        <v>80</v>
      </c>
      <c r="AB46">
        <v>2.5</v>
      </c>
      <c r="AC46">
        <v>82.5</v>
      </c>
      <c r="AD46">
        <v>5759.1</v>
      </c>
      <c r="AE46">
        <v>3645</v>
      </c>
      <c r="AF46">
        <v>0</v>
      </c>
      <c r="AG46">
        <v>6264.12</v>
      </c>
      <c r="AH46">
        <v>37.304000000000002</v>
      </c>
      <c r="AI46">
        <v>0</v>
      </c>
      <c r="AK46">
        <v>35.549999999999997</v>
      </c>
      <c r="AQ46" t="s">
        <v>6778</v>
      </c>
      <c r="AR46">
        <v>43885</v>
      </c>
      <c r="AS46">
        <v>43886</v>
      </c>
      <c r="AT46">
        <v>43889</v>
      </c>
      <c r="AU46">
        <v>43889</v>
      </c>
      <c r="AV46" t="s">
        <v>6686</v>
      </c>
      <c r="AW46">
        <v>43888</v>
      </c>
      <c r="AX46">
        <v>43889</v>
      </c>
      <c r="AY46">
        <v>43888</v>
      </c>
      <c r="AZ46">
        <v>43889</v>
      </c>
      <c r="BF46" t="s">
        <v>5804</v>
      </c>
      <c r="BG46" s="190">
        <v>43895</v>
      </c>
      <c r="BH46" s="190">
        <v>43899</v>
      </c>
      <c r="BI46" s="190">
        <v>43906</v>
      </c>
      <c r="BJ46" s="190"/>
      <c r="BK46" t="s">
        <v>695</v>
      </c>
      <c r="BL46" s="190">
        <v>43907</v>
      </c>
      <c r="BM46" s="190">
        <v>43909</v>
      </c>
      <c r="BN46" s="190">
        <v>43908</v>
      </c>
      <c r="BO46" s="190"/>
      <c r="BU46" t="s">
        <v>490</v>
      </c>
      <c r="BV46" s="190">
        <v>43916</v>
      </c>
      <c r="BX46" s="190">
        <v>43916</v>
      </c>
      <c r="BY46" s="190">
        <v>43915</v>
      </c>
      <c r="BZ46" t="s">
        <v>695</v>
      </c>
      <c r="CA46">
        <v>43915</v>
      </c>
      <c r="CB46">
        <v>43915</v>
      </c>
      <c r="CC46">
        <v>43915</v>
      </c>
      <c r="CD46">
        <v>43914</v>
      </c>
      <c r="CH46" s="190">
        <v>43920</v>
      </c>
      <c r="CJ46" t="s">
        <v>650</v>
      </c>
      <c r="CR46" s="190">
        <v>43937</v>
      </c>
      <c r="CS46" s="190"/>
      <c r="CT46" t="s">
        <v>695</v>
      </c>
      <c r="CU46" s="190">
        <v>43915</v>
      </c>
      <c r="CW46" s="190">
        <v>43915</v>
      </c>
      <c r="CX46" s="190">
        <v>43915</v>
      </c>
      <c r="CY46" t="s">
        <v>754</v>
      </c>
      <c r="CZ46">
        <v>43874</v>
      </c>
      <c r="DA46">
        <v>43872</v>
      </c>
      <c r="DB46">
        <v>43881</v>
      </c>
      <c r="DC46">
        <v>43874</v>
      </c>
      <c r="DI46" t="str">
        <f t="shared" si="0"/>
        <v>Y</v>
      </c>
      <c r="DJ46" t="str">
        <f>_xlfn.IFNA(VLOOKUP(C46,'Order Lookup'!A:C,3,FALSE),"Other")</f>
        <v>ORDER</v>
      </c>
    </row>
    <row r="47" spans="1:114" x14ac:dyDescent="0.35">
      <c r="A47" t="s">
        <v>2220</v>
      </c>
      <c r="B47">
        <v>2000533501</v>
      </c>
      <c r="C47" t="s">
        <v>584</v>
      </c>
      <c r="D47" t="s">
        <v>715</v>
      </c>
      <c r="E47" t="s">
        <v>6779</v>
      </c>
      <c r="F47" t="s">
        <v>2221</v>
      </c>
      <c r="G47" s="190">
        <v>43903</v>
      </c>
      <c r="H47" s="190"/>
      <c r="M47" t="s">
        <v>4</v>
      </c>
      <c r="N47" t="s">
        <v>4</v>
      </c>
      <c r="O47" t="s">
        <v>5048</v>
      </c>
      <c r="Q47" s="190"/>
      <c r="R47" s="190"/>
      <c r="T47">
        <v>1851</v>
      </c>
      <c r="U47">
        <v>0</v>
      </c>
      <c r="V47">
        <v>0.25</v>
      </c>
      <c r="W47">
        <v>0.14000000000000001</v>
      </c>
      <c r="X47">
        <v>0.14000000000000001</v>
      </c>
      <c r="Y47">
        <v>5</v>
      </c>
      <c r="AA47">
        <v>10</v>
      </c>
      <c r="AB47">
        <v>0</v>
      </c>
      <c r="AC47">
        <v>10</v>
      </c>
      <c r="AD47">
        <v>869</v>
      </c>
      <c r="AE47">
        <v>550</v>
      </c>
      <c r="AF47">
        <v>0</v>
      </c>
      <c r="AG47">
        <v>702</v>
      </c>
      <c r="AH47">
        <v>37.924999999999997</v>
      </c>
      <c r="AI47">
        <v>0</v>
      </c>
      <c r="AK47">
        <v>0</v>
      </c>
      <c r="AR47" s="190"/>
      <c r="AS47" s="190"/>
      <c r="AT47" s="190"/>
      <c r="AU47" s="190"/>
      <c r="AW47" s="190"/>
      <c r="AX47" s="190"/>
      <c r="AY47" s="190"/>
      <c r="AZ47" s="190"/>
      <c r="BB47" s="190"/>
      <c r="BC47" s="190"/>
      <c r="BD47" s="190"/>
      <c r="BE47" s="190"/>
      <c r="BF47" t="s">
        <v>572</v>
      </c>
      <c r="BG47" s="190">
        <v>43908</v>
      </c>
      <c r="BH47" s="190">
        <v>43907</v>
      </c>
      <c r="BI47" s="190">
        <v>43908</v>
      </c>
      <c r="BJ47">
        <v>43907</v>
      </c>
      <c r="BK47" t="s">
        <v>572</v>
      </c>
      <c r="BL47" s="190">
        <v>43907</v>
      </c>
      <c r="BM47" s="190">
        <v>43907</v>
      </c>
      <c r="BN47" s="190">
        <v>43907</v>
      </c>
      <c r="BO47">
        <v>43907</v>
      </c>
      <c r="BU47" t="s">
        <v>490</v>
      </c>
      <c r="BV47" s="190">
        <v>43910</v>
      </c>
      <c r="BX47" s="190">
        <v>43910</v>
      </c>
      <c r="BY47" s="190">
        <v>43908</v>
      </c>
      <c r="CA47" s="190"/>
      <c r="CB47" s="190"/>
      <c r="CC47" s="190"/>
      <c r="CD47" s="190"/>
      <c r="CH47" s="190"/>
      <c r="CI47" s="190"/>
      <c r="CR47" s="190">
        <v>43917</v>
      </c>
      <c r="CS47" s="190"/>
      <c r="CT47" t="s">
        <v>572</v>
      </c>
      <c r="CU47" s="190">
        <v>43909</v>
      </c>
      <c r="CW47" s="190">
        <v>43909</v>
      </c>
      <c r="CX47" s="190">
        <v>43907</v>
      </c>
      <c r="CZ47" s="190"/>
      <c r="DA47" s="190"/>
      <c r="DB47" s="190"/>
      <c r="DC47" s="190"/>
      <c r="DI47" t="str">
        <f t="shared" si="0"/>
        <v>Y</v>
      </c>
      <c r="DJ47" t="str">
        <f>_xlfn.IFNA(VLOOKUP(C47,'Order Lookup'!A:C,3,FALSE),"Other")</f>
        <v>ENPARTS</v>
      </c>
    </row>
    <row r="48" spans="1:114" x14ac:dyDescent="0.35">
      <c r="A48" t="s">
        <v>2220</v>
      </c>
      <c r="B48">
        <v>1902119402</v>
      </c>
      <c r="C48" t="s">
        <v>584</v>
      </c>
      <c r="D48" t="s">
        <v>713</v>
      </c>
      <c r="E48" t="s">
        <v>6626</v>
      </c>
      <c r="F48" t="s">
        <v>2221</v>
      </c>
      <c r="G48" s="190">
        <v>43886</v>
      </c>
      <c r="H48" s="190"/>
      <c r="J48" t="s">
        <v>6627</v>
      </c>
      <c r="K48" t="s">
        <v>227</v>
      </c>
      <c r="L48" t="s">
        <v>281</v>
      </c>
      <c r="M48" t="s">
        <v>204</v>
      </c>
      <c r="N48" t="s">
        <v>4</v>
      </c>
      <c r="O48" t="s">
        <v>5050</v>
      </c>
      <c r="T48">
        <v>1</v>
      </c>
      <c r="U48">
        <v>0</v>
      </c>
      <c r="V48">
        <v>0</v>
      </c>
      <c r="W48">
        <v>0.16</v>
      </c>
      <c r="X48">
        <v>0.16</v>
      </c>
      <c r="Y48">
        <v>0</v>
      </c>
      <c r="AA48">
        <v>0</v>
      </c>
      <c r="AB48">
        <v>0</v>
      </c>
      <c r="AC48">
        <v>0</v>
      </c>
      <c r="AF48">
        <v>0</v>
      </c>
      <c r="AG48">
        <v>1</v>
      </c>
      <c r="AH48">
        <v>100</v>
      </c>
      <c r="AI48">
        <v>-261.22000000000003</v>
      </c>
      <c r="AK48">
        <v>0</v>
      </c>
      <c r="AQ48" t="s">
        <v>542</v>
      </c>
      <c r="AV48" t="s">
        <v>721</v>
      </c>
      <c r="BG48" s="190"/>
      <c r="BH48" s="190"/>
      <c r="BI48" s="190"/>
      <c r="BJ48" s="190"/>
      <c r="BL48" s="190"/>
      <c r="BM48" s="190"/>
      <c r="BN48" s="190"/>
      <c r="BO48" s="190"/>
      <c r="BU48" t="s">
        <v>490</v>
      </c>
      <c r="BV48" s="190">
        <v>43886</v>
      </c>
      <c r="BX48" s="190">
        <v>43886</v>
      </c>
      <c r="BY48" s="190">
        <v>43886</v>
      </c>
      <c r="CH48" s="190">
        <v>43889</v>
      </c>
      <c r="CJ48" t="s">
        <v>2222</v>
      </c>
      <c r="CR48" s="190">
        <v>43910</v>
      </c>
      <c r="CS48" s="190">
        <v>43911</v>
      </c>
      <c r="CT48" t="s">
        <v>6631</v>
      </c>
      <c r="CU48" s="190">
        <v>43886</v>
      </c>
      <c r="CW48" s="190">
        <v>43886</v>
      </c>
      <c r="CX48" s="190">
        <v>43886</v>
      </c>
      <c r="CY48" t="s">
        <v>502</v>
      </c>
      <c r="DI48" t="str">
        <f t="shared" si="0"/>
        <v>Y</v>
      </c>
      <c r="DJ48" t="str">
        <f>_xlfn.IFNA(VLOOKUP(C48,'Order Lookup'!A:C,3,FALSE),"Other")</f>
        <v>ENPARTS</v>
      </c>
    </row>
    <row r="49" spans="1:114" x14ac:dyDescent="0.35">
      <c r="A49" t="s">
        <v>2229</v>
      </c>
      <c r="B49">
        <v>1901893301</v>
      </c>
      <c r="C49" t="s">
        <v>600</v>
      </c>
      <c r="D49" t="s">
        <v>1332</v>
      </c>
      <c r="E49" t="s">
        <v>6780</v>
      </c>
      <c r="F49" t="s">
        <v>2221</v>
      </c>
      <c r="G49" s="190">
        <v>43713</v>
      </c>
      <c r="H49" s="190">
        <v>43941</v>
      </c>
      <c r="K49" t="s">
        <v>63</v>
      </c>
      <c r="L49" t="s">
        <v>162</v>
      </c>
      <c r="M49" t="s">
        <v>204</v>
      </c>
      <c r="N49" t="s">
        <v>4</v>
      </c>
      <c r="O49" t="s">
        <v>5055</v>
      </c>
      <c r="Q49">
        <v>43719</v>
      </c>
      <c r="R49">
        <v>43720</v>
      </c>
      <c r="T49">
        <v>459537</v>
      </c>
      <c r="U49">
        <v>0</v>
      </c>
      <c r="V49">
        <v>80.47</v>
      </c>
      <c r="W49">
        <v>39.76</v>
      </c>
      <c r="X49">
        <v>39.76</v>
      </c>
      <c r="Y49">
        <v>932</v>
      </c>
      <c r="AA49">
        <v>981.63</v>
      </c>
      <c r="AB49">
        <v>0</v>
      </c>
      <c r="AC49">
        <v>981.63</v>
      </c>
      <c r="AD49">
        <v>186824.39</v>
      </c>
      <c r="AE49">
        <v>116878</v>
      </c>
      <c r="AF49">
        <v>0</v>
      </c>
      <c r="AG49">
        <v>166755.03</v>
      </c>
      <c r="AH49">
        <v>36.287999999999997</v>
      </c>
      <c r="AI49">
        <v>0</v>
      </c>
      <c r="AK49">
        <v>36</v>
      </c>
      <c r="AQ49" t="s">
        <v>902</v>
      </c>
      <c r="AR49">
        <v>43836</v>
      </c>
      <c r="AS49">
        <v>43836</v>
      </c>
      <c r="AT49">
        <v>43860</v>
      </c>
      <c r="AU49">
        <v>43856</v>
      </c>
      <c r="AV49" t="s">
        <v>1074</v>
      </c>
      <c r="AW49">
        <v>43852</v>
      </c>
      <c r="AY49">
        <v>43853</v>
      </c>
      <c r="AZ49">
        <v>43853</v>
      </c>
      <c r="BA49" t="s">
        <v>6754</v>
      </c>
      <c r="BB49">
        <v>43773</v>
      </c>
      <c r="BC49">
        <v>43773</v>
      </c>
      <c r="BD49">
        <v>43775</v>
      </c>
      <c r="BF49" t="s">
        <v>1763</v>
      </c>
      <c r="BG49">
        <v>43857</v>
      </c>
      <c r="BH49">
        <v>43857</v>
      </c>
      <c r="BI49" s="190">
        <v>43868</v>
      </c>
      <c r="BJ49">
        <v>43868</v>
      </c>
      <c r="BK49" t="s">
        <v>2281</v>
      </c>
      <c r="BL49">
        <v>43872</v>
      </c>
      <c r="BM49">
        <v>43872</v>
      </c>
      <c r="BN49" s="190">
        <v>43879</v>
      </c>
      <c r="BO49">
        <v>43879</v>
      </c>
      <c r="BU49" t="s">
        <v>490</v>
      </c>
      <c r="BV49" s="190">
        <v>43910</v>
      </c>
      <c r="BX49" s="190">
        <v>43917</v>
      </c>
      <c r="BY49" s="190">
        <v>43913</v>
      </c>
      <c r="BZ49" t="s">
        <v>1763</v>
      </c>
      <c r="CA49">
        <v>43902</v>
      </c>
      <c r="CC49">
        <v>43902</v>
      </c>
      <c r="CD49">
        <v>43880</v>
      </c>
      <c r="CE49" t="s">
        <v>2229</v>
      </c>
      <c r="CF49">
        <v>43914</v>
      </c>
      <c r="CG49">
        <v>43914</v>
      </c>
      <c r="CH49" s="190">
        <v>43916</v>
      </c>
      <c r="CI49">
        <v>43914</v>
      </c>
      <c r="CJ49" t="s">
        <v>2244</v>
      </c>
      <c r="CR49" s="190">
        <v>43948</v>
      </c>
      <c r="CS49" s="190"/>
      <c r="CT49" t="s">
        <v>1763</v>
      </c>
      <c r="CU49" s="190">
        <v>43916</v>
      </c>
      <c r="CW49" s="190">
        <v>43916</v>
      </c>
      <c r="CX49" s="190">
        <v>43913</v>
      </c>
      <c r="CY49" t="s">
        <v>601</v>
      </c>
      <c r="CZ49">
        <v>43717</v>
      </c>
      <c r="DA49">
        <v>43717</v>
      </c>
      <c r="DB49">
        <v>43754</v>
      </c>
      <c r="DC49">
        <v>43753</v>
      </c>
      <c r="DI49" t="str">
        <f t="shared" si="0"/>
        <v>Y</v>
      </c>
      <c r="DJ49" t="str">
        <f>_xlfn.IFNA(VLOOKUP(C49,'Order Lookup'!A:C,3,FALSE),"Other")</f>
        <v>ORDER</v>
      </c>
    </row>
    <row r="50" spans="1:114" x14ac:dyDescent="0.35">
      <c r="A50" t="s">
        <v>2229</v>
      </c>
      <c r="B50">
        <v>1901893302</v>
      </c>
      <c r="C50" t="s">
        <v>600</v>
      </c>
      <c r="D50" t="s">
        <v>1332</v>
      </c>
      <c r="E50" t="s">
        <v>6780</v>
      </c>
      <c r="F50" t="s">
        <v>2221</v>
      </c>
      <c r="G50" s="190">
        <v>43719</v>
      </c>
      <c r="H50">
        <v>43941</v>
      </c>
      <c r="K50" t="s">
        <v>63</v>
      </c>
      <c r="L50" t="s">
        <v>162</v>
      </c>
      <c r="M50" t="s">
        <v>204</v>
      </c>
      <c r="N50" t="s">
        <v>4</v>
      </c>
      <c r="O50" t="s">
        <v>5055</v>
      </c>
      <c r="Q50">
        <v>43719</v>
      </c>
      <c r="R50">
        <v>43720</v>
      </c>
      <c r="T50">
        <v>128967</v>
      </c>
      <c r="U50">
        <v>0</v>
      </c>
      <c r="V50">
        <v>70.45</v>
      </c>
      <c r="W50">
        <v>61.74</v>
      </c>
      <c r="X50">
        <v>61.74</v>
      </c>
      <c r="Y50">
        <v>0</v>
      </c>
      <c r="AA50">
        <v>0</v>
      </c>
      <c r="AB50">
        <v>0</v>
      </c>
      <c r="AC50">
        <v>0</v>
      </c>
      <c r="AF50">
        <v>0</v>
      </c>
      <c r="AG50">
        <v>45467</v>
      </c>
      <c r="AH50">
        <v>35.255000000000003</v>
      </c>
      <c r="AI50">
        <v>0</v>
      </c>
      <c r="AK50">
        <v>36</v>
      </c>
      <c r="AQ50" t="s">
        <v>1074</v>
      </c>
      <c r="AV50" t="s">
        <v>1074</v>
      </c>
      <c r="BF50" t="s">
        <v>1763</v>
      </c>
      <c r="BG50" s="190">
        <v>43873</v>
      </c>
      <c r="BH50" s="190">
        <v>43873</v>
      </c>
      <c r="BI50" s="190">
        <v>43886</v>
      </c>
      <c r="BJ50" s="190">
        <v>43886</v>
      </c>
      <c r="BK50" t="s">
        <v>2281</v>
      </c>
      <c r="BL50" s="190">
        <v>43888</v>
      </c>
      <c r="BM50" s="190">
        <v>43888</v>
      </c>
      <c r="BN50" s="190">
        <v>43895</v>
      </c>
      <c r="BO50" s="190">
        <v>43866</v>
      </c>
      <c r="BU50" t="s">
        <v>490</v>
      </c>
      <c r="BV50">
        <v>43910</v>
      </c>
      <c r="BX50" s="190">
        <v>43917</v>
      </c>
      <c r="BY50" s="190">
        <v>43913</v>
      </c>
      <c r="CE50" t="s">
        <v>2229</v>
      </c>
      <c r="CF50">
        <v>43914</v>
      </c>
      <c r="CG50">
        <v>43914</v>
      </c>
      <c r="CH50" s="190">
        <v>43916</v>
      </c>
      <c r="CI50">
        <v>43914</v>
      </c>
      <c r="CJ50" t="s">
        <v>2244</v>
      </c>
      <c r="CR50" s="190">
        <v>43948</v>
      </c>
      <c r="CT50" t="s">
        <v>1763</v>
      </c>
      <c r="CU50" s="190">
        <v>43916</v>
      </c>
      <c r="CW50" s="190">
        <v>43916</v>
      </c>
      <c r="CX50" s="190">
        <v>43913</v>
      </c>
      <c r="CY50" t="s">
        <v>601</v>
      </c>
      <c r="DI50" t="str">
        <f t="shared" si="0"/>
        <v>Y</v>
      </c>
      <c r="DJ50" t="str">
        <f>_xlfn.IFNA(VLOOKUP(C50,'Order Lookup'!A:C,3,FALSE),"Other")</f>
        <v>ORDER</v>
      </c>
    </row>
    <row r="51" spans="1:114" x14ac:dyDescent="0.35">
      <c r="A51" t="s">
        <v>2228</v>
      </c>
      <c r="B51">
        <v>1902483402</v>
      </c>
      <c r="C51" t="s">
        <v>501</v>
      </c>
      <c r="D51" t="s">
        <v>6628</v>
      </c>
      <c r="E51" t="s">
        <v>6629</v>
      </c>
      <c r="F51" t="s">
        <v>2073</v>
      </c>
      <c r="G51" s="190">
        <v>43853</v>
      </c>
      <c r="H51">
        <v>43952</v>
      </c>
      <c r="J51" t="s">
        <v>6630</v>
      </c>
      <c r="K51" t="s">
        <v>63</v>
      </c>
      <c r="L51" t="s">
        <v>4</v>
      </c>
      <c r="M51" t="s">
        <v>204</v>
      </c>
      <c r="N51" t="s">
        <v>4</v>
      </c>
      <c r="O51" t="s">
        <v>5055</v>
      </c>
      <c r="Q51">
        <v>43908</v>
      </c>
      <c r="R51">
        <v>43908</v>
      </c>
      <c r="T51">
        <v>17948.7</v>
      </c>
      <c r="U51">
        <v>0</v>
      </c>
      <c r="V51">
        <v>2.46</v>
      </c>
      <c r="W51">
        <v>0.01</v>
      </c>
      <c r="X51">
        <v>0.01</v>
      </c>
      <c r="Y51">
        <v>0</v>
      </c>
      <c r="AA51">
        <v>0</v>
      </c>
      <c r="AB51">
        <v>0</v>
      </c>
      <c r="AC51">
        <v>0</v>
      </c>
      <c r="AF51">
        <v>0</v>
      </c>
      <c r="AG51">
        <v>6703.7</v>
      </c>
      <c r="AH51">
        <v>37.348999999999997</v>
      </c>
      <c r="AI51">
        <v>0</v>
      </c>
      <c r="AK51">
        <v>0</v>
      </c>
      <c r="AQ51" t="s">
        <v>712</v>
      </c>
      <c r="AV51" t="s">
        <v>701</v>
      </c>
      <c r="BF51" t="s">
        <v>1102</v>
      </c>
      <c r="BG51" s="190"/>
      <c r="BH51" s="190"/>
      <c r="BI51" s="190">
        <v>43906</v>
      </c>
      <c r="BJ51" s="190"/>
      <c r="BL51" s="190"/>
      <c r="BM51" s="190"/>
      <c r="BN51" s="190"/>
      <c r="BO51" s="190"/>
      <c r="BU51" t="s">
        <v>490</v>
      </c>
      <c r="BX51" s="190">
        <v>43922</v>
      </c>
      <c r="BY51" s="190"/>
      <c r="CH51" s="190"/>
      <c r="CI51" s="190"/>
      <c r="CJ51" t="s">
        <v>701</v>
      </c>
      <c r="CR51" s="190">
        <v>43952</v>
      </c>
      <c r="CS51" s="190"/>
      <c r="CT51" t="s">
        <v>1102</v>
      </c>
      <c r="CU51" s="190">
        <v>43908</v>
      </c>
      <c r="CW51" s="190">
        <v>43908</v>
      </c>
      <c r="CX51" s="190">
        <v>43908</v>
      </c>
      <c r="CY51" t="s">
        <v>601</v>
      </c>
      <c r="DI51" t="str">
        <f t="shared" si="0"/>
        <v>Y</v>
      </c>
      <c r="DJ51" t="str">
        <f>_xlfn.IFNA(VLOOKUP(C51,'Order Lookup'!A:C,3,FALSE),"Other")</f>
        <v>ORDER</v>
      </c>
    </row>
    <row r="52" spans="1:114" x14ac:dyDescent="0.35">
      <c r="A52" t="s">
        <v>2228</v>
      </c>
      <c r="B52">
        <v>1901180011</v>
      </c>
      <c r="C52" t="s">
        <v>495</v>
      </c>
      <c r="D52" t="s">
        <v>6781</v>
      </c>
      <c r="E52" t="s">
        <v>6782</v>
      </c>
      <c r="F52" t="s">
        <v>2224</v>
      </c>
      <c r="G52" s="190">
        <v>43880</v>
      </c>
      <c r="H52" s="190">
        <v>43896</v>
      </c>
      <c r="K52" t="s">
        <v>4</v>
      </c>
      <c r="L52" t="s">
        <v>4</v>
      </c>
      <c r="M52" t="s">
        <v>204</v>
      </c>
      <c r="N52" t="s">
        <v>4</v>
      </c>
      <c r="O52" t="s">
        <v>5055</v>
      </c>
      <c r="Q52" s="190"/>
      <c r="R52" s="190"/>
      <c r="S52">
        <v>43904</v>
      </c>
      <c r="T52">
        <v>35269</v>
      </c>
      <c r="U52">
        <v>35269</v>
      </c>
      <c r="V52">
        <v>6.62</v>
      </c>
      <c r="W52">
        <v>8.73</v>
      </c>
      <c r="X52">
        <v>8.73</v>
      </c>
      <c r="Y52">
        <v>0</v>
      </c>
      <c r="AA52">
        <v>0</v>
      </c>
      <c r="AB52">
        <v>0</v>
      </c>
      <c r="AC52">
        <v>0</v>
      </c>
      <c r="AD52">
        <v>552</v>
      </c>
      <c r="AE52">
        <v>552</v>
      </c>
      <c r="AF52">
        <v>0</v>
      </c>
      <c r="AG52">
        <v>12268</v>
      </c>
      <c r="AH52">
        <v>34.783999999999999</v>
      </c>
      <c r="AI52">
        <v>12431.82</v>
      </c>
      <c r="AJ52">
        <v>35.249000000000002</v>
      </c>
      <c r="AK52">
        <v>0</v>
      </c>
      <c r="AQ52" t="s">
        <v>712</v>
      </c>
      <c r="AV52" t="s">
        <v>701</v>
      </c>
      <c r="BF52" t="s">
        <v>941</v>
      </c>
      <c r="BG52" s="190"/>
      <c r="BH52" s="190"/>
      <c r="BI52" s="190"/>
      <c r="BJ52" s="190"/>
      <c r="BK52" t="s">
        <v>607</v>
      </c>
      <c r="BL52" s="190"/>
      <c r="BM52" s="190"/>
      <c r="BN52" s="190"/>
      <c r="BO52" s="190"/>
      <c r="BU52" t="s">
        <v>490</v>
      </c>
      <c r="BV52">
        <v>43887</v>
      </c>
      <c r="BX52" s="190">
        <v>43887</v>
      </c>
      <c r="BY52" s="190">
        <v>43887</v>
      </c>
      <c r="CH52" s="190">
        <v>43892</v>
      </c>
      <c r="CJ52" t="s">
        <v>726</v>
      </c>
      <c r="CR52" s="190">
        <v>43894</v>
      </c>
      <c r="CS52">
        <v>43900</v>
      </c>
      <c r="CT52" t="s">
        <v>941</v>
      </c>
      <c r="CU52" s="190">
        <v>43887</v>
      </c>
      <c r="CW52" s="190">
        <v>43887</v>
      </c>
      <c r="CX52" s="190">
        <v>43887</v>
      </c>
      <c r="CY52" t="s">
        <v>703</v>
      </c>
      <c r="DI52" t="str">
        <f t="shared" si="0"/>
        <v>Y</v>
      </c>
      <c r="DJ52" t="str">
        <f>_xlfn.IFNA(VLOOKUP(C52,'Order Lookup'!A:C,3,FALSE),"Other")</f>
        <v>ENPARTS</v>
      </c>
    </row>
    <row r="53" spans="1:114" x14ac:dyDescent="0.35">
      <c r="A53" t="s">
        <v>1761</v>
      </c>
      <c r="B53">
        <v>1900355804</v>
      </c>
      <c r="C53" t="s">
        <v>529</v>
      </c>
      <c r="D53" t="s">
        <v>6783</v>
      </c>
      <c r="E53" t="s">
        <v>6784</v>
      </c>
      <c r="F53" t="s">
        <v>2224</v>
      </c>
      <c r="G53" s="190">
        <v>43887</v>
      </c>
      <c r="H53" s="190"/>
      <c r="J53">
        <v>4218</v>
      </c>
      <c r="K53" t="s">
        <v>4</v>
      </c>
      <c r="M53" t="s">
        <v>204</v>
      </c>
      <c r="N53" t="s">
        <v>4</v>
      </c>
      <c r="O53" t="s">
        <v>5055</v>
      </c>
      <c r="Q53" s="190"/>
      <c r="R53" s="190"/>
      <c r="S53">
        <v>43904</v>
      </c>
      <c r="T53">
        <v>0</v>
      </c>
      <c r="U53">
        <v>0</v>
      </c>
      <c r="V53">
        <v>0</v>
      </c>
      <c r="W53">
        <v>0.84</v>
      </c>
      <c r="X53">
        <v>0.84</v>
      </c>
      <c r="Y53">
        <v>0</v>
      </c>
      <c r="AA53">
        <v>0</v>
      </c>
      <c r="AB53">
        <v>0</v>
      </c>
      <c r="AC53">
        <v>0</v>
      </c>
      <c r="AF53">
        <v>0</v>
      </c>
      <c r="AG53">
        <v>0</v>
      </c>
      <c r="AI53">
        <v>-1883.5</v>
      </c>
      <c r="AK53">
        <v>0</v>
      </c>
      <c r="AV53" t="s">
        <v>1517</v>
      </c>
      <c r="BF53" t="s">
        <v>941</v>
      </c>
      <c r="BG53" s="190"/>
      <c r="BH53" s="190"/>
      <c r="BI53" s="190"/>
      <c r="BJ53" s="190"/>
      <c r="BL53" s="190"/>
      <c r="BM53" s="190"/>
      <c r="BN53" s="190"/>
      <c r="BO53" s="190"/>
      <c r="BV53" s="190"/>
      <c r="BX53" s="190"/>
      <c r="BY53" s="190">
        <v>43889</v>
      </c>
      <c r="CH53" s="190">
        <v>43894</v>
      </c>
      <c r="CR53" s="190">
        <v>43895</v>
      </c>
      <c r="CS53">
        <v>43900</v>
      </c>
      <c r="CT53" t="s">
        <v>6631</v>
      </c>
      <c r="CU53" s="190">
        <v>43889</v>
      </c>
      <c r="CW53" s="190">
        <v>43889</v>
      </c>
      <c r="CX53" s="190">
        <v>43889</v>
      </c>
      <c r="CY53" t="s">
        <v>703</v>
      </c>
      <c r="DI53" t="str">
        <f t="shared" si="0"/>
        <v>Y</v>
      </c>
      <c r="DJ53" t="str">
        <f>_xlfn.IFNA(VLOOKUP(C53,'Order Lookup'!A:C,3,FALSE),"Other")</f>
        <v>Other</v>
      </c>
    </row>
    <row r="54" spans="1:114" x14ac:dyDescent="0.35">
      <c r="A54" t="s">
        <v>2228</v>
      </c>
      <c r="B54">
        <v>1902483405</v>
      </c>
      <c r="C54" t="s">
        <v>495</v>
      </c>
      <c r="D54" t="s">
        <v>6628</v>
      </c>
      <c r="E54" t="s">
        <v>6629</v>
      </c>
      <c r="F54" t="s">
        <v>2221</v>
      </c>
      <c r="G54" s="190">
        <v>43893</v>
      </c>
      <c r="H54" s="190"/>
      <c r="J54" t="s">
        <v>6630</v>
      </c>
      <c r="K54" t="s">
        <v>63</v>
      </c>
      <c r="L54" t="s">
        <v>4</v>
      </c>
      <c r="M54" t="s">
        <v>204</v>
      </c>
      <c r="N54" t="s">
        <v>4</v>
      </c>
      <c r="O54" t="s">
        <v>5055</v>
      </c>
      <c r="T54">
        <v>1</v>
      </c>
      <c r="U54">
        <v>0</v>
      </c>
      <c r="V54">
        <v>0</v>
      </c>
      <c r="W54">
        <v>0.01</v>
      </c>
      <c r="X54">
        <v>0.01</v>
      </c>
      <c r="Y54">
        <v>0</v>
      </c>
      <c r="AA54">
        <v>0</v>
      </c>
      <c r="AB54">
        <v>0</v>
      </c>
      <c r="AC54">
        <v>0</v>
      </c>
      <c r="AF54">
        <v>0</v>
      </c>
      <c r="AG54">
        <v>1</v>
      </c>
      <c r="AH54">
        <v>100</v>
      </c>
      <c r="AI54">
        <v>-29.97</v>
      </c>
      <c r="AK54">
        <v>0</v>
      </c>
      <c r="AQ54" t="s">
        <v>712</v>
      </c>
      <c r="AV54" t="s">
        <v>701</v>
      </c>
      <c r="BU54" t="s">
        <v>490</v>
      </c>
      <c r="BV54" s="190">
        <v>43893</v>
      </c>
      <c r="BX54" s="190">
        <v>43893</v>
      </c>
      <c r="BY54" s="190">
        <v>43893</v>
      </c>
      <c r="CH54">
        <v>43896</v>
      </c>
      <c r="CJ54" t="s">
        <v>701</v>
      </c>
      <c r="CR54" s="190">
        <v>43906</v>
      </c>
      <c r="CS54" s="190">
        <v>43906</v>
      </c>
      <c r="CT54" t="s">
        <v>6631</v>
      </c>
      <c r="CU54" s="190">
        <v>43893</v>
      </c>
      <c r="CW54" s="190">
        <v>43893</v>
      </c>
      <c r="CX54" s="190">
        <v>43893</v>
      </c>
      <c r="CY54" t="s">
        <v>601</v>
      </c>
      <c r="DI54" t="str">
        <f t="shared" si="0"/>
        <v>Y</v>
      </c>
      <c r="DJ54" t="str">
        <f>_xlfn.IFNA(VLOOKUP(C54,'Order Lookup'!A:C,3,FALSE),"Other")</f>
        <v>ENPARTS</v>
      </c>
    </row>
    <row r="55" spans="1:114" x14ac:dyDescent="0.35">
      <c r="A55" t="s">
        <v>2223</v>
      </c>
      <c r="B55">
        <v>1902105705</v>
      </c>
      <c r="C55" t="s">
        <v>520</v>
      </c>
      <c r="D55" t="s">
        <v>1799</v>
      </c>
      <c r="E55" t="s">
        <v>6785</v>
      </c>
      <c r="F55" t="s">
        <v>2221</v>
      </c>
      <c r="G55" s="190">
        <v>43901</v>
      </c>
      <c r="H55" s="190"/>
      <c r="K55" t="s">
        <v>4</v>
      </c>
      <c r="L55" t="s">
        <v>5071</v>
      </c>
      <c r="M55" t="s">
        <v>204</v>
      </c>
      <c r="N55" t="s">
        <v>4</v>
      </c>
      <c r="O55" t="s">
        <v>5055</v>
      </c>
      <c r="T55">
        <v>0</v>
      </c>
      <c r="U55">
        <v>0</v>
      </c>
      <c r="V55">
        <v>0</v>
      </c>
      <c r="W55">
        <v>0.01</v>
      </c>
      <c r="X55">
        <v>0.01</v>
      </c>
      <c r="Y55">
        <v>0</v>
      </c>
      <c r="AA55">
        <v>0</v>
      </c>
      <c r="AB55">
        <v>0</v>
      </c>
      <c r="AC55">
        <v>0</v>
      </c>
      <c r="AF55">
        <v>0</v>
      </c>
      <c r="AG55">
        <v>0</v>
      </c>
      <c r="AI55">
        <v>-32.24</v>
      </c>
      <c r="AK55">
        <v>0</v>
      </c>
      <c r="AQ55" t="s">
        <v>654</v>
      </c>
      <c r="AV55" t="s">
        <v>650</v>
      </c>
      <c r="BF55" t="s">
        <v>1617</v>
      </c>
      <c r="BG55">
        <v>43901</v>
      </c>
      <c r="BI55">
        <v>43901</v>
      </c>
      <c r="BK55" t="s">
        <v>5224</v>
      </c>
      <c r="BL55">
        <v>43901</v>
      </c>
      <c r="BN55">
        <v>43901</v>
      </c>
      <c r="BU55" t="s">
        <v>490</v>
      </c>
      <c r="BV55" s="190">
        <v>43902</v>
      </c>
      <c r="BX55" s="190">
        <v>43902</v>
      </c>
      <c r="BY55" s="190">
        <v>43902</v>
      </c>
      <c r="CH55" s="190"/>
      <c r="CJ55" t="s">
        <v>650</v>
      </c>
      <c r="CR55" s="190">
        <v>43907</v>
      </c>
      <c r="CS55" s="190">
        <v>43908</v>
      </c>
      <c r="CT55" t="s">
        <v>5224</v>
      </c>
      <c r="CU55" s="190">
        <v>43901</v>
      </c>
      <c r="CW55" s="190">
        <v>43901</v>
      </c>
      <c r="CX55" s="190">
        <v>43901</v>
      </c>
      <c r="CY55" t="s">
        <v>698</v>
      </c>
      <c r="DI55" t="str">
        <f t="shared" si="0"/>
        <v>Y</v>
      </c>
      <c r="DJ55" t="str">
        <f>_xlfn.IFNA(VLOOKUP(C55,'Order Lookup'!A:C,3,FALSE),"Other")</f>
        <v>Other</v>
      </c>
    </row>
    <row r="56" spans="1:114" x14ac:dyDescent="0.35">
      <c r="A56" t="s">
        <v>1761</v>
      </c>
      <c r="B56">
        <v>1902014305</v>
      </c>
      <c r="C56" t="s">
        <v>501</v>
      </c>
      <c r="D56" t="s">
        <v>6632</v>
      </c>
      <c r="E56" t="s">
        <v>6633</v>
      </c>
      <c r="F56" t="s">
        <v>2221</v>
      </c>
      <c r="G56" s="190">
        <v>43734</v>
      </c>
      <c r="H56" s="190">
        <v>43922</v>
      </c>
      <c r="K56" t="s">
        <v>4</v>
      </c>
      <c r="L56" t="s">
        <v>4</v>
      </c>
      <c r="M56" t="s">
        <v>204</v>
      </c>
      <c r="N56" t="s">
        <v>4</v>
      </c>
      <c r="O56" t="s">
        <v>5388</v>
      </c>
      <c r="Q56" s="190">
        <v>43787</v>
      </c>
      <c r="R56" s="190">
        <v>43788</v>
      </c>
      <c r="T56">
        <v>273290</v>
      </c>
      <c r="U56">
        <v>0</v>
      </c>
      <c r="V56">
        <v>131.19999999999999</v>
      </c>
      <c r="W56">
        <v>136.88</v>
      </c>
      <c r="X56">
        <v>136.88</v>
      </c>
      <c r="Y56">
        <v>0</v>
      </c>
      <c r="AA56">
        <v>0</v>
      </c>
      <c r="AB56">
        <v>0</v>
      </c>
      <c r="AC56">
        <v>0</v>
      </c>
      <c r="AF56">
        <v>0</v>
      </c>
      <c r="AG56">
        <v>51069</v>
      </c>
      <c r="AH56">
        <v>18.687000000000001</v>
      </c>
      <c r="AI56">
        <v>-0.02</v>
      </c>
      <c r="AK56">
        <v>0</v>
      </c>
      <c r="AQ56" t="s">
        <v>701</v>
      </c>
      <c r="AR56" s="190">
        <v>43801</v>
      </c>
      <c r="AS56" s="190">
        <v>43801</v>
      </c>
      <c r="AT56" s="190">
        <v>43861</v>
      </c>
      <c r="AU56" s="190">
        <v>43861</v>
      </c>
      <c r="AV56" t="s">
        <v>699</v>
      </c>
      <c r="AY56" s="190">
        <v>43859</v>
      </c>
      <c r="AZ56" s="190"/>
      <c r="BA56" t="s">
        <v>701</v>
      </c>
      <c r="BD56">
        <v>43860</v>
      </c>
      <c r="BF56" t="s">
        <v>582</v>
      </c>
      <c r="BG56" s="190">
        <v>43874</v>
      </c>
      <c r="BH56" s="190">
        <v>43874</v>
      </c>
      <c r="BI56" s="190">
        <v>43887</v>
      </c>
      <c r="BJ56" s="190">
        <v>43887</v>
      </c>
      <c r="BK56" t="s">
        <v>582</v>
      </c>
      <c r="BL56" s="190">
        <v>43888</v>
      </c>
      <c r="BM56" s="190">
        <v>43888</v>
      </c>
      <c r="BN56" s="190">
        <v>43893</v>
      </c>
      <c r="BO56" s="190">
        <v>43893</v>
      </c>
      <c r="BU56" t="s">
        <v>490</v>
      </c>
      <c r="BV56" s="190">
        <v>43901</v>
      </c>
      <c r="BX56" s="190">
        <v>43901</v>
      </c>
      <c r="BY56" s="190">
        <v>43900</v>
      </c>
      <c r="BZ56" t="s">
        <v>582</v>
      </c>
      <c r="CA56">
        <v>43900</v>
      </c>
      <c r="CB56">
        <v>43900</v>
      </c>
      <c r="CC56">
        <v>43900</v>
      </c>
      <c r="CD56">
        <v>43900</v>
      </c>
      <c r="CH56">
        <v>43903</v>
      </c>
      <c r="CJ56" t="s">
        <v>701</v>
      </c>
      <c r="CR56" s="190">
        <v>43924</v>
      </c>
      <c r="CT56" t="s">
        <v>582</v>
      </c>
      <c r="CU56" s="190">
        <v>43900</v>
      </c>
      <c r="CW56" s="190">
        <v>43900</v>
      </c>
      <c r="CX56" s="190">
        <v>43900</v>
      </c>
      <c r="CY56" t="s">
        <v>698</v>
      </c>
      <c r="DI56" t="str">
        <f t="shared" si="0"/>
        <v>Y</v>
      </c>
      <c r="DJ56" t="str">
        <f>_xlfn.IFNA(VLOOKUP(C56,'Order Lookup'!A:C,3,FALSE),"Other")</f>
        <v>ORDER</v>
      </c>
    </row>
    <row r="57" spans="1:114" x14ac:dyDescent="0.35">
      <c r="A57" t="s">
        <v>1761</v>
      </c>
      <c r="B57">
        <v>1902014306</v>
      </c>
      <c r="C57" t="s">
        <v>501</v>
      </c>
      <c r="D57" t="s">
        <v>6632</v>
      </c>
      <c r="E57" t="s">
        <v>6633</v>
      </c>
      <c r="F57" t="s">
        <v>2221</v>
      </c>
      <c r="G57" s="190">
        <v>43734</v>
      </c>
      <c r="H57" s="190">
        <v>43929</v>
      </c>
      <c r="K57" t="s">
        <v>4</v>
      </c>
      <c r="L57" t="s">
        <v>4</v>
      </c>
      <c r="M57" t="s">
        <v>204</v>
      </c>
      <c r="N57" t="s">
        <v>4</v>
      </c>
      <c r="O57" t="s">
        <v>5388</v>
      </c>
      <c r="Q57" s="190">
        <v>43787</v>
      </c>
      <c r="R57" s="190">
        <v>43788</v>
      </c>
      <c r="T57">
        <v>1110259</v>
      </c>
      <c r="U57">
        <v>0</v>
      </c>
      <c r="V57">
        <v>439.42</v>
      </c>
      <c r="W57">
        <v>449.3</v>
      </c>
      <c r="X57">
        <v>449.3</v>
      </c>
      <c r="Y57">
        <v>0</v>
      </c>
      <c r="AA57">
        <v>41.85</v>
      </c>
      <c r="AB57">
        <v>0</v>
      </c>
      <c r="AC57">
        <v>41.85</v>
      </c>
      <c r="AF57">
        <v>0</v>
      </c>
      <c r="AG57">
        <v>141481</v>
      </c>
      <c r="AH57">
        <v>12.743</v>
      </c>
      <c r="AI57">
        <v>0</v>
      </c>
      <c r="AK57">
        <v>0</v>
      </c>
      <c r="AQ57" t="s">
        <v>701</v>
      </c>
      <c r="AR57" s="190">
        <v>43801</v>
      </c>
      <c r="AS57" s="190"/>
      <c r="AT57" s="190">
        <v>43861</v>
      </c>
      <c r="AU57" s="190"/>
      <c r="AV57" t="s">
        <v>699</v>
      </c>
      <c r="AY57" s="190">
        <v>43859</v>
      </c>
      <c r="AZ57" s="190"/>
      <c r="BA57" t="s">
        <v>701</v>
      </c>
      <c r="BD57">
        <v>43860</v>
      </c>
      <c r="BF57" t="s">
        <v>582</v>
      </c>
      <c r="BG57" s="190">
        <v>43874</v>
      </c>
      <c r="BH57" s="190">
        <v>43874</v>
      </c>
      <c r="BI57" s="190">
        <v>43887</v>
      </c>
      <c r="BJ57" s="190">
        <v>43887</v>
      </c>
      <c r="BK57" t="s">
        <v>582</v>
      </c>
      <c r="BL57" s="190">
        <v>43888</v>
      </c>
      <c r="BM57" s="190">
        <v>43888</v>
      </c>
      <c r="BN57" s="190">
        <v>43893</v>
      </c>
      <c r="BO57" s="190">
        <v>43893</v>
      </c>
      <c r="BU57" t="s">
        <v>490</v>
      </c>
      <c r="BV57" s="190">
        <v>43921</v>
      </c>
      <c r="BX57" s="190">
        <v>43901</v>
      </c>
      <c r="BY57" s="190">
        <v>43901</v>
      </c>
      <c r="BZ57" t="s">
        <v>582</v>
      </c>
      <c r="CA57">
        <v>43900</v>
      </c>
      <c r="CB57">
        <v>43900</v>
      </c>
      <c r="CC57">
        <v>43900</v>
      </c>
      <c r="CD57">
        <v>43900</v>
      </c>
      <c r="CF57" s="190"/>
      <c r="CG57" s="190"/>
      <c r="CH57" s="190">
        <v>43906</v>
      </c>
      <c r="CI57" s="190"/>
      <c r="CJ57" t="s">
        <v>701</v>
      </c>
      <c r="CR57" s="190">
        <v>43929</v>
      </c>
      <c r="CT57" t="s">
        <v>582</v>
      </c>
      <c r="CU57" s="190">
        <v>43900</v>
      </c>
      <c r="CW57" s="190">
        <v>43900</v>
      </c>
      <c r="CX57" s="190">
        <v>43901</v>
      </c>
      <c r="CY57" t="s">
        <v>698</v>
      </c>
      <c r="DI57" t="str">
        <f t="shared" si="0"/>
        <v>N</v>
      </c>
      <c r="DJ57" t="str">
        <f>_xlfn.IFNA(VLOOKUP(C57,'Order Lookup'!A:C,3,FALSE),"Other")</f>
        <v>ORDER</v>
      </c>
    </row>
    <row r="58" spans="1:114" x14ac:dyDescent="0.35">
      <c r="A58" t="s">
        <v>1507</v>
      </c>
      <c r="B58">
        <v>2000143201</v>
      </c>
      <c r="C58" t="s">
        <v>594</v>
      </c>
      <c r="D58" t="s">
        <v>3404</v>
      </c>
      <c r="E58" t="s">
        <v>6786</v>
      </c>
      <c r="F58" t="s">
        <v>2221</v>
      </c>
      <c r="G58" s="190">
        <v>43852</v>
      </c>
      <c r="H58" s="190">
        <v>43924</v>
      </c>
      <c r="K58" t="s">
        <v>4</v>
      </c>
      <c r="L58" t="s">
        <v>4</v>
      </c>
      <c r="M58" t="s">
        <v>204</v>
      </c>
      <c r="N58" t="s">
        <v>4</v>
      </c>
      <c r="O58" t="s">
        <v>5388</v>
      </c>
      <c r="Q58">
        <v>43886</v>
      </c>
      <c r="R58">
        <v>43886</v>
      </c>
      <c r="S58" s="190"/>
      <c r="T58">
        <v>21240</v>
      </c>
      <c r="U58">
        <v>0</v>
      </c>
      <c r="V58">
        <v>3.82</v>
      </c>
      <c r="W58">
        <v>3.57</v>
      </c>
      <c r="X58">
        <v>3.57</v>
      </c>
      <c r="Y58">
        <v>60</v>
      </c>
      <c r="AA58">
        <v>92.3</v>
      </c>
      <c r="AB58">
        <v>0</v>
      </c>
      <c r="AC58">
        <v>92.3</v>
      </c>
      <c r="AD58">
        <v>5953</v>
      </c>
      <c r="AE58">
        <v>4050</v>
      </c>
      <c r="AF58">
        <v>0</v>
      </c>
      <c r="AG58">
        <v>6544</v>
      </c>
      <c r="AH58">
        <v>30.81</v>
      </c>
      <c r="AI58">
        <v>0</v>
      </c>
      <c r="AK58">
        <v>28</v>
      </c>
      <c r="AQ58" t="s">
        <v>6723</v>
      </c>
      <c r="AR58">
        <v>43867</v>
      </c>
      <c r="AT58">
        <v>43882</v>
      </c>
      <c r="AU58">
        <v>43878</v>
      </c>
      <c r="AV58" t="s">
        <v>701</v>
      </c>
      <c r="AW58">
        <v>43874</v>
      </c>
      <c r="AY58">
        <v>43874</v>
      </c>
      <c r="AZ58">
        <v>43871</v>
      </c>
      <c r="BA58" t="s">
        <v>6723</v>
      </c>
      <c r="BB58">
        <v>43875</v>
      </c>
      <c r="BD58">
        <v>43875</v>
      </c>
      <c r="BE58">
        <v>43871</v>
      </c>
      <c r="BF58" t="s">
        <v>1586</v>
      </c>
      <c r="BG58" s="190">
        <v>43885</v>
      </c>
      <c r="BH58" s="190">
        <v>43885</v>
      </c>
      <c r="BI58" s="190">
        <v>43889</v>
      </c>
      <c r="BJ58" s="190">
        <v>43889</v>
      </c>
      <c r="BK58" t="s">
        <v>582</v>
      </c>
      <c r="BL58" s="190">
        <v>43894</v>
      </c>
      <c r="BM58" s="190">
        <v>43894</v>
      </c>
      <c r="BN58" s="190">
        <v>43895</v>
      </c>
      <c r="BO58" s="190">
        <v>43895</v>
      </c>
      <c r="BU58" t="s">
        <v>490</v>
      </c>
      <c r="BV58" s="190">
        <v>43903</v>
      </c>
      <c r="BX58" s="190">
        <v>43903</v>
      </c>
      <c r="BY58" s="190">
        <v>43903</v>
      </c>
      <c r="BZ58" t="s">
        <v>1586</v>
      </c>
      <c r="CA58">
        <v>43896</v>
      </c>
      <c r="CC58">
        <v>43896</v>
      </c>
      <c r="CD58">
        <v>43896</v>
      </c>
      <c r="CH58" s="190">
        <v>43908</v>
      </c>
      <c r="CJ58" t="s">
        <v>2222</v>
      </c>
      <c r="CR58" s="190">
        <v>43924</v>
      </c>
      <c r="CS58" s="190"/>
      <c r="CT58" t="s">
        <v>1586</v>
      </c>
      <c r="CU58" s="190">
        <v>43902</v>
      </c>
      <c r="CW58" s="190">
        <v>43902</v>
      </c>
      <c r="CX58" s="190">
        <v>43902</v>
      </c>
      <c r="CY58" t="s">
        <v>754</v>
      </c>
      <c r="CZ58">
        <v>43854</v>
      </c>
      <c r="DA58">
        <v>43854</v>
      </c>
      <c r="DB58">
        <v>43865</v>
      </c>
      <c r="DC58">
        <v>43866</v>
      </c>
      <c r="DI58" t="str">
        <f t="shared" si="0"/>
        <v>Y</v>
      </c>
      <c r="DJ58" t="str">
        <f>_xlfn.IFNA(VLOOKUP(C58,'Order Lookup'!A:C,3,FALSE),"Other")</f>
        <v>ORDER</v>
      </c>
    </row>
    <row r="59" spans="1:114" x14ac:dyDescent="0.35">
      <c r="A59" t="s">
        <v>1761</v>
      </c>
      <c r="B59">
        <v>1902014315</v>
      </c>
      <c r="C59" t="s">
        <v>584</v>
      </c>
      <c r="D59" t="s">
        <v>6632</v>
      </c>
      <c r="E59" t="s">
        <v>6633</v>
      </c>
      <c r="F59" t="s">
        <v>2221</v>
      </c>
      <c r="G59" s="190">
        <v>43915</v>
      </c>
      <c r="H59" s="190"/>
      <c r="K59" t="s">
        <v>4</v>
      </c>
      <c r="L59" t="s">
        <v>4</v>
      </c>
      <c r="M59" t="s">
        <v>204</v>
      </c>
      <c r="N59" t="s">
        <v>4</v>
      </c>
      <c r="O59" t="s">
        <v>5388</v>
      </c>
      <c r="T59">
        <v>1</v>
      </c>
      <c r="U59">
        <v>0</v>
      </c>
      <c r="V59">
        <v>0</v>
      </c>
      <c r="W59">
        <v>0.02</v>
      </c>
      <c r="X59">
        <v>0.02</v>
      </c>
      <c r="Y59">
        <v>0</v>
      </c>
      <c r="AA59">
        <v>0</v>
      </c>
      <c r="AB59">
        <v>0</v>
      </c>
      <c r="AC59">
        <v>0</v>
      </c>
      <c r="AF59">
        <v>0</v>
      </c>
      <c r="AG59">
        <v>1</v>
      </c>
      <c r="AH59">
        <v>100</v>
      </c>
      <c r="AI59">
        <v>0</v>
      </c>
      <c r="AK59">
        <v>0</v>
      </c>
      <c r="AQ59" t="s">
        <v>701</v>
      </c>
      <c r="AV59" t="s">
        <v>699</v>
      </c>
      <c r="BF59" t="s">
        <v>1513</v>
      </c>
      <c r="BG59">
        <v>43915</v>
      </c>
      <c r="BH59">
        <v>43915</v>
      </c>
      <c r="BI59">
        <v>43915</v>
      </c>
      <c r="BJ59">
        <v>43915</v>
      </c>
      <c r="BK59" t="s">
        <v>1513</v>
      </c>
      <c r="BL59">
        <v>43915</v>
      </c>
      <c r="BM59">
        <v>43915</v>
      </c>
      <c r="BN59">
        <v>43915</v>
      </c>
      <c r="BO59">
        <v>43915</v>
      </c>
      <c r="BU59" t="s">
        <v>490</v>
      </c>
      <c r="BV59" s="190">
        <v>43915</v>
      </c>
      <c r="BX59" s="190">
        <v>43915</v>
      </c>
      <c r="BY59" s="190">
        <v>43915</v>
      </c>
      <c r="CH59" s="190">
        <v>43920</v>
      </c>
      <c r="CJ59" t="s">
        <v>701</v>
      </c>
      <c r="CR59" s="190">
        <v>43929</v>
      </c>
      <c r="CS59" s="190"/>
      <c r="CT59" t="s">
        <v>582</v>
      </c>
      <c r="CU59" s="190">
        <v>43915</v>
      </c>
      <c r="CW59" s="190">
        <v>43915</v>
      </c>
      <c r="CX59" s="190">
        <v>43915</v>
      </c>
      <c r="CY59" t="s">
        <v>698</v>
      </c>
      <c r="DI59" t="str">
        <f t="shared" si="0"/>
        <v>Y</v>
      </c>
      <c r="DJ59" t="str">
        <f>_xlfn.IFNA(VLOOKUP(C59,'Order Lookup'!A:C,3,FALSE),"Other")</f>
        <v>ENPARTS</v>
      </c>
    </row>
    <row r="60" spans="1:114" x14ac:dyDescent="0.35">
      <c r="A60" t="s">
        <v>2227</v>
      </c>
      <c r="B60">
        <v>1900959306</v>
      </c>
      <c r="C60" t="s">
        <v>584</v>
      </c>
      <c r="D60" t="s">
        <v>6639</v>
      </c>
      <c r="E60" t="s">
        <v>6787</v>
      </c>
      <c r="F60" t="s">
        <v>2221</v>
      </c>
      <c r="G60" s="190">
        <v>43892</v>
      </c>
      <c r="H60" s="190"/>
      <c r="K60" t="s">
        <v>281</v>
      </c>
      <c r="L60" t="s">
        <v>4</v>
      </c>
      <c r="M60" t="s">
        <v>204</v>
      </c>
      <c r="N60" t="s">
        <v>4</v>
      </c>
      <c r="O60" t="s">
        <v>5747</v>
      </c>
      <c r="Q60" s="190"/>
      <c r="R60" s="190"/>
      <c r="T60">
        <v>1</v>
      </c>
      <c r="U60">
        <v>0</v>
      </c>
      <c r="V60">
        <v>0</v>
      </c>
      <c r="W60">
        <v>0.11</v>
      </c>
      <c r="X60">
        <v>0.11</v>
      </c>
      <c r="Y60">
        <v>0</v>
      </c>
      <c r="AA60">
        <v>0</v>
      </c>
      <c r="AB60">
        <v>0</v>
      </c>
      <c r="AC60">
        <v>0</v>
      </c>
      <c r="AF60">
        <v>0</v>
      </c>
      <c r="AG60">
        <v>1</v>
      </c>
      <c r="AH60">
        <v>100</v>
      </c>
      <c r="AI60">
        <v>-330.15</v>
      </c>
      <c r="AK60">
        <v>0</v>
      </c>
      <c r="AQ60" t="s">
        <v>699</v>
      </c>
      <c r="AR60" s="190"/>
      <c r="AS60" s="190"/>
      <c r="AT60" s="190"/>
      <c r="AU60" s="190"/>
      <c r="AV60" t="s">
        <v>729</v>
      </c>
      <c r="AW60" s="190"/>
      <c r="AX60" s="190"/>
      <c r="AY60" s="190"/>
      <c r="AZ60" s="190"/>
      <c r="BB60" s="190"/>
      <c r="BC60" s="190"/>
      <c r="BD60" s="190"/>
      <c r="BE60" s="190"/>
      <c r="BG60" s="190"/>
      <c r="BH60" s="190"/>
      <c r="BI60" s="190"/>
      <c r="BJ60" s="190"/>
      <c r="BL60" s="190"/>
      <c r="BM60" s="190"/>
      <c r="BN60" s="190"/>
      <c r="BO60" s="190"/>
      <c r="BU60" t="s">
        <v>490</v>
      </c>
      <c r="BV60" s="190">
        <v>43892</v>
      </c>
      <c r="BX60" s="190">
        <v>43892</v>
      </c>
      <c r="BY60" s="190">
        <v>43892</v>
      </c>
      <c r="CA60" s="190"/>
      <c r="CB60" s="190"/>
      <c r="CC60" s="190"/>
      <c r="CD60" s="190"/>
      <c r="CH60" s="190"/>
      <c r="CJ60" t="s">
        <v>729</v>
      </c>
      <c r="CR60" s="190">
        <v>43896</v>
      </c>
      <c r="CS60">
        <v>43895</v>
      </c>
      <c r="CT60" t="s">
        <v>6631</v>
      </c>
      <c r="CU60" s="190">
        <v>43893</v>
      </c>
      <c r="CW60" s="190">
        <v>43893</v>
      </c>
      <c r="CX60" s="190">
        <v>43892</v>
      </c>
      <c r="CY60" t="s">
        <v>541</v>
      </c>
      <c r="CZ60" s="190"/>
      <c r="DA60" s="190"/>
      <c r="DB60" s="190"/>
      <c r="DC60" s="190"/>
      <c r="DI60" t="str">
        <f t="shared" si="0"/>
        <v>Y</v>
      </c>
      <c r="DJ60" t="str">
        <f>_xlfn.IFNA(VLOOKUP(C60,'Order Lookup'!A:C,3,FALSE),"Other")</f>
        <v>ENPARTS</v>
      </c>
    </row>
    <row r="61" spans="1:114" x14ac:dyDescent="0.35">
      <c r="A61" t="s">
        <v>2229</v>
      </c>
      <c r="B61">
        <v>1900210616</v>
      </c>
      <c r="C61" t="s">
        <v>584</v>
      </c>
      <c r="D61" t="s">
        <v>6634</v>
      </c>
      <c r="E61" t="s">
        <v>6635</v>
      </c>
      <c r="F61" t="s">
        <v>2221</v>
      </c>
      <c r="G61" s="190">
        <v>43909</v>
      </c>
      <c r="H61" s="190"/>
      <c r="K61" t="s">
        <v>227</v>
      </c>
      <c r="L61" t="s">
        <v>5042</v>
      </c>
      <c r="M61" t="s">
        <v>204</v>
      </c>
      <c r="N61" t="s">
        <v>4</v>
      </c>
      <c r="O61" t="s">
        <v>5747</v>
      </c>
      <c r="Q61" s="190"/>
      <c r="R61" s="190"/>
      <c r="T61">
        <v>200</v>
      </c>
      <c r="U61">
        <v>139.71</v>
      </c>
      <c r="V61">
        <v>0.05</v>
      </c>
      <c r="W61">
        <v>0.04</v>
      </c>
      <c r="X61">
        <v>0.04</v>
      </c>
      <c r="Y61">
        <v>0</v>
      </c>
      <c r="AA61">
        <v>0</v>
      </c>
      <c r="AB61">
        <v>0</v>
      </c>
      <c r="AC61">
        <v>0</v>
      </c>
      <c r="AF61">
        <v>0</v>
      </c>
      <c r="AG61">
        <v>20</v>
      </c>
      <c r="AH61">
        <v>10</v>
      </c>
      <c r="AI61">
        <v>-19.97</v>
      </c>
      <c r="AK61">
        <v>0</v>
      </c>
      <c r="AQ61" t="s">
        <v>553</v>
      </c>
      <c r="AR61" s="190"/>
      <c r="AS61" s="190"/>
      <c r="AT61" s="190"/>
      <c r="AU61" s="190"/>
      <c r="AV61" t="s">
        <v>650</v>
      </c>
      <c r="AW61" s="190"/>
      <c r="AX61" s="190"/>
      <c r="AY61" s="190"/>
      <c r="AZ61" s="190"/>
      <c r="BB61" s="190"/>
      <c r="BC61" s="190"/>
      <c r="BD61" s="190"/>
      <c r="BE61" s="190"/>
      <c r="BG61" s="190"/>
      <c r="BH61" s="190"/>
      <c r="BI61" s="190"/>
      <c r="BJ61" s="190"/>
      <c r="BL61" s="190"/>
      <c r="BM61" s="190"/>
      <c r="BN61" s="190"/>
      <c r="BO61" s="190"/>
      <c r="BU61" t="s">
        <v>490</v>
      </c>
      <c r="BV61" s="190">
        <v>43909</v>
      </c>
      <c r="BX61" s="190">
        <v>43909</v>
      </c>
      <c r="BY61" s="190">
        <v>43909</v>
      </c>
      <c r="CA61" s="190"/>
      <c r="CB61" s="190"/>
      <c r="CC61" s="190"/>
      <c r="CD61" s="190"/>
      <c r="CH61" s="190">
        <v>43913</v>
      </c>
      <c r="CJ61" t="s">
        <v>6636</v>
      </c>
      <c r="CR61" s="190">
        <v>43914</v>
      </c>
      <c r="CS61">
        <v>43915</v>
      </c>
      <c r="CT61" t="s">
        <v>6631</v>
      </c>
      <c r="CU61" s="190">
        <v>43909</v>
      </c>
      <c r="CW61" s="190">
        <v>43909</v>
      </c>
      <c r="CX61" s="190">
        <v>43909</v>
      </c>
      <c r="CY61" t="s">
        <v>624</v>
      </c>
      <c r="CZ61" s="190"/>
      <c r="DA61" s="190"/>
      <c r="DB61" s="190"/>
      <c r="DC61" s="190"/>
      <c r="DI61" t="str">
        <f t="shared" si="0"/>
        <v>Y</v>
      </c>
      <c r="DJ61" t="str">
        <f>_xlfn.IFNA(VLOOKUP(C61,'Order Lookup'!A:C,3,FALSE),"Other")</f>
        <v>ENPARTS</v>
      </c>
    </row>
    <row r="62" spans="1:114" x14ac:dyDescent="0.35">
      <c r="A62" t="s">
        <v>2229</v>
      </c>
      <c r="B62">
        <v>1901893303</v>
      </c>
      <c r="C62" t="s">
        <v>600</v>
      </c>
      <c r="D62" t="s">
        <v>1332</v>
      </c>
      <c r="E62" t="s">
        <v>6780</v>
      </c>
      <c r="F62" t="s">
        <v>2073</v>
      </c>
      <c r="G62" s="190">
        <v>43719</v>
      </c>
      <c r="H62">
        <v>43962</v>
      </c>
      <c r="K62" t="s">
        <v>63</v>
      </c>
      <c r="L62" t="s">
        <v>162</v>
      </c>
      <c r="M62" t="s">
        <v>204</v>
      </c>
      <c r="N62" t="s">
        <v>4</v>
      </c>
      <c r="O62" t="s">
        <v>5700</v>
      </c>
      <c r="Q62">
        <v>43719</v>
      </c>
      <c r="R62">
        <v>43720</v>
      </c>
      <c r="S62" s="190"/>
      <c r="T62">
        <v>164910.60999999999</v>
      </c>
      <c r="U62">
        <v>0</v>
      </c>
      <c r="V62">
        <v>30.13</v>
      </c>
      <c r="W62">
        <v>0</v>
      </c>
      <c r="X62">
        <v>0</v>
      </c>
      <c r="Y62">
        <v>0</v>
      </c>
      <c r="AA62">
        <v>0</v>
      </c>
      <c r="AB62">
        <v>0</v>
      </c>
      <c r="AC62">
        <v>0</v>
      </c>
      <c r="AF62">
        <v>0</v>
      </c>
      <c r="AG62">
        <v>57581.61</v>
      </c>
      <c r="AH62">
        <v>34.917000000000002</v>
      </c>
      <c r="AI62">
        <v>0</v>
      </c>
      <c r="AK62">
        <v>36</v>
      </c>
      <c r="AQ62" t="s">
        <v>1074</v>
      </c>
      <c r="AV62" t="s">
        <v>1074</v>
      </c>
      <c r="BF62" t="s">
        <v>840</v>
      </c>
      <c r="BG62" s="190">
        <v>43858</v>
      </c>
      <c r="BH62">
        <v>43858</v>
      </c>
      <c r="BI62" s="190">
        <v>43886</v>
      </c>
      <c r="BJ62">
        <v>43886</v>
      </c>
      <c r="BK62" t="s">
        <v>2301</v>
      </c>
      <c r="BL62" s="190">
        <v>43888</v>
      </c>
      <c r="BM62">
        <v>43888</v>
      </c>
      <c r="BN62" s="190">
        <v>43901</v>
      </c>
      <c r="BO62">
        <v>43901</v>
      </c>
      <c r="BU62" t="s">
        <v>490</v>
      </c>
      <c r="BV62" s="190">
        <v>43929</v>
      </c>
      <c r="BX62" s="190">
        <v>43937</v>
      </c>
      <c r="BY62" s="190"/>
      <c r="CJ62" t="s">
        <v>2244</v>
      </c>
      <c r="CR62" s="190">
        <v>43969</v>
      </c>
      <c r="CS62" s="190"/>
      <c r="CT62" t="s">
        <v>840</v>
      </c>
      <c r="CU62" s="190">
        <v>43936</v>
      </c>
      <c r="CW62" s="190">
        <v>43936</v>
      </c>
      <c r="CX62" s="190">
        <v>43913</v>
      </c>
      <c r="CY62" t="s">
        <v>601</v>
      </c>
      <c r="DI62" t="str">
        <f t="shared" si="0"/>
        <v>Y</v>
      </c>
      <c r="DJ62" t="str">
        <f>_xlfn.IFNA(VLOOKUP(C62,'Order Lookup'!A:C,3,FALSE),"Other")</f>
        <v>ORDER</v>
      </c>
    </row>
    <row r="63" spans="1:114" x14ac:dyDescent="0.35">
      <c r="A63" t="s">
        <v>1507</v>
      </c>
      <c r="B63">
        <v>2000012801</v>
      </c>
      <c r="C63" t="s">
        <v>501</v>
      </c>
      <c r="D63" t="s">
        <v>6788</v>
      </c>
      <c r="E63" t="s">
        <v>6789</v>
      </c>
      <c r="F63" t="s">
        <v>2073</v>
      </c>
      <c r="G63" s="190">
        <v>43836</v>
      </c>
      <c r="H63" s="190">
        <v>43943</v>
      </c>
      <c r="J63" t="s">
        <v>6790</v>
      </c>
      <c r="K63" t="s">
        <v>4</v>
      </c>
      <c r="L63" t="s">
        <v>5071</v>
      </c>
      <c r="M63" t="s">
        <v>204</v>
      </c>
      <c r="N63" t="s">
        <v>4</v>
      </c>
      <c r="O63" t="s">
        <v>5700</v>
      </c>
      <c r="Q63" s="190">
        <v>43886</v>
      </c>
      <c r="R63" s="190">
        <v>43887</v>
      </c>
      <c r="T63">
        <v>170209</v>
      </c>
      <c r="U63">
        <v>0</v>
      </c>
      <c r="V63">
        <v>49.02</v>
      </c>
      <c r="W63">
        <v>0</v>
      </c>
      <c r="X63">
        <v>0</v>
      </c>
      <c r="Y63">
        <v>232</v>
      </c>
      <c r="AA63">
        <v>261.3</v>
      </c>
      <c r="AB63">
        <v>0</v>
      </c>
      <c r="AC63">
        <v>261.3</v>
      </c>
      <c r="AD63">
        <v>40371</v>
      </c>
      <c r="AE63">
        <v>25520</v>
      </c>
      <c r="AF63">
        <v>0</v>
      </c>
      <c r="AG63">
        <v>46271</v>
      </c>
      <c r="AH63">
        <v>27.184999999999999</v>
      </c>
      <c r="AI63">
        <v>0</v>
      </c>
      <c r="AK63">
        <v>24</v>
      </c>
      <c r="AQ63" t="s">
        <v>691</v>
      </c>
      <c r="AR63">
        <v>43867</v>
      </c>
      <c r="AS63">
        <v>43867</v>
      </c>
      <c r="AT63">
        <v>43881</v>
      </c>
      <c r="AU63">
        <v>43880</v>
      </c>
      <c r="AV63" t="s">
        <v>650</v>
      </c>
      <c r="AW63">
        <v>43879</v>
      </c>
      <c r="AY63">
        <v>43879</v>
      </c>
      <c r="BA63" t="s">
        <v>691</v>
      </c>
      <c r="BB63">
        <v>43875</v>
      </c>
      <c r="BC63">
        <v>43875</v>
      </c>
      <c r="BD63">
        <v>43875</v>
      </c>
      <c r="BE63">
        <v>43875</v>
      </c>
      <c r="BF63" t="s">
        <v>767</v>
      </c>
      <c r="BG63">
        <v>43887</v>
      </c>
      <c r="BH63">
        <v>43887</v>
      </c>
      <c r="BI63">
        <v>43896</v>
      </c>
      <c r="BJ63">
        <v>43896</v>
      </c>
      <c r="BK63" t="s">
        <v>2262</v>
      </c>
      <c r="BL63">
        <v>43906</v>
      </c>
      <c r="BM63">
        <v>43906</v>
      </c>
      <c r="BN63">
        <v>43909</v>
      </c>
      <c r="BO63">
        <v>43909</v>
      </c>
      <c r="BU63" t="s">
        <v>490</v>
      </c>
      <c r="BV63">
        <v>43922</v>
      </c>
      <c r="BX63">
        <v>43922</v>
      </c>
      <c r="BZ63" t="s">
        <v>767</v>
      </c>
      <c r="CA63">
        <v>43910</v>
      </c>
      <c r="CB63">
        <v>43910</v>
      </c>
      <c r="CC63">
        <v>43910</v>
      </c>
      <c r="CD63">
        <v>43910</v>
      </c>
      <c r="CJ63" t="s">
        <v>650</v>
      </c>
      <c r="CR63">
        <v>43943</v>
      </c>
      <c r="CT63" t="s">
        <v>2001</v>
      </c>
      <c r="CU63" s="190">
        <v>43921</v>
      </c>
      <c r="CW63" s="190">
        <v>43921</v>
      </c>
      <c r="CX63" s="190">
        <v>43917</v>
      </c>
      <c r="CY63" t="s">
        <v>754</v>
      </c>
      <c r="CZ63">
        <v>43857</v>
      </c>
      <c r="DA63">
        <v>43857</v>
      </c>
      <c r="DB63">
        <v>43864</v>
      </c>
      <c r="DC63">
        <v>43858</v>
      </c>
      <c r="DI63" t="str">
        <f t="shared" si="0"/>
        <v>Y</v>
      </c>
      <c r="DJ63" t="str">
        <f>_xlfn.IFNA(VLOOKUP(C63,'Order Lookup'!A:C,3,FALSE),"Other")</f>
        <v>ORDER</v>
      </c>
    </row>
    <row r="64" spans="1:114" x14ac:dyDescent="0.35">
      <c r="A64" t="s">
        <v>2227</v>
      </c>
      <c r="B64">
        <v>1902444801</v>
      </c>
      <c r="C64" t="s">
        <v>501</v>
      </c>
      <c r="D64" t="s">
        <v>6639</v>
      </c>
      <c r="E64" t="s">
        <v>6791</v>
      </c>
      <c r="F64" t="s">
        <v>2073</v>
      </c>
      <c r="G64" s="190">
        <v>43781</v>
      </c>
      <c r="H64" s="190">
        <v>43969</v>
      </c>
      <c r="K64" t="s">
        <v>4</v>
      </c>
      <c r="L64" t="s">
        <v>309</v>
      </c>
      <c r="M64" t="s">
        <v>5394</v>
      </c>
      <c r="N64" t="s">
        <v>4</v>
      </c>
      <c r="O64" t="s">
        <v>5053</v>
      </c>
      <c r="P64" t="s">
        <v>6792</v>
      </c>
      <c r="Q64">
        <v>43802</v>
      </c>
      <c r="R64">
        <v>43803</v>
      </c>
      <c r="T64">
        <v>432041.35</v>
      </c>
      <c r="U64">
        <v>0</v>
      </c>
      <c r="V64">
        <v>127.44</v>
      </c>
      <c r="W64">
        <v>0</v>
      </c>
      <c r="X64">
        <v>0</v>
      </c>
      <c r="Y64">
        <v>228</v>
      </c>
      <c r="AA64">
        <v>340.5</v>
      </c>
      <c r="AB64">
        <v>0</v>
      </c>
      <c r="AC64">
        <v>340.5</v>
      </c>
      <c r="AF64">
        <v>0</v>
      </c>
      <c r="AG64">
        <v>102239.35</v>
      </c>
      <c r="AH64">
        <v>23.664000000000001</v>
      </c>
      <c r="AI64">
        <v>0</v>
      </c>
      <c r="AK64">
        <v>22.4</v>
      </c>
      <c r="AQ64" t="s">
        <v>756</v>
      </c>
      <c r="AR64" s="190">
        <v>43838</v>
      </c>
      <c r="AS64" s="190">
        <v>43838</v>
      </c>
      <c r="AT64" s="190">
        <v>43846</v>
      </c>
      <c r="AU64" s="190">
        <v>43845</v>
      </c>
      <c r="AV64" t="s">
        <v>729</v>
      </c>
      <c r="AW64" s="190">
        <v>43844</v>
      </c>
      <c r="AX64">
        <v>43844</v>
      </c>
      <c r="AY64" s="190">
        <v>43845</v>
      </c>
      <c r="AZ64">
        <v>43844</v>
      </c>
      <c r="BA64" t="s">
        <v>951</v>
      </c>
      <c r="BB64" s="190">
        <v>43846</v>
      </c>
      <c r="BC64" s="190">
        <v>43846</v>
      </c>
      <c r="BD64" s="190">
        <v>43847</v>
      </c>
      <c r="BE64" s="190">
        <v>43847</v>
      </c>
      <c r="BF64" t="s">
        <v>741</v>
      </c>
      <c r="BG64" s="190">
        <v>43857</v>
      </c>
      <c r="BH64" s="190">
        <v>43857</v>
      </c>
      <c r="BI64" s="190">
        <v>43872</v>
      </c>
      <c r="BJ64" s="190"/>
      <c r="BK64" t="s">
        <v>555</v>
      </c>
      <c r="BL64" s="190">
        <v>43878</v>
      </c>
      <c r="BM64" s="190">
        <v>43878</v>
      </c>
      <c r="BN64" s="190">
        <v>43885</v>
      </c>
      <c r="BO64" s="190"/>
      <c r="BU64" t="s">
        <v>490</v>
      </c>
      <c r="BV64" s="190">
        <v>43922</v>
      </c>
      <c r="BX64" s="190">
        <v>43922</v>
      </c>
      <c r="BZ64" t="s">
        <v>741</v>
      </c>
      <c r="CA64" s="190">
        <v>43892</v>
      </c>
      <c r="CB64" s="190">
        <v>43853</v>
      </c>
      <c r="CC64" s="190">
        <v>43895</v>
      </c>
      <c r="CD64" s="190">
        <v>43874</v>
      </c>
      <c r="CJ64" t="s">
        <v>729</v>
      </c>
      <c r="CR64">
        <v>43969</v>
      </c>
      <c r="CT64" t="s">
        <v>741</v>
      </c>
      <c r="CU64" s="190">
        <v>43895</v>
      </c>
      <c r="CW64" s="190">
        <v>43895</v>
      </c>
      <c r="CX64" s="190">
        <v>43893</v>
      </c>
      <c r="CY64" t="s">
        <v>696</v>
      </c>
      <c r="CZ64" s="190">
        <v>43784</v>
      </c>
      <c r="DA64" s="190">
        <v>43784</v>
      </c>
      <c r="DB64" s="190">
        <v>43801</v>
      </c>
      <c r="DC64" s="190">
        <v>43801</v>
      </c>
      <c r="DI64" t="str">
        <f t="shared" si="0"/>
        <v>Y</v>
      </c>
      <c r="DJ64" t="str">
        <f>_xlfn.IFNA(VLOOKUP(C64,'Order Lookup'!A:C,3,FALSE),"Other")</f>
        <v>ORDER</v>
      </c>
    </row>
    <row r="65" spans="1:114" x14ac:dyDescent="0.35">
      <c r="A65" t="s">
        <v>2220</v>
      </c>
      <c r="B65">
        <v>1901002808</v>
      </c>
      <c r="C65" t="s">
        <v>529</v>
      </c>
      <c r="D65" t="s">
        <v>731</v>
      </c>
      <c r="E65" t="s">
        <v>6793</v>
      </c>
      <c r="F65" t="s">
        <v>2224</v>
      </c>
      <c r="G65" s="190">
        <v>43886</v>
      </c>
      <c r="H65" s="190"/>
      <c r="J65">
        <v>190002</v>
      </c>
      <c r="K65" t="s">
        <v>4</v>
      </c>
      <c r="L65" t="s">
        <v>4</v>
      </c>
      <c r="M65" t="s">
        <v>5394</v>
      </c>
      <c r="N65" t="s">
        <v>4</v>
      </c>
      <c r="O65" t="s">
        <v>5053</v>
      </c>
      <c r="Q65" s="190"/>
      <c r="R65" s="190"/>
      <c r="S65">
        <v>43904</v>
      </c>
      <c r="T65">
        <v>0</v>
      </c>
      <c r="U65">
        <v>0</v>
      </c>
      <c r="V65">
        <v>0</v>
      </c>
      <c r="W65">
        <v>0.66</v>
      </c>
      <c r="X65">
        <v>0.66</v>
      </c>
      <c r="Y65">
        <v>0</v>
      </c>
      <c r="AA65">
        <v>0</v>
      </c>
      <c r="AB65">
        <v>0</v>
      </c>
      <c r="AC65">
        <v>0</v>
      </c>
      <c r="AF65">
        <v>0</v>
      </c>
      <c r="AG65">
        <v>0</v>
      </c>
      <c r="AI65">
        <v>-1176.06</v>
      </c>
      <c r="AK65">
        <v>0</v>
      </c>
      <c r="AQ65" t="s">
        <v>701</v>
      </c>
      <c r="AR65" s="190"/>
      <c r="AS65" s="190"/>
      <c r="AT65" s="190"/>
      <c r="AV65" t="s">
        <v>699</v>
      </c>
      <c r="AY65" s="190"/>
      <c r="BD65" s="190"/>
      <c r="BG65" s="190"/>
      <c r="BH65" s="190"/>
      <c r="BI65" s="190"/>
      <c r="BJ65" s="190"/>
      <c r="BL65" s="190"/>
      <c r="BM65" s="190"/>
      <c r="BN65" s="190"/>
      <c r="BO65" s="190"/>
      <c r="BU65" t="s">
        <v>490</v>
      </c>
      <c r="BV65" s="190">
        <v>43886</v>
      </c>
      <c r="BX65" s="190">
        <v>43886</v>
      </c>
      <c r="BY65" s="190">
        <v>43886</v>
      </c>
      <c r="CA65" s="190"/>
      <c r="CB65" s="190"/>
      <c r="CC65" s="190"/>
      <c r="CD65" s="190"/>
      <c r="CH65" s="190">
        <v>43889</v>
      </c>
      <c r="CJ65" t="s">
        <v>2222</v>
      </c>
      <c r="CR65" s="190">
        <v>43889</v>
      </c>
      <c r="CS65">
        <v>43889</v>
      </c>
      <c r="CT65" t="s">
        <v>554</v>
      </c>
      <c r="CU65" s="190">
        <v>43886</v>
      </c>
      <c r="CW65" s="190">
        <v>43886</v>
      </c>
      <c r="CX65" s="190">
        <v>43886</v>
      </c>
      <c r="CY65" t="s">
        <v>696</v>
      </c>
      <c r="DI65" t="str">
        <f t="shared" si="0"/>
        <v>Y</v>
      </c>
      <c r="DJ65" t="str">
        <f>_xlfn.IFNA(VLOOKUP(C65,'Order Lookup'!A:C,3,FALSE),"Other")</f>
        <v>Other</v>
      </c>
    </row>
    <row r="66" spans="1:114" x14ac:dyDescent="0.35">
      <c r="A66" t="s">
        <v>1507</v>
      </c>
      <c r="B66">
        <v>1902215802</v>
      </c>
      <c r="C66" t="s">
        <v>580</v>
      </c>
      <c r="D66" t="s">
        <v>765</v>
      </c>
      <c r="E66" t="s">
        <v>6637</v>
      </c>
      <c r="F66" t="s">
        <v>2224</v>
      </c>
      <c r="G66" s="190">
        <v>43760</v>
      </c>
      <c r="H66" s="190">
        <v>43906</v>
      </c>
      <c r="J66">
        <v>19087</v>
      </c>
      <c r="K66" t="s">
        <v>4</v>
      </c>
      <c r="L66" t="s">
        <v>5042</v>
      </c>
      <c r="M66" t="s">
        <v>5394</v>
      </c>
      <c r="N66" t="s">
        <v>4</v>
      </c>
      <c r="O66" t="s">
        <v>5055</v>
      </c>
      <c r="Q66" s="190">
        <v>43859</v>
      </c>
      <c r="R66" s="190">
        <v>43859</v>
      </c>
      <c r="S66">
        <v>43917</v>
      </c>
      <c r="T66">
        <v>319345</v>
      </c>
      <c r="U66">
        <v>319345</v>
      </c>
      <c r="V66">
        <v>165.37</v>
      </c>
      <c r="W66">
        <v>154.03</v>
      </c>
      <c r="X66">
        <v>154.03</v>
      </c>
      <c r="Y66">
        <v>0</v>
      </c>
      <c r="AA66">
        <v>0</v>
      </c>
      <c r="AB66">
        <v>0</v>
      </c>
      <c r="AC66">
        <v>0</v>
      </c>
      <c r="AF66">
        <v>0</v>
      </c>
      <c r="AG66">
        <v>42482</v>
      </c>
      <c r="AH66">
        <v>13.303000000000001</v>
      </c>
      <c r="AI66">
        <v>100863.09</v>
      </c>
      <c r="AJ66">
        <v>31.584</v>
      </c>
      <c r="AK66">
        <v>0</v>
      </c>
      <c r="AQ66" t="s">
        <v>570</v>
      </c>
      <c r="AR66" s="190">
        <v>43816</v>
      </c>
      <c r="AS66" s="190">
        <v>43816</v>
      </c>
      <c r="AT66" s="190">
        <v>43847</v>
      </c>
      <c r="AU66">
        <v>43857</v>
      </c>
      <c r="AV66" t="s">
        <v>553</v>
      </c>
      <c r="AY66" s="190">
        <v>43849</v>
      </c>
      <c r="AZ66">
        <v>43849</v>
      </c>
      <c r="BD66" s="190"/>
      <c r="BF66" t="s">
        <v>5751</v>
      </c>
      <c r="BG66" s="190">
        <v>43850</v>
      </c>
      <c r="BH66" s="190">
        <v>43850</v>
      </c>
      <c r="BI66" s="190">
        <v>43865</v>
      </c>
      <c r="BJ66" s="190">
        <v>43865</v>
      </c>
      <c r="BK66" t="s">
        <v>5963</v>
      </c>
      <c r="BL66" s="190">
        <v>43866</v>
      </c>
      <c r="BM66" s="190">
        <v>43866</v>
      </c>
      <c r="BN66" s="190">
        <v>43871</v>
      </c>
      <c r="BO66" s="190">
        <v>43871</v>
      </c>
      <c r="BU66" t="s">
        <v>490</v>
      </c>
      <c r="BV66" s="190">
        <v>43880</v>
      </c>
      <c r="BX66" s="190">
        <v>43885</v>
      </c>
      <c r="BY66" s="190">
        <v>43885</v>
      </c>
      <c r="BZ66" t="s">
        <v>5751</v>
      </c>
      <c r="CA66" s="190">
        <v>43872</v>
      </c>
      <c r="CB66" s="190">
        <v>43872</v>
      </c>
      <c r="CC66" s="190">
        <v>43880</v>
      </c>
      <c r="CD66" s="190">
        <v>43880</v>
      </c>
      <c r="CH66" s="190">
        <v>43888</v>
      </c>
      <c r="CJ66" t="s">
        <v>680</v>
      </c>
      <c r="CR66" s="190">
        <v>43909</v>
      </c>
      <c r="CS66">
        <v>43909</v>
      </c>
      <c r="CT66" t="s">
        <v>5751</v>
      </c>
      <c r="CU66" s="190">
        <v>43882</v>
      </c>
      <c r="CW66" s="190">
        <v>43882</v>
      </c>
      <c r="CX66" s="190">
        <v>43885</v>
      </c>
      <c r="CY66" t="s">
        <v>696</v>
      </c>
      <c r="DI66" t="str">
        <f t="shared" si="0"/>
        <v>N</v>
      </c>
      <c r="DJ66" t="str">
        <f>_xlfn.IFNA(VLOOKUP(C66,'Order Lookup'!A:C,3,FALSE),"Other")</f>
        <v>ORDER</v>
      </c>
    </row>
    <row r="67" spans="1:114" x14ac:dyDescent="0.35">
      <c r="A67" t="s">
        <v>2228</v>
      </c>
      <c r="B67">
        <v>1902528501</v>
      </c>
      <c r="C67" t="s">
        <v>501</v>
      </c>
      <c r="D67" t="s">
        <v>6794</v>
      </c>
      <c r="E67" t="s">
        <v>6795</v>
      </c>
      <c r="F67" t="s">
        <v>2221</v>
      </c>
      <c r="G67" s="190">
        <v>43791</v>
      </c>
      <c r="H67" s="190">
        <v>43948</v>
      </c>
      <c r="K67" t="s">
        <v>63</v>
      </c>
      <c r="L67" t="s">
        <v>4</v>
      </c>
      <c r="M67" t="s">
        <v>5394</v>
      </c>
      <c r="N67" t="s">
        <v>4</v>
      </c>
      <c r="O67" t="s">
        <v>5055</v>
      </c>
      <c r="Q67" s="190">
        <v>43886</v>
      </c>
      <c r="R67" s="190">
        <v>43887</v>
      </c>
      <c r="T67">
        <v>242868.2</v>
      </c>
      <c r="U67">
        <v>0</v>
      </c>
      <c r="V67">
        <v>55.97</v>
      </c>
      <c r="W67">
        <v>44.11</v>
      </c>
      <c r="X67">
        <v>44.11</v>
      </c>
      <c r="Y67">
        <v>445</v>
      </c>
      <c r="AA67">
        <v>690</v>
      </c>
      <c r="AB67">
        <v>27</v>
      </c>
      <c r="AC67">
        <v>717</v>
      </c>
      <c r="AD67">
        <v>73134.8</v>
      </c>
      <c r="AE67">
        <v>47438</v>
      </c>
      <c r="AF67">
        <v>0</v>
      </c>
      <c r="AG67">
        <v>70899.199999999997</v>
      </c>
      <c r="AH67">
        <v>29.192</v>
      </c>
      <c r="AI67">
        <v>0</v>
      </c>
      <c r="AK67">
        <v>26.98</v>
      </c>
      <c r="AQ67" t="s">
        <v>699</v>
      </c>
      <c r="AR67" s="190">
        <v>43860</v>
      </c>
      <c r="AS67" s="190">
        <v>43861</v>
      </c>
      <c r="AT67" s="190">
        <v>43886</v>
      </c>
      <c r="AU67" s="190">
        <v>43886</v>
      </c>
      <c r="AV67" t="s">
        <v>729</v>
      </c>
      <c r="AW67" s="190">
        <v>43882</v>
      </c>
      <c r="AX67" s="190">
        <v>43885</v>
      </c>
      <c r="AY67" s="190">
        <v>43885</v>
      </c>
      <c r="AZ67" s="190">
        <v>43885</v>
      </c>
      <c r="BA67" t="s">
        <v>699</v>
      </c>
      <c r="BB67" s="190">
        <v>43886</v>
      </c>
      <c r="BC67" s="190">
        <v>43861</v>
      </c>
      <c r="BD67" s="190">
        <v>43886</v>
      </c>
      <c r="BE67" s="190">
        <v>43874</v>
      </c>
      <c r="BF67" t="s">
        <v>6796</v>
      </c>
      <c r="BG67" s="190">
        <v>43887</v>
      </c>
      <c r="BH67" s="190">
        <v>43887</v>
      </c>
      <c r="BI67" s="190">
        <v>43896</v>
      </c>
      <c r="BJ67" s="190">
        <v>43909</v>
      </c>
      <c r="BK67" t="s">
        <v>2284</v>
      </c>
      <c r="BL67" s="190">
        <v>43899</v>
      </c>
      <c r="BM67" s="190">
        <v>43899</v>
      </c>
      <c r="BN67" s="190">
        <v>43902</v>
      </c>
      <c r="BO67" s="190">
        <v>43909</v>
      </c>
      <c r="BU67" t="s">
        <v>490</v>
      </c>
      <c r="BV67" s="190">
        <v>43908</v>
      </c>
      <c r="BX67" s="190">
        <v>43910</v>
      </c>
      <c r="BY67" s="190">
        <v>43910</v>
      </c>
      <c r="BZ67" t="s">
        <v>6796</v>
      </c>
      <c r="CA67" s="190">
        <v>43903</v>
      </c>
      <c r="CB67" s="190">
        <v>43903</v>
      </c>
      <c r="CC67" s="190">
        <v>43907</v>
      </c>
      <c r="CD67" s="190">
        <v>43907</v>
      </c>
      <c r="CH67" s="190">
        <v>43915</v>
      </c>
      <c r="CR67" s="190">
        <v>43941</v>
      </c>
      <c r="CT67" t="s">
        <v>6796</v>
      </c>
      <c r="CU67" s="190">
        <v>43909</v>
      </c>
      <c r="CW67" s="190">
        <v>43909</v>
      </c>
      <c r="CX67" s="190">
        <v>43909</v>
      </c>
      <c r="CY67" t="s">
        <v>601</v>
      </c>
      <c r="CZ67" s="190">
        <v>43794</v>
      </c>
      <c r="DA67" s="190">
        <v>43794</v>
      </c>
      <c r="DB67" s="190">
        <v>43839</v>
      </c>
      <c r="DC67" s="190">
        <v>43838</v>
      </c>
      <c r="DI67" t="str">
        <f t="shared" si="0"/>
        <v>Y</v>
      </c>
      <c r="DJ67" t="str">
        <f>_xlfn.IFNA(VLOOKUP(C67,'Order Lookup'!A:C,3,FALSE),"Other")</f>
        <v>ORDER</v>
      </c>
    </row>
    <row r="68" spans="1:114" x14ac:dyDescent="0.35">
      <c r="A68" t="s">
        <v>1507</v>
      </c>
      <c r="B68">
        <v>1902215815</v>
      </c>
      <c r="C68" t="s">
        <v>584</v>
      </c>
      <c r="D68" t="s">
        <v>765</v>
      </c>
      <c r="E68" t="s">
        <v>6797</v>
      </c>
      <c r="F68" t="s">
        <v>2221</v>
      </c>
      <c r="G68" s="190">
        <v>43885</v>
      </c>
      <c r="H68" s="190">
        <v>43901</v>
      </c>
      <c r="J68">
        <v>19087</v>
      </c>
      <c r="K68" t="s">
        <v>4</v>
      </c>
      <c r="L68" t="s">
        <v>5042</v>
      </c>
      <c r="M68" t="s">
        <v>5394</v>
      </c>
      <c r="N68" t="s">
        <v>4</v>
      </c>
      <c r="O68" t="s">
        <v>5055</v>
      </c>
      <c r="Q68" s="190"/>
      <c r="R68" s="190"/>
      <c r="T68">
        <v>1</v>
      </c>
      <c r="U68">
        <v>0</v>
      </c>
      <c r="V68">
        <v>0</v>
      </c>
      <c r="W68">
        <v>0.53</v>
      </c>
      <c r="X68">
        <v>0.53</v>
      </c>
      <c r="Y68">
        <v>0</v>
      </c>
      <c r="AA68">
        <v>0</v>
      </c>
      <c r="AB68">
        <v>0</v>
      </c>
      <c r="AC68">
        <v>0</v>
      </c>
      <c r="AF68">
        <v>0</v>
      </c>
      <c r="AG68">
        <v>1</v>
      </c>
      <c r="AH68">
        <v>100</v>
      </c>
      <c r="AI68">
        <v>-934</v>
      </c>
      <c r="AK68">
        <v>0</v>
      </c>
      <c r="AQ68" t="s">
        <v>570</v>
      </c>
      <c r="AR68" s="190"/>
      <c r="AS68" s="190"/>
      <c r="AT68" s="190"/>
      <c r="AV68" t="s">
        <v>553</v>
      </c>
      <c r="AY68" s="190"/>
      <c r="BD68" s="190"/>
      <c r="BF68" t="s">
        <v>6798</v>
      </c>
      <c r="BG68" s="190">
        <v>43885</v>
      </c>
      <c r="BH68" s="190">
        <v>43885</v>
      </c>
      <c r="BI68" s="190">
        <v>43885</v>
      </c>
      <c r="BJ68" s="190">
        <v>43885</v>
      </c>
      <c r="BK68" t="s">
        <v>555</v>
      </c>
      <c r="BL68" s="190">
        <v>43885</v>
      </c>
      <c r="BM68" s="190">
        <v>43885</v>
      </c>
      <c r="BN68" s="190">
        <v>43885</v>
      </c>
      <c r="BO68" s="190">
        <v>43885</v>
      </c>
      <c r="BU68" t="s">
        <v>490</v>
      </c>
      <c r="BV68" s="190">
        <v>43886</v>
      </c>
      <c r="BX68" s="190">
        <v>43886</v>
      </c>
      <c r="BY68" s="190">
        <v>43886</v>
      </c>
      <c r="BZ68" t="s">
        <v>6798</v>
      </c>
      <c r="CA68" s="190">
        <v>43885</v>
      </c>
      <c r="CB68" s="190">
        <v>43885</v>
      </c>
      <c r="CC68" s="190">
        <v>43885</v>
      </c>
      <c r="CD68" s="190">
        <v>43885</v>
      </c>
      <c r="CH68" s="190"/>
      <c r="CJ68" t="s">
        <v>680</v>
      </c>
      <c r="CR68" s="190">
        <v>43902</v>
      </c>
      <c r="CS68">
        <v>43906</v>
      </c>
      <c r="CT68" t="s">
        <v>6798</v>
      </c>
      <c r="CU68" s="190">
        <v>43885</v>
      </c>
      <c r="CW68" s="190">
        <v>43885</v>
      </c>
      <c r="CX68" s="190">
        <v>43885</v>
      </c>
      <c r="CY68" t="s">
        <v>696</v>
      </c>
      <c r="DI68" t="str">
        <f t="shared" si="0"/>
        <v>Y</v>
      </c>
      <c r="DJ68" t="str">
        <f>_xlfn.IFNA(VLOOKUP(C68,'Order Lookup'!A:C,3,FALSE),"Other")</f>
        <v>ENPARTS</v>
      </c>
    </row>
    <row r="69" spans="1:114" x14ac:dyDescent="0.35">
      <c r="A69" t="s">
        <v>1507</v>
      </c>
      <c r="B69">
        <v>1902215817</v>
      </c>
      <c r="C69" t="s">
        <v>584</v>
      </c>
      <c r="D69" t="s">
        <v>765</v>
      </c>
      <c r="E69" t="s">
        <v>6637</v>
      </c>
      <c r="F69" t="s">
        <v>2221</v>
      </c>
      <c r="G69" s="190">
        <v>43896</v>
      </c>
      <c r="H69" s="190">
        <v>43909</v>
      </c>
      <c r="J69">
        <v>19087</v>
      </c>
      <c r="K69" t="s">
        <v>4</v>
      </c>
      <c r="L69" t="s">
        <v>5042</v>
      </c>
      <c r="M69" t="s">
        <v>5394</v>
      </c>
      <c r="N69" t="s">
        <v>4</v>
      </c>
      <c r="O69" t="s">
        <v>5055</v>
      </c>
      <c r="T69">
        <v>4806</v>
      </c>
      <c r="U69">
        <v>4806</v>
      </c>
      <c r="V69">
        <v>1.92</v>
      </c>
      <c r="W69">
        <v>3.31</v>
      </c>
      <c r="X69">
        <v>3.31</v>
      </c>
      <c r="Y69">
        <v>8</v>
      </c>
      <c r="AA69">
        <v>0</v>
      </c>
      <c r="AB69">
        <v>0</v>
      </c>
      <c r="AC69">
        <v>0</v>
      </c>
      <c r="AD69">
        <v>806</v>
      </c>
      <c r="AE69">
        <v>500</v>
      </c>
      <c r="AF69">
        <v>0</v>
      </c>
      <c r="AG69">
        <v>806</v>
      </c>
      <c r="AH69">
        <v>16.771000000000001</v>
      </c>
      <c r="AI69">
        <v>74.48</v>
      </c>
      <c r="AJ69">
        <v>1.55</v>
      </c>
      <c r="AK69">
        <v>0</v>
      </c>
      <c r="AQ69" t="s">
        <v>570</v>
      </c>
      <c r="AV69" t="s">
        <v>553</v>
      </c>
      <c r="BF69" t="s">
        <v>5963</v>
      </c>
      <c r="BG69">
        <v>43899</v>
      </c>
      <c r="BH69">
        <v>43899</v>
      </c>
      <c r="BI69">
        <v>43900</v>
      </c>
      <c r="BJ69">
        <v>43900</v>
      </c>
      <c r="BU69" t="s">
        <v>490</v>
      </c>
      <c r="BV69" s="190">
        <v>43900</v>
      </c>
      <c r="BX69" s="190">
        <v>43900</v>
      </c>
      <c r="BY69" s="190">
        <v>43900</v>
      </c>
      <c r="CH69" s="190">
        <v>43903</v>
      </c>
      <c r="CJ69" t="s">
        <v>680</v>
      </c>
      <c r="CR69" s="190">
        <v>43909</v>
      </c>
      <c r="CS69">
        <v>43909</v>
      </c>
      <c r="CT69" t="s">
        <v>5963</v>
      </c>
      <c r="CU69" s="190">
        <v>43900</v>
      </c>
      <c r="CW69" s="190">
        <v>43900</v>
      </c>
      <c r="CX69" s="190">
        <v>43900</v>
      </c>
      <c r="CY69" t="s">
        <v>696</v>
      </c>
      <c r="DI69" t="str">
        <f t="shared" si="0"/>
        <v>Y</v>
      </c>
      <c r="DJ69" t="str">
        <f>_xlfn.IFNA(VLOOKUP(C69,'Order Lookup'!A:C,3,FALSE),"Other")</f>
        <v>ENPARTS</v>
      </c>
    </row>
    <row r="70" spans="1:114" x14ac:dyDescent="0.35">
      <c r="A70" t="s">
        <v>2228</v>
      </c>
      <c r="B70">
        <v>1902528503</v>
      </c>
      <c r="C70" t="s">
        <v>501</v>
      </c>
      <c r="D70" t="s">
        <v>6794</v>
      </c>
      <c r="E70" t="s">
        <v>6795</v>
      </c>
      <c r="F70" t="s">
        <v>2221</v>
      </c>
      <c r="G70" s="190">
        <v>43900</v>
      </c>
      <c r="H70">
        <v>43948</v>
      </c>
      <c r="K70" t="s">
        <v>63</v>
      </c>
      <c r="L70" t="s">
        <v>4</v>
      </c>
      <c r="M70" t="s">
        <v>5394</v>
      </c>
      <c r="N70" t="s">
        <v>4</v>
      </c>
      <c r="O70" t="s">
        <v>5055</v>
      </c>
      <c r="Q70">
        <v>43900</v>
      </c>
      <c r="R70">
        <v>43901</v>
      </c>
      <c r="S70" s="190"/>
      <c r="T70">
        <v>1</v>
      </c>
      <c r="U70">
        <v>0</v>
      </c>
      <c r="V70">
        <v>0</v>
      </c>
      <c r="W70">
        <v>1.48</v>
      </c>
      <c r="X70">
        <v>1.48</v>
      </c>
      <c r="Y70">
        <v>0</v>
      </c>
      <c r="AA70">
        <v>0</v>
      </c>
      <c r="AB70">
        <v>0</v>
      </c>
      <c r="AC70">
        <v>0</v>
      </c>
      <c r="AF70">
        <v>0</v>
      </c>
      <c r="AG70">
        <v>1</v>
      </c>
      <c r="AH70">
        <v>100</v>
      </c>
      <c r="AI70">
        <v>0</v>
      </c>
      <c r="AK70">
        <v>0</v>
      </c>
      <c r="AQ70" t="s">
        <v>699</v>
      </c>
      <c r="AV70" t="s">
        <v>729</v>
      </c>
      <c r="BF70" t="s">
        <v>554</v>
      </c>
      <c r="BG70">
        <v>43900</v>
      </c>
      <c r="BH70">
        <v>43900</v>
      </c>
      <c r="BI70">
        <v>43903</v>
      </c>
      <c r="BJ70">
        <v>43903</v>
      </c>
      <c r="BK70" t="s">
        <v>741</v>
      </c>
      <c r="BL70">
        <v>43903</v>
      </c>
      <c r="BM70">
        <v>43903</v>
      </c>
      <c r="BN70">
        <v>43907</v>
      </c>
      <c r="BO70">
        <v>43907</v>
      </c>
      <c r="BU70" t="s">
        <v>490</v>
      </c>
      <c r="BV70" s="190">
        <v>43910</v>
      </c>
      <c r="BX70" s="190">
        <v>43910</v>
      </c>
      <c r="BY70" s="190">
        <v>43909</v>
      </c>
      <c r="CH70">
        <v>43913</v>
      </c>
      <c r="CR70" s="190">
        <v>43948</v>
      </c>
      <c r="CS70" s="190"/>
      <c r="CT70" t="s">
        <v>554</v>
      </c>
      <c r="CU70" s="190">
        <v>43909</v>
      </c>
      <c r="CW70" s="190">
        <v>43909</v>
      </c>
      <c r="CX70" s="190">
        <v>43909</v>
      </c>
      <c r="CY70" t="s">
        <v>601</v>
      </c>
      <c r="DI70" t="str">
        <f t="shared" si="0"/>
        <v>Y</v>
      </c>
      <c r="DJ70" t="str">
        <f>_xlfn.IFNA(VLOOKUP(C70,'Order Lookup'!A:C,3,FALSE),"Other")</f>
        <v>ORDER</v>
      </c>
    </row>
    <row r="71" spans="1:114" x14ac:dyDescent="0.35">
      <c r="A71" t="s">
        <v>2228</v>
      </c>
      <c r="B71">
        <v>1902528505</v>
      </c>
      <c r="C71" t="s">
        <v>501</v>
      </c>
      <c r="D71" t="s">
        <v>6794</v>
      </c>
      <c r="E71" t="s">
        <v>6795</v>
      </c>
      <c r="F71" t="s">
        <v>2221</v>
      </c>
      <c r="G71" s="190">
        <v>43908</v>
      </c>
      <c r="H71">
        <v>43948</v>
      </c>
      <c r="K71" t="s">
        <v>63</v>
      </c>
      <c r="L71" t="s">
        <v>4</v>
      </c>
      <c r="M71" t="s">
        <v>5394</v>
      </c>
      <c r="N71" t="s">
        <v>4</v>
      </c>
      <c r="O71" t="s">
        <v>5055</v>
      </c>
      <c r="Q71">
        <v>43909</v>
      </c>
      <c r="R71">
        <v>43910</v>
      </c>
      <c r="T71">
        <v>1</v>
      </c>
      <c r="U71">
        <v>0</v>
      </c>
      <c r="V71">
        <v>0</v>
      </c>
      <c r="W71">
        <v>3.91</v>
      </c>
      <c r="X71">
        <v>3.91</v>
      </c>
      <c r="Y71">
        <v>0</v>
      </c>
      <c r="AA71">
        <v>0</v>
      </c>
      <c r="AB71">
        <v>0</v>
      </c>
      <c r="AC71">
        <v>0</v>
      </c>
      <c r="AF71">
        <v>0</v>
      </c>
      <c r="AG71">
        <v>1</v>
      </c>
      <c r="AH71">
        <v>100</v>
      </c>
      <c r="AI71">
        <v>0</v>
      </c>
      <c r="AK71">
        <v>0</v>
      </c>
      <c r="AQ71" t="s">
        <v>699</v>
      </c>
      <c r="AV71" t="s">
        <v>729</v>
      </c>
      <c r="BF71" t="s">
        <v>6796</v>
      </c>
      <c r="BG71">
        <v>43909</v>
      </c>
      <c r="BH71">
        <v>43909</v>
      </c>
      <c r="BI71">
        <v>43910</v>
      </c>
      <c r="BJ71">
        <v>43913</v>
      </c>
      <c r="BK71" t="s">
        <v>2236</v>
      </c>
      <c r="BL71">
        <v>43910</v>
      </c>
      <c r="BM71">
        <v>43910</v>
      </c>
      <c r="BN71">
        <v>43913</v>
      </c>
      <c r="BO71">
        <v>43913</v>
      </c>
      <c r="BU71" t="s">
        <v>490</v>
      </c>
      <c r="BV71" s="190"/>
      <c r="BX71" s="190">
        <v>43914</v>
      </c>
      <c r="BY71" s="190">
        <v>43913</v>
      </c>
      <c r="CH71" s="190"/>
      <c r="CR71" s="190">
        <v>43948</v>
      </c>
      <c r="CS71" s="190"/>
      <c r="CT71" t="s">
        <v>6796</v>
      </c>
      <c r="CU71" s="190">
        <v>43913</v>
      </c>
      <c r="CW71" s="190">
        <v>43913</v>
      </c>
      <c r="CX71" s="190">
        <v>43913</v>
      </c>
      <c r="CY71" t="s">
        <v>601</v>
      </c>
      <c r="DI71" t="str">
        <f t="shared" si="0"/>
        <v>Y</v>
      </c>
      <c r="DJ71" t="str">
        <f>_xlfn.IFNA(VLOOKUP(C71,'Order Lookup'!A:C,3,FALSE),"Other")</f>
        <v>ORDER</v>
      </c>
    </row>
    <row r="72" spans="1:114" x14ac:dyDescent="0.35">
      <c r="A72" t="s">
        <v>2228</v>
      </c>
      <c r="B72">
        <v>1902528508</v>
      </c>
      <c r="C72" t="s">
        <v>495</v>
      </c>
      <c r="D72" t="s">
        <v>6794</v>
      </c>
      <c r="E72" t="s">
        <v>6795</v>
      </c>
      <c r="F72" t="s">
        <v>2221</v>
      </c>
      <c r="G72" s="190">
        <v>43913</v>
      </c>
      <c r="H72" s="190"/>
      <c r="K72" t="s">
        <v>63</v>
      </c>
      <c r="L72" t="s">
        <v>4</v>
      </c>
      <c r="M72" t="s">
        <v>5394</v>
      </c>
      <c r="N72" t="s">
        <v>4</v>
      </c>
      <c r="O72" t="s">
        <v>5055</v>
      </c>
      <c r="T72">
        <v>1</v>
      </c>
      <c r="U72">
        <v>0</v>
      </c>
      <c r="V72">
        <v>0</v>
      </c>
      <c r="W72">
        <v>7.0000000000000007E-2</v>
      </c>
      <c r="X72">
        <v>7.0000000000000007E-2</v>
      </c>
      <c r="Y72">
        <v>0</v>
      </c>
      <c r="AA72">
        <v>0</v>
      </c>
      <c r="AB72">
        <v>0</v>
      </c>
      <c r="AC72">
        <v>0</v>
      </c>
      <c r="AF72">
        <v>0</v>
      </c>
      <c r="AG72">
        <v>1</v>
      </c>
      <c r="AH72">
        <v>100</v>
      </c>
      <c r="AI72">
        <v>0</v>
      </c>
      <c r="AK72">
        <v>0</v>
      </c>
      <c r="AQ72" t="s">
        <v>699</v>
      </c>
      <c r="AV72" t="s">
        <v>729</v>
      </c>
      <c r="BF72" t="s">
        <v>6796</v>
      </c>
      <c r="BG72" s="190">
        <v>43913</v>
      </c>
      <c r="BH72" s="190">
        <v>43913</v>
      </c>
      <c r="BI72" s="190">
        <v>43913</v>
      </c>
      <c r="BJ72" s="190">
        <v>43913</v>
      </c>
      <c r="BK72" t="s">
        <v>6796</v>
      </c>
      <c r="BL72">
        <v>43913</v>
      </c>
      <c r="BM72">
        <v>43913</v>
      </c>
      <c r="BN72">
        <v>43913</v>
      </c>
      <c r="BO72">
        <v>43913</v>
      </c>
      <c r="BU72" t="s">
        <v>490</v>
      </c>
      <c r="BV72">
        <v>43914</v>
      </c>
      <c r="BX72" s="190">
        <v>43914</v>
      </c>
      <c r="BY72" s="190">
        <v>43914</v>
      </c>
      <c r="CH72" s="190">
        <v>43917</v>
      </c>
      <c r="CR72" s="190">
        <v>43948</v>
      </c>
      <c r="CS72" s="190"/>
      <c r="CT72" t="s">
        <v>6796</v>
      </c>
      <c r="CU72" s="190">
        <v>43913</v>
      </c>
      <c r="CW72" s="190">
        <v>43913</v>
      </c>
      <c r="CX72" s="190">
        <v>43913</v>
      </c>
      <c r="CY72" t="s">
        <v>601</v>
      </c>
      <c r="DI72" t="str">
        <f t="shared" si="0"/>
        <v>Y</v>
      </c>
      <c r="DJ72" t="str">
        <f>_xlfn.IFNA(VLOOKUP(C72,'Order Lookup'!A:C,3,FALSE),"Other")</f>
        <v>ENPARTS</v>
      </c>
    </row>
    <row r="73" spans="1:114" x14ac:dyDescent="0.35">
      <c r="A73" t="s">
        <v>2228</v>
      </c>
      <c r="B73">
        <v>1902528509</v>
      </c>
      <c r="C73" t="s">
        <v>495</v>
      </c>
      <c r="D73" t="s">
        <v>6794</v>
      </c>
      <c r="E73" t="s">
        <v>6795</v>
      </c>
      <c r="F73" t="s">
        <v>2221</v>
      </c>
      <c r="G73" s="190">
        <v>43915</v>
      </c>
      <c r="H73" s="190"/>
      <c r="K73" t="s">
        <v>63</v>
      </c>
      <c r="L73" t="s">
        <v>4</v>
      </c>
      <c r="M73" t="s">
        <v>5394</v>
      </c>
      <c r="N73" t="s">
        <v>4</v>
      </c>
      <c r="O73" t="s">
        <v>5055</v>
      </c>
      <c r="Q73" s="190"/>
      <c r="R73" s="190"/>
      <c r="T73">
        <v>1</v>
      </c>
      <c r="U73">
        <v>0</v>
      </c>
      <c r="V73">
        <v>0</v>
      </c>
      <c r="W73">
        <v>0.04</v>
      </c>
      <c r="X73">
        <v>0.04</v>
      </c>
      <c r="Y73">
        <v>0</v>
      </c>
      <c r="AA73">
        <v>0</v>
      </c>
      <c r="AB73">
        <v>0</v>
      </c>
      <c r="AC73">
        <v>0</v>
      </c>
      <c r="AF73">
        <v>0</v>
      </c>
      <c r="AG73">
        <v>1</v>
      </c>
      <c r="AH73">
        <v>100</v>
      </c>
      <c r="AI73">
        <v>0</v>
      </c>
      <c r="AK73">
        <v>0</v>
      </c>
      <c r="AQ73" t="s">
        <v>699</v>
      </c>
      <c r="AR73" s="190"/>
      <c r="AS73" s="190"/>
      <c r="AT73" s="190"/>
      <c r="AU73" s="190"/>
      <c r="AV73" t="s">
        <v>729</v>
      </c>
      <c r="AW73" s="190"/>
      <c r="AX73" s="190"/>
      <c r="AY73" s="190"/>
      <c r="AZ73" s="190"/>
      <c r="BD73" s="190"/>
      <c r="BE73" s="190"/>
      <c r="BF73" t="s">
        <v>6796</v>
      </c>
      <c r="BG73" s="190">
        <v>43915</v>
      </c>
      <c r="BH73" s="190">
        <v>43915</v>
      </c>
      <c r="BI73" s="190">
        <v>43915</v>
      </c>
      <c r="BJ73" s="190">
        <v>43915</v>
      </c>
      <c r="BL73" s="190"/>
      <c r="BM73" s="190"/>
      <c r="BN73" s="190"/>
      <c r="BO73" s="190"/>
      <c r="BV73" s="190"/>
      <c r="BX73" s="190">
        <v>43915</v>
      </c>
      <c r="BY73" s="190">
        <v>43915</v>
      </c>
      <c r="CA73" s="190"/>
      <c r="CB73" s="190"/>
      <c r="CC73" s="190"/>
      <c r="CD73" s="190"/>
      <c r="CF73" s="190"/>
      <c r="CG73" s="190"/>
      <c r="CH73" s="190"/>
      <c r="CI73" s="190"/>
      <c r="CR73" s="190">
        <v>43948</v>
      </c>
      <c r="CT73" t="s">
        <v>6796</v>
      </c>
      <c r="CU73" s="190">
        <v>43915</v>
      </c>
      <c r="CW73" s="190">
        <v>43915</v>
      </c>
      <c r="CX73" s="190">
        <v>43915</v>
      </c>
      <c r="CY73" t="s">
        <v>601</v>
      </c>
      <c r="CZ73" s="190"/>
      <c r="DA73" s="190"/>
      <c r="DB73" s="190"/>
      <c r="DC73" s="190"/>
      <c r="DI73" t="str">
        <f t="shared" si="0"/>
        <v>Y</v>
      </c>
      <c r="DJ73" t="str">
        <f>_xlfn.IFNA(VLOOKUP(C73,'Order Lookup'!A:C,3,FALSE),"Other")</f>
        <v>ENPARTS</v>
      </c>
    </row>
    <row r="74" spans="1:114" x14ac:dyDescent="0.35">
      <c r="A74" t="s">
        <v>2227</v>
      </c>
      <c r="B74">
        <v>1902104901</v>
      </c>
      <c r="C74" t="s">
        <v>594</v>
      </c>
      <c r="D74" t="s">
        <v>749</v>
      </c>
      <c r="E74" t="s">
        <v>6799</v>
      </c>
      <c r="F74" t="s">
        <v>2221</v>
      </c>
      <c r="G74" s="190">
        <v>43735</v>
      </c>
      <c r="H74" s="190">
        <v>43941</v>
      </c>
      <c r="K74" t="s">
        <v>4</v>
      </c>
      <c r="L74" t="s">
        <v>4</v>
      </c>
      <c r="M74" t="s">
        <v>5265</v>
      </c>
      <c r="N74" t="s">
        <v>4</v>
      </c>
      <c r="O74" t="s">
        <v>5050</v>
      </c>
      <c r="Q74" s="190">
        <v>43760</v>
      </c>
      <c r="R74" s="190">
        <v>43761</v>
      </c>
      <c r="T74">
        <v>65806.91</v>
      </c>
      <c r="U74">
        <v>0</v>
      </c>
      <c r="V74">
        <v>20.440000000000001</v>
      </c>
      <c r="W74">
        <v>19.48</v>
      </c>
      <c r="X74">
        <v>19.48</v>
      </c>
      <c r="Y74">
        <v>42</v>
      </c>
      <c r="Z74">
        <v>93</v>
      </c>
      <c r="AA74">
        <v>101</v>
      </c>
      <c r="AB74">
        <v>2</v>
      </c>
      <c r="AC74">
        <v>103</v>
      </c>
      <c r="AD74">
        <v>4425.9799999999996</v>
      </c>
      <c r="AE74">
        <v>2801</v>
      </c>
      <c r="AF74">
        <v>0</v>
      </c>
      <c r="AG74">
        <v>21641.91</v>
      </c>
      <c r="AH74">
        <v>32.887</v>
      </c>
      <c r="AI74">
        <v>0</v>
      </c>
      <c r="AK74">
        <v>0</v>
      </c>
      <c r="AQ74" t="s">
        <v>721</v>
      </c>
      <c r="AR74" s="190">
        <v>43887</v>
      </c>
      <c r="AS74" s="190">
        <v>43881</v>
      </c>
      <c r="AT74" s="190">
        <v>43889</v>
      </c>
      <c r="AU74" s="190">
        <v>43882</v>
      </c>
      <c r="AV74" t="s">
        <v>701</v>
      </c>
      <c r="AW74">
        <v>43896</v>
      </c>
      <c r="AY74" s="190">
        <v>43896</v>
      </c>
      <c r="AZ74" s="190">
        <v>43882</v>
      </c>
      <c r="BA74" t="s">
        <v>721</v>
      </c>
      <c r="BB74">
        <v>43889</v>
      </c>
      <c r="BC74">
        <v>43882</v>
      </c>
      <c r="BD74">
        <v>43889</v>
      </c>
      <c r="BE74">
        <v>43882</v>
      </c>
      <c r="BF74" t="s">
        <v>681</v>
      </c>
      <c r="BG74" s="190">
        <v>43901</v>
      </c>
      <c r="BH74" s="190">
        <v>43901</v>
      </c>
      <c r="BI74" s="190">
        <v>43908</v>
      </c>
      <c r="BJ74" s="190">
        <v>43916</v>
      </c>
      <c r="BK74" t="s">
        <v>5853</v>
      </c>
      <c r="BL74" s="190">
        <v>43909</v>
      </c>
      <c r="BM74" s="190">
        <v>43908</v>
      </c>
      <c r="BN74" s="190">
        <v>43909</v>
      </c>
      <c r="BO74" s="190">
        <v>43909</v>
      </c>
      <c r="BU74" t="s">
        <v>490</v>
      </c>
      <c r="BV74" s="190">
        <v>43917</v>
      </c>
      <c r="BX74" s="190">
        <v>43917</v>
      </c>
      <c r="BY74" s="190">
        <v>43916</v>
      </c>
      <c r="BZ74" t="s">
        <v>681</v>
      </c>
      <c r="CA74" s="190">
        <v>43914</v>
      </c>
      <c r="CB74" s="190">
        <v>43913</v>
      </c>
      <c r="CC74" s="190">
        <v>43914</v>
      </c>
      <c r="CD74" s="190">
        <v>43916</v>
      </c>
      <c r="CJ74" t="s">
        <v>701</v>
      </c>
      <c r="CR74" s="190">
        <v>43952</v>
      </c>
      <c r="CT74" t="s">
        <v>681</v>
      </c>
      <c r="CU74" s="190">
        <v>43917</v>
      </c>
      <c r="CW74" s="190">
        <v>43917</v>
      </c>
      <c r="CX74" s="190">
        <v>43916</v>
      </c>
      <c r="CY74" t="s">
        <v>754</v>
      </c>
      <c r="CZ74">
        <v>43747</v>
      </c>
      <c r="DA74">
        <v>43747</v>
      </c>
      <c r="DB74">
        <v>43756</v>
      </c>
      <c r="DC74">
        <v>43760</v>
      </c>
      <c r="DI74" t="str">
        <f t="shared" si="0"/>
        <v>Y</v>
      </c>
      <c r="DJ74" t="str">
        <f>_xlfn.IFNA(VLOOKUP(C74,'Order Lookup'!A:C,3,FALSE),"Other")</f>
        <v>ORDER</v>
      </c>
    </row>
    <row r="75" spans="1:114" x14ac:dyDescent="0.35">
      <c r="A75" t="s">
        <v>1507</v>
      </c>
      <c r="B75">
        <v>1902661802</v>
      </c>
      <c r="C75" t="s">
        <v>501</v>
      </c>
      <c r="D75" t="s">
        <v>6800</v>
      </c>
      <c r="E75" t="s">
        <v>6801</v>
      </c>
      <c r="F75" t="s">
        <v>2221</v>
      </c>
      <c r="G75" s="190">
        <v>43837</v>
      </c>
      <c r="H75" s="190">
        <v>43917</v>
      </c>
      <c r="J75" t="s">
        <v>6802</v>
      </c>
      <c r="K75" t="s">
        <v>4</v>
      </c>
      <c r="L75" t="s">
        <v>4</v>
      </c>
      <c r="M75" t="s">
        <v>5265</v>
      </c>
      <c r="N75" t="s">
        <v>4</v>
      </c>
      <c r="O75" t="s">
        <v>5050</v>
      </c>
      <c r="Q75" s="190">
        <v>43873</v>
      </c>
      <c r="R75" s="190">
        <v>43873</v>
      </c>
      <c r="T75">
        <v>360780</v>
      </c>
      <c r="U75">
        <v>0</v>
      </c>
      <c r="V75">
        <v>220.13</v>
      </c>
      <c r="W75">
        <v>134.44999999999999</v>
      </c>
      <c r="X75">
        <v>134.44999999999999</v>
      </c>
      <c r="Y75">
        <v>0</v>
      </c>
      <c r="AA75">
        <v>0</v>
      </c>
      <c r="AB75">
        <v>0</v>
      </c>
      <c r="AC75">
        <v>0</v>
      </c>
      <c r="AF75">
        <v>0</v>
      </c>
      <c r="AG75">
        <v>43478</v>
      </c>
      <c r="AH75">
        <v>12.051</v>
      </c>
      <c r="AI75">
        <v>112399.67999999999</v>
      </c>
      <c r="AK75">
        <v>0</v>
      </c>
      <c r="AQ75" t="s">
        <v>712</v>
      </c>
      <c r="AR75" s="190">
        <v>43854</v>
      </c>
      <c r="AS75" s="190">
        <v>43854</v>
      </c>
      <c r="AT75" s="190">
        <v>43867</v>
      </c>
      <c r="AU75" s="190">
        <v>43867</v>
      </c>
      <c r="AV75" t="s">
        <v>729</v>
      </c>
      <c r="AW75">
        <v>43864</v>
      </c>
      <c r="AX75">
        <v>43864</v>
      </c>
      <c r="AY75" s="190">
        <v>43864</v>
      </c>
      <c r="AZ75" s="190">
        <v>43864</v>
      </c>
      <c r="BA75" t="s">
        <v>712</v>
      </c>
      <c r="BB75">
        <v>43867</v>
      </c>
      <c r="BC75">
        <v>43867</v>
      </c>
      <c r="BD75">
        <v>43867</v>
      </c>
      <c r="BE75">
        <v>43867</v>
      </c>
      <c r="BF75" t="s">
        <v>6803</v>
      </c>
      <c r="BG75" s="190">
        <v>43864</v>
      </c>
      <c r="BH75" s="190">
        <v>43864</v>
      </c>
      <c r="BI75" s="190">
        <v>43880</v>
      </c>
      <c r="BJ75" s="190">
        <v>43880</v>
      </c>
      <c r="BK75" t="s">
        <v>6638</v>
      </c>
      <c r="BL75" s="190">
        <v>43871</v>
      </c>
      <c r="BM75" s="190">
        <v>43871</v>
      </c>
      <c r="BN75" s="190">
        <v>43895</v>
      </c>
      <c r="BO75" s="190">
        <v>43896</v>
      </c>
      <c r="BU75" t="s">
        <v>490</v>
      </c>
      <c r="BV75" s="190">
        <v>43895</v>
      </c>
      <c r="BX75" s="190">
        <v>43896</v>
      </c>
      <c r="BY75" s="190">
        <v>43896</v>
      </c>
      <c r="CA75" s="190"/>
      <c r="CB75" s="190"/>
      <c r="CC75" s="190"/>
      <c r="CD75" s="190"/>
      <c r="CH75" s="190">
        <v>43901</v>
      </c>
      <c r="CJ75" t="s">
        <v>2222</v>
      </c>
      <c r="CR75" s="190">
        <v>43913</v>
      </c>
      <c r="CS75">
        <v>43914</v>
      </c>
      <c r="CT75" t="s">
        <v>6803</v>
      </c>
      <c r="CU75" s="190">
        <v>43895</v>
      </c>
      <c r="CW75" s="190">
        <v>43895</v>
      </c>
      <c r="CX75" s="190">
        <v>43896</v>
      </c>
      <c r="CY75" t="s">
        <v>698</v>
      </c>
      <c r="DI75" t="str">
        <f t="shared" si="0"/>
        <v>N</v>
      </c>
      <c r="DJ75" t="str">
        <f>_xlfn.IFNA(VLOOKUP(C75,'Order Lookup'!A:C,3,FALSE),"Other")</f>
        <v>ORDER</v>
      </c>
    </row>
    <row r="76" spans="1:114" x14ac:dyDescent="0.35">
      <c r="A76" t="s">
        <v>1507</v>
      </c>
      <c r="B76">
        <v>1902554307</v>
      </c>
      <c r="C76" t="s">
        <v>580</v>
      </c>
      <c r="D76" t="s">
        <v>6800</v>
      </c>
      <c r="E76" t="s">
        <v>6804</v>
      </c>
      <c r="F76" t="s">
        <v>2221</v>
      </c>
      <c r="G76" s="190">
        <v>43872</v>
      </c>
      <c r="H76" s="190">
        <v>43934</v>
      </c>
      <c r="J76" t="s">
        <v>6805</v>
      </c>
      <c r="K76" t="s">
        <v>4</v>
      </c>
      <c r="L76" t="s">
        <v>4</v>
      </c>
      <c r="M76" t="s">
        <v>5265</v>
      </c>
      <c r="N76" t="s">
        <v>4</v>
      </c>
      <c r="O76" t="s">
        <v>5050</v>
      </c>
      <c r="Q76">
        <v>43872</v>
      </c>
      <c r="R76">
        <v>43873</v>
      </c>
      <c r="T76">
        <v>192349</v>
      </c>
      <c r="U76">
        <v>0</v>
      </c>
      <c r="V76">
        <v>67.59</v>
      </c>
      <c r="W76">
        <v>72.39</v>
      </c>
      <c r="X76">
        <v>72.39</v>
      </c>
      <c r="Y76">
        <v>0</v>
      </c>
      <c r="AA76">
        <v>0</v>
      </c>
      <c r="AB76">
        <v>0</v>
      </c>
      <c r="AC76">
        <v>0</v>
      </c>
      <c r="AF76">
        <v>0</v>
      </c>
      <c r="AG76">
        <v>41635</v>
      </c>
      <c r="AH76">
        <v>21.646000000000001</v>
      </c>
      <c r="AI76">
        <v>0</v>
      </c>
      <c r="AK76">
        <v>0</v>
      </c>
      <c r="AQ76" t="s">
        <v>1517</v>
      </c>
      <c r="AV76" t="s">
        <v>701</v>
      </c>
      <c r="BF76" t="s">
        <v>2563</v>
      </c>
      <c r="BG76" s="190">
        <v>43892</v>
      </c>
      <c r="BH76" s="190">
        <v>43874</v>
      </c>
      <c r="BI76" s="190">
        <v>43900</v>
      </c>
      <c r="BJ76" s="190">
        <v>43903</v>
      </c>
      <c r="BK76" t="s">
        <v>5853</v>
      </c>
      <c r="BL76">
        <v>43887</v>
      </c>
      <c r="BM76">
        <v>43887</v>
      </c>
      <c r="BN76">
        <v>43889</v>
      </c>
      <c r="BO76">
        <v>43892</v>
      </c>
      <c r="BU76" t="s">
        <v>490</v>
      </c>
      <c r="BV76" s="190"/>
      <c r="BX76" s="190">
        <v>43903</v>
      </c>
      <c r="BY76" s="190">
        <v>43903</v>
      </c>
      <c r="CH76">
        <v>43908</v>
      </c>
      <c r="CJ76" t="s">
        <v>2222</v>
      </c>
      <c r="CR76" s="190">
        <v>43934</v>
      </c>
      <c r="CT76" t="s">
        <v>2563</v>
      </c>
      <c r="CU76" s="190">
        <v>43902</v>
      </c>
      <c r="CW76" s="190">
        <v>43902</v>
      </c>
      <c r="CX76" s="190">
        <v>43903</v>
      </c>
      <c r="CY76" t="s">
        <v>696</v>
      </c>
      <c r="DI76" t="str">
        <f t="shared" si="0"/>
        <v>N</v>
      </c>
      <c r="DJ76" t="str">
        <f>_xlfn.IFNA(VLOOKUP(C76,'Order Lookup'!A:C,3,FALSE),"Other")</f>
        <v>ORDER</v>
      </c>
    </row>
    <row r="77" spans="1:114" x14ac:dyDescent="0.35">
      <c r="A77" t="s">
        <v>1507</v>
      </c>
      <c r="B77">
        <v>1902661804</v>
      </c>
      <c r="C77" t="s">
        <v>501</v>
      </c>
      <c r="D77" t="s">
        <v>6800</v>
      </c>
      <c r="E77" t="s">
        <v>6801</v>
      </c>
      <c r="F77" t="s">
        <v>2221</v>
      </c>
      <c r="G77" s="190">
        <v>43873</v>
      </c>
      <c r="H77" s="190">
        <v>43920</v>
      </c>
      <c r="J77" t="s">
        <v>6802</v>
      </c>
      <c r="K77" t="s">
        <v>4</v>
      </c>
      <c r="L77" t="s">
        <v>5042</v>
      </c>
      <c r="M77" t="s">
        <v>5265</v>
      </c>
      <c r="N77" t="s">
        <v>4</v>
      </c>
      <c r="O77" t="s">
        <v>5050</v>
      </c>
      <c r="Q77" s="190">
        <v>43873</v>
      </c>
      <c r="R77" s="190">
        <v>43873</v>
      </c>
      <c r="T77">
        <v>267769</v>
      </c>
      <c r="U77">
        <v>0</v>
      </c>
      <c r="V77">
        <v>144.33000000000001</v>
      </c>
      <c r="W77">
        <v>17.059999999999999</v>
      </c>
      <c r="X77">
        <v>17.059999999999999</v>
      </c>
      <c r="Y77">
        <v>0</v>
      </c>
      <c r="AA77">
        <v>0</v>
      </c>
      <c r="AB77">
        <v>0</v>
      </c>
      <c r="AC77">
        <v>0</v>
      </c>
      <c r="AF77">
        <v>0</v>
      </c>
      <c r="AG77">
        <v>29542</v>
      </c>
      <c r="AH77">
        <v>11.032999999999999</v>
      </c>
      <c r="AI77">
        <v>0</v>
      </c>
      <c r="AK77">
        <v>0</v>
      </c>
      <c r="AQ77" t="s">
        <v>553</v>
      </c>
      <c r="AR77" s="190"/>
      <c r="AS77" s="190"/>
      <c r="AT77" s="190"/>
      <c r="AU77" s="190"/>
      <c r="AV77" t="s">
        <v>680</v>
      </c>
      <c r="AW77" s="190"/>
      <c r="AX77" s="190"/>
      <c r="AY77" s="190"/>
      <c r="AZ77" s="190"/>
      <c r="BB77" s="190"/>
      <c r="BC77" s="190"/>
      <c r="BD77" s="190"/>
      <c r="BE77" s="190"/>
      <c r="BF77" t="s">
        <v>681</v>
      </c>
      <c r="BG77" s="190">
        <v>43878</v>
      </c>
      <c r="BH77" s="190">
        <v>43867</v>
      </c>
      <c r="BI77" s="190">
        <v>43886</v>
      </c>
      <c r="BJ77" s="190">
        <v>43895</v>
      </c>
      <c r="BK77" t="s">
        <v>682</v>
      </c>
      <c r="BL77" s="190">
        <v>43888</v>
      </c>
      <c r="BM77" s="190">
        <v>43891</v>
      </c>
      <c r="BN77" s="190">
        <v>43892</v>
      </c>
      <c r="BO77" s="190">
        <v>43895</v>
      </c>
      <c r="BU77" t="s">
        <v>490</v>
      </c>
      <c r="BV77" s="190"/>
      <c r="BX77" s="190">
        <v>43900</v>
      </c>
      <c r="BY77" s="190">
        <v>43900</v>
      </c>
      <c r="CC77" s="190"/>
      <c r="CF77" s="190"/>
      <c r="CG77" s="190"/>
      <c r="CH77" s="190">
        <v>43903</v>
      </c>
      <c r="CI77" s="190"/>
      <c r="CJ77" t="s">
        <v>680</v>
      </c>
      <c r="CR77" s="190">
        <v>43928</v>
      </c>
      <c r="CS77" s="190"/>
      <c r="CT77" t="s">
        <v>681</v>
      </c>
      <c r="CU77" s="190">
        <v>43895</v>
      </c>
      <c r="CW77" s="190">
        <v>43895</v>
      </c>
      <c r="CX77" s="190">
        <v>43895</v>
      </c>
      <c r="CY77" t="s">
        <v>698</v>
      </c>
      <c r="CZ77" s="190"/>
      <c r="DA77" s="190"/>
      <c r="DB77" s="190"/>
      <c r="DC77" s="190"/>
      <c r="DI77" t="str">
        <f t="shared" si="0"/>
        <v>Y</v>
      </c>
      <c r="DJ77" t="str">
        <f>_xlfn.IFNA(VLOOKUP(C77,'Order Lookup'!A:C,3,FALSE),"Other")</f>
        <v>ORDER</v>
      </c>
    </row>
    <row r="78" spans="1:114" x14ac:dyDescent="0.35">
      <c r="A78" t="s">
        <v>1507</v>
      </c>
      <c r="B78">
        <v>1902661806</v>
      </c>
      <c r="C78" t="s">
        <v>501</v>
      </c>
      <c r="D78" t="s">
        <v>6800</v>
      </c>
      <c r="E78" t="s">
        <v>6801</v>
      </c>
      <c r="F78" t="s">
        <v>2221</v>
      </c>
      <c r="G78" s="190">
        <v>43873</v>
      </c>
      <c r="H78" s="190">
        <v>43923</v>
      </c>
      <c r="J78" t="s">
        <v>6802</v>
      </c>
      <c r="K78" t="s">
        <v>4</v>
      </c>
      <c r="L78" t="s">
        <v>5042</v>
      </c>
      <c r="M78" t="s">
        <v>5265</v>
      </c>
      <c r="N78" t="s">
        <v>4</v>
      </c>
      <c r="O78" t="s">
        <v>5050</v>
      </c>
      <c r="Q78" s="190">
        <v>43873</v>
      </c>
      <c r="R78" s="190">
        <v>43873</v>
      </c>
      <c r="T78">
        <v>174755</v>
      </c>
      <c r="U78">
        <v>0</v>
      </c>
      <c r="V78">
        <v>68.52</v>
      </c>
      <c r="W78">
        <v>91.06</v>
      </c>
      <c r="X78">
        <v>91.06</v>
      </c>
      <c r="Y78">
        <v>0</v>
      </c>
      <c r="AA78">
        <v>0</v>
      </c>
      <c r="AB78">
        <v>0</v>
      </c>
      <c r="AC78">
        <v>0</v>
      </c>
      <c r="AF78">
        <v>0</v>
      </c>
      <c r="AG78">
        <v>15600</v>
      </c>
      <c r="AH78">
        <v>8.9269999999999996</v>
      </c>
      <c r="AI78">
        <v>0</v>
      </c>
      <c r="AK78">
        <v>0</v>
      </c>
      <c r="AQ78" t="s">
        <v>553</v>
      </c>
      <c r="AV78" t="s">
        <v>680</v>
      </c>
      <c r="BF78" t="s">
        <v>2562</v>
      </c>
      <c r="BG78" s="190">
        <v>43864</v>
      </c>
      <c r="BH78" s="190">
        <v>43878</v>
      </c>
      <c r="BI78" s="190">
        <v>43895</v>
      </c>
      <c r="BJ78" s="190">
        <v>43901</v>
      </c>
      <c r="BK78" t="s">
        <v>682</v>
      </c>
      <c r="BL78" s="190">
        <v>43895</v>
      </c>
      <c r="BM78" s="190">
        <v>43895</v>
      </c>
      <c r="BN78" s="190">
        <v>43900</v>
      </c>
      <c r="BO78" s="190">
        <v>43901</v>
      </c>
      <c r="BU78" t="s">
        <v>490</v>
      </c>
      <c r="BV78" s="190"/>
      <c r="BX78" s="190">
        <v>43901</v>
      </c>
      <c r="BY78" s="190">
        <v>43901</v>
      </c>
      <c r="CH78" s="190">
        <v>43906</v>
      </c>
      <c r="CJ78" t="s">
        <v>680</v>
      </c>
      <c r="CR78" s="190">
        <v>43923</v>
      </c>
      <c r="CT78" t="s">
        <v>2562</v>
      </c>
      <c r="CU78" s="190">
        <v>43900</v>
      </c>
      <c r="CW78" s="190">
        <v>43900</v>
      </c>
      <c r="CX78" s="190">
        <v>43901</v>
      </c>
      <c r="CY78" t="s">
        <v>698</v>
      </c>
      <c r="DI78" t="str">
        <f t="shared" si="0"/>
        <v>N</v>
      </c>
      <c r="DJ78" t="str">
        <f>_xlfn.IFNA(VLOOKUP(C78,'Order Lookup'!A:C,3,FALSE),"Other")</f>
        <v>ORDER</v>
      </c>
    </row>
    <row r="79" spans="1:114" x14ac:dyDescent="0.35">
      <c r="A79" t="s">
        <v>1507</v>
      </c>
      <c r="B79">
        <v>1902554301</v>
      </c>
      <c r="C79" t="s">
        <v>580</v>
      </c>
      <c r="D79" t="s">
        <v>6800</v>
      </c>
      <c r="E79" t="s">
        <v>6804</v>
      </c>
      <c r="F79" t="s">
        <v>2221</v>
      </c>
      <c r="G79" s="190">
        <v>43796</v>
      </c>
      <c r="H79" s="190">
        <v>43920</v>
      </c>
      <c r="J79" t="s">
        <v>6805</v>
      </c>
      <c r="K79" t="s">
        <v>4</v>
      </c>
      <c r="L79" t="s">
        <v>4</v>
      </c>
      <c r="M79" t="s">
        <v>5265</v>
      </c>
      <c r="N79" t="s">
        <v>4</v>
      </c>
      <c r="O79" t="s">
        <v>5048</v>
      </c>
      <c r="Q79" s="190">
        <v>43872</v>
      </c>
      <c r="R79" s="190">
        <v>43872</v>
      </c>
      <c r="T79">
        <v>242603</v>
      </c>
      <c r="U79">
        <v>0</v>
      </c>
      <c r="V79">
        <v>92</v>
      </c>
      <c r="W79">
        <v>89.42</v>
      </c>
      <c r="X79">
        <v>89.42</v>
      </c>
      <c r="Y79">
        <v>387</v>
      </c>
      <c r="AA79">
        <v>891.5</v>
      </c>
      <c r="AB79">
        <v>0</v>
      </c>
      <c r="AC79">
        <v>891.5</v>
      </c>
      <c r="AD79">
        <v>61850</v>
      </c>
      <c r="AE79">
        <v>42075</v>
      </c>
      <c r="AF79">
        <v>0</v>
      </c>
      <c r="AG79">
        <v>39003</v>
      </c>
      <c r="AH79">
        <v>16.077000000000002</v>
      </c>
      <c r="AI79">
        <v>0</v>
      </c>
      <c r="AK79">
        <v>17.2</v>
      </c>
      <c r="AQ79" t="s">
        <v>1517</v>
      </c>
      <c r="AR79">
        <v>43850</v>
      </c>
      <c r="AS79">
        <v>43850</v>
      </c>
      <c r="AT79">
        <v>43864</v>
      </c>
      <c r="AU79">
        <v>43866</v>
      </c>
      <c r="AV79" t="s">
        <v>701</v>
      </c>
      <c r="AW79">
        <v>43861</v>
      </c>
      <c r="AY79">
        <v>43861</v>
      </c>
      <c r="AZ79">
        <v>43867</v>
      </c>
      <c r="BA79" t="s">
        <v>1517</v>
      </c>
      <c r="BB79">
        <v>43864</v>
      </c>
      <c r="BC79">
        <v>43864</v>
      </c>
      <c r="BD79">
        <v>43864</v>
      </c>
      <c r="BE79">
        <v>43867</v>
      </c>
      <c r="BF79" t="s">
        <v>2277</v>
      </c>
      <c r="BG79" s="190">
        <v>43864</v>
      </c>
      <c r="BH79" s="190">
        <v>43864</v>
      </c>
      <c r="BI79" s="190">
        <v>43865</v>
      </c>
      <c r="BJ79" s="190">
        <v>43895</v>
      </c>
      <c r="BK79" t="s">
        <v>5853</v>
      </c>
      <c r="BL79" s="190">
        <v>43885</v>
      </c>
      <c r="BM79" s="190">
        <v>43885</v>
      </c>
      <c r="BN79" s="190">
        <v>43894</v>
      </c>
      <c r="BO79" s="190">
        <v>43894</v>
      </c>
      <c r="BQ79" s="190"/>
      <c r="BR79" s="190"/>
      <c r="BS79" s="190"/>
      <c r="BT79" s="190"/>
      <c r="BU79" t="s">
        <v>490</v>
      </c>
      <c r="BV79" s="190">
        <v>43896</v>
      </c>
      <c r="BX79" s="190">
        <v>43896</v>
      </c>
      <c r="BY79" s="190">
        <v>43896</v>
      </c>
      <c r="BZ79" t="s">
        <v>5307</v>
      </c>
      <c r="CA79">
        <v>43878</v>
      </c>
      <c r="CB79">
        <v>43878</v>
      </c>
      <c r="CC79">
        <v>43878</v>
      </c>
      <c r="CH79" s="190">
        <v>43901</v>
      </c>
      <c r="CJ79" t="s">
        <v>2222</v>
      </c>
      <c r="CR79" s="190">
        <v>43916</v>
      </c>
      <c r="CT79" t="s">
        <v>2277</v>
      </c>
      <c r="CU79" s="190">
        <v>43895</v>
      </c>
      <c r="CW79" s="190">
        <v>43895</v>
      </c>
      <c r="CX79" s="190">
        <v>43896</v>
      </c>
      <c r="CY79" t="s">
        <v>696</v>
      </c>
      <c r="CZ79">
        <v>43801</v>
      </c>
      <c r="DB79">
        <v>43838</v>
      </c>
      <c r="DC79">
        <v>43840</v>
      </c>
      <c r="DI79" t="str">
        <f t="shared" si="0"/>
        <v>N</v>
      </c>
      <c r="DJ79" t="str">
        <f>_xlfn.IFNA(VLOOKUP(C79,'Order Lookup'!A:C,3,FALSE),"Other")</f>
        <v>ORDER</v>
      </c>
    </row>
    <row r="80" spans="1:114" x14ac:dyDescent="0.35">
      <c r="A80" t="s">
        <v>1507</v>
      </c>
      <c r="B80">
        <v>1902554302</v>
      </c>
      <c r="C80" t="s">
        <v>580</v>
      </c>
      <c r="D80" t="s">
        <v>6800</v>
      </c>
      <c r="E80" t="s">
        <v>6804</v>
      </c>
      <c r="F80" t="s">
        <v>2221</v>
      </c>
      <c r="G80" s="190">
        <v>43804</v>
      </c>
      <c r="H80" s="190">
        <v>43924</v>
      </c>
      <c r="J80" t="s">
        <v>6805</v>
      </c>
      <c r="K80" t="s">
        <v>4</v>
      </c>
      <c r="L80" t="s">
        <v>5071</v>
      </c>
      <c r="M80" t="s">
        <v>5265</v>
      </c>
      <c r="N80" t="s">
        <v>4</v>
      </c>
      <c r="O80" t="s">
        <v>5048</v>
      </c>
      <c r="Q80" s="190">
        <v>43872</v>
      </c>
      <c r="R80" s="190">
        <v>43872</v>
      </c>
      <c r="T80">
        <v>34041</v>
      </c>
      <c r="U80">
        <v>0</v>
      </c>
      <c r="V80">
        <v>23</v>
      </c>
      <c r="W80">
        <v>19.11</v>
      </c>
      <c r="X80">
        <v>19.11</v>
      </c>
      <c r="Y80">
        <v>0</v>
      </c>
      <c r="AA80">
        <v>0</v>
      </c>
      <c r="AB80">
        <v>0</v>
      </c>
      <c r="AC80">
        <v>0</v>
      </c>
      <c r="AF80">
        <v>0</v>
      </c>
      <c r="AG80">
        <v>222</v>
      </c>
      <c r="AH80">
        <v>0.65200000000000002</v>
      </c>
      <c r="AI80">
        <v>0</v>
      </c>
      <c r="AK80">
        <v>0</v>
      </c>
      <c r="AQ80" t="s">
        <v>654</v>
      </c>
      <c r="AV80" t="s">
        <v>680</v>
      </c>
      <c r="BF80" t="s">
        <v>5853</v>
      </c>
      <c r="BG80" s="190">
        <v>43879</v>
      </c>
      <c r="BH80" s="190">
        <v>43879</v>
      </c>
      <c r="BI80" s="190">
        <v>43902</v>
      </c>
      <c r="BJ80" s="190">
        <v>43902</v>
      </c>
      <c r="BK80" t="s">
        <v>2277</v>
      </c>
      <c r="BL80">
        <v>43895</v>
      </c>
      <c r="BN80">
        <v>43902</v>
      </c>
      <c r="BU80" t="s">
        <v>490</v>
      </c>
      <c r="BV80" s="190">
        <v>43899</v>
      </c>
      <c r="BX80" s="190">
        <v>43903</v>
      </c>
      <c r="BY80" s="190">
        <v>43903</v>
      </c>
      <c r="CH80" s="190">
        <v>43908</v>
      </c>
      <c r="CJ80" t="s">
        <v>2222</v>
      </c>
      <c r="CR80" s="190">
        <v>43924</v>
      </c>
      <c r="CT80" t="s">
        <v>5853</v>
      </c>
      <c r="CU80" s="190">
        <v>43902</v>
      </c>
      <c r="CW80" s="190">
        <v>43902</v>
      </c>
      <c r="CX80" s="190">
        <v>43902</v>
      </c>
      <c r="CY80" t="s">
        <v>696</v>
      </c>
      <c r="DI80" t="str">
        <f t="shared" si="0"/>
        <v>Y</v>
      </c>
      <c r="DJ80" t="str">
        <f>_xlfn.IFNA(VLOOKUP(C80,'Order Lookup'!A:C,3,FALSE),"Other")</f>
        <v>ORDER</v>
      </c>
    </row>
    <row r="81" spans="1:114" x14ac:dyDescent="0.35">
      <c r="A81" t="s">
        <v>2228</v>
      </c>
      <c r="B81">
        <v>1902686401</v>
      </c>
      <c r="C81" t="s">
        <v>501</v>
      </c>
      <c r="D81" t="s">
        <v>781</v>
      </c>
      <c r="E81" t="s">
        <v>6806</v>
      </c>
      <c r="F81" t="s">
        <v>2221</v>
      </c>
      <c r="G81" s="190">
        <v>43817</v>
      </c>
      <c r="H81" s="190">
        <v>43943</v>
      </c>
      <c r="J81">
        <v>11146</v>
      </c>
      <c r="K81" t="s">
        <v>4</v>
      </c>
      <c r="L81" t="s">
        <v>5042</v>
      </c>
      <c r="M81" t="s">
        <v>5265</v>
      </c>
      <c r="N81" t="s">
        <v>4</v>
      </c>
      <c r="O81" t="s">
        <v>5048</v>
      </c>
      <c r="Q81" s="190">
        <v>43866</v>
      </c>
      <c r="R81" s="190">
        <v>43866</v>
      </c>
      <c r="T81">
        <v>331716.11</v>
      </c>
      <c r="U81">
        <v>0</v>
      </c>
      <c r="V81">
        <v>64.27</v>
      </c>
      <c r="W81">
        <v>29.37</v>
      </c>
      <c r="X81">
        <v>29.37</v>
      </c>
      <c r="Y81">
        <v>452</v>
      </c>
      <c r="AA81">
        <v>689.25</v>
      </c>
      <c r="AB81">
        <v>191</v>
      </c>
      <c r="AC81">
        <v>880.25</v>
      </c>
      <c r="AD81">
        <v>81685.8</v>
      </c>
      <c r="AE81">
        <v>51699</v>
      </c>
      <c r="AF81">
        <v>0</v>
      </c>
      <c r="AG81">
        <v>92440.11</v>
      </c>
      <c r="AH81">
        <v>27.867000000000001</v>
      </c>
      <c r="AI81">
        <v>0</v>
      </c>
      <c r="AK81">
        <v>27.3</v>
      </c>
      <c r="AQ81" t="s">
        <v>553</v>
      </c>
      <c r="AR81">
        <v>43864</v>
      </c>
      <c r="AS81">
        <v>43866</v>
      </c>
      <c r="AT81">
        <v>43881</v>
      </c>
      <c r="AU81">
        <v>43881</v>
      </c>
      <c r="AV81" t="s">
        <v>650</v>
      </c>
      <c r="AW81">
        <v>43873</v>
      </c>
      <c r="AY81">
        <v>43874</v>
      </c>
      <c r="BA81" t="s">
        <v>514</v>
      </c>
      <c r="BB81">
        <v>43878</v>
      </c>
      <c r="BC81">
        <v>43878</v>
      </c>
      <c r="BD81">
        <v>43878</v>
      </c>
      <c r="BF81" t="s">
        <v>6510</v>
      </c>
      <c r="BG81" s="190">
        <v>43879</v>
      </c>
      <c r="BH81" s="190">
        <v>43878</v>
      </c>
      <c r="BI81" s="190">
        <v>43902</v>
      </c>
      <c r="BJ81" s="190">
        <v>43913</v>
      </c>
      <c r="BK81" t="s">
        <v>1337</v>
      </c>
      <c r="BL81" s="190">
        <v>43894</v>
      </c>
      <c r="BM81" s="190">
        <v>43894</v>
      </c>
      <c r="BN81" s="190">
        <v>43908</v>
      </c>
      <c r="BO81" s="190">
        <v>43916</v>
      </c>
      <c r="BU81" t="s">
        <v>490</v>
      </c>
      <c r="BV81" s="190">
        <v>43910</v>
      </c>
      <c r="BX81" s="190">
        <v>43917</v>
      </c>
      <c r="BY81" s="190">
        <v>43917</v>
      </c>
      <c r="CH81" s="190">
        <v>43922</v>
      </c>
      <c r="CJ81" t="s">
        <v>650</v>
      </c>
      <c r="CR81" s="190">
        <v>43943</v>
      </c>
      <c r="CT81" t="s">
        <v>6510</v>
      </c>
      <c r="CU81" s="190">
        <v>43916</v>
      </c>
      <c r="CW81" s="190">
        <v>43916</v>
      </c>
      <c r="CX81" s="190">
        <v>43917</v>
      </c>
      <c r="CY81" t="s">
        <v>696</v>
      </c>
      <c r="CZ81">
        <v>43833</v>
      </c>
      <c r="DB81">
        <v>43857</v>
      </c>
      <c r="DC81">
        <v>43854</v>
      </c>
      <c r="DI81" t="str">
        <f t="shared" si="0"/>
        <v>N</v>
      </c>
      <c r="DJ81" t="str">
        <f>_xlfn.IFNA(VLOOKUP(C81,'Order Lookup'!A:C,3,FALSE),"Other")</f>
        <v>ORDER</v>
      </c>
    </row>
    <row r="82" spans="1:114" x14ac:dyDescent="0.35">
      <c r="A82" t="s">
        <v>1507</v>
      </c>
      <c r="B82">
        <v>1902554306</v>
      </c>
      <c r="C82" t="s">
        <v>580</v>
      </c>
      <c r="D82" t="s">
        <v>6800</v>
      </c>
      <c r="E82" t="s">
        <v>6804</v>
      </c>
      <c r="F82" t="s">
        <v>2221</v>
      </c>
      <c r="G82" s="190">
        <v>43872</v>
      </c>
      <c r="H82" s="190">
        <v>43920</v>
      </c>
      <c r="J82" t="s">
        <v>6805</v>
      </c>
      <c r="K82" t="s">
        <v>4</v>
      </c>
      <c r="L82" t="s">
        <v>4</v>
      </c>
      <c r="M82" t="s">
        <v>5265</v>
      </c>
      <c r="N82" t="s">
        <v>4</v>
      </c>
      <c r="O82" t="s">
        <v>5048</v>
      </c>
      <c r="Q82" s="190">
        <v>43872</v>
      </c>
      <c r="R82" s="190">
        <v>43873</v>
      </c>
      <c r="T82">
        <v>48420</v>
      </c>
      <c r="U82">
        <v>0</v>
      </c>
      <c r="V82">
        <v>20.09</v>
      </c>
      <c r="W82">
        <v>18.239999999999998</v>
      </c>
      <c r="X82">
        <v>18.239999999999998</v>
      </c>
      <c r="Y82">
        <v>0</v>
      </c>
      <c r="AA82">
        <v>0</v>
      </c>
      <c r="AB82">
        <v>0</v>
      </c>
      <c r="AC82">
        <v>0</v>
      </c>
      <c r="AF82">
        <v>0</v>
      </c>
      <c r="AG82">
        <v>15481</v>
      </c>
      <c r="AH82">
        <v>31.972000000000001</v>
      </c>
      <c r="AI82">
        <v>0</v>
      </c>
      <c r="AK82">
        <v>0</v>
      </c>
      <c r="AQ82" t="s">
        <v>1517</v>
      </c>
      <c r="AV82" t="s">
        <v>701</v>
      </c>
      <c r="BF82" t="s">
        <v>683</v>
      </c>
      <c r="BG82" s="190">
        <v>43878</v>
      </c>
      <c r="BH82" s="190">
        <v>43878</v>
      </c>
      <c r="BI82" s="190">
        <v>43895</v>
      </c>
      <c r="BJ82" s="190">
        <v>43896</v>
      </c>
      <c r="BK82" t="s">
        <v>5853</v>
      </c>
      <c r="BL82">
        <v>43888</v>
      </c>
      <c r="BM82">
        <v>43888</v>
      </c>
      <c r="BN82">
        <v>43895</v>
      </c>
      <c r="BO82">
        <v>43896</v>
      </c>
      <c r="BU82" t="s">
        <v>490</v>
      </c>
      <c r="BV82" s="190">
        <v>43896</v>
      </c>
      <c r="BX82" s="190">
        <v>43896</v>
      </c>
      <c r="BY82" s="190">
        <v>43896</v>
      </c>
      <c r="CH82" s="190">
        <v>43901</v>
      </c>
      <c r="CJ82" t="s">
        <v>2222</v>
      </c>
      <c r="CR82" s="190">
        <v>43916</v>
      </c>
      <c r="CT82" t="s">
        <v>683</v>
      </c>
      <c r="CU82" s="190">
        <v>43895</v>
      </c>
      <c r="CW82" s="190">
        <v>43895</v>
      </c>
      <c r="CX82" s="190">
        <v>43896</v>
      </c>
      <c r="CY82" t="s">
        <v>696</v>
      </c>
      <c r="DI82" t="str">
        <f t="shared" si="0"/>
        <v>N</v>
      </c>
      <c r="DJ82" t="str">
        <f>_xlfn.IFNA(VLOOKUP(C82,'Order Lookup'!A:C,3,FALSE),"Other")</f>
        <v>ORDER</v>
      </c>
    </row>
    <row r="83" spans="1:114" x14ac:dyDescent="0.35">
      <c r="A83" t="s">
        <v>1507</v>
      </c>
      <c r="B83">
        <v>1902554305</v>
      </c>
      <c r="C83" t="s">
        <v>580</v>
      </c>
      <c r="D83" t="s">
        <v>6800</v>
      </c>
      <c r="E83" t="s">
        <v>6804</v>
      </c>
      <c r="F83" t="s">
        <v>2221</v>
      </c>
      <c r="G83" s="190">
        <v>43872</v>
      </c>
      <c r="H83" s="190">
        <v>43924</v>
      </c>
      <c r="J83" t="s">
        <v>6805</v>
      </c>
      <c r="K83" t="s">
        <v>4</v>
      </c>
      <c r="L83" t="s">
        <v>4</v>
      </c>
      <c r="M83" t="s">
        <v>5265</v>
      </c>
      <c r="N83" t="s">
        <v>4</v>
      </c>
      <c r="O83" t="s">
        <v>5048</v>
      </c>
      <c r="Q83" s="190">
        <v>43872</v>
      </c>
      <c r="R83" s="190">
        <v>43873</v>
      </c>
      <c r="T83">
        <v>23800</v>
      </c>
      <c r="U83">
        <v>0</v>
      </c>
      <c r="V83">
        <v>9.57</v>
      </c>
      <c r="W83">
        <v>5.8</v>
      </c>
      <c r="X83">
        <v>5.8</v>
      </c>
      <c r="Y83">
        <v>0</v>
      </c>
      <c r="AA83">
        <v>0</v>
      </c>
      <c r="AB83">
        <v>0</v>
      </c>
      <c r="AC83">
        <v>0</v>
      </c>
      <c r="AF83">
        <v>0</v>
      </c>
      <c r="AG83">
        <v>7609</v>
      </c>
      <c r="AH83">
        <v>31.971</v>
      </c>
      <c r="AI83">
        <v>0</v>
      </c>
      <c r="AK83">
        <v>0</v>
      </c>
      <c r="AQ83" t="s">
        <v>1517</v>
      </c>
      <c r="AV83" t="s">
        <v>701</v>
      </c>
      <c r="BF83" t="s">
        <v>5853</v>
      </c>
      <c r="BG83" s="190">
        <v>43874</v>
      </c>
      <c r="BH83" s="190">
        <v>43874</v>
      </c>
      <c r="BI83" s="190">
        <v>43902</v>
      </c>
      <c r="BJ83" s="190">
        <v>43903</v>
      </c>
      <c r="BK83" t="s">
        <v>2277</v>
      </c>
      <c r="BL83" s="190">
        <v>43892</v>
      </c>
      <c r="BM83" s="190"/>
      <c r="BN83" s="190">
        <v>43902</v>
      </c>
      <c r="BO83" s="190"/>
      <c r="BU83" t="s">
        <v>490</v>
      </c>
      <c r="BV83" s="190">
        <v>43903</v>
      </c>
      <c r="BX83" s="190">
        <v>43903</v>
      </c>
      <c r="BY83" s="190">
        <v>43903</v>
      </c>
      <c r="CH83" s="190"/>
      <c r="CJ83" t="s">
        <v>2222</v>
      </c>
      <c r="CR83" s="190">
        <v>43922</v>
      </c>
      <c r="CT83" t="s">
        <v>5853</v>
      </c>
      <c r="CU83" s="190">
        <v>43902</v>
      </c>
      <c r="CW83" s="190">
        <v>43902</v>
      </c>
      <c r="CX83" s="190">
        <v>43903</v>
      </c>
      <c r="CY83" t="s">
        <v>696</v>
      </c>
      <c r="DI83" t="str">
        <f t="shared" si="0"/>
        <v>N</v>
      </c>
      <c r="DJ83" t="str">
        <f>_xlfn.IFNA(VLOOKUP(C83,'Order Lookup'!A:C,3,FALSE),"Other")</f>
        <v>ORDER</v>
      </c>
    </row>
    <row r="84" spans="1:114" x14ac:dyDescent="0.35">
      <c r="A84" t="s">
        <v>1507</v>
      </c>
      <c r="B84">
        <v>1902554304</v>
      </c>
      <c r="C84" t="s">
        <v>580</v>
      </c>
      <c r="D84" t="s">
        <v>6800</v>
      </c>
      <c r="E84" t="s">
        <v>6804</v>
      </c>
      <c r="F84" t="s">
        <v>2221</v>
      </c>
      <c r="G84" s="190">
        <v>43872</v>
      </c>
      <c r="H84" s="190">
        <v>43920</v>
      </c>
      <c r="J84" t="s">
        <v>6805</v>
      </c>
      <c r="K84" t="s">
        <v>4</v>
      </c>
      <c r="L84" t="s">
        <v>4</v>
      </c>
      <c r="M84" t="s">
        <v>5265</v>
      </c>
      <c r="N84" t="s">
        <v>4</v>
      </c>
      <c r="O84" t="s">
        <v>5048</v>
      </c>
      <c r="Q84" s="190">
        <v>43872</v>
      </c>
      <c r="R84" s="190">
        <v>43873</v>
      </c>
      <c r="T84">
        <v>79332</v>
      </c>
      <c r="U84">
        <v>0</v>
      </c>
      <c r="V84">
        <v>38.29</v>
      </c>
      <c r="W84">
        <v>40.76</v>
      </c>
      <c r="X84">
        <v>40.76</v>
      </c>
      <c r="Y84">
        <v>0</v>
      </c>
      <c r="AA84">
        <v>0</v>
      </c>
      <c r="AB84">
        <v>0</v>
      </c>
      <c r="AC84">
        <v>0</v>
      </c>
      <c r="AF84">
        <v>0</v>
      </c>
      <c r="AG84">
        <v>14568</v>
      </c>
      <c r="AH84">
        <v>18.363</v>
      </c>
      <c r="AI84">
        <v>4976.24</v>
      </c>
      <c r="AK84">
        <v>0</v>
      </c>
      <c r="AQ84" t="s">
        <v>1517</v>
      </c>
      <c r="AV84" t="s">
        <v>701</v>
      </c>
      <c r="BF84" t="s">
        <v>5853</v>
      </c>
      <c r="BG84" s="190">
        <v>43864</v>
      </c>
      <c r="BH84" s="190">
        <v>43864</v>
      </c>
      <c r="BI84" s="190">
        <v>43895</v>
      </c>
      <c r="BJ84" s="190">
        <v>43895</v>
      </c>
      <c r="BK84" t="s">
        <v>682</v>
      </c>
      <c r="BL84" s="190">
        <v>43886</v>
      </c>
      <c r="BM84" s="190"/>
      <c r="BN84" s="190">
        <v>43889</v>
      </c>
      <c r="BO84" s="190"/>
      <c r="BU84" t="s">
        <v>490</v>
      </c>
      <c r="BV84" s="190">
        <v>43896</v>
      </c>
      <c r="BX84" s="190">
        <v>43896</v>
      </c>
      <c r="BY84" s="190">
        <v>43896</v>
      </c>
      <c r="CH84" s="190">
        <v>43901</v>
      </c>
      <c r="CJ84" t="s">
        <v>2222</v>
      </c>
      <c r="CR84" s="190">
        <v>43916</v>
      </c>
      <c r="CS84">
        <v>43916</v>
      </c>
      <c r="CT84" t="s">
        <v>5853</v>
      </c>
      <c r="CU84" s="190">
        <v>43895</v>
      </c>
      <c r="CW84" s="190">
        <v>43895</v>
      </c>
      <c r="CX84" s="190">
        <v>43895</v>
      </c>
      <c r="CY84" t="s">
        <v>696</v>
      </c>
      <c r="DI84" t="str">
        <f t="shared" si="0"/>
        <v>Y</v>
      </c>
      <c r="DJ84" t="str">
        <f>_xlfn.IFNA(VLOOKUP(C84,'Order Lookup'!A:C,3,FALSE),"Other")</f>
        <v>ORDER</v>
      </c>
    </row>
    <row r="85" spans="1:114" x14ac:dyDescent="0.35">
      <c r="A85" t="s">
        <v>2228</v>
      </c>
      <c r="B85">
        <v>1902686402</v>
      </c>
      <c r="C85" t="s">
        <v>501</v>
      </c>
      <c r="D85" t="s">
        <v>781</v>
      </c>
      <c r="E85" t="s">
        <v>6806</v>
      </c>
      <c r="F85" t="s">
        <v>2221</v>
      </c>
      <c r="G85" s="190">
        <v>43888</v>
      </c>
      <c r="H85">
        <v>43943</v>
      </c>
      <c r="J85">
        <v>11146</v>
      </c>
      <c r="K85" t="s">
        <v>4</v>
      </c>
      <c r="L85" t="s">
        <v>5042</v>
      </c>
      <c r="M85" t="s">
        <v>5265</v>
      </c>
      <c r="N85" t="s">
        <v>4</v>
      </c>
      <c r="O85" t="s">
        <v>5048</v>
      </c>
      <c r="Q85">
        <v>43888</v>
      </c>
      <c r="R85">
        <v>43889</v>
      </c>
      <c r="T85">
        <v>2</v>
      </c>
      <c r="U85">
        <v>0</v>
      </c>
      <c r="V85">
        <v>0</v>
      </c>
      <c r="W85">
        <v>17.48</v>
      </c>
      <c r="X85">
        <v>17.48</v>
      </c>
      <c r="Y85">
        <v>0</v>
      </c>
      <c r="AA85">
        <v>0</v>
      </c>
      <c r="AB85">
        <v>0</v>
      </c>
      <c r="AC85">
        <v>0</v>
      </c>
      <c r="AF85">
        <v>0</v>
      </c>
      <c r="AG85">
        <v>2</v>
      </c>
      <c r="AH85">
        <v>200</v>
      </c>
      <c r="AI85">
        <v>0</v>
      </c>
      <c r="AK85">
        <v>0</v>
      </c>
      <c r="AQ85" t="s">
        <v>553</v>
      </c>
      <c r="AV85" t="s">
        <v>650</v>
      </c>
      <c r="BF85" t="s">
        <v>6510</v>
      </c>
      <c r="BG85">
        <v>43879</v>
      </c>
      <c r="BH85">
        <v>43878</v>
      </c>
      <c r="BI85">
        <v>43902</v>
      </c>
      <c r="BJ85">
        <v>43913</v>
      </c>
      <c r="BK85" t="s">
        <v>1337</v>
      </c>
      <c r="BL85">
        <v>43894</v>
      </c>
      <c r="BM85">
        <v>43894</v>
      </c>
      <c r="BN85">
        <v>43908</v>
      </c>
      <c r="BO85">
        <v>43918</v>
      </c>
      <c r="BU85" t="s">
        <v>490</v>
      </c>
      <c r="BV85" s="190">
        <v>43910</v>
      </c>
      <c r="BX85" s="190">
        <v>43917</v>
      </c>
      <c r="BY85" s="190">
        <v>43918</v>
      </c>
      <c r="CH85" s="190">
        <v>43922</v>
      </c>
      <c r="CJ85" t="s">
        <v>650</v>
      </c>
      <c r="CR85" s="190">
        <v>43943</v>
      </c>
      <c r="CS85" s="190"/>
      <c r="CT85" t="s">
        <v>6510</v>
      </c>
      <c r="CU85" s="190">
        <v>43916</v>
      </c>
      <c r="CW85" s="190">
        <v>43916</v>
      </c>
      <c r="CX85" s="190">
        <v>43918</v>
      </c>
      <c r="CY85" t="s">
        <v>696</v>
      </c>
      <c r="DI85" t="str">
        <f t="shared" si="0"/>
        <v>N</v>
      </c>
      <c r="DJ85" t="str">
        <f>_xlfn.IFNA(VLOOKUP(C85,'Order Lookup'!A:C,3,FALSE),"Other")</f>
        <v>ORDER</v>
      </c>
    </row>
    <row r="86" spans="1:114" x14ac:dyDescent="0.35">
      <c r="A86" t="s">
        <v>2228</v>
      </c>
      <c r="B86">
        <v>1901399314</v>
      </c>
      <c r="C86" t="s">
        <v>495</v>
      </c>
      <c r="D86" t="s">
        <v>6628</v>
      </c>
      <c r="E86" t="s">
        <v>6807</v>
      </c>
      <c r="F86" t="s">
        <v>2224</v>
      </c>
      <c r="G86" s="190">
        <v>43888</v>
      </c>
      <c r="H86" s="190"/>
      <c r="J86" t="s">
        <v>6808</v>
      </c>
      <c r="K86" t="s">
        <v>4</v>
      </c>
      <c r="L86" t="s">
        <v>5042</v>
      </c>
      <c r="M86" t="s">
        <v>5265</v>
      </c>
      <c r="N86" t="s">
        <v>4</v>
      </c>
      <c r="O86" t="s">
        <v>5048</v>
      </c>
      <c r="Q86" s="190"/>
      <c r="R86" s="190"/>
      <c r="S86">
        <v>43899</v>
      </c>
      <c r="T86">
        <v>1611.71</v>
      </c>
      <c r="U86">
        <v>1611.71</v>
      </c>
      <c r="V86">
        <v>0.18</v>
      </c>
      <c r="W86">
        <v>0.17</v>
      </c>
      <c r="X86">
        <v>0.17</v>
      </c>
      <c r="Y86">
        <v>0</v>
      </c>
      <c r="AA86">
        <v>0</v>
      </c>
      <c r="AB86">
        <v>0</v>
      </c>
      <c r="AC86">
        <v>0</v>
      </c>
      <c r="AF86">
        <v>0</v>
      </c>
      <c r="AG86">
        <v>51.77</v>
      </c>
      <c r="AH86">
        <v>3.2120000000000002</v>
      </c>
      <c r="AI86">
        <v>128.53</v>
      </c>
      <c r="AJ86">
        <v>7.9749999999999996</v>
      </c>
      <c r="AK86">
        <v>0</v>
      </c>
      <c r="AQ86" t="s">
        <v>834</v>
      </c>
      <c r="AV86" t="s">
        <v>553</v>
      </c>
      <c r="BF86" t="s">
        <v>5853</v>
      </c>
      <c r="BG86" s="190"/>
      <c r="BH86" s="190"/>
      <c r="BI86" s="190">
        <v>43889</v>
      </c>
      <c r="BJ86" s="190"/>
      <c r="BK86" t="s">
        <v>2277</v>
      </c>
      <c r="BL86" s="190"/>
      <c r="BM86" s="190"/>
      <c r="BN86" s="190">
        <v>43889</v>
      </c>
      <c r="BO86" s="190"/>
      <c r="BU86" t="s">
        <v>490</v>
      </c>
      <c r="BV86">
        <v>43888</v>
      </c>
      <c r="BX86">
        <v>43888</v>
      </c>
      <c r="BY86">
        <v>43889</v>
      </c>
      <c r="CJ86" t="s">
        <v>691</v>
      </c>
      <c r="CR86">
        <v>43895</v>
      </c>
      <c r="CS86">
        <v>43894</v>
      </c>
      <c r="CT86" t="s">
        <v>5853</v>
      </c>
      <c r="CU86" s="190">
        <v>43888</v>
      </c>
      <c r="CW86" s="190">
        <v>43888</v>
      </c>
      <c r="CX86" s="190">
        <v>43889</v>
      </c>
      <c r="CY86" t="s">
        <v>703</v>
      </c>
      <c r="DI86" t="str">
        <f t="shared" si="0"/>
        <v>N</v>
      </c>
      <c r="DJ86" t="str">
        <f>_xlfn.IFNA(VLOOKUP(C86,'Order Lookup'!A:C,3,FALSE),"Other")</f>
        <v>ENPARTS</v>
      </c>
    </row>
    <row r="87" spans="1:114" x14ac:dyDescent="0.35">
      <c r="A87" t="s">
        <v>1507</v>
      </c>
      <c r="B87">
        <v>1902554310</v>
      </c>
      <c r="C87" t="s">
        <v>584</v>
      </c>
      <c r="D87" t="s">
        <v>6800</v>
      </c>
      <c r="E87" t="s">
        <v>6804</v>
      </c>
      <c r="F87" t="s">
        <v>2221</v>
      </c>
      <c r="G87" s="190">
        <v>43899</v>
      </c>
      <c r="H87" s="190"/>
      <c r="J87" t="s">
        <v>6805</v>
      </c>
      <c r="K87" t="s">
        <v>4</v>
      </c>
      <c r="L87" t="s">
        <v>4</v>
      </c>
      <c r="M87" t="s">
        <v>5265</v>
      </c>
      <c r="N87" t="s">
        <v>4</v>
      </c>
      <c r="O87" t="s">
        <v>5048</v>
      </c>
      <c r="Q87" s="190"/>
      <c r="R87" s="190"/>
      <c r="T87">
        <v>1</v>
      </c>
      <c r="U87">
        <v>0</v>
      </c>
      <c r="V87">
        <v>0</v>
      </c>
      <c r="W87">
        <v>4.49</v>
      </c>
      <c r="X87">
        <v>4.49</v>
      </c>
      <c r="Y87">
        <v>0</v>
      </c>
      <c r="AA87">
        <v>0</v>
      </c>
      <c r="AB87">
        <v>0</v>
      </c>
      <c r="AC87">
        <v>0</v>
      </c>
      <c r="AF87">
        <v>0</v>
      </c>
      <c r="AG87">
        <v>1</v>
      </c>
      <c r="AH87">
        <v>100</v>
      </c>
      <c r="AI87">
        <v>0</v>
      </c>
      <c r="AK87">
        <v>0</v>
      </c>
      <c r="AQ87" t="s">
        <v>1517</v>
      </c>
      <c r="AV87" t="s">
        <v>701</v>
      </c>
      <c r="BF87" t="s">
        <v>2277</v>
      </c>
      <c r="BG87">
        <v>43899</v>
      </c>
      <c r="BH87">
        <v>43899</v>
      </c>
      <c r="BI87">
        <v>43899</v>
      </c>
      <c r="BJ87">
        <v>43899</v>
      </c>
      <c r="BK87" t="s">
        <v>5853</v>
      </c>
      <c r="BL87">
        <v>43899</v>
      </c>
      <c r="BM87">
        <v>43899</v>
      </c>
      <c r="BN87">
        <v>43899</v>
      </c>
      <c r="BO87">
        <v>43899</v>
      </c>
      <c r="BU87" t="s">
        <v>490</v>
      </c>
      <c r="BV87">
        <v>43906</v>
      </c>
      <c r="BX87" s="190">
        <v>43906</v>
      </c>
      <c r="BY87" s="190">
        <v>43906</v>
      </c>
      <c r="CH87" s="190">
        <v>43909</v>
      </c>
      <c r="CJ87" t="s">
        <v>2222</v>
      </c>
      <c r="CR87" s="190">
        <v>43920</v>
      </c>
      <c r="CT87" t="s">
        <v>2277</v>
      </c>
      <c r="CU87" s="190">
        <v>43899</v>
      </c>
      <c r="CW87" s="190">
        <v>43899</v>
      </c>
      <c r="CX87" s="190">
        <v>43906</v>
      </c>
      <c r="CY87" t="s">
        <v>696</v>
      </c>
      <c r="DI87" t="str">
        <f t="shared" si="0"/>
        <v>N</v>
      </c>
      <c r="DJ87" t="str">
        <f>_xlfn.IFNA(VLOOKUP(C87,'Order Lookup'!A:C,3,FALSE),"Other")</f>
        <v>ENPARTS</v>
      </c>
    </row>
    <row r="88" spans="1:114" x14ac:dyDescent="0.35">
      <c r="A88" t="s">
        <v>1507</v>
      </c>
      <c r="B88">
        <v>1902554311</v>
      </c>
      <c r="C88" t="s">
        <v>584</v>
      </c>
      <c r="D88" t="s">
        <v>6800</v>
      </c>
      <c r="E88" t="s">
        <v>6804</v>
      </c>
      <c r="F88" t="s">
        <v>2221</v>
      </c>
      <c r="G88" s="190">
        <v>43900</v>
      </c>
      <c r="H88" s="190">
        <v>43917</v>
      </c>
      <c r="J88" t="s">
        <v>6805</v>
      </c>
      <c r="K88" t="s">
        <v>4</v>
      </c>
      <c r="L88" t="s">
        <v>4</v>
      </c>
      <c r="M88" t="s">
        <v>5265</v>
      </c>
      <c r="N88" t="s">
        <v>4</v>
      </c>
      <c r="O88" t="s">
        <v>5048</v>
      </c>
      <c r="T88">
        <v>1</v>
      </c>
      <c r="U88">
        <v>0</v>
      </c>
      <c r="V88">
        <v>0</v>
      </c>
      <c r="W88">
        <v>0.26</v>
      </c>
      <c r="X88">
        <v>0.26</v>
      </c>
      <c r="Y88">
        <v>0</v>
      </c>
      <c r="AA88">
        <v>0</v>
      </c>
      <c r="AB88">
        <v>0</v>
      </c>
      <c r="AC88">
        <v>0</v>
      </c>
      <c r="AF88">
        <v>0</v>
      </c>
      <c r="AG88">
        <v>1</v>
      </c>
      <c r="AH88">
        <v>100</v>
      </c>
      <c r="AI88">
        <v>0</v>
      </c>
      <c r="AK88">
        <v>0</v>
      </c>
      <c r="AQ88" t="s">
        <v>1517</v>
      </c>
      <c r="AV88" t="s">
        <v>701</v>
      </c>
      <c r="BF88" t="s">
        <v>683</v>
      </c>
      <c r="BG88" s="190">
        <v>43900</v>
      </c>
      <c r="BH88" s="190">
        <v>43900</v>
      </c>
      <c r="BI88" s="190">
        <v>43900</v>
      </c>
      <c r="BJ88" s="190"/>
      <c r="BK88" t="s">
        <v>2277</v>
      </c>
      <c r="BL88" s="190">
        <v>43900</v>
      </c>
      <c r="BM88" s="190">
        <v>43900</v>
      </c>
      <c r="BN88" s="190">
        <v>43900</v>
      </c>
      <c r="BO88" s="190"/>
      <c r="BU88" t="s">
        <v>490</v>
      </c>
      <c r="BV88" s="190">
        <v>43901</v>
      </c>
      <c r="BX88" s="190">
        <v>43901</v>
      </c>
      <c r="BY88" s="190">
        <v>43901</v>
      </c>
      <c r="CH88" s="190">
        <v>43906</v>
      </c>
      <c r="CJ88" t="s">
        <v>2222</v>
      </c>
      <c r="CR88" s="190">
        <v>43920</v>
      </c>
      <c r="CS88" s="190"/>
      <c r="CT88" t="s">
        <v>683</v>
      </c>
      <c r="CU88" s="190">
        <v>43900</v>
      </c>
      <c r="CW88" s="190">
        <v>43900</v>
      </c>
      <c r="CX88" s="190">
        <v>43900</v>
      </c>
      <c r="CY88" t="s">
        <v>696</v>
      </c>
      <c r="DI88" t="str">
        <f t="shared" si="0"/>
        <v>Y</v>
      </c>
      <c r="DJ88" t="str">
        <f>_xlfn.IFNA(VLOOKUP(C88,'Order Lookup'!A:C,3,FALSE),"Other")</f>
        <v>ENPARTS</v>
      </c>
    </row>
    <row r="89" spans="1:114" x14ac:dyDescent="0.35">
      <c r="A89" t="s">
        <v>1507</v>
      </c>
      <c r="B89">
        <v>1902661812</v>
      </c>
      <c r="C89" t="s">
        <v>594</v>
      </c>
      <c r="D89" t="s">
        <v>6800</v>
      </c>
      <c r="E89" t="s">
        <v>6801</v>
      </c>
      <c r="F89" t="s">
        <v>2221</v>
      </c>
      <c r="G89" s="190">
        <v>43900</v>
      </c>
      <c r="H89" s="190">
        <v>43923</v>
      </c>
      <c r="J89" t="s">
        <v>6802</v>
      </c>
      <c r="K89" t="s">
        <v>4</v>
      </c>
      <c r="L89" t="s">
        <v>5042</v>
      </c>
      <c r="M89" t="s">
        <v>5265</v>
      </c>
      <c r="N89" t="s">
        <v>4</v>
      </c>
      <c r="O89" t="s">
        <v>5048</v>
      </c>
      <c r="Q89" s="190">
        <v>43900</v>
      </c>
      <c r="R89" s="190">
        <v>43900</v>
      </c>
      <c r="T89">
        <v>1</v>
      </c>
      <c r="U89">
        <v>0</v>
      </c>
      <c r="V89">
        <v>0</v>
      </c>
      <c r="W89">
        <v>8.44</v>
      </c>
      <c r="X89">
        <v>8.44</v>
      </c>
      <c r="Y89">
        <v>0</v>
      </c>
      <c r="AA89">
        <v>0</v>
      </c>
      <c r="AB89">
        <v>0</v>
      </c>
      <c r="AC89">
        <v>0</v>
      </c>
      <c r="AF89">
        <v>0</v>
      </c>
      <c r="AG89">
        <v>1</v>
      </c>
      <c r="AH89">
        <v>100</v>
      </c>
      <c r="AI89">
        <v>-0.01</v>
      </c>
      <c r="AK89">
        <v>0</v>
      </c>
      <c r="AQ89" t="s">
        <v>553</v>
      </c>
      <c r="AV89" t="s">
        <v>680</v>
      </c>
      <c r="BF89" t="s">
        <v>6803</v>
      </c>
      <c r="BG89">
        <v>43899</v>
      </c>
      <c r="BH89">
        <v>43899</v>
      </c>
      <c r="BI89">
        <v>43901</v>
      </c>
      <c r="BJ89">
        <v>43901</v>
      </c>
      <c r="BK89" t="s">
        <v>6638</v>
      </c>
      <c r="BL89">
        <v>43899</v>
      </c>
      <c r="BM89">
        <v>43899</v>
      </c>
      <c r="BN89">
        <v>43901</v>
      </c>
      <c r="BO89">
        <v>43901</v>
      </c>
      <c r="BU89" t="s">
        <v>490</v>
      </c>
      <c r="BV89" s="190">
        <v>43903</v>
      </c>
      <c r="BX89" s="190">
        <v>43903</v>
      </c>
      <c r="BY89" s="190">
        <v>43903</v>
      </c>
      <c r="CH89">
        <v>43908</v>
      </c>
      <c r="CJ89" t="s">
        <v>680</v>
      </c>
      <c r="CR89" s="190">
        <v>43920</v>
      </c>
      <c r="CS89" s="190"/>
      <c r="CT89" t="s">
        <v>6803</v>
      </c>
      <c r="CU89" s="190">
        <v>43902</v>
      </c>
      <c r="CW89" s="190">
        <v>43902</v>
      </c>
      <c r="CX89" s="190">
        <v>43903</v>
      </c>
      <c r="CY89" t="s">
        <v>698</v>
      </c>
      <c r="DI89" t="str">
        <f t="shared" si="0"/>
        <v>N</v>
      </c>
      <c r="DJ89" t="str">
        <f>_xlfn.IFNA(VLOOKUP(C89,'Order Lookup'!A:C,3,FALSE),"Other")</f>
        <v>ORDER</v>
      </c>
    </row>
    <row r="90" spans="1:114" x14ac:dyDescent="0.35">
      <c r="A90" t="s">
        <v>1507</v>
      </c>
      <c r="B90">
        <v>1902554312</v>
      </c>
      <c r="C90" t="s">
        <v>584</v>
      </c>
      <c r="D90" t="s">
        <v>6800</v>
      </c>
      <c r="E90" t="s">
        <v>6804</v>
      </c>
      <c r="F90" t="s">
        <v>2221</v>
      </c>
      <c r="G90" s="190">
        <v>43902</v>
      </c>
      <c r="H90" s="190">
        <v>43920</v>
      </c>
      <c r="J90" t="s">
        <v>6805</v>
      </c>
      <c r="K90" t="s">
        <v>4</v>
      </c>
      <c r="L90" t="s">
        <v>4</v>
      </c>
      <c r="M90" t="s">
        <v>5265</v>
      </c>
      <c r="N90" t="s">
        <v>4</v>
      </c>
      <c r="O90" t="s">
        <v>5048</v>
      </c>
      <c r="Q90" s="190"/>
      <c r="R90" s="190"/>
      <c r="T90">
        <v>3096</v>
      </c>
      <c r="U90">
        <v>0</v>
      </c>
      <c r="V90">
        <v>1</v>
      </c>
      <c r="W90">
        <v>0.56000000000000005</v>
      </c>
      <c r="X90">
        <v>0.56000000000000005</v>
      </c>
      <c r="Y90">
        <v>0</v>
      </c>
      <c r="AA90">
        <v>0</v>
      </c>
      <c r="AB90">
        <v>0</v>
      </c>
      <c r="AC90">
        <v>0</v>
      </c>
      <c r="AF90">
        <v>0</v>
      </c>
      <c r="AG90">
        <v>596</v>
      </c>
      <c r="AH90">
        <v>19.251000000000001</v>
      </c>
      <c r="AI90">
        <v>0</v>
      </c>
      <c r="AK90">
        <v>0</v>
      </c>
      <c r="AQ90" t="s">
        <v>1517</v>
      </c>
      <c r="AV90" t="s">
        <v>701</v>
      </c>
      <c r="BF90" t="s">
        <v>6511</v>
      </c>
      <c r="BG90">
        <v>43900</v>
      </c>
      <c r="BH90">
        <v>43900</v>
      </c>
      <c r="BI90">
        <v>43900</v>
      </c>
      <c r="BJ90">
        <v>43900</v>
      </c>
      <c r="BK90" t="s">
        <v>683</v>
      </c>
      <c r="BL90">
        <v>43901</v>
      </c>
      <c r="BM90">
        <v>43901</v>
      </c>
      <c r="BN90">
        <v>43901</v>
      </c>
      <c r="BO90">
        <v>43901</v>
      </c>
      <c r="BU90" t="s">
        <v>490</v>
      </c>
      <c r="BV90" s="190">
        <v>43903</v>
      </c>
      <c r="BX90" s="190">
        <v>43903</v>
      </c>
      <c r="BY90" s="190">
        <v>43903</v>
      </c>
      <c r="BZ90" t="s">
        <v>6511</v>
      </c>
      <c r="CA90">
        <v>43902</v>
      </c>
      <c r="CB90">
        <v>43902</v>
      </c>
      <c r="CC90">
        <v>43902</v>
      </c>
      <c r="CD90">
        <v>43902</v>
      </c>
      <c r="CH90" s="190">
        <v>43908</v>
      </c>
      <c r="CJ90" t="s">
        <v>2222</v>
      </c>
      <c r="CR90" s="190">
        <v>43916</v>
      </c>
      <c r="CT90" t="s">
        <v>6511</v>
      </c>
      <c r="CU90" s="190">
        <v>43903</v>
      </c>
      <c r="CW90" s="190">
        <v>43903</v>
      </c>
      <c r="CX90" s="190">
        <v>43902</v>
      </c>
      <c r="CY90" t="s">
        <v>696</v>
      </c>
      <c r="DI90" t="str">
        <f t="shared" si="0"/>
        <v>Y</v>
      </c>
      <c r="DJ90" t="str">
        <f>_xlfn.IFNA(VLOOKUP(C90,'Order Lookup'!A:C,3,FALSE),"Other")</f>
        <v>ENPARTS</v>
      </c>
    </row>
    <row r="91" spans="1:114" x14ac:dyDescent="0.35">
      <c r="A91" t="s">
        <v>1507</v>
      </c>
      <c r="B91">
        <v>1902554314</v>
      </c>
      <c r="C91" t="s">
        <v>584</v>
      </c>
      <c r="D91" t="s">
        <v>6800</v>
      </c>
      <c r="E91" t="s">
        <v>6804</v>
      </c>
      <c r="F91" t="s">
        <v>2221</v>
      </c>
      <c r="G91" s="190">
        <v>43903</v>
      </c>
      <c r="H91" s="190"/>
      <c r="J91" t="s">
        <v>6805</v>
      </c>
      <c r="K91" t="s">
        <v>4</v>
      </c>
      <c r="L91" t="s">
        <v>4</v>
      </c>
      <c r="M91" t="s">
        <v>5265</v>
      </c>
      <c r="N91" t="s">
        <v>4</v>
      </c>
      <c r="O91" t="s">
        <v>5048</v>
      </c>
      <c r="Q91" s="190"/>
      <c r="R91" s="190"/>
      <c r="T91">
        <v>1</v>
      </c>
      <c r="U91">
        <v>0</v>
      </c>
      <c r="V91">
        <v>0</v>
      </c>
      <c r="W91">
        <v>0.37</v>
      </c>
      <c r="X91">
        <v>0.37</v>
      </c>
      <c r="Y91">
        <v>0</v>
      </c>
      <c r="AA91">
        <v>0</v>
      </c>
      <c r="AB91">
        <v>0</v>
      </c>
      <c r="AC91">
        <v>0</v>
      </c>
      <c r="AF91">
        <v>0</v>
      </c>
      <c r="AG91">
        <v>1</v>
      </c>
      <c r="AH91">
        <v>100</v>
      </c>
      <c r="AI91">
        <v>0</v>
      </c>
      <c r="AK91">
        <v>0</v>
      </c>
      <c r="AQ91" t="s">
        <v>1517</v>
      </c>
      <c r="AV91" t="s">
        <v>701</v>
      </c>
      <c r="BF91" t="s">
        <v>2277</v>
      </c>
      <c r="BG91">
        <v>43903</v>
      </c>
      <c r="BH91">
        <v>43903</v>
      </c>
      <c r="BI91">
        <v>43903</v>
      </c>
      <c r="BJ91">
        <v>43903</v>
      </c>
      <c r="BK91" t="s">
        <v>5853</v>
      </c>
      <c r="BL91">
        <v>43903</v>
      </c>
      <c r="BM91">
        <v>43903</v>
      </c>
      <c r="BN91">
        <v>43903</v>
      </c>
      <c r="BO91">
        <v>43903</v>
      </c>
      <c r="BU91" t="s">
        <v>490</v>
      </c>
      <c r="BV91" s="190">
        <v>43906</v>
      </c>
      <c r="BX91" s="190">
        <v>43906</v>
      </c>
      <c r="BY91" s="190">
        <v>43906</v>
      </c>
      <c r="CH91" s="190">
        <v>43909</v>
      </c>
      <c r="CJ91" t="s">
        <v>2222</v>
      </c>
      <c r="CR91" s="190">
        <v>43920</v>
      </c>
      <c r="CT91" t="s">
        <v>2277</v>
      </c>
      <c r="CU91" s="190">
        <v>43903</v>
      </c>
      <c r="CW91" s="190">
        <v>43903</v>
      </c>
      <c r="CX91" s="190">
        <v>43903</v>
      </c>
      <c r="CY91" t="s">
        <v>696</v>
      </c>
      <c r="DI91" t="str">
        <f t="shared" si="0"/>
        <v>Y</v>
      </c>
      <c r="DJ91" t="str">
        <f>_xlfn.IFNA(VLOOKUP(C91,'Order Lookup'!A:C,3,FALSE),"Other")</f>
        <v>ENPARTS</v>
      </c>
    </row>
    <row r="92" spans="1:114" x14ac:dyDescent="0.35">
      <c r="A92" t="s">
        <v>1507</v>
      </c>
      <c r="B92">
        <v>1902661813</v>
      </c>
      <c r="C92" t="s">
        <v>584</v>
      </c>
      <c r="D92" t="s">
        <v>6800</v>
      </c>
      <c r="E92" t="s">
        <v>6801</v>
      </c>
      <c r="F92" t="s">
        <v>2221</v>
      </c>
      <c r="G92" s="190">
        <v>43907</v>
      </c>
      <c r="H92" s="190"/>
      <c r="J92" t="s">
        <v>6802</v>
      </c>
      <c r="K92" t="s">
        <v>4</v>
      </c>
      <c r="L92" t="s">
        <v>5042</v>
      </c>
      <c r="M92" t="s">
        <v>5265</v>
      </c>
      <c r="N92" t="s">
        <v>4</v>
      </c>
      <c r="O92" t="s">
        <v>5048</v>
      </c>
      <c r="Q92" s="190"/>
      <c r="R92" s="190"/>
      <c r="S92" s="190"/>
      <c r="T92">
        <v>1</v>
      </c>
      <c r="U92">
        <v>0</v>
      </c>
      <c r="V92">
        <v>0</v>
      </c>
      <c r="W92">
        <v>0.27</v>
      </c>
      <c r="X92">
        <v>0.27</v>
      </c>
      <c r="Y92">
        <v>0</v>
      </c>
      <c r="AA92">
        <v>0</v>
      </c>
      <c r="AB92">
        <v>0</v>
      </c>
      <c r="AC92">
        <v>0</v>
      </c>
      <c r="AF92">
        <v>0</v>
      </c>
      <c r="AG92">
        <v>1</v>
      </c>
      <c r="AH92">
        <v>100</v>
      </c>
      <c r="AI92">
        <v>0</v>
      </c>
      <c r="AK92">
        <v>0</v>
      </c>
      <c r="AQ92" t="s">
        <v>553</v>
      </c>
      <c r="AV92" t="s">
        <v>680</v>
      </c>
      <c r="BF92" t="s">
        <v>6803</v>
      </c>
      <c r="BG92">
        <v>43906</v>
      </c>
      <c r="BH92">
        <v>43906</v>
      </c>
      <c r="BI92">
        <v>43906</v>
      </c>
      <c r="BJ92">
        <v>43906</v>
      </c>
      <c r="BK92" t="s">
        <v>6638</v>
      </c>
      <c r="BL92">
        <v>43906</v>
      </c>
      <c r="BM92">
        <v>43906</v>
      </c>
      <c r="BN92">
        <v>43906</v>
      </c>
      <c r="BO92">
        <v>43906</v>
      </c>
      <c r="BU92" t="s">
        <v>490</v>
      </c>
      <c r="BV92" s="190">
        <v>43907</v>
      </c>
      <c r="BX92" s="190">
        <v>43907</v>
      </c>
      <c r="BY92" s="190">
        <v>43907</v>
      </c>
      <c r="CH92" s="190">
        <v>43910</v>
      </c>
      <c r="CJ92" t="s">
        <v>680</v>
      </c>
      <c r="CR92" s="190">
        <v>43920</v>
      </c>
      <c r="CS92" s="190"/>
      <c r="CT92" t="s">
        <v>6638</v>
      </c>
      <c r="CU92" s="190">
        <v>43907</v>
      </c>
      <c r="CW92" s="190">
        <v>43907</v>
      </c>
      <c r="CX92" s="190">
        <v>43907</v>
      </c>
      <c r="CY92" t="s">
        <v>698</v>
      </c>
      <c r="DI92" t="str">
        <f t="shared" si="0"/>
        <v>Y</v>
      </c>
      <c r="DJ92" t="str">
        <f>_xlfn.IFNA(VLOOKUP(C92,'Order Lookup'!A:C,3,FALSE),"Other")</f>
        <v>ENPARTS</v>
      </c>
    </row>
    <row r="93" spans="1:114" x14ac:dyDescent="0.35">
      <c r="A93" t="s">
        <v>1507</v>
      </c>
      <c r="B93">
        <v>1902554315</v>
      </c>
      <c r="C93" t="s">
        <v>584</v>
      </c>
      <c r="D93" t="s">
        <v>6800</v>
      </c>
      <c r="E93" t="s">
        <v>6804</v>
      </c>
      <c r="F93" t="s">
        <v>2221</v>
      </c>
      <c r="G93" s="190">
        <v>43908</v>
      </c>
      <c r="H93">
        <v>43924</v>
      </c>
      <c r="J93" t="s">
        <v>6805</v>
      </c>
      <c r="K93" t="s">
        <v>4</v>
      </c>
      <c r="L93" t="s">
        <v>4</v>
      </c>
      <c r="M93" t="s">
        <v>5265</v>
      </c>
      <c r="N93" t="s">
        <v>4</v>
      </c>
      <c r="O93" t="s">
        <v>5048</v>
      </c>
      <c r="T93">
        <v>1</v>
      </c>
      <c r="U93">
        <v>0</v>
      </c>
      <c r="V93">
        <v>0</v>
      </c>
      <c r="W93">
        <v>0.03</v>
      </c>
      <c r="X93">
        <v>0.03</v>
      </c>
      <c r="Y93">
        <v>0</v>
      </c>
      <c r="AA93">
        <v>0</v>
      </c>
      <c r="AB93">
        <v>0</v>
      </c>
      <c r="AC93">
        <v>0</v>
      </c>
      <c r="AF93">
        <v>0</v>
      </c>
      <c r="AG93">
        <v>1</v>
      </c>
      <c r="AH93">
        <v>100</v>
      </c>
      <c r="AI93">
        <v>0</v>
      </c>
      <c r="AK93">
        <v>0</v>
      </c>
      <c r="AQ93" t="s">
        <v>1517</v>
      </c>
      <c r="AV93" t="s">
        <v>701</v>
      </c>
      <c r="BG93" s="190"/>
      <c r="BH93" s="190"/>
      <c r="BI93" s="190"/>
      <c r="BJ93" s="190"/>
      <c r="BU93" t="s">
        <v>490</v>
      </c>
      <c r="BV93" s="190">
        <v>43909</v>
      </c>
      <c r="BX93" s="190">
        <v>43909</v>
      </c>
      <c r="BY93" s="190">
        <v>43909</v>
      </c>
      <c r="CH93">
        <v>43913</v>
      </c>
      <c r="CJ93" t="s">
        <v>2222</v>
      </c>
      <c r="CR93" s="190">
        <v>43920</v>
      </c>
      <c r="CS93" s="190"/>
      <c r="CT93" t="s">
        <v>682</v>
      </c>
      <c r="CU93" s="190">
        <v>43908</v>
      </c>
      <c r="CW93" s="190">
        <v>43908</v>
      </c>
      <c r="CX93" s="190">
        <v>43908</v>
      </c>
      <c r="CY93" t="s">
        <v>696</v>
      </c>
      <c r="DI93" t="str">
        <f t="shared" si="0"/>
        <v>Y</v>
      </c>
      <c r="DJ93" t="str">
        <f>_xlfn.IFNA(VLOOKUP(C93,'Order Lookup'!A:C,3,FALSE),"Other")</f>
        <v>ENPARTS</v>
      </c>
    </row>
    <row r="94" spans="1:114" x14ac:dyDescent="0.35">
      <c r="A94" t="s">
        <v>1507</v>
      </c>
      <c r="B94">
        <v>1902554316</v>
      </c>
      <c r="C94" t="s">
        <v>584</v>
      </c>
      <c r="D94" t="s">
        <v>6800</v>
      </c>
      <c r="E94" t="s">
        <v>6804</v>
      </c>
      <c r="F94" t="s">
        <v>2221</v>
      </c>
      <c r="G94" s="190">
        <v>43909</v>
      </c>
      <c r="H94" s="190">
        <v>43917</v>
      </c>
      <c r="J94" t="s">
        <v>6805</v>
      </c>
      <c r="K94" t="s">
        <v>4</v>
      </c>
      <c r="L94" t="s">
        <v>4</v>
      </c>
      <c r="M94" t="s">
        <v>5265</v>
      </c>
      <c r="N94" t="s">
        <v>4</v>
      </c>
      <c r="O94" t="s">
        <v>5048</v>
      </c>
      <c r="Q94" s="190"/>
      <c r="R94" s="190"/>
      <c r="T94">
        <v>1</v>
      </c>
      <c r="U94">
        <v>0</v>
      </c>
      <c r="V94">
        <v>0</v>
      </c>
      <c r="W94">
        <v>0.01</v>
      </c>
      <c r="X94">
        <v>0.01</v>
      </c>
      <c r="Y94">
        <v>0</v>
      </c>
      <c r="AA94">
        <v>0</v>
      </c>
      <c r="AB94">
        <v>0</v>
      </c>
      <c r="AC94">
        <v>0</v>
      </c>
      <c r="AF94">
        <v>0</v>
      </c>
      <c r="AG94">
        <v>1</v>
      </c>
      <c r="AH94">
        <v>100</v>
      </c>
      <c r="AI94">
        <v>0</v>
      </c>
      <c r="AK94">
        <v>0</v>
      </c>
      <c r="AQ94" t="s">
        <v>1517</v>
      </c>
      <c r="AR94" s="190"/>
      <c r="AS94" s="190"/>
      <c r="AT94" s="190"/>
      <c r="AU94" s="190"/>
      <c r="AV94" t="s">
        <v>701</v>
      </c>
      <c r="AW94" s="190"/>
      <c r="AX94" s="190"/>
      <c r="AY94" s="190"/>
      <c r="AZ94" s="190"/>
      <c r="BB94" s="190"/>
      <c r="BC94" s="190"/>
      <c r="BD94" s="190"/>
      <c r="BE94" s="190"/>
      <c r="BF94" t="s">
        <v>5853</v>
      </c>
      <c r="BG94" s="190"/>
      <c r="BH94" s="190"/>
      <c r="BI94" s="190">
        <v>43909</v>
      </c>
      <c r="BJ94" s="190"/>
      <c r="BL94" s="190"/>
      <c r="BM94" s="190"/>
      <c r="BN94" s="190"/>
      <c r="BO94" s="190"/>
      <c r="BU94" t="s">
        <v>490</v>
      </c>
      <c r="BV94" s="190">
        <v>43910</v>
      </c>
      <c r="BX94" s="190">
        <v>43910</v>
      </c>
      <c r="BY94">
        <v>43910</v>
      </c>
      <c r="CA94" s="190"/>
      <c r="CB94" s="190"/>
      <c r="CC94" s="190"/>
      <c r="CD94" s="190"/>
      <c r="CJ94" t="s">
        <v>2222</v>
      </c>
      <c r="CR94" s="190">
        <v>43916</v>
      </c>
      <c r="CT94" t="s">
        <v>5853</v>
      </c>
      <c r="CU94" s="190">
        <v>43909</v>
      </c>
      <c r="CW94" s="190">
        <v>43909</v>
      </c>
      <c r="CX94" s="190">
        <v>43909</v>
      </c>
      <c r="CY94" t="s">
        <v>696</v>
      </c>
      <c r="CZ94" s="190"/>
      <c r="DA94" s="190"/>
      <c r="DB94" s="190"/>
      <c r="DC94" s="190"/>
      <c r="DI94" t="str">
        <f t="shared" si="0"/>
        <v>Y</v>
      </c>
      <c r="DJ94" t="str">
        <f>_xlfn.IFNA(VLOOKUP(C94,'Order Lookup'!A:C,3,FALSE),"Other")</f>
        <v>ENPARTS</v>
      </c>
    </row>
    <row r="95" spans="1:114" x14ac:dyDescent="0.35">
      <c r="A95" t="s">
        <v>1507</v>
      </c>
      <c r="B95">
        <v>1902661814</v>
      </c>
      <c r="C95" t="s">
        <v>584</v>
      </c>
      <c r="D95" t="s">
        <v>6800</v>
      </c>
      <c r="E95" t="s">
        <v>6801</v>
      </c>
      <c r="F95" t="s">
        <v>2221</v>
      </c>
      <c r="G95" s="190">
        <v>43914</v>
      </c>
      <c r="H95" s="190">
        <v>43923</v>
      </c>
      <c r="J95" t="s">
        <v>6802</v>
      </c>
      <c r="K95" t="s">
        <v>4</v>
      </c>
      <c r="L95" t="s">
        <v>5042</v>
      </c>
      <c r="M95" t="s">
        <v>5265</v>
      </c>
      <c r="N95" t="s">
        <v>4</v>
      </c>
      <c r="O95" t="s">
        <v>5048</v>
      </c>
      <c r="Q95" s="190"/>
      <c r="R95" s="190"/>
      <c r="T95">
        <v>1</v>
      </c>
      <c r="U95">
        <v>0</v>
      </c>
      <c r="V95">
        <v>0</v>
      </c>
      <c r="W95">
        <v>0.23</v>
      </c>
      <c r="X95">
        <v>0.23</v>
      </c>
      <c r="Y95">
        <v>0</v>
      </c>
      <c r="AA95">
        <v>0</v>
      </c>
      <c r="AB95">
        <v>0</v>
      </c>
      <c r="AC95">
        <v>0</v>
      </c>
      <c r="AF95">
        <v>0</v>
      </c>
      <c r="AG95">
        <v>1</v>
      </c>
      <c r="AH95">
        <v>100</v>
      </c>
      <c r="AI95">
        <v>0</v>
      </c>
      <c r="AK95">
        <v>0</v>
      </c>
      <c r="AQ95" t="s">
        <v>553</v>
      </c>
      <c r="AR95" s="190"/>
      <c r="AS95" s="190"/>
      <c r="AT95" s="190"/>
      <c r="AU95" s="190"/>
      <c r="AV95" t="s">
        <v>514</v>
      </c>
      <c r="AW95" s="190"/>
      <c r="AX95" s="190"/>
      <c r="AY95" s="190"/>
      <c r="AZ95" s="190"/>
      <c r="BD95" s="190"/>
      <c r="BE95" s="190"/>
      <c r="BF95" t="s">
        <v>6638</v>
      </c>
      <c r="BG95" s="190">
        <v>43914</v>
      </c>
      <c r="BH95" s="190">
        <v>43914</v>
      </c>
      <c r="BI95" s="190">
        <v>43914</v>
      </c>
      <c r="BJ95" s="190">
        <v>43914</v>
      </c>
      <c r="BK95" t="s">
        <v>6803</v>
      </c>
      <c r="BL95" s="190">
        <v>43914</v>
      </c>
      <c r="BM95" s="190">
        <v>43914</v>
      </c>
      <c r="BN95" s="190">
        <v>43914</v>
      </c>
      <c r="BO95" s="190">
        <v>43914</v>
      </c>
      <c r="BU95" t="s">
        <v>490</v>
      </c>
      <c r="BV95" s="190">
        <v>43915</v>
      </c>
      <c r="BX95" s="190">
        <v>43915</v>
      </c>
      <c r="BY95" s="190">
        <v>43915</v>
      </c>
      <c r="CA95" s="190"/>
      <c r="CB95" s="190"/>
      <c r="CC95" s="190"/>
      <c r="CD95" s="190"/>
      <c r="CF95" s="190"/>
      <c r="CG95" s="190"/>
      <c r="CH95" s="190">
        <v>43920</v>
      </c>
      <c r="CI95" s="190"/>
      <c r="CJ95" t="s">
        <v>680</v>
      </c>
      <c r="CR95" s="190">
        <v>43923</v>
      </c>
      <c r="CT95" t="s">
        <v>6638</v>
      </c>
      <c r="CU95" s="190">
        <v>43914</v>
      </c>
      <c r="CW95" s="190">
        <v>43914</v>
      </c>
      <c r="CX95" s="190">
        <v>43914</v>
      </c>
      <c r="CY95" t="s">
        <v>698</v>
      </c>
      <c r="CZ95" s="190"/>
      <c r="DA95" s="190"/>
      <c r="DB95" s="190"/>
      <c r="DC95" s="190"/>
      <c r="DI95" t="str">
        <f t="shared" si="0"/>
        <v>Y</v>
      </c>
      <c r="DJ95" t="str">
        <f>_xlfn.IFNA(VLOOKUP(C95,'Order Lookup'!A:C,3,FALSE),"Other")</f>
        <v>ENPARTS</v>
      </c>
    </row>
    <row r="96" spans="1:114" x14ac:dyDescent="0.35">
      <c r="A96" t="s">
        <v>1507</v>
      </c>
      <c r="B96">
        <v>1900967817</v>
      </c>
      <c r="C96" t="s">
        <v>584</v>
      </c>
      <c r="D96" t="s">
        <v>3404</v>
      </c>
      <c r="E96" t="s">
        <v>6809</v>
      </c>
      <c r="F96" t="s">
        <v>2221</v>
      </c>
      <c r="G96" s="190">
        <v>43896</v>
      </c>
      <c r="H96" s="190">
        <v>43908</v>
      </c>
      <c r="K96" t="s">
        <v>4</v>
      </c>
      <c r="L96" t="s">
        <v>5071</v>
      </c>
      <c r="M96" t="s">
        <v>5396</v>
      </c>
      <c r="N96" t="s">
        <v>4</v>
      </c>
      <c r="O96" t="s">
        <v>71</v>
      </c>
      <c r="Q96" s="190"/>
      <c r="R96" s="190"/>
      <c r="T96">
        <v>1965.1</v>
      </c>
      <c r="U96">
        <v>1965.1</v>
      </c>
      <c r="V96">
        <v>0.67</v>
      </c>
      <c r="W96">
        <v>0.9</v>
      </c>
      <c r="X96">
        <v>0.9</v>
      </c>
      <c r="Y96">
        <v>0</v>
      </c>
      <c r="AA96">
        <v>0</v>
      </c>
      <c r="AB96">
        <v>0</v>
      </c>
      <c r="AC96">
        <v>0</v>
      </c>
      <c r="AD96">
        <v>500</v>
      </c>
      <c r="AF96">
        <v>0</v>
      </c>
      <c r="AG96">
        <v>833.1</v>
      </c>
      <c r="AH96">
        <v>42.395000000000003</v>
      </c>
      <c r="AI96">
        <v>131.37</v>
      </c>
      <c r="AJ96">
        <v>6.6849999999999996</v>
      </c>
      <c r="AK96">
        <v>0</v>
      </c>
      <c r="AQ96" t="s">
        <v>665</v>
      </c>
      <c r="AR96" s="190"/>
      <c r="AS96" s="190"/>
      <c r="AT96" s="190"/>
      <c r="AV96" t="s">
        <v>707</v>
      </c>
      <c r="AW96" s="190"/>
      <c r="AY96" s="190"/>
      <c r="BF96" t="s">
        <v>692</v>
      </c>
      <c r="BG96" s="190">
        <v>43902</v>
      </c>
      <c r="BH96" s="190">
        <v>43902</v>
      </c>
      <c r="BI96" s="190">
        <v>43902</v>
      </c>
      <c r="BJ96" s="190">
        <v>43902</v>
      </c>
      <c r="BK96" t="s">
        <v>660</v>
      </c>
      <c r="BL96" s="190">
        <v>43902</v>
      </c>
      <c r="BM96" s="190">
        <v>43902</v>
      </c>
      <c r="BN96" s="190">
        <v>43902</v>
      </c>
      <c r="BO96" s="190">
        <v>43902</v>
      </c>
      <c r="BU96" t="s">
        <v>490</v>
      </c>
      <c r="BV96" s="190">
        <v>43902</v>
      </c>
      <c r="BX96" s="190">
        <v>43902</v>
      </c>
      <c r="BY96" s="190">
        <v>43902</v>
      </c>
      <c r="CA96" s="190"/>
      <c r="CB96" s="190"/>
      <c r="CC96" s="190"/>
      <c r="CD96" s="190"/>
      <c r="CH96" s="190">
        <v>43906</v>
      </c>
      <c r="CI96" s="190"/>
      <c r="CJ96" t="s">
        <v>665</v>
      </c>
      <c r="CR96" s="190">
        <v>43909</v>
      </c>
      <c r="CS96">
        <v>43908</v>
      </c>
      <c r="CT96" t="s">
        <v>660</v>
      </c>
      <c r="CU96" s="190">
        <v>43902</v>
      </c>
      <c r="CW96" s="190">
        <v>43902</v>
      </c>
      <c r="CX96" s="190">
        <v>43902</v>
      </c>
      <c r="CY96" t="s">
        <v>696</v>
      </c>
      <c r="CZ96" s="190"/>
      <c r="DA96" s="190"/>
      <c r="DB96" s="190"/>
      <c r="DC96" s="190"/>
      <c r="DI96" t="str">
        <f t="shared" si="0"/>
        <v>Y</v>
      </c>
      <c r="DJ96" t="str">
        <f>_xlfn.IFNA(VLOOKUP(C96,'Order Lookup'!A:C,3,FALSE),"Other")</f>
        <v>ENPARTS</v>
      </c>
    </row>
    <row r="97" spans="1:114" x14ac:dyDescent="0.35">
      <c r="A97" t="s">
        <v>6648</v>
      </c>
      <c r="B97">
        <v>1902248802</v>
      </c>
      <c r="C97" t="s">
        <v>506</v>
      </c>
      <c r="D97" t="s">
        <v>6649</v>
      </c>
      <c r="E97" t="s">
        <v>6650</v>
      </c>
      <c r="F97" t="s">
        <v>2221</v>
      </c>
      <c r="G97" s="190">
        <v>43816</v>
      </c>
      <c r="H97" s="190">
        <v>43928</v>
      </c>
      <c r="M97" t="s">
        <v>432</v>
      </c>
      <c r="N97" t="s">
        <v>4</v>
      </c>
      <c r="O97" t="s">
        <v>2225</v>
      </c>
      <c r="Q97" s="190">
        <v>43865</v>
      </c>
      <c r="R97" s="190">
        <v>43865</v>
      </c>
      <c r="T97">
        <v>85570</v>
      </c>
      <c r="U97">
        <v>0</v>
      </c>
      <c r="V97">
        <v>50</v>
      </c>
      <c r="W97">
        <v>46.99</v>
      </c>
      <c r="X97">
        <v>46.99</v>
      </c>
      <c r="Y97">
        <v>0</v>
      </c>
      <c r="AA97">
        <v>0</v>
      </c>
      <c r="AB97">
        <v>0</v>
      </c>
      <c r="AC97">
        <v>0</v>
      </c>
      <c r="AF97">
        <v>0</v>
      </c>
      <c r="AG97">
        <v>17920</v>
      </c>
      <c r="AH97">
        <v>20.942</v>
      </c>
      <c r="AI97">
        <v>5310.45</v>
      </c>
      <c r="AK97">
        <v>0</v>
      </c>
      <c r="AR97" s="190"/>
      <c r="AS97" s="190"/>
      <c r="AT97" s="190"/>
      <c r="AU97" s="190"/>
      <c r="AW97" s="190"/>
      <c r="AX97" s="190"/>
      <c r="AY97" s="190"/>
      <c r="BB97" s="190"/>
      <c r="BC97" s="190"/>
      <c r="BD97" s="190"/>
      <c r="BE97" s="190"/>
      <c r="BF97" t="s">
        <v>5892</v>
      </c>
      <c r="BG97" s="190"/>
      <c r="BH97" s="190"/>
      <c r="BI97" s="190"/>
      <c r="BJ97" s="190"/>
      <c r="BK97" t="s">
        <v>1868</v>
      </c>
      <c r="BL97" s="190"/>
      <c r="BM97" s="190"/>
      <c r="BN97" s="190"/>
      <c r="BO97" s="190"/>
      <c r="BP97" t="s">
        <v>3062</v>
      </c>
      <c r="BU97" t="s">
        <v>490</v>
      </c>
      <c r="BV97" s="190">
        <v>47484</v>
      </c>
      <c r="BX97" s="190">
        <v>43903</v>
      </c>
      <c r="BY97" s="190">
        <v>43906</v>
      </c>
      <c r="CA97" s="190"/>
      <c r="CB97" s="190"/>
      <c r="CC97" s="190"/>
      <c r="CD97" s="190"/>
      <c r="CH97" s="190">
        <v>43909</v>
      </c>
      <c r="CR97" s="190">
        <v>43928</v>
      </c>
      <c r="CS97" s="190"/>
      <c r="CT97" t="s">
        <v>5892</v>
      </c>
      <c r="CU97" s="190">
        <v>43903</v>
      </c>
      <c r="CW97" s="190">
        <v>43903</v>
      </c>
      <c r="CX97" s="190">
        <v>43906</v>
      </c>
      <c r="CZ97" s="190"/>
      <c r="DA97" s="190"/>
      <c r="DB97" s="190"/>
      <c r="DC97" s="190"/>
      <c r="DI97" t="str">
        <f t="shared" si="0"/>
        <v>N</v>
      </c>
      <c r="DJ97" t="str">
        <f>_xlfn.IFNA(VLOOKUP(C97,'Order Lookup'!A:C,3,FALSE),"Other")</f>
        <v>ORDER</v>
      </c>
    </row>
    <row r="98" spans="1:114" x14ac:dyDescent="0.35">
      <c r="A98" t="s">
        <v>6648</v>
      </c>
      <c r="B98">
        <v>1902248814</v>
      </c>
      <c r="C98" t="s">
        <v>487</v>
      </c>
      <c r="D98" t="s">
        <v>6649</v>
      </c>
      <c r="E98" t="s">
        <v>6650</v>
      </c>
      <c r="F98" t="s">
        <v>2221</v>
      </c>
      <c r="G98" s="190">
        <v>43816</v>
      </c>
      <c r="H98" s="190">
        <v>43899</v>
      </c>
      <c r="M98" t="s">
        <v>432</v>
      </c>
      <c r="N98" t="s">
        <v>4</v>
      </c>
      <c r="O98" t="s">
        <v>2225</v>
      </c>
      <c r="Q98" s="190"/>
      <c r="R98" s="190"/>
      <c r="T98">
        <v>1</v>
      </c>
      <c r="U98">
        <v>0</v>
      </c>
      <c r="V98">
        <v>0</v>
      </c>
      <c r="W98">
        <v>0.39</v>
      </c>
      <c r="X98">
        <v>0.39</v>
      </c>
      <c r="Y98">
        <v>0</v>
      </c>
      <c r="AA98">
        <v>0</v>
      </c>
      <c r="AB98">
        <v>0</v>
      </c>
      <c r="AC98">
        <v>0</v>
      </c>
      <c r="AF98">
        <v>0</v>
      </c>
      <c r="AG98">
        <v>1</v>
      </c>
      <c r="AH98">
        <v>100</v>
      </c>
      <c r="AI98">
        <v>-722.26</v>
      </c>
      <c r="AK98">
        <v>0</v>
      </c>
      <c r="AR98" s="190"/>
      <c r="AS98" s="190"/>
      <c r="AT98" s="190"/>
      <c r="AU98" s="190"/>
      <c r="AW98" s="190"/>
      <c r="AX98" s="190"/>
      <c r="AY98" s="190"/>
      <c r="AZ98" s="190"/>
      <c r="BB98" s="190"/>
      <c r="BC98" s="190"/>
      <c r="BD98" s="190"/>
      <c r="BE98" s="190"/>
      <c r="BF98" t="s">
        <v>5892</v>
      </c>
      <c r="BG98" s="190"/>
      <c r="BH98" s="190"/>
      <c r="BI98" s="190"/>
      <c r="BJ98" s="190"/>
      <c r="BK98" t="s">
        <v>5892</v>
      </c>
      <c r="BL98" s="190"/>
      <c r="BM98" s="190"/>
      <c r="BN98" s="190"/>
      <c r="BO98" s="190"/>
      <c r="BP98" t="s">
        <v>3062</v>
      </c>
      <c r="BU98" t="s">
        <v>490</v>
      </c>
      <c r="BV98" s="190">
        <v>43895</v>
      </c>
      <c r="BX98" s="190">
        <v>43895</v>
      </c>
      <c r="BY98" s="190">
        <v>43895</v>
      </c>
      <c r="CA98" s="190"/>
      <c r="CB98" s="190"/>
      <c r="CC98" s="190"/>
      <c r="CD98" s="190"/>
      <c r="CH98" s="190">
        <v>43899</v>
      </c>
      <c r="CR98" s="190">
        <v>43899</v>
      </c>
      <c r="CS98">
        <v>43900</v>
      </c>
      <c r="CT98" t="s">
        <v>5892</v>
      </c>
      <c r="CU98" s="190">
        <v>43887</v>
      </c>
      <c r="CW98" s="190">
        <v>43887</v>
      </c>
      <c r="CX98" s="190">
        <v>43895</v>
      </c>
      <c r="CZ98" s="190"/>
      <c r="DA98" s="190"/>
      <c r="DB98" s="190"/>
      <c r="DC98" s="190"/>
      <c r="DI98" t="str">
        <f t="shared" si="0"/>
        <v>N</v>
      </c>
      <c r="DJ98" t="str">
        <f>_xlfn.IFNA(VLOOKUP(C98,'Order Lookup'!A:C,3,FALSE),"Other")</f>
        <v>ENPARTS</v>
      </c>
    </row>
    <row r="99" spans="1:114" x14ac:dyDescent="0.35">
      <c r="A99" t="s">
        <v>6648</v>
      </c>
      <c r="B99">
        <v>1902248815</v>
      </c>
      <c r="C99" t="s">
        <v>506</v>
      </c>
      <c r="D99" t="s">
        <v>6649</v>
      </c>
      <c r="E99" t="s">
        <v>6650</v>
      </c>
      <c r="F99" t="s">
        <v>2221</v>
      </c>
      <c r="G99" s="190">
        <v>43816</v>
      </c>
      <c r="H99">
        <v>43921</v>
      </c>
      <c r="M99" t="s">
        <v>432</v>
      </c>
      <c r="N99" t="s">
        <v>4</v>
      </c>
      <c r="O99" t="s">
        <v>2225</v>
      </c>
      <c r="Q99">
        <v>43888</v>
      </c>
      <c r="R99">
        <v>43888</v>
      </c>
      <c r="T99">
        <v>0</v>
      </c>
      <c r="U99">
        <v>0</v>
      </c>
      <c r="V99">
        <v>0</v>
      </c>
      <c r="W99">
        <v>7.07</v>
      </c>
      <c r="X99">
        <v>7.07</v>
      </c>
      <c r="Y99">
        <v>0</v>
      </c>
      <c r="AA99">
        <v>0</v>
      </c>
      <c r="AB99">
        <v>0</v>
      </c>
      <c r="AC99">
        <v>0</v>
      </c>
      <c r="AF99">
        <v>0</v>
      </c>
      <c r="AG99">
        <v>0</v>
      </c>
      <c r="AI99">
        <v>0</v>
      </c>
      <c r="AK99">
        <v>0</v>
      </c>
      <c r="BF99" t="s">
        <v>5892</v>
      </c>
      <c r="BK99" t="s">
        <v>5892</v>
      </c>
      <c r="BP99" t="s">
        <v>3062</v>
      </c>
      <c r="BU99" t="s">
        <v>490</v>
      </c>
      <c r="BV99" s="190">
        <v>43893</v>
      </c>
      <c r="BX99" s="190">
        <v>43893</v>
      </c>
      <c r="BY99" s="190">
        <v>43892</v>
      </c>
      <c r="CH99" s="190">
        <v>43895</v>
      </c>
      <c r="CR99" s="190">
        <v>43921</v>
      </c>
      <c r="CS99" s="190"/>
      <c r="CT99" t="s">
        <v>5892</v>
      </c>
      <c r="CU99" s="190">
        <v>43887</v>
      </c>
      <c r="CW99" s="190">
        <v>43887</v>
      </c>
      <c r="CX99" s="190">
        <v>43887</v>
      </c>
      <c r="DI99" t="str">
        <f t="shared" si="0"/>
        <v>Y</v>
      </c>
      <c r="DJ99" t="str">
        <f>_xlfn.IFNA(VLOOKUP(C99,'Order Lookup'!A:C,3,FALSE),"Other")</f>
        <v>ORDER</v>
      </c>
    </row>
    <row r="100" spans="1:114" x14ac:dyDescent="0.35">
      <c r="A100" t="s">
        <v>6648</v>
      </c>
      <c r="B100">
        <v>1902248803</v>
      </c>
      <c r="C100" t="s">
        <v>506</v>
      </c>
      <c r="D100" t="s">
        <v>6649</v>
      </c>
      <c r="E100" t="s">
        <v>6650</v>
      </c>
      <c r="F100" t="s">
        <v>2221</v>
      </c>
      <c r="G100" s="190">
        <v>43816</v>
      </c>
      <c r="H100" s="190">
        <v>43942</v>
      </c>
      <c r="M100" t="s">
        <v>432</v>
      </c>
      <c r="N100" t="s">
        <v>4</v>
      </c>
      <c r="O100" t="s">
        <v>2225</v>
      </c>
      <c r="Q100" s="190">
        <v>43907</v>
      </c>
      <c r="R100" s="190">
        <v>43908</v>
      </c>
      <c r="T100">
        <v>87218</v>
      </c>
      <c r="U100">
        <v>0</v>
      </c>
      <c r="V100">
        <v>50.96</v>
      </c>
      <c r="W100">
        <v>53.84</v>
      </c>
      <c r="X100">
        <v>53.84</v>
      </c>
      <c r="Y100">
        <v>0</v>
      </c>
      <c r="AA100">
        <v>0</v>
      </c>
      <c r="AB100">
        <v>0</v>
      </c>
      <c r="AC100">
        <v>0</v>
      </c>
      <c r="AF100">
        <v>0</v>
      </c>
      <c r="AG100">
        <v>18265</v>
      </c>
      <c r="AH100">
        <v>20.942</v>
      </c>
      <c r="AI100">
        <v>1997.35</v>
      </c>
      <c r="AK100">
        <v>0</v>
      </c>
      <c r="AR100" s="190"/>
      <c r="AS100" s="190"/>
      <c r="AT100" s="190"/>
      <c r="AU100" s="190"/>
      <c r="AW100" s="190"/>
      <c r="AX100" s="190"/>
      <c r="AY100" s="190"/>
      <c r="AZ100" s="190"/>
      <c r="BD100" s="190"/>
      <c r="BE100" s="190"/>
      <c r="BF100" t="s">
        <v>5892</v>
      </c>
      <c r="BG100" s="190"/>
      <c r="BH100" s="190"/>
      <c r="BI100" s="190"/>
      <c r="BJ100" s="190"/>
      <c r="BK100" t="s">
        <v>5892</v>
      </c>
      <c r="BL100" s="190"/>
      <c r="BM100" s="190"/>
      <c r="BN100" s="190"/>
      <c r="BO100" s="190"/>
      <c r="BP100" t="s">
        <v>3062</v>
      </c>
      <c r="BU100" t="s">
        <v>490</v>
      </c>
      <c r="BV100" s="190">
        <v>43916</v>
      </c>
      <c r="BX100" s="190">
        <v>43916</v>
      </c>
      <c r="BY100" s="190">
        <v>43916</v>
      </c>
      <c r="CA100" s="190"/>
      <c r="CB100" s="190"/>
      <c r="CC100" s="190"/>
      <c r="CD100" s="190"/>
      <c r="CF100" s="190"/>
      <c r="CG100" s="190"/>
      <c r="CH100" s="190">
        <v>43920</v>
      </c>
      <c r="CI100" s="190"/>
      <c r="CR100" s="190">
        <v>43942</v>
      </c>
      <c r="CT100" t="s">
        <v>5892</v>
      </c>
      <c r="CU100" s="190">
        <v>43915</v>
      </c>
      <c r="CW100" s="190">
        <v>43915</v>
      </c>
      <c r="CX100" s="190">
        <v>43915</v>
      </c>
      <c r="CZ100" s="190"/>
      <c r="DA100" s="190"/>
      <c r="DB100" s="190"/>
      <c r="DC100" s="190"/>
      <c r="DI100" t="str">
        <f t="shared" si="0"/>
        <v>Y</v>
      </c>
      <c r="DJ100" t="str">
        <f>_xlfn.IFNA(VLOOKUP(C100,'Order Lookup'!A:C,3,FALSE),"Other")</f>
        <v>ORDER</v>
      </c>
    </row>
    <row r="101" spans="1:114" x14ac:dyDescent="0.35">
      <c r="A101" t="s">
        <v>1836</v>
      </c>
      <c r="B101">
        <v>1902523008</v>
      </c>
      <c r="C101" t="s">
        <v>487</v>
      </c>
      <c r="D101" t="s">
        <v>753</v>
      </c>
      <c r="E101" t="s">
        <v>6512</v>
      </c>
      <c r="F101" t="s">
        <v>2221</v>
      </c>
      <c r="G101" s="190">
        <v>43910</v>
      </c>
      <c r="H101" s="190">
        <v>43916</v>
      </c>
      <c r="M101" t="s">
        <v>432</v>
      </c>
      <c r="N101" t="s">
        <v>4</v>
      </c>
      <c r="O101" t="s">
        <v>2225</v>
      </c>
      <c r="Q101" s="190"/>
      <c r="R101" s="190"/>
      <c r="T101">
        <v>1</v>
      </c>
      <c r="U101">
        <v>0</v>
      </c>
      <c r="V101">
        <v>0</v>
      </c>
      <c r="W101">
        <v>0.08</v>
      </c>
      <c r="X101">
        <v>0.08</v>
      </c>
      <c r="Y101">
        <v>0</v>
      </c>
      <c r="AA101">
        <v>0</v>
      </c>
      <c r="AB101">
        <v>0</v>
      </c>
      <c r="AC101">
        <v>0</v>
      </c>
      <c r="AF101">
        <v>0</v>
      </c>
      <c r="AG101">
        <v>1</v>
      </c>
      <c r="AH101">
        <v>100</v>
      </c>
      <c r="AI101">
        <v>-215.89</v>
      </c>
      <c r="AK101">
        <v>0</v>
      </c>
      <c r="AR101" s="190"/>
      <c r="AS101" s="190"/>
      <c r="AT101" s="190"/>
      <c r="AU101" s="190"/>
      <c r="AW101" s="190"/>
      <c r="AX101" s="190"/>
      <c r="AY101" s="190"/>
      <c r="AZ101" s="190"/>
      <c r="BB101" s="190"/>
      <c r="BC101" s="190"/>
      <c r="BD101" s="190"/>
      <c r="BE101" s="190"/>
      <c r="BG101" s="190"/>
      <c r="BH101" s="190"/>
      <c r="BI101" s="190"/>
      <c r="BJ101" s="190"/>
      <c r="BL101" s="190"/>
      <c r="BM101" s="190"/>
      <c r="BN101" s="190"/>
      <c r="BO101" s="190"/>
      <c r="BU101" t="s">
        <v>490</v>
      </c>
      <c r="BV101" s="190">
        <v>43910</v>
      </c>
      <c r="BX101" s="190">
        <v>43910</v>
      </c>
      <c r="BY101" s="190">
        <v>43910</v>
      </c>
      <c r="CA101" s="190"/>
      <c r="CB101" s="190"/>
      <c r="CC101" s="190"/>
      <c r="CD101" s="190"/>
      <c r="CH101" s="190"/>
      <c r="CR101" s="190">
        <v>43917</v>
      </c>
      <c r="CS101">
        <v>43914</v>
      </c>
      <c r="CT101" t="s">
        <v>1836</v>
      </c>
      <c r="CU101" s="190">
        <v>43910</v>
      </c>
      <c r="CW101" s="190">
        <v>43910</v>
      </c>
      <c r="CX101" s="190">
        <v>43910</v>
      </c>
      <c r="CZ101" s="190"/>
      <c r="DA101" s="190"/>
      <c r="DB101" s="190"/>
      <c r="DC101" s="190"/>
      <c r="DI101" t="str">
        <f t="shared" si="0"/>
        <v>Y</v>
      </c>
      <c r="DJ101" t="str">
        <f>_xlfn.IFNA(VLOOKUP(C101,'Order Lookup'!A:C,3,FALSE),"Other")</f>
        <v>ENPARTS</v>
      </c>
    </row>
    <row r="102" spans="1:114" x14ac:dyDescent="0.35">
      <c r="A102" t="s">
        <v>1836</v>
      </c>
      <c r="B102">
        <v>1902523007</v>
      </c>
      <c r="C102" t="s">
        <v>487</v>
      </c>
      <c r="D102" t="s">
        <v>753</v>
      </c>
      <c r="E102" t="s">
        <v>6512</v>
      </c>
      <c r="F102" t="s">
        <v>2221</v>
      </c>
      <c r="G102" s="190">
        <v>43910</v>
      </c>
      <c r="H102" s="190">
        <v>43916</v>
      </c>
      <c r="M102" t="s">
        <v>432</v>
      </c>
      <c r="N102" t="s">
        <v>4</v>
      </c>
      <c r="O102" t="s">
        <v>2225</v>
      </c>
      <c r="Q102" s="190"/>
      <c r="R102" s="190"/>
      <c r="T102">
        <v>1</v>
      </c>
      <c r="U102">
        <v>0</v>
      </c>
      <c r="V102">
        <v>0</v>
      </c>
      <c r="W102">
        <v>0.43</v>
      </c>
      <c r="X102">
        <v>0.43</v>
      </c>
      <c r="Y102">
        <v>0</v>
      </c>
      <c r="AA102">
        <v>0</v>
      </c>
      <c r="AB102">
        <v>0</v>
      </c>
      <c r="AC102">
        <v>0</v>
      </c>
      <c r="AF102">
        <v>0</v>
      </c>
      <c r="AG102">
        <v>1</v>
      </c>
      <c r="AH102">
        <v>100</v>
      </c>
      <c r="AI102">
        <v>-971.88</v>
      </c>
      <c r="AK102">
        <v>0</v>
      </c>
      <c r="AR102" s="190"/>
      <c r="AS102" s="190"/>
      <c r="AT102" s="190"/>
      <c r="AU102" s="190"/>
      <c r="AW102" s="190"/>
      <c r="AX102" s="190"/>
      <c r="AY102" s="190"/>
      <c r="BB102" s="190"/>
      <c r="BC102" s="190"/>
      <c r="BD102" s="190"/>
      <c r="BE102" s="190"/>
      <c r="BF102" t="s">
        <v>3062</v>
      </c>
      <c r="BG102" s="190"/>
      <c r="BH102" s="190"/>
      <c r="BI102" s="190"/>
      <c r="BJ102" s="190"/>
      <c r="BL102" s="190"/>
      <c r="BM102" s="190"/>
      <c r="BN102" s="190"/>
      <c r="BO102" s="190"/>
      <c r="BU102" t="s">
        <v>490</v>
      </c>
      <c r="BV102" s="190">
        <v>43910</v>
      </c>
      <c r="BX102" s="190">
        <v>43910</v>
      </c>
      <c r="BY102" s="190">
        <v>43910</v>
      </c>
      <c r="CA102" s="190"/>
      <c r="CB102" s="190"/>
      <c r="CC102" s="190"/>
      <c r="CD102" s="190"/>
      <c r="CH102" s="190">
        <v>43915</v>
      </c>
      <c r="CR102" s="190">
        <v>43917</v>
      </c>
      <c r="CS102">
        <v>43916</v>
      </c>
      <c r="CT102" t="s">
        <v>3062</v>
      </c>
      <c r="CU102" s="190">
        <v>43910</v>
      </c>
      <c r="CW102" s="190">
        <v>43910</v>
      </c>
      <c r="CX102" s="190">
        <v>43910</v>
      </c>
      <c r="CZ102" s="190"/>
      <c r="DA102" s="190"/>
      <c r="DB102" s="190"/>
      <c r="DC102" s="190"/>
      <c r="DI102" t="str">
        <f t="shared" si="0"/>
        <v>Y</v>
      </c>
      <c r="DJ102" t="str">
        <f>_xlfn.IFNA(VLOOKUP(C102,'Order Lookup'!A:C,3,FALSE),"Other")</f>
        <v>ENPARTS</v>
      </c>
    </row>
    <row r="103" spans="1:114" x14ac:dyDescent="0.35">
      <c r="A103" t="s">
        <v>6810</v>
      </c>
      <c r="B103">
        <v>1902439301</v>
      </c>
      <c r="C103" t="s">
        <v>517</v>
      </c>
      <c r="D103" t="s">
        <v>715</v>
      </c>
      <c r="E103" t="s">
        <v>6811</v>
      </c>
      <c r="F103" t="s">
        <v>2221</v>
      </c>
      <c r="G103" s="190">
        <v>43780</v>
      </c>
      <c r="H103" s="190">
        <v>43922</v>
      </c>
      <c r="M103" t="s">
        <v>432</v>
      </c>
      <c r="N103" t="s">
        <v>4</v>
      </c>
      <c r="Q103" s="190">
        <v>43909</v>
      </c>
      <c r="R103" s="190">
        <v>43909</v>
      </c>
      <c r="T103">
        <v>117342</v>
      </c>
      <c r="U103">
        <v>0</v>
      </c>
      <c r="V103">
        <v>34.44</v>
      </c>
      <c r="W103">
        <v>129.09</v>
      </c>
      <c r="X103">
        <v>129.09</v>
      </c>
      <c r="Y103">
        <v>100</v>
      </c>
      <c r="AA103">
        <v>62.5</v>
      </c>
      <c r="AB103">
        <v>0</v>
      </c>
      <c r="AC103">
        <v>62.5</v>
      </c>
      <c r="AD103">
        <v>11875</v>
      </c>
      <c r="AE103">
        <v>9500</v>
      </c>
      <c r="AF103">
        <v>0</v>
      </c>
      <c r="AG103">
        <v>22205</v>
      </c>
      <c r="AH103">
        <v>18.922999999999998</v>
      </c>
      <c r="AI103">
        <v>0</v>
      </c>
      <c r="AK103">
        <v>0</v>
      </c>
      <c r="AR103" s="190"/>
      <c r="AS103" s="190"/>
      <c r="AT103" s="190"/>
      <c r="AU103" s="190"/>
      <c r="AW103" s="190"/>
      <c r="AX103" s="190"/>
      <c r="AY103" s="190"/>
      <c r="BB103" s="190"/>
      <c r="BC103" s="190"/>
      <c r="BD103" s="190"/>
      <c r="BE103" s="190"/>
      <c r="BF103" t="s">
        <v>1666</v>
      </c>
      <c r="BG103" s="190">
        <v>43864</v>
      </c>
      <c r="BH103" s="190">
        <v>43864</v>
      </c>
      <c r="BI103" s="190">
        <v>43908</v>
      </c>
      <c r="BJ103" s="190">
        <v>43908</v>
      </c>
      <c r="BK103" t="s">
        <v>2279</v>
      </c>
      <c r="BL103" s="190">
        <v>43864</v>
      </c>
      <c r="BM103" s="190">
        <v>43864</v>
      </c>
      <c r="BN103" s="190">
        <v>43908</v>
      </c>
      <c r="BO103" s="190">
        <v>43908</v>
      </c>
      <c r="BV103" s="190"/>
      <c r="BX103" s="190">
        <v>43910</v>
      </c>
      <c r="BY103">
        <v>43910</v>
      </c>
      <c r="CA103" s="190"/>
      <c r="CB103" s="190"/>
      <c r="CC103" s="190"/>
      <c r="CD103" s="190"/>
      <c r="CR103" s="190">
        <v>43923</v>
      </c>
      <c r="CT103" t="s">
        <v>1666</v>
      </c>
      <c r="CU103" s="190">
        <v>43908</v>
      </c>
      <c r="CW103" s="190">
        <v>43908</v>
      </c>
      <c r="CX103" s="190">
        <v>43908</v>
      </c>
      <c r="CZ103" s="190"/>
      <c r="DA103" s="190"/>
      <c r="DB103" s="190"/>
      <c r="DC103" s="190"/>
      <c r="DI103" t="str">
        <f t="shared" si="0"/>
        <v>Y</v>
      </c>
      <c r="DJ103" t="str">
        <f>_xlfn.IFNA(VLOOKUP(C103,'Order Lookup'!A:C,3,FALSE),"Other")</f>
        <v>ORDER</v>
      </c>
    </row>
    <row r="104" spans="1:114" x14ac:dyDescent="0.35">
      <c r="A104" t="s">
        <v>2220</v>
      </c>
      <c r="B104">
        <v>2000441402</v>
      </c>
      <c r="C104" t="s">
        <v>584</v>
      </c>
      <c r="D104" t="s">
        <v>719</v>
      </c>
      <c r="E104" t="s">
        <v>6812</v>
      </c>
      <c r="F104" t="s">
        <v>2221</v>
      </c>
      <c r="G104" s="190">
        <v>43892</v>
      </c>
      <c r="H104" s="190"/>
      <c r="J104" t="s">
        <v>6813</v>
      </c>
      <c r="M104" t="s">
        <v>432</v>
      </c>
      <c r="N104" t="s">
        <v>4</v>
      </c>
      <c r="T104">
        <v>517.49</v>
      </c>
      <c r="U104">
        <v>517.49</v>
      </c>
      <c r="V104">
        <v>0</v>
      </c>
      <c r="W104">
        <v>0.08</v>
      </c>
      <c r="X104">
        <v>0.08</v>
      </c>
      <c r="Y104">
        <v>0</v>
      </c>
      <c r="AA104">
        <v>0</v>
      </c>
      <c r="AB104">
        <v>0</v>
      </c>
      <c r="AC104">
        <v>0</v>
      </c>
      <c r="AF104">
        <v>0</v>
      </c>
      <c r="AG104">
        <v>173.49</v>
      </c>
      <c r="AH104">
        <v>33.524999999999999</v>
      </c>
      <c r="AI104">
        <v>202.95</v>
      </c>
      <c r="AJ104">
        <v>39.218000000000004</v>
      </c>
      <c r="AK104">
        <v>0</v>
      </c>
      <c r="BF104" t="s">
        <v>746</v>
      </c>
      <c r="BG104" s="190">
        <v>43893</v>
      </c>
      <c r="BH104" s="190">
        <v>43893</v>
      </c>
      <c r="BI104" s="190">
        <v>43893</v>
      </c>
      <c r="BJ104" s="190">
        <v>43893</v>
      </c>
      <c r="BL104" s="190"/>
      <c r="BM104" s="190"/>
      <c r="BN104" s="190"/>
      <c r="BO104" s="190"/>
      <c r="BU104" t="s">
        <v>490</v>
      </c>
      <c r="BV104" s="190">
        <v>43893</v>
      </c>
      <c r="BX104" s="190">
        <v>43893</v>
      </c>
      <c r="BY104" s="190">
        <v>43893</v>
      </c>
      <c r="CH104">
        <v>43896</v>
      </c>
      <c r="CR104" s="190">
        <v>43900</v>
      </c>
      <c r="CS104">
        <v>43901</v>
      </c>
      <c r="CT104" t="s">
        <v>746</v>
      </c>
      <c r="CU104" s="190">
        <v>43893</v>
      </c>
      <c r="CW104" s="190">
        <v>43893</v>
      </c>
      <c r="CX104" s="190">
        <v>43893</v>
      </c>
      <c r="DI104" t="str">
        <f t="shared" si="0"/>
        <v>Y</v>
      </c>
      <c r="DJ104" t="str">
        <f>_xlfn.IFNA(VLOOKUP(C104,'Order Lookup'!A:C,3,FALSE),"Other")</f>
        <v>ENPARTS</v>
      </c>
    </row>
    <row r="105" spans="1:114" x14ac:dyDescent="0.35">
      <c r="A105" t="s">
        <v>1761</v>
      </c>
      <c r="B105">
        <v>1902599801</v>
      </c>
      <c r="C105" t="s">
        <v>567</v>
      </c>
      <c r="D105" t="s">
        <v>6645</v>
      </c>
      <c r="E105" t="s">
        <v>6814</v>
      </c>
      <c r="F105" t="s">
        <v>2221</v>
      </c>
      <c r="G105" s="190">
        <v>43804</v>
      </c>
      <c r="H105">
        <v>43910</v>
      </c>
      <c r="K105" t="s">
        <v>281</v>
      </c>
      <c r="L105" t="s">
        <v>281</v>
      </c>
      <c r="M105" t="s">
        <v>281</v>
      </c>
      <c r="N105" t="s">
        <v>4</v>
      </c>
      <c r="O105" t="s">
        <v>5044</v>
      </c>
      <c r="Q105">
        <v>43871</v>
      </c>
      <c r="R105">
        <v>43871</v>
      </c>
      <c r="T105">
        <v>12849</v>
      </c>
      <c r="U105">
        <v>12849</v>
      </c>
      <c r="V105">
        <v>3.72</v>
      </c>
      <c r="W105">
        <v>3.65</v>
      </c>
      <c r="X105">
        <v>3.65</v>
      </c>
      <c r="Y105">
        <v>20</v>
      </c>
      <c r="Z105">
        <v>20</v>
      </c>
      <c r="AA105">
        <v>28</v>
      </c>
      <c r="AB105">
        <v>0</v>
      </c>
      <c r="AC105">
        <v>28</v>
      </c>
      <c r="AD105">
        <v>1430</v>
      </c>
      <c r="AE105">
        <v>1100</v>
      </c>
      <c r="AF105">
        <v>0</v>
      </c>
      <c r="AG105">
        <v>2639</v>
      </c>
      <c r="AH105">
        <v>20.539000000000001</v>
      </c>
      <c r="AI105">
        <v>3743.25</v>
      </c>
      <c r="AJ105">
        <v>29.132999999999999</v>
      </c>
      <c r="AK105">
        <v>21.4</v>
      </c>
      <c r="AQ105" t="s">
        <v>5802</v>
      </c>
      <c r="AR105">
        <v>43873</v>
      </c>
      <c r="AS105">
        <v>43873</v>
      </c>
      <c r="AT105">
        <v>43875</v>
      </c>
      <c r="AU105">
        <v>43875</v>
      </c>
      <c r="AV105" t="s">
        <v>560</v>
      </c>
      <c r="AW105">
        <v>43875</v>
      </c>
      <c r="AX105">
        <v>43875</v>
      </c>
      <c r="AY105">
        <v>43875</v>
      </c>
      <c r="AZ105">
        <v>43875</v>
      </c>
      <c r="BA105" t="s">
        <v>5802</v>
      </c>
      <c r="BB105">
        <v>43875</v>
      </c>
      <c r="BC105">
        <v>43875</v>
      </c>
      <c r="BD105">
        <v>43875</v>
      </c>
      <c r="BE105">
        <v>43875</v>
      </c>
      <c r="BF105" t="s">
        <v>5793</v>
      </c>
      <c r="BG105" s="190">
        <v>43881</v>
      </c>
      <c r="BH105" s="190">
        <v>43881</v>
      </c>
      <c r="BI105" s="190">
        <v>43881</v>
      </c>
      <c r="BJ105" s="190">
        <v>43881</v>
      </c>
      <c r="BK105" t="s">
        <v>775</v>
      </c>
      <c r="BL105">
        <v>43882</v>
      </c>
      <c r="BM105">
        <v>43882</v>
      </c>
      <c r="BN105">
        <v>43882</v>
      </c>
      <c r="BO105">
        <v>43882</v>
      </c>
      <c r="BU105" t="s">
        <v>490</v>
      </c>
      <c r="BV105" s="190">
        <v>43889</v>
      </c>
      <c r="BX105" s="190">
        <v>43889</v>
      </c>
      <c r="BY105" s="190">
        <v>43889</v>
      </c>
      <c r="BZ105" t="s">
        <v>5793</v>
      </c>
      <c r="CA105">
        <v>43888</v>
      </c>
      <c r="CB105">
        <v>43888</v>
      </c>
      <c r="CC105">
        <v>43888</v>
      </c>
      <c r="CD105">
        <v>43888</v>
      </c>
      <c r="CH105">
        <v>43894</v>
      </c>
      <c r="CJ105" t="s">
        <v>2222</v>
      </c>
      <c r="CR105" s="190">
        <v>43910</v>
      </c>
      <c r="CS105" s="190">
        <v>43915</v>
      </c>
      <c r="CT105" t="s">
        <v>5793</v>
      </c>
      <c r="CU105" s="190">
        <v>43888</v>
      </c>
      <c r="CW105" s="190">
        <v>43888</v>
      </c>
      <c r="CX105" s="190">
        <v>43888</v>
      </c>
      <c r="CY105" t="s">
        <v>541</v>
      </c>
      <c r="CZ105">
        <v>43818</v>
      </c>
      <c r="DA105">
        <v>43818</v>
      </c>
      <c r="DB105">
        <v>43868</v>
      </c>
      <c r="DC105">
        <v>43868</v>
      </c>
      <c r="DI105" t="str">
        <f t="shared" si="0"/>
        <v>Y</v>
      </c>
      <c r="DJ105" t="str">
        <f>_xlfn.IFNA(VLOOKUP(C105,'Order Lookup'!A:C,3,FALSE),"Other")</f>
        <v>ORDER</v>
      </c>
    </row>
    <row r="106" spans="1:114" x14ac:dyDescent="0.35">
      <c r="A106" t="s">
        <v>1761</v>
      </c>
      <c r="B106">
        <v>1902599701</v>
      </c>
      <c r="C106" t="s">
        <v>772</v>
      </c>
      <c r="D106" t="s">
        <v>6645</v>
      </c>
      <c r="E106" t="s">
        <v>6815</v>
      </c>
      <c r="F106" t="s">
        <v>2221</v>
      </c>
      <c r="G106" s="190">
        <v>43804</v>
      </c>
      <c r="H106" s="190">
        <v>43917</v>
      </c>
      <c r="K106" t="s">
        <v>281</v>
      </c>
      <c r="L106" t="s">
        <v>281</v>
      </c>
      <c r="M106" t="s">
        <v>281</v>
      </c>
      <c r="N106" t="s">
        <v>4</v>
      </c>
      <c r="O106" t="s">
        <v>5044</v>
      </c>
      <c r="Q106" s="190">
        <v>43868</v>
      </c>
      <c r="R106" s="190">
        <v>43868</v>
      </c>
      <c r="T106">
        <v>84163</v>
      </c>
      <c r="U106">
        <v>0</v>
      </c>
      <c r="V106">
        <v>32.78</v>
      </c>
      <c r="W106">
        <v>31.23</v>
      </c>
      <c r="X106">
        <v>31.23</v>
      </c>
      <c r="Y106">
        <v>48</v>
      </c>
      <c r="Z106">
        <v>20</v>
      </c>
      <c r="AA106">
        <v>39.25</v>
      </c>
      <c r="AB106">
        <v>0</v>
      </c>
      <c r="AC106">
        <v>39.25</v>
      </c>
      <c r="AD106">
        <v>2612</v>
      </c>
      <c r="AE106">
        <v>1848</v>
      </c>
      <c r="AF106">
        <v>0</v>
      </c>
      <c r="AG106">
        <v>16921</v>
      </c>
      <c r="AH106">
        <v>20.105</v>
      </c>
      <c r="AI106">
        <v>18263.490000000002</v>
      </c>
      <c r="AK106">
        <v>20.8</v>
      </c>
      <c r="AQ106" t="s">
        <v>6643</v>
      </c>
      <c r="AR106" s="190">
        <v>43871</v>
      </c>
      <c r="AS106" s="190">
        <v>43871</v>
      </c>
      <c r="AT106" s="190">
        <v>43874</v>
      </c>
      <c r="AU106" s="190">
        <v>43874</v>
      </c>
      <c r="AV106" t="s">
        <v>533</v>
      </c>
      <c r="AW106" s="190">
        <v>43873</v>
      </c>
      <c r="AX106" s="190">
        <v>43873</v>
      </c>
      <c r="AY106" s="190">
        <v>43873</v>
      </c>
      <c r="AZ106">
        <v>43873</v>
      </c>
      <c r="BA106" t="s">
        <v>6643</v>
      </c>
      <c r="BB106" s="190">
        <v>43874</v>
      </c>
      <c r="BC106" s="190">
        <v>43874</v>
      </c>
      <c r="BD106" s="190">
        <v>43874</v>
      </c>
      <c r="BE106" s="190">
        <v>43874</v>
      </c>
      <c r="BF106" t="s">
        <v>5793</v>
      </c>
      <c r="BG106" s="190">
        <v>43878</v>
      </c>
      <c r="BH106" s="190">
        <v>43878</v>
      </c>
      <c r="BI106" s="190">
        <v>43878</v>
      </c>
      <c r="BJ106" s="190">
        <v>43895</v>
      </c>
      <c r="BK106" t="s">
        <v>616</v>
      </c>
      <c r="BL106" s="190">
        <v>43879</v>
      </c>
      <c r="BM106" s="190">
        <v>43879</v>
      </c>
      <c r="BN106" s="190">
        <v>43879</v>
      </c>
      <c r="BO106" s="190">
        <v>43879</v>
      </c>
      <c r="BU106" t="s">
        <v>490</v>
      </c>
      <c r="BV106" s="190">
        <v>43896</v>
      </c>
      <c r="BX106" s="190">
        <v>43896</v>
      </c>
      <c r="BY106" s="190">
        <v>43896</v>
      </c>
      <c r="CA106" s="190"/>
      <c r="CB106" s="190"/>
      <c r="CC106" s="190"/>
      <c r="CD106" s="190"/>
      <c r="CE106" t="s">
        <v>1761</v>
      </c>
      <c r="CF106" s="190"/>
      <c r="CG106" s="190"/>
      <c r="CH106" s="190">
        <v>43901</v>
      </c>
      <c r="CI106" s="190"/>
      <c r="CJ106" t="s">
        <v>2222</v>
      </c>
      <c r="CR106" s="190">
        <v>43916</v>
      </c>
      <c r="CS106">
        <v>43917</v>
      </c>
      <c r="CT106" t="s">
        <v>5793</v>
      </c>
      <c r="CU106" s="190">
        <v>43895</v>
      </c>
      <c r="CW106" s="190">
        <v>43895</v>
      </c>
      <c r="CX106" s="190">
        <v>43895</v>
      </c>
      <c r="CY106" t="s">
        <v>595</v>
      </c>
      <c r="CZ106" s="190">
        <v>43817</v>
      </c>
      <c r="DA106" s="190">
        <v>43817</v>
      </c>
      <c r="DB106" s="190">
        <v>43818</v>
      </c>
      <c r="DC106" s="190">
        <v>43866</v>
      </c>
      <c r="DI106" t="str">
        <f t="shared" si="0"/>
        <v>Y</v>
      </c>
      <c r="DJ106" t="str">
        <f>_xlfn.IFNA(VLOOKUP(C106,'Order Lookup'!A:C,3,FALSE),"Other")</f>
        <v>ORDER</v>
      </c>
    </row>
    <row r="107" spans="1:114" x14ac:dyDescent="0.35">
      <c r="A107" t="s">
        <v>1761</v>
      </c>
      <c r="B107">
        <v>2000097401</v>
      </c>
      <c r="C107" t="s">
        <v>594</v>
      </c>
      <c r="D107" t="s">
        <v>1792</v>
      </c>
      <c r="E107" t="s">
        <v>6816</v>
      </c>
      <c r="F107" t="s">
        <v>2073</v>
      </c>
      <c r="G107" s="190">
        <v>43846</v>
      </c>
      <c r="H107" s="190">
        <v>47484</v>
      </c>
      <c r="K107" t="s">
        <v>4</v>
      </c>
      <c r="L107" t="s">
        <v>4</v>
      </c>
      <c r="M107" t="s">
        <v>281</v>
      </c>
      <c r="N107" t="s">
        <v>4</v>
      </c>
      <c r="O107" t="s">
        <v>5044</v>
      </c>
      <c r="P107" t="s">
        <v>6817</v>
      </c>
      <c r="Q107" s="190">
        <v>43854</v>
      </c>
      <c r="R107" s="190">
        <v>43857</v>
      </c>
      <c r="S107" s="190"/>
      <c r="T107">
        <v>43234</v>
      </c>
      <c r="U107">
        <v>0</v>
      </c>
      <c r="V107">
        <v>14.39</v>
      </c>
      <c r="W107">
        <v>0</v>
      </c>
      <c r="X107">
        <v>0</v>
      </c>
      <c r="Y107">
        <v>41</v>
      </c>
      <c r="AA107">
        <v>71.25</v>
      </c>
      <c r="AB107">
        <v>0</v>
      </c>
      <c r="AC107">
        <v>71.25</v>
      </c>
      <c r="AD107">
        <v>6946</v>
      </c>
      <c r="AE107">
        <v>5519</v>
      </c>
      <c r="AF107">
        <v>0</v>
      </c>
      <c r="AG107">
        <v>10240</v>
      </c>
      <c r="AH107">
        <v>23.684999999999999</v>
      </c>
      <c r="AI107">
        <v>0</v>
      </c>
      <c r="AK107">
        <v>26.7</v>
      </c>
      <c r="AQ107" t="s">
        <v>6644</v>
      </c>
      <c r="AR107" s="190">
        <v>43892</v>
      </c>
      <c r="AS107" s="190">
        <v>43892</v>
      </c>
      <c r="AT107" s="190">
        <v>43899</v>
      </c>
      <c r="AU107" s="190">
        <v>43896</v>
      </c>
      <c r="AV107" t="s">
        <v>701</v>
      </c>
      <c r="AW107" s="190">
        <v>43896</v>
      </c>
      <c r="AX107" s="190">
        <v>43896</v>
      </c>
      <c r="AY107" s="190">
        <v>43896</v>
      </c>
      <c r="AZ107">
        <v>43896</v>
      </c>
      <c r="BA107" t="s">
        <v>6644</v>
      </c>
      <c r="BB107">
        <v>43899</v>
      </c>
      <c r="BC107">
        <v>43892</v>
      </c>
      <c r="BD107">
        <v>43899</v>
      </c>
      <c r="BE107">
        <v>43896</v>
      </c>
      <c r="BF107" t="s">
        <v>5797</v>
      </c>
      <c r="BG107" s="190">
        <v>43900</v>
      </c>
      <c r="BH107" s="190">
        <v>43900</v>
      </c>
      <c r="BI107" s="190">
        <v>43902</v>
      </c>
      <c r="BJ107" s="190">
        <v>43900</v>
      </c>
      <c r="BK107" t="s">
        <v>537</v>
      </c>
      <c r="BL107" s="190">
        <v>43907</v>
      </c>
      <c r="BM107" s="190">
        <v>43907</v>
      </c>
      <c r="BN107" s="190">
        <v>43907</v>
      </c>
      <c r="BO107" s="190">
        <v>43907</v>
      </c>
      <c r="BU107" t="s">
        <v>490</v>
      </c>
      <c r="BV107" s="190">
        <v>47484</v>
      </c>
      <c r="BX107" s="190">
        <v>47484</v>
      </c>
      <c r="BY107" s="190"/>
      <c r="BZ107" t="s">
        <v>5797</v>
      </c>
      <c r="CA107" s="190">
        <v>43914</v>
      </c>
      <c r="CB107" s="190">
        <v>43913</v>
      </c>
      <c r="CC107" s="190">
        <v>43914</v>
      </c>
      <c r="CD107" s="190">
        <v>43913</v>
      </c>
      <c r="CH107" s="190"/>
      <c r="CI107" s="190"/>
      <c r="CJ107" t="s">
        <v>701</v>
      </c>
      <c r="CR107" s="190">
        <v>47484</v>
      </c>
      <c r="CS107" s="190"/>
      <c r="CT107" t="s">
        <v>5797</v>
      </c>
      <c r="CU107" s="190">
        <v>47484</v>
      </c>
      <c r="CW107" s="190">
        <v>47484</v>
      </c>
      <c r="CX107" s="190">
        <v>43913</v>
      </c>
      <c r="CY107" t="s">
        <v>703</v>
      </c>
      <c r="CZ107" s="190">
        <v>43847</v>
      </c>
      <c r="DA107" s="190">
        <v>43847</v>
      </c>
      <c r="DB107" s="190">
        <v>43879</v>
      </c>
      <c r="DC107" s="190">
        <v>43879</v>
      </c>
      <c r="DI107" t="str">
        <f t="shared" ref="DI107:DI170" si="1">IF(CX107&gt;CW107,"N","Y")</f>
        <v>Y</v>
      </c>
      <c r="DJ107" t="str">
        <f>_xlfn.IFNA(VLOOKUP(C107,'Order Lookup'!A:C,3,FALSE),"Other")</f>
        <v>ORDER</v>
      </c>
    </row>
    <row r="108" spans="1:114" x14ac:dyDescent="0.35">
      <c r="A108" t="s">
        <v>2223</v>
      </c>
      <c r="B108">
        <v>2000163401</v>
      </c>
      <c r="C108" t="s">
        <v>501</v>
      </c>
      <c r="D108" t="s">
        <v>1806</v>
      </c>
      <c r="E108" t="s">
        <v>6818</v>
      </c>
      <c r="F108" t="s">
        <v>2221</v>
      </c>
      <c r="G108" s="190">
        <v>43857</v>
      </c>
      <c r="H108" s="190">
        <v>43930</v>
      </c>
      <c r="K108" t="s">
        <v>4</v>
      </c>
      <c r="L108" t="s">
        <v>309</v>
      </c>
      <c r="M108" t="s">
        <v>281</v>
      </c>
      <c r="N108" t="s">
        <v>4</v>
      </c>
      <c r="O108" t="s">
        <v>5044</v>
      </c>
      <c r="Q108" s="190">
        <v>43879</v>
      </c>
      <c r="R108" s="190">
        <v>43880</v>
      </c>
      <c r="T108">
        <v>51641.08</v>
      </c>
      <c r="U108">
        <v>0</v>
      </c>
      <c r="V108">
        <v>13.24</v>
      </c>
      <c r="W108">
        <v>13.54</v>
      </c>
      <c r="X108">
        <v>13.54</v>
      </c>
      <c r="Y108">
        <v>69</v>
      </c>
      <c r="AA108">
        <v>98.5</v>
      </c>
      <c r="AB108">
        <v>0</v>
      </c>
      <c r="AC108">
        <v>98.5</v>
      </c>
      <c r="AD108">
        <v>6322.26</v>
      </c>
      <c r="AE108">
        <v>4300</v>
      </c>
      <c r="AF108">
        <v>0</v>
      </c>
      <c r="AG108">
        <v>12717.08</v>
      </c>
      <c r="AH108">
        <v>24.626000000000001</v>
      </c>
      <c r="AI108">
        <v>0</v>
      </c>
      <c r="AK108">
        <v>22.99</v>
      </c>
      <c r="AQ108" t="s">
        <v>993</v>
      </c>
      <c r="AR108" s="190">
        <v>43878</v>
      </c>
      <c r="AS108" s="190">
        <v>43878</v>
      </c>
      <c r="AT108" s="190">
        <v>43881</v>
      </c>
      <c r="AU108">
        <v>43881</v>
      </c>
      <c r="AV108" t="s">
        <v>2243</v>
      </c>
      <c r="AW108" s="190">
        <v>43880</v>
      </c>
      <c r="AX108">
        <v>43880</v>
      </c>
      <c r="AY108" s="190">
        <v>43880</v>
      </c>
      <c r="AZ108">
        <v>43880</v>
      </c>
      <c r="BA108" t="s">
        <v>951</v>
      </c>
      <c r="BB108" s="190">
        <v>43888</v>
      </c>
      <c r="BC108" s="190">
        <v>43889</v>
      </c>
      <c r="BD108" s="190">
        <v>43888</v>
      </c>
      <c r="BE108">
        <v>43889</v>
      </c>
      <c r="BF108" t="s">
        <v>5795</v>
      </c>
      <c r="BG108" s="190">
        <v>43889</v>
      </c>
      <c r="BH108" s="190">
        <v>43889</v>
      </c>
      <c r="BI108" s="190">
        <v>43896</v>
      </c>
      <c r="BJ108" s="190">
        <v>43896</v>
      </c>
      <c r="BK108" t="s">
        <v>1492</v>
      </c>
      <c r="BL108" s="190">
        <v>43899</v>
      </c>
      <c r="BM108" s="190">
        <v>43899</v>
      </c>
      <c r="BN108" s="190">
        <v>43900</v>
      </c>
      <c r="BO108" s="190">
        <v>43900</v>
      </c>
      <c r="BU108" t="s">
        <v>490</v>
      </c>
      <c r="BV108" s="190">
        <v>43909</v>
      </c>
      <c r="BX108" s="190">
        <v>43909</v>
      </c>
      <c r="BY108">
        <v>43909</v>
      </c>
      <c r="BZ108" t="s">
        <v>5795</v>
      </c>
      <c r="CA108" s="190">
        <v>43908</v>
      </c>
      <c r="CB108" s="190">
        <v>43908</v>
      </c>
      <c r="CC108" s="190">
        <v>43908</v>
      </c>
      <c r="CD108" s="190">
        <v>43908</v>
      </c>
      <c r="CH108">
        <v>43913</v>
      </c>
      <c r="CJ108" t="s">
        <v>2243</v>
      </c>
      <c r="CM108">
        <v>43907</v>
      </c>
      <c r="CN108">
        <v>43907</v>
      </c>
      <c r="CR108" s="190">
        <v>43930</v>
      </c>
      <c r="CT108" t="s">
        <v>5795</v>
      </c>
      <c r="CU108" s="190">
        <v>43908</v>
      </c>
      <c r="CW108" s="190">
        <v>43908</v>
      </c>
      <c r="CX108" s="190">
        <v>43908</v>
      </c>
      <c r="CY108" t="s">
        <v>696</v>
      </c>
      <c r="CZ108" s="190">
        <v>43864</v>
      </c>
      <c r="DA108" s="190"/>
      <c r="DB108" s="190">
        <v>43874</v>
      </c>
      <c r="DC108" s="190">
        <v>43874</v>
      </c>
      <c r="DI108" t="str">
        <f t="shared" si="1"/>
        <v>Y</v>
      </c>
      <c r="DJ108" t="str">
        <f>_xlfn.IFNA(VLOOKUP(C108,'Order Lookup'!A:C,3,FALSE),"Other")</f>
        <v>ORDER</v>
      </c>
    </row>
    <row r="109" spans="1:114" x14ac:dyDescent="0.35">
      <c r="A109" t="s">
        <v>1761</v>
      </c>
      <c r="B109">
        <v>2000197401</v>
      </c>
      <c r="C109" t="s">
        <v>594</v>
      </c>
      <c r="D109" t="s">
        <v>6640</v>
      </c>
      <c r="E109" t="s">
        <v>6819</v>
      </c>
      <c r="F109" t="s">
        <v>2221</v>
      </c>
      <c r="G109" s="190">
        <v>43859</v>
      </c>
      <c r="H109" s="190">
        <v>43934</v>
      </c>
      <c r="J109" t="s">
        <v>6820</v>
      </c>
      <c r="K109" t="s">
        <v>4</v>
      </c>
      <c r="L109" t="s">
        <v>5071</v>
      </c>
      <c r="M109" t="s">
        <v>281</v>
      </c>
      <c r="N109" t="s">
        <v>4</v>
      </c>
      <c r="O109" t="s">
        <v>5044</v>
      </c>
      <c r="Q109" s="190">
        <v>43864</v>
      </c>
      <c r="R109" s="190">
        <v>43864</v>
      </c>
      <c r="T109">
        <v>138395</v>
      </c>
      <c r="U109">
        <v>0</v>
      </c>
      <c r="V109">
        <v>46.09</v>
      </c>
      <c r="W109">
        <v>44.13</v>
      </c>
      <c r="X109">
        <v>44.13</v>
      </c>
      <c r="Y109">
        <v>87</v>
      </c>
      <c r="AA109">
        <v>86.25</v>
      </c>
      <c r="AB109">
        <v>0</v>
      </c>
      <c r="AC109">
        <v>86.25</v>
      </c>
      <c r="AD109">
        <v>9077</v>
      </c>
      <c r="AE109">
        <v>5773</v>
      </c>
      <c r="AF109">
        <v>0</v>
      </c>
      <c r="AG109">
        <v>47350</v>
      </c>
      <c r="AH109">
        <v>34.213999999999999</v>
      </c>
      <c r="AI109">
        <v>0</v>
      </c>
      <c r="AK109">
        <v>30.82</v>
      </c>
      <c r="AQ109" t="s">
        <v>6540</v>
      </c>
      <c r="AR109" s="190">
        <v>43885</v>
      </c>
      <c r="AS109" s="190"/>
      <c r="AT109" s="190">
        <v>43888</v>
      </c>
      <c r="AU109">
        <v>43888</v>
      </c>
      <c r="AV109" t="s">
        <v>650</v>
      </c>
      <c r="AW109" s="190">
        <v>43887</v>
      </c>
      <c r="AX109" s="190"/>
      <c r="AY109" s="190">
        <v>43887</v>
      </c>
      <c r="BA109" t="s">
        <v>6540</v>
      </c>
      <c r="BB109" s="190">
        <v>43888</v>
      </c>
      <c r="BC109" s="190">
        <v>43888</v>
      </c>
      <c r="BD109" s="190">
        <v>43888</v>
      </c>
      <c r="BF109" t="s">
        <v>5797</v>
      </c>
      <c r="BG109" s="190">
        <v>43893</v>
      </c>
      <c r="BH109" s="190">
        <v>43893</v>
      </c>
      <c r="BI109" s="190">
        <v>43899</v>
      </c>
      <c r="BJ109" s="190">
        <v>43899</v>
      </c>
      <c r="BK109" t="s">
        <v>1492</v>
      </c>
      <c r="BL109">
        <v>43901</v>
      </c>
      <c r="BM109">
        <v>43901</v>
      </c>
      <c r="BN109">
        <v>43902</v>
      </c>
      <c r="BO109">
        <v>43902</v>
      </c>
      <c r="BU109" t="s">
        <v>490</v>
      </c>
      <c r="BV109" s="190">
        <v>43913</v>
      </c>
      <c r="BX109" s="190">
        <v>43913</v>
      </c>
      <c r="BY109" s="190">
        <v>43910</v>
      </c>
      <c r="BZ109" t="s">
        <v>5797</v>
      </c>
      <c r="CA109" s="190">
        <v>43910</v>
      </c>
      <c r="CB109" s="190">
        <v>43910</v>
      </c>
      <c r="CC109" s="190">
        <v>43910</v>
      </c>
      <c r="CD109" s="190">
        <v>43910</v>
      </c>
      <c r="CH109" s="190">
        <v>43915</v>
      </c>
      <c r="CJ109" t="s">
        <v>650</v>
      </c>
      <c r="CR109" s="190">
        <v>43934</v>
      </c>
      <c r="CT109" t="s">
        <v>5797</v>
      </c>
      <c r="CU109" s="190">
        <v>43910</v>
      </c>
      <c r="CW109" s="190">
        <v>43910</v>
      </c>
      <c r="CX109" s="190">
        <v>43910</v>
      </c>
      <c r="CY109" t="s">
        <v>754</v>
      </c>
      <c r="CZ109" s="190">
        <v>43872</v>
      </c>
      <c r="DA109" s="190">
        <v>43872</v>
      </c>
      <c r="DB109" s="190">
        <v>43878</v>
      </c>
      <c r="DC109" s="190">
        <v>43875</v>
      </c>
      <c r="DI109" t="str">
        <f t="shared" si="1"/>
        <v>Y</v>
      </c>
      <c r="DJ109" t="str">
        <f>_xlfn.IFNA(VLOOKUP(C109,'Order Lookup'!A:C,3,FALSE),"Other")</f>
        <v>ORDER</v>
      </c>
    </row>
    <row r="110" spans="1:114" x14ac:dyDescent="0.35">
      <c r="A110" t="s">
        <v>1507</v>
      </c>
      <c r="B110">
        <v>2000214601</v>
      </c>
      <c r="C110" t="s">
        <v>772</v>
      </c>
      <c r="D110" t="s">
        <v>6821</v>
      </c>
      <c r="E110" t="s">
        <v>6822</v>
      </c>
      <c r="F110" t="s">
        <v>2221</v>
      </c>
      <c r="G110" s="190">
        <v>43861</v>
      </c>
      <c r="H110" s="190">
        <v>43936</v>
      </c>
      <c r="K110" t="s">
        <v>4</v>
      </c>
      <c r="L110" t="s">
        <v>281</v>
      </c>
      <c r="M110" t="s">
        <v>281</v>
      </c>
      <c r="N110" t="s">
        <v>4</v>
      </c>
      <c r="O110" t="s">
        <v>5044</v>
      </c>
      <c r="Q110" s="190">
        <v>43882</v>
      </c>
      <c r="R110" s="190">
        <v>43882</v>
      </c>
      <c r="T110">
        <v>189170</v>
      </c>
      <c r="U110">
        <v>0</v>
      </c>
      <c r="V110">
        <v>74.7</v>
      </c>
      <c r="W110">
        <v>75.53</v>
      </c>
      <c r="X110">
        <v>75.53</v>
      </c>
      <c r="Y110">
        <v>50</v>
      </c>
      <c r="Z110">
        <v>50</v>
      </c>
      <c r="AA110">
        <v>54</v>
      </c>
      <c r="AB110">
        <v>0</v>
      </c>
      <c r="AC110">
        <v>54</v>
      </c>
      <c r="AD110">
        <v>3325</v>
      </c>
      <c r="AE110">
        <v>2500</v>
      </c>
      <c r="AF110">
        <v>0</v>
      </c>
      <c r="AG110">
        <v>28731</v>
      </c>
      <c r="AH110">
        <v>15.188000000000001</v>
      </c>
      <c r="AI110">
        <v>2577.96</v>
      </c>
      <c r="AK110">
        <v>11</v>
      </c>
      <c r="AQ110" t="s">
        <v>522</v>
      </c>
      <c r="AR110" s="190">
        <v>43879</v>
      </c>
      <c r="AS110" s="190">
        <v>43879</v>
      </c>
      <c r="AT110" s="190">
        <v>43881</v>
      </c>
      <c r="AU110" s="190">
        <v>43881</v>
      </c>
      <c r="AV110" t="s">
        <v>533</v>
      </c>
      <c r="AW110" s="190">
        <v>43881</v>
      </c>
      <c r="AX110" s="190"/>
      <c r="AY110" s="190">
        <v>43881</v>
      </c>
      <c r="BA110" t="s">
        <v>522</v>
      </c>
      <c r="BB110" s="190">
        <v>43881</v>
      </c>
      <c r="BC110" s="190">
        <v>43881</v>
      </c>
      <c r="BD110" s="190">
        <v>43881</v>
      </c>
      <c r="BE110" s="190">
        <v>43881</v>
      </c>
      <c r="BF110" t="s">
        <v>5795</v>
      </c>
      <c r="BG110" s="190">
        <v>43885</v>
      </c>
      <c r="BH110" s="190">
        <v>43885</v>
      </c>
      <c r="BI110" s="190">
        <v>43888</v>
      </c>
      <c r="BJ110" s="190">
        <v>43888</v>
      </c>
      <c r="BK110" t="s">
        <v>1788</v>
      </c>
      <c r="BL110" s="190">
        <v>43889</v>
      </c>
      <c r="BM110" s="190">
        <v>43892</v>
      </c>
      <c r="BN110" s="190">
        <v>43892</v>
      </c>
      <c r="BO110" s="190">
        <v>43892</v>
      </c>
      <c r="BU110" t="s">
        <v>490</v>
      </c>
      <c r="BV110" s="190">
        <v>43907</v>
      </c>
      <c r="BX110" s="190">
        <v>43907</v>
      </c>
      <c r="BY110" s="190">
        <v>43908</v>
      </c>
      <c r="BZ110" t="s">
        <v>5795</v>
      </c>
      <c r="CA110" s="190">
        <v>43896</v>
      </c>
      <c r="CB110" s="190">
        <v>43896</v>
      </c>
      <c r="CC110" s="190">
        <v>43896</v>
      </c>
      <c r="CD110" s="190">
        <v>43896</v>
      </c>
      <c r="CH110" s="190">
        <v>43913</v>
      </c>
      <c r="CJ110" t="s">
        <v>680</v>
      </c>
      <c r="CR110" s="190">
        <v>43936</v>
      </c>
      <c r="CS110">
        <v>43909</v>
      </c>
      <c r="CT110" t="s">
        <v>5795</v>
      </c>
      <c r="CU110" s="190">
        <v>43896</v>
      </c>
      <c r="CW110" s="190">
        <v>43896</v>
      </c>
      <c r="CX110" s="190">
        <v>43907</v>
      </c>
      <c r="CY110" t="s">
        <v>754</v>
      </c>
      <c r="CZ110" s="190">
        <v>43861</v>
      </c>
      <c r="DA110" s="190">
        <v>43861</v>
      </c>
      <c r="DB110" s="190">
        <v>43878</v>
      </c>
      <c r="DC110" s="190">
        <v>43866</v>
      </c>
      <c r="DI110" t="str">
        <f t="shared" si="1"/>
        <v>N</v>
      </c>
      <c r="DJ110" t="str">
        <f>_xlfn.IFNA(VLOOKUP(C110,'Order Lookup'!A:C,3,FALSE),"Other")</f>
        <v>ORDER</v>
      </c>
    </row>
    <row r="111" spans="1:114" x14ac:dyDescent="0.35">
      <c r="A111" t="s">
        <v>2220</v>
      </c>
      <c r="B111">
        <v>2000228301</v>
      </c>
      <c r="C111" t="s">
        <v>594</v>
      </c>
      <c r="D111" t="s">
        <v>6823</v>
      </c>
      <c r="E111" t="s">
        <v>6824</v>
      </c>
      <c r="F111" t="s">
        <v>2221</v>
      </c>
      <c r="G111" s="190">
        <v>43864</v>
      </c>
      <c r="H111" s="190">
        <v>43934</v>
      </c>
      <c r="K111" t="s">
        <v>4</v>
      </c>
      <c r="L111" t="s">
        <v>5042</v>
      </c>
      <c r="M111" t="s">
        <v>281</v>
      </c>
      <c r="N111" t="s">
        <v>4</v>
      </c>
      <c r="O111" t="s">
        <v>5044</v>
      </c>
      <c r="Q111" s="190">
        <v>43882</v>
      </c>
      <c r="R111" s="190">
        <v>43885</v>
      </c>
      <c r="T111">
        <v>222878.98</v>
      </c>
      <c r="U111">
        <v>0</v>
      </c>
      <c r="V111">
        <v>93.86</v>
      </c>
      <c r="W111">
        <v>97.54</v>
      </c>
      <c r="X111">
        <v>97.54</v>
      </c>
      <c r="Y111">
        <v>80</v>
      </c>
      <c r="AA111">
        <v>83.75</v>
      </c>
      <c r="AB111">
        <v>0</v>
      </c>
      <c r="AC111">
        <v>83.75</v>
      </c>
      <c r="AD111">
        <v>12370.05</v>
      </c>
      <c r="AE111">
        <v>8415</v>
      </c>
      <c r="AF111">
        <v>0</v>
      </c>
      <c r="AG111">
        <v>37389.980000000003</v>
      </c>
      <c r="AH111">
        <v>16.776</v>
      </c>
      <c r="AI111">
        <v>0</v>
      </c>
      <c r="AK111">
        <v>0</v>
      </c>
      <c r="AQ111" t="s">
        <v>570</v>
      </c>
      <c r="AR111">
        <v>43885</v>
      </c>
      <c r="AT111">
        <v>43892</v>
      </c>
      <c r="AU111">
        <v>43893</v>
      </c>
      <c r="AV111" t="s">
        <v>680</v>
      </c>
      <c r="AW111">
        <v>43887</v>
      </c>
      <c r="AY111">
        <v>43887</v>
      </c>
      <c r="BF111" t="s">
        <v>5793</v>
      </c>
      <c r="BG111">
        <v>43892</v>
      </c>
      <c r="BH111">
        <v>43893</v>
      </c>
      <c r="BI111">
        <v>43896</v>
      </c>
      <c r="BJ111">
        <v>43899</v>
      </c>
      <c r="BK111" t="s">
        <v>596</v>
      </c>
      <c r="BL111">
        <v>43900</v>
      </c>
      <c r="BM111">
        <v>43900</v>
      </c>
      <c r="BN111">
        <v>43901</v>
      </c>
      <c r="BO111">
        <v>43901</v>
      </c>
      <c r="BU111" t="s">
        <v>490</v>
      </c>
      <c r="BV111">
        <v>43910</v>
      </c>
      <c r="BX111" s="190">
        <v>43910</v>
      </c>
      <c r="BY111">
        <v>43909</v>
      </c>
      <c r="BZ111" t="s">
        <v>5793</v>
      </c>
      <c r="CA111">
        <v>43909</v>
      </c>
      <c r="CB111">
        <v>43909</v>
      </c>
      <c r="CC111">
        <v>43909</v>
      </c>
      <c r="CD111">
        <v>43909</v>
      </c>
      <c r="CH111">
        <v>43913</v>
      </c>
      <c r="CJ111" t="s">
        <v>680</v>
      </c>
      <c r="CR111" s="190">
        <v>43934</v>
      </c>
      <c r="CT111" t="s">
        <v>5793</v>
      </c>
      <c r="CU111" s="190">
        <v>43909</v>
      </c>
      <c r="CW111" s="190">
        <v>43909</v>
      </c>
      <c r="CX111" s="190">
        <v>43909</v>
      </c>
      <c r="CY111" t="s">
        <v>754</v>
      </c>
      <c r="CZ111">
        <v>43871</v>
      </c>
      <c r="DA111">
        <v>43868</v>
      </c>
      <c r="DB111">
        <v>43879</v>
      </c>
      <c r="DC111">
        <v>43880</v>
      </c>
      <c r="DI111" t="str">
        <f t="shared" si="1"/>
        <v>Y</v>
      </c>
      <c r="DJ111" t="str">
        <f>_xlfn.IFNA(VLOOKUP(C111,'Order Lookup'!A:C,3,FALSE),"Other")</f>
        <v>ORDER</v>
      </c>
    </row>
    <row r="112" spans="1:114" x14ac:dyDescent="0.35">
      <c r="A112" t="s">
        <v>2234</v>
      </c>
      <c r="B112">
        <v>2000276401</v>
      </c>
      <c r="C112" t="s">
        <v>567</v>
      </c>
      <c r="D112" t="s">
        <v>713</v>
      </c>
      <c r="E112" t="s">
        <v>6825</v>
      </c>
      <c r="F112" t="s">
        <v>2221</v>
      </c>
      <c r="G112" s="190">
        <v>43868</v>
      </c>
      <c r="H112" s="190">
        <v>43928</v>
      </c>
      <c r="J112" t="s">
        <v>6826</v>
      </c>
      <c r="K112" t="s">
        <v>281</v>
      </c>
      <c r="L112" t="s">
        <v>281</v>
      </c>
      <c r="M112" t="s">
        <v>281</v>
      </c>
      <c r="N112" t="s">
        <v>4</v>
      </c>
      <c r="O112" t="s">
        <v>5044</v>
      </c>
      <c r="Q112" s="190">
        <v>43885</v>
      </c>
      <c r="R112" s="190">
        <v>43886</v>
      </c>
      <c r="T112">
        <v>232740.35</v>
      </c>
      <c r="U112">
        <v>0</v>
      </c>
      <c r="V112">
        <v>89.05</v>
      </c>
      <c r="W112">
        <v>85.22</v>
      </c>
      <c r="X112">
        <v>85.22</v>
      </c>
      <c r="Y112">
        <v>35</v>
      </c>
      <c r="Z112">
        <v>35</v>
      </c>
      <c r="AA112">
        <v>42</v>
      </c>
      <c r="AB112">
        <v>7</v>
      </c>
      <c r="AC112">
        <v>49</v>
      </c>
      <c r="AD112">
        <v>2327.5</v>
      </c>
      <c r="AE112">
        <v>1750</v>
      </c>
      <c r="AF112">
        <v>0</v>
      </c>
      <c r="AG112">
        <v>49920.7</v>
      </c>
      <c r="AH112">
        <v>21.449000000000002</v>
      </c>
      <c r="AI112">
        <v>0</v>
      </c>
      <c r="AK112">
        <v>21</v>
      </c>
      <c r="AQ112" t="s">
        <v>542</v>
      </c>
      <c r="AR112">
        <v>43887</v>
      </c>
      <c r="AT112">
        <v>43889</v>
      </c>
      <c r="AU112">
        <v>43889</v>
      </c>
      <c r="AV112" t="s">
        <v>522</v>
      </c>
      <c r="AW112">
        <v>43889</v>
      </c>
      <c r="AX112">
        <v>43889</v>
      </c>
      <c r="AY112">
        <v>43889</v>
      </c>
      <c r="AZ112">
        <v>43889</v>
      </c>
      <c r="BA112" t="s">
        <v>542</v>
      </c>
      <c r="BB112">
        <v>43889</v>
      </c>
      <c r="BD112">
        <v>43889</v>
      </c>
      <c r="BF112" t="s">
        <v>1706</v>
      </c>
      <c r="BG112" s="190">
        <v>43893</v>
      </c>
      <c r="BH112" s="190">
        <v>43893</v>
      </c>
      <c r="BI112" s="190">
        <v>43894</v>
      </c>
      <c r="BJ112" s="190">
        <v>43895</v>
      </c>
      <c r="BK112" t="s">
        <v>2242</v>
      </c>
      <c r="BL112">
        <v>43895</v>
      </c>
      <c r="BM112">
        <v>43896</v>
      </c>
      <c r="BN112">
        <v>43896</v>
      </c>
      <c r="BO112">
        <v>43900</v>
      </c>
      <c r="BU112" t="s">
        <v>490</v>
      </c>
      <c r="BV112" s="190">
        <v>43906</v>
      </c>
      <c r="BX112" s="190">
        <v>43906</v>
      </c>
      <c r="BY112" s="190">
        <v>43906</v>
      </c>
      <c r="CA112" s="190"/>
      <c r="CB112" s="190"/>
      <c r="CC112" s="190"/>
      <c r="CD112" s="190"/>
      <c r="CE112" t="s">
        <v>2234</v>
      </c>
      <c r="CH112" s="190">
        <v>43909</v>
      </c>
      <c r="CJ112" t="s">
        <v>2222</v>
      </c>
      <c r="CR112" s="190">
        <v>43928</v>
      </c>
      <c r="CT112" t="s">
        <v>2242</v>
      </c>
      <c r="CU112" s="190">
        <v>43903</v>
      </c>
      <c r="CW112" s="190">
        <v>43903</v>
      </c>
      <c r="CX112" s="190">
        <v>43903</v>
      </c>
      <c r="CY112" t="s">
        <v>595</v>
      </c>
      <c r="CZ112">
        <v>43873</v>
      </c>
      <c r="DB112">
        <v>43874</v>
      </c>
      <c r="DC112">
        <v>43885</v>
      </c>
      <c r="DI112" t="str">
        <f t="shared" si="1"/>
        <v>Y</v>
      </c>
      <c r="DJ112" t="str">
        <f>_xlfn.IFNA(VLOOKUP(C112,'Order Lookup'!A:C,3,FALSE),"Other")</f>
        <v>ORDER</v>
      </c>
    </row>
    <row r="113" spans="1:114" x14ac:dyDescent="0.35">
      <c r="A113" t="s">
        <v>2227</v>
      </c>
      <c r="B113">
        <v>2000301001</v>
      </c>
      <c r="C113" t="s">
        <v>594</v>
      </c>
      <c r="D113" t="s">
        <v>778</v>
      </c>
      <c r="E113" t="s">
        <v>6827</v>
      </c>
      <c r="F113" t="s">
        <v>2073</v>
      </c>
      <c r="G113" s="190">
        <v>43873</v>
      </c>
      <c r="H113" s="190">
        <v>43948</v>
      </c>
      <c r="J113" t="s">
        <v>6828</v>
      </c>
      <c r="K113" t="s">
        <v>4</v>
      </c>
      <c r="L113" t="s">
        <v>4</v>
      </c>
      <c r="M113" t="s">
        <v>281</v>
      </c>
      <c r="N113" t="s">
        <v>4</v>
      </c>
      <c r="O113" t="s">
        <v>5044</v>
      </c>
      <c r="Q113" s="190">
        <v>43888</v>
      </c>
      <c r="R113" s="190">
        <v>43888</v>
      </c>
      <c r="T113">
        <v>17030.919999999998</v>
      </c>
      <c r="U113">
        <v>0</v>
      </c>
      <c r="V113">
        <v>2.5499999999999998</v>
      </c>
      <c r="W113">
        <v>0</v>
      </c>
      <c r="X113">
        <v>0</v>
      </c>
      <c r="Y113">
        <v>48</v>
      </c>
      <c r="AA113">
        <v>49.25</v>
      </c>
      <c r="AB113">
        <v>0</v>
      </c>
      <c r="AC113">
        <v>49.25</v>
      </c>
      <c r="AD113">
        <v>5065.88</v>
      </c>
      <c r="AE113">
        <v>3206</v>
      </c>
      <c r="AF113">
        <v>0</v>
      </c>
      <c r="AG113">
        <v>5586.92</v>
      </c>
      <c r="AH113">
        <v>32.805</v>
      </c>
      <c r="AI113">
        <v>0</v>
      </c>
      <c r="AK113">
        <v>0</v>
      </c>
      <c r="AQ113" t="s">
        <v>6723</v>
      </c>
      <c r="AR113">
        <v>43893</v>
      </c>
      <c r="AS113">
        <v>43893</v>
      </c>
      <c r="AT113">
        <v>43900</v>
      </c>
      <c r="AU113">
        <v>43899</v>
      </c>
      <c r="AV113" t="s">
        <v>701</v>
      </c>
      <c r="AW113">
        <v>43899</v>
      </c>
      <c r="AY113">
        <v>43899</v>
      </c>
      <c r="AZ113">
        <v>43899</v>
      </c>
      <c r="BA113" t="s">
        <v>6723</v>
      </c>
      <c r="BB113">
        <v>43900</v>
      </c>
      <c r="BC113">
        <v>43895</v>
      </c>
      <c r="BD113">
        <v>43900</v>
      </c>
      <c r="BE113">
        <v>43899</v>
      </c>
      <c r="BF113" t="s">
        <v>5807</v>
      </c>
      <c r="BG113" s="190">
        <v>43901</v>
      </c>
      <c r="BH113" s="190">
        <v>43901</v>
      </c>
      <c r="BI113" s="190">
        <v>43903</v>
      </c>
      <c r="BJ113" s="190">
        <v>43903</v>
      </c>
      <c r="BK113" t="s">
        <v>1788</v>
      </c>
      <c r="BL113">
        <v>43907</v>
      </c>
      <c r="BM113">
        <v>43907</v>
      </c>
      <c r="BN113">
        <v>43908</v>
      </c>
      <c r="BO113">
        <v>43908</v>
      </c>
      <c r="BU113" t="s">
        <v>490</v>
      </c>
      <c r="BV113" s="190">
        <v>43924</v>
      </c>
      <c r="BX113" s="190">
        <v>43924</v>
      </c>
      <c r="BY113" s="190"/>
      <c r="BZ113" t="s">
        <v>5807</v>
      </c>
      <c r="CA113" s="190">
        <v>43917</v>
      </c>
      <c r="CB113" s="190">
        <v>43910</v>
      </c>
      <c r="CC113" s="190">
        <v>43917</v>
      </c>
      <c r="CD113" s="190">
        <v>43910</v>
      </c>
      <c r="CH113" s="190"/>
      <c r="CJ113" t="s">
        <v>701</v>
      </c>
      <c r="CR113" s="190">
        <v>43949</v>
      </c>
      <c r="CT113" t="s">
        <v>5807</v>
      </c>
      <c r="CU113" s="190">
        <v>43917</v>
      </c>
      <c r="CW113" s="190">
        <v>43917</v>
      </c>
      <c r="CX113" s="190">
        <v>43910</v>
      </c>
      <c r="CY113" t="s">
        <v>754</v>
      </c>
      <c r="CZ113">
        <v>43880</v>
      </c>
      <c r="DA113">
        <v>43879</v>
      </c>
      <c r="DB113">
        <v>43892</v>
      </c>
      <c r="DC113">
        <v>43887</v>
      </c>
      <c r="DI113" t="str">
        <f t="shared" si="1"/>
        <v>Y</v>
      </c>
      <c r="DJ113" t="str">
        <f>_xlfn.IFNA(VLOOKUP(C113,'Order Lookup'!A:C,3,FALSE),"Other")</f>
        <v>ORDER</v>
      </c>
    </row>
    <row r="114" spans="1:114" x14ac:dyDescent="0.35">
      <c r="A114" t="s">
        <v>2234</v>
      </c>
      <c r="B114">
        <v>2000383401</v>
      </c>
      <c r="C114" t="s">
        <v>772</v>
      </c>
      <c r="D114" t="s">
        <v>6829</v>
      </c>
      <c r="E114" t="s">
        <v>6830</v>
      </c>
      <c r="F114" t="s">
        <v>2073</v>
      </c>
      <c r="G114" s="190">
        <v>43885</v>
      </c>
      <c r="H114" s="190">
        <v>47484</v>
      </c>
      <c r="J114" t="s">
        <v>6831</v>
      </c>
      <c r="K114" t="s">
        <v>281</v>
      </c>
      <c r="L114" t="s">
        <v>281</v>
      </c>
      <c r="M114" t="s">
        <v>281</v>
      </c>
      <c r="N114" t="s">
        <v>4</v>
      </c>
      <c r="O114" t="s">
        <v>5044</v>
      </c>
      <c r="P114" t="s">
        <v>5911</v>
      </c>
      <c r="Q114" s="190">
        <v>43893</v>
      </c>
      <c r="R114" s="190">
        <v>43894</v>
      </c>
      <c r="T114">
        <v>325485.24</v>
      </c>
      <c r="U114">
        <v>0</v>
      </c>
      <c r="V114">
        <v>116.31</v>
      </c>
      <c r="W114">
        <v>0</v>
      </c>
      <c r="X114">
        <v>0</v>
      </c>
      <c r="Y114">
        <v>78</v>
      </c>
      <c r="Z114">
        <v>78</v>
      </c>
      <c r="AA114">
        <v>62.75</v>
      </c>
      <c r="AB114">
        <v>11</v>
      </c>
      <c r="AC114">
        <v>73.75</v>
      </c>
      <c r="AD114">
        <v>3857</v>
      </c>
      <c r="AE114">
        <v>2900</v>
      </c>
      <c r="AF114">
        <v>0</v>
      </c>
      <c r="AG114">
        <v>78076.83</v>
      </c>
      <c r="AH114">
        <v>23.988</v>
      </c>
      <c r="AI114">
        <v>0</v>
      </c>
      <c r="AK114">
        <v>25</v>
      </c>
      <c r="AQ114" t="s">
        <v>1488</v>
      </c>
      <c r="AR114" s="190">
        <v>43896</v>
      </c>
      <c r="AS114" s="190">
        <v>43896</v>
      </c>
      <c r="AT114" s="190">
        <v>43902</v>
      </c>
      <c r="AU114" s="190">
        <v>43902</v>
      </c>
      <c r="AV114" t="s">
        <v>533</v>
      </c>
      <c r="AW114" s="190">
        <v>43901</v>
      </c>
      <c r="AX114" s="190">
        <v>43901</v>
      </c>
      <c r="AY114" s="190">
        <v>43901</v>
      </c>
      <c r="AZ114">
        <v>43901</v>
      </c>
      <c r="BA114" t="s">
        <v>1488</v>
      </c>
      <c r="BB114" s="190">
        <v>43902</v>
      </c>
      <c r="BC114" s="190"/>
      <c r="BD114" s="190">
        <v>43902</v>
      </c>
      <c r="BE114" s="190">
        <v>43902</v>
      </c>
      <c r="BF114" t="s">
        <v>5797</v>
      </c>
      <c r="BG114" s="190">
        <v>43903</v>
      </c>
      <c r="BH114" s="190">
        <v>43903</v>
      </c>
      <c r="BI114" s="190">
        <v>43909</v>
      </c>
      <c r="BJ114" s="190">
        <v>43909</v>
      </c>
      <c r="BK114" t="s">
        <v>2242</v>
      </c>
      <c r="BL114" s="190">
        <v>43910</v>
      </c>
      <c r="BM114" s="190">
        <v>43910</v>
      </c>
      <c r="BN114" s="190">
        <v>43913</v>
      </c>
      <c r="BO114" s="190">
        <v>43913</v>
      </c>
      <c r="BU114" t="s">
        <v>490</v>
      </c>
      <c r="BV114" s="190">
        <v>43920</v>
      </c>
      <c r="BX114" s="190">
        <v>47484</v>
      </c>
      <c r="BY114" s="190"/>
      <c r="BZ114" t="s">
        <v>5797</v>
      </c>
      <c r="CA114" s="190">
        <v>43915</v>
      </c>
      <c r="CB114" s="190">
        <v>43915</v>
      </c>
      <c r="CC114" s="190">
        <v>43915</v>
      </c>
      <c r="CD114" s="190">
        <v>43915</v>
      </c>
      <c r="CE114" t="s">
        <v>2234</v>
      </c>
      <c r="CH114" s="190"/>
      <c r="CJ114" t="s">
        <v>2222</v>
      </c>
      <c r="CR114" s="190">
        <v>47484</v>
      </c>
      <c r="CT114" t="s">
        <v>5797</v>
      </c>
      <c r="CU114" s="190">
        <v>47484</v>
      </c>
      <c r="CW114" s="190">
        <v>47484</v>
      </c>
      <c r="CX114" s="190">
        <v>43916</v>
      </c>
      <c r="CY114" t="s">
        <v>595</v>
      </c>
      <c r="CZ114" s="190">
        <v>43886</v>
      </c>
      <c r="DA114" s="190"/>
      <c r="DB114" s="190">
        <v>43887</v>
      </c>
      <c r="DC114" s="190">
        <v>43887</v>
      </c>
      <c r="DD114" t="s">
        <v>6646</v>
      </c>
      <c r="DI114" t="str">
        <f t="shared" si="1"/>
        <v>Y</v>
      </c>
      <c r="DJ114" t="str">
        <f>_xlfn.IFNA(VLOOKUP(C114,'Order Lookup'!A:C,3,FALSE),"Other")</f>
        <v>ORDER</v>
      </c>
    </row>
    <row r="115" spans="1:114" x14ac:dyDescent="0.35">
      <c r="A115" t="s">
        <v>2234</v>
      </c>
      <c r="B115">
        <v>2000427801</v>
      </c>
      <c r="C115" t="s">
        <v>567</v>
      </c>
      <c r="D115" t="s">
        <v>1335</v>
      </c>
      <c r="E115" t="s">
        <v>6832</v>
      </c>
      <c r="F115" t="s">
        <v>2221</v>
      </c>
      <c r="G115" s="190">
        <v>43889</v>
      </c>
      <c r="H115" s="190">
        <v>43934</v>
      </c>
      <c r="K115" t="s">
        <v>281</v>
      </c>
      <c r="L115" t="s">
        <v>5071</v>
      </c>
      <c r="M115" t="s">
        <v>281</v>
      </c>
      <c r="N115" t="s">
        <v>4</v>
      </c>
      <c r="O115" t="s">
        <v>5044</v>
      </c>
      <c r="Q115" s="190">
        <v>43896</v>
      </c>
      <c r="R115" s="190">
        <v>43896</v>
      </c>
      <c r="T115">
        <v>19336.22</v>
      </c>
      <c r="U115">
        <v>0</v>
      </c>
      <c r="V115">
        <v>6.73</v>
      </c>
      <c r="W115">
        <v>6.86</v>
      </c>
      <c r="X115">
        <v>6.86</v>
      </c>
      <c r="Y115">
        <v>20</v>
      </c>
      <c r="Z115">
        <v>20</v>
      </c>
      <c r="AA115">
        <v>17</v>
      </c>
      <c r="AB115">
        <v>4</v>
      </c>
      <c r="AC115">
        <v>21</v>
      </c>
      <c r="AD115">
        <v>1330</v>
      </c>
      <c r="AE115">
        <v>1000</v>
      </c>
      <c r="AF115">
        <v>0</v>
      </c>
      <c r="AG115">
        <v>3817.39</v>
      </c>
      <c r="AH115">
        <v>19.742000000000001</v>
      </c>
      <c r="AI115">
        <v>0</v>
      </c>
      <c r="AK115">
        <v>20</v>
      </c>
      <c r="AQ115" t="s">
        <v>545</v>
      </c>
      <c r="AR115" s="190">
        <v>43895</v>
      </c>
      <c r="AS115" s="190">
        <v>43895</v>
      </c>
      <c r="AT115" s="190">
        <v>43896</v>
      </c>
      <c r="AU115" s="190">
        <v>43896</v>
      </c>
      <c r="AV115" t="s">
        <v>654</v>
      </c>
      <c r="AW115" s="190">
        <v>43896</v>
      </c>
      <c r="AX115" s="190"/>
      <c r="AY115" s="190">
        <v>43896</v>
      </c>
      <c r="AZ115" s="190">
        <v>43895</v>
      </c>
      <c r="BA115" t="s">
        <v>545</v>
      </c>
      <c r="BB115" s="190">
        <v>43896</v>
      </c>
      <c r="BC115" s="190">
        <v>43896</v>
      </c>
      <c r="BD115" s="190">
        <v>43896</v>
      </c>
      <c r="BE115" s="190">
        <v>43896</v>
      </c>
      <c r="BF115" t="s">
        <v>1788</v>
      </c>
      <c r="BG115" s="190">
        <v>43900</v>
      </c>
      <c r="BH115" s="190">
        <v>43900</v>
      </c>
      <c r="BI115" s="190">
        <v>43900</v>
      </c>
      <c r="BJ115" s="190">
        <v>43900</v>
      </c>
      <c r="BK115" t="s">
        <v>2242</v>
      </c>
      <c r="BL115">
        <v>43902</v>
      </c>
      <c r="BN115">
        <v>43903</v>
      </c>
      <c r="BU115" t="s">
        <v>490</v>
      </c>
      <c r="BV115" s="190">
        <v>43913</v>
      </c>
      <c r="BX115" s="190">
        <v>43913</v>
      </c>
      <c r="BY115">
        <v>43910</v>
      </c>
      <c r="BZ115" t="s">
        <v>1788</v>
      </c>
      <c r="CA115" s="190">
        <v>43910</v>
      </c>
      <c r="CB115" s="190">
        <v>43910</v>
      </c>
      <c r="CC115" s="190">
        <v>43910</v>
      </c>
      <c r="CD115" s="190">
        <v>43910</v>
      </c>
      <c r="CE115" t="s">
        <v>2234</v>
      </c>
      <c r="CH115">
        <v>43915</v>
      </c>
      <c r="CJ115" t="s">
        <v>726</v>
      </c>
      <c r="CR115" s="190">
        <v>43920</v>
      </c>
      <c r="CT115" t="s">
        <v>1788</v>
      </c>
      <c r="CU115" s="190">
        <v>43910</v>
      </c>
      <c r="CW115" s="190">
        <v>43910</v>
      </c>
      <c r="CX115" s="190">
        <v>43910</v>
      </c>
      <c r="CY115" t="s">
        <v>595</v>
      </c>
      <c r="CZ115" s="190">
        <v>43892</v>
      </c>
      <c r="DA115" s="190">
        <v>43892</v>
      </c>
      <c r="DB115" s="190">
        <v>43893</v>
      </c>
      <c r="DC115" s="190">
        <v>43893</v>
      </c>
      <c r="DI115" t="str">
        <f t="shared" si="1"/>
        <v>Y</v>
      </c>
      <c r="DJ115" t="str">
        <f>_xlfn.IFNA(VLOOKUP(C115,'Order Lookup'!A:C,3,FALSE),"Other")</f>
        <v>ORDER</v>
      </c>
    </row>
    <row r="116" spans="1:114" x14ac:dyDescent="0.35">
      <c r="A116" t="s">
        <v>818</v>
      </c>
      <c r="B116">
        <v>2000453101</v>
      </c>
      <c r="C116" t="s">
        <v>567</v>
      </c>
      <c r="D116" t="s">
        <v>6833</v>
      </c>
      <c r="E116" t="s">
        <v>6834</v>
      </c>
      <c r="F116" t="s">
        <v>2073</v>
      </c>
      <c r="G116" s="190">
        <v>43893</v>
      </c>
      <c r="H116" s="190">
        <v>43962</v>
      </c>
      <c r="J116" t="s">
        <v>6835</v>
      </c>
      <c r="K116" t="s">
        <v>281</v>
      </c>
      <c r="L116" t="s">
        <v>281</v>
      </c>
      <c r="M116" t="s">
        <v>281</v>
      </c>
      <c r="N116" t="s">
        <v>4</v>
      </c>
      <c r="O116" t="s">
        <v>5044</v>
      </c>
      <c r="P116" t="s">
        <v>2226</v>
      </c>
      <c r="Q116" s="190">
        <v>43896</v>
      </c>
      <c r="R116" s="190">
        <v>43899</v>
      </c>
      <c r="T116">
        <v>52033.35</v>
      </c>
      <c r="U116">
        <v>0</v>
      </c>
      <c r="V116">
        <v>13.68</v>
      </c>
      <c r="W116">
        <v>0.1</v>
      </c>
      <c r="X116">
        <v>0</v>
      </c>
      <c r="Y116">
        <v>20</v>
      </c>
      <c r="Z116">
        <v>20</v>
      </c>
      <c r="AA116">
        <v>27</v>
      </c>
      <c r="AB116">
        <v>0</v>
      </c>
      <c r="AC116">
        <v>27</v>
      </c>
      <c r="AD116">
        <v>1330</v>
      </c>
      <c r="AE116">
        <v>1000</v>
      </c>
      <c r="AF116">
        <v>0</v>
      </c>
      <c r="AG116">
        <v>12026.13</v>
      </c>
      <c r="AH116">
        <v>23.111999999999998</v>
      </c>
      <c r="AI116">
        <v>0</v>
      </c>
      <c r="AK116">
        <v>21</v>
      </c>
      <c r="AQ116" t="s">
        <v>6643</v>
      </c>
      <c r="AR116">
        <v>43901</v>
      </c>
      <c r="AS116">
        <v>43901</v>
      </c>
      <c r="AT116">
        <v>43903</v>
      </c>
      <c r="AU116">
        <v>43903</v>
      </c>
      <c r="AV116" t="s">
        <v>560</v>
      </c>
      <c r="AW116">
        <v>43902</v>
      </c>
      <c r="AX116">
        <v>43902</v>
      </c>
      <c r="AY116">
        <v>43902</v>
      </c>
      <c r="AZ116">
        <v>43902</v>
      </c>
      <c r="BA116" t="s">
        <v>6643</v>
      </c>
      <c r="BB116">
        <v>43903</v>
      </c>
      <c r="BC116">
        <v>43903</v>
      </c>
      <c r="BD116">
        <v>43903</v>
      </c>
      <c r="BE116">
        <v>43903</v>
      </c>
      <c r="BF116" t="s">
        <v>5807</v>
      </c>
      <c r="BG116" s="190">
        <v>43907</v>
      </c>
      <c r="BH116" s="190">
        <v>43907</v>
      </c>
      <c r="BI116" s="190">
        <v>43908</v>
      </c>
      <c r="BJ116" s="190">
        <v>43908</v>
      </c>
      <c r="BK116" t="s">
        <v>1788</v>
      </c>
      <c r="BL116" s="190">
        <v>43909</v>
      </c>
      <c r="BM116" s="190">
        <v>43909</v>
      </c>
      <c r="BN116" s="190">
        <v>43909</v>
      </c>
      <c r="BO116" s="190">
        <v>43909</v>
      </c>
      <c r="BU116" t="s">
        <v>490</v>
      </c>
      <c r="BV116" s="190">
        <v>43928</v>
      </c>
      <c r="BX116" s="190">
        <v>43928</v>
      </c>
      <c r="BY116" s="190"/>
      <c r="BZ116" t="s">
        <v>5807</v>
      </c>
      <c r="CA116" s="190">
        <v>43915</v>
      </c>
      <c r="CB116" s="190">
        <v>43914</v>
      </c>
      <c r="CC116" s="190">
        <v>43915</v>
      </c>
      <c r="CD116" s="190">
        <v>43914</v>
      </c>
      <c r="CE116" t="s">
        <v>818</v>
      </c>
      <c r="CF116" s="190"/>
      <c r="CG116" s="190"/>
      <c r="CH116" s="190"/>
      <c r="CI116" s="190"/>
      <c r="CJ116" t="s">
        <v>701</v>
      </c>
      <c r="CR116" s="190">
        <v>43962</v>
      </c>
      <c r="CS116" s="190"/>
      <c r="CT116" t="s">
        <v>5807</v>
      </c>
      <c r="CU116" s="190">
        <v>43915</v>
      </c>
      <c r="CW116" s="190">
        <v>43915</v>
      </c>
      <c r="CX116" s="190">
        <v>43914</v>
      </c>
      <c r="CY116" t="s">
        <v>595</v>
      </c>
      <c r="CZ116">
        <v>43894</v>
      </c>
      <c r="DA116">
        <v>43894</v>
      </c>
      <c r="DB116">
        <v>43895</v>
      </c>
      <c r="DC116">
        <v>43896</v>
      </c>
      <c r="DI116" t="str">
        <f t="shared" si="1"/>
        <v>Y</v>
      </c>
      <c r="DJ116" t="str">
        <f>_xlfn.IFNA(VLOOKUP(C116,'Order Lookup'!A:C,3,FALSE),"Other")</f>
        <v>ORDER</v>
      </c>
    </row>
    <row r="117" spans="1:114" x14ac:dyDescent="0.35">
      <c r="A117" t="s">
        <v>2220</v>
      </c>
      <c r="B117">
        <v>1902009803</v>
      </c>
      <c r="C117" t="s">
        <v>584</v>
      </c>
      <c r="D117" t="s">
        <v>715</v>
      </c>
      <c r="E117" t="s">
        <v>6836</v>
      </c>
      <c r="F117" t="s">
        <v>2221</v>
      </c>
      <c r="G117" s="190">
        <v>43901</v>
      </c>
      <c r="H117" s="190"/>
      <c r="J117">
        <v>12919</v>
      </c>
      <c r="K117" t="s">
        <v>4</v>
      </c>
      <c r="L117" t="s">
        <v>5071</v>
      </c>
      <c r="M117" t="s">
        <v>281</v>
      </c>
      <c r="N117" t="s">
        <v>4</v>
      </c>
      <c r="O117" t="s">
        <v>5044</v>
      </c>
      <c r="Q117" s="190"/>
      <c r="R117" s="190"/>
      <c r="T117">
        <v>1</v>
      </c>
      <c r="U117">
        <v>0</v>
      </c>
      <c r="V117">
        <v>0</v>
      </c>
      <c r="W117">
        <v>0.05</v>
      </c>
      <c r="X117">
        <v>0.05</v>
      </c>
      <c r="Y117">
        <v>0</v>
      </c>
      <c r="AA117">
        <v>0</v>
      </c>
      <c r="AB117">
        <v>0</v>
      </c>
      <c r="AC117">
        <v>0</v>
      </c>
      <c r="AF117">
        <v>0</v>
      </c>
      <c r="AG117">
        <v>1</v>
      </c>
      <c r="AH117">
        <v>100</v>
      </c>
      <c r="AI117">
        <v>-120.16</v>
      </c>
      <c r="AK117">
        <v>0</v>
      </c>
      <c r="AQ117" t="s">
        <v>691</v>
      </c>
      <c r="AR117" s="190"/>
      <c r="AS117" s="190"/>
      <c r="AT117" s="190"/>
      <c r="AV117" t="s">
        <v>680</v>
      </c>
      <c r="AW117" s="190"/>
      <c r="AX117" s="190"/>
      <c r="AY117" s="190"/>
      <c r="AZ117" s="190"/>
      <c r="BB117" s="190"/>
      <c r="BC117" s="190"/>
      <c r="BD117" s="190"/>
      <c r="BF117" t="s">
        <v>5795</v>
      </c>
      <c r="BG117" s="190">
        <v>43901</v>
      </c>
      <c r="BH117" s="190">
        <v>43901</v>
      </c>
      <c r="BI117" s="190">
        <v>43901</v>
      </c>
      <c r="BJ117" s="190">
        <v>43901</v>
      </c>
      <c r="BU117" t="s">
        <v>490</v>
      </c>
      <c r="BV117" s="190">
        <v>43902</v>
      </c>
      <c r="BX117" s="190">
        <v>43902</v>
      </c>
      <c r="BY117" s="190">
        <v>43902</v>
      </c>
      <c r="CA117" s="190"/>
      <c r="CB117" s="190"/>
      <c r="CC117" s="190"/>
      <c r="CD117" s="190"/>
      <c r="CH117" s="190"/>
      <c r="CJ117" t="s">
        <v>691</v>
      </c>
      <c r="CR117" s="190">
        <v>43909</v>
      </c>
      <c r="CS117">
        <v>43906</v>
      </c>
      <c r="CT117" t="s">
        <v>5795</v>
      </c>
      <c r="CU117" s="190">
        <v>43901</v>
      </c>
      <c r="CW117" s="190">
        <v>43901</v>
      </c>
      <c r="CX117" s="190">
        <v>43901</v>
      </c>
      <c r="CY117" t="s">
        <v>754</v>
      </c>
      <c r="CZ117" s="190"/>
      <c r="DA117" s="190"/>
      <c r="DB117" s="190"/>
      <c r="DC117" s="190"/>
      <c r="DI117" t="str">
        <f t="shared" si="1"/>
        <v>Y</v>
      </c>
      <c r="DJ117" t="str">
        <f>_xlfn.IFNA(VLOOKUP(C117,'Order Lookup'!A:C,3,FALSE),"Other")</f>
        <v>ENPARTS</v>
      </c>
    </row>
    <row r="118" spans="1:114" x14ac:dyDescent="0.35">
      <c r="A118" t="s">
        <v>2223</v>
      </c>
      <c r="B118">
        <v>1902401502</v>
      </c>
      <c r="C118" t="s">
        <v>529</v>
      </c>
      <c r="D118" t="s">
        <v>781</v>
      </c>
      <c r="E118" t="s">
        <v>6837</v>
      </c>
      <c r="F118" t="s">
        <v>2221</v>
      </c>
      <c r="G118" s="190">
        <v>43910</v>
      </c>
      <c r="H118" s="190"/>
      <c r="J118">
        <v>11103</v>
      </c>
      <c r="K118" t="s">
        <v>4</v>
      </c>
      <c r="L118" t="s">
        <v>5042</v>
      </c>
      <c r="M118" t="s">
        <v>281</v>
      </c>
      <c r="N118" t="s">
        <v>4</v>
      </c>
      <c r="O118" t="s">
        <v>5044</v>
      </c>
      <c r="P118" t="s">
        <v>2226</v>
      </c>
      <c r="Q118" s="190"/>
      <c r="R118" s="190"/>
      <c r="T118">
        <v>1</v>
      </c>
      <c r="U118">
        <v>0</v>
      </c>
      <c r="V118">
        <v>0</v>
      </c>
      <c r="W118">
        <v>0.01</v>
      </c>
      <c r="X118">
        <v>0.01</v>
      </c>
      <c r="Y118">
        <v>0</v>
      </c>
      <c r="AA118">
        <v>0</v>
      </c>
      <c r="AB118">
        <v>0</v>
      </c>
      <c r="AC118">
        <v>0</v>
      </c>
      <c r="AF118">
        <v>0</v>
      </c>
      <c r="AG118">
        <v>1</v>
      </c>
      <c r="AH118">
        <v>100</v>
      </c>
      <c r="AI118">
        <v>-22.74</v>
      </c>
      <c r="AK118">
        <v>0</v>
      </c>
      <c r="AQ118" t="s">
        <v>5854</v>
      </c>
      <c r="AR118" s="190"/>
      <c r="AS118" s="190"/>
      <c r="AT118" s="190"/>
      <c r="AU118" s="190"/>
      <c r="AV118" t="s">
        <v>650</v>
      </c>
      <c r="AW118" s="190"/>
      <c r="AX118" s="190"/>
      <c r="AY118" s="190"/>
      <c r="BB118" s="190"/>
      <c r="BC118" s="190"/>
      <c r="BD118" s="190"/>
      <c r="BE118" s="190"/>
      <c r="BF118" t="s">
        <v>1788</v>
      </c>
      <c r="BG118" s="190"/>
      <c r="BH118" s="190"/>
      <c r="BI118" s="190"/>
      <c r="BJ118" s="190"/>
      <c r="BU118" t="s">
        <v>490</v>
      </c>
      <c r="BV118" s="190"/>
      <c r="BX118" s="190">
        <v>43910</v>
      </c>
      <c r="BY118">
        <v>43910</v>
      </c>
      <c r="CA118" s="190"/>
      <c r="CB118" s="190"/>
      <c r="CC118" s="190"/>
      <c r="CD118" s="190"/>
      <c r="CJ118" t="s">
        <v>650</v>
      </c>
      <c r="CR118" s="190">
        <v>43913</v>
      </c>
      <c r="CS118">
        <v>43914</v>
      </c>
      <c r="CT118" t="s">
        <v>1788</v>
      </c>
      <c r="CU118" s="190">
        <v>43910</v>
      </c>
      <c r="CW118" s="190">
        <v>43910</v>
      </c>
      <c r="CX118" s="190">
        <v>43910</v>
      </c>
      <c r="CY118" t="s">
        <v>754</v>
      </c>
      <c r="CZ118" s="190"/>
      <c r="DB118" s="190"/>
      <c r="DC118" s="190"/>
      <c r="DI118" t="str">
        <f t="shared" si="1"/>
        <v>Y</v>
      </c>
      <c r="DJ118" t="str">
        <f>_xlfn.IFNA(VLOOKUP(C118,'Order Lookup'!A:C,3,FALSE),"Other")</f>
        <v>Other</v>
      </c>
    </row>
    <row r="119" spans="1:114" x14ac:dyDescent="0.35">
      <c r="A119" t="s">
        <v>1761</v>
      </c>
      <c r="B119">
        <v>1901483201</v>
      </c>
      <c r="C119" t="s">
        <v>567</v>
      </c>
      <c r="D119" t="s">
        <v>6838</v>
      </c>
      <c r="E119" t="s">
        <v>6839</v>
      </c>
      <c r="F119" t="s">
        <v>2224</v>
      </c>
      <c r="G119" s="190">
        <v>43654</v>
      </c>
      <c r="H119" s="190">
        <v>43908</v>
      </c>
      <c r="K119" t="s">
        <v>281</v>
      </c>
      <c r="L119" t="s">
        <v>281</v>
      </c>
      <c r="M119" t="s">
        <v>281</v>
      </c>
      <c r="N119" t="s">
        <v>4</v>
      </c>
      <c r="O119" t="s">
        <v>5067</v>
      </c>
      <c r="Q119" s="190">
        <v>43721</v>
      </c>
      <c r="R119" s="190">
        <v>43724</v>
      </c>
      <c r="S119">
        <v>43917</v>
      </c>
      <c r="T119">
        <v>47361.51</v>
      </c>
      <c r="U119">
        <v>47361.51</v>
      </c>
      <c r="V119">
        <v>17.09</v>
      </c>
      <c r="W119">
        <v>18.670000000000002</v>
      </c>
      <c r="X119">
        <v>18.670000000000002</v>
      </c>
      <c r="Y119">
        <v>51.5</v>
      </c>
      <c r="Z119">
        <v>36</v>
      </c>
      <c r="AA119">
        <v>53.25</v>
      </c>
      <c r="AB119">
        <v>0</v>
      </c>
      <c r="AC119">
        <v>53.25</v>
      </c>
      <c r="AD119">
        <v>2394</v>
      </c>
      <c r="AE119">
        <v>1800</v>
      </c>
      <c r="AF119">
        <v>0</v>
      </c>
      <c r="AG119">
        <v>7973.51</v>
      </c>
      <c r="AH119">
        <v>16.835000000000001</v>
      </c>
      <c r="AI119">
        <v>11783.75</v>
      </c>
      <c r="AJ119">
        <v>24.88</v>
      </c>
      <c r="AK119">
        <v>17</v>
      </c>
      <c r="AQ119" t="s">
        <v>522</v>
      </c>
      <c r="AR119" s="190">
        <v>43725</v>
      </c>
      <c r="AS119" s="190">
        <v>43725</v>
      </c>
      <c r="AT119" s="190">
        <v>43734</v>
      </c>
      <c r="AU119" s="190">
        <v>43734</v>
      </c>
      <c r="AV119" t="s">
        <v>522</v>
      </c>
      <c r="AW119" s="190">
        <v>43783</v>
      </c>
      <c r="AX119" s="190">
        <v>43783</v>
      </c>
      <c r="AY119" s="190">
        <v>43783</v>
      </c>
      <c r="AZ119">
        <v>43783</v>
      </c>
      <c r="BA119" t="s">
        <v>522</v>
      </c>
      <c r="BB119" s="190">
        <v>43734</v>
      </c>
      <c r="BC119" s="190">
        <v>43734</v>
      </c>
      <c r="BD119" s="190">
        <v>43734</v>
      </c>
      <c r="BE119" s="190">
        <v>43734</v>
      </c>
      <c r="BF119" t="s">
        <v>576</v>
      </c>
      <c r="BG119" s="190">
        <v>43878</v>
      </c>
      <c r="BH119" s="190">
        <v>43878</v>
      </c>
      <c r="BI119" s="190">
        <v>43878</v>
      </c>
      <c r="BJ119" s="190">
        <v>43878</v>
      </c>
      <c r="BK119" t="s">
        <v>616</v>
      </c>
      <c r="BL119">
        <v>43880</v>
      </c>
      <c r="BM119">
        <v>43880</v>
      </c>
      <c r="BN119">
        <v>43880</v>
      </c>
      <c r="BO119">
        <v>43880</v>
      </c>
      <c r="BU119" t="s">
        <v>490</v>
      </c>
      <c r="BV119" s="190">
        <v>47484</v>
      </c>
      <c r="BX119" s="190">
        <v>43887</v>
      </c>
      <c r="BY119">
        <v>43886</v>
      </c>
      <c r="BZ119" t="s">
        <v>576</v>
      </c>
      <c r="CA119" s="190">
        <v>43886</v>
      </c>
      <c r="CB119" s="190">
        <v>43886</v>
      </c>
      <c r="CC119" s="190">
        <v>43886</v>
      </c>
      <c r="CD119" s="190">
        <v>43886</v>
      </c>
      <c r="CH119">
        <v>43889</v>
      </c>
      <c r="CJ119" t="s">
        <v>729</v>
      </c>
      <c r="CR119" s="190">
        <v>43908</v>
      </c>
      <c r="CS119">
        <v>43908</v>
      </c>
      <c r="CT119" t="s">
        <v>576</v>
      </c>
      <c r="CU119" s="190">
        <v>43886</v>
      </c>
      <c r="CW119" s="190">
        <v>43886</v>
      </c>
      <c r="CX119" s="190">
        <v>43886</v>
      </c>
      <c r="CY119" t="s">
        <v>541</v>
      </c>
      <c r="CZ119" s="190">
        <v>43689</v>
      </c>
      <c r="DA119">
        <v>43689</v>
      </c>
      <c r="DB119" s="190">
        <v>43717</v>
      </c>
      <c r="DC119" s="190">
        <v>43717</v>
      </c>
      <c r="DI119" t="str">
        <f t="shared" si="1"/>
        <v>Y</v>
      </c>
      <c r="DJ119" t="str">
        <f>_xlfn.IFNA(VLOOKUP(C119,'Order Lookup'!A:C,3,FALSE),"Other")</f>
        <v>ORDER</v>
      </c>
    </row>
    <row r="120" spans="1:114" x14ac:dyDescent="0.35">
      <c r="A120" t="s">
        <v>2223</v>
      </c>
      <c r="B120">
        <v>1902424801</v>
      </c>
      <c r="C120" t="s">
        <v>501</v>
      </c>
      <c r="D120" t="s">
        <v>6840</v>
      </c>
      <c r="E120" t="s">
        <v>6841</v>
      </c>
      <c r="F120" t="s">
        <v>2221</v>
      </c>
      <c r="G120" s="190">
        <v>43777</v>
      </c>
      <c r="H120" s="190">
        <v>43920</v>
      </c>
      <c r="J120" t="s">
        <v>6842</v>
      </c>
      <c r="K120" t="s">
        <v>63</v>
      </c>
      <c r="L120" t="s">
        <v>4</v>
      </c>
      <c r="M120" t="s">
        <v>281</v>
      </c>
      <c r="N120" t="s">
        <v>4</v>
      </c>
      <c r="O120" t="s">
        <v>5067</v>
      </c>
      <c r="Q120" s="190">
        <v>43787</v>
      </c>
      <c r="R120" s="190">
        <v>43788</v>
      </c>
      <c r="T120">
        <v>57122.6</v>
      </c>
      <c r="U120">
        <v>0</v>
      </c>
      <c r="V120">
        <v>12.74</v>
      </c>
      <c r="W120">
        <v>13.43</v>
      </c>
      <c r="X120">
        <v>13.43</v>
      </c>
      <c r="Y120">
        <v>161</v>
      </c>
      <c r="AA120">
        <v>198</v>
      </c>
      <c r="AB120">
        <v>0</v>
      </c>
      <c r="AC120">
        <v>198</v>
      </c>
      <c r="AD120">
        <v>15422.86</v>
      </c>
      <c r="AE120">
        <v>10492</v>
      </c>
      <c r="AF120">
        <v>0</v>
      </c>
      <c r="AG120">
        <v>14317.6</v>
      </c>
      <c r="AH120">
        <v>25.065000000000001</v>
      </c>
      <c r="AI120">
        <v>0</v>
      </c>
      <c r="AK120">
        <v>25.71</v>
      </c>
      <c r="AQ120" t="s">
        <v>6644</v>
      </c>
      <c r="AR120" s="190">
        <v>43864</v>
      </c>
      <c r="AS120" s="190">
        <v>43864</v>
      </c>
      <c r="AT120" s="190">
        <v>43872</v>
      </c>
      <c r="AU120" s="190">
        <v>43872</v>
      </c>
      <c r="AV120" t="s">
        <v>1057</v>
      </c>
      <c r="AW120" s="190">
        <v>43817</v>
      </c>
      <c r="AX120" s="190"/>
      <c r="AY120" s="190">
        <v>43817</v>
      </c>
      <c r="AZ120" s="190">
        <v>43817</v>
      </c>
      <c r="BA120" t="s">
        <v>6644</v>
      </c>
      <c r="BB120" s="190">
        <v>43873</v>
      </c>
      <c r="BC120" s="190">
        <v>43873</v>
      </c>
      <c r="BD120" s="190">
        <v>43873</v>
      </c>
      <c r="BE120" s="190">
        <v>43872</v>
      </c>
      <c r="BF120" t="s">
        <v>5794</v>
      </c>
      <c r="BG120" s="190">
        <v>43879</v>
      </c>
      <c r="BH120" s="190">
        <v>43879</v>
      </c>
      <c r="BI120" s="190">
        <v>43887</v>
      </c>
      <c r="BJ120" s="190">
        <v>43888</v>
      </c>
      <c r="BK120" t="s">
        <v>1492</v>
      </c>
      <c r="BL120" s="190">
        <v>43888</v>
      </c>
      <c r="BM120" s="190"/>
      <c r="BN120" s="190">
        <v>43889</v>
      </c>
      <c r="BO120" s="190">
        <v>43858</v>
      </c>
      <c r="BU120" t="s">
        <v>490</v>
      </c>
      <c r="BV120">
        <v>43896</v>
      </c>
      <c r="BX120" s="190">
        <v>43896</v>
      </c>
      <c r="BY120" s="190">
        <v>43902</v>
      </c>
      <c r="BZ120" t="s">
        <v>5794</v>
      </c>
      <c r="CA120" s="190">
        <v>43896</v>
      </c>
      <c r="CB120" s="190">
        <v>43896</v>
      </c>
      <c r="CC120" s="190">
        <v>43896</v>
      </c>
      <c r="CD120" s="190">
        <v>43896</v>
      </c>
      <c r="CH120" s="190">
        <v>43906</v>
      </c>
      <c r="CJ120" t="s">
        <v>701</v>
      </c>
      <c r="CR120" s="190">
        <v>43920</v>
      </c>
      <c r="CS120" s="190"/>
      <c r="CT120" t="s">
        <v>5794</v>
      </c>
      <c r="CU120" s="190">
        <v>43896</v>
      </c>
      <c r="CW120" s="190">
        <v>43896</v>
      </c>
      <c r="CX120" s="190">
        <v>43896</v>
      </c>
      <c r="CY120" t="s">
        <v>601</v>
      </c>
      <c r="CZ120" s="190">
        <v>43854</v>
      </c>
      <c r="DA120" s="190"/>
      <c r="DB120" s="190">
        <v>43861</v>
      </c>
      <c r="DC120" s="190">
        <v>43787</v>
      </c>
      <c r="DI120" t="str">
        <f t="shared" si="1"/>
        <v>Y</v>
      </c>
      <c r="DJ120" t="str">
        <f>_xlfn.IFNA(VLOOKUP(C120,'Order Lookup'!A:C,3,FALSE),"Other")</f>
        <v>ORDER</v>
      </c>
    </row>
    <row r="121" spans="1:114" x14ac:dyDescent="0.35">
      <c r="A121" t="s">
        <v>1761</v>
      </c>
      <c r="B121">
        <v>2000034901</v>
      </c>
      <c r="C121" t="s">
        <v>772</v>
      </c>
      <c r="D121" t="s">
        <v>1770</v>
      </c>
      <c r="E121" t="s">
        <v>6843</v>
      </c>
      <c r="F121" t="s">
        <v>2221</v>
      </c>
      <c r="G121" s="190">
        <v>43838</v>
      </c>
      <c r="H121" s="190">
        <v>43941</v>
      </c>
      <c r="J121" t="s">
        <v>6844</v>
      </c>
      <c r="K121" t="s">
        <v>281</v>
      </c>
      <c r="L121" t="s">
        <v>281</v>
      </c>
      <c r="M121" t="s">
        <v>281</v>
      </c>
      <c r="N121" t="s">
        <v>4</v>
      </c>
      <c r="O121" t="s">
        <v>5067</v>
      </c>
      <c r="Q121" s="190">
        <v>43902</v>
      </c>
      <c r="R121" s="190">
        <v>43903</v>
      </c>
      <c r="T121">
        <v>47385</v>
      </c>
      <c r="U121">
        <v>0</v>
      </c>
      <c r="V121">
        <v>15.05</v>
      </c>
      <c r="W121">
        <v>15.07</v>
      </c>
      <c r="X121">
        <v>15.07</v>
      </c>
      <c r="Y121">
        <v>20</v>
      </c>
      <c r="Z121">
        <v>20</v>
      </c>
      <c r="AA121">
        <v>16</v>
      </c>
      <c r="AB121">
        <v>12</v>
      </c>
      <c r="AC121">
        <v>28</v>
      </c>
      <c r="AD121">
        <v>1430</v>
      </c>
      <c r="AE121">
        <v>1100</v>
      </c>
      <c r="AF121">
        <v>0</v>
      </c>
      <c r="AG121">
        <v>10125</v>
      </c>
      <c r="AH121">
        <v>21.367999999999999</v>
      </c>
      <c r="AI121">
        <v>0</v>
      </c>
      <c r="AK121">
        <v>20</v>
      </c>
      <c r="AQ121" t="s">
        <v>1488</v>
      </c>
      <c r="AR121" s="190">
        <v>43903</v>
      </c>
      <c r="AS121" s="190">
        <v>43903</v>
      </c>
      <c r="AT121" s="190">
        <v>43908</v>
      </c>
      <c r="AU121" s="190">
        <v>43907</v>
      </c>
      <c r="AV121" t="s">
        <v>756</v>
      </c>
      <c r="AW121" s="190">
        <v>43907</v>
      </c>
      <c r="AX121" s="190">
        <v>43907</v>
      </c>
      <c r="AY121" s="190">
        <v>43907</v>
      </c>
      <c r="AZ121">
        <v>43907</v>
      </c>
      <c r="BA121" t="s">
        <v>1488</v>
      </c>
      <c r="BB121">
        <v>43908</v>
      </c>
      <c r="BC121">
        <v>43907</v>
      </c>
      <c r="BD121">
        <v>43908</v>
      </c>
      <c r="BE121">
        <v>43907</v>
      </c>
      <c r="BF121" t="s">
        <v>1789</v>
      </c>
      <c r="BG121" s="190">
        <v>43909</v>
      </c>
      <c r="BH121" s="190">
        <v>43909</v>
      </c>
      <c r="BI121" s="190">
        <v>43910</v>
      </c>
      <c r="BJ121" s="190">
        <v>43910</v>
      </c>
      <c r="BK121" t="s">
        <v>764</v>
      </c>
      <c r="BL121" s="190">
        <v>43913</v>
      </c>
      <c r="BM121" s="190">
        <v>43913</v>
      </c>
      <c r="BN121" s="190">
        <v>43913</v>
      </c>
      <c r="BO121" s="190">
        <v>43913</v>
      </c>
      <c r="BU121" t="s">
        <v>490</v>
      </c>
      <c r="BV121" s="190">
        <v>43920</v>
      </c>
      <c r="BX121" s="190">
        <v>43920</v>
      </c>
      <c r="BY121" s="190">
        <v>43916</v>
      </c>
      <c r="BZ121" t="s">
        <v>1789</v>
      </c>
      <c r="CA121" s="190">
        <v>43916</v>
      </c>
      <c r="CB121" s="190">
        <v>43916</v>
      </c>
      <c r="CC121" s="190">
        <v>43916</v>
      </c>
      <c r="CD121" s="190">
        <v>43916</v>
      </c>
      <c r="CE121" t="s">
        <v>1761</v>
      </c>
      <c r="CF121" s="190"/>
      <c r="CG121" s="190"/>
      <c r="CH121" s="190"/>
      <c r="CJ121" t="s">
        <v>756</v>
      </c>
      <c r="CR121" s="190">
        <v>43941</v>
      </c>
      <c r="CS121" s="190"/>
      <c r="CT121" t="s">
        <v>1789</v>
      </c>
      <c r="CU121" s="190">
        <v>43917</v>
      </c>
      <c r="CW121" s="190">
        <v>43917</v>
      </c>
      <c r="CX121" s="190">
        <v>43916</v>
      </c>
      <c r="CY121" t="s">
        <v>595</v>
      </c>
      <c r="CZ121" s="190">
        <v>43888</v>
      </c>
      <c r="DA121" s="190">
        <v>43888</v>
      </c>
      <c r="DB121" s="190">
        <v>43889</v>
      </c>
      <c r="DC121" s="190">
        <v>43901</v>
      </c>
      <c r="DD121" t="s">
        <v>6646</v>
      </c>
      <c r="DI121" t="str">
        <f t="shared" si="1"/>
        <v>Y</v>
      </c>
      <c r="DJ121" t="str">
        <f>_xlfn.IFNA(VLOOKUP(C121,'Order Lookup'!A:C,3,FALSE),"Other")</f>
        <v>ORDER</v>
      </c>
    </row>
    <row r="122" spans="1:114" x14ac:dyDescent="0.35">
      <c r="A122" t="s">
        <v>2234</v>
      </c>
      <c r="B122">
        <v>2000162801</v>
      </c>
      <c r="C122" t="s">
        <v>567</v>
      </c>
      <c r="D122" t="s">
        <v>1766</v>
      </c>
      <c r="E122" t="s">
        <v>6845</v>
      </c>
      <c r="F122" t="s">
        <v>2224</v>
      </c>
      <c r="G122" s="190">
        <v>43854</v>
      </c>
      <c r="H122" s="190">
        <v>43895</v>
      </c>
      <c r="J122" t="s">
        <v>6846</v>
      </c>
      <c r="K122" t="s">
        <v>281</v>
      </c>
      <c r="L122" t="s">
        <v>281</v>
      </c>
      <c r="M122" t="s">
        <v>281</v>
      </c>
      <c r="N122" t="s">
        <v>4</v>
      </c>
      <c r="O122" t="s">
        <v>5067</v>
      </c>
      <c r="Q122" s="190">
        <v>43859</v>
      </c>
      <c r="R122" s="190">
        <v>43860</v>
      </c>
      <c r="S122">
        <v>43913</v>
      </c>
      <c r="T122">
        <v>67000.55</v>
      </c>
      <c r="U122">
        <v>67000.55</v>
      </c>
      <c r="V122">
        <v>27.03</v>
      </c>
      <c r="W122">
        <v>28.01</v>
      </c>
      <c r="X122">
        <v>28.01</v>
      </c>
      <c r="Y122">
        <v>24</v>
      </c>
      <c r="Z122">
        <v>24</v>
      </c>
      <c r="AA122">
        <v>32.5</v>
      </c>
      <c r="AB122">
        <v>0</v>
      </c>
      <c r="AC122">
        <v>32.5</v>
      </c>
      <c r="AD122">
        <v>1330</v>
      </c>
      <c r="AE122">
        <v>1000</v>
      </c>
      <c r="AF122">
        <v>0</v>
      </c>
      <c r="AG122">
        <v>9719.8700000000008</v>
      </c>
      <c r="AH122">
        <v>14.507</v>
      </c>
      <c r="AI122">
        <v>15498.71</v>
      </c>
      <c r="AJ122">
        <v>23.132000000000001</v>
      </c>
      <c r="AK122">
        <v>16</v>
      </c>
      <c r="AQ122" t="s">
        <v>533</v>
      </c>
      <c r="AR122" s="190">
        <v>43871</v>
      </c>
      <c r="AS122" s="190">
        <v>43871</v>
      </c>
      <c r="AT122" s="190">
        <v>43872</v>
      </c>
      <c r="AU122" s="190">
        <v>43872</v>
      </c>
      <c r="AV122" t="s">
        <v>542</v>
      </c>
      <c r="AW122" s="190">
        <v>43872</v>
      </c>
      <c r="AX122">
        <v>43872</v>
      </c>
      <c r="AY122" s="190">
        <v>43872</v>
      </c>
      <c r="AZ122">
        <v>43872</v>
      </c>
      <c r="BA122" t="s">
        <v>533</v>
      </c>
      <c r="BB122" s="190">
        <v>43872</v>
      </c>
      <c r="BC122" s="190">
        <v>43872</v>
      </c>
      <c r="BD122" s="190">
        <v>43872</v>
      </c>
      <c r="BE122" s="190">
        <v>43872</v>
      </c>
      <c r="BF122" t="s">
        <v>576</v>
      </c>
      <c r="BG122" s="190">
        <v>43874</v>
      </c>
      <c r="BH122" s="190">
        <v>43874</v>
      </c>
      <c r="BI122" s="190">
        <v>43874</v>
      </c>
      <c r="BJ122" s="190">
        <v>43874</v>
      </c>
      <c r="BK122" t="s">
        <v>608</v>
      </c>
      <c r="BL122" s="190">
        <v>43875</v>
      </c>
      <c r="BM122" s="190">
        <v>43875</v>
      </c>
      <c r="BN122" s="190">
        <v>43876</v>
      </c>
      <c r="BO122" s="190">
        <v>43876</v>
      </c>
      <c r="BU122" t="s">
        <v>490</v>
      </c>
      <c r="BV122" s="190">
        <v>43886</v>
      </c>
      <c r="BX122" s="190">
        <v>43886</v>
      </c>
      <c r="BY122">
        <v>43885</v>
      </c>
      <c r="BZ122" t="s">
        <v>576</v>
      </c>
      <c r="CA122" s="190">
        <v>43885</v>
      </c>
      <c r="CB122" s="190">
        <v>43885</v>
      </c>
      <c r="CC122" s="190">
        <v>43885</v>
      </c>
      <c r="CD122" s="190">
        <v>43885</v>
      </c>
      <c r="CE122" t="s">
        <v>2234</v>
      </c>
      <c r="CH122">
        <v>43888</v>
      </c>
      <c r="CJ122" t="s">
        <v>729</v>
      </c>
      <c r="CR122" s="190">
        <v>43908</v>
      </c>
      <c r="CS122">
        <v>43908</v>
      </c>
      <c r="CT122" t="s">
        <v>576</v>
      </c>
      <c r="CU122" s="190">
        <v>43885</v>
      </c>
      <c r="CW122" s="190">
        <v>43885</v>
      </c>
      <c r="CX122" s="190">
        <v>43885</v>
      </c>
      <c r="CY122" t="s">
        <v>595</v>
      </c>
      <c r="CZ122" s="190">
        <v>43857</v>
      </c>
      <c r="DA122" s="190">
        <v>43857</v>
      </c>
      <c r="DB122" s="190">
        <v>43858</v>
      </c>
      <c r="DC122" s="190">
        <v>43859</v>
      </c>
      <c r="DI122" t="str">
        <f t="shared" si="1"/>
        <v>Y</v>
      </c>
      <c r="DJ122" t="str">
        <f>_xlfn.IFNA(VLOOKUP(C122,'Order Lookup'!A:C,3,FALSE),"Other")</f>
        <v>ORDER</v>
      </c>
    </row>
    <row r="123" spans="1:114" x14ac:dyDescent="0.35">
      <c r="A123" t="s">
        <v>2234</v>
      </c>
      <c r="B123">
        <v>2000295001</v>
      </c>
      <c r="C123" t="s">
        <v>567</v>
      </c>
      <c r="D123" t="s">
        <v>749</v>
      </c>
      <c r="E123" t="s">
        <v>6847</v>
      </c>
      <c r="F123" t="s">
        <v>2221</v>
      </c>
      <c r="G123" s="190">
        <v>43872</v>
      </c>
      <c r="H123" s="190">
        <v>43942</v>
      </c>
      <c r="K123" t="s">
        <v>281</v>
      </c>
      <c r="L123" t="s">
        <v>5071</v>
      </c>
      <c r="M123" t="s">
        <v>281</v>
      </c>
      <c r="N123" t="s">
        <v>4</v>
      </c>
      <c r="O123" t="s">
        <v>5067</v>
      </c>
      <c r="Q123" s="190">
        <v>43878</v>
      </c>
      <c r="R123" s="190">
        <v>43880</v>
      </c>
      <c r="T123">
        <v>96018.6</v>
      </c>
      <c r="U123">
        <v>0</v>
      </c>
      <c r="V123">
        <v>30.11</v>
      </c>
      <c r="W123">
        <v>28.61</v>
      </c>
      <c r="X123">
        <v>28.61</v>
      </c>
      <c r="Y123">
        <v>20</v>
      </c>
      <c r="Z123">
        <v>20</v>
      </c>
      <c r="AA123">
        <v>30</v>
      </c>
      <c r="AB123">
        <v>7</v>
      </c>
      <c r="AC123">
        <v>37</v>
      </c>
      <c r="AD123">
        <v>1330</v>
      </c>
      <c r="AE123">
        <v>1000</v>
      </c>
      <c r="AF123">
        <v>0</v>
      </c>
      <c r="AG123">
        <v>19697.990000000002</v>
      </c>
      <c r="AH123">
        <v>20.515000000000001</v>
      </c>
      <c r="AI123">
        <v>6204.01</v>
      </c>
      <c r="AK123">
        <v>22</v>
      </c>
      <c r="AQ123" t="s">
        <v>493</v>
      </c>
      <c r="AR123" s="190">
        <v>43878</v>
      </c>
      <c r="AS123" s="190"/>
      <c r="AT123" s="190">
        <v>43880</v>
      </c>
      <c r="AU123" s="190"/>
      <c r="AV123" t="s">
        <v>654</v>
      </c>
      <c r="AW123" s="190">
        <v>43879</v>
      </c>
      <c r="AX123" s="190">
        <v>43879</v>
      </c>
      <c r="AY123" s="190">
        <v>43879</v>
      </c>
      <c r="AZ123" s="190"/>
      <c r="BA123" t="s">
        <v>493</v>
      </c>
      <c r="BB123" s="190">
        <v>43880</v>
      </c>
      <c r="BC123" s="190"/>
      <c r="BD123" s="190">
        <v>43880</v>
      </c>
      <c r="BE123" s="190"/>
      <c r="BF123" t="s">
        <v>576</v>
      </c>
      <c r="BG123" s="190">
        <v>43882</v>
      </c>
      <c r="BH123" s="190">
        <v>43882</v>
      </c>
      <c r="BI123" s="190">
        <v>43882</v>
      </c>
      <c r="BJ123" s="190">
        <v>43882</v>
      </c>
      <c r="BK123" t="s">
        <v>1788</v>
      </c>
      <c r="BL123" s="190">
        <v>43887</v>
      </c>
      <c r="BM123" s="190">
        <v>43887</v>
      </c>
      <c r="BN123" s="190">
        <v>43888</v>
      </c>
      <c r="BO123" s="190">
        <v>43888</v>
      </c>
      <c r="BU123" t="s">
        <v>490</v>
      </c>
      <c r="BV123" s="190">
        <v>43900</v>
      </c>
      <c r="BX123" s="190">
        <v>43900</v>
      </c>
      <c r="BY123" s="190">
        <v>43900</v>
      </c>
      <c r="BZ123" t="s">
        <v>576</v>
      </c>
      <c r="CA123" s="190">
        <v>43894</v>
      </c>
      <c r="CB123" s="190">
        <v>43894</v>
      </c>
      <c r="CC123" s="190">
        <v>43894</v>
      </c>
      <c r="CD123" s="190">
        <v>43894</v>
      </c>
      <c r="CE123" t="s">
        <v>2234</v>
      </c>
      <c r="CH123" s="190">
        <v>43903</v>
      </c>
      <c r="CJ123" t="s">
        <v>650</v>
      </c>
      <c r="CR123" s="190">
        <v>43942</v>
      </c>
      <c r="CT123" t="s">
        <v>576</v>
      </c>
      <c r="CU123" s="190">
        <v>43894</v>
      </c>
      <c r="CW123" s="190">
        <v>43894</v>
      </c>
      <c r="CX123" s="190">
        <v>43894</v>
      </c>
      <c r="CY123" t="s">
        <v>684</v>
      </c>
      <c r="CZ123" s="190">
        <v>43873</v>
      </c>
      <c r="DA123" s="190">
        <v>43873</v>
      </c>
      <c r="DB123" s="190">
        <v>43874</v>
      </c>
      <c r="DC123" s="190">
        <v>43874</v>
      </c>
      <c r="DI123" t="str">
        <f t="shared" si="1"/>
        <v>Y</v>
      </c>
      <c r="DJ123" t="str">
        <f>_xlfn.IFNA(VLOOKUP(C123,'Order Lookup'!A:C,3,FALSE),"Other")</f>
        <v>ORDER</v>
      </c>
    </row>
    <row r="124" spans="1:114" x14ac:dyDescent="0.35">
      <c r="A124" t="s">
        <v>1761</v>
      </c>
      <c r="B124">
        <v>1902687002</v>
      </c>
      <c r="C124" t="s">
        <v>543</v>
      </c>
      <c r="D124" t="s">
        <v>6640</v>
      </c>
      <c r="E124" t="s">
        <v>6641</v>
      </c>
      <c r="F124" t="s">
        <v>2221</v>
      </c>
      <c r="G124" s="190">
        <v>43886</v>
      </c>
      <c r="H124" s="190"/>
      <c r="J124" t="s">
        <v>6642</v>
      </c>
      <c r="K124" t="s">
        <v>281</v>
      </c>
      <c r="L124" t="s">
        <v>281</v>
      </c>
      <c r="M124" t="s">
        <v>281</v>
      </c>
      <c r="N124" t="s">
        <v>4</v>
      </c>
      <c r="O124" t="s">
        <v>5067</v>
      </c>
      <c r="Q124" s="190"/>
      <c r="R124" s="190"/>
      <c r="T124">
        <v>8919</v>
      </c>
      <c r="U124">
        <v>8919</v>
      </c>
      <c r="V124">
        <v>2.25</v>
      </c>
      <c r="W124">
        <v>2.71</v>
      </c>
      <c r="X124">
        <v>2.71</v>
      </c>
      <c r="Y124">
        <v>0</v>
      </c>
      <c r="AA124">
        <v>0</v>
      </c>
      <c r="AB124">
        <v>0</v>
      </c>
      <c r="AC124">
        <v>0</v>
      </c>
      <c r="AD124">
        <v>645</v>
      </c>
      <c r="AE124">
        <v>516</v>
      </c>
      <c r="AF124">
        <v>0</v>
      </c>
      <c r="AG124">
        <v>1740</v>
      </c>
      <c r="AH124">
        <v>19.509</v>
      </c>
      <c r="AI124">
        <v>2095.8000000000002</v>
      </c>
      <c r="AJ124">
        <v>23.498000000000001</v>
      </c>
      <c r="AK124">
        <v>0</v>
      </c>
      <c r="AQ124" t="s">
        <v>560</v>
      </c>
      <c r="AR124" s="190"/>
      <c r="AS124" s="190"/>
      <c r="AT124" s="190"/>
      <c r="AU124" s="190"/>
      <c r="AV124" t="s">
        <v>522</v>
      </c>
      <c r="AW124" s="190"/>
      <c r="AX124" s="190"/>
      <c r="AY124" s="190"/>
      <c r="AZ124" s="190"/>
      <c r="BB124" s="190"/>
      <c r="BC124" s="190"/>
      <c r="BD124" s="190"/>
      <c r="BE124" s="190"/>
      <c r="BF124" t="s">
        <v>5794</v>
      </c>
      <c r="BG124" s="190">
        <v>43888</v>
      </c>
      <c r="BH124" s="190">
        <v>43888</v>
      </c>
      <c r="BI124" s="190">
        <v>43889</v>
      </c>
      <c r="BJ124" s="190">
        <v>43889</v>
      </c>
      <c r="BK124" t="s">
        <v>521</v>
      </c>
      <c r="BL124" s="190"/>
      <c r="BM124" s="190"/>
      <c r="BN124" s="190"/>
      <c r="BO124" s="190"/>
      <c r="BV124" s="190"/>
      <c r="BX124" s="190"/>
      <c r="BY124" s="190">
        <v>43893</v>
      </c>
      <c r="CA124" s="190"/>
      <c r="CB124" s="190"/>
      <c r="CC124" s="190"/>
      <c r="CD124" s="190"/>
      <c r="CH124" s="190"/>
      <c r="CJ124" t="s">
        <v>701</v>
      </c>
      <c r="CR124" s="190">
        <v>43907</v>
      </c>
      <c r="CS124">
        <v>43907</v>
      </c>
      <c r="CT124" t="s">
        <v>5794</v>
      </c>
      <c r="CU124" s="190">
        <v>43892</v>
      </c>
      <c r="CW124" s="190">
        <v>43892</v>
      </c>
      <c r="CX124" s="190">
        <v>43892</v>
      </c>
      <c r="CY124" t="s">
        <v>595</v>
      </c>
      <c r="CZ124" s="190"/>
      <c r="DA124" s="190"/>
      <c r="DB124" s="190"/>
      <c r="DC124" s="190"/>
      <c r="DI124" t="str">
        <f t="shared" si="1"/>
        <v>Y</v>
      </c>
      <c r="DJ124" t="str">
        <f>_xlfn.IFNA(VLOOKUP(C124,'Order Lookup'!A:C,3,FALSE),"Other")</f>
        <v>ENPARTS</v>
      </c>
    </row>
    <row r="125" spans="1:114" x14ac:dyDescent="0.35">
      <c r="A125" t="s">
        <v>2229</v>
      </c>
      <c r="B125">
        <v>1901862203</v>
      </c>
      <c r="C125" t="s">
        <v>529</v>
      </c>
      <c r="D125" t="s">
        <v>737</v>
      </c>
      <c r="E125" t="s">
        <v>6848</v>
      </c>
      <c r="F125" t="s">
        <v>2221</v>
      </c>
      <c r="G125" s="190">
        <v>43894</v>
      </c>
      <c r="H125" s="190"/>
      <c r="J125">
        <v>16217</v>
      </c>
      <c r="K125" t="s">
        <v>63</v>
      </c>
      <c r="L125" t="s">
        <v>338</v>
      </c>
      <c r="M125" t="s">
        <v>281</v>
      </c>
      <c r="N125" t="s">
        <v>4</v>
      </c>
      <c r="O125" t="s">
        <v>5067</v>
      </c>
      <c r="Q125" s="190"/>
      <c r="R125" s="190"/>
      <c r="T125">
        <v>0</v>
      </c>
      <c r="U125">
        <v>0</v>
      </c>
      <c r="V125">
        <v>0</v>
      </c>
      <c r="W125">
        <v>0.01</v>
      </c>
      <c r="X125">
        <v>0.01</v>
      </c>
      <c r="Y125">
        <v>0</v>
      </c>
      <c r="AA125">
        <v>0</v>
      </c>
      <c r="AB125">
        <v>0</v>
      </c>
      <c r="AC125">
        <v>0</v>
      </c>
      <c r="AF125">
        <v>0</v>
      </c>
      <c r="AG125">
        <v>0</v>
      </c>
      <c r="AI125">
        <v>-32</v>
      </c>
      <c r="AK125">
        <v>0</v>
      </c>
      <c r="AQ125" t="s">
        <v>5864</v>
      </c>
      <c r="AR125" s="190"/>
      <c r="AS125" s="190"/>
      <c r="AT125" s="190"/>
      <c r="AU125" s="190"/>
      <c r="AV125" t="s">
        <v>726</v>
      </c>
      <c r="AW125" s="190"/>
      <c r="AX125" s="190"/>
      <c r="AY125" s="190"/>
      <c r="AZ125" s="190"/>
      <c r="BB125" s="190"/>
      <c r="BC125" s="190"/>
      <c r="BD125" s="190"/>
      <c r="BE125" s="190"/>
      <c r="BF125" t="s">
        <v>596</v>
      </c>
      <c r="BG125" s="190">
        <v>43894</v>
      </c>
      <c r="BH125" s="190"/>
      <c r="BI125" s="190">
        <v>43894</v>
      </c>
      <c r="BJ125" s="190"/>
      <c r="BU125" t="s">
        <v>490</v>
      </c>
      <c r="BV125" s="190">
        <v>43894</v>
      </c>
      <c r="BX125" s="190">
        <v>43894</v>
      </c>
      <c r="BY125" s="190">
        <v>43894</v>
      </c>
      <c r="CA125" s="190"/>
      <c r="CB125" s="190"/>
      <c r="CC125" s="190"/>
      <c r="CD125" s="190"/>
      <c r="CH125" s="190">
        <v>43899</v>
      </c>
      <c r="CR125" s="190">
        <v>43899</v>
      </c>
      <c r="CS125">
        <v>43900</v>
      </c>
      <c r="CT125" t="s">
        <v>596</v>
      </c>
      <c r="CU125" s="190">
        <v>43894</v>
      </c>
      <c r="CW125" s="190">
        <v>43894</v>
      </c>
      <c r="CX125" s="190">
        <v>43894</v>
      </c>
      <c r="CY125" t="s">
        <v>738</v>
      </c>
      <c r="CZ125" s="190"/>
      <c r="DA125" s="190"/>
      <c r="DB125" s="190"/>
      <c r="DC125" s="190"/>
      <c r="DI125" t="str">
        <f t="shared" si="1"/>
        <v>Y</v>
      </c>
      <c r="DJ125" t="str">
        <f>_xlfn.IFNA(VLOOKUP(C125,'Order Lookup'!A:C,3,FALSE),"Other")</f>
        <v>Other</v>
      </c>
    </row>
    <row r="126" spans="1:114" x14ac:dyDescent="0.35">
      <c r="A126" t="s">
        <v>2227</v>
      </c>
      <c r="B126">
        <v>1901940804</v>
      </c>
      <c r="C126" t="s">
        <v>584</v>
      </c>
      <c r="D126" t="s">
        <v>720</v>
      </c>
      <c r="E126" t="s">
        <v>6849</v>
      </c>
      <c r="F126" t="s">
        <v>2221</v>
      </c>
      <c r="G126" s="190">
        <v>43910</v>
      </c>
      <c r="H126" s="190"/>
      <c r="K126" t="s">
        <v>4</v>
      </c>
      <c r="L126" t="s">
        <v>343</v>
      </c>
      <c r="M126" t="s">
        <v>281</v>
      </c>
      <c r="N126" t="s">
        <v>4</v>
      </c>
      <c r="O126" t="s">
        <v>5067</v>
      </c>
      <c r="Q126" s="190"/>
      <c r="R126" s="190"/>
      <c r="T126">
        <v>1</v>
      </c>
      <c r="U126">
        <v>0</v>
      </c>
      <c r="V126">
        <v>0</v>
      </c>
      <c r="W126">
        <v>0.02</v>
      </c>
      <c r="X126">
        <v>0.02</v>
      </c>
      <c r="Y126">
        <v>0</v>
      </c>
      <c r="AA126">
        <v>0</v>
      </c>
      <c r="AB126">
        <v>0</v>
      </c>
      <c r="AC126">
        <v>0</v>
      </c>
      <c r="AF126">
        <v>0</v>
      </c>
      <c r="AG126">
        <v>1</v>
      </c>
      <c r="AH126">
        <v>100</v>
      </c>
      <c r="AI126">
        <v>-51.53</v>
      </c>
      <c r="AK126">
        <v>0</v>
      </c>
      <c r="AQ126" t="s">
        <v>950</v>
      </c>
      <c r="AV126" t="s">
        <v>729</v>
      </c>
      <c r="BF126" t="s">
        <v>1789</v>
      </c>
      <c r="BG126" s="190">
        <v>43910</v>
      </c>
      <c r="BH126" s="190">
        <v>43910</v>
      </c>
      <c r="BI126" s="190">
        <v>43910</v>
      </c>
      <c r="BJ126" s="190">
        <v>43910</v>
      </c>
      <c r="BU126" t="s">
        <v>490</v>
      </c>
      <c r="BV126" s="190">
        <v>43910</v>
      </c>
      <c r="BX126" s="190">
        <v>43910</v>
      </c>
      <c r="BY126" s="190">
        <v>43910</v>
      </c>
      <c r="CH126" s="190">
        <v>43915</v>
      </c>
      <c r="CJ126" t="s">
        <v>729</v>
      </c>
      <c r="CR126" s="190">
        <v>43917</v>
      </c>
      <c r="CS126" s="190">
        <v>43916</v>
      </c>
      <c r="CT126" t="s">
        <v>1789</v>
      </c>
      <c r="CU126" s="190">
        <v>43910</v>
      </c>
      <c r="CW126" s="190">
        <v>43910</v>
      </c>
      <c r="CX126" s="190">
        <v>43910</v>
      </c>
      <c r="CY126" t="s">
        <v>754</v>
      </c>
      <c r="DI126" t="str">
        <f t="shared" si="1"/>
        <v>Y</v>
      </c>
      <c r="DJ126" t="str">
        <f>_xlfn.IFNA(VLOOKUP(C126,'Order Lookup'!A:C,3,FALSE),"Other")</f>
        <v>ENPARTS</v>
      </c>
    </row>
    <row r="127" spans="1:114" x14ac:dyDescent="0.35">
      <c r="A127" t="s">
        <v>1507</v>
      </c>
      <c r="B127">
        <v>1900761401</v>
      </c>
      <c r="C127" t="s">
        <v>501</v>
      </c>
      <c r="D127" t="s">
        <v>723</v>
      </c>
      <c r="E127" t="s">
        <v>6850</v>
      </c>
      <c r="F127" t="s">
        <v>2221</v>
      </c>
      <c r="G127" s="190">
        <v>43559</v>
      </c>
      <c r="H127">
        <v>43927</v>
      </c>
      <c r="K127" t="s">
        <v>4</v>
      </c>
      <c r="L127" t="s">
        <v>4</v>
      </c>
      <c r="M127" t="s">
        <v>281</v>
      </c>
      <c r="N127" t="s">
        <v>4</v>
      </c>
      <c r="O127" t="s">
        <v>5050</v>
      </c>
      <c r="Q127">
        <v>43879</v>
      </c>
      <c r="R127">
        <v>43880</v>
      </c>
      <c r="S127" s="190"/>
      <c r="T127">
        <v>215303</v>
      </c>
      <c r="U127">
        <v>0</v>
      </c>
      <c r="V127">
        <v>71.2</v>
      </c>
      <c r="W127">
        <v>74.66</v>
      </c>
      <c r="X127">
        <v>74.66</v>
      </c>
      <c r="Y127">
        <v>210</v>
      </c>
      <c r="AA127">
        <v>215</v>
      </c>
      <c r="AB127">
        <v>0</v>
      </c>
      <c r="AC127">
        <v>215</v>
      </c>
      <c r="AD127">
        <v>21154</v>
      </c>
      <c r="AE127">
        <v>14391</v>
      </c>
      <c r="AF127">
        <v>0</v>
      </c>
      <c r="AG127">
        <v>45572</v>
      </c>
      <c r="AH127">
        <v>21.166</v>
      </c>
      <c r="AI127">
        <v>26687.19</v>
      </c>
      <c r="AK127">
        <v>20</v>
      </c>
      <c r="AQ127" t="s">
        <v>701</v>
      </c>
      <c r="AR127">
        <v>43845</v>
      </c>
      <c r="AT127">
        <v>43860</v>
      </c>
      <c r="AU127">
        <v>43860</v>
      </c>
      <c r="AV127" t="s">
        <v>2222</v>
      </c>
      <c r="AW127">
        <v>43853</v>
      </c>
      <c r="AX127">
        <v>43853</v>
      </c>
      <c r="AY127">
        <v>43853</v>
      </c>
      <c r="AZ127">
        <v>43852</v>
      </c>
      <c r="BA127" t="s">
        <v>701</v>
      </c>
      <c r="BB127">
        <v>43857</v>
      </c>
      <c r="BC127">
        <v>43857</v>
      </c>
      <c r="BD127">
        <v>43857</v>
      </c>
      <c r="BE127">
        <v>43851</v>
      </c>
      <c r="BF127" t="s">
        <v>1492</v>
      </c>
      <c r="BG127" s="190">
        <v>43878</v>
      </c>
      <c r="BH127" s="190">
        <v>43878</v>
      </c>
      <c r="BI127" s="190">
        <v>43887</v>
      </c>
      <c r="BJ127" s="190">
        <v>43888</v>
      </c>
      <c r="BK127" t="s">
        <v>622</v>
      </c>
      <c r="BL127" s="190">
        <v>43892</v>
      </c>
      <c r="BM127" s="190">
        <v>43892</v>
      </c>
      <c r="BN127" s="190">
        <v>43896</v>
      </c>
      <c r="BO127" s="190">
        <v>43896</v>
      </c>
      <c r="BU127" t="s">
        <v>490</v>
      </c>
      <c r="BV127" s="190">
        <v>43906</v>
      </c>
      <c r="BX127" s="190">
        <v>43906</v>
      </c>
      <c r="BY127" s="190">
        <v>43907</v>
      </c>
      <c r="BZ127" t="s">
        <v>1492</v>
      </c>
      <c r="CA127">
        <v>43903</v>
      </c>
      <c r="CB127">
        <v>43903</v>
      </c>
      <c r="CC127">
        <v>43903</v>
      </c>
      <c r="CD127">
        <v>43903</v>
      </c>
      <c r="CH127" s="190">
        <v>43910</v>
      </c>
      <c r="CJ127" t="s">
        <v>2222</v>
      </c>
      <c r="CR127" s="190">
        <v>43927</v>
      </c>
      <c r="CS127" s="190">
        <v>43909</v>
      </c>
      <c r="CT127" t="s">
        <v>603</v>
      </c>
      <c r="CU127" s="190">
        <v>43903</v>
      </c>
      <c r="CW127" s="190">
        <v>43903</v>
      </c>
      <c r="CX127" s="190">
        <v>43907</v>
      </c>
      <c r="CY127" t="s">
        <v>698</v>
      </c>
      <c r="CZ127">
        <v>43839</v>
      </c>
      <c r="DA127">
        <v>43839</v>
      </c>
      <c r="DB127">
        <v>43840</v>
      </c>
      <c r="DC127">
        <v>43844</v>
      </c>
      <c r="DI127" t="str">
        <f t="shared" si="1"/>
        <v>N</v>
      </c>
      <c r="DJ127" t="str">
        <f>_xlfn.IFNA(VLOOKUP(C127,'Order Lookup'!A:C,3,FALSE),"Other")</f>
        <v>ORDER</v>
      </c>
    </row>
    <row r="128" spans="1:114" x14ac:dyDescent="0.35">
      <c r="A128" t="s">
        <v>2228</v>
      </c>
      <c r="B128">
        <v>1902660501</v>
      </c>
      <c r="C128" t="s">
        <v>594</v>
      </c>
      <c r="D128" t="s">
        <v>6517</v>
      </c>
      <c r="E128" t="s">
        <v>6851</v>
      </c>
      <c r="F128" t="s">
        <v>2221</v>
      </c>
      <c r="G128" s="190">
        <v>43815</v>
      </c>
      <c r="H128" s="190">
        <v>43922</v>
      </c>
      <c r="K128" t="s">
        <v>4</v>
      </c>
      <c r="L128" t="s">
        <v>5042</v>
      </c>
      <c r="M128" t="s">
        <v>281</v>
      </c>
      <c r="N128" t="s">
        <v>4</v>
      </c>
      <c r="O128" t="s">
        <v>5050</v>
      </c>
      <c r="Q128" s="190">
        <v>43866</v>
      </c>
      <c r="R128" s="190">
        <v>43866</v>
      </c>
      <c r="T128">
        <v>166180.22</v>
      </c>
      <c r="U128">
        <v>0</v>
      </c>
      <c r="V128">
        <v>47</v>
      </c>
      <c r="W128">
        <v>46.2</v>
      </c>
      <c r="X128">
        <v>46.2</v>
      </c>
      <c r="Y128">
        <v>180</v>
      </c>
      <c r="AA128">
        <v>256.25</v>
      </c>
      <c r="AB128">
        <v>0</v>
      </c>
      <c r="AC128">
        <v>256.25</v>
      </c>
      <c r="AD128">
        <v>19197.02</v>
      </c>
      <c r="AE128">
        <v>12150</v>
      </c>
      <c r="AF128">
        <v>0</v>
      </c>
      <c r="AG128">
        <v>48617.22</v>
      </c>
      <c r="AH128">
        <v>29.256</v>
      </c>
      <c r="AI128">
        <v>0</v>
      </c>
      <c r="AK128">
        <v>26.4</v>
      </c>
      <c r="AQ128" t="s">
        <v>5944</v>
      </c>
      <c r="AR128">
        <v>43853</v>
      </c>
      <c r="AS128">
        <v>43853</v>
      </c>
      <c r="AT128">
        <v>43868</v>
      </c>
      <c r="AU128">
        <v>43871</v>
      </c>
      <c r="AV128" t="s">
        <v>650</v>
      </c>
      <c r="AW128">
        <v>43865</v>
      </c>
      <c r="AY128">
        <v>43865</v>
      </c>
      <c r="AZ128">
        <v>43867</v>
      </c>
      <c r="BA128" t="s">
        <v>5944</v>
      </c>
      <c r="BD128">
        <v>43872</v>
      </c>
      <c r="BE128">
        <v>43872</v>
      </c>
      <c r="BF128" t="s">
        <v>608</v>
      </c>
      <c r="BG128" s="190">
        <v>43875</v>
      </c>
      <c r="BH128" s="190">
        <v>43875</v>
      </c>
      <c r="BI128" s="190">
        <v>43886</v>
      </c>
      <c r="BJ128" s="190">
        <v>43886</v>
      </c>
      <c r="BK128" t="s">
        <v>617</v>
      </c>
      <c r="BL128" s="190">
        <v>43887</v>
      </c>
      <c r="BM128" s="190">
        <v>43887</v>
      </c>
      <c r="BN128" s="190">
        <v>43892</v>
      </c>
      <c r="BO128" s="190">
        <v>43892</v>
      </c>
      <c r="BU128" t="s">
        <v>490</v>
      </c>
      <c r="BX128" s="190">
        <v>43902</v>
      </c>
      <c r="BY128" s="190">
        <v>43902</v>
      </c>
      <c r="BZ128" t="s">
        <v>608</v>
      </c>
      <c r="CA128">
        <v>43901</v>
      </c>
      <c r="CB128">
        <v>43901</v>
      </c>
      <c r="CC128">
        <v>43901</v>
      </c>
      <c r="CD128">
        <v>43901</v>
      </c>
      <c r="CE128" t="s">
        <v>5697</v>
      </c>
      <c r="CH128" s="190">
        <v>43906</v>
      </c>
      <c r="CI128" s="190">
        <v>43903</v>
      </c>
      <c r="CJ128" t="s">
        <v>650</v>
      </c>
      <c r="CM128">
        <v>43873</v>
      </c>
      <c r="CN128">
        <v>43873</v>
      </c>
      <c r="CR128" s="190">
        <v>43920</v>
      </c>
      <c r="CS128" s="190"/>
      <c r="CT128" t="s">
        <v>608</v>
      </c>
      <c r="CU128" s="190">
        <v>43901</v>
      </c>
      <c r="CW128" s="190">
        <v>43901</v>
      </c>
      <c r="CX128" s="190">
        <v>43901</v>
      </c>
      <c r="CY128" t="s">
        <v>754</v>
      </c>
      <c r="CZ128">
        <v>43838</v>
      </c>
      <c r="DA128">
        <v>43838</v>
      </c>
      <c r="DB128">
        <v>43847</v>
      </c>
      <c r="DC128">
        <v>43847</v>
      </c>
      <c r="DI128" t="str">
        <f t="shared" si="1"/>
        <v>Y</v>
      </c>
      <c r="DJ128" t="str">
        <f>_xlfn.IFNA(VLOOKUP(C128,'Order Lookup'!A:C,3,FALSE),"Other")</f>
        <v>ORDER</v>
      </c>
    </row>
    <row r="129" spans="1:114" x14ac:dyDescent="0.35">
      <c r="A129" t="s">
        <v>2234</v>
      </c>
      <c r="B129">
        <v>2000372601</v>
      </c>
      <c r="C129" t="s">
        <v>567</v>
      </c>
      <c r="D129" t="s">
        <v>6800</v>
      </c>
      <c r="E129" t="s">
        <v>6852</v>
      </c>
      <c r="F129" t="s">
        <v>2221</v>
      </c>
      <c r="G129" s="190">
        <v>43882</v>
      </c>
      <c r="H129" s="190">
        <v>43941</v>
      </c>
      <c r="J129" t="s">
        <v>6853</v>
      </c>
      <c r="K129" t="s">
        <v>281</v>
      </c>
      <c r="L129" t="s">
        <v>281</v>
      </c>
      <c r="M129" t="s">
        <v>281</v>
      </c>
      <c r="N129" t="s">
        <v>4</v>
      </c>
      <c r="O129" t="s">
        <v>5050</v>
      </c>
      <c r="Q129" s="190">
        <v>43892</v>
      </c>
      <c r="R129" s="190">
        <v>43892</v>
      </c>
      <c r="T129">
        <v>37207.480000000003</v>
      </c>
      <c r="U129">
        <v>0</v>
      </c>
      <c r="V129">
        <v>12.65</v>
      </c>
      <c r="W129">
        <v>12.62</v>
      </c>
      <c r="X129">
        <v>12.62</v>
      </c>
      <c r="Y129">
        <v>20</v>
      </c>
      <c r="Z129">
        <v>20</v>
      </c>
      <c r="AA129">
        <v>38</v>
      </c>
      <c r="AB129">
        <v>0</v>
      </c>
      <c r="AC129">
        <v>38</v>
      </c>
      <c r="AD129">
        <v>1330</v>
      </c>
      <c r="AE129">
        <v>1000</v>
      </c>
      <c r="AF129">
        <v>0</v>
      </c>
      <c r="AG129">
        <v>4865.78</v>
      </c>
      <c r="AH129">
        <v>13.077</v>
      </c>
      <c r="AI129">
        <v>0</v>
      </c>
      <c r="AK129">
        <v>0</v>
      </c>
      <c r="AQ129" t="s">
        <v>542</v>
      </c>
      <c r="AR129">
        <v>43895</v>
      </c>
      <c r="AS129">
        <v>43900</v>
      </c>
      <c r="AT129">
        <v>43903</v>
      </c>
      <c r="AU129">
        <v>43903</v>
      </c>
      <c r="AV129" t="s">
        <v>756</v>
      </c>
      <c r="AW129">
        <v>43901</v>
      </c>
      <c r="AX129">
        <v>43902</v>
      </c>
      <c r="AY129">
        <v>43901</v>
      </c>
      <c r="AZ129">
        <v>43902</v>
      </c>
      <c r="BA129" t="s">
        <v>542</v>
      </c>
      <c r="BB129">
        <v>43902</v>
      </c>
      <c r="BC129">
        <v>43903</v>
      </c>
      <c r="BD129">
        <v>43903</v>
      </c>
      <c r="BE129">
        <v>43903</v>
      </c>
      <c r="BF129" t="s">
        <v>616</v>
      </c>
      <c r="BG129" s="190">
        <v>43908</v>
      </c>
      <c r="BH129" s="190">
        <v>43908</v>
      </c>
      <c r="BI129" s="190">
        <v>43908</v>
      </c>
      <c r="BJ129" s="190">
        <v>43908</v>
      </c>
      <c r="BK129" t="s">
        <v>1788</v>
      </c>
      <c r="BL129" s="190">
        <v>43910</v>
      </c>
      <c r="BM129" s="190"/>
      <c r="BN129" s="190">
        <v>43910</v>
      </c>
      <c r="BO129" s="190">
        <v>43910</v>
      </c>
      <c r="BU129" t="s">
        <v>490</v>
      </c>
      <c r="BV129">
        <v>43917</v>
      </c>
      <c r="BX129" s="190">
        <v>43917</v>
      </c>
      <c r="BY129" s="190">
        <v>43917</v>
      </c>
      <c r="CH129" s="190">
        <v>43922</v>
      </c>
      <c r="CI129" s="190"/>
      <c r="CJ129" t="s">
        <v>680</v>
      </c>
      <c r="CR129" s="190">
        <v>43941</v>
      </c>
      <c r="CS129" s="190"/>
      <c r="CT129" t="s">
        <v>616</v>
      </c>
      <c r="CU129" s="190">
        <v>43916</v>
      </c>
      <c r="CW129" s="190">
        <v>43916</v>
      </c>
      <c r="CX129" s="190">
        <v>43916</v>
      </c>
      <c r="CY129" t="s">
        <v>595</v>
      </c>
      <c r="CZ129">
        <v>43885</v>
      </c>
      <c r="DB129">
        <v>43886</v>
      </c>
      <c r="DC129">
        <v>43887</v>
      </c>
      <c r="DI129" t="str">
        <f t="shared" si="1"/>
        <v>Y</v>
      </c>
      <c r="DJ129" t="str">
        <f>_xlfn.IFNA(VLOOKUP(C129,'Order Lookup'!A:C,3,FALSE),"Other")</f>
        <v>ORDER</v>
      </c>
    </row>
    <row r="130" spans="1:114" x14ac:dyDescent="0.35">
      <c r="A130" t="s">
        <v>2234</v>
      </c>
      <c r="B130">
        <v>2000376101</v>
      </c>
      <c r="C130" t="s">
        <v>567</v>
      </c>
      <c r="D130" t="s">
        <v>6854</v>
      </c>
      <c r="E130" t="s">
        <v>6855</v>
      </c>
      <c r="F130" t="s">
        <v>2221</v>
      </c>
      <c r="G130" s="190">
        <v>43885</v>
      </c>
      <c r="H130" s="190">
        <v>43936</v>
      </c>
      <c r="K130" t="s">
        <v>281</v>
      </c>
      <c r="L130" t="s">
        <v>5071</v>
      </c>
      <c r="M130" t="s">
        <v>281</v>
      </c>
      <c r="N130" t="s">
        <v>4</v>
      </c>
      <c r="O130" t="s">
        <v>5050</v>
      </c>
      <c r="Q130" s="190">
        <v>43894</v>
      </c>
      <c r="R130" s="190">
        <v>43895</v>
      </c>
      <c r="T130">
        <v>71325.440000000002</v>
      </c>
      <c r="U130">
        <v>0</v>
      </c>
      <c r="V130">
        <v>18.77</v>
      </c>
      <c r="W130">
        <v>19.28</v>
      </c>
      <c r="X130">
        <v>19.28</v>
      </c>
      <c r="Y130">
        <v>30</v>
      </c>
      <c r="Z130">
        <v>30</v>
      </c>
      <c r="AA130">
        <v>32.5</v>
      </c>
      <c r="AB130">
        <v>0</v>
      </c>
      <c r="AC130">
        <v>32.5</v>
      </c>
      <c r="AD130">
        <v>1330</v>
      </c>
      <c r="AE130">
        <v>1000</v>
      </c>
      <c r="AF130">
        <v>0</v>
      </c>
      <c r="AG130">
        <v>18245.419999999998</v>
      </c>
      <c r="AH130">
        <v>25.581</v>
      </c>
      <c r="AI130">
        <v>0</v>
      </c>
      <c r="AK130">
        <v>0</v>
      </c>
      <c r="AQ130" t="s">
        <v>5966</v>
      </c>
      <c r="AR130">
        <v>43893</v>
      </c>
      <c r="AT130">
        <v>43894</v>
      </c>
      <c r="AU130">
        <v>43894</v>
      </c>
      <c r="AV130" t="s">
        <v>680</v>
      </c>
      <c r="AW130">
        <v>43893</v>
      </c>
      <c r="AY130">
        <v>43893</v>
      </c>
      <c r="BA130" t="s">
        <v>5966</v>
      </c>
      <c r="BB130">
        <v>43894</v>
      </c>
      <c r="BD130">
        <v>43894</v>
      </c>
      <c r="BE130">
        <v>43894</v>
      </c>
      <c r="BF130" t="s">
        <v>622</v>
      </c>
      <c r="BG130" s="190">
        <v>43896</v>
      </c>
      <c r="BH130" s="190">
        <v>43898</v>
      </c>
      <c r="BI130" s="190">
        <v>43898</v>
      </c>
      <c r="BJ130" s="190">
        <v>43898</v>
      </c>
      <c r="BL130" s="190"/>
      <c r="BM130" s="190"/>
      <c r="BN130" s="190"/>
      <c r="BO130" s="190"/>
      <c r="BU130" t="s">
        <v>490</v>
      </c>
      <c r="BV130" s="190">
        <v>43907</v>
      </c>
      <c r="BX130" s="190">
        <v>43907</v>
      </c>
      <c r="BY130" s="190">
        <v>43906</v>
      </c>
      <c r="BZ130" t="s">
        <v>622</v>
      </c>
      <c r="CA130">
        <v>43903</v>
      </c>
      <c r="CB130">
        <v>43902</v>
      </c>
      <c r="CC130">
        <v>43903</v>
      </c>
      <c r="CD130">
        <v>43902</v>
      </c>
      <c r="CH130">
        <v>43909</v>
      </c>
      <c r="CI130" s="190"/>
      <c r="CJ130" t="s">
        <v>650</v>
      </c>
      <c r="CR130" s="190">
        <v>43936</v>
      </c>
      <c r="CS130" s="190"/>
      <c r="CT130" t="s">
        <v>622</v>
      </c>
      <c r="CU130" s="190">
        <v>43903</v>
      </c>
      <c r="CW130" s="190">
        <v>43903</v>
      </c>
      <c r="CX130" s="190">
        <v>43902</v>
      </c>
      <c r="CY130" t="s">
        <v>541</v>
      </c>
      <c r="CZ130">
        <v>43885</v>
      </c>
      <c r="DB130">
        <v>43886</v>
      </c>
      <c r="DC130">
        <v>43892</v>
      </c>
      <c r="DI130" t="str">
        <f t="shared" si="1"/>
        <v>Y</v>
      </c>
      <c r="DJ130" t="str">
        <f>_xlfn.IFNA(VLOOKUP(C130,'Order Lookup'!A:C,3,FALSE),"Other")</f>
        <v>ORDER</v>
      </c>
    </row>
    <row r="131" spans="1:114" x14ac:dyDescent="0.35">
      <c r="A131" t="s">
        <v>2234</v>
      </c>
      <c r="B131">
        <v>2000484201</v>
      </c>
      <c r="C131" t="s">
        <v>567</v>
      </c>
      <c r="D131" t="s">
        <v>6645</v>
      </c>
      <c r="E131" t="s">
        <v>6856</v>
      </c>
      <c r="F131" t="s">
        <v>2073</v>
      </c>
      <c r="G131" s="190">
        <v>43899</v>
      </c>
      <c r="H131" s="190">
        <v>43955</v>
      </c>
      <c r="K131" t="s">
        <v>281</v>
      </c>
      <c r="L131" t="s">
        <v>281</v>
      </c>
      <c r="M131" t="s">
        <v>281</v>
      </c>
      <c r="N131" t="s">
        <v>4</v>
      </c>
      <c r="O131" t="s">
        <v>5050</v>
      </c>
      <c r="Q131" s="190">
        <v>43903</v>
      </c>
      <c r="R131" s="190">
        <v>43906</v>
      </c>
      <c r="T131">
        <v>49889.120000000003</v>
      </c>
      <c r="U131">
        <v>0</v>
      </c>
      <c r="V131">
        <v>15.82</v>
      </c>
      <c r="W131">
        <v>0</v>
      </c>
      <c r="X131">
        <v>0</v>
      </c>
      <c r="Y131">
        <v>20</v>
      </c>
      <c r="Z131">
        <v>20</v>
      </c>
      <c r="AA131">
        <v>14.5</v>
      </c>
      <c r="AB131">
        <v>4</v>
      </c>
      <c r="AC131">
        <v>18.5</v>
      </c>
      <c r="AD131">
        <v>1330</v>
      </c>
      <c r="AE131">
        <v>1000</v>
      </c>
      <c r="AF131">
        <v>0</v>
      </c>
      <c r="AG131">
        <v>9707.34</v>
      </c>
      <c r="AH131">
        <v>19.457999999999998</v>
      </c>
      <c r="AI131">
        <v>0</v>
      </c>
      <c r="AK131">
        <v>20</v>
      </c>
      <c r="AQ131" t="s">
        <v>522</v>
      </c>
      <c r="AR131">
        <v>43907</v>
      </c>
      <c r="AS131">
        <v>43907</v>
      </c>
      <c r="AT131">
        <v>43908</v>
      </c>
      <c r="AU131">
        <v>43908</v>
      </c>
      <c r="AV131" t="s">
        <v>756</v>
      </c>
      <c r="AW131">
        <v>43908</v>
      </c>
      <c r="AY131">
        <v>43908</v>
      </c>
      <c r="BA131" t="s">
        <v>522</v>
      </c>
      <c r="BB131">
        <v>43908</v>
      </c>
      <c r="BC131">
        <v>43908</v>
      </c>
      <c r="BD131">
        <v>43908</v>
      </c>
      <c r="BE131">
        <v>43908</v>
      </c>
      <c r="BF131" t="s">
        <v>603</v>
      </c>
      <c r="BG131" s="190">
        <v>43909</v>
      </c>
      <c r="BH131" s="190">
        <v>43909</v>
      </c>
      <c r="BI131" s="190">
        <v>43910</v>
      </c>
      <c r="BJ131" s="190">
        <v>43910</v>
      </c>
      <c r="BL131" s="190"/>
      <c r="BM131" s="190"/>
      <c r="BN131" s="190"/>
      <c r="BO131" s="190"/>
      <c r="BU131" t="s">
        <v>490</v>
      </c>
      <c r="BV131" s="190">
        <v>43922</v>
      </c>
      <c r="BX131" s="190">
        <v>43922</v>
      </c>
      <c r="BY131" s="190"/>
      <c r="BZ131" t="s">
        <v>603</v>
      </c>
      <c r="CA131">
        <v>43916</v>
      </c>
      <c r="CB131">
        <v>43916</v>
      </c>
      <c r="CC131">
        <v>43916</v>
      </c>
      <c r="CD131">
        <v>43916</v>
      </c>
      <c r="CE131" t="s">
        <v>2234</v>
      </c>
      <c r="CI131" s="190"/>
      <c r="CJ131" t="s">
        <v>756</v>
      </c>
      <c r="CR131" s="190">
        <v>43973</v>
      </c>
      <c r="CS131" s="190"/>
      <c r="CT131" t="s">
        <v>603</v>
      </c>
      <c r="CU131" s="190">
        <v>43917</v>
      </c>
      <c r="CW131" s="190">
        <v>43917</v>
      </c>
      <c r="CX131" s="190">
        <v>43916</v>
      </c>
      <c r="CY131" t="s">
        <v>595</v>
      </c>
      <c r="CZ131">
        <v>43900</v>
      </c>
      <c r="DB131">
        <v>43901</v>
      </c>
      <c r="DC131">
        <v>43901</v>
      </c>
      <c r="DI131" t="str">
        <f t="shared" si="1"/>
        <v>Y</v>
      </c>
      <c r="DJ131" t="str">
        <f>_xlfn.IFNA(VLOOKUP(C131,'Order Lookup'!A:C,3,FALSE),"Other")</f>
        <v>ORDER</v>
      </c>
    </row>
    <row r="132" spans="1:114" x14ac:dyDescent="0.35">
      <c r="A132" t="s">
        <v>1507</v>
      </c>
      <c r="B132">
        <v>1900761402</v>
      </c>
      <c r="C132" t="s">
        <v>584</v>
      </c>
      <c r="D132" t="s">
        <v>723</v>
      </c>
      <c r="E132" t="s">
        <v>6850</v>
      </c>
      <c r="F132" t="s">
        <v>2221</v>
      </c>
      <c r="G132" s="190">
        <v>43908</v>
      </c>
      <c r="H132" s="190">
        <v>43927</v>
      </c>
      <c r="K132" t="s">
        <v>4</v>
      </c>
      <c r="L132" t="s">
        <v>4</v>
      </c>
      <c r="M132" t="s">
        <v>281</v>
      </c>
      <c r="N132" t="s">
        <v>4</v>
      </c>
      <c r="O132" t="s">
        <v>5050</v>
      </c>
      <c r="Q132" s="190"/>
      <c r="R132" s="190"/>
      <c r="T132">
        <v>1</v>
      </c>
      <c r="U132">
        <v>0</v>
      </c>
      <c r="V132">
        <v>0</v>
      </c>
      <c r="W132">
        <v>0.1</v>
      </c>
      <c r="X132">
        <v>0.1</v>
      </c>
      <c r="Y132">
        <v>0</v>
      </c>
      <c r="AA132">
        <v>0</v>
      </c>
      <c r="AB132">
        <v>0</v>
      </c>
      <c r="AC132">
        <v>0</v>
      </c>
      <c r="AF132">
        <v>0</v>
      </c>
      <c r="AG132">
        <v>1</v>
      </c>
      <c r="AH132">
        <v>100</v>
      </c>
      <c r="AI132">
        <v>0</v>
      </c>
      <c r="AK132">
        <v>0</v>
      </c>
      <c r="AQ132" t="s">
        <v>701</v>
      </c>
      <c r="AV132" t="s">
        <v>2222</v>
      </c>
      <c r="BG132" s="190"/>
      <c r="BH132" s="190"/>
      <c r="BI132" s="190"/>
      <c r="BJ132" s="190"/>
      <c r="BL132" s="190"/>
      <c r="BM132" s="190"/>
      <c r="BN132" s="190"/>
      <c r="BO132" s="190"/>
      <c r="BU132" t="s">
        <v>490</v>
      </c>
      <c r="BV132">
        <v>43909</v>
      </c>
      <c r="BX132" s="190">
        <v>43909</v>
      </c>
      <c r="BY132" s="190">
        <v>43909</v>
      </c>
      <c r="CH132" s="190">
        <v>43913</v>
      </c>
      <c r="CJ132" t="s">
        <v>2222</v>
      </c>
      <c r="CR132" s="190">
        <v>43941</v>
      </c>
      <c r="CT132" t="s">
        <v>1492</v>
      </c>
      <c r="CU132" s="190">
        <v>43908</v>
      </c>
      <c r="CW132" s="190">
        <v>43908</v>
      </c>
      <c r="CX132" s="190">
        <v>43908</v>
      </c>
      <c r="CY132" t="s">
        <v>698</v>
      </c>
      <c r="DI132" t="str">
        <f t="shared" si="1"/>
        <v>Y</v>
      </c>
      <c r="DJ132" t="str">
        <f>_xlfn.IFNA(VLOOKUP(C132,'Order Lookup'!A:C,3,FALSE),"Other")</f>
        <v>ENPARTS</v>
      </c>
    </row>
    <row r="133" spans="1:114" x14ac:dyDescent="0.35">
      <c r="A133" t="s">
        <v>2228</v>
      </c>
      <c r="B133">
        <v>1902660503</v>
      </c>
      <c r="C133" t="s">
        <v>495</v>
      </c>
      <c r="D133" t="s">
        <v>6517</v>
      </c>
      <c r="E133" t="s">
        <v>6851</v>
      </c>
      <c r="F133" t="s">
        <v>2221</v>
      </c>
      <c r="G133" s="190">
        <v>43917</v>
      </c>
      <c r="K133" t="s">
        <v>4</v>
      </c>
      <c r="L133" t="s">
        <v>5042</v>
      </c>
      <c r="M133" t="s">
        <v>281</v>
      </c>
      <c r="N133" t="s">
        <v>4</v>
      </c>
      <c r="O133" t="s">
        <v>5050</v>
      </c>
      <c r="T133">
        <v>1</v>
      </c>
      <c r="U133">
        <v>0</v>
      </c>
      <c r="V133">
        <v>0</v>
      </c>
      <c r="W133">
        <v>0.11</v>
      </c>
      <c r="X133">
        <v>0.11</v>
      </c>
      <c r="Y133">
        <v>0</v>
      </c>
      <c r="AA133">
        <v>0</v>
      </c>
      <c r="AB133">
        <v>0</v>
      </c>
      <c r="AC133">
        <v>0</v>
      </c>
      <c r="AF133">
        <v>0</v>
      </c>
      <c r="AG133">
        <v>1</v>
      </c>
      <c r="AH133">
        <v>100</v>
      </c>
      <c r="AI133">
        <v>0</v>
      </c>
      <c r="AK133">
        <v>0</v>
      </c>
      <c r="AQ133" t="s">
        <v>5944</v>
      </c>
      <c r="AV133" t="s">
        <v>650</v>
      </c>
      <c r="BF133" t="s">
        <v>617</v>
      </c>
      <c r="BG133" s="190">
        <v>43917</v>
      </c>
      <c r="BH133" s="190">
        <v>43917</v>
      </c>
      <c r="BI133" s="190">
        <v>43917</v>
      </c>
      <c r="BJ133" s="190">
        <v>43917</v>
      </c>
      <c r="BL133" s="190"/>
      <c r="BM133" s="190"/>
      <c r="BN133" s="190"/>
      <c r="BO133" s="190"/>
      <c r="BU133" t="s">
        <v>490</v>
      </c>
      <c r="BV133" s="190">
        <v>43917</v>
      </c>
      <c r="BX133" s="190">
        <v>43917</v>
      </c>
      <c r="BY133" s="190">
        <v>43917</v>
      </c>
      <c r="CH133">
        <v>43922</v>
      </c>
      <c r="CJ133" t="s">
        <v>650</v>
      </c>
      <c r="CR133" s="190">
        <v>43922</v>
      </c>
      <c r="CS133" s="190"/>
      <c r="CT133" t="s">
        <v>617</v>
      </c>
      <c r="CU133" s="190">
        <v>43917</v>
      </c>
      <c r="CW133" s="190">
        <v>43917</v>
      </c>
      <c r="CX133" s="190">
        <v>43917</v>
      </c>
      <c r="CY133" t="s">
        <v>754</v>
      </c>
      <c r="DI133" t="str">
        <f t="shared" si="1"/>
        <v>Y</v>
      </c>
      <c r="DJ133" t="str">
        <f>_xlfn.IFNA(VLOOKUP(C133,'Order Lookup'!A:C,3,FALSE),"Other")</f>
        <v>ENPARTS</v>
      </c>
    </row>
    <row r="134" spans="1:114" x14ac:dyDescent="0.35">
      <c r="A134" t="s">
        <v>2228</v>
      </c>
      <c r="B134">
        <v>1902217401</v>
      </c>
      <c r="C134" t="s">
        <v>501</v>
      </c>
      <c r="D134" t="s">
        <v>6857</v>
      </c>
      <c r="E134" t="s">
        <v>6858</v>
      </c>
      <c r="F134" t="s">
        <v>2221</v>
      </c>
      <c r="G134" s="190">
        <v>43752</v>
      </c>
      <c r="H134" s="190">
        <v>43917</v>
      </c>
      <c r="J134">
        <v>19275</v>
      </c>
      <c r="K134" t="s">
        <v>227</v>
      </c>
      <c r="L134" t="s">
        <v>5071</v>
      </c>
      <c r="M134" t="s">
        <v>281</v>
      </c>
      <c r="N134" t="s">
        <v>4</v>
      </c>
      <c r="O134" t="s">
        <v>5053</v>
      </c>
      <c r="Q134">
        <v>43838</v>
      </c>
      <c r="R134">
        <v>43839</v>
      </c>
      <c r="T134">
        <v>210944.84</v>
      </c>
      <c r="U134">
        <v>0</v>
      </c>
      <c r="V134">
        <v>57.5</v>
      </c>
      <c r="W134">
        <v>56.96</v>
      </c>
      <c r="X134">
        <v>56.96</v>
      </c>
      <c r="Y134">
        <v>287</v>
      </c>
      <c r="AA134">
        <v>224.75</v>
      </c>
      <c r="AB134">
        <v>0</v>
      </c>
      <c r="AC134">
        <v>224.75</v>
      </c>
      <c r="AD134">
        <v>32757.599999999999</v>
      </c>
      <c r="AE134">
        <v>20733</v>
      </c>
      <c r="AF134">
        <v>0</v>
      </c>
      <c r="AG134">
        <v>64757.84</v>
      </c>
      <c r="AH134">
        <v>30.699000000000002</v>
      </c>
      <c r="AI134">
        <v>31996.73</v>
      </c>
      <c r="AK134">
        <v>26.52</v>
      </c>
      <c r="AQ134" t="s">
        <v>654</v>
      </c>
      <c r="AR134">
        <v>43817</v>
      </c>
      <c r="AS134">
        <v>43817</v>
      </c>
      <c r="AT134">
        <v>43847</v>
      </c>
      <c r="AU134">
        <v>43853</v>
      </c>
      <c r="AV134" t="s">
        <v>691</v>
      </c>
      <c r="AW134">
        <v>43846</v>
      </c>
      <c r="AX134">
        <v>43846</v>
      </c>
      <c r="AY134">
        <v>43846</v>
      </c>
      <c r="BA134" t="s">
        <v>654</v>
      </c>
      <c r="BB134">
        <v>43847</v>
      </c>
      <c r="BC134">
        <v>43847</v>
      </c>
      <c r="BD134">
        <v>43847</v>
      </c>
      <c r="BE134">
        <v>43853</v>
      </c>
      <c r="BF134" t="s">
        <v>764</v>
      </c>
      <c r="BG134">
        <v>43857</v>
      </c>
      <c r="BH134">
        <v>43857</v>
      </c>
      <c r="BI134">
        <v>43866</v>
      </c>
      <c r="BJ134">
        <v>43866</v>
      </c>
      <c r="BK134" t="s">
        <v>952</v>
      </c>
      <c r="BL134">
        <v>43868</v>
      </c>
      <c r="BM134">
        <v>43868</v>
      </c>
      <c r="BN134">
        <v>43874</v>
      </c>
      <c r="BO134">
        <v>43874</v>
      </c>
      <c r="BU134" t="s">
        <v>490</v>
      </c>
      <c r="BV134" s="190">
        <v>43896</v>
      </c>
      <c r="BX134" s="190">
        <v>43896</v>
      </c>
      <c r="BY134" s="190">
        <v>43894</v>
      </c>
      <c r="BZ134" t="s">
        <v>764</v>
      </c>
      <c r="CA134">
        <v>43881</v>
      </c>
      <c r="CB134">
        <v>43881</v>
      </c>
      <c r="CC134">
        <v>43881</v>
      </c>
      <c r="CD134">
        <v>43881</v>
      </c>
      <c r="CE134" t="s">
        <v>5697</v>
      </c>
      <c r="CH134" s="190">
        <v>43899</v>
      </c>
      <c r="CI134">
        <v>43900</v>
      </c>
      <c r="CJ134" t="s">
        <v>493</v>
      </c>
      <c r="CR134" s="190">
        <v>43917</v>
      </c>
      <c r="CT134" t="s">
        <v>764</v>
      </c>
      <c r="CU134" s="190">
        <v>43895</v>
      </c>
      <c r="CW134" s="190">
        <v>43895</v>
      </c>
      <c r="CX134" s="190">
        <v>43893</v>
      </c>
      <c r="CY134" t="s">
        <v>528</v>
      </c>
      <c r="CZ134">
        <v>43755</v>
      </c>
      <c r="DA134">
        <v>43755</v>
      </c>
      <c r="DB134">
        <v>43769</v>
      </c>
      <c r="DC134">
        <v>43766</v>
      </c>
      <c r="DI134" t="str">
        <f t="shared" si="1"/>
        <v>Y</v>
      </c>
      <c r="DJ134" t="str">
        <f>_xlfn.IFNA(VLOOKUP(C134,'Order Lookup'!A:C,3,FALSE),"Other")</f>
        <v>ORDER</v>
      </c>
    </row>
    <row r="135" spans="1:114" x14ac:dyDescent="0.35">
      <c r="A135" t="s">
        <v>2234</v>
      </c>
      <c r="B135">
        <v>2000236801</v>
      </c>
      <c r="C135" t="s">
        <v>567</v>
      </c>
      <c r="D135" t="s">
        <v>730</v>
      </c>
      <c r="E135" t="s">
        <v>6859</v>
      </c>
      <c r="F135" t="s">
        <v>2221</v>
      </c>
      <c r="G135" s="190">
        <v>43865</v>
      </c>
      <c r="H135" s="190">
        <v>43934</v>
      </c>
      <c r="J135">
        <v>20201</v>
      </c>
      <c r="K135" t="s">
        <v>281</v>
      </c>
      <c r="L135" t="s">
        <v>281</v>
      </c>
      <c r="M135" t="s">
        <v>281</v>
      </c>
      <c r="N135" t="s">
        <v>4</v>
      </c>
      <c r="O135" t="s">
        <v>5053</v>
      </c>
      <c r="P135" t="s">
        <v>6526</v>
      </c>
      <c r="Q135">
        <v>43873</v>
      </c>
      <c r="R135">
        <v>43874</v>
      </c>
      <c r="T135">
        <v>81700.02</v>
      </c>
      <c r="U135">
        <v>0</v>
      </c>
      <c r="V135">
        <v>22.21</v>
      </c>
      <c r="W135">
        <v>23.26</v>
      </c>
      <c r="X135">
        <v>23.26</v>
      </c>
      <c r="Y135">
        <v>24</v>
      </c>
      <c r="Z135">
        <v>24</v>
      </c>
      <c r="AA135">
        <v>17.75</v>
      </c>
      <c r="AB135">
        <v>0</v>
      </c>
      <c r="AC135">
        <v>17.75</v>
      </c>
      <c r="AD135">
        <v>1596</v>
      </c>
      <c r="AE135">
        <v>1200</v>
      </c>
      <c r="AF135">
        <v>0</v>
      </c>
      <c r="AG135">
        <v>20371.97</v>
      </c>
      <c r="AH135">
        <v>24.934999999999999</v>
      </c>
      <c r="AI135">
        <v>0</v>
      </c>
      <c r="AK135">
        <v>26</v>
      </c>
      <c r="AQ135" t="s">
        <v>533</v>
      </c>
      <c r="AR135">
        <v>43874</v>
      </c>
      <c r="AS135">
        <v>43874</v>
      </c>
      <c r="AT135">
        <v>43879</v>
      </c>
      <c r="AU135">
        <v>43879</v>
      </c>
      <c r="AV135" t="s">
        <v>560</v>
      </c>
      <c r="AW135">
        <v>43875</v>
      </c>
      <c r="AX135">
        <v>43875</v>
      </c>
      <c r="AY135">
        <v>43875</v>
      </c>
      <c r="AZ135">
        <v>43877</v>
      </c>
      <c r="BA135" t="s">
        <v>533</v>
      </c>
      <c r="BB135">
        <v>43879</v>
      </c>
      <c r="BC135">
        <v>43879</v>
      </c>
      <c r="BD135">
        <v>43879</v>
      </c>
      <c r="BE135">
        <v>43879</v>
      </c>
      <c r="BF135" t="s">
        <v>534</v>
      </c>
      <c r="BG135">
        <v>43880</v>
      </c>
      <c r="BH135">
        <v>43880</v>
      </c>
      <c r="BI135">
        <v>43880</v>
      </c>
      <c r="BJ135">
        <v>43880</v>
      </c>
      <c r="BK135" t="s">
        <v>534</v>
      </c>
      <c r="BL135">
        <v>43880</v>
      </c>
      <c r="BM135">
        <v>43880</v>
      </c>
      <c r="BN135">
        <v>43880</v>
      </c>
      <c r="BO135">
        <v>43880</v>
      </c>
      <c r="BU135" t="s">
        <v>490</v>
      </c>
      <c r="BV135" s="190">
        <v>43900</v>
      </c>
      <c r="BX135" s="190">
        <v>43900</v>
      </c>
      <c r="BY135" s="190">
        <v>43892</v>
      </c>
      <c r="BZ135" t="s">
        <v>534</v>
      </c>
      <c r="CA135">
        <v>43885</v>
      </c>
      <c r="CB135">
        <v>43885</v>
      </c>
      <c r="CC135">
        <v>43885</v>
      </c>
      <c r="CD135">
        <v>43885</v>
      </c>
      <c r="CE135" t="s">
        <v>2234</v>
      </c>
      <c r="CH135" s="190">
        <v>43895</v>
      </c>
      <c r="CJ135" t="s">
        <v>701</v>
      </c>
      <c r="CR135" s="190">
        <v>43934</v>
      </c>
      <c r="CS135" s="190"/>
      <c r="CT135" t="s">
        <v>534</v>
      </c>
      <c r="CU135" s="190">
        <v>43885</v>
      </c>
      <c r="CW135" s="190">
        <v>43885</v>
      </c>
      <c r="CX135" s="190">
        <v>43885</v>
      </c>
      <c r="CY135" t="s">
        <v>595</v>
      </c>
      <c r="CZ135">
        <v>43868</v>
      </c>
      <c r="DB135">
        <v>43871</v>
      </c>
      <c r="DC135">
        <v>43873</v>
      </c>
      <c r="DI135" t="str">
        <f t="shared" si="1"/>
        <v>Y</v>
      </c>
      <c r="DJ135" t="str">
        <f>_xlfn.IFNA(VLOOKUP(C135,'Order Lookup'!A:C,3,FALSE),"Other")</f>
        <v>ORDER</v>
      </c>
    </row>
    <row r="136" spans="1:114" x14ac:dyDescent="0.35">
      <c r="A136" t="s">
        <v>2228</v>
      </c>
      <c r="B136">
        <v>1902217404</v>
      </c>
      <c r="C136" t="s">
        <v>495</v>
      </c>
      <c r="D136" t="s">
        <v>6857</v>
      </c>
      <c r="E136" t="s">
        <v>6858</v>
      </c>
      <c r="F136" t="s">
        <v>2221</v>
      </c>
      <c r="G136" s="190">
        <v>43896</v>
      </c>
      <c r="J136">
        <v>19275</v>
      </c>
      <c r="K136" t="s">
        <v>227</v>
      </c>
      <c r="L136" t="s">
        <v>5071</v>
      </c>
      <c r="M136" t="s">
        <v>281</v>
      </c>
      <c r="N136" t="s">
        <v>4</v>
      </c>
      <c r="O136" t="s">
        <v>5053</v>
      </c>
      <c r="T136">
        <v>1</v>
      </c>
      <c r="U136">
        <v>0</v>
      </c>
      <c r="V136">
        <v>0</v>
      </c>
      <c r="W136">
        <v>0.37</v>
      </c>
      <c r="X136">
        <v>0.37</v>
      </c>
      <c r="Y136">
        <v>0</v>
      </c>
      <c r="AA136">
        <v>0</v>
      </c>
      <c r="AB136">
        <v>0</v>
      </c>
      <c r="AC136">
        <v>0</v>
      </c>
      <c r="AF136">
        <v>0</v>
      </c>
      <c r="AG136">
        <v>1</v>
      </c>
      <c r="AH136">
        <v>100</v>
      </c>
      <c r="AI136">
        <v>0</v>
      </c>
      <c r="AK136">
        <v>0</v>
      </c>
      <c r="AQ136" t="s">
        <v>654</v>
      </c>
      <c r="AV136" t="s">
        <v>691</v>
      </c>
      <c r="BU136" t="s">
        <v>490</v>
      </c>
      <c r="BV136" s="190">
        <v>43896</v>
      </c>
      <c r="BX136" s="190">
        <v>43896</v>
      </c>
      <c r="BY136" s="190">
        <v>43896</v>
      </c>
      <c r="CH136" s="190"/>
      <c r="CJ136" t="s">
        <v>493</v>
      </c>
      <c r="CR136" s="190">
        <v>43917</v>
      </c>
      <c r="CS136" s="190"/>
      <c r="CT136" t="s">
        <v>1874</v>
      </c>
      <c r="CU136" s="190">
        <v>43896</v>
      </c>
      <c r="CW136" s="190">
        <v>43896</v>
      </c>
      <c r="CX136" s="190">
        <v>43896</v>
      </c>
      <c r="CY136" t="s">
        <v>528</v>
      </c>
      <c r="DI136" t="str">
        <f t="shared" si="1"/>
        <v>Y</v>
      </c>
      <c r="DJ136" t="str">
        <f>_xlfn.IFNA(VLOOKUP(C136,'Order Lookup'!A:C,3,FALSE),"Other")</f>
        <v>ENPARTS</v>
      </c>
    </row>
    <row r="137" spans="1:114" x14ac:dyDescent="0.35">
      <c r="A137" t="s">
        <v>1507</v>
      </c>
      <c r="B137">
        <v>1802624115</v>
      </c>
      <c r="C137" t="s">
        <v>495</v>
      </c>
      <c r="D137" t="s">
        <v>734</v>
      </c>
      <c r="E137" t="s">
        <v>1325</v>
      </c>
      <c r="F137" t="s">
        <v>2221</v>
      </c>
      <c r="G137" s="190">
        <v>43893</v>
      </c>
      <c r="H137" s="190"/>
      <c r="J137" t="s">
        <v>6860</v>
      </c>
      <c r="K137" t="s">
        <v>227</v>
      </c>
      <c r="L137" t="s">
        <v>281</v>
      </c>
      <c r="M137" t="s">
        <v>281</v>
      </c>
      <c r="N137" t="s">
        <v>4</v>
      </c>
      <c r="Q137" s="190"/>
      <c r="R137" s="190"/>
      <c r="T137">
        <v>723</v>
      </c>
      <c r="U137">
        <v>723</v>
      </c>
      <c r="V137">
        <v>0</v>
      </c>
      <c r="W137">
        <v>0.24</v>
      </c>
      <c r="X137">
        <v>0.24</v>
      </c>
      <c r="Y137">
        <v>2</v>
      </c>
      <c r="AA137">
        <v>0</v>
      </c>
      <c r="AB137">
        <v>0</v>
      </c>
      <c r="AC137">
        <v>0</v>
      </c>
      <c r="AF137">
        <v>0</v>
      </c>
      <c r="AG137">
        <v>264</v>
      </c>
      <c r="AH137">
        <v>36.515000000000001</v>
      </c>
      <c r="AI137">
        <v>209.61</v>
      </c>
      <c r="AJ137">
        <v>28.992000000000001</v>
      </c>
      <c r="AK137">
        <v>0</v>
      </c>
      <c r="AQ137" t="s">
        <v>542</v>
      </c>
      <c r="AR137" s="190"/>
      <c r="AS137" s="190"/>
      <c r="AT137" s="190"/>
      <c r="AU137" s="190"/>
      <c r="AV137" t="s">
        <v>2245</v>
      </c>
      <c r="AW137" s="190"/>
      <c r="AX137" s="190"/>
      <c r="AY137" s="190"/>
      <c r="AZ137" s="190"/>
      <c r="BG137" s="190"/>
      <c r="BH137" s="190"/>
      <c r="BI137" s="190"/>
      <c r="BJ137" s="190"/>
      <c r="BL137" s="190"/>
      <c r="BM137" s="190"/>
      <c r="BN137" s="190"/>
      <c r="BO137" s="190"/>
      <c r="BU137" t="s">
        <v>490</v>
      </c>
      <c r="BV137" s="190"/>
      <c r="BX137" s="190">
        <v>43893</v>
      </c>
      <c r="BY137" s="190">
        <v>43893</v>
      </c>
      <c r="CA137" s="190"/>
      <c r="CB137" s="190"/>
      <c r="CC137" s="190"/>
      <c r="CD137" s="190"/>
      <c r="CH137" s="190"/>
      <c r="CI137" s="190"/>
      <c r="CJ137" t="s">
        <v>726</v>
      </c>
      <c r="CM137" s="190"/>
      <c r="CN137" s="190"/>
      <c r="CR137" s="190">
        <v>43907</v>
      </c>
      <c r="CS137" s="190">
        <v>43907</v>
      </c>
      <c r="CT137" t="s">
        <v>1874</v>
      </c>
      <c r="CU137" s="190">
        <v>43893</v>
      </c>
      <c r="CW137" s="190">
        <v>43893</v>
      </c>
      <c r="CX137" s="190">
        <v>43893</v>
      </c>
      <c r="CY137" t="s">
        <v>528</v>
      </c>
      <c r="CZ137" s="190"/>
      <c r="DA137" s="190"/>
      <c r="DB137" s="190"/>
      <c r="DC137" s="190"/>
      <c r="DI137" t="str">
        <f t="shared" si="1"/>
        <v>Y</v>
      </c>
      <c r="DJ137" t="str">
        <f>_xlfn.IFNA(VLOOKUP(C137,'Order Lookup'!A:C,3,FALSE),"Other")</f>
        <v>ENPARTS</v>
      </c>
    </row>
    <row r="138" spans="1:114" x14ac:dyDescent="0.35">
      <c r="A138" t="s">
        <v>2230</v>
      </c>
      <c r="B138">
        <v>1900231751</v>
      </c>
      <c r="C138" t="s">
        <v>529</v>
      </c>
      <c r="D138" t="s">
        <v>2999</v>
      </c>
      <c r="E138" t="s">
        <v>6508</v>
      </c>
      <c r="F138" t="s">
        <v>2221</v>
      </c>
      <c r="G138" s="190">
        <v>43895</v>
      </c>
      <c r="H138" s="190"/>
      <c r="J138">
        <v>43895</v>
      </c>
      <c r="K138" t="s">
        <v>4</v>
      </c>
      <c r="L138" t="s">
        <v>338</v>
      </c>
      <c r="M138" t="s">
        <v>309</v>
      </c>
      <c r="N138" t="s">
        <v>4</v>
      </c>
      <c r="O138" t="s">
        <v>5048</v>
      </c>
      <c r="S138" s="190"/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AA138">
        <v>0</v>
      </c>
      <c r="AB138">
        <v>0</v>
      </c>
      <c r="AC138">
        <v>0</v>
      </c>
      <c r="AF138">
        <v>0</v>
      </c>
      <c r="AG138">
        <v>0</v>
      </c>
      <c r="AI138">
        <v>-42.55</v>
      </c>
      <c r="AK138">
        <v>0</v>
      </c>
      <c r="AQ138" t="s">
        <v>592</v>
      </c>
      <c r="AV138" t="s">
        <v>1517</v>
      </c>
      <c r="BF138" t="s">
        <v>498</v>
      </c>
      <c r="BG138">
        <v>43895</v>
      </c>
      <c r="BH138">
        <v>43895</v>
      </c>
      <c r="BI138">
        <v>43895</v>
      </c>
      <c r="BJ138">
        <v>43895</v>
      </c>
      <c r="BU138" t="s">
        <v>490</v>
      </c>
      <c r="BV138" s="190">
        <v>43896</v>
      </c>
      <c r="BX138" s="190">
        <v>43896</v>
      </c>
      <c r="BY138" s="190">
        <v>43896</v>
      </c>
      <c r="CH138" s="190">
        <v>43901</v>
      </c>
      <c r="CJ138" t="s">
        <v>2246</v>
      </c>
      <c r="CR138" s="190">
        <v>43901</v>
      </c>
      <c r="CS138" s="190">
        <v>43899</v>
      </c>
      <c r="CT138" t="s">
        <v>498</v>
      </c>
      <c r="CU138" s="190">
        <v>43895</v>
      </c>
      <c r="CW138" s="190">
        <v>43895</v>
      </c>
      <c r="CX138" s="190">
        <v>43895</v>
      </c>
      <c r="CY138" t="s">
        <v>698</v>
      </c>
      <c r="DI138" t="str">
        <f t="shared" si="1"/>
        <v>Y</v>
      </c>
      <c r="DJ138" t="str">
        <f>_xlfn.IFNA(VLOOKUP(C138,'Order Lookup'!A:C,3,FALSE),"Other")</f>
        <v>Other</v>
      </c>
    </row>
    <row r="139" spans="1:114" x14ac:dyDescent="0.35">
      <c r="A139" t="s">
        <v>1507</v>
      </c>
      <c r="B139">
        <v>1902271201</v>
      </c>
      <c r="C139" t="s">
        <v>501</v>
      </c>
      <c r="D139" t="s">
        <v>2999</v>
      </c>
      <c r="E139" t="s">
        <v>6861</v>
      </c>
      <c r="F139" t="s">
        <v>2221</v>
      </c>
      <c r="G139" s="190">
        <v>43759</v>
      </c>
      <c r="H139" s="190">
        <v>43923</v>
      </c>
      <c r="K139" t="s">
        <v>63</v>
      </c>
      <c r="L139" t="s">
        <v>4</v>
      </c>
      <c r="M139" t="s">
        <v>338</v>
      </c>
      <c r="N139" t="s">
        <v>4</v>
      </c>
      <c r="O139" t="s">
        <v>5055</v>
      </c>
      <c r="Q139" s="190">
        <v>43868</v>
      </c>
      <c r="R139" s="190">
        <v>43868</v>
      </c>
      <c r="T139">
        <v>530014</v>
      </c>
      <c r="U139">
        <v>0</v>
      </c>
      <c r="V139">
        <v>135.26</v>
      </c>
      <c r="W139">
        <v>180.52</v>
      </c>
      <c r="X139">
        <v>180.52</v>
      </c>
      <c r="Y139">
        <v>828</v>
      </c>
      <c r="AA139">
        <v>1017.5</v>
      </c>
      <c r="AB139">
        <v>0</v>
      </c>
      <c r="AC139">
        <v>1017.5</v>
      </c>
      <c r="AD139">
        <v>124496</v>
      </c>
      <c r="AE139">
        <v>84681</v>
      </c>
      <c r="AF139">
        <v>0</v>
      </c>
      <c r="AG139">
        <v>134798</v>
      </c>
      <c r="AH139">
        <v>25.433</v>
      </c>
      <c r="AI139">
        <v>152093.4</v>
      </c>
      <c r="AK139">
        <v>29</v>
      </c>
      <c r="AQ139" t="s">
        <v>729</v>
      </c>
      <c r="AR139" s="190">
        <v>43808</v>
      </c>
      <c r="AS139" s="190">
        <v>43808</v>
      </c>
      <c r="AT139" s="190">
        <v>43861</v>
      </c>
      <c r="AU139" s="190">
        <v>43861</v>
      </c>
      <c r="AV139" t="s">
        <v>699</v>
      </c>
      <c r="AW139" s="190">
        <v>43858</v>
      </c>
      <c r="AX139" s="190">
        <v>43858</v>
      </c>
      <c r="AY139" s="190">
        <v>43859</v>
      </c>
      <c r="AZ139">
        <v>43859</v>
      </c>
      <c r="BA139" t="s">
        <v>729</v>
      </c>
      <c r="BB139">
        <v>43861</v>
      </c>
      <c r="BC139">
        <v>43861</v>
      </c>
      <c r="BD139">
        <v>43861</v>
      </c>
      <c r="BE139">
        <v>43861</v>
      </c>
      <c r="BF139" t="s">
        <v>1324</v>
      </c>
      <c r="BG139" s="190">
        <v>43864</v>
      </c>
      <c r="BH139" s="190">
        <v>43864</v>
      </c>
      <c r="BI139" s="190">
        <v>43903</v>
      </c>
      <c r="BJ139" s="190">
        <v>43903</v>
      </c>
      <c r="BK139" t="s">
        <v>1324</v>
      </c>
      <c r="BL139" s="190">
        <v>43901</v>
      </c>
      <c r="BM139" s="190">
        <v>43901</v>
      </c>
      <c r="BN139" s="190">
        <v>43901</v>
      </c>
      <c r="BO139" s="190">
        <v>43901</v>
      </c>
      <c r="BP139" t="s">
        <v>702</v>
      </c>
      <c r="BQ139" s="190">
        <v>43902</v>
      </c>
      <c r="BR139" s="190">
        <v>43902</v>
      </c>
      <c r="BS139" s="190">
        <v>43902</v>
      </c>
      <c r="BT139" s="190">
        <v>43902</v>
      </c>
      <c r="BU139" t="s">
        <v>490</v>
      </c>
      <c r="BV139" s="190">
        <v>43903</v>
      </c>
      <c r="BX139" s="190">
        <v>43903</v>
      </c>
      <c r="BY139">
        <v>43903</v>
      </c>
      <c r="BZ139" t="s">
        <v>1324</v>
      </c>
      <c r="CA139" s="190">
        <v>43899</v>
      </c>
      <c r="CB139" s="190">
        <v>43899</v>
      </c>
      <c r="CC139" s="190">
        <v>43903</v>
      </c>
      <c r="CD139" s="190">
        <v>43903</v>
      </c>
      <c r="CH139">
        <v>43908</v>
      </c>
      <c r="CJ139" t="s">
        <v>699</v>
      </c>
      <c r="CR139" s="190">
        <v>43923</v>
      </c>
      <c r="CT139" t="s">
        <v>1324</v>
      </c>
      <c r="CU139" s="190">
        <v>43903</v>
      </c>
      <c r="CW139" s="190">
        <v>43903</v>
      </c>
      <c r="CX139" s="190">
        <v>43903</v>
      </c>
      <c r="CY139" t="s">
        <v>738</v>
      </c>
      <c r="CZ139" s="190">
        <v>43766</v>
      </c>
      <c r="DA139" s="190">
        <v>43766</v>
      </c>
      <c r="DB139" s="190">
        <v>43805</v>
      </c>
      <c r="DC139" s="190">
        <v>43808</v>
      </c>
      <c r="DI139" t="str">
        <f t="shared" si="1"/>
        <v>Y</v>
      </c>
      <c r="DJ139" t="str">
        <f>_xlfn.IFNA(VLOOKUP(C139,'Order Lookup'!A:C,3,FALSE),"Other")</f>
        <v>ORDER</v>
      </c>
    </row>
    <row r="140" spans="1:114" x14ac:dyDescent="0.35">
      <c r="A140" t="s">
        <v>1507</v>
      </c>
      <c r="B140">
        <v>1902271203</v>
      </c>
      <c r="C140" t="s">
        <v>501</v>
      </c>
      <c r="D140" t="s">
        <v>2999</v>
      </c>
      <c r="E140" t="s">
        <v>6861</v>
      </c>
      <c r="F140" t="s">
        <v>2221</v>
      </c>
      <c r="G140" s="190">
        <v>43768</v>
      </c>
      <c r="H140">
        <v>43937</v>
      </c>
      <c r="K140" t="s">
        <v>63</v>
      </c>
      <c r="L140" t="s">
        <v>4</v>
      </c>
      <c r="M140" t="s">
        <v>338</v>
      </c>
      <c r="N140" t="s">
        <v>4</v>
      </c>
      <c r="O140" t="s">
        <v>5055</v>
      </c>
      <c r="Q140">
        <v>43868</v>
      </c>
      <c r="R140">
        <v>43868</v>
      </c>
      <c r="T140">
        <v>275215</v>
      </c>
      <c r="U140">
        <v>0</v>
      </c>
      <c r="V140">
        <v>102.41</v>
      </c>
      <c r="W140">
        <v>94.31</v>
      </c>
      <c r="X140">
        <v>94.31</v>
      </c>
      <c r="Y140">
        <v>0</v>
      </c>
      <c r="AA140">
        <v>0</v>
      </c>
      <c r="AB140">
        <v>0</v>
      </c>
      <c r="AC140">
        <v>0</v>
      </c>
      <c r="AF140">
        <v>0</v>
      </c>
      <c r="AG140">
        <v>95209</v>
      </c>
      <c r="AH140">
        <v>34.594000000000001</v>
      </c>
      <c r="AI140">
        <v>0</v>
      </c>
      <c r="AK140">
        <v>0</v>
      </c>
      <c r="AQ140" t="s">
        <v>701</v>
      </c>
      <c r="AV140" t="s">
        <v>729</v>
      </c>
      <c r="BF140" t="s">
        <v>1324</v>
      </c>
      <c r="BG140" s="190">
        <v>43865</v>
      </c>
      <c r="BH140" s="190">
        <v>43865</v>
      </c>
      <c r="BI140" s="190">
        <v>43900</v>
      </c>
      <c r="BJ140" s="190">
        <v>43900</v>
      </c>
      <c r="BK140" t="s">
        <v>702</v>
      </c>
      <c r="BL140" s="190">
        <v>43901</v>
      </c>
      <c r="BM140" s="190">
        <v>43901</v>
      </c>
      <c r="BN140" s="190">
        <v>43901</v>
      </c>
      <c r="BO140" s="190">
        <v>43901</v>
      </c>
      <c r="BP140" t="s">
        <v>1324</v>
      </c>
      <c r="BQ140" s="190">
        <v>43902</v>
      </c>
      <c r="BR140" s="190">
        <v>43902</v>
      </c>
      <c r="BS140" s="190">
        <v>43902</v>
      </c>
      <c r="BT140" s="190">
        <v>43902</v>
      </c>
      <c r="BU140" t="s">
        <v>490</v>
      </c>
      <c r="BV140">
        <v>43907</v>
      </c>
      <c r="BX140">
        <v>43907</v>
      </c>
      <c r="BY140" s="190">
        <v>43907</v>
      </c>
      <c r="BZ140" t="s">
        <v>1324</v>
      </c>
      <c r="CA140" s="190">
        <v>43899</v>
      </c>
      <c r="CB140" s="190">
        <v>43899</v>
      </c>
      <c r="CC140" s="190">
        <v>43901</v>
      </c>
      <c r="CD140" s="190">
        <v>43901</v>
      </c>
      <c r="CH140" s="190">
        <v>43910</v>
      </c>
      <c r="CJ140" t="s">
        <v>699</v>
      </c>
      <c r="CR140" s="190">
        <v>43937</v>
      </c>
      <c r="CS140" s="190"/>
      <c r="CT140" t="s">
        <v>1324</v>
      </c>
      <c r="CU140" s="190">
        <v>43906</v>
      </c>
      <c r="CW140" s="190">
        <v>43906</v>
      </c>
      <c r="CX140" s="190">
        <v>43906</v>
      </c>
      <c r="CY140" t="s">
        <v>738</v>
      </c>
      <c r="DI140" t="str">
        <f t="shared" si="1"/>
        <v>Y</v>
      </c>
      <c r="DJ140" t="str">
        <f>_xlfn.IFNA(VLOOKUP(C140,'Order Lookup'!A:C,3,FALSE),"Other")</f>
        <v>ORDER</v>
      </c>
    </row>
    <row r="141" spans="1:114" x14ac:dyDescent="0.35">
      <c r="A141" t="s">
        <v>1507</v>
      </c>
      <c r="B141">
        <v>1902271202</v>
      </c>
      <c r="C141" t="s">
        <v>501</v>
      </c>
      <c r="D141" t="s">
        <v>2999</v>
      </c>
      <c r="E141" t="s">
        <v>6861</v>
      </c>
      <c r="F141" t="s">
        <v>2221</v>
      </c>
      <c r="G141" s="190">
        <v>43768</v>
      </c>
      <c r="H141" s="190">
        <v>43930</v>
      </c>
      <c r="K141" t="s">
        <v>63</v>
      </c>
      <c r="L141" t="s">
        <v>4</v>
      </c>
      <c r="M141" t="s">
        <v>338</v>
      </c>
      <c r="N141" t="s">
        <v>4</v>
      </c>
      <c r="O141" t="s">
        <v>5055</v>
      </c>
      <c r="Q141" s="190">
        <v>43868</v>
      </c>
      <c r="R141" s="190">
        <v>43868</v>
      </c>
      <c r="T141">
        <v>275216</v>
      </c>
      <c r="U141">
        <v>0</v>
      </c>
      <c r="V141">
        <v>102.41</v>
      </c>
      <c r="W141">
        <v>114.13</v>
      </c>
      <c r="X141">
        <v>114.13</v>
      </c>
      <c r="Y141">
        <v>0</v>
      </c>
      <c r="AA141">
        <v>0</v>
      </c>
      <c r="AB141">
        <v>0</v>
      </c>
      <c r="AC141">
        <v>0</v>
      </c>
      <c r="AF141">
        <v>0</v>
      </c>
      <c r="AG141">
        <v>95210</v>
      </c>
      <c r="AH141">
        <v>34.594999999999999</v>
      </c>
      <c r="AI141">
        <v>0</v>
      </c>
      <c r="AK141">
        <v>0</v>
      </c>
      <c r="AQ141" t="s">
        <v>729</v>
      </c>
      <c r="AV141" t="s">
        <v>699</v>
      </c>
      <c r="BF141" t="s">
        <v>1324</v>
      </c>
      <c r="BG141">
        <v>43865</v>
      </c>
      <c r="BH141">
        <v>43865</v>
      </c>
      <c r="BI141">
        <v>43900</v>
      </c>
      <c r="BJ141">
        <v>43900</v>
      </c>
      <c r="BK141" t="s">
        <v>702</v>
      </c>
      <c r="BL141">
        <v>43901</v>
      </c>
      <c r="BM141">
        <v>43901</v>
      </c>
      <c r="BN141">
        <v>43901</v>
      </c>
      <c r="BO141">
        <v>43901</v>
      </c>
      <c r="BP141" t="s">
        <v>1324</v>
      </c>
      <c r="BQ141">
        <v>43902</v>
      </c>
      <c r="BR141">
        <v>43902</v>
      </c>
      <c r="BS141">
        <v>43902</v>
      </c>
      <c r="BT141">
        <v>43902</v>
      </c>
      <c r="BU141" t="s">
        <v>490</v>
      </c>
      <c r="BV141" s="190">
        <v>43907</v>
      </c>
      <c r="BX141" s="190">
        <v>43907</v>
      </c>
      <c r="BY141" s="190">
        <v>43907</v>
      </c>
      <c r="BZ141" t="s">
        <v>1324</v>
      </c>
      <c r="CA141">
        <v>43899</v>
      </c>
      <c r="CB141">
        <v>43899</v>
      </c>
      <c r="CC141">
        <v>43901</v>
      </c>
      <c r="CD141">
        <v>43901</v>
      </c>
      <c r="CH141" s="190">
        <v>43910</v>
      </c>
      <c r="CJ141" t="s">
        <v>699</v>
      </c>
      <c r="CR141" s="190">
        <v>43929</v>
      </c>
      <c r="CT141" t="s">
        <v>1324</v>
      </c>
      <c r="CU141" s="190">
        <v>43906</v>
      </c>
      <c r="CW141" s="190">
        <v>43906</v>
      </c>
      <c r="CX141" s="190">
        <v>43906</v>
      </c>
      <c r="CY141" t="s">
        <v>738</v>
      </c>
      <c r="DI141" t="str">
        <f t="shared" si="1"/>
        <v>Y</v>
      </c>
      <c r="DJ141" t="str">
        <f>_xlfn.IFNA(VLOOKUP(C141,'Order Lookup'!A:C,3,FALSE),"Other")</f>
        <v>ORDER</v>
      </c>
    </row>
    <row r="142" spans="1:114" x14ac:dyDescent="0.35">
      <c r="A142" t="s">
        <v>2223</v>
      </c>
      <c r="B142">
        <v>2000162201</v>
      </c>
      <c r="C142" t="s">
        <v>501</v>
      </c>
      <c r="D142" t="s">
        <v>700</v>
      </c>
      <c r="E142" t="s">
        <v>6862</v>
      </c>
      <c r="F142" t="s">
        <v>2073</v>
      </c>
      <c r="G142" s="190">
        <v>43854</v>
      </c>
      <c r="H142" s="190">
        <v>43983</v>
      </c>
      <c r="K142" t="s">
        <v>4</v>
      </c>
      <c r="L142" t="s">
        <v>4</v>
      </c>
      <c r="M142" t="s">
        <v>338</v>
      </c>
      <c r="N142" t="s">
        <v>4</v>
      </c>
      <c r="O142" t="s">
        <v>5055</v>
      </c>
      <c r="P142" t="s">
        <v>2254</v>
      </c>
      <c r="Q142">
        <v>43879</v>
      </c>
      <c r="R142">
        <v>43880</v>
      </c>
      <c r="T142">
        <v>550814.02</v>
      </c>
      <c r="U142">
        <v>0</v>
      </c>
      <c r="V142">
        <v>196.77</v>
      </c>
      <c r="W142">
        <v>0</v>
      </c>
      <c r="X142">
        <v>0</v>
      </c>
      <c r="Y142">
        <v>275</v>
      </c>
      <c r="AA142">
        <v>99.75</v>
      </c>
      <c r="AB142">
        <v>0</v>
      </c>
      <c r="AC142">
        <v>99.75</v>
      </c>
      <c r="AD142">
        <v>46926</v>
      </c>
      <c r="AE142">
        <v>29700</v>
      </c>
      <c r="AF142">
        <v>0</v>
      </c>
      <c r="AG142">
        <v>129816.02</v>
      </c>
      <c r="AH142">
        <v>23.568000000000001</v>
      </c>
      <c r="AI142">
        <v>0</v>
      </c>
      <c r="AK142">
        <v>23.87</v>
      </c>
      <c r="AQ142" t="s">
        <v>6723</v>
      </c>
      <c r="AR142">
        <v>43878</v>
      </c>
      <c r="AS142">
        <v>43878</v>
      </c>
      <c r="AT142">
        <v>43892</v>
      </c>
      <c r="AU142">
        <v>43892</v>
      </c>
      <c r="AV142" t="s">
        <v>701</v>
      </c>
      <c r="AW142">
        <v>43888</v>
      </c>
      <c r="AY142">
        <v>43888</v>
      </c>
      <c r="AZ142">
        <v>43892</v>
      </c>
      <c r="BA142" t="s">
        <v>6723</v>
      </c>
      <c r="BB142">
        <v>43892</v>
      </c>
      <c r="BC142">
        <v>43892</v>
      </c>
      <c r="BD142">
        <v>43892</v>
      </c>
      <c r="BE142">
        <v>43892</v>
      </c>
      <c r="BF142" t="s">
        <v>702</v>
      </c>
      <c r="BG142">
        <v>43892</v>
      </c>
      <c r="BH142">
        <v>43892</v>
      </c>
      <c r="BI142">
        <v>43921</v>
      </c>
      <c r="BJ142">
        <v>43909</v>
      </c>
      <c r="BU142" t="s">
        <v>490</v>
      </c>
      <c r="BV142" s="190">
        <v>43949</v>
      </c>
      <c r="BX142" s="190">
        <v>43949</v>
      </c>
      <c r="BY142" s="190"/>
      <c r="BZ142" t="s">
        <v>702</v>
      </c>
      <c r="CA142">
        <v>43917</v>
      </c>
      <c r="CB142">
        <v>43903</v>
      </c>
      <c r="CC142">
        <v>43921</v>
      </c>
      <c r="CD142">
        <v>43907</v>
      </c>
      <c r="CJ142" t="s">
        <v>701</v>
      </c>
      <c r="CR142" s="190">
        <v>43983</v>
      </c>
      <c r="CS142" s="190"/>
      <c r="CT142" t="s">
        <v>702</v>
      </c>
      <c r="CU142" s="190">
        <v>43921</v>
      </c>
      <c r="CW142" s="190">
        <v>43921</v>
      </c>
      <c r="CX142" s="190">
        <v>43914</v>
      </c>
      <c r="CY142" t="s">
        <v>754</v>
      </c>
      <c r="CZ142">
        <v>43859</v>
      </c>
      <c r="DA142">
        <v>43859</v>
      </c>
      <c r="DB142">
        <v>43867</v>
      </c>
      <c r="DC142">
        <v>43874</v>
      </c>
      <c r="DI142" t="str">
        <f t="shared" si="1"/>
        <v>Y</v>
      </c>
      <c r="DJ142" t="str">
        <f>_xlfn.IFNA(VLOOKUP(C142,'Order Lookup'!A:C,3,FALSE),"Other")</f>
        <v>ORDER</v>
      </c>
    </row>
    <row r="143" spans="1:114" x14ac:dyDescent="0.35">
      <c r="A143" t="s">
        <v>2229</v>
      </c>
      <c r="B143">
        <v>1901370707</v>
      </c>
      <c r="C143" t="s">
        <v>529</v>
      </c>
      <c r="D143" t="s">
        <v>3178</v>
      </c>
      <c r="E143" t="s">
        <v>6863</v>
      </c>
      <c r="F143" t="s">
        <v>2224</v>
      </c>
      <c r="G143" s="190">
        <v>43888</v>
      </c>
      <c r="J143">
        <v>8338</v>
      </c>
      <c r="K143" t="s">
        <v>281</v>
      </c>
      <c r="L143" t="s">
        <v>4</v>
      </c>
      <c r="M143" t="s">
        <v>338</v>
      </c>
      <c r="N143" t="s">
        <v>4</v>
      </c>
      <c r="O143" t="s">
        <v>5055</v>
      </c>
      <c r="S143" s="190">
        <v>43916</v>
      </c>
      <c r="T143">
        <v>0</v>
      </c>
      <c r="U143">
        <v>0</v>
      </c>
      <c r="V143">
        <v>0</v>
      </c>
      <c r="W143">
        <v>1.41</v>
      </c>
      <c r="X143">
        <v>1.41</v>
      </c>
      <c r="Y143">
        <v>0</v>
      </c>
      <c r="AA143">
        <v>0</v>
      </c>
      <c r="AB143">
        <v>0</v>
      </c>
      <c r="AC143">
        <v>0</v>
      </c>
      <c r="AF143">
        <v>0</v>
      </c>
      <c r="AG143">
        <v>0</v>
      </c>
      <c r="AI143">
        <v>-17694.11</v>
      </c>
      <c r="AK143">
        <v>0</v>
      </c>
      <c r="AQ143" t="s">
        <v>729</v>
      </c>
      <c r="AV143" t="s">
        <v>902</v>
      </c>
      <c r="BU143" t="s">
        <v>490</v>
      </c>
      <c r="BV143" s="190">
        <v>43888</v>
      </c>
      <c r="BX143" s="190">
        <v>43888</v>
      </c>
      <c r="BY143" s="190">
        <v>43888</v>
      </c>
      <c r="BZ143" t="s">
        <v>1324</v>
      </c>
      <c r="CA143">
        <v>43888</v>
      </c>
      <c r="CB143">
        <v>43888</v>
      </c>
      <c r="CC143">
        <v>43888</v>
      </c>
      <c r="CD143">
        <v>43888</v>
      </c>
      <c r="CH143" s="190">
        <v>43892</v>
      </c>
      <c r="CJ143" t="s">
        <v>902</v>
      </c>
      <c r="CR143" s="190">
        <v>43893</v>
      </c>
      <c r="CS143" s="190">
        <v>43894</v>
      </c>
      <c r="CT143" t="s">
        <v>702</v>
      </c>
      <c r="CU143" s="190">
        <v>43889</v>
      </c>
      <c r="CW143" s="190">
        <v>43889</v>
      </c>
      <c r="CX143" s="190">
        <v>43888</v>
      </c>
      <c r="CY143" t="s">
        <v>541</v>
      </c>
      <c r="DI143" t="str">
        <f t="shared" si="1"/>
        <v>Y</v>
      </c>
      <c r="DJ143" t="str">
        <f>_xlfn.IFNA(VLOOKUP(C143,'Order Lookup'!A:C,3,FALSE),"Other")</f>
        <v>Other</v>
      </c>
    </row>
    <row r="144" spans="1:114" x14ac:dyDescent="0.35">
      <c r="A144" t="s">
        <v>1507</v>
      </c>
      <c r="B144">
        <v>1902271205</v>
      </c>
      <c r="C144" t="s">
        <v>594</v>
      </c>
      <c r="D144" t="s">
        <v>2999</v>
      </c>
      <c r="E144" t="s">
        <v>6861</v>
      </c>
      <c r="F144" t="s">
        <v>2221</v>
      </c>
      <c r="G144" s="190">
        <v>43910</v>
      </c>
      <c r="H144" s="190">
        <v>43937</v>
      </c>
      <c r="K144" t="s">
        <v>63</v>
      </c>
      <c r="L144" t="s">
        <v>4</v>
      </c>
      <c r="M144" t="s">
        <v>338</v>
      </c>
      <c r="N144" t="s">
        <v>4</v>
      </c>
      <c r="O144" t="s">
        <v>5055</v>
      </c>
      <c r="Q144">
        <v>43910</v>
      </c>
      <c r="R144">
        <v>43910</v>
      </c>
      <c r="T144">
        <v>1</v>
      </c>
      <c r="U144">
        <v>0</v>
      </c>
      <c r="V144">
        <v>0</v>
      </c>
      <c r="W144">
        <v>10.31</v>
      </c>
      <c r="X144">
        <v>10.31</v>
      </c>
      <c r="Y144">
        <v>0</v>
      </c>
      <c r="AA144">
        <v>0</v>
      </c>
      <c r="AB144">
        <v>0</v>
      </c>
      <c r="AC144">
        <v>0</v>
      </c>
      <c r="AF144">
        <v>0</v>
      </c>
      <c r="AG144">
        <v>1</v>
      </c>
      <c r="AH144">
        <v>100</v>
      </c>
      <c r="AI144">
        <v>0</v>
      </c>
      <c r="AK144">
        <v>0</v>
      </c>
      <c r="AQ144" t="s">
        <v>729</v>
      </c>
      <c r="AV144" t="s">
        <v>699</v>
      </c>
      <c r="BF144" t="s">
        <v>1324</v>
      </c>
      <c r="BG144">
        <v>43910</v>
      </c>
      <c r="BH144">
        <v>43910</v>
      </c>
      <c r="BI144">
        <v>43910</v>
      </c>
      <c r="BJ144">
        <v>43910</v>
      </c>
      <c r="BK144" t="s">
        <v>1324</v>
      </c>
      <c r="BL144">
        <v>43910</v>
      </c>
      <c r="BM144">
        <v>43910</v>
      </c>
      <c r="BN144">
        <v>43910</v>
      </c>
      <c r="BO144">
        <v>43910</v>
      </c>
      <c r="BP144" t="s">
        <v>1324</v>
      </c>
      <c r="BQ144">
        <v>43910</v>
      </c>
      <c r="BR144">
        <v>43910</v>
      </c>
      <c r="BS144">
        <v>43910</v>
      </c>
      <c r="BT144">
        <v>43910</v>
      </c>
      <c r="BU144" t="s">
        <v>490</v>
      </c>
      <c r="BV144" s="190"/>
      <c r="BX144" s="190"/>
      <c r="BY144" s="190">
        <v>43910</v>
      </c>
      <c r="BZ144" t="s">
        <v>1324</v>
      </c>
      <c r="CA144">
        <v>43907</v>
      </c>
      <c r="CB144">
        <v>43907</v>
      </c>
      <c r="CC144">
        <v>43907</v>
      </c>
      <c r="CD144">
        <v>43910</v>
      </c>
      <c r="CH144" s="190">
        <v>43915</v>
      </c>
      <c r="CJ144" t="s">
        <v>699</v>
      </c>
      <c r="CR144" s="190">
        <v>43937</v>
      </c>
      <c r="CS144" s="190"/>
      <c r="CT144" t="s">
        <v>1324</v>
      </c>
      <c r="CU144" s="190">
        <v>43910</v>
      </c>
      <c r="CW144" s="190">
        <v>43910</v>
      </c>
      <c r="CX144" s="190">
        <v>43910</v>
      </c>
      <c r="CY144" t="s">
        <v>738</v>
      </c>
      <c r="DI144" t="str">
        <f t="shared" si="1"/>
        <v>Y</v>
      </c>
      <c r="DJ144" t="str">
        <f>_xlfn.IFNA(VLOOKUP(C144,'Order Lookup'!A:C,3,FALSE),"Other")</f>
        <v>ORDER</v>
      </c>
    </row>
    <row r="145" spans="1:114" x14ac:dyDescent="0.35">
      <c r="A145" t="s">
        <v>1836</v>
      </c>
      <c r="B145">
        <v>1902284714</v>
      </c>
      <c r="C145" t="s">
        <v>506</v>
      </c>
      <c r="D145" t="s">
        <v>779</v>
      </c>
      <c r="E145" t="s">
        <v>5943</v>
      </c>
      <c r="F145" t="s">
        <v>2221</v>
      </c>
      <c r="G145" s="190">
        <v>43851</v>
      </c>
      <c r="H145" s="190">
        <v>43956</v>
      </c>
      <c r="M145" t="s">
        <v>714</v>
      </c>
      <c r="N145" t="s">
        <v>4</v>
      </c>
      <c r="O145" t="s">
        <v>2225</v>
      </c>
      <c r="Q145" s="190">
        <v>43879</v>
      </c>
      <c r="R145" s="190">
        <v>43880</v>
      </c>
      <c r="T145">
        <v>81541</v>
      </c>
      <c r="U145">
        <v>0</v>
      </c>
      <c r="V145">
        <v>44.63</v>
      </c>
      <c r="W145">
        <v>36.450000000000003</v>
      </c>
      <c r="X145">
        <v>36.450000000000003</v>
      </c>
      <c r="Y145">
        <v>0</v>
      </c>
      <c r="AA145">
        <v>0</v>
      </c>
      <c r="AB145">
        <v>0</v>
      </c>
      <c r="AC145">
        <v>0</v>
      </c>
      <c r="AF145">
        <v>0</v>
      </c>
      <c r="AG145">
        <v>12242</v>
      </c>
      <c r="AH145">
        <v>15.013</v>
      </c>
      <c r="AI145">
        <v>5097.04</v>
      </c>
      <c r="AK145">
        <v>0</v>
      </c>
      <c r="BF145" t="s">
        <v>844</v>
      </c>
      <c r="BG145" s="190"/>
      <c r="BH145" s="190"/>
      <c r="BI145" s="190"/>
      <c r="BJ145" s="190"/>
      <c r="BK145" t="s">
        <v>512</v>
      </c>
      <c r="BL145" s="190"/>
      <c r="BM145" s="190"/>
      <c r="BN145" s="190"/>
      <c r="BO145" s="190"/>
      <c r="BP145" t="s">
        <v>512</v>
      </c>
      <c r="BV145" s="190"/>
      <c r="BX145" s="190">
        <v>43910</v>
      </c>
      <c r="BY145" s="190">
        <v>43910</v>
      </c>
      <c r="CH145" s="190"/>
      <c r="CR145" s="190">
        <v>43956</v>
      </c>
      <c r="CT145" t="s">
        <v>844</v>
      </c>
      <c r="CU145" s="190">
        <v>43909</v>
      </c>
      <c r="CW145" s="190">
        <v>43909</v>
      </c>
      <c r="CX145" s="190">
        <v>43909</v>
      </c>
      <c r="DI145" t="str">
        <f t="shared" si="1"/>
        <v>Y</v>
      </c>
      <c r="DJ145" t="str">
        <f>_xlfn.IFNA(VLOOKUP(C145,'Order Lookup'!A:C,3,FALSE),"Other")</f>
        <v>ORDER</v>
      </c>
    </row>
    <row r="146" spans="1:114" x14ac:dyDescent="0.35">
      <c r="A146" t="s">
        <v>1836</v>
      </c>
      <c r="B146">
        <v>1902284715</v>
      </c>
      <c r="C146" t="s">
        <v>506</v>
      </c>
      <c r="D146" t="s">
        <v>779</v>
      </c>
      <c r="E146" t="s">
        <v>5943</v>
      </c>
      <c r="F146" t="s">
        <v>2221</v>
      </c>
      <c r="G146" s="190">
        <v>43851</v>
      </c>
      <c r="H146">
        <v>43956</v>
      </c>
      <c r="M146" t="s">
        <v>714</v>
      </c>
      <c r="N146" t="s">
        <v>4</v>
      </c>
      <c r="O146" t="s">
        <v>2225</v>
      </c>
      <c r="Q146">
        <v>43900</v>
      </c>
      <c r="R146">
        <v>43901</v>
      </c>
      <c r="T146">
        <v>67500</v>
      </c>
      <c r="U146">
        <v>0</v>
      </c>
      <c r="V146">
        <v>43.16</v>
      </c>
      <c r="W146">
        <v>17.03</v>
      </c>
      <c r="X146">
        <v>17.03</v>
      </c>
      <c r="Y146">
        <v>0</v>
      </c>
      <c r="AA146">
        <v>0</v>
      </c>
      <c r="AB146">
        <v>0</v>
      </c>
      <c r="AC146">
        <v>0</v>
      </c>
      <c r="AF146">
        <v>0</v>
      </c>
      <c r="AG146">
        <v>11031</v>
      </c>
      <c r="AH146">
        <v>16.341999999999999</v>
      </c>
      <c r="AI146">
        <v>0</v>
      </c>
      <c r="AK146">
        <v>0</v>
      </c>
      <c r="BG146" s="190"/>
      <c r="BH146" s="190"/>
      <c r="BI146" s="190"/>
      <c r="BJ146" s="190"/>
      <c r="BL146" s="190"/>
      <c r="BM146" s="190"/>
      <c r="BN146" s="190"/>
      <c r="BO146" s="190"/>
      <c r="BU146" t="s">
        <v>490</v>
      </c>
      <c r="BV146" s="190">
        <v>43903</v>
      </c>
      <c r="BX146" s="190">
        <v>43903</v>
      </c>
      <c r="BY146" s="190">
        <v>43903</v>
      </c>
      <c r="CR146" s="190">
        <v>43956</v>
      </c>
      <c r="CT146" t="s">
        <v>5781</v>
      </c>
      <c r="CU146" s="190">
        <v>43902</v>
      </c>
      <c r="CW146" s="190">
        <v>43902</v>
      </c>
      <c r="CX146" s="190">
        <v>43902</v>
      </c>
      <c r="DI146" t="str">
        <f t="shared" si="1"/>
        <v>Y</v>
      </c>
      <c r="DJ146" t="str">
        <f>_xlfn.IFNA(VLOOKUP(C146,'Order Lookup'!A:C,3,FALSE),"Other")</f>
        <v>ORDER</v>
      </c>
    </row>
    <row r="147" spans="1:114" x14ac:dyDescent="0.35">
      <c r="A147" t="s">
        <v>1836</v>
      </c>
      <c r="B147">
        <v>1902284713</v>
      </c>
      <c r="C147" t="s">
        <v>506</v>
      </c>
      <c r="D147" t="s">
        <v>779</v>
      </c>
      <c r="E147" t="s">
        <v>5943</v>
      </c>
      <c r="F147" t="s">
        <v>2221</v>
      </c>
      <c r="G147" s="190">
        <v>43851</v>
      </c>
      <c r="H147" s="190">
        <v>43955</v>
      </c>
      <c r="M147" t="s">
        <v>714</v>
      </c>
      <c r="N147" t="s">
        <v>4</v>
      </c>
      <c r="O147" t="s">
        <v>2225</v>
      </c>
      <c r="Q147" s="190">
        <v>43879</v>
      </c>
      <c r="R147" s="190">
        <v>43880</v>
      </c>
      <c r="T147">
        <v>74305</v>
      </c>
      <c r="U147">
        <v>0</v>
      </c>
      <c r="V147">
        <v>40.380000000000003</v>
      </c>
      <c r="W147">
        <v>30.65</v>
      </c>
      <c r="X147">
        <v>30.65</v>
      </c>
      <c r="Y147">
        <v>0</v>
      </c>
      <c r="AA147">
        <v>0</v>
      </c>
      <c r="AB147">
        <v>0</v>
      </c>
      <c r="AC147">
        <v>0</v>
      </c>
      <c r="AF147">
        <v>0</v>
      </c>
      <c r="AG147">
        <v>12033</v>
      </c>
      <c r="AH147">
        <v>16.193999999999999</v>
      </c>
      <c r="AI147">
        <v>7508.87</v>
      </c>
      <c r="AK147">
        <v>0</v>
      </c>
      <c r="BK147" t="s">
        <v>844</v>
      </c>
      <c r="BP147" t="s">
        <v>512</v>
      </c>
      <c r="BU147" t="s">
        <v>490</v>
      </c>
      <c r="BV147" s="190">
        <v>43903</v>
      </c>
      <c r="BX147" s="190">
        <v>43903</v>
      </c>
      <c r="BY147" s="190">
        <v>43903</v>
      </c>
      <c r="CH147">
        <v>43908</v>
      </c>
      <c r="CR147" s="190">
        <v>43955</v>
      </c>
      <c r="CS147" s="190"/>
      <c r="CT147" t="s">
        <v>1836</v>
      </c>
      <c r="CU147" s="190">
        <v>43902</v>
      </c>
      <c r="CW147" s="190">
        <v>43902</v>
      </c>
      <c r="CX147" s="190">
        <v>43902</v>
      </c>
      <c r="DI147" t="str">
        <f t="shared" si="1"/>
        <v>Y</v>
      </c>
      <c r="DJ147" t="str">
        <f>_xlfn.IFNA(VLOOKUP(C147,'Order Lookup'!A:C,3,FALSE),"Other")</f>
        <v>ORDER</v>
      </c>
    </row>
    <row r="148" spans="1:114" x14ac:dyDescent="0.35">
      <c r="A148" t="s">
        <v>1836</v>
      </c>
      <c r="B148">
        <v>1902284711</v>
      </c>
      <c r="C148" t="s">
        <v>506</v>
      </c>
      <c r="D148" t="s">
        <v>779</v>
      </c>
      <c r="E148" t="s">
        <v>5943</v>
      </c>
      <c r="F148" t="s">
        <v>2221</v>
      </c>
      <c r="G148" s="190">
        <v>43851</v>
      </c>
      <c r="H148">
        <v>43955</v>
      </c>
      <c r="M148" t="s">
        <v>714</v>
      </c>
      <c r="N148" t="s">
        <v>4</v>
      </c>
      <c r="O148" t="s">
        <v>2225</v>
      </c>
      <c r="Q148">
        <v>43879</v>
      </c>
      <c r="R148">
        <v>43880</v>
      </c>
      <c r="T148">
        <v>92508</v>
      </c>
      <c r="U148">
        <v>0</v>
      </c>
      <c r="V148">
        <v>50.28</v>
      </c>
      <c r="W148">
        <v>38.380000000000003</v>
      </c>
      <c r="X148">
        <v>38.380000000000003</v>
      </c>
      <c r="Y148">
        <v>0</v>
      </c>
      <c r="AA148">
        <v>0</v>
      </c>
      <c r="AB148">
        <v>0</v>
      </c>
      <c r="AC148">
        <v>0</v>
      </c>
      <c r="AF148">
        <v>0</v>
      </c>
      <c r="AG148">
        <v>14982</v>
      </c>
      <c r="AH148">
        <v>16.195</v>
      </c>
      <c r="AI148">
        <v>10289.780000000001</v>
      </c>
      <c r="AK148">
        <v>0</v>
      </c>
      <c r="BF148" t="s">
        <v>844</v>
      </c>
      <c r="BK148" t="s">
        <v>512</v>
      </c>
      <c r="BP148" t="s">
        <v>512</v>
      </c>
      <c r="BV148" s="190"/>
      <c r="BX148" s="190">
        <v>43889</v>
      </c>
      <c r="BY148" s="190">
        <v>43888</v>
      </c>
      <c r="CH148" s="190">
        <v>43892</v>
      </c>
      <c r="CR148" s="190">
        <v>43955</v>
      </c>
      <c r="CS148" s="190"/>
      <c r="CT148" t="s">
        <v>844</v>
      </c>
      <c r="CU148" s="190">
        <v>43888</v>
      </c>
      <c r="CW148" s="190">
        <v>43888</v>
      </c>
      <c r="CX148" s="190">
        <v>43888</v>
      </c>
      <c r="DI148" t="str">
        <f t="shared" si="1"/>
        <v>Y</v>
      </c>
      <c r="DJ148" t="str">
        <f>_xlfn.IFNA(VLOOKUP(C148,'Order Lookup'!A:C,3,FALSE),"Other")</f>
        <v>ORDER</v>
      </c>
    </row>
    <row r="149" spans="1:114" x14ac:dyDescent="0.35">
      <c r="A149" t="s">
        <v>1836</v>
      </c>
      <c r="B149">
        <v>1902284712</v>
      </c>
      <c r="C149" t="s">
        <v>506</v>
      </c>
      <c r="D149" t="s">
        <v>779</v>
      </c>
      <c r="E149" t="s">
        <v>5943</v>
      </c>
      <c r="F149" t="s">
        <v>2221</v>
      </c>
      <c r="G149" s="190">
        <v>43851</v>
      </c>
      <c r="H149">
        <v>43955</v>
      </c>
      <c r="M149" t="s">
        <v>714</v>
      </c>
      <c r="N149" t="s">
        <v>4</v>
      </c>
      <c r="O149" t="s">
        <v>2225</v>
      </c>
      <c r="Q149">
        <v>43879</v>
      </c>
      <c r="R149">
        <v>43880</v>
      </c>
      <c r="T149">
        <v>99910</v>
      </c>
      <c r="U149">
        <v>0</v>
      </c>
      <c r="V149">
        <v>54.3</v>
      </c>
      <c r="W149">
        <v>45.62</v>
      </c>
      <c r="X149">
        <v>45.62</v>
      </c>
      <c r="Y149">
        <v>0</v>
      </c>
      <c r="AA149">
        <v>0</v>
      </c>
      <c r="AB149">
        <v>0</v>
      </c>
      <c r="AC149">
        <v>0</v>
      </c>
      <c r="AF149">
        <v>0</v>
      </c>
      <c r="AG149">
        <v>16181</v>
      </c>
      <c r="AH149">
        <v>16.196000000000002</v>
      </c>
      <c r="AI149">
        <v>10240.780000000001</v>
      </c>
      <c r="AK149">
        <v>0</v>
      </c>
      <c r="BF149" t="s">
        <v>844</v>
      </c>
      <c r="BK149" t="s">
        <v>512</v>
      </c>
      <c r="BP149" t="s">
        <v>512</v>
      </c>
      <c r="BV149" s="190"/>
      <c r="BX149" s="190">
        <v>43896</v>
      </c>
      <c r="BY149" s="190">
        <v>43896</v>
      </c>
      <c r="CH149" s="190"/>
      <c r="CR149" s="190">
        <v>43955</v>
      </c>
      <c r="CS149" s="190"/>
      <c r="CT149" t="s">
        <v>844</v>
      </c>
      <c r="CU149" s="190">
        <v>43895</v>
      </c>
      <c r="CW149" s="190">
        <v>43895</v>
      </c>
      <c r="CX149" s="190">
        <v>43895</v>
      </c>
      <c r="DI149" t="str">
        <f t="shared" si="1"/>
        <v>Y</v>
      </c>
      <c r="DJ149" t="str">
        <f>_xlfn.IFNA(VLOOKUP(C149,'Order Lookup'!A:C,3,FALSE),"Other")</f>
        <v>ORDER</v>
      </c>
    </row>
    <row r="150" spans="1:114" x14ac:dyDescent="0.35">
      <c r="A150" t="s">
        <v>1836</v>
      </c>
      <c r="B150">
        <v>1901252415</v>
      </c>
      <c r="C150" t="s">
        <v>487</v>
      </c>
      <c r="D150" t="s">
        <v>711</v>
      </c>
      <c r="E150" t="s">
        <v>5907</v>
      </c>
      <c r="F150" t="s">
        <v>2221</v>
      </c>
      <c r="G150" s="190">
        <v>43892</v>
      </c>
      <c r="H150" s="190">
        <v>43899</v>
      </c>
      <c r="M150" t="s">
        <v>714</v>
      </c>
      <c r="N150" t="s">
        <v>4</v>
      </c>
      <c r="O150" t="s">
        <v>2225</v>
      </c>
      <c r="Q150" s="190"/>
      <c r="R150" s="190"/>
      <c r="S150" s="190"/>
      <c r="T150">
        <v>1</v>
      </c>
      <c r="U150">
        <v>0</v>
      </c>
      <c r="V150">
        <v>0</v>
      </c>
      <c r="W150">
        <v>0.05</v>
      </c>
      <c r="X150">
        <v>0.05</v>
      </c>
      <c r="Y150">
        <v>0</v>
      </c>
      <c r="AA150">
        <v>0</v>
      </c>
      <c r="AB150">
        <v>0</v>
      </c>
      <c r="AC150">
        <v>0</v>
      </c>
      <c r="AF150">
        <v>0</v>
      </c>
      <c r="AG150">
        <v>1</v>
      </c>
      <c r="AH150">
        <v>100</v>
      </c>
      <c r="AI150">
        <v>-101.41</v>
      </c>
      <c r="AK150">
        <v>0</v>
      </c>
      <c r="AR150" s="190"/>
      <c r="AS150" s="190"/>
      <c r="AT150" s="190"/>
      <c r="AW150" s="190"/>
      <c r="AX150" s="190"/>
      <c r="AY150" s="190"/>
      <c r="BB150" s="190"/>
      <c r="BC150" s="190"/>
      <c r="BD150" s="190"/>
      <c r="BF150" t="s">
        <v>5892</v>
      </c>
      <c r="BG150" s="190"/>
      <c r="BH150" s="190"/>
      <c r="BI150" s="190"/>
      <c r="BJ150" s="190"/>
      <c r="BK150" t="s">
        <v>5892</v>
      </c>
      <c r="BL150" s="190"/>
      <c r="BM150" s="190"/>
      <c r="BN150" s="190"/>
      <c r="BP150" t="s">
        <v>512</v>
      </c>
      <c r="BU150" t="s">
        <v>490</v>
      </c>
      <c r="BV150" s="190">
        <v>43893</v>
      </c>
      <c r="BX150" s="190">
        <v>43893</v>
      </c>
      <c r="BY150" s="190">
        <v>43893</v>
      </c>
      <c r="CA150" s="190"/>
      <c r="CB150" s="190"/>
      <c r="CC150" s="190"/>
      <c r="CD150" s="190"/>
      <c r="CH150" s="190"/>
      <c r="CR150" s="190">
        <v>43900</v>
      </c>
      <c r="CS150" s="190">
        <v>43902</v>
      </c>
      <c r="CT150" t="s">
        <v>5892</v>
      </c>
      <c r="CU150" s="190">
        <v>43893</v>
      </c>
      <c r="CW150" s="190">
        <v>43893</v>
      </c>
      <c r="CX150" s="190">
        <v>43892</v>
      </c>
      <c r="CZ150" s="190"/>
      <c r="DA150" s="190"/>
      <c r="DB150" s="190"/>
      <c r="DC150" s="190"/>
      <c r="DI150" t="str">
        <f t="shared" si="1"/>
        <v>Y</v>
      </c>
      <c r="DJ150" t="str">
        <f>_xlfn.IFNA(VLOOKUP(C150,'Order Lookup'!A:C,3,FALSE),"Other")</f>
        <v>ENPARTS</v>
      </c>
    </row>
    <row r="151" spans="1:114" x14ac:dyDescent="0.35">
      <c r="A151" t="s">
        <v>1836</v>
      </c>
      <c r="B151">
        <v>1900190122</v>
      </c>
      <c r="C151" t="s">
        <v>487</v>
      </c>
      <c r="D151" t="s">
        <v>697</v>
      </c>
      <c r="E151" t="s">
        <v>6864</v>
      </c>
      <c r="F151" t="s">
        <v>2221</v>
      </c>
      <c r="G151" s="190">
        <v>43901</v>
      </c>
      <c r="H151">
        <v>43907</v>
      </c>
      <c r="M151" t="s">
        <v>714</v>
      </c>
      <c r="N151" t="s">
        <v>4</v>
      </c>
      <c r="O151" t="s">
        <v>2225</v>
      </c>
      <c r="T151">
        <v>1</v>
      </c>
      <c r="U151">
        <v>0</v>
      </c>
      <c r="V151">
        <v>0</v>
      </c>
      <c r="W151">
        <v>0.11</v>
      </c>
      <c r="X151">
        <v>0.11</v>
      </c>
      <c r="Y151">
        <v>0</v>
      </c>
      <c r="AA151">
        <v>0</v>
      </c>
      <c r="AB151">
        <v>0</v>
      </c>
      <c r="AC151">
        <v>0</v>
      </c>
      <c r="AF151">
        <v>0</v>
      </c>
      <c r="AG151">
        <v>1</v>
      </c>
      <c r="AH151">
        <v>100</v>
      </c>
      <c r="AI151">
        <v>-202.83</v>
      </c>
      <c r="AK151">
        <v>0</v>
      </c>
      <c r="BF151" t="s">
        <v>844</v>
      </c>
      <c r="BK151" t="s">
        <v>512</v>
      </c>
      <c r="BP151" t="s">
        <v>512</v>
      </c>
      <c r="BV151" s="190"/>
      <c r="BX151" s="190"/>
      <c r="BY151" s="190">
        <v>43901</v>
      </c>
      <c r="CH151" s="190">
        <v>43906</v>
      </c>
      <c r="CR151" s="190">
        <v>43910</v>
      </c>
      <c r="CS151" s="190">
        <v>43908</v>
      </c>
      <c r="CT151" t="s">
        <v>844</v>
      </c>
      <c r="CU151" s="190">
        <v>43901</v>
      </c>
      <c r="CW151" s="190">
        <v>43901</v>
      </c>
      <c r="CX151" s="190">
        <v>43901</v>
      </c>
      <c r="DI151" t="str">
        <f t="shared" si="1"/>
        <v>Y</v>
      </c>
      <c r="DJ151" t="str">
        <f>_xlfn.IFNA(VLOOKUP(C151,'Order Lookup'!A:C,3,FALSE),"Other")</f>
        <v>ENPARTS</v>
      </c>
    </row>
    <row r="152" spans="1:114" x14ac:dyDescent="0.35">
      <c r="A152" t="s">
        <v>1836</v>
      </c>
      <c r="B152">
        <v>1901252416</v>
      </c>
      <c r="C152" t="s">
        <v>487</v>
      </c>
      <c r="D152" t="s">
        <v>711</v>
      </c>
      <c r="E152" t="s">
        <v>5907</v>
      </c>
      <c r="F152" t="s">
        <v>2221</v>
      </c>
      <c r="G152" s="190">
        <v>43902</v>
      </c>
      <c r="H152" s="190"/>
      <c r="L152" t="s">
        <v>114</v>
      </c>
      <c r="M152" t="s">
        <v>714</v>
      </c>
      <c r="N152" t="s">
        <v>4</v>
      </c>
      <c r="O152" t="s">
        <v>2225</v>
      </c>
      <c r="Q152" s="190"/>
      <c r="R152" s="190"/>
      <c r="T152">
        <v>1</v>
      </c>
      <c r="U152">
        <v>0</v>
      </c>
      <c r="V152">
        <v>0</v>
      </c>
      <c r="W152">
        <v>0.28999999999999998</v>
      </c>
      <c r="X152">
        <v>0.28999999999999998</v>
      </c>
      <c r="Y152">
        <v>0</v>
      </c>
      <c r="AA152">
        <v>0</v>
      </c>
      <c r="AB152">
        <v>0</v>
      </c>
      <c r="AC152">
        <v>0</v>
      </c>
      <c r="AF152">
        <v>0</v>
      </c>
      <c r="AG152">
        <v>1</v>
      </c>
      <c r="AH152">
        <v>100</v>
      </c>
      <c r="AI152">
        <v>-374.2</v>
      </c>
      <c r="AK152">
        <v>0</v>
      </c>
      <c r="AQ152" t="s">
        <v>5908</v>
      </c>
      <c r="AR152" s="190">
        <v>43902</v>
      </c>
      <c r="AS152" s="190">
        <v>43902</v>
      </c>
      <c r="AT152" s="190">
        <v>43902</v>
      </c>
      <c r="AU152">
        <v>43902</v>
      </c>
      <c r="AV152" t="s">
        <v>5908</v>
      </c>
      <c r="AW152" s="190"/>
      <c r="AX152" s="190"/>
      <c r="AY152" s="190">
        <v>43902</v>
      </c>
      <c r="AZ152">
        <v>43902</v>
      </c>
      <c r="BD152" s="190"/>
      <c r="BE152" s="190"/>
      <c r="BF152" t="s">
        <v>2287</v>
      </c>
      <c r="BG152" s="190">
        <v>43902</v>
      </c>
      <c r="BH152" s="190">
        <v>43902</v>
      </c>
      <c r="BI152" s="190">
        <v>43902</v>
      </c>
      <c r="BJ152" s="190">
        <v>43902</v>
      </c>
      <c r="BK152" t="s">
        <v>2287</v>
      </c>
      <c r="BL152" s="190">
        <v>43902</v>
      </c>
      <c r="BM152" s="190">
        <v>43902</v>
      </c>
      <c r="BN152" s="190">
        <v>43902</v>
      </c>
      <c r="BO152" s="190">
        <v>43902</v>
      </c>
      <c r="BU152" t="s">
        <v>490</v>
      </c>
      <c r="BV152" s="190">
        <v>43902</v>
      </c>
      <c r="BX152" s="190">
        <v>43902</v>
      </c>
      <c r="BY152" s="190">
        <v>43902</v>
      </c>
      <c r="CA152" s="190"/>
      <c r="CB152" s="190"/>
      <c r="CC152" s="190"/>
      <c r="CD152" s="190"/>
      <c r="CH152" s="190"/>
      <c r="CR152" s="190">
        <v>43909</v>
      </c>
      <c r="CS152">
        <v>43908</v>
      </c>
      <c r="CT152" t="s">
        <v>2287</v>
      </c>
      <c r="CU152" s="190">
        <v>43902</v>
      </c>
      <c r="CW152" s="190">
        <v>43902</v>
      </c>
      <c r="CX152" s="190">
        <v>43902</v>
      </c>
      <c r="CZ152" s="190"/>
      <c r="DA152" s="190"/>
      <c r="DB152" s="190"/>
      <c r="DC152" s="190"/>
      <c r="DI152" t="str">
        <f t="shared" si="1"/>
        <v>Y</v>
      </c>
      <c r="DJ152" t="str">
        <f>_xlfn.IFNA(VLOOKUP(C152,'Order Lookup'!A:C,3,FALSE),"Other")</f>
        <v>ENPARTS</v>
      </c>
    </row>
    <row r="153" spans="1:114" x14ac:dyDescent="0.35">
      <c r="A153" t="s">
        <v>1836</v>
      </c>
      <c r="B153">
        <v>1901252417</v>
      </c>
      <c r="C153" t="s">
        <v>487</v>
      </c>
      <c r="D153" t="s">
        <v>711</v>
      </c>
      <c r="E153" t="s">
        <v>5907</v>
      </c>
      <c r="F153" t="s">
        <v>2221</v>
      </c>
      <c r="G153" s="190">
        <v>43909</v>
      </c>
      <c r="H153" s="190">
        <v>43916</v>
      </c>
      <c r="L153" t="s">
        <v>114</v>
      </c>
      <c r="M153" t="s">
        <v>714</v>
      </c>
      <c r="N153" t="s">
        <v>4</v>
      </c>
      <c r="O153" t="s">
        <v>2225</v>
      </c>
      <c r="Q153" s="190"/>
      <c r="R153" s="190"/>
      <c r="T153">
        <v>1</v>
      </c>
      <c r="U153">
        <v>0</v>
      </c>
      <c r="V153">
        <v>0</v>
      </c>
      <c r="W153">
        <v>0.04</v>
      </c>
      <c r="X153">
        <v>0.04</v>
      </c>
      <c r="Y153">
        <v>0</v>
      </c>
      <c r="AA153">
        <v>0</v>
      </c>
      <c r="AB153">
        <v>0</v>
      </c>
      <c r="AC153">
        <v>0</v>
      </c>
      <c r="AF153">
        <v>0</v>
      </c>
      <c r="AG153">
        <v>1</v>
      </c>
      <c r="AH153">
        <v>100</v>
      </c>
      <c r="AI153">
        <v>0</v>
      </c>
      <c r="AK153">
        <v>0</v>
      </c>
      <c r="AQ153" t="s">
        <v>5908</v>
      </c>
      <c r="AR153">
        <v>43909</v>
      </c>
      <c r="AS153">
        <v>43909</v>
      </c>
      <c r="AT153">
        <v>43909</v>
      </c>
      <c r="AU153">
        <v>43909</v>
      </c>
      <c r="AV153" t="s">
        <v>5908</v>
      </c>
      <c r="AY153">
        <v>43909</v>
      </c>
      <c r="AZ153">
        <v>43909</v>
      </c>
      <c r="BF153" t="s">
        <v>2287</v>
      </c>
      <c r="BG153">
        <v>43909</v>
      </c>
      <c r="BH153">
        <v>43909</v>
      </c>
      <c r="BI153">
        <v>43909</v>
      </c>
      <c r="BJ153">
        <v>43909</v>
      </c>
      <c r="BK153" t="s">
        <v>2287</v>
      </c>
      <c r="BL153">
        <v>43909</v>
      </c>
      <c r="BM153">
        <v>43909</v>
      </c>
      <c r="BN153">
        <v>43909</v>
      </c>
      <c r="BO153">
        <v>43909</v>
      </c>
      <c r="BU153" t="s">
        <v>490</v>
      </c>
      <c r="BV153" s="190">
        <v>43909</v>
      </c>
      <c r="BX153" s="190">
        <v>43909</v>
      </c>
      <c r="BY153" s="190">
        <v>43909</v>
      </c>
      <c r="CH153" s="190">
        <v>43913</v>
      </c>
      <c r="CR153" s="190">
        <v>43921</v>
      </c>
      <c r="CT153" t="s">
        <v>2287</v>
      </c>
      <c r="CU153" s="190">
        <v>43909</v>
      </c>
      <c r="CW153" s="190">
        <v>43909</v>
      </c>
      <c r="CX153" s="190">
        <v>43909</v>
      </c>
      <c r="DI153" t="str">
        <f t="shared" si="1"/>
        <v>Y</v>
      </c>
      <c r="DJ153" t="str">
        <f>_xlfn.IFNA(VLOOKUP(C153,'Order Lookup'!A:C,3,FALSE),"Other")</f>
        <v>ENPARTS</v>
      </c>
    </row>
    <row r="154" spans="1:114" x14ac:dyDescent="0.35">
      <c r="A154" t="s">
        <v>2229</v>
      </c>
      <c r="B154">
        <v>1902584401</v>
      </c>
      <c r="C154" t="s">
        <v>600</v>
      </c>
      <c r="D154" t="s">
        <v>6865</v>
      </c>
      <c r="E154" t="s">
        <v>6866</v>
      </c>
      <c r="F154" t="s">
        <v>2221</v>
      </c>
      <c r="G154" s="190">
        <v>43803</v>
      </c>
      <c r="H154" s="190">
        <v>43923</v>
      </c>
      <c r="K154" t="s">
        <v>227</v>
      </c>
      <c r="L154" t="s">
        <v>5071</v>
      </c>
      <c r="M154" t="s">
        <v>361</v>
      </c>
      <c r="N154" t="s">
        <v>4</v>
      </c>
      <c r="O154" t="s">
        <v>5053</v>
      </c>
      <c r="Q154" s="190">
        <v>43811</v>
      </c>
      <c r="R154" s="190">
        <v>43811</v>
      </c>
      <c r="T154">
        <v>181841</v>
      </c>
      <c r="U154">
        <v>0</v>
      </c>
      <c r="V154">
        <v>40.89</v>
      </c>
      <c r="W154">
        <v>38.409999999999997</v>
      </c>
      <c r="X154">
        <v>38.409999999999997</v>
      </c>
      <c r="Y154">
        <v>256</v>
      </c>
      <c r="Z154">
        <v>256</v>
      </c>
      <c r="AA154">
        <v>232.5</v>
      </c>
      <c r="AB154">
        <v>0</v>
      </c>
      <c r="AC154">
        <v>232.5</v>
      </c>
      <c r="AD154">
        <v>36000</v>
      </c>
      <c r="AE154">
        <v>27600</v>
      </c>
      <c r="AF154">
        <v>0</v>
      </c>
      <c r="AG154">
        <v>40240.92</v>
      </c>
      <c r="AH154">
        <v>22.13</v>
      </c>
      <c r="AI154">
        <v>0</v>
      </c>
      <c r="AK154">
        <v>22.1</v>
      </c>
      <c r="AQ154" t="s">
        <v>654</v>
      </c>
      <c r="AR154">
        <v>43845</v>
      </c>
      <c r="AS154">
        <v>43845</v>
      </c>
      <c r="AT154">
        <v>43874</v>
      </c>
      <c r="AU154">
        <v>43871</v>
      </c>
      <c r="AV154" t="s">
        <v>680</v>
      </c>
      <c r="AW154">
        <v>43854</v>
      </c>
      <c r="AY154">
        <v>43857</v>
      </c>
      <c r="AZ154">
        <v>43857</v>
      </c>
      <c r="BA154" t="s">
        <v>654</v>
      </c>
      <c r="BB154">
        <v>43874</v>
      </c>
      <c r="BC154">
        <v>43874</v>
      </c>
      <c r="BD154">
        <v>43874</v>
      </c>
      <c r="BE154">
        <v>43865</v>
      </c>
      <c r="BF154" t="s">
        <v>1637</v>
      </c>
      <c r="BG154">
        <v>43878</v>
      </c>
      <c r="BH154">
        <v>43878</v>
      </c>
      <c r="BI154" s="190">
        <v>43887</v>
      </c>
      <c r="BJ154">
        <v>43887</v>
      </c>
      <c r="BK154" t="s">
        <v>846</v>
      </c>
      <c r="BL154">
        <v>43892</v>
      </c>
      <c r="BM154">
        <v>43892</v>
      </c>
      <c r="BN154" s="190">
        <v>43895</v>
      </c>
      <c r="BO154">
        <v>43895</v>
      </c>
      <c r="BU154" t="s">
        <v>490</v>
      </c>
      <c r="BV154" s="190">
        <v>43901</v>
      </c>
      <c r="BX154" s="190">
        <v>43901</v>
      </c>
      <c r="BY154" s="190">
        <v>43901</v>
      </c>
      <c r="BZ154" t="s">
        <v>1637</v>
      </c>
      <c r="CA154">
        <v>43899</v>
      </c>
      <c r="CB154">
        <v>43899</v>
      </c>
      <c r="CC154">
        <v>43899</v>
      </c>
      <c r="CD154">
        <v>43899</v>
      </c>
      <c r="CE154" t="s">
        <v>2229</v>
      </c>
      <c r="CF154">
        <v>43905</v>
      </c>
      <c r="CG154">
        <v>43905</v>
      </c>
      <c r="CH154" s="190">
        <v>43906</v>
      </c>
      <c r="CI154">
        <v>43905</v>
      </c>
      <c r="CJ154" t="s">
        <v>6636</v>
      </c>
      <c r="CR154" s="190">
        <v>43923</v>
      </c>
      <c r="CT154" t="s">
        <v>1637</v>
      </c>
      <c r="CU154" s="190">
        <v>43900</v>
      </c>
      <c r="CW154" s="190">
        <v>43900</v>
      </c>
      <c r="CX154" s="190">
        <v>43900</v>
      </c>
      <c r="CY154" t="s">
        <v>6538</v>
      </c>
      <c r="CZ154">
        <v>43811</v>
      </c>
      <c r="DA154">
        <v>43811</v>
      </c>
      <c r="DB154">
        <v>43839</v>
      </c>
      <c r="DC154">
        <v>43845</v>
      </c>
      <c r="DI154" t="str">
        <f t="shared" si="1"/>
        <v>Y</v>
      </c>
      <c r="DJ154" t="str">
        <f>_xlfn.IFNA(VLOOKUP(C154,'Order Lookup'!A:C,3,FALSE),"Other")</f>
        <v>ORDER</v>
      </c>
    </row>
    <row r="155" spans="1:114" x14ac:dyDescent="0.35">
      <c r="A155" t="s">
        <v>2223</v>
      </c>
      <c r="B155">
        <v>1901615609</v>
      </c>
      <c r="C155" t="s">
        <v>529</v>
      </c>
      <c r="D155" t="s">
        <v>6515</v>
      </c>
      <c r="E155" t="s">
        <v>6516</v>
      </c>
      <c r="F155" t="s">
        <v>2224</v>
      </c>
      <c r="G155" s="190">
        <v>43887</v>
      </c>
      <c r="H155" s="190"/>
      <c r="J155">
        <v>1183</v>
      </c>
      <c r="K155" t="s">
        <v>4</v>
      </c>
      <c r="L155" t="s">
        <v>5071</v>
      </c>
      <c r="M155" t="s">
        <v>361</v>
      </c>
      <c r="N155" t="s">
        <v>4</v>
      </c>
      <c r="O155" t="s">
        <v>5053</v>
      </c>
      <c r="Q155" s="190"/>
      <c r="R155" s="190"/>
      <c r="S155">
        <v>43899</v>
      </c>
      <c r="T155">
        <v>0</v>
      </c>
      <c r="U155">
        <v>0</v>
      </c>
      <c r="V155">
        <v>0</v>
      </c>
      <c r="W155">
        <v>0.52</v>
      </c>
      <c r="X155">
        <v>0.52</v>
      </c>
      <c r="Y155">
        <v>0</v>
      </c>
      <c r="AA155">
        <v>0</v>
      </c>
      <c r="AB155">
        <v>0</v>
      </c>
      <c r="AC155">
        <v>0</v>
      </c>
      <c r="AF155">
        <v>0</v>
      </c>
      <c r="AG155">
        <v>0</v>
      </c>
      <c r="AI155">
        <v>-901.28</v>
      </c>
      <c r="AK155">
        <v>0</v>
      </c>
      <c r="AQ155" t="s">
        <v>493</v>
      </c>
      <c r="AV155" t="s">
        <v>650</v>
      </c>
      <c r="BF155" t="s">
        <v>1876</v>
      </c>
      <c r="BG155">
        <v>43887</v>
      </c>
      <c r="BH155">
        <v>43887</v>
      </c>
      <c r="BI155">
        <v>43887</v>
      </c>
      <c r="BJ155">
        <v>43887</v>
      </c>
      <c r="BU155" t="s">
        <v>490</v>
      </c>
      <c r="BV155" s="190">
        <v>43888</v>
      </c>
      <c r="BX155" s="190">
        <v>43888</v>
      </c>
      <c r="BY155" s="190">
        <v>43888</v>
      </c>
      <c r="CH155" s="190">
        <v>43892</v>
      </c>
      <c r="CJ155" t="s">
        <v>650</v>
      </c>
      <c r="CR155" s="190">
        <v>43893</v>
      </c>
      <c r="CS155">
        <v>43892</v>
      </c>
      <c r="CT155" t="s">
        <v>1876</v>
      </c>
      <c r="CU155" s="190">
        <v>43888</v>
      </c>
      <c r="CW155" s="190">
        <v>43888</v>
      </c>
      <c r="CX155" s="190">
        <v>43888</v>
      </c>
      <c r="CY155" t="s">
        <v>698</v>
      </c>
      <c r="DI155" t="str">
        <f t="shared" si="1"/>
        <v>Y</v>
      </c>
      <c r="DJ155" t="str">
        <f>_xlfn.IFNA(VLOOKUP(C155,'Order Lookup'!A:C,3,FALSE),"Other")</f>
        <v>Other</v>
      </c>
    </row>
    <row r="156" spans="1:114" x14ac:dyDescent="0.35">
      <c r="A156" t="s">
        <v>6647</v>
      </c>
      <c r="B156">
        <v>1803299007</v>
      </c>
      <c r="C156" t="s">
        <v>487</v>
      </c>
      <c r="D156" t="s">
        <v>711</v>
      </c>
      <c r="E156" t="s">
        <v>6651</v>
      </c>
      <c r="F156" t="s">
        <v>2221</v>
      </c>
      <c r="G156" s="190">
        <v>43913</v>
      </c>
      <c r="H156" s="190">
        <v>43915</v>
      </c>
      <c r="K156" t="s">
        <v>114</v>
      </c>
      <c r="L156" t="s">
        <v>714</v>
      </c>
      <c r="N156" t="s">
        <v>4</v>
      </c>
      <c r="O156" t="s">
        <v>2225</v>
      </c>
      <c r="Q156" s="190"/>
      <c r="R156" s="190"/>
      <c r="T156">
        <v>1</v>
      </c>
      <c r="U156">
        <v>0</v>
      </c>
      <c r="V156">
        <v>0.04</v>
      </c>
      <c r="W156">
        <v>0.05</v>
      </c>
      <c r="X156">
        <v>0.05</v>
      </c>
      <c r="Y156">
        <v>0</v>
      </c>
      <c r="AA156">
        <v>0</v>
      </c>
      <c r="AB156">
        <v>0</v>
      </c>
      <c r="AC156">
        <v>0</v>
      </c>
      <c r="AF156">
        <v>0</v>
      </c>
      <c r="AG156">
        <v>-139</v>
      </c>
      <c r="AI156">
        <v>-129.62</v>
      </c>
      <c r="AK156">
        <v>0</v>
      </c>
      <c r="AQ156" t="s">
        <v>1523</v>
      </c>
      <c r="BG156" s="190"/>
      <c r="BH156" s="190"/>
      <c r="BI156" s="190"/>
      <c r="BJ156" s="190"/>
      <c r="BL156" s="190"/>
      <c r="BM156" s="190"/>
      <c r="BN156" s="190"/>
      <c r="BO156" s="190"/>
      <c r="BU156" t="s">
        <v>490</v>
      </c>
      <c r="BV156" s="190">
        <v>43914</v>
      </c>
      <c r="BX156" s="190">
        <v>43913</v>
      </c>
      <c r="BY156" s="190">
        <v>43913</v>
      </c>
      <c r="CH156" s="190"/>
      <c r="CR156" s="190">
        <v>43916</v>
      </c>
      <c r="CS156">
        <v>43917</v>
      </c>
      <c r="CT156" t="s">
        <v>5781</v>
      </c>
      <c r="CU156" s="190">
        <v>43913</v>
      </c>
      <c r="CW156" s="190">
        <v>43913</v>
      </c>
      <c r="CX156" s="190">
        <v>43913</v>
      </c>
      <c r="CY156" t="s">
        <v>6652</v>
      </c>
      <c r="DI156" t="str">
        <f t="shared" si="1"/>
        <v>Y</v>
      </c>
      <c r="DJ156" t="str">
        <f>_xlfn.IFNA(VLOOKUP(C156,'Order Lookup'!A:C,3,FALSE),"Other")</f>
        <v>ENPARTS</v>
      </c>
    </row>
    <row r="157" spans="1:114" x14ac:dyDescent="0.35">
      <c r="A157" t="s">
        <v>997</v>
      </c>
      <c r="B157">
        <v>1902258803</v>
      </c>
      <c r="C157" t="s">
        <v>855</v>
      </c>
      <c r="D157" t="s">
        <v>1008</v>
      </c>
      <c r="E157" t="s">
        <v>6867</v>
      </c>
      <c r="F157" t="s">
        <v>2221</v>
      </c>
      <c r="G157" s="190">
        <v>43861</v>
      </c>
      <c r="H157" s="190">
        <v>43920</v>
      </c>
      <c r="K157" t="s">
        <v>35</v>
      </c>
      <c r="L157" t="s">
        <v>309</v>
      </c>
      <c r="M157" t="s">
        <v>35</v>
      </c>
      <c r="N157" t="s">
        <v>35</v>
      </c>
      <c r="O157" t="s">
        <v>5044</v>
      </c>
      <c r="Q157" s="190">
        <v>43881</v>
      </c>
      <c r="R157" s="190">
        <v>43881</v>
      </c>
      <c r="T157">
        <v>66669</v>
      </c>
      <c r="U157">
        <v>0</v>
      </c>
      <c r="V157">
        <v>16.600000000000001</v>
      </c>
      <c r="W157">
        <v>16.72</v>
      </c>
      <c r="X157">
        <v>16.72</v>
      </c>
      <c r="Y157">
        <v>16</v>
      </c>
      <c r="AA157">
        <v>19</v>
      </c>
      <c r="AB157">
        <v>0</v>
      </c>
      <c r="AC157">
        <v>19</v>
      </c>
      <c r="AD157">
        <v>2400</v>
      </c>
      <c r="AE157">
        <v>2000</v>
      </c>
      <c r="AF157">
        <v>0</v>
      </c>
      <c r="AG157">
        <v>15835.04</v>
      </c>
      <c r="AH157">
        <v>23.751999999999999</v>
      </c>
      <c r="AI157">
        <v>-0.02</v>
      </c>
      <c r="AK157">
        <v>0</v>
      </c>
      <c r="AQ157" t="s">
        <v>971</v>
      </c>
      <c r="AV157" t="s">
        <v>951</v>
      </c>
      <c r="BF157" t="s">
        <v>6868</v>
      </c>
      <c r="BG157" s="190">
        <v>43872</v>
      </c>
      <c r="BH157" s="190">
        <v>43872</v>
      </c>
      <c r="BI157" s="190">
        <v>43875</v>
      </c>
      <c r="BJ157" s="190">
        <v>43895</v>
      </c>
      <c r="BK157" t="s">
        <v>6869</v>
      </c>
      <c r="BL157" s="190">
        <v>43878</v>
      </c>
      <c r="BM157" s="190"/>
      <c r="BN157" s="190">
        <v>43878</v>
      </c>
      <c r="BO157" s="190">
        <v>43895</v>
      </c>
      <c r="BU157" t="s">
        <v>490</v>
      </c>
      <c r="BV157" s="190">
        <v>43896</v>
      </c>
      <c r="BX157" s="190">
        <v>43896</v>
      </c>
      <c r="BY157" s="190">
        <v>43895</v>
      </c>
      <c r="BZ157" t="s">
        <v>6868</v>
      </c>
      <c r="CA157">
        <v>43895</v>
      </c>
      <c r="CC157">
        <v>43895</v>
      </c>
      <c r="CD157">
        <v>43895</v>
      </c>
      <c r="CH157" s="190">
        <v>43899</v>
      </c>
      <c r="CJ157" t="s">
        <v>983</v>
      </c>
      <c r="CR157" s="190">
        <v>43920</v>
      </c>
      <c r="CT157" t="s">
        <v>6868</v>
      </c>
      <c r="CU157" s="190">
        <v>43895</v>
      </c>
      <c r="CW157" s="190">
        <v>43895</v>
      </c>
      <c r="CX157" s="190">
        <v>43895</v>
      </c>
      <c r="CY157" t="s">
        <v>997</v>
      </c>
      <c r="DI157" t="str">
        <f t="shared" si="1"/>
        <v>Y</v>
      </c>
      <c r="DJ157" t="str">
        <f>_xlfn.IFNA(VLOOKUP(C157,'Order Lookup'!A:C,3,FALSE),"Other")</f>
        <v>ORDER</v>
      </c>
    </row>
    <row r="158" spans="1:114" x14ac:dyDescent="0.35">
      <c r="A158" t="s">
        <v>6549</v>
      </c>
      <c r="B158">
        <v>2000104501</v>
      </c>
      <c r="C158" t="s">
        <v>855</v>
      </c>
      <c r="D158" t="s">
        <v>6870</v>
      </c>
      <c r="E158" t="s">
        <v>6871</v>
      </c>
      <c r="F158" t="s">
        <v>2221</v>
      </c>
      <c r="G158" s="190">
        <v>43847</v>
      </c>
      <c r="H158" s="190">
        <v>43931</v>
      </c>
      <c r="K158" t="s">
        <v>35</v>
      </c>
      <c r="L158" t="s">
        <v>343</v>
      </c>
      <c r="M158" t="s">
        <v>35</v>
      </c>
      <c r="N158" t="s">
        <v>35</v>
      </c>
      <c r="O158" t="s">
        <v>5053</v>
      </c>
      <c r="Q158" s="190">
        <v>43854</v>
      </c>
      <c r="R158" s="190">
        <v>43854</v>
      </c>
      <c r="T158">
        <v>56321</v>
      </c>
      <c r="U158">
        <v>0</v>
      </c>
      <c r="V158">
        <v>16.98</v>
      </c>
      <c r="W158">
        <v>14.82</v>
      </c>
      <c r="X158">
        <v>14.82</v>
      </c>
      <c r="Y158">
        <v>122.77</v>
      </c>
      <c r="AA158">
        <v>97.25</v>
      </c>
      <c r="AB158">
        <v>7</v>
      </c>
      <c r="AC158">
        <v>104.25</v>
      </c>
      <c r="AD158">
        <v>28362.58</v>
      </c>
      <c r="AE158">
        <v>13505.99</v>
      </c>
      <c r="AF158">
        <v>0</v>
      </c>
      <c r="AG158">
        <v>9799.92</v>
      </c>
      <c r="AH158">
        <v>17.399999999999999</v>
      </c>
      <c r="AI158">
        <v>0</v>
      </c>
      <c r="AK158">
        <v>24.4</v>
      </c>
      <c r="AQ158" t="s">
        <v>935</v>
      </c>
      <c r="AR158">
        <v>43868</v>
      </c>
      <c r="AS158">
        <v>43868</v>
      </c>
      <c r="AT158">
        <v>43875</v>
      </c>
      <c r="AU158">
        <v>43875</v>
      </c>
      <c r="AV158" t="s">
        <v>983</v>
      </c>
      <c r="AW158">
        <v>43874</v>
      </c>
      <c r="AX158">
        <v>43878</v>
      </c>
      <c r="AY158">
        <v>43874</v>
      </c>
      <c r="AZ158">
        <v>43878</v>
      </c>
      <c r="BA158" t="s">
        <v>982</v>
      </c>
      <c r="BD158">
        <v>43882</v>
      </c>
      <c r="BE158">
        <v>43874</v>
      </c>
      <c r="BF158" t="s">
        <v>5910</v>
      </c>
      <c r="BG158" s="190">
        <v>43889</v>
      </c>
      <c r="BH158" s="190">
        <v>43890</v>
      </c>
      <c r="BI158" s="190">
        <v>43900</v>
      </c>
      <c r="BJ158" s="190">
        <v>43899</v>
      </c>
      <c r="BK158" t="s">
        <v>6741</v>
      </c>
      <c r="BL158" s="190">
        <v>43899</v>
      </c>
      <c r="BM158" s="190"/>
      <c r="BN158" s="190">
        <v>43907</v>
      </c>
      <c r="BO158" s="190"/>
      <c r="BU158" t="s">
        <v>490</v>
      </c>
      <c r="BV158" s="190">
        <v>43910</v>
      </c>
      <c r="BX158" s="190">
        <v>43910</v>
      </c>
      <c r="BY158" s="190">
        <v>43910</v>
      </c>
      <c r="BZ158" t="s">
        <v>5910</v>
      </c>
      <c r="CA158">
        <v>43906</v>
      </c>
      <c r="CC158">
        <v>43907</v>
      </c>
      <c r="CH158" s="190">
        <v>43915</v>
      </c>
      <c r="CJ158" t="s">
        <v>983</v>
      </c>
      <c r="CR158" s="190">
        <v>43928</v>
      </c>
      <c r="CT158" t="s">
        <v>5910</v>
      </c>
      <c r="CU158" s="190">
        <v>43909</v>
      </c>
      <c r="CW158" s="190">
        <v>43909</v>
      </c>
      <c r="CX158" s="190">
        <v>43909</v>
      </c>
      <c r="CY158" t="s">
        <v>982</v>
      </c>
      <c r="CZ158">
        <v>43852</v>
      </c>
      <c r="DA158">
        <v>43852</v>
      </c>
      <c r="DB158">
        <v>43859</v>
      </c>
      <c r="DI158" t="str">
        <f t="shared" si="1"/>
        <v>Y</v>
      </c>
      <c r="DJ158" t="str">
        <f>_xlfn.IFNA(VLOOKUP(C158,'Order Lookup'!A:C,3,FALSE),"Other")</f>
        <v>ORDER</v>
      </c>
    </row>
    <row r="159" spans="1:114" x14ac:dyDescent="0.35">
      <c r="A159" t="s">
        <v>6549</v>
      </c>
      <c r="B159">
        <v>2000103101</v>
      </c>
      <c r="C159" t="s">
        <v>855</v>
      </c>
      <c r="D159" t="s">
        <v>6870</v>
      </c>
      <c r="E159" t="s">
        <v>6872</v>
      </c>
      <c r="F159" t="s">
        <v>2221</v>
      </c>
      <c r="G159" s="190">
        <v>43847</v>
      </c>
      <c r="H159" s="190">
        <v>43924</v>
      </c>
      <c r="K159" t="s">
        <v>35</v>
      </c>
      <c r="L159" t="s">
        <v>343</v>
      </c>
      <c r="M159" t="s">
        <v>35</v>
      </c>
      <c r="N159" t="s">
        <v>35</v>
      </c>
      <c r="O159" t="s">
        <v>5053</v>
      </c>
      <c r="Q159" s="190">
        <v>43854</v>
      </c>
      <c r="R159" s="190">
        <v>43854</v>
      </c>
      <c r="T159">
        <v>127483.36</v>
      </c>
      <c r="U159">
        <v>0</v>
      </c>
      <c r="V159">
        <v>51.44</v>
      </c>
      <c r="W159">
        <v>53.08</v>
      </c>
      <c r="X159">
        <v>52.85</v>
      </c>
      <c r="Y159">
        <v>100.23</v>
      </c>
      <c r="AA159">
        <v>271.14999999999998</v>
      </c>
      <c r="AB159">
        <v>0</v>
      </c>
      <c r="AC159">
        <v>271.14999999999998</v>
      </c>
      <c r="AD159">
        <v>23153.13</v>
      </c>
      <c r="AE159">
        <v>11025</v>
      </c>
      <c r="AF159">
        <v>0</v>
      </c>
      <c r="AG159">
        <v>28770.880000000001</v>
      </c>
      <c r="AH159">
        <v>22.568000000000001</v>
      </c>
      <c r="AI159">
        <v>36118.71</v>
      </c>
      <c r="AK159">
        <v>23.7</v>
      </c>
      <c r="AQ159" t="s">
        <v>935</v>
      </c>
      <c r="AR159">
        <v>43860</v>
      </c>
      <c r="AS159">
        <v>43860</v>
      </c>
      <c r="AT159">
        <v>43867</v>
      </c>
      <c r="AU159">
        <v>43874</v>
      </c>
      <c r="AV159" t="s">
        <v>983</v>
      </c>
      <c r="AW159">
        <v>43866</v>
      </c>
      <c r="AY159">
        <v>43866</v>
      </c>
      <c r="AZ159">
        <v>43871</v>
      </c>
      <c r="BA159" t="s">
        <v>982</v>
      </c>
      <c r="BD159">
        <v>43878</v>
      </c>
      <c r="BE159">
        <v>43879</v>
      </c>
      <c r="BF159" t="s">
        <v>6741</v>
      </c>
      <c r="BG159" s="190">
        <v>43871</v>
      </c>
      <c r="BH159" s="190">
        <v>43871</v>
      </c>
      <c r="BI159" s="190">
        <v>43902</v>
      </c>
      <c r="BJ159" s="190">
        <v>43902</v>
      </c>
      <c r="BK159" t="s">
        <v>6741</v>
      </c>
      <c r="BL159" s="190">
        <v>43885</v>
      </c>
      <c r="BM159" s="190">
        <v>43885</v>
      </c>
      <c r="BN159" s="190">
        <v>43902</v>
      </c>
      <c r="BO159" s="190">
        <v>43902</v>
      </c>
      <c r="BU159" t="s">
        <v>490</v>
      </c>
      <c r="BV159" s="190">
        <v>43903</v>
      </c>
      <c r="BX159" s="190">
        <v>43903</v>
      </c>
      <c r="BY159" s="190">
        <v>43906</v>
      </c>
      <c r="BZ159" t="s">
        <v>6741</v>
      </c>
      <c r="CA159">
        <v>43912</v>
      </c>
      <c r="CB159">
        <v>43912</v>
      </c>
      <c r="CC159">
        <v>43912</v>
      </c>
      <c r="CD159">
        <v>43912</v>
      </c>
      <c r="CH159" s="190">
        <v>43909</v>
      </c>
      <c r="CJ159" t="s">
        <v>983</v>
      </c>
      <c r="CR159" s="190">
        <v>43915</v>
      </c>
      <c r="CS159">
        <v>43917</v>
      </c>
      <c r="CT159" t="s">
        <v>6741</v>
      </c>
      <c r="CU159" s="190">
        <v>43902</v>
      </c>
      <c r="CW159" s="190">
        <v>43902</v>
      </c>
      <c r="CX159" s="190">
        <v>43903</v>
      </c>
      <c r="CY159" t="s">
        <v>1375</v>
      </c>
      <c r="CZ159">
        <v>43850</v>
      </c>
      <c r="DA159">
        <v>43850</v>
      </c>
      <c r="DB159">
        <v>43854</v>
      </c>
      <c r="DI159" t="str">
        <f t="shared" si="1"/>
        <v>N</v>
      </c>
      <c r="DJ159" t="str">
        <f>_xlfn.IFNA(VLOOKUP(C159,'Order Lookup'!A:C,3,FALSE),"Other")</f>
        <v>ORDER</v>
      </c>
    </row>
    <row r="160" spans="1:114" x14ac:dyDescent="0.35">
      <c r="A160" t="s">
        <v>6549</v>
      </c>
      <c r="B160">
        <v>1900773823</v>
      </c>
      <c r="C160" t="s">
        <v>859</v>
      </c>
      <c r="D160" t="s">
        <v>6653</v>
      </c>
      <c r="E160" t="s">
        <v>6654</v>
      </c>
      <c r="F160" t="s">
        <v>2221</v>
      </c>
      <c r="G160" s="190">
        <v>43895</v>
      </c>
      <c r="H160" s="190"/>
      <c r="K160" t="s">
        <v>35</v>
      </c>
      <c r="L160" t="s">
        <v>35</v>
      </c>
      <c r="M160" t="s">
        <v>35</v>
      </c>
      <c r="N160" t="s">
        <v>35</v>
      </c>
      <c r="O160" t="s">
        <v>5048</v>
      </c>
      <c r="Q160" s="190"/>
      <c r="R160" s="190"/>
      <c r="T160">
        <v>618</v>
      </c>
      <c r="U160">
        <v>0</v>
      </c>
      <c r="V160">
        <v>0</v>
      </c>
      <c r="W160">
        <v>0.16</v>
      </c>
      <c r="X160">
        <v>0.16</v>
      </c>
      <c r="Y160">
        <v>0</v>
      </c>
      <c r="AA160">
        <v>0</v>
      </c>
      <c r="AB160">
        <v>0</v>
      </c>
      <c r="AC160">
        <v>0</v>
      </c>
      <c r="AF160">
        <v>0</v>
      </c>
      <c r="AG160">
        <v>0</v>
      </c>
      <c r="AI160">
        <v>-457.72</v>
      </c>
      <c r="AK160">
        <v>0</v>
      </c>
      <c r="AQ160" t="s">
        <v>983</v>
      </c>
      <c r="AV160" t="s">
        <v>1891</v>
      </c>
      <c r="BF160" t="s">
        <v>984</v>
      </c>
      <c r="BG160" s="190">
        <v>43895</v>
      </c>
      <c r="BH160" s="190">
        <v>43895</v>
      </c>
      <c r="BI160" s="190">
        <v>43895</v>
      </c>
      <c r="BJ160" s="190">
        <v>43895</v>
      </c>
      <c r="BK160" t="s">
        <v>984</v>
      </c>
      <c r="BL160" s="190">
        <v>43895</v>
      </c>
      <c r="BM160" s="190">
        <v>43895</v>
      </c>
      <c r="BN160" s="190">
        <v>43895</v>
      </c>
      <c r="BO160" s="190">
        <v>43895</v>
      </c>
      <c r="BU160" t="s">
        <v>490</v>
      </c>
      <c r="BV160" s="190">
        <v>43895</v>
      </c>
      <c r="BX160" s="190">
        <v>43895</v>
      </c>
      <c r="BY160" s="190">
        <v>43895</v>
      </c>
      <c r="CH160" s="190">
        <v>43899</v>
      </c>
      <c r="CR160" s="190">
        <v>43900</v>
      </c>
      <c r="CS160">
        <v>43900</v>
      </c>
      <c r="CT160" t="s">
        <v>985</v>
      </c>
      <c r="CU160" s="190">
        <v>43895</v>
      </c>
      <c r="CW160" s="190">
        <v>43895</v>
      </c>
      <c r="CX160" s="190">
        <v>43895</v>
      </c>
      <c r="CY160" t="s">
        <v>1375</v>
      </c>
      <c r="DI160" t="str">
        <f t="shared" si="1"/>
        <v>Y</v>
      </c>
      <c r="DJ160" t="str">
        <f>_xlfn.IFNA(VLOOKUP(C160,'Order Lookup'!A:C,3,FALSE),"Other")</f>
        <v>Other</v>
      </c>
    </row>
    <row r="161" spans="1:114" x14ac:dyDescent="0.35">
      <c r="A161" t="s">
        <v>6549</v>
      </c>
      <c r="B161">
        <v>1900773825</v>
      </c>
      <c r="C161" t="s">
        <v>854</v>
      </c>
      <c r="D161" t="s">
        <v>6653</v>
      </c>
      <c r="E161" t="s">
        <v>6654</v>
      </c>
      <c r="F161" t="s">
        <v>2221</v>
      </c>
      <c r="G161" s="190">
        <v>43915</v>
      </c>
      <c r="H161" s="190"/>
      <c r="K161" t="s">
        <v>35</v>
      </c>
      <c r="L161" t="s">
        <v>35</v>
      </c>
      <c r="M161" t="s">
        <v>35</v>
      </c>
      <c r="N161" t="s">
        <v>35</v>
      </c>
      <c r="O161" t="s">
        <v>5048</v>
      </c>
      <c r="Q161" s="190"/>
      <c r="R161" s="190"/>
      <c r="T161">
        <v>484.02</v>
      </c>
      <c r="U161">
        <v>0</v>
      </c>
      <c r="V161">
        <v>0.04</v>
      </c>
      <c r="W161">
        <v>0.03</v>
      </c>
      <c r="X161">
        <v>0.03</v>
      </c>
      <c r="Y161">
        <v>0</v>
      </c>
      <c r="AA161">
        <v>0</v>
      </c>
      <c r="AB161">
        <v>0</v>
      </c>
      <c r="AC161">
        <v>0</v>
      </c>
      <c r="AF161">
        <v>0</v>
      </c>
      <c r="AG161">
        <v>143.54</v>
      </c>
      <c r="AH161">
        <v>29.655999999999999</v>
      </c>
      <c r="AI161">
        <v>0</v>
      </c>
      <c r="AK161">
        <v>0</v>
      </c>
      <c r="AQ161" t="s">
        <v>983</v>
      </c>
      <c r="AV161" t="s">
        <v>1891</v>
      </c>
      <c r="BG161" s="190"/>
      <c r="BH161" s="190"/>
      <c r="BI161" s="190"/>
      <c r="BJ161" s="190"/>
      <c r="BL161" s="190"/>
      <c r="BM161" s="190"/>
      <c r="BN161" s="190"/>
      <c r="BO161" s="190"/>
      <c r="BU161" t="s">
        <v>490</v>
      </c>
      <c r="BV161" s="190">
        <v>43916</v>
      </c>
      <c r="BX161" s="190">
        <v>43916</v>
      </c>
      <c r="BY161" s="190">
        <v>43916</v>
      </c>
      <c r="CH161" s="190">
        <v>43920</v>
      </c>
      <c r="CR161" s="190">
        <v>43923</v>
      </c>
      <c r="CT161" t="s">
        <v>985</v>
      </c>
      <c r="CU161" s="190">
        <v>43915</v>
      </c>
      <c r="CW161" s="190">
        <v>43915</v>
      </c>
      <c r="CX161" s="190">
        <v>43915</v>
      </c>
      <c r="CY161" t="s">
        <v>1375</v>
      </c>
      <c r="DI161" t="str">
        <f t="shared" si="1"/>
        <v>Y</v>
      </c>
      <c r="DJ161" t="str">
        <f>_xlfn.IFNA(VLOOKUP(C161,'Order Lookup'!A:C,3,FALSE),"Other")</f>
        <v>ENPARTS</v>
      </c>
    </row>
    <row r="162" spans="1:114" x14ac:dyDescent="0.35">
      <c r="A162" t="s">
        <v>1017</v>
      </c>
      <c r="B162">
        <v>2000452901</v>
      </c>
      <c r="C162" t="s">
        <v>855</v>
      </c>
      <c r="D162" t="s">
        <v>879</v>
      </c>
      <c r="E162" t="s">
        <v>6873</v>
      </c>
      <c r="F162" t="s">
        <v>2221</v>
      </c>
      <c r="G162" s="190">
        <v>43895</v>
      </c>
      <c r="H162" s="190">
        <v>43941</v>
      </c>
      <c r="M162" t="s">
        <v>35</v>
      </c>
      <c r="N162" t="s">
        <v>35</v>
      </c>
      <c r="Q162" s="190">
        <v>43909</v>
      </c>
      <c r="R162" s="190">
        <v>43910</v>
      </c>
      <c r="T162">
        <v>18969.939999999999</v>
      </c>
      <c r="U162">
        <v>0</v>
      </c>
      <c r="V162">
        <v>4.51</v>
      </c>
      <c r="W162">
        <v>4.42</v>
      </c>
      <c r="X162">
        <v>4.42</v>
      </c>
      <c r="Y162">
        <v>0</v>
      </c>
      <c r="AA162">
        <v>0</v>
      </c>
      <c r="AB162">
        <v>0</v>
      </c>
      <c r="AC162">
        <v>0</v>
      </c>
      <c r="AF162">
        <v>0</v>
      </c>
      <c r="AG162">
        <v>7699.39</v>
      </c>
      <c r="AH162">
        <v>40.587000000000003</v>
      </c>
      <c r="AI162">
        <v>0</v>
      </c>
      <c r="AK162">
        <v>0</v>
      </c>
      <c r="BG162" s="190"/>
      <c r="BH162" s="190"/>
      <c r="BI162" s="190"/>
      <c r="BJ162" s="190"/>
      <c r="BK162" t="s">
        <v>1017</v>
      </c>
      <c r="BL162" s="190">
        <v>43909</v>
      </c>
      <c r="BM162" s="190">
        <v>43909</v>
      </c>
      <c r="BN162" s="190">
        <v>43909</v>
      </c>
      <c r="BO162" s="190">
        <v>43909</v>
      </c>
      <c r="BP162" t="s">
        <v>1017</v>
      </c>
      <c r="BQ162">
        <v>43909</v>
      </c>
      <c r="BR162">
        <v>43909</v>
      </c>
      <c r="BS162">
        <v>43909</v>
      </c>
      <c r="BT162">
        <v>43909</v>
      </c>
      <c r="BU162" t="s">
        <v>490</v>
      </c>
      <c r="BV162" s="190">
        <v>43913</v>
      </c>
      <c r="BX162" s="190">
        <v>43913</v>
      </c>
      <c r="BY162" s="190">
        <v>43910</v>
      </c>
      <c r="CH162" s="190">
        <v>43915</v>
      </c>
      <c r="CR162" s="190">
        <v>43941</v>
      </c>
      <c r="CT162" t="s">
        <v>985</v>
      </c>
      <c r="CU162" s="190">
        <v>43909</v>
      </c>
      <c r="CW162" s="190">
        <v>43909</v>
      </c>
      <c r="CX162" s="190">
        <v>43909</v>
      </c>
      <c r="DI162" t="str">
        <f t="shared" si="1"/>
        <v>Y</v>
      </c>
      <c r="DJ162" t="str">
        <f>_xlfn.IFNA(VLOOKUP(C162,'Order Lookup'!A:C,3,FALSE),"Other")</f>
        <v>ORDER</v>
      </c>
    </row>
    <row r="163" spans="1:114" x14ac:dyDescent="0.35">
      <c r="A163" t="s">
        <v>1017</v>
      </c>
      <c r="B163">
        <v>2000586301</v>
      </c>
      <c r="C163" t="s">
        <v>854</v>
      </c>
      <c r="D163" t="s">
        <v>879</v>
      </c>
      <c r="E163" t="s">
        <v>6874</v>
      </c>
      <c r="F163" t="s">
        <v>2221</v>
      </c>
      <c r="G163" s="190">
        <v>43913</v>
      </c>
      <c r="H163" s="190"/>
      <c r="M163" t="s">
        <v>35</v>
      </c>
      <c r="N163" t="s">
        <v>35</v>
      </c>
      <c r="Q163" s="190"/>
      <c r="R163" s="190"/>
      <c r="T163">
        <v>1470.11</v>
      </c>
      <c r="U163">
        <v>0</v>
      </c>
      <c r="V163">
        <v>0.18</v>
      </c>
      <c r="W163">
        <v>0.18</v>
      </c>
      <c r="X163">
        <v>0.18</v>
      </c>
      <c r="Y163">
        <v>0</v>
      </c>
      <c r="AA163">
        <v>0</v>
      </c>
      <c r="AB163">
        <v>0</v>
      </c>
      <c r="AC163">
        <v>0</v>
      </c>
      <c r="AF163">
        <v>0</v>
      </c>
      <c r="AG163">
        <v>389.35</v>
      </c>
      <c r="AH163">
        <v>26.484000000000002</v>
      </c>
      <c r="AI163">
        <v>0</v>
      </c>
      <c r="AK163">
        <v>0</v>
      </c>
      <c r="BG163" s="190"/>
      <c r="BH163" s="190"/>
      <c r="BI163" s="190"/>
      <c r="BJ163" s="190"/>
      <c r="BL163" s="190"/>
      <c r="BM163" s="190"/>
      <c r="BN163" s="190"/>
      <c r="BO163" s="190"/>
      <c r="BU163" t="s">
        <v>490</v>
      </c>
      <c r="BV163" s="190">
        <v>43915</v>
      </c>
      <c r="BX163" s="190">
        <v>43915</v>
      </c>
      <c r="BY163" s="190">
        <v>43915</v>
      </c>
      <c r="CH163" s="190">
        <v>43920</v>
      </c>
      <c r="CR163" s="190">
        <v>43922</v>
      </c>
      <c r="CT163" t="s">
        <v>985</v>
      </c>
      <c r="CU163" s="190">
        <v>43915</v>
      </c>
      <c r="CW163" s="190">
        <v>43915</v>
      </c>
      <c r="CX163" s="190">
        <v>43915</v>
      </c>
      <c r="DI163" t="str">
        <f t="shared" si="1"/>
        <v>Y</v>
      </c>
      <c r="DJ163" t="str">
        <f>_xlfn.IFNA(VLOOKUP(C163,'Order Lookup'!A:C,3,FALSE),"Other")</f>
        <v>ENPARTS</v>
      </c>
    </row>
    <row r="164" spans="1:114" x14ac:dyDescent="0.35">
      <c r="A164" t="s">
        <v>1111</v>
      </c>
      <c r="B164">
        <v>1803931916</v>
      </c>
      <c r="C164" t="s">
        <v>854</v>
      </c>
      <c r="D164" t="s">
        <v>2019</v>
      </c>
      <c r="E164" t="s">
        <v>6518</v>
      </c>
      <c r="F164" t="s">
        <v>2221</v>
      </c>
      <c r="G164" s="190">
        <v>43894</v>
      </c>
      <c r="H164" s="190"/>
      <c r="K164" t="s">
        <v>343</v>
      </c>
      <c r="L164" t="s">
        <v>343</v>
      </c>
      <c r="M164" t="s">
        <v>162</v>
      </c>
      <c r="N164" t="s">
        <v>35</v>
      </c>
      <c r="O164" t="s">
        <v>5055</v>
      </c>
      <c r="Q164" s="190"/>
      <c r="R164" s="190"/>
      <c r="T164">
        <v>1666.73</v>
      </c>
      <c r="U164">
        <v>1666.73</v>
      </c>
      <c r="V164">
        <v>0.17</v>
      </c>
      <c r="W164">
        <v>0.17</v>
      </c>
      <c r="X164">
        <v>0.17</v>
      </c>
      <c r="Y164">
        <v>0</v>
      </c>
      <c r="AA164">
        <v>0</v>
      </c>
      <c r="AB164">
        <v>0</v>
      </c>
      <c r="AC164">
        <v>0</v>
      </c>
      <c r="AF164">
        <v>0</v>
      </c>
      <c r="AG164">
        <v>500.73</v>
      </c>
      <c r="AH164">
        <v>30.042999999999999</v>
      </c>
      <c r="AI164">
        <v>471.04</v>
      </c>
      <c r="AJ164">
        <v>28.260999999999999</v>
      </c>
      <c r="AK164">
        <v>0</v>
      </c>
      <c r="AQ164" t="s">
        <v>950</v>
      </c>
      <c r="AV164" t="s">
        <v>1078</v>
      </c>
      <c r="BG164" s="190"/>
      <c r="BH164" s="190"/>
      <c r="BI164" s="190"/>
      <c r="BJ164" s="190"/>
      <c r="BL164" s="190"/>
      <c r="BM164" s="190"/>
      <c r="BN164" s="190"/>
      <c r="BO164" s="190"/>
      <c r="BU164" t="s">
        <v>490</v>
      </c>
      <c r="BV164" s="190">
        <v>43894</v>
      </c>
      <c r="BX164" s="190">
        <v>43894</v>
      </c>
      <c r="BY164" s="190">
        <v>43894</v>
      </c>
      <c r="CH164" s="190">
        <v>43899</v>
      </c>
      <c r="CJ164" t="s">
        <v>956</v>
      </c>
      <c r="CR164" s="190">
        <v>43901</v>
      </c>
      <c r="CS164">
        <v>43901</v>
      </c>
      <c r="CT164" t="s">
        <v>1069</v>
      </c>
      <c r="CU164" s="190">
        <v>43894</v>
      </c>
      <c r="CW164" s="190">
        <v>43894</v>
      </c>
      <c r="CX164" s="190">
        <v>43894</v>
      </c>
      <c r="CY164" t="s">
        <v>1043</v>
      </c>
      <c r="DI164" t="str">
        <f t="shared" si="1"/>
        <v>Y</v>
      </c>
      <c r="DJ164" t="str">
        <f>_xlfn.IFNA(VLOOKUP(C164,'Order Lookup'!A:C,3,FALSE),"Other")</f>
        <v>ENPARTS</v>
      </c>
    </row>
    <row r="165" spans="1:114" x14ac:dyDescent="0.35">
      <c r="A165" t="s">
        <v>1111</v>
      </c>
      <c r="B165">
        <v>1803931917</v>
      </c>
      <c r="C165" t="s">
        <v>854</v>
      </c>
      <c r="D165" t="s">
        <v>2019</v>
      </c>
      <c r="E165" t="s">
        <v>6518</v>
      </c>
      <c r="F165" t="s">
        <v>2221</v>
      </c>
      <c r="G165" s="190">
        <v>43901</v>
      </c>
      <c r="H165" s="190"/>
      <c r="K165" t="s">
        <v>343</v>
      </c>
      <c r="L165" t="s">
        <v>343</v>
      </c>
      <c r="M165" t="s">
        <v>162</v>
      </c>
      <c r="N165" t="s">
        <v>35</v>
      </c>
      <c r="O165" t="s">
        <v>5055</v>
      </c>
      <c r="Q165" s="190"/>
      <c r="R165" s="190"/>
      <c r="T165">
        <v>609.02</v>
      </c>
      <c r="U165">
        <v>609.02</v>
      </c>
      <c r="V165">
        <v>0.02</v>
      </c>
      <c r="W165">
        <v>0.02</v>
      </c>
      <c r="X165">
        <v>0.02</v>
      </c>
      <c r="Y165">
        <v>0</v>
      </c>
      <c r="AA165">
        <v>0</v>
      </c>
      <c r="AB165">
        <v>0</v>
      </c>
      <c r="AC165">
        <v>0</v>
      </c>
      <c r="AF165">
        <v>0</v>
      </c>
      <c r="AG165">
        <v>62.35</v>
      </c>
      <c r="AH165">
        <v>10.238</v>
      </c>
      <c r="AI165">
        <v>39.299999999999997</v>
      </c>
      <c r="AJ165">
        <v>6.4530000000000003</v>
      </c>
      <c r="AK165">
        <v>0</v>
      </c>
      <c r="AQ165" t="s">
        <v>950</v>
      </c>
      <c r="AV165" t="s">
        <v>1078</v>
      </c>
      <c r="BG165" s="190"/>
      <c r="BH165" s="190"/>
      <c r="BI165" s="190"/>
      <c r="BJ165" s="190"/>
      <c r="BL165" s="190"/>
      <c r="BM165" s="190"/>
      <c r="BN165" s="190"/>
      <c r="BO165" s="190"/>
      <c r="BU165" t="s">
        <v>490</v>
      </c>
      <c r="BV165" s="190">
        <v>43901</v>
      </c>
      <c r="BX165" s="190">
        <v>43901</v>
      </c>
      <c r="BY165" s="190">
        <v>43901</v>
      </c>
      <c r="CH165" s="190">
        <v>43906</v>
      </c>
      <c r="CJ165" t="s">
        <v>956</v>
      </c>
      <c r="CR165" s="190">
        <v>43906</v>
      </c>
      <c r="CS165">
        <v>43906</v>
      </c>
      <c r="CT165" t="s">
        <v>881</v>
      </c>
      <c r="CU165" s="190">
        <v>43901</v>
      </c>
      <c r="CW165" s="190">
        <v>43901</v>
      </c>
      <c r="CX165" s="190">
        <v>43901</v>
      </c>
      <c r="CY165" t="s">
        <v>1043</v>
      </c>
      <c r="DI165" t="str">
        <f t="shared" si="1"/>
        <v>Y</v>
      </c>
      <c r="DJ165" t="str">
        <f>_xlfn.IFNA(VLOOKUP(C165,'Order Lookup'!A:C,3,FALSE),"Other")</f>
        <v>ENPARTS</v>
      </c>
    </row>
    <row r="166" spans="1:114" x14ac:dyDescent="0.35">
      <c r="A166" t="s">
        <v>1111</v>
      </c>
      <c r="B166">
        <v>1803931918</v>
      </c>
      <c r="C166" t="s">
        <v>859</v>
      </c>
      <c r="D166" t="s">
        <v>2019</v>
      </c>
      <c r="E166" t="s">
        <v>6518</v>
      </c>
      <c r="F166" t="s">
        <v>2221</v>
      </c>
      <c r="G166" s="190">
        <v>43901</v>
      </c>
      <c r="H166" s="190"/>
      <c r="K166" t="s">
        <v>343</v>
      </c>
      <c r="L166" t="s">
        <v>343</v>
      </c>
      <c r="M166" t="s">
        <v>162</v>
      </c>
      <c r="N166" t="s">
        <v>35</v>
      </c>
      <c r="O166" t="s">
        <v>5055</v>
      </c>
      <c r="P166" t="s">
        <v>2226</v>
      </c>
      <c r="Q166" s="190"/>
      <c r="R166" s="190"/>
      <c r="T166">
        <v>37.71</v>
      </c>
      <c r="U166">
        <v>0</v>
      </c>
      <c r="V166">
        <v>0.01</v>
      </c>
      <c r="W166">
        <v>0.01</v>
      </c>
      <c r="X166">
        <v>0.01</v>
      </c>
      <c r="Y166">
        <v>0</v>
      </c>
      <c r="AA166">
        <v>0</v>
      </c>
      <c r="AB166">
        <v>0</v>
      </c>
      <c r="AC166">
        <v>0</v>
      </c>
      <c r="AF166">
        <v>0</v>
      </c>
      <c r="AG166">
        <v>19.71</v>
      </c>
      <c r="AH166">
        <v>52.267000000000003</v>
      </c>
      <c r="AI166">
        <v>-95.15</v>
      </c>
      <c r="AK166">
        <v>0</v>
      </c>
      <c r="AQ166" t="s">
        <v>950</v>
      </c>
      <c r="AV166" t="s">
        <v>1078</v>
      </c>
      <c r="BG166" s="190"/>
      <c r="BH166" s="190"/>
      <c r="BI166" s="190"/>
      <c r="BJ166" s="190"/>
      <c r="BL166" s="190"/>
      <c r="BM166" s="190"/>
      <c r="BN166" s="190"/>
      <c r="BO166" s="190"/>
      <c r="BU166" t="s">
        <v>490</v>
      </c>
      <c r="BV166" s="190"/>
      <c r="BX166" s="190">
        <v>43901</v>
      </c>
      <c r="BY166" s="190">
        <v>43901</v>
      </c>
      <c r="CH166" s="190"/>
      <c r="CJ166" t="s">
        <v>956</v>
      </c>
      <c r="CR166" s="190">
        <v>43908</v>
      </c>
      <c r="CS166">
        <v>43908</v>
      </c>
      <c r="CT166" t="s">
        <v>881</v>
      </c>
      <c r="CU166" s="190">
        <v>43901</v>
      </c>
      <c r="CW166" s="190">
        <v>43901</v>
      </c>
      <c r="CX166" s="190">
        <v>43901</v>
      </c>
      <c r="CY166" t="s">
        <v>1043</v>
      </c>
      <c r="DI166" t="str">
        <f t="shared" si="1"/>
        <v>Y</v>
      </c>
      <c r="DJ166" t="str">
        <f>_xlfn.IFNA(VLOOKUP(C166,'Order Lookup'!A:C,3,FALSE),"Other")</f>
        <v>Other</v>
      </c>
    </row>
    <row r="167" spans="1:114" x14ac:dyDescent="0.35">
      <c r="A167" t="s">
        <v>997</v>
      </c>
      <c r="B167">
        <v>1901451711</v>
      </c>
      <c r="C167" t="s">
        <v>855</v>
      </c>
      <c r="D167" t="s">
        <v>6655</v>
      </c>
      <c r="E167" t="s">
        <v>6656</v>
      </c>
      <c r="F167" t="s">
        <v>2221</v>
      </c>
      <c r="G167" s="190">
        <v>43902</v>
      </c>
      <c r="H167" s="190">
        <v>43910</v>
      </c>
      <c r="K167" t="s">
        <v>35</v>
      </c>
      <c r="L167" t="s">
        <v>35</v>
      </c>
      <c r="M167" t="s">
        <v>162</v>
      </c>
      <c r="N167" t="s">
        <v>35</v>
      </c>
      <c r="O167" t="s">
        <v>5055</v>
      </c>
      <c r="Q167" s="190">
        <v>43902</v>
      </c>
      <c r="R167" s="190">
        <v>43903</v>
      </c>
      <c r="T167">
        <v>0</v>
      </c>
      <c r="U167">
        <v>0</v>
      </c>
      <c r="V167">
        <v>0</v>
      </c>
      <c r="W167">
        <v>0.27</v>
      </c>
      <c r="X167">
        <v>0.27</v>
      </c>
      <c r="Y167">
        <v>0</v>
      </c>
      <c r="AA167">
        <v>0</v>
      </c>
      <c r="AB167">
        <v>0</v>
      </c>
      <c r="AC167">
        <v>0</v>
      </c>
      <c r="AF167">
        <v>0</v>
      </c>
      <c r="AG167">
        <v>0</v>
      </c>
      <c r="AI167">
        <v>-931.16</v>
      </c>
      <c r="AK167">
        <v>0</v>
      </c>
      <c r="AQ167" t="s">
        <v>983</v>
      </c>
      <c r="AV167" t="s">
        <v>1891</v>
      </c>
      <c r="BG167" s="190"/>
      <c r="BH167" s="190"/>
      <c r="BI167" s="190"/>
      <c r="BJ167" s="190"/>
      <c r="BL167" s="190"/>
      <c r="BN167" s="190"/>
      <c r="BU167" t="s">
        <v>490</v>
      </c>
      <c r="BV167" s="190">
        <v>43903</v>
      </c>
      <c r="BX167" s="190">
        <v>43903</v>
      </c>
      <c r="BY167" s="190">
        <v>43903</v>
      </c>
      <c r="CH167" s="190"/>
      <c r="CJ167" t="s">
        <v>2269</v>
      </c>
      <c r="CR167" s="190">
        <v>43910</v>
      </c>
      <c r="CS167" s="190">
        <v>43910</v>
      </c>
      <c r="CT167" t="s">
        <v>985</v>
      </c>
      <c r="CU167" s="190">
        <v>43902</v>
      </c>
      <c r="CW167" s="190">
        <v>43902</v>
      </c>
      <c r="CX167" s="190">
        <v>43902</v>
      </c>
      <c r="CY167" t="s">
        <v>982</v>
      </c>
      <c r="DI167" t="str">
        <f t="shared" si="1"/>
        <v>Y</v>
      </c>
      <c r="DJ167" t="str">
        <f>_xlfn.IFNA(VLOOKUP(C167,'Order Lookup'!A:C,3,FALSE),"Other")</f>
        <v>ORDER</v>
      </c>
    </row>
    <row r="168" spans="1:114" x14ac:dyDescent="0.35">
      <c r="A168" t="s">
        <v>997</v>
      </c>
      <c r="B168">
        <v>1901451712</v>
      </c>
      <c r="C168" t="s">
        <v>859</v>
      </c>
      <c r="D168" t="s">
        <v>6655</v>
      </c>
      <c r="E168" t="s">
        <v>6656</v>
      </c>
      <c r="F168" t="s">
        <v>2221</v>
      </c>
      <c r="G168" s="190">
        <v>43902</v>
      </c>
      <c r="H168" s="190"/>
      <c r="K168" t="s">
        <v>35</v>
      </c>
      <c r="L168" t="s">
        <v>35</v>
      </c>
      <c r="M168" t="s">
        <v>162</v>
      </c>
      <c r="N168" t="s">
        <v>35</v>
      </c>
      <c r="O168" t="s">
        <v>5055</v>
      </c>
      <c r="P168" t="s">
        <v>2226</v>
      </c>
      <c r="Q168" s="190"/>
      <c r="R168" s="190"/>
      <c r="T168">
        <v>5112.75</v>
      </c>
      <c r="U168">
        <v>0</v>
      </c>
      <c r="V168">
        <v>1.86</v>
      </c>
      <c r="W168">
        <v>1.87</v>
      </c>
      <c r="X168">
        <v>1.87</v>
      </c>
      <c r="Y168">
        <v>0</v>
      </c>
      <c r="AA168">
        <v>0</v>
      </c>
      <c r="AB168">
        <v>0</v>
      </c>
      <c r="AC168">
        <v>0</v>
      </c>
      <c r="AF168">
        <v>0</v>
      </c>
      <c r="AG168">
        <v>2678.11</v>
      </c>
      <c r="AH168">
        <v>52.381</v>
      </c>
      <c r="AI168">
        <v>-2469</v>
      </c>
      <c r="AK168">
        <v>0</v>
      </c>
      <c r="AQ168" t="s">
        <v>983</v>
      </c>
      <c r="AV168" t="s">
        <v>1891</v>
      </c>
      <c r="BG168" s="190"/>
      <c r="BH168" s="190"/>
      <c r="BI168" s="190"/>
      <c r="BJ168" s="190"/>
      <c r="BL168" s="190"/>
      <c r="BM168" s="190"/>
      <c r="BN168" s="190"/>
      <c r="BO168" s="190"/>
      <c r="BU168" t="s">
        <v>490</v>
      </c>
      <c r="BV168" s="190">
        <v>43903</v>
      </c>
      <c r="BX168" s="190">
        <v>43903</v>
      </c>
      <c r="BY168" s="190">
        <v>43903</v>
      </c>
      <c r="CH168" s="190">
        <v>43908</v>
      </c>
      <c r="CJ168" t="s">
        <v>2269</v>
      </c>
      <c r="CR168" s="190">
        <v>43910</v>
      </c>
      <c r="CS168">
        <v>43909</v>
      </c>
      <c r="CT168" t="s">
        <v>985</v>
      </c>
      <c r="CU168" s="190">
        <v>43902</v>
      </c>
      <c r="CW168" s="190">
        <v>43902</v>
      </c>
      <c r="CX168" s="190">
        <v>43902</v>
      </c>
      <c r="CY168" t="s">
        <v>982</v>
      </c>
      <c r="DI168" t="str">
        <f t="shared" si="1"/>
        <v>Y</v>
      </c>
      <c r="DJ168" t="str">
        <f>_xlfn.IFNA(VLOOKUP(C168,'Order Lookup'!A:C,3,FALSE),"Other")</f>
        <v>Other</v>
      </c>
    </row>
    <row r="169" spans="1:114" x14ac:dyDescent="0.35">
      <c r="A169" t="s">
        <v>1111</v>
      </c>
      <c r="B169">
        <v>1803931919</v>
      </c>
      <c r="C169" t="s">
        <v>859</v>
      </c>
      <c r="D169" t="s">
        <v>2019</v>
      </c>
      <c r="E169" t="s">
        <v>6518</v>
      </c>
      <c r="F169" t="s">
        <v>2221</v>
      </c>
      <c r="G169" s="190">
        <v>43908</v>
      </c>
      <c r="H169" s="190"/>
      <c r="K169" t="s">
        <v>343</v>
      </c>
      <c r="L169" t="s">
        <v>343</v>
      </c>
      <c r="M169" t="s">
        <v>162</v>
      </c>
      <c r="N169" t="s">
        <v>35</v>
      </c>
      <c r="O169" t="s">
        <v>5055</v>
      </c>
      <c r="P169" t="s">
        <v>2226</v>
      </c>
      <c r="T169">
        <v>178.52</v>
      </c>
      <c r="U169">
        <v>0</v>
      </c>
      <c r="V169">
        <v>0.03</v>
      </c>
      <c r="W169">
        <v>0.03</v>
      </c>
      <c r="X169">
        <v>0.03</v>
      </c>
      <c r="Y169">
        <v>0</v>
      </c>
      <c r="AA169">
        <v>0</v>
      </c>
      <c r="AB169">
        <v>0</v>
      </c>
      <c r="AC169">
        <v>0</v>
      </c>
      <c r="AF169">
        <v>0</v>
      </c>
      <c r="AG169">
        <v>93.52</v>
      </c>
      <c r="AH169">
        <v>52.386000000000003</v>
      </c>
      <c r="AI169">
        <v>-107.83</v>
      </c>
      <c r="AK169">
        <v>0</v>
      </c>
      <c r="AQ169" t="s">
        <v>950</v>
      </c>
      <c r="AV169" t="s">
        <v>1078</v>
      </c>
      <c r="BI169" s="190"/>
      <c r="BN169" s="190"/>
      <c r="BU169" t="s">
        <v>490</v>
      </c>
      <c r="BV169" s="190">
        <v>43909</v>
      </c>
      <c r="BX169" s="190">
        <v>43909</v>
      </c>
      <c r="BY169" s="190">
        <v>43909</v>
      </c>
      <c r="CH169" s="190">
        <v>43913</v>
      </c>
      <c r="CJ169" t="s">
        <v>956</v>
      </c>
      <c r="CR169" s="190">
        <v>43914</v>
      </c>
      <c r="CS169">
        <v>43915</v>
      </c>
      <c r="CT169" t="s">
        <v>1069</v>
      </c>
      <c r="CU169" s="190">
        <v>43908</v>
      </c>
      <c r="CW169" s="190">
        <v>43908</v>
      </c>
      <c r="CX169" s="190">
        <v>43908</v>
      </c>
      <c r="CY169" t="s">
        <v>1043</v>
      </c>
      <c r="DI169" t="str">
        <f t="shared" si="1"/>
        <v>Y</v>
      </c>
      <c r="DJ169" t="str">
        <f>_xlfn.IFNA(VLOOKUP(C169,'Order Lookup'!A:C,3,FALSE),"Other")</f>
        <v>Other</v>
      </c>
    </row>
    <row r="170" spans="1:114" x14ac:dyDescent="0.35">
      <c r="A170" t="s">
        <v>1111</v>
      </c>
      <c r="B170">
        <v>1803931920</v>
      </c>
      <c r="C170" t="s">
        <v>859</v>
      </c>
      <c r="D170" t="s">
        <v>2019</v>
      </c>
      <c r="E170" t="s">
        <v>6518</v>
      </c>
      <c r="F170" t="s">
        <v>2221</v>
      </c>
      <c r="G170" s="190">
        <v>43913</v>
      </c>
      <c r="H170" s="190"/>
      <c r="K170" t="s">
        <v>343</v>
      </c>
      <c r="L170" t="s">
        <v>343</v>
      </c>
      <c r="M170" t="s">
        <v>162</v>
      </c>
      <c r="N170" t="s">
        <v>35</v>
      </c>
      <c r="O170" t="s">
        <v>5055</v>
      </c>
      <c r="P170" t="s">
        <v>2226</v>
      </c>
      <c r="T170">
        <v>48.12</v>
      </c>
      <c r="U170">
        <v>0</v>
      </c>
      <c r="V170">
        <v>0.01</v>
      </c>
      <c r="W170">
        <v>0.01</v>
      </c>
      <c r="X170">
        <v>0.01</v>
      </c>
      <c r="Y170">
        <v>0</v>
      </c>
      <c r="AA170">
        <v>0</v>
      </c>
      <c r="AB170">
        <v>0</v>
      </c>
      <c r="AC170">
        <v>0</v>
      </c>
      <c r="AF170">
        <v>0</v>
      </c>
      <c r="AG170">
        <v>25.12</v>
      </c>
      <c r="AH170">
        <v>52.203000000000003</v>
      </c>
      <c r="AI170">
        <v>-182.49</v>
      </c>
      <c r="AK170">
        <v>0</v>
      </c>
      <c r="AQ170" t="s">
        <v>950</v>
      </c>
      <c r="AV170" t="s">
        <v>1078</v>
      </c>
      <c r="BG170" s="190"/>
      <c r="BH170" s="190"/>
      <c r="BI170" s="190"/>
      <c r="BJ170" s="190"/>
      <c r="BL170" s="190"/>
      <c r="BM170" s="190"/>
      <c r="BN170" s="190"/>
      <c r="BO170" s="190"/>
      <c r="BU170" t="s">
        <v>490</v>
      </c>
      <c r="BV170" s="190">
        <v>43913</v>
      </c>
      <c r="BX170" s="190">
        <v>43913</v>
      </c>
      <c r="BY170" s="190">
        <v>43913</v>
      </c>
      <c r="CH170" s="190">
        <v>43916</v>
      </c>
      <c r="CJ170" t="s">
        <v>956</v>
      </c>
      <c r="CR170" s="190">
        <v>43916</v>
      </c>
      <c r="CS170" s="190">
        <v>43917</v>
      </c>
      <c r="CT170" t="s">
        <v>881</v>
      </c>
      <c r="CU170" s="190">
        <v>43913</v>
      </c>
      <c r="CW170" s="190">
        <v>43913</v>
      </c>
      <c r="CX170" s="190">
        <v>43913</v>
      </c>
      <c r="CY170" t="s">
        <v>1043</v>
      </c>
      <c r="DI170" t="str">
        <f t="shared" si="1"/>
        <v>Y</v>
      </c>
      <c r="DJ170" t="str">
        <f>_xlfn.IFNA(VLOOKUP(C170,'Order Lookup'!A:C,3,FALSE),"Other")</f>
        <v>Other</v>
      </c>
    </row>
    <row r="171" spans="1:114" x14ac:dyDescent="0.35">
      <c r="A171" t="s">
        <v>868</v>
      </c>
      <c r="B171">
        <v>1902728103</v>
      </c>
      <c r="C171" t="s">
        <v>957</v>
      </c>
      <c r="D171" t="s">
        <v>996</v>
      </c>
      <c r="E171" t="s">
        <v>6875</v>
      </c>
      <c r="F171" t="s">
        <v>2224</v>
      </c>
      <c r="G171" s="190">
        <v>43852</v>
      </c>
      <c r="H171" s="190">
        <v>43906</v>
      </c>
      <c r="J171">
        <v>19109</v>
      </c>
      <c r="K171" t="s">
        <v>270</v>
      </c>
      <c r="L171" t="s">
        <v>270</v>
      </c>
      <c r="M171" t="s">
        <v>270</v>
      </c>
      <c r="N171" t="s">
        <v>35</v>
      </c>
      <c r="O171" t="s">
        <v>5067</v>
      </c>
      <c r="Q171" s="190">
        <v>43866</v>
      </c>
      <c r="R171" s="190">
        <v>43867</v>
      </c>
      <c r="S171">
        <v>43913</v>
      </c>
      <c r="T171">
        <v>58668.53</v>
      </c>
      <c r="U171">
        <v>58668.53</v>
      </c>
      <c r="V171">
        <v>10.130000000000001</v>
      </c>
      <c r="W171">
        <v>10.17</v>
      </c>
      <c r="X171">
        <v>10.17</v>
      </c>
      <c r="Y171">
        <v>100</v>
      </c>
      <c r="AA171">
        <v>40</v>
      </c>
      <c r="AB171">
        <v>0</v>
      </c>
      <c r="AC171">
        <v>40</v>
      </c>
      <c r="AD171">
        <v>8219.36</v>
      </c>
      <c r="AE171">
        <v>3913.98</v>
      </c>
      <c r="AF171">
        <v>0</v>
      </c>
      <c r="AG171">
        <v>27332.55</v>
      </c>
      <c r="AH171">
        <v>46.588000000000001</v>
      </c>
      <c r="AI171">
        <v>32414.560000000001</v>
      </c>
      <c r="AJ171">
        <v>55.25</v>
      </c>
      <c r="AK171">
        <v>0</v>
      </c>
      <c r="AQ171" t="s">
        <v>5798</v>
      </c>
      <c r="AV171" t="s">
        <v>1891</v>
      </c>
      <c r="BF171" t="s">
        <v>868</v>
      </c>
      <c r="BG171" s="190">
        <v>43875</v>
      </c>
      <c r="BH171" s="190">
        <v>43875</v>
      </c>
      <c r="BI171" s="190">
        <v>43882</v>
      </c>
      <c r="BJ171" s="190">
        <v>43882</v>
      </c>
      <c r="BL171" s="190"/>
      <c r="BM171" s="190"/>
      <c r="BN171" s="190"/>
      <c r="BO171" s="190"/>
      <c r="BU171" t="s">
        <v>490</v>
      </c>
      <c r="BV171" s="190">
        <v>43886</v>
      </c>
      <c r="BX171" s="190">
        <v>43886</v>
      </c>
      <c r="BY171" s="190">
        <v>43886</v>
      </c>
      <c r="CH171" s="190">
        <v>43889</v>
      </c>
      <c r="CJ171" t="s">
        <v>5913</v>
      </c>
      <c r="CR171" s="190">
        <v>43906</v>
      </c>
      <c r="CS171">
        <v>43909</v>
      </c>
      <c r="CT171" t="s">
        <v>868</v>
      </c>
      <c r="CU171" s="190">
        <v>43885</v>
      </c>
      <c r="CW171" s="190">
        <v>43885</v>
      </c>
      <c r="CX171" s="190">
        <v>43885</v>
      </c>
      <c r="CY171" t="s">
        <v>868</v>
      </c>
      <c r="CZ171">
        <v>43852</v>
      </c>
      <c r="DA171">
        <v>43852</v>
      </c>
      <c r="DI171" t="str">
        <f t="shared" ref="DI171:DI234" si="2">IF(CX171&gt;CW171,"N","Y")</f>
        <v>Y</v>
      </c>
      <c r="DJ171" t="str">
        <f>_xlfn.IFNA(VLOOKUP(C171,'Order Lookup'!A:C,3,FALSE),"Other")</f>
        <v>ORDER</v>
      </c>
    </row>
    <row r="172" spans="1:114" x14ac:dyDescent="0.35">
      <c r="A172" t="s">
        <v>1002</v>
      </c>
      <c r="B172">
        <v>2000105601</v>
      </c>
      <c r="C172" t="s">
        <v>895</v>
      </c>
      <c r="D172" t="s">
        <v>2006</v>
      </c>
      <c r="E172" t="s">
        <v>6876</v>
      </c>
      <c r="F172" t="s">
        <v>2224</v>
      </c>
      <c r="G172" s="190">
        <v>43867</v>
      </c>
      <c r="H172" s="190">
        <v>43909</v>
      </c>
      <c r="K172" t="s">
        <v>132</v>
      </c>
      <c r="L172" t="s">
        <v>281</v>
      </c>
      <c r="M172" t="s">
        <v>281</v>
      </c>
      <c r="N172" t="s">
        <v>35</v>
      </c>
      <c r="O172" t="s">
        <v>5044</v>
      </c>
      <c r="Q172" s="190">
        <v>43868</v>
      </c>
      <c r="R172" s="190">
        <v>43871</v>
      </c>
      <c r="S172">
        <v>43912</v>
      </c>
      <c r="T172">
        <v>15056.06</v>
      </c>
      <c r="U172">
        <v>15056.06</v>
      </c>
      <c r="V172">
        <v>5.4</v>
      </c>
      <c r="W172">
        <v>5.16</v>
      </c>
      <c r="X172">
        <v>5.16</v>
      </c>
      <c r="Y172">
        <v>30</v>
      </c>
      <c r="AA172">
        <v>29</v>
      </c>
      <c r="AB172">
        <v>0</v>
      </c>
      <c r="AC172">
        <v>29</v>
      </c>
      <c r="AD172">
        <v>3465</v>
      </c>
      <c r="AE172">
        <v>1650</v>
      </c>
      <c r="AF172">
        <v>0</v>
      </c>
      <c r="AG172">
        <v>862.27</v>
      </c>
      <c r="AH172">
        <v>5.7270000000000003</v>
      </c>
      <c r="AI172">
        <v>3148.28</v>
      </c>
      <c r="AJ172">
        <v>20.91</v>
      </c>
      <c r="AK172">
        <v>-1.75</v>
      </c>
      <c r="AQ172" t="s">
        <v>522</v>
      </c>
      <c r="AR172">
        <v>43874</v>
      </c>
      <c r="AS172">
        <v>43874</v>
      </c>
      <c r="AT172">
        <v>43878</v>
      </c>
      <c r="AU172">
        <v>43878</v>
      </c>
      <c r="AV172" t="s">
        <v>6527</v>
      </c>
      <c r="AW172">
        <v>43878</v>
      </c>
      <c r="AX172">
        <v>43878</v>
      </c>
      <c r="AY172">
        <v>43878</v>
      </c>
      <c r="AZ172">
        <v>43878</v>
      </c>
      <c r="BF172" t="s">
        <v>5797</v>
      </c>
      <c r="BG172" s="190">
        <v>43880</v>
      </c>
      <c r="BH172" s="190">
        <v>43880</v>
      </c>
      <c r="BI172" s="190">
        <v>43882</v>
      </c>
      <c r="BJ172" s="190">
        <v>43882</v>
      </c>
      <c r="BK172" t="s">
        <v>5793</v>
      </c>
      <c r="BL172" s="190">
        <v>43885</v>
      </c>
      <c r="BM172" s="190">
        <v>43885</v>
      </c>
      <c r="BN172" s="190">
        <v>43885</v>
      </c>
      <c r="BO172" s="190">
        <v>43885</v>
      </c>
      <c r="BU172" t="s">
        <v>490</v>
      </c>
      <c r="BV172" s="190">
        <v>43889</v>
      </c>
      <c r="BX172" s="190">
        <v>43889</v>
      </c>
      <c r="BY172" s="190">
        <v>43888</v>
      </c>
      <c r="BZ172" t="s">
        <v>5797</v>
      </c>
      <c r="CA172">
        <v>43888</v>
      </c>
      <c r="CB172">
        <v>43888</v>
      </c>
      <c r="CC172">
        <v>43888</v>
      </c>
      <c r="CD172">
        <v>43888</v>
      </c>
      <c r="CH172" s="190">
        <v>43892</v>
      </c>
      <c r="CJ172" t="s">
        <v>6527</v>
      </c>
      <c r="CR172" s="190">
        <v>43909</v>
      </c>
      <c r="CS172">
        <v>43908</v>
      </c>
      <c r="CT172" t="s">
        <v>5797</v>
      </c>
      <c r="CU172" s="190">
        <v>43888</v>
      </c>
      <c r="CW172" s="190">
        <v>43888</v>
      </c>
      <c r="CX172" s="190">
        <v>43888</v>
      </c>
      <c r="DI172" t="str">
        <f t="shared" si="2"/>
        <v>Y</v>
      </c>
      <c r="DJ172" t="str">
        <f>_xlfn.IFNA(VLOOKUP(C172,'Order Lookup'!A:C,3,FALSE),"Other")</f>
        <v>ORDER</v>
      </c>
    </row>
    <row r="173" spans="1:114" x14ac:dyDescent="0.35">
      <c r="A173" t="s">
        <v>1002</v>
      </c>
      <c r="B173">
        <v>2000056701</v>
      </c>
      <c r="C173" t="s">
        <v>895</v>
      </c>
      <c r="D173" t="s">
        <v>2006</v>
      </c>
      <c r="E173" t="s">
        <v>6877</v>
      </c>
      <c r="F173" t="s">
        <v>2221</v>
      </c>
      <c r="G173" s="190">
        <v>43867</v>
      </c>
      <c r="H173" s="190">
        <v>43923</v>
      </c>
      <c r="K173" t="s">
        <v>132</v>
      </c>
      <c r="L173" t="s">
        <v>270</v>
      </c>
      <c r="M173" t="s">
        <v>281</v>
      </c>
      <c r="N173" t="s">
        <v>35</v>
      </c>
      <c r="O173" t="s">
        <v>5044</v>
      </c>
      <c r="Q173">
        <v>43878</v>
      </c>
      <c r="R173">
        <v>43880</v>
      </c>
      <c r="T173">
        <v>21914.77</v>
      </c>
      <c r="U173">
        <v>0</v>
      </c>
      <c r="V173">
        <v>6.27</v>
      </c>
      <c r="W173">
        <v>6.31</v>
      </c>
      <c r="X173">
        <v>6.31</v>
      </c>
      <c r="Y173">
        <v>20.5</v>
      </c>
      <c r="AA173">
        <v>24</v>
      </c>
      <c r="AB173">
        <v>0</v>
      </c>
      <c r="AC173">
        <v>24</v>
      </c>
      <c r="AD173">
        <v>3465</v>
      </c>
      <c r="AE173">
        <v>1650</v>
      </c>
      <c r="AF173">
        <v>0</v>
      </c>
      <c r="AG173">
        <v>4800.68</v>
      </c>
      <c r="AH173">
        <v>21.905999999999999</v>
      </c>
      <c r="AI173">
        <v>-0.01</v>
      </c>
      <c r="AK173">
        <v>17.18</v>
      </c>
      <c r="AQ173" t="s">
        <v>5805</v>
      </c>
      <c r="AR173">
        <v>43886</v>
      </c>
      <c r="AT173">
        <v>43887</v>
      </c>
      <c r="AU173">
        <v>43887</v>
      </c>
      <c r="AV173" t="s">
        <v>6527</v>
      </c>
      <c r="AW173">
        <v>43887</v>
      </c>
      <c r="AX173">
        <v>43887</v>
      </c>
      <c r="AY173">
        <v>43887</v>
      </c>
      <c r="AZ173">
        <v>43887</v>
      </c>
      <c r="BF173" t="s">
        <v>1788</v>
      </c>
      <c r="BG173" s="190">
        <v>43893</v>
      </c>
      <c r="BH173" s="190"/>
      <c r="BI173" s="190">
        <v>43893</v>
      </c>
      <c r="BJ173" s="190">
        <v>43893</v>
      </c>
      <c r="BK173" t="s">
        <v>617</v>
      </c>
      <c r="BL173" s="190">
        <v>43895</v>
      </c>
      <c r="BM173" s="190">
        <v>43895</v>
      </c>
      <c r="BN173" s="190">
        <v>43895</v>
      </c>
      <c r="BO173" s="190">
        <v>43895</v>
      </c>
      <c r="BU173" t="s">
        <v>490</v>
      </c>
      <c r="BV173">
        <v>43901</v>
      </c>
      <c r="BX173" s="190">
        <v>43901</v>
      </c>
      <c r="BY173" s="190">
        <v>43900</v>
      </c>
      <c r="BZ173" t="s">
        <v>1788</v>
      </c>
      <c r="CA173">
        <v>43900</v>
      </c>
      <c r="CB173">
        <v>43900</v>
      </c>
      <c r="CC173">
        <v>43900</v>
      </c>
      <c r="CD173">
        <v>43900</v>
      </c>
      <c r="CH173" s="190">
        <v>43903</v>
      </c>
      <c r="CJ173" t="s">
        <v>6527</v>
      </c>
      <c r="CR173" s="190">
        <v>43923</v>
      </c>
      <c r="CT173" t="s">
        <v>1788</v>
      </c>
      <c r="CU173" s="190">
        <v>43900</v>
      </c>
      <c r="CW173" s="190">
        <v>43900</v>
      </c>
      <c r="CX173" s="190">
        <v>43900</v>
      </c>
      <c r="DI173" t="str">
        <f t="shared" si="2"/>
        <v>Y</v>
      </c>
      <c r="DJ173" t="str">
        <f>_xlfn.IFNA(VLOOKUP(C173,'Order Lookup'!A:C,3,FALSE),"Other")</f>
        <v>ORDER</v>
      </c>
    </row>
    <row r="174" spans="1:114" x14ac:dyDescent="0.35">
      <c r="A174" t="s">
        <v>997</v>
      </c>
      <c r="B174">
        <v>1902728101</v>
      </c>
      <c r="C174" t="s">
        <v>855</v>
      </c>
      <c r="D174" t="s">
        <v>996</v>
      </c>
      <c r="E174" t="s">
        <v>6875</v>
      </c>
      <c r="F174" t="s">
        <v>2224</v>
      </c>
      <c r="G174" s="190">
        <v>43836</v>
      </c>
      <c r="H174" s="190">
        <v>43908</v>
      </c>
      <c r="J174">
        <v>19109</v>
      </c>
      <c r="K174" t="s">
        <v>35</v>
      </c>
      <c r="L174" t="s">
        <v>270</v>
      </c>
      <c r="M174" t="s">
        <v>281</v>
      </c>
      <c r="N174" t="s">
        <v>35</v>
      </c>
      <c r="O174" t="s">
        <v>5067</v>
      </c>
      <c r="Q174" s="190">
        <v>43840</v>
      </c>
      <c r="R174" s="190">
        <v>43843</v>
      </c>
      <c r="S174">
        <v>43913</v>
      </c>
      <c r="T174">
        <v>72050.899999999994</v>
      </c>
      <c r="U174">
        <v>72050.899999999994</v>
      </c>
      <c r="V174">
        <v>20.86</v>
      </c>
      <c r="W174">
        <v>21.46</v>
      </c>
      <c r="X174">
        <v>21.46</v>
      </c>
      <c r="Y174">
        <v>55.13</v>
      </c>
      <c r="AA174">
        <v>60.5</v>
      </c>
      <c r="AB174">
        <v>0</v>
      </c>
      <c r="AC174">
        <v>60.5</v>
      </c>
      <c r="AD174">
        <v>12734.22</v>
      </c>
      <c r="AE174">
        <v>6063.92</v>
      </c>
      <c r="AF174">
        <v>0</v>
      </c>
      <c r="AG174">
        <v>18070.96</v>
      </c>
      <c r="AH174">
        <v>25.081</v>
      </c>
      <c r="AI174">
        <v>22786.240000000002</v>
      </c>
      <c r="AJ174">
        <v>31.625</v>
      </c>
      <c r="AK174">
        <v>25.6</v>
      </c>
      <c r="AQ174" t="s">
        <v>5798</v>
      </c>
      <c r="AR174">
        <v>43854</v>
      </c>
      <c r="AS174">
        <v>43854</v>
      </c>
      <c r="AT174">
        <v>43859</v>
      </c>
      <c r="AU174">
        <v>43859</v>
      </c>
      <c r="AV174" t="s">
        <v>1891</v>
      </c>
      <c r="AW174">
        <v>43860</v>
      </c>
      <c r="AX174">
        <v>43860</v>
      </c>
      <c r="AY174">
        <v>43860</v>
      </c>
      <c r="AZ174">
        <v>43858</v>
      </c>
      <c r="BF174" t="s">
        <v>576</v>
      </c>
      <c r="BG174" s="190">
        <v>43868</v>
      </c>
      <c r="BH174" s="190">
        <v>43868</v>
      </c>
      <c r="BI174" s="190">
        <v>43872</v>
      </c>
      <c r="BJ174" s="190">
        <v>43873</v>
      </c>
      <c r="BK174" t="s">
        <v>1693</v>
      </c>
      <c r="BL174" s="190">
        <v>43874</v>
      </c>
      <c r="BM174" s="190">
        <v>43874</v>
      </c>
      <c r="BN174" s="190">
        <v>43878</v>
      </c>
      <c r="BO174" s="190">
        <v>43879</v>
      </c>
      <c r="BQ174" s="190"/>
      <c r="BR174" s="190"/>
      <c r="BS174" s="190"/>
      <c r="BT174" s="190"/>
      <c r="BU174" t="s">
        <v>490</v>
      </c>
      <c r="BV174" s="190">
        <v>43886</v>
      </c>
      <c r="BX174" s="190">
        <v>43886</v>
      </c>
      <c r="BY174" s="190">
        <v>43885</v>
      </c>
      <c r="BZ174" t="s">
        <v>576</v>
      </c>
      <c r="CA174" s="190">
        <v>43885</v>
      </c>
      <c r="CB174" s="190"/>
      <c r="CC174" s="190">
        <v>43885</v>
      </c>
      <c r="CD174" s="190">
        <v>43885</v>
      </c>
      <c r="CH174" s="190">
        <v>43888</v>
      </c>
      <c r="CJ174" t="s">
        <v>5913</v>
      </c>
      <c r="CR174" s="190">
        <v>43903</v>
      </c>
      <c r="CS174">
        <v>43909</v>
      </c>
      <c r="CT174" t="s">
        <v>576</v>
      </c>
      <c r="CU174" s="190">
        <v>43885</v>
      </c>
      <c r="CW174" s="190">
        <v>43885</v>
      </c>
      <c r="CX174" s="190">
        <v>43885</v>
      </c>
      <c r="CY174" t="s">
        <v>997</v>
      </c>
      <c r="CZ174">
        <v>43847</v>
      </c>
      <c r="DA174">
        <v>43847</v>
      </c>
      <c r="DB174">
        <v>43852</v>
      </c>
      <c r="DC174">
        <v>43851</v>
      </c>
      <c r="DI174" t="str">
        <f t="shared" si="2"/>
        <v>Y</v>
      </c>
      <c r="DJ174" t="str">
        <f>_xlfn.IFNA(VLOOKUP(C174,'Order Lookup'!A:C,3,FALSE),"Other")</f>
        <v>ORDER</v>
      </c>
    </row>
    <row r="175" spans="1:114" x14ac:dyDescent="0.35">
      <c r="A175" t="s">
        <v>1017</v>
      </c>
      <c r="B175">
        <v>2000099801</v>
      </c>
      <c r="C175" t="s">
        <v>855</v>
      </c>
      <c r="D175" t="s">
        <v>2007</v>
      </c>
      <c r="E175" t="s">
        <v>6878</v>
      </c>
      <c r="F175" t="s">
        <v>2221</v>
      </c>
      <c r="G175" s="190">
        <v>43850</v>
      </c>
      <c r="H175" s="190">
        <v>43927</v>
      </c>
      <c r="J175">
        <v>11322</v>
      </c>
      <c r="K175" t="s">
        <v>132</v>
      </c>
      <c r="L175" t="s">
        <v>281</v>
      </c>
      <c r="M175" t="s">
        <v>281</v>
      </c>
      <c r="N175" t="s">
        <v>35</v>
      </c>
      <c r="O175" t="s">
        <v>5067</v>
      </c>
      <c r="Q175">
        <v>43874</v>
      </c>
      <c r="R175">
        <v>43874</v>
      </c>
      <c r="T175">
        <v>53736.19</v>
      </c>
      <c r="U175">
        <v>0</v>
      </c>
      <c r="V175">
        <v>17.96</v>
      </c>
      <c r="W175">
        <v>18.16</v>
      </c>
      <c r="X175">
        <v>18.16</v>
      </c>
      <c r="Y175">
        <v>70.16</v>
      </c>
      <c r="AA175">
        <v>80.5</v>
      </c>
      <c r="AB175">
        <v>0</v>
      </c>
      <c r="AC175">
        <v>80.5</v>
      </c>
      <c r="AD175">
        <v>16207.19</v>
      </c>
      <c r="AE175">
        <v>7717.71</v>
      </c>
      <c r="AF175">
        <v>0</v>
      </c>
      <c r="AG175">
        <v>11885.68</v>
      </c>
      <c r="AH175">
        <v>22.119</v>
      </c>
      <c r="AI175">
        <v>0</v>
      </c>
      <c r="AK175">
        <v>21.3</v>
      </c>
      <c r="AQ175" t="s">
        <v>560</v>
      </c>
      <c r="AR175">
        <v>43867</v>
      </c>
      <c r="AS175">
        <v>43867</v>
      </c>
      <c r="AT175">
        <v>43873</v>
      </c>
      <c r="AV175" t="s">
        <v>956</v>
      </c>
      <c r="AW175">
        <v>43872</v>
      </c>
      <c r="AX175">
        <v>43872</v>
      </c>
      <c r="AY175">
        <v>43872</v>
      </c>
      <c r="BA175" t="s">
        <v>560</v>
      </c>
      <c r="BB175">
        <v>43873</v>
      </c>
      <c r="BC175">
        <v>43873</v>
      </c>
      <c r="BD175">
        <v>43873</v>
      </c>
      <c r="BE175">
        <v>43873</v>
      </c>
      <c r="BF175" t="s">
        <v>1874</v>
      </c>
      <c r="BG175">
        <v>43882</v>
      </c>
      <c r="BH175">
        <v>43886</v>
      </c>
      <c r="BI175">
        <v>43887</v>
      </c>
      <c r="BJ175">
        <v>43887</v>
      </c>
      <c r="BK175" t="s">
        <v>1693</v>
      </c>
      <c r="BL175" s="190">
        <v>43888</v>
      </c>
      <c r="BM175" s="190">
        <v>43888</v>
      </c>
      <c r="BN175" s="190">
        <v>43892</v>
      </c>
      <c r="BO175" s="190">
        <v>43892</v>
      </c>
      <c r="BU175" t="s">
        <v>490</v>
      </c>
      <c r="BV175">
        <v>43901</v>
      </c>
      <c r="BX175" s="190">
        <v>43901</v>
      </c>
      <c r="BY175" s="190">
        <v>43902</v>
      </c>
      <c r="BZ175" t="s">
        <v>1874</v>
      </c>
      <c r="CA175">
        <v>43900</v>
      </c>
      <c r="CB175">
        <v>43900</v>
      </c>
      <c r="CC175">
        <v>43900</v>
      </c>
      <c r="CD175">
        <v>43900</v>
      </c>
      <c r="CH175">
        <v>43906</v>
      </c>
      <c r="CJ175" t="s">
        <v>956</v>
      </c>
      <c r="CR175" s="190">
        <v>43927</v>
      </c>
      <c r="CT175" t="s">
        <v>1874</v>
      </c>
      <c r="CU175" s="190">
        <v>43900</v>
      </c>
      <c r="CW175" s="190">
        <v>43900</v>
      </c>
      <c r="CX175" s="190">
        <v>43900</v>
      </c>
      <c r="CY175" t="s">
        <v>876</v>
      </c>
      <c r="CZ175">
        <v>43859</v>
      </c>
      <c r="DA175">
        <v>43859</v>
      </c>
      <c r="DB175">
        <v>43861</v>
      </c>
      <c r="DC175">
        <v>43861</v>
      </c>
      <c r="DI175" t="str">
        <f t="shared" si="2"/>
        <v>Y</v>
      </c>
      <c r="DJ175" t="str">
        <f>_xlfn.IFNA(VLOOKUP(C175,'Order Lookup'!A:C,3,FALSE),"Other")</f>
        <v>ORDER</v>
      </c>
    </row>
    <row r="176" spans="1:114" x14ac:dyDescent="0.35">
      <c r="A176" t="s">
        <v>1002</v>
      </c>
      <c r="B176">
        <v>2000184301</v>
      </c>
      <c r="C176" t="s">
        <v>895</v>
      </c>
      <c r="D176" t="s">
        <v>6879</v>
      </c>
      <c r="E176" t="s">
        <v>6880</v>
      </c>
      <c r="F176" t="s">
        <v>2221</v>
      </c>
      <c r="G176" s="190">
        <v>43892</v>
      </c>
      <c r="H176" s="190">
        <v>43931</v>
      </c>
      <c r="J176">
        <v>33786</v>
      </c>
      <c r="K176" t="s">
        <v>132</v>
      </c>
      <c r="L176" t="s">
        <v>281</v>
      </c>
      <c r="M176" t="s">
        <v>281</v>
      </c>
      <c r="N176" t="s">
        <v>35</v>
      </c>
      <c r="O176" t="s">
        <v>5067</v>
      </c>
      <c r="P176" t="s">
        <v>5911</v>
      </c>
      <c r="Q176">
        <v>43893</v>
      </c>
      <c r="R176">
        <v>43894</v>
      </c>
      <c r="T176">
        <v>20800.349999999999</v>
      </c>
      <c r="U176">
        <v>0</v>
      </c>
      <c r="V176">
        <v>6.96</v>
      </c>
      <c r="W176">
        <v>7.2</v>
      </c>
      <c r="X176">
        <v>0.6</v>
      </c>
      <c r="Y176">
        <v>15</v>
      </c>
      <c r="AA176">
        <v>19.75</v>
      </c>
      <c r="AB176">
        <v>0</v>
      </c>
      <c r="AC176">
        <v>19.75</v>
      </c>
      <c r="AD176">
        <v>3465</v>
      </c>
      <c r="AE176">
        <v>1650</v>
      </c>
      <c r="AF176">
        <v>0</v>
      </c>
      <c r="AG176">
        <v>3298.2</v>
      </c>
      <c r="AH176">
        <v>15.856</v>
      </c>
      <c r="AI176">
        <v>0</v>
      </c>
      <c r="AK176">
        <v>14.84</v>
      </c>
      <c r="AQ176" t="s">
        <v>627</v>
      </c>
      <c r="AR176">
        <v>43896</v>
      </c>
      <c r="AS176">
        <v>43896</v>
      </c>
      <c r="AT176">
        <v>43900</v>
      </c>
      <c r="AU176">
        <v>43900</v>
      </c>
      <c r="AV176" t="s">
        <v>5840</v>
      </c>
      <c r="AW176">
        <v>43900</v>
      </c>
      <c r="AY176">
        <v>43900</v>
      </c>
      <c r="AZ176">
        <v>43900</v>
      </c>
      <c r="BF176" t="s">
        <v>576</v>
      </c>
      <c r="BG176">
        <v>43902</v>
      </c>
      <c r="BH176">
        <v>43902</v>
      </c>
      <c r="BI176">
        <v>43902</v>
      </c>
      <c r="BJ176">
        <v>43902</v>
      </c>
      <c r="BK176" t="s">
        <v>538</v>
      </c>
      <c r="BL176">
        <v>43903</v>
      </c>
      <c r="BM176">
        <v>43903</v>
      </c>
      <c r="BN176">
        <v>43903</v>
      </c>
      <c r="BO176">
        <v>43903</v>
      </c>
      <c r="BU176" t="s">
        <v>490</v>
      </c>
      <c r="BV176" s="190">
        <v>43910</v>
      </c>
      <c r="BX176" s="190">
        <v>43910</v>
      </c>
      <c r="BY176" s="190">
        <v>43910</v>
      </c>
      <c r="BZ176" t="s">
        <v>576</v>
      </c>
      <c r="CA176">
        <v>43909</v>
      </c>
      <c r="CB176">
        <v>43909</v>
      </c>
      <c r="CC176">
        <v>43909</v>
      </c>
      <c r="CD176">
        <v>43909</v>
      </c>
      <c r="CH176" s="190">
        <v>43915</v>
      </c>
      <c r="CJ176" t="s">
        <v>5840</v>
      </c>
      <c r="CR176" s="190">
        <v>47484</v>
      </c>
      <c r="CT176" t="s">
        <v>576</v>
      </c>
      <c r="CU176" s="190">
        <v>43909</v>
      </c>
      <c r="CW176" s="190">
        <v>43909</v>
      </c>
      <c r="CX176" s="190">
        <v>43909</v>
      </c>
      <c r="DI176" t="str">
        <f t="shared" si="2"/>
        <v>Y</v>
      </c>
      <c r="DJ176" t="str">
        <f>_xlfn.IFNA(VLOOKUP(C176,'Order Lookup'!A:C,3,FALSE),"Other")</f>
        <v>ORDER</v>
      </c>
    </row>
    <row r="177" spans="1:114" x14ac:dyDescent="0.35">
      <c r="A177" t="s">
        <v>857</v>
      </c>
      <c r="B177">
        <v>1900166202</v>
      </c>
      <c r="C177" t="s">
        <v>854</v>
      </c>
      <c r="D177" t="s">
        <v>4273</v>
      </c>
      <c r="E177" t="s">
        <v>6881</v>
      </c>
      <c r="F177" t="s">
        <v>2221</v>
      </c>
      <c r="G177" s="190">
        <v>43914</v>
      </c>
      <c r="H177" s="190"/>
      <c r="J177" t="s">
        <v>6882</v>
      </c>
      <c r="K177" t="s">
        <v>132</v>
      </c>
      <c r="L177" t="s">
        <v>270</v>
      </c>
      <c r="M177" t="s">
        <v>281</v>
      </c>
      <c r="N177" t="s">
        <v>35</v>
      </c>
      <c r="O177" t="s">
        <v>5067</v>
      </c>
      <c r="Q177" s="190"/>
      <c r="R177" s="190"/>
      <c r="T177">
        <v>4276.8599999999997</v>
      </c>
      <c r="U177">
        <v>0</v>
      </c>
      <c r="V177">
        <v>0.28999999999999998</v>
      </c>
      <c r="W177">
        <v>0.28999999999999998</v>
      </c>
      <c r="X177">
        <v>0.28999999999999998</v>
      </c>
      <c r="Y177">
        <v>0</v>
      </c>
      <c r="AA177">
        <v>0</v>
      </c>
      <c r="AB177">
        <v>0</v>
      </c>
      <c r="AC177">
        <v>0</v>
      </c>
      <c r="AF177">
        <v>0</v>
      </c>
      <c r="AG177">
        <v>629.54999999999995</v>
      </c>
      <c r="AH177">
        <v>14.72</v>
      </c>
      <c r="AI177">
        <v>0</v>
      </c>
      <c r="AK177">
        <v>0</v>
      </c>
      <c r="AQ177" t="s">
        <v>1891</v>
      </c>
      <c r="AV177" t="s">
        <v>587</v>
      </c>
      <c r="BF177" t="s">
        <v>984</v>
      </c>
      <c r="BG177">
        <v>43914</v>
      </c>
      <c r="BH177">
        <v>43914</v>
      </c>
      <c r="BI177" s="190">
        <v>43914</v>
      </c>
      <c r="BJ177">
        <v>43914</v>
      </c>
      <c r="BK177" t="s">
        <v>984</v>
      </c>
      <c r="BL177">
        <v>43914</v>
      </c>
      <c r="BM177">
        <v>43914</v>
      </c>
      <c r="BN177" s="190">
        <v>43914</v>
      </c>
      <c r="BO177">
        <v>43914</v>
      </c>
      <c r="BS177" s="190"/>
      <c r="BU177" t="s">
        <v>490</v>
      </c>
      <c r="BV177" s="190">
        <v>43914</v>
      </c>
      <c r="BX177" s="190">
        <v>43914</v>
      </c>
      <c r="BY177" s="190">
        <v>43914</v>
      </c>
      <c r="CC177" s="190"/>
      <c r="CH177" s="190"/>
      <c r="CJ177" t="s">
        <v>2269</v>
      </c>
      <c r="CR177" s="190">
        <v>43923</v>
      </c>
      <c r="CT177" t="s">
        <v>985</v>
      </c>
      <c r="CU177" s="190">
        <v>43914</v>
      </c>
      <c r="CW177" s="190">
        <v>43914</v>
      </c>
      <c r="CX177" s="190">
        <v>43914</v>
      </c>
      <c r="DI177" t="str">
        <f t="shared" si="2"/>
        <v>Y</v>
      </c>
      <c r="DJ177" t="str">
        <f>_xlfn.IFNA(VLOOKUP(C177,'Order Lookup'!A:C,3,FALSE),"Other")</f>
        <v>ENPARTS</v>
      </c>
    </row>
    <row r="178" spans="1:114" x14ac:dyDescent="0.35">
      <c r="A178" t="s">
        <v>1002</v>
      </c>
      <c r="B178">
        <v>1804187902</v>
      </c>
      <c r="C178" t="s">
        <v>854</v>
      </c>
      <c r="D178" t="s">
        <v>4439</v>
      </c>
      <c r="E178" t="s">
        <v>4440</v>
      </c>
      <c r="F178" t="s">
        <v>2221</v>
      </c>
      <c r="G178" s="190">
        <v>43906</v>
      </c>
      <c r="H178" s="190"/>
      <c r="K178" t="s">
        <v>132</v>
      </c>
      <c r="L178" t="s">
        <v>270</v>
      </c>
      <c r="M178" t="s">
        <v>338</v>
      </c>
      <c r="N178" t="s">
        <v>35</v>
      </c>
      <c r="O178" t="s">
        <v>6883</v>
      </c>
      <c r="T178">
        <v>4783.34</v>
      </c>
      <c r="U178">
        <v>4783.34</v>
      </c>
      <c r="V178">
        <v>0.43</v>
      </c>
      <c r="W178">
        <v>0.41</v>
      </c>
      <c r="X178">
        <v>0.41</v>
      </c>
      <c r="Y178">
        <v>0</v>
      </c>
      <c r="AA178">
        <v>0</v>
      </c>
      <c r="AB178">
        <v>0</v>
      </c>
      <c r="AC178">
        <v>0</v>
      </c>
      <c r="AF178">
        <v>0</v>
      </c>
      <c r="AG178">
        <v>1005.36</v>
      </c>
      <c r="AH178">
        <v>21.018000000000001</v>
      </c>
      <c r="AI178">
        <v>790.97</v>
      </c>
      <c r="AJ178">
        <v>16.536000000000001</v>
      </c>
      <c r="AK178">
        <v>0</v>
      </c>
      <c r="AQ178" t="s">
        <v>869</v>
      </c>
      <c r="AV178" t="s">
        <v>587</v>
      </c>
      <c r="BF178" t="s">
        <v>984</v>
      </c>
      <c r="BG178">
        <v>43906</v>
      </c>
      <c r="BH178">
        <v>43906</v>
      </c>
      <c r="BI178">
        <v>43906</v>
      </c>
      <c r="BJ178">
        <v>43906</v>
      </c>
      <c r="BK178" t="s">
        <v>984</v>
      </c>
      <c r="BL178">
        <v>43906</v>
      </c>
      <c r="BM178">
        <v>43906</v>
      </c>
      <c r="BN178">
        <v>43906</v>
      </c>
      <c r="BO178">
        <v>43906</v>
      </c>
      <c r="BU178" t="s">
        <v>490</v>
      </c>
      <c r="BV178" s="190">
        <v>43906</v>
      </c>
      <c r="BX178" s="190">
        <v>43906</v>
      </c>
      <c r="BY178" s="190">
        <v>43906</v>
      </c>
      <c r="CH178">
        <v>43909</v>
      </c>
      <c r="CJ178" t="s">
        <v>2269</v>
      </c>
      <c r="CR178" s="190">
        <v>43913</v>
      </c>
      <c r="CS178" s="190">
        <v>43914</v>
      </c>
      <c r="CT178" t="s">
        <v>985</v>
      </c>
      <c r="CU178" s="190">
        <v>43906</v>
      </c>
      <c r="CW178" s="190">
        <v>43906</v>
      </c>
      <c r="CX178" s="190">
        <v>43906</v>
      </c>
      <c r="DI178" t="str">
        <f t="shared" si="2"/>
        <v>Y</v>
      </c>
      <c r="DJ178" t="str">
        <f>_xlfn.IFNA(VLOOKUP(C178,'Order Lookup'!A:C,3,FALSE),"Other")</f>
        <v>ENPARTS</v>
      </c>
    </row>
    <row r="179" spans="1:114" x14ac:dyDescent="0.35">
      <c r="A179" t="s">
        <v>1017</v>
      </c>
      <c r="B179">
        <v>1902137101</v>
      </c>
      <c r="C179" t="s">
        <v>855</v>
      </c>
      <c r="D179" t="s">
        <v>1015</v>
      </c>
      <c r="E179" t="s">
        <v>6659</v>
      </c>
      <c r="F179" t="s">
        <v>2221</v>
      </c>
      <c r="G179" s="190">
        <v>43745</v>
      </c>
      <c r="H179" s="190">
        <v>43915</v>
      </c>
      <c r="J179" t="s">
        <v>6660</v>
      </c>
      <c r="K179" t="s">
        <v>35</v>
      </c>
      <c r="L179" t="s">
        <v>35</v>
      </c>
      <c r="M179" t="s">
        <v>343</v>
      </c>
      <c r="N179" t="s">
        <v>35</v>
      </c>
      <c r="O179" t="s">
        <v>5048</v>
      </c>
      <c r="Q179" s="190">
        <v>43852</v>
      </c>
      <c r="R179" s="190">
        <v>43852</v>
      </c>
      <c r="T179">
        <v>261903.69</v>
      </c>
      <c r="U179">
        <v>0</v>
      </c>
      <c r="V179">
        <v>96.77</v>
      </c>
      <c r="W179">
        <v>101.48</v>
      </c>
      <c r="X179">
        <v>101.48</v>
      </c>
      <c r="Y179">
        <v>322.24</v>
      </c>
      <c r="AA179">
        <v>462.5</v>
      </c>
      <c r="AB179">
        <v>0</v>
      </c>
      <c r="AC179">
        <v>462.5</v>
      </c>
      <c r="AD179">
        <v>74437.31</v>
      </c>
      <c r="AE179">
        <v>35446</v>
      </c>
      <c r="AF179">
        <v>0</v>
      </c>
      <c r="AG179">
        <v>52310.69</v>
      </c>
      <c r="AH179">
        <v>19.972999999999999</v>
      </c>
      <c r="AI179">
        <v>67674.33</v>
      </c>
      <c r="AK179">
        <v>20.6</v>
      </c>
      <c r="AQ179" t="s">
        <v>983</v>
      </c>
      <c r="AR179">
        <v>43805</v>
      </c>
      <c r="AS179">
        <v>43805</v>
      </c>
      <c r="AT179">
        <v>43833</v>
      </c>
      <c r="AU179">
        <v>43833</v>
      </c>
      <c r="AV179" t="s">
        <v>1891</v>
      </c>
      <c r="AW179">
        <v>43834</v>
      </c>
      <c r="AX179">
        <v>43834</v>
      </c>
      <c r="AY179">
        <v>43835</v>
      </c>
      <c r="AZ179">
        <v>43835</v>
      </c>
      <c r="BA179" t="s">
        <v>982</v>
      </c>
      <c r="BB179">
        <v>43816</v>
      </c>
      <c r="BC179">
        <v>43816</v>
      </c>
      <c r="BD179">
        <v>43816</v>
      </c>
      <c r="BE179">
        <v>43816</v>
      </c>
      <c r="BF179" t="s">
        <v>2030</v>
      </c>
      <c r="BG179">
        <v>43839</v>
      </c>
      <c r="BH179">
        <v>43839</v>
      </c>
      <c r="BI179">
        <v>43853</v>
      </c>
      <c r="BK179" t="s">
        <v>2030</v>
      </c>
      <c r="BL179">
        <v>43854</v>
      </c>
      <c r="BM179">
        <v>43854</v>
      </c>
      <c r="BN179">
        <v>43861</v>
      </c>
      <c r="BO179">
        <v>43861</v>
      </c>
      <c r="BU179" t="s">
        <v>490</v>
      </c>
      <c r="BV179" s="190">
        <v>43892</v>
      </c>
      <c r="BX179" s="190">
        <v>43889</v>
      </c>
      <c r="BY179" s="190">
        <v>43886</v>
      </c>
      <c r="BZ179" t="s">
        <v>2030</v>
      </c>
      <c r="CA179">
        <v>43812</v>
      </c>
      <c r="CB179">
        <v>43812</v>
      </c>
      <c r="CC179">
        <v>43868</v>
      </c>
      <c r="CD179">
        <v>43868</v>
      </c>
      <c r="CH179" s="190">
        <v>43889</v>
      </c>
      <c r="CJ179" t="s">
        <v>2269</v>
      </c>
      <c r="CM179">
        <v>43867</v>
      </c>
      <c r="CN179">
        <v>43867</v>
      </c>
      <c r="CR179" s="190">
        <v>43910</v>
      </c>
      <c r="CS179" s="190">
        <v>43910</v>
      </c>
      <c r="CT179" t="s">
        <v>2030</v>
      </c>
      <c r="CU179" s="190">
        <v>43889</v>
      </c>
      <c r="CW179" s="190">
        <v>43889</v>
      </c>
      <c r="CX179" s="190">
        <v>43885</v>
      </c>
      <c r="CY179" t="s">
        <v>982</v>
      </c>
      <c r="CZ179">
        <v>43741</v>
      </c>
      <c r="DA179">
        <v>43741</v>
      </c>
      <c r="DB179">
        <v>43754</v>
      </c>
      <c r="DC179">
        <v>43754</v>
      </c>
      <c r="DI179" t="str">
        <f t="shared" si="2"/>
        <v>Y</v>
      </c>
      <c r="DJ179" t="str">
        <f>_xlfn.IFNA(VLOOKUP(C179,'Order Lookup'!A:C,3,FALSE),"Other")</f>
        <v>ORDER</v>
      </c>
    </row>
    <row r="180" spans="1:114" x14ac:dyDescent="0.35">
      <c r="A180" t="s">
        <v>1017</v>
      </c>
      <c r="B180">
        <v>1902137103</v>
      </c>
      <c r="C180" t="s">
        <v>506</v>
      </c>
      <c r="D180" t="s">
        <v>1015</v>
      </c>
      <c r="E180" t="s">
        <v>6659</v>
      </c>
      <c r="F180" t="s">
        <v>2221</v>
      </c>
      <c r="G180" s="190">
        <v>43852</v>
      </c>
      <c r="H180" s="190">
        <v>43915</v>
      </c>
      <c r="J180" t="s">
        <v>6660</v>
      </c>
      <c r="K180" t="s">
        <v>35</v>
      </c>
      <c r="L180" t="s">
        <v>35</v>
      </c>
      <c r="M180" t="s">
        <v>343</v>
      </c>
      <c r="N180" t="s">
        <v>35</v>
      </c>
      <c r="O180" t="s">
        <v>5048</v>
      </c>
      <c r="Q180">
        <v>43852</v>
      </c>
      <c r="R180">
        <v>43852</v>
      </c>
      <c r="T180">
        <v>44887.15</v>
      </c>
      <c r="U180">
        <v>0</v>
      </c>
      <c r="V180">
        <v>29.25</v>
      </c>
      <c r="W180">
        <v>22.77</v>
      </c>
      <c r="X180">
        <v>22.77</v>
      </c>
      <c r="Y180">
        <v>0</v>
      </c>
      <c r="AA180">
        <v>0</v>
      </c>
      <c r="AB180">
        <v>0</v>
      </c>
      <c r="AC180">
        <v>0</v>
      </c>
      <c r="AF180">
        <v>0</v>
      </c>
      <c r="AG180">
        <v>9760.15</v>
      </c>
      <c r="AH180">
        <v>21.744</v>
      </c>
      <c r="AI180">
        <v>2716.61</v>
      </c>
      <c r="AK180">
        <v>0</v>
      </c>
      <c r="AQ180" t="s">
        <v>983</v>
      </c>
      <c r="AR180">
        <v>43805</v>
      </c>
      <c r="AS180">
        <v>43836</v>
      </c>
      <c r="AT180">
        <v>43833</v>
      </c>
      <c r="AU180">
        <v>43833</v>
      </c>
      <c r="AV180" t="s">
        <v>1891</v>
      </c>
      <c r="AY180">
        <v>43835</v>
      </c>
      <c r="AZ180">
        <v>43835</v>
      </c>
      <c r="BA180" t="s">
        <v>982</v>
      </c>
      <c r="BD180">
        <v>43816</v>
      </c>
      <c r="BE180">
        <v>43816</v>
      </c>
      <c r="BF180" t="s">
        <v>2030</v>
      </c>
      <c r="BG180">
        <v>43839</v>
      </c>
      <c r="BH180">
        <v>43839</v>
      </c>
      <c r="BI180">
        <v>43853</v>
      </c>
      <c r="BK180" t="s">
        <v>2030</v>
      </c>
      <c r="BL180">
        <v>43854</v>
      </c>
      <c r="BM180">
        <v>43854</v>
      </c>
      <c r="BN180">
        <v>43861</v>
      </c>
      <c r="BO180">
        <v>43861</v>
      </c>
      <c r="BU180" t="s">
        <v>490</v>
      </c>
      <c r="BV180" s="190">
        <v>43892</v>
      </c>
      <c r="BX180" s="190">
        <v>43892</v>
      </c>
      <c r="BY180" s="190">
        <v>43887</v>
      </c>
      <c r="BZ180" t="s">
        <v>2030</v>
      </c>
      <c r="CA180">
        <v>43868</v>
      </c>
      <c r="CB180">
        <v>43868</v>
      </c>
      <c r="CC180">
        <v>43868</v>
      </c>
      <c r="CD180">
        <v>43868</v>
      </c>
      <c r="CH180" s="190">
        <v>43892</v>
      </c>
      <c r="CJ180" t="s">
        <v>2269</v>
      </c>
      <c r="CM180">
        <v>43867</v>
      </c>
      <c r="CN180">
        <v>43867</v>
      </c>
      <c r="CR180" s="190">
        <v>43941</v>
      </c>
      <c r="CT180" t="s">
        <v>2030</v>
      </c>
      <c r="CU180" s="190">
        <v>43889</v>
      </c>
      <c r="CW180" s="190">
        <v>43889</v>
      </c>
      <c r="CX180" s="190">
        <v>43885</v>
      </c>
      <c r="CY180" t="s">
        <v>982</v>
      </c>
      <c r="CZ180">
        <v>43741</v>
      </c>
      <c r="DA180">
        <v>43741</v>
      </c>
      <c r="DB180">
        <v>43754</v>
      </c>
      <c r="DC180">
        <v>43754</v>
      </c>
      <c r="DI180" t="str">
        <f t="shared" si="2"/>
        <v>Y</v>
      </c>
      <c r="DJ180" t="str">
        <f>_xlfn.IFNA(VLOOKUP(C180,'Order Lookup'!A:C,3,FALSE),"Other")</f>
        <v>ORDER</v>
      </c>
    </row>
    <row r="181" spans="1:114" x14ac:dyDescent="0.35">
      <c r="A181" t="s">
        <v>1017</v>
      </c>
      <c r="B181">
        <v>1902137102</v>
      </c>
      <c r="C181" t="s">
        <v>855</v>
      </c>
      <c r="D181" t="s">
        <v>1015</v>
      </c>
      <c r="E181" t="s">
        <v>6659</v>
      </c>
      <c r="F181" t="s">
        <v>2221</v>
      </c>
      <c r="G181" s="190">
        <v>43852</v>
      </c>
      <c r="H181" s="190">
        <v>43915</v>
      </c>
      <c r="J181" t="s">
        <v>6660</v>
      </c>
      <c r="K181" t="s">
        <v>35</v>
      </c>
      <c r="L181" t="s">
        <v>35</v>
      </c>
      <c r="M181" t="s">
        <v>343</v>
      </c>
      <c r="N181" t="s">
        <v>35</v>
      </c>
      <c r="O181" t="s">
        <v>5048</v>
      </c>
      <c r="Q181">
        <v>43852</v>
      </c>
      <c r="R181">
        <v>43852</v>
      </c>
      <c r="T181">
        <v>12239.39</v>
      </c>
      <c r="U181">
        <v>0</v>
      </c>
      <c r="V181">
        <v>2.58</v>
      </c>
      <c r="W181">
        <v>3.78</v>
      </c>
      <c r="X181">
        <v>3.78</v>
      </c>
      <c r="Y181">
        <v>0</v>
      </c>
      <c r="AA181">
        <v>0</v>
      </c>
      <c r="AB181">
        <v>0</v>
      </c>
      <c r="AC181">
        <v>0</v>
      </c>
      <c r="AF181">
        <v>0</v>
      </c>
      <c r="AG181">
        <v>3355.39</v>
      </c>
      <c r="AH181">
        <v>27.414999999999999</v>
      </c>
      <c r="AI181">
        <v>132.71</v>
      </c>
      <c r="AK181">
        <v>0</v>
      </c>
      <c r="AQ181" t="s">
        <v>983</v>
      </c>
      <c r="AR181">
        <v>43805</v>
      </c>
      <c r="AS181">
        <v>43805</v>
      </c>
      <c r="AT181">
        <v>43833</v>
      </c>
      <c r="AU181">
        <v>43833</v>
      </c>
      <c r="AV181" t="s">
        <v>1891</v>
      </c>
      <c r="AY181">
        <v>43835</v>
      </c>
      <c r="AZ181">
        <v>43835</v>
      </c>
      <c r="BA181" t="s">
        <v>982</v>
      </c>
      <c r="BD181">
        <v>43816</v>
      </c>
      <c r="BE181">
        <v>43816</v>
      </c>
      <c r="BF181" t="s">
        <v>2030</v>
      </c>
      <c r="BG181">
        <v>43839</v>
      </c>
      <c r="BH181">
        <v>43839</v>
      </c>
      <c r="BI181">
        <v>43853</v>
      </c>
      <c r="BK181" t="s">
        <v>2030</v>
      </c>
      <c r="BL181">
        <v>43854</v>
      </c>
      <c r="BM181">
        <v>43854</v>
      </c>
      <c r="BN181">
        <v>43861</v>
      </c>
      <c r="BO181">
        <v>43861</v>
      </c>
      <c r="BU181" t="s">
        <v>490</v>
      </c>
      <c r="BV181">
        <v>43892</v>
      </c>
      <c r="BX181">
        <v>43892</v>
      </c>
      <c r="BY181" s="190">
        <v>43886</v>
      </c>
      <c r="BZ181" t="s">
        <v>2030</v>
      </c>
      <c r="CA181">
        <v>43812</v>
      </c>
      <c r="CB181">
        <v>43818</v>
      </c>
      <c r="CC181">
        <v>43868</v>
      </c>
      <c r="CD181">
        <v>43868</v>
      </c>
      <c r="CH181">
        <v>43889</v>
      </c>
      <c r="CJ181" t="s">
        <v>2269</v>
      </c>
      <c r="CM181">
        <v>43867</v>
      </c>
      <c r="CN181">
        <v>43867</v>
      </c>
      <c r="CR181" s="190">
        <v>43915</v>
      </c>
      <c r="CS181" s="190">
        <v>43914</v>
      </c>
      <c r="CT181" t="s">
        <v>2030</v>
      </c>
      <c r="CU181" s="190">
        <v>43889</v>
      </c>
      <c r="CW181" s="190">
        <v>43889</v>
      </c>
      <c r="CX181" s="190">
        <v>43885</v>
      </c>
      <c r="CY181" t="s">
        <v>982</v>
      </c>
      <c r="CZ181">
        <v>43741</v>
      </c>
      <c r="DA181">
        <v>43741</v>
      </c>
      <c r="DB181">
        <v>43846</v>
      </c>
      <c r="DC181">
        <v>43754</v>
      </c>
      <c r="DI181" t="str">
        <f t="shared" si="2"/>
        <v>Y</v>
      </c>
      <c r="DJ181" t="str">
        <f>_xlfn.IFNA(VLOOKUP(C181,'Order Lookup'!A:C,3,FALSE),"Other")</f>
        <v>ORDER</v>
      </c>
    </row>
    <row r="182" spans="1:114" x14ac:dyDescent="0.35">
      <c r="A182" t="s">
        <v>997</v>
      </c>
      <c r="B182">
        <v>2000484103</v>
      </c>
      <c r="C182" t="s">
        <v>854</v>
      </c>
      <c r="D182" t="s">
        <v>996</v>
      </c>
      <c r="E182" t="s">
        <v>6884</v>
      </c>
      <c r="F182" t="s">
        <v>2073</v>
      </c>
      <c r="G182" s="190">
        <v>43913</v>
      </c>
      <c r="H182" s="190"/>
      <c r="J182">
        <v>19108</v>
      </c>
      <c r="K182" t="s">
        <v>35</v>
      </c>
      <c r="L182" t="s">
        <v>270</v>
      </c>
      <c r="M182" t="s">
        <v>361</v>
      </c>
      <c r="N182" t="s">
        <v>35</v>
      </c>
      <c r="O182" t="s">
        <v>5044</v>
      </c>
      <c r="T182">
        <v>2745.08</v>
      </c>
      <c r="U182">
        <v>0</v>
      </c>
      <c r="V182">
        <v>0.67</v>
      </c>
      <c r="W182">
        <v>0</v>
      </c>
      <c r="X182">
        <v>0</v>
      </c>
      <c r="Y182">
        <v>0</v>
      </c>
      <c r="AA182">
        <v>0</v>
      </c>
      <c r="AB182">
        <v>0</v>
      </c>
      <c r="AC182">
        <v>0</v>
      </c>
      <c r="AF182">
        <v>0</v>
      </c>
      <c r="AG182">
        <v>1437.91</v>
      </c>
      <c r="AH182">
        <v>52.381</v>
      </c>
      <c r="AI182">
        <v>0</v>
      </c>
      <c r="AK182">
        <v>0</v>
      </c>
      <c r="AQ182" t="s">
        <v>6532</v>
      </c>
      <c r="AV182" t="s">
        <v>5840</v>
      </c>
      <c r="BU182" t="s">
        <v>490</v>
      </c>
      <c r="BV182" s="190">
        <v>43974</v>
      </c>
      <c r="BX182" s="190">
        <v>43974</v>
      </c>
      <c r="BY182" s="190"/>
      <c r="CH182" s="190"/>
      <c r="CR182" s="190"/>
      <c r="CT182" t="s">
        <v>985</v>
      </c>
      <c r="CU182" s="190">
        <v>43974</v>
      </c>
      <c r="CW182" s="190">
        <v>43974</v>
      </c>
      <c r="CX182" s="190">
        <v>43913</v>
      </c>
      <c r="CY182" t="s">
        <v>997</v>
      </c>
      <c r="DI182" t="str">
        <f t="shared" si="2"/>
        <v>Y</v>
      </c>
      <c r="DJ182" t="str">
        <f>_xlfn.IFNA(VLOOKUP(C182,'Order Lookup'!A:C,3,FALSE),"Other")</f>
        <v>ENPARTS</v>
      </c>
    </row>
    <row r="183" spans="1:114" x14ac:dyDescent="0.35">
      <c r="A183" t="s">
        <v>5708</v>
      </c>
      <c r="B183">
        <v>1804647128</v>
      </c>
      <c r="C183" t="s">
        <v>580</v>
      </c>
      <c r="D183" t="s">
        <v>642</v>
      </c>
      <c r="E183" t="s">
        <v>6678</v>
      </c>
      <c r="F183" t="s">
        <v>2221</v>
      </c>
      <c r="G183" s="190">
        <v>43900</v>
      </c>
      <c r="H183" s="190">
        <v>43913</v>
      </c>
      <c r="K183" t="s">
        <v>279</v>
      </c>
      <c r="L183" t="s">
        <v>5042</v>
      </c>
      <c r="M183" t="s">
        <v>4</v>
      </c>
      <c r="N183" t="s">
        <v>643</v>
      </c>
      <c r="O183" t="s">
        <v>5050</v>
      </c>
      <c r="Q183" s="190">
        <v>43900</v>
      </c>
      <c r="R183" s="190">
        <v>43900</v>
      </c>
      <c r="T183">
        <v>1</v>
      </c>
      <c r="U183">
        <v>0</v>
      </c>
      <c r="V183">
        <v>0</v>
      </c>
      <c r="W183">
        <v>22.81</v>
      </c>
      <c r="X183">
        <v>22.81</v>
      </c>
      <c r="Y183">
        <v>0</v>
      </c>
      <c r="AA183">
        <v>0</v>
      </c>
      <c r="AB183">
        <v>0</v>
      </c>
      <c r="AC183">
        <v>0</v>
      </c>
      <c r="AF183">
        <v>0</v>
      </c>
      <c r="AG183">
        <v>1</v>
      </c>
      <c r="AH183">
        <v>100</v>
      </c>
      <c r="AI183">
        <v>0</v>
      </c>
      <c r="AK183">
        <v>0</v>
      </c>
      <c r="AQ183" t="s">
        <v>5944</v>
      </c>
      <c r="AV183" t="s">
        <v>575</v>
      </c>
      <c r="BF183" t="s">
        <v>746</v>
      </c>
      <c r="BG183">
        <v>43900</v>
      </c>
      <c r="BH183">
        <v>43900</v>
      </c>
      <c r="BI183">
        <v>43900</v>
      </c>
      <c r="BJ183">
        <v>43900</v>
      </c>
      <c r="BU183" t="s">
        <v>490</v>
      </c>
      <c r="BV183" s="190">
        <v>43900</v>
      </c>
      <c r="BX183" s="190">
        <v>43900</v>
      </c>
      <c r="BY183" s="190">
        <v>43900</v>
      </c>
      <c r="CH183" s="190">
        <v>43903</v>
      </c>
      <c r="CJ183" t="s">
        <v>493</v>
      </c>
      <c r="CR183" s="190">
        <v>43929</v>
      </c>
      <c r="CT183" t="s">
        <v>746</v>
      </c>
      <c r="CU183" s="190">
        <v>43900</v>
      </c>
      <c r="CW183" s="190">
        <v>43900</v>
      </c>
      <c r="CX183" s="190">
        <v>43900</v>
      </c>
      <c r="CY183" t="s">
        <v>1691</v>
      </c>
      <c r="DI183" t="str">
        <f t="shared" si="2"/>
        <v>Y</v>
      </c>
      <c r="DJ183" t="str">
        <f>_xlfn.IFNA(VLOOKUP(C183,'Order Lookup'!A:C,3,FALSE),"Other")</f>
        <v>ORDER</v>
      </c>
    </row>
    <row r="184" spans="1:114" x14ac:dyDescent="0.35">
      <c r="A184" t="s">
        <v>5708</v>
      </c>
      <c r="B184">
        <v>1804647103</v>
      </c>
      <c r="C184" t="s">
        <v>580</v>
      </c>
      <c r="D184" t="s">
        <v>642</v>
      </c>
      <c r="E184" t="s">
        <v>6678</v>
      </c>
      <c r="F184" t="s">
        <v>2221</v>
      </c>
      <c r="G184" s="190">
        <v>43453</v>
      </c>
      <c r="H184" s="190">
        <v>43906</v>
      </c>
      <c r="K184" t="s">
        <v>795</v>
      </c>
      <c r="L184" t="s">
        <v>5042</v>
      </c>
      <c r="M184" t="s">
        <v>4</v>
      </c>
      <c r="N184" t="s">
        <v>643</v>
      </c>
      <c r="O184" t="s">
        <v>5053</v>
      </c>
      <c r="Q184" s="190">
        <v>43789</v>
      </c>
      <c r="R184" s="190">
        <v>43790</v>
      </c>
      <c r="T184">
        <v>190253</v>
      </c>
      <c r="U184">
        <v>0</v>
      </c>
      <c r="V184">
        <v>56.99</v>
      </c>
      <c r="W184">
        <v>41.63</v>
      </c>
      <c r="X184">
        <v>41.63</v>
      </c>
      <c r="Y184">
        <v>187</v>
      </c>
      <c r="Z184">
        <v>150</v>
      </c>
      <c r="AA184">
        <v>374.25</v>
      </c>
      <c r="AB184">
        <v>0</v>
      </c>
      <c r="AC184">
        <v>374.25</v>
      </c>
      <c r="AF184">
        <v>0</v>
      </c>
      <c r="AG184">
        <v>31256</v>
      </c>
      <c r="AH184">
        <v>16.428999999999998</v>
      </c>
      <c r="AI184">
        <v>0</v>
      </c>
      <c r="AK184">
        <v>0</v>
      </c>
      <c r="AQ184" t="s">
        <v>514</v>
      </c>
      <c r="AR184">
        <v>43840</v>
      </c>
      <c r="AS184">
        <v>43840</v>
      </c>
      <c r="AT184">
        <v>43851</v>
      </c>
      <c r="AV184" t="s">
        <v>553</v>
      </c>
      <c r="AW184">
        <v>43847</v>
      </c>
      <c r="AX184">
        <v>43847</v>
      </c>
      <c r="AY184">
        <v>43847</v>
      </c>
      <c r="AZ184">
        <v>43850</v>
      </c>
      <c r="BA184" t="s">
        <v>3595</v>
      </c>
      <c r="BB184">
        <v>43508</v>
      </c>
      <c r="BC184">
        <v>43508</v>
      </c>
      <c r="BD184">
        <v>43508</v>
      </c>
      <c r="BE184">
        <v>43508</v>
      </c>
      <c r="BF184" t="s">
        <v>746</v>
      </c>
      <c r="BG184">
        <v>43867</v>
      </c>
      <c r="BH184">
        <v>43867</v>
      </c>
      <c r="BI184">
        <v>43875</v>
      </c>
      <c r="BJ184">
        <v>43875</v>
      </c>
      <c r="BK184" t="s">
        <v>695</v>
      </c>
      <c r="BL184">
        <v>43881</v>
      </c>
      <c r="BM184">
        <v>43881</v>
      </c>
      <c r="BN184">
        <v>43885</v>
      </c>
      <c r="BU184" t="s">
        <v>490</v>
      </c>
      <c r="BV184" s="190">
        <v>43886</v>
      </c>
      <c r="BX184" s="190">
        <v>43893</v>
      </c>
      <c r="BY184" s="190">
        <v>43892</v>
      </c>
      <c r="BZ184" t="s">
        <v>746</v>
      </c>
      <c r="CA184">
        <v>43889</v>
      </c>
      <c r="CB184">
        <v>43889</v>
      </c>
      <c r="CC184">
        <v>43889</v>
      </c>
      <c r="CD184">
        <v>43892</v>
      </c>
      <c r="CH184" s="190">
        <v>43895</v>
      </c>
      <c r="CJ184" t="s">
        <v>556</v>
      </c>
      <c r="CR184" s="190">
        <v>43929</v>
      </c>
      <c r="CS184" s="190"/>
      <c r="CT184" t="s">
        <v>746</v>
      </c>
      <c r="CU184" s="190">
        <v>43892</v>
      </c>
      <c r="CW184" s="190">
        <v>43892</v>
      </c>
      <c r="CX184" s="190">
        <v>43892</v>
      </c>
      <c r="CY184" t="s">
        <v>1691</v>
      </c>
      <c r="CZ184">
        <v>43489</v>
      </c>
      <c r="DA184">
        <v>43489</v>
      </c>
      <c r="DB184">
        <v>43501</v>
      </c>
      <c r="DC184">
        <v>43501</v>
      </c>
      <c r="DI184" t="str">
        <f t="shared" si="2"/>
        <v>Y</v>
      </c>
      <c r="DJ184" t="str">
        <f>_xlfn.IFNA(VLOOKUP(C184,'Order Lookup'!A:C,3,FALSE),"Other")</f>
        <v>ORDER</v>
      </c>
    </row>
    <row r="185" spans="1:114" x14ac:dyDescent="0.35">
      <c r="A185" t="s">
        <v>6885</v>
      </c>
      <c r="B185">
        <v>1900791302</v>
      </c>
      <c r="C185" t="s">
        <v>580</v>
      </c>
      <c r="D185" t="s">
        <v>2777</v>
      </c>
      <c r="E185" t="s">
        <v>6886</v>
      </c>
      <c r="F185" t="s">
        <v>2221</v>
      </c>
      <c r="G185" s="190">
        <v>43907</v>
      </c>
      <c r="H185" s="190">
        <v>43941</v>
      </c>
      <c r="M185" t="s">
        <v>69</v>
      </c>
      <c r="N185" t="s">
        <v>643</v>
      </c>
      <c r="Q185">
        <v>43915</v>
      </c>
      <c r="R185">
        <v>43915</v>
      </c>
      <c r="T185">
        <v>21708.33</v>
      </c>
      <c r="U185">
        <v>0</v>
      </c>
      <c r="V185">
        <v>3.44</v>
      </c>
      <c r="W185">
        <v>3.44</v>
      </c>
      <c r="X185">
        <v>3.44</v>
      </c>
      <c r="Y185">
        <v>0</v>
      </c>
      <c r="AA185">
        <v>0</v>
      </c>
      <c r="AB185">
        <v>0</v>
      </c>
      <c r="AC185">
        <v>0</v>
      </c>
      <c r="AF185">
        <v>0</v>
      </c>
      <c r="AG185">
        <v>18438.330000000002</v>
      </c>
      <c r="AH185">
        <v>84.936999999999998</v>
      </c>
      <c r="AI185">
        <v>0</v>
      </c>
      <c r="AK185">
        <v>0</v>
      </c>
      <c r="BU185" t="s">
        <v>490</v>
      </c>
      <c r="BV185" s="190">
        <v>43915</v>
      </c>
      <c r="BX185" s="190">
        <v>43916</v>
      </c>
      <c r="BY185" s="190">
        <v>43915</v>
      </c>
      <c r="CH185">
        <v>43920</v>
      </c>
      <c r="CR185" s="190">
        <v>43941</v>
      </c>
      <c r="CS185" s="190"/>
      <c r="CT185" t="s">
        <v>6885</v>
      </c>
      <c r="CU185" s="190">
        <v>43915</v>
      </c>
      <c r="CW185" s="190">
        <v>43915</v>
      </c>
      <c r="CX185" s="190">
        <v>43915</v>
      </c>
      <c r="DI185" t="str">
        <f t="shared" si="2"/>
        <v>Y</v>
      </c>
      <c r="DJ185" t="str">
        <f>_xlfn.IFNA(VLOOKUP(C185,'Order Lookup'!A:C,3,FALSE),"Other")</f>
        <v>ORDER</v>
      </c>
    </row>
    <row r="186" spans="1:114" x14ac:dyDescent="0.35">
      <c r="A186" t="s">
        <v>1499</v>
      </c>
      <c r="B186">
        <v>1900592219</v>
      </c>
      <c r="C186" t="s">
        <v>580</v>
      </c>
      <c r="D186" t="s">
        <v>642</v>
      </c>
      <c r="E186" t="s">
        <v>6887</v>
      </c>
      <c r="F186" t="s">
        <v>2221</v>
      </c>
      <c r="G186" s="190">
        <v>43635</v>
      </c>
      <c r="H186" s="190">
        <v>43945</v>
      </c>
      <c r="J186" t="s">
        <v>6888</v>
      </c>
      <c r="L186" t="s">
        <v>5071</v>
      </c>
      <c r="M186" t="s">
        <v>70</v>
      </c>
      <c r="N186" t="s">
        <v>643</v>
      </c>
      <c r="O186" t="s">
        <v>5048</v>
      </c>
      <c r="Q186" s="190">
        <v>43900</v>
      </c>
      <c r="R186" s="190">
        <v>43901</v>
      </c>
      <c r="T186">
        <v>77379</v>
      </c>
      <c r="U186">
        <v>0</v>
      </c>
      <c r="V186">
        <v>13.89</v>
      </c>
      <c r="W186">
        <v>20.71</v>
      </c>
      <c r="X186">
        <v>20.71</v>
      </c>
      <c r="Y186">
        <v>389</v>
      </c>
      <c r="AA186">
        <v>351.5</v>
      </c>
      <c r="AB186">
        <v>48</v>
      </c>
      <c r="AC186">
        <v>399.5</v>
      </c>
      <c r="AD186">
        <v>45518</v>
      </c>
      <c r="AE186">
        <v>36955</v>
      </c>
      <c r="AF186">
        <v>0</v>
      </c>
      <c r="AG186">
        <v>14189</v>
      </c>
      <c r="AH186">
        <v>18.337</v>
      </c>
      <c r="AI186">
        <v>0</v>
      </c>
      <c r="AK186">
        <v>0</v>
      </c>
      <c r="AQ186" t="s">
        <v>650</v>
      </c>
      <c r="AV186" t="s">
        <v>680</v>
      </c>
      <c r="BF186" t="s">
        <v>1690</v>
      </c>
      <c r="BI186">
        <v>43915</v>
      </c>
      <c r="BK186" t="s">
        <v>660</v>
      </c>
      <c r="BN186">
        <v>43915</v>
      </c>
      <c r="BU186" t="s">
        <v>490</v>
      </c>
      <c r="BV186" s="190">
        <v>43916</v>
      </c>
      <c r="BX186" s="190">
        <v>43916</v>
      </c>
      <c r="BY186">
        <v>43915</v>
      </c>
      <c r="BZ186" t="s">
        <v>1690</v>
      </c>
      <c r="CC186">
        <v>43915</v>
      </c>
      <c r="CH186">
        <v>43920</v>
      </c>
      <c r="CR186" s="190">
        <v>43945</v>
      </c>
      <c r="CT186" t="s">
        <v>1690</v>
      </c>
      <c r="CU186" s="190">
        <v>43915</v>
      </c>
      <c r="CW186" s="190">
        <v>43915</v>
      </c>
      <c r="CX186" s="190">
        <v>43915</v>
      </c>
      <c r="DI186" t="str">
        <f t="shared" si="2"/>
        <v>Y</v>
      </c>
      <c r="DJ186" t="str">
        <f>_xlfn.IFNA(VLOOKUP(C186,'Order Lookup'!A:C,3,FALSE),"Other")</f>
        <v>ORDER</v>
      </c>
    </row>
    <row r="187" spans="1:114" x14ac:dyDescent="0.35">
      <c r="A187" t="s">
        <v>1499</v>
      </c>
      <c r="B187">
        <v>1900592221</v>
      </c>
      <c r="C187" t="s">
        <v>580</v>
      </c>
      <c r="D187" t="s">
        <v>642</v>
      </c>
      <c r="E187" t="s">
        <v>6887</v>
      </c>
      <c r="F187" t="s">
        <v>2221</v>
      </c>
      <c r="G187" s="190">
        <v>43635</v>
      </c>
      <c r="H187" s="190">
        <v>43945</v>
      </c>
      <c r="J187" t="s">
        <v>6889</v>
      </c>
      <c r="L187" t="s">
        <v>5071</v>
      </c>
      <c r="M187" t="s">
        <v>70</v>
      </c>
      <c r="N187" t="s">
        <v>643</v>
      </c>
      <c r="O187" t="s">
        <v>5048</v>
      </c>
      <c r="Q187" s="190">
        <v>43900</v>
      </c>
      <c r="R187" s="190">
        <v>43901</v>
      </c>
      <c r="T187">
        <v>14666</v>
      </c>
      <c r="U187">
        <v>0</v>
      </c>
      <c r="V187">
        <v>6.88</v>
      </c>
      <c r="W187">
        <v>6.04</v>
      </c>
      <c r="X187">
        <v>6.04</v>
      </c>
      <c r="Y187">
        <v>0</v>
      </c>
      <c r="AA187">
        <v>0</v>
      </c>
      <c r="AB187">
        <v>0</v>
      </c>
      <c r="AC187">
        <v>0</v>
      </c>
      <c r="AF187">
        <v>0</v>
      </c>
      <c r="AG187">
        <v>2550</v>
      </c>
      <c r="AH187">
        <v>17.387</v>
      </c>
      <c r="AI187">
        <v>0</v>
      </c>
      <c r="AK187">
        <v>0</v>
      </c>
      <c r="AQ187" t="s">
        <v>650</v>
      </c>
      <c r="AV187" t="s">
        <v>680</v>
      </c>
      <c r="BF187" t="s">
        <v>1690</v>
      </c>
      <c r="BI187">
        <v>43915</v>
      </c>
      <c r="BK187" t="s">
        <v>660</v>
      </c>
      <c r="BN187">
        <v>43915</v>
      </c>
      <c r="BU187" t="s">
        <v>490</v>
      </c>
      <c r="BV187" s="190">
        <v>43916</v>
      </c>
      <c r="BX187" s="190">
        <v>43916</v>
      </c>
      <c r="BY187">
        <v>43915</v>
      </c>
      <c r="CR187" s="190">
        <v>43945</v>
      </c>
      <c r="CT187" t="s">
        <v>1690</v>
      </c>
      <c r="CU187" s="190">
        <v>43915</v>
      </c>
      <c r="CW187" s="190">
        <v>43915</v>
      </c>
      <c r="CX187" s="190">
        <v>43915</v>
      </c>
      <c r="DI187" t="str">
        <f t="shared" si="2"/>
        <v>Y</v>
      </c>
      <c r="DJ187" t="str">
        <f>_xlfn.IFNA(VLOOKUP(C187,'Order Lookup'!A:C,3,FALSE),"Other")</f>
        <v>ORDER</v>
      </c>
    </row>
    <row r="188" spans="1:114" x14ac:dyDescent="0.35">
      <c r="A188" t="s">
        <v>1499</v>
      </c>
      <c r="B188">
        <v>1900592222</v>
      </c>
      <c r="C188" t="s">
        <v>580</v>
      </c>
      <c r="D188" t="s">
        <v>642</v>
      </c>
      <c r="E188" t="s">
        <v>6887</v>
      </c>
      <c r="F188" t="s">
        <v>2221</v>
      </c>
      <c r="G188" s="190">
        <v>43635</v>
      </c>
      <c r="H188" s="190">
        <v>43943</v>
      </c>
      <c r="J188" t="s">
        <v>6890</v>
      </c>
      <c r="L188" t="s">
        <v>5071</v>
      </c>
      <c r="M188" t="s">
        <v>70</v>
      </c>
      <c r="N188" t="s">
        <v>643</v>
      </c>
      <c r="O188" t="s">
        <v>5048</v>
      </c>
      <c r="Q188" s="190">
        <v>43900</v>
      </c>
      <c r="R188" s="190">
        <v>43901</v>
      </c>
      <c r="T188">
        <v>27433</v>
      </c>
      <c r="U188">
        <v>0</v>
      </c>
      <c r="V188">
        <v>10.84</v>
      </c>
      <c r="W188">
        <v>14.79</v>
      </c>
      <c r="X188">
        <v>14.79</v>
      </c>
      <c r="Y188">
        <v>0</v>
      </c>
      <c r="AA188">
        <v>0</v>
      </c>
      <c r="AB188">
        <v>0</v>
      </c>
      <c r="AC188">
        <v>0</v>
      </c>
      <c r="AF188">
        <v>0</v>
      </c>
      <c r="AG188">
        <v>5024</v>
      </c>
      <c r="AH188">
        <v>18.314</v>
      </c>
      <c r="AI188">
        <v>0</v>
      </c>
      <c r="AK188">
        <v>0</v>
      </c>
      <c r="AQ188" t="s">
        <v>650</v>
      </c>
      <c r="AV188" t="s">
        <v>680</v>
      </c>
      <c r="BF188" t="s">
        <v>1690</v>
      </c>
      <c r="BI188">
        <v>43915</v>
      </c>
      <c r="BK188" t="s">
        <v>660</v>
      </c>
      <c r="BN188">
        <v>43915</v>
      </c>
      <c r="BU188" t="s">
        <v>490</v>
      </c>
      <c r="BV188" s="190">
        <v>43916</v>
      </c>
      <c r="BX188" s="190">
        <v>43916</v>
      </c>
      <c r="BY188">
        <v>43916</v>
      </c>
      <c r="CH188">
        <v>43920</v>
      </c>
      <c r="CR188" s="190">
        <v>43943</v>
      </c>
      <c r="CT188" t="s">
        <v>1690</v>
      </c>
      <c r="CU188" s="190">
        <v>43915</v>
      </c>
      <c r="CW188" s="190">
        <v>43915</v>
      </c>
      <c r="CX188" s="190">
        <v>43915</v>
      </c>
      <c r="DI188" t="str">
        <f t="shared" si="2"/>
        <v>Y</v>
      </c>
      <c r="DJ188" t="str">
        <f>_xlfn.IFNA(VLOOKUP(C188,'Order Lookup'!A:C,3,FALSE),"Other")</f>
        <v>ORDER</v>
      </c>
    </row>
    <row r="189" spans="1:114" x14ac:dyDescent="0.35">
      <c r="A189" t="s">
        <v>1499</v>
      </c>
      <c r="B189">
        <v>1900592220</v>
      </c>
      <c r="C189" t="s">
        <v>580</v>
      </c>
      <c r="D189" t="s">
        <v>642</v>
      </c>
      <c r="E189" t="s">
        <v>6887</v>
      </c>
      <c r="F189" t="s">
        <v>2221</v>
      </c>
      <c r="G189" s="190">
        <v>43635</v>
      </c>
      <c r="H189" s="190">
        <v>43945</v>
      </c>
      <c r="J189" t="s">
        <v>6665</v>
      </c>
      <c r="L189" t="s">
        <v>5071</v>
      </c>
      <c r="M189" t="s">
        <v>70</v>
      </c>
      <c r="N189" t="s">
        <v>643</v>
      </c>
      <c r="O189" t="s">
        <v>5048</v>
      </c>
      <c r="Q189" s="190">
        <v>43900</v>
      </c>
      <c r="R189" s="190">
        <v>43901</v>
      </c>
      <c r="T189">
        <v>30329</v>
      </c>
      <c r="U189">
        <v>0</v>
      </c>
      <c r="V189">
        <v>15.17</v>
      </c>
      <c r="W189">
        <v>8.6999999999999993</v>
      </c>
      <c r="X189">
        <v>8.6999999999999993</v>
      </c>
      <c r="Y189">
        <v>0</v>
      </c>
      <c r="AA189">
        <v>0</v>
      </c>
      <c r="AB189">
        <v>0</v>
      </c>
      <c r="AC189">
        <v>0</v>
      </c>
      <c r="AF189">
        <v>0</v>
      </c>
      <c r="AG189">
        <v>5330</v>
      </c>
      <c r="AH189">
        <v>17.574000000000002</v>
      </c>
      <c r="AI189">
        <v>0</v>
      </c>
      <c r="AK189">
        <v>0</v>
      </c>
      <c r="AQ189" t="s">
        <v>650</v>
      </c>
      <c r="AR189" s="190"/>
      <c r="AS189" s="190"/>
      <c r="AT189" s="190"/>
      <c r="AU189" s="190"/>
      <c r="AV189" t="s">
        <v>680</v>
      </c>
      <c r="BF189" t="s">
        <v>1690</v>
      </c>
      <c r="BG189" s="190"/>
      <c r="BH189" s="190"/>
      <c r="BI189" s="190">
        <v>43915</v>
      </c>
      <c r="BJ189" s="190"/>
      <c r="BK189" t="s">
        <v>660</v>
      </c>
      <c r="BL189" s="190"/>
      <c r="BM189" s="190"/>
      <c r="BN189" s="190">
        <v>43915</v>
      </c>
      <c r="BO189" s="190"/>
      <c r="BQ189" s="190"/>
      <c r="BR189" s="190"/>
      <c r="BS189" s="190"/>
      <c r="BT189" s="190"/>
      <c r="BU189" t="s">
        <v>490</v>
      </c>
      <c r="BV189" s="190">
        <v>43916</v>
      </c>
      <c r="BX189" s="190">
        <v>43916</v>
      </c>
      <c r="BY189" s="190">
        <v>43915</v>
      </c>
      <c r="CA189" s="190"/>
      <c r="CB189" s="190"/>
      <c r="CC189" s="190"/>
      <c r="CD189" s="190"/>
      <c r="CH189" s="190">
        <v>43920</v>
      </c>
      <c r="CR189" s="190">
        <v>43943</v>
      </c>
      <c r="CT189" t="s">
        <v>1690</v>
      </c>
      <c r="CU189" s="190">
        <v>43915</v>
      </c>
      <c r="CW189" s="190">
        <v>43915</v>
      </c>
      <c r="CX189" s="190">
        <v>43915</v>
      </c>
      <c r="DI189" t="str">
        <f t="shared" si="2"/>
        <v>Y</v>
      </c>
      <c r="DJ189" t="str">
        <f>_xlfn.IFNA(VLOOKUP(C189,'Order Lookup'!A:C,3,FALSE),"Other")</f>
        <v>ORDER</v>
      </c>
    </row>
    <row r="190" spans="1:114" x14ac:dyDescent="0.35">
      <c r="A190" t="s">
        <v>657</v>
      </c>
      <c r="B190">
        <v>1900787908</v>
      </c>
      <c r="C190" t="s">
        <v>580</v>
      </c>
      <c r="D190" t="s">
        <v>642</v>
      </c>
      <c r="E190" t="s">
        <v>6891</v>
      </c>
      <c r="F190" t="s">
        <v>2221</v>
      </c>
      <c r="G190" s="190">
        <v>43844</v>
      </c>
      <c r="H190" s="190">
        <v>43945</v>
      </c>
      <c r="J190" t="s">
        <v>6672</v>
      </c>
      <c r="L190" t="s">
        <v>139</v>
      </c>
      <c r="M190" t="s">
        <v>70</v>
      </c>
      <c r="N190" t="s">
        <v>643</v>
      </c>
      <c r="O190" t="s">
        <v>5388</v>
      </c>
      <c r="Q190" s="190">
        <v>43881</v>
      </c>
      <c r="R190" s="190">
        <v>43882</v>
      </c>
      <c r="T190">
        <v>76563</v>
      </c>
      <c r="U190">
        <v>0</v>
      </c>
      <c r="V190">
        <v>32.299999999999997</v>
      </c>
      <c r="W190">
        <v>45.58</v>
      </c>
      <c r="X190">
        <v>45.58</v>
      </c>
      <c r="Y190">
        <v>0</v>
      </c>
      <c r="AA190">
        <v>0</v>
      </c>
      <c r="AB190">
        <v>0</v>
      </c>
      <c r="AC190">
        <v>0</v>
      </c>
      <c r="AF190">
        <v>0</v>
      </c>
      <c r="AG190">
        <v>14214</v>
      </c>
      <c r="AH190">
        <v>18.565000000000001</v>
      </c>
      <c r="AI190">
        <v>0</v>
      </c>
      <c r="AK190">
        <v>0</v>
      </c>
      <c r="AQ190" t="s">
        <v>663</v>
      </c>
      <c r="AR190" s="190"/>
      <c r="AS190" s="190"/>
      <c r="AT190" s="190"/>
      <c r="AU190" s="190"/>
      <c r="AV190" t="s">
        <v>619</v>
      </c>
      <c r="AY190" s="190"/>
      <c r="AZ190" s="190"/>
      <c r="BF190" t="s">
        <v>655</v>
      </c>
      <c r="BG190" s="190">
        <v>43874</v>
      </c>
      <c r="BH190" s="190">
        <v>43874</v>
      </c>
      <c r="BI190" s="190">
        <v>43920</v>
      </c>
      <c r="BJ190" s="190">
        <v>43910</v>
      </c>
      <c r="BK190" t="s">
        <v>1504</v>
      </c>
      <c r="BL190" s="190">
        <v>43899</v>
      </c>
      <c r="BM190" s="190">
        <v>43899</v>
      </c>
      <c r="BN190" s="190">
        <v>43915</v>
      </c>
      <c r="BO190" s="190">
        <v>43909</v>
      </c>
      <c r="BQ190" s="190"/>
      <c r="BR190" s="190"/>
      <c r="BS190" s="190"/>
      <c r="BT190" s="190"/>
      <c r="BU190" t="s">
        <v>490</v>
      </c>
      <c r="BV190" s="190">
        <v>43921</v>
      </c>
      <c r="BX190" s="190">
        <v>43921</v>
      </c>
      <c r="BY190" s="190">
        <v>43914</v>
      </c>
      <c r="CA190" s="190"/>
      <c r="CB190" s="190"/>
      <c r="CC190" s="190"/>
      <c r="CD190" s="190"/>
      <c r="CH190" s="190">
        <v>43917</v>
      </c>
      <c r="CR190" s="190">
        <v>43945</v>
      </c>
      <c r="CT190" t="s">
        <v>655</v>
      </c>
      <c r="CU190" s="190">
        <v>43920</v>
      </c>
      <c r="CW190" s="190">
        <v>43920</v>
      </c>
      <c r="CX190" s="190">
        <v>43910</v>
      </c>
      <c r="DI190" t="str">
        <f t="shared" si="2"/>
        <v>Y</v>
      </c>
      <c r="DJ190" t="str">
        <f>_xlfn.IFNA(VLOOKUP(C190,'Order Lookup'!A:C,3,FALSE),"Other")</f>
        <v>ORDER</v>
      </c>
    </row>
    <row r="191" spans="1:114" x14ac:dyDescent="0.35">
      <c r="A191" t="s">
        <v>657</v>
      </c>
      <c r="B191">
        <v>1900787906</v>
      </c>
      <c r="C191" t="s">
        <v>580</v>
      </c>
      <c r="D191" t="s">
        <v>642</v>
      </c>
      <c r="E191" t="s">
        <v>6891</v>
      </c>
      <c r="F191" t="s">
        <v>2221</v>
      </c>
      <c r="G191" s="190">
        <v>43844</v>
      </c>
      <c r="H191" s="190">
        <v>43949</v>
      </c>
      <c r="J191" t="s">
        <v>6670</v>
      </c>
      <c r="L191" t="s">
        <v>139</v>
      </c>
      <c r="M191" t="s">
        <v>70</v>
      </c>
      <c r="N191" t="s">
        <v>643</v>
      </c>
      <c r="O191" t="s">
        <v>5388</v>
      </c>
      <c r="Q191" s="190">
        <v>43881</v>
      </c>
      <c r="R191" s="190">
        <v>43882</v>
      </c>
      <c r="T191">
        <v>95347</v>
      </c>
      <c r="U191">
        <v>0</v>
      </c>
      <c r="V191">
        <v>40.11</v>
      </c>
      <c r="W191">
        <v>43.16</v>
      </c>
      <c r="X191">
        <v>43.16</v>
      </c>
      <c r="Y191">
        <v>0</v>
      </c>
      <c r="AA191">
        <v>0</v>
      </c>
      <c r="AB191">
        <v>0</v>
      </c>
      <c r="AC191">
        <v>0</v>
      </c>
      <c r="AF191">
        <v>0</v>
      </c>
      <c r="AG191">
        <v>17709</v>
      </c>
      <c r="AH191">
        <v>18.573</v>
      </c>
      <c r="AI191">
        <v>0</v>
      </c>
      <c r="AK191">
        <v>0</v>
      </c>
      <c r="AQ191" t="s">
        <v>663</v>
      </c>
      <c r="AR191" s="190"/>
      <c r="AS191" s="190"/>
      <c r="AT191" s="190"/>
      <c r="AU191" s="190"/>
      <c r="AV191" t="s">
        <v>619</v>
      </c>
      <c r="BF191" t="s">
        <v>655</v>
      </c>
      <c r="BG191" s="190">
        <v>43874</v>
      </c>
      <c r="BH191" s="190">
        <v>43874</v>
      </c>
      <c r="BI191" s="190">
        <v>43920</v>
      </c>
      <c r="BJ191" s="190">
        <v>43910</v>
      </c>
      <c r="BK191" t="s">
        <v>1504</v>
      </c>
      <c r="BL191" s="190">
        <v>43899</v>
      </c>
      <c r="BM191" s="190">
        <v>43899</v>
      </c>
      <c r="BN191" s="190">
        <v>43915</v>
      </c>
      <c r="BO191" s="190">
        <v>43909</v>
      </c>
      <c r="BQ191" s="190"/>
      <c r="BR191" s="190"/>
      <c r="BS191" s="190"/>
      <c r="BT191" s="190"/>
      <c r="BU191" t="s">
        <v>490</v>
      </c>
      <c r="BV191" s="190">
        <v>43921</v>
      </c>
      <c r="BX191" s="190">
        <v>43921</v>
      </c>
      <c r="BY191" s="190">
        <v>43914</v>
      </c>
      <c r="CA191" s="190"/>
      <c r="CB191" s="190"/>
      <c r="CC191" s="190"/>
      <c r="CD191" s="190"/>
      <c r="CH191" s="190">
        <v>43917</v>
      </c>
      <c r="CR191" s="190">
        <v>43949</v>
      </c>
      <c r="CT191" t="s">
        <v>655</v>
      </c>
      <c r="CU191" s="190">
        <v>43920</v>
      </c>
      <c r="CW191" s="190">
        <v>43920</v>
      </c>
      <c r="CX191" s="190">
        <v>43910</v>
      </c>
      <c r="DI191" t="str">
        <f t="shared" si="2"/>
        <v>Y</v>
      </c>
      <c r="DJ191" t="str">
        <f>_xlfn.IFNA(VLOOKUP(C191,'Order Lookup'!A:C,3,FALSE),"Other")</f>
        <v>ORDER</v>
      </c>
    </row>
    <row r="192" spans="1:114" x14ac:dyDescent="0.35">
      <c r="A192" t="s">
        <v>657</v>
      </c>
      <c r="B192">
        <v>1900787925</v>
      </c>
      <c r="C192" t="s">
        <v>580</v>
      </c>
      <c r="D192" t="s">
        <v>642</v>
      </c>
      <c r="E192" t="s">
        <v>6891</v>
      </c>
      <c r="F192" t="s">
        <v>2221</v>
      </c>
      <c r="G192" s="190">
        <v>43844</v>
      </c>
      <c r="H192" s="190">
        <v>43943</v>
      </c>
      <c r="J192" t="s">
        <v>6675</v>
      </c>
      <c r="L192" t="s">
        <v>139</v>
      </c>
      <c r="M192" t="s">
        <v>70</v>
      </c>
      <c r="N192" t="s">
        <v>643</v>
      </c>
      <c r="O192" t="s">
        <v>5388</v>
      </c>
      <c r="Q192" s="190">
        <v>43881</v>
      </c>
      <c r="R192" s="190">
        <v>43882</v>
      </c>
      <c r="T192">
        <v>89119</v>
      </c>
      <c r="U192">
        <v>0</v>
      </c>
      <c r="V192">
        <v>37.590000000000003</v>
      </c>
      <c r="W192">
        <v>45.91</v>
      </c>
      <c r="X192">
        <v>45.91</v>
      </c>
      <c r="Y192">
        <v>0</v>
      </c>
      <c r="AA192">
        <v>0</v>
      </c>
      <c r="AB192">
        <v>0</v>
      </c>
      <c r="AC192">
        <v>0</v>
      </c>
      <c r="AF192">
        <v>0</v>
      </c>
      <c r="AG192">
        <v>16545</v>
      </c>
      <c r="AH192">
        <v>18.565000000000001</v>
      </c>
      <c r="AI192">
        <v>0</v>
      </c>
      <c r="AK192">
        <v>0</v>
      </c>
      <c r="AQ192" t="s">
        <v>663</v>
      </c>
      <c r="AR192" s="190"/>
      <c r="AS192" s="190"/>
      <c r="AT192" s="190"/>
      <c r="AU192" s="190"/>
      <c r="AV192" t="s">
        <v>619</v>
      </c>
      <c r="BF192" t="s">
        <v>655</v>
      </c>
      <c r="BG192" s="190">
        <v>43874</v>
      </c>
      <c r="BH192" s="190">
        <v>43874</v>
      </c>
      <c r="BI192" s="190">
        <v>43920</v>
      </c>
      <c r="BJ192" s="190">
        <v>43910</v>
      </c>
      <c r="BK192" t="s">
        <v>1504</v>
      </c>
      <c r="BL192" s="190">
        <v>43899</v>
      </c>
      <c r="BM192" s="190">
        <v>43899</v>
      </c>
      <c r="BN192" s="190">
        <v>43915</v>
      </c>
      <c r="BO192" s="190">
        <v>43909</v>
      </c>
      <c r="BQ192" s="190"/>
      <c r="BR192" s="190"/>
      <c r="BS192" s="190"/>
      <c r="BT192" s="190"/>
      <c r="BU192" t="s">
        <v>490</v>
      </c>
      <c r="BV192" s="190">
        <v>43921</v>
      </c>
      <c r="BX192" s="190">
        <v>43921</v>
      </c>
      <c r="BY192" s="190">
        <v>43914</v>
      </c>
      <c r="CA192" s="190"/>
      <c r="CB192" s="190"/>
      <c r="CC192" s="190"/>
      <c r="CD192" s="190"/>
      <c r="CH192" s="190">
        <v>43917</v>
      </c>
      <c r="CR192" s="190">
        <v>43943</v>
      </c>
      <c r="CT192" t="s">
        <v>655</v>
      </c>
      <c r="CU192" s="190">
        <v>43920</v>
      </c>
      <c r="CW192" s="190">
        <v>43920</v>
      </c>
      <c r="CX192" s="190">
        <v>43910</v>
      </c>
      <c r="DI192" t="str">
        <f t="shared" si="2"/>
        <v>Y</v>
      </c>
      <c r="DJ192" t="str">
        <f>_xlfn.IFNA(VLOOKUP(C192,'Order Lookup'!A:C,3,FALSE),"Other")</f>
        <v>ORDER</v>
      </c>
    </row>
    <row r="193" spans="1:114" x14ac:dyDescent="0.35">
      <c r="A193" t="s">
        <v>657</v>
      </c>
      <c r="B193">
        <v>1900787924</v>
      </c>
      <c r="C193" t="s">
        <v>580</v>
      </c>
      <c r="D193" t="s">
        <v>642</v>
      </c>
      <c r="E193" t="s">
        <v>6891</v>
      </c>
      <c r="F193" t="s">
        <v>2221</v>
      </c>
      <c r="G193" s="190">
        <v>43844</v>
      </c>
      <c r="H193" s="190">
        <v>43943</v>
      </c>
      <c r="J193" t="s">
        <v>6668</v>
      </c>
      <c r="L193" t="s">
        <v>139</v>
      </c>
      <c r="M193" t="s">
        <v>70</v>
      </c>
      <c r="N193" t="s">
        <v>643</v>
      </c>
      <c r="O193" t="s">
        <v>5388</v>
      </c>
      <c r="Q193" s="190">
        <v>43881</v>
      </c>
      <c r="R193" s="190">
        <v>43882</v>
      </c>
      <c r="T193">
        <v>89121</v>
      </c>
      <c r="U193">
        <v>0</v>
      </c>
      <c r="V193">
        <v>37.590000000000003</v>
      </c>
      <c r="W193">
        <v>45.07</v>
      </c>
      <c r="X193">
        <v>45.07</v>
      </c>
      <c r="Y193">
        <v>0</v>
      </c>
      <c r="AA193">
        <v>0</v>
      </c>
      <c r="AB193">
        <v>0</v>
      </c>
      <c r="AC193">
        <v>0</v>
      </c>
      <c r="AF193">
        <v>0</v>
      </c>
      <c r="AG193">
        <v>16545</v>
      </c>
      <c r="AH193">
        <v>18.565000000000001</v>
      </c>
      <c r="AI193">
        <v>0</v>
      </c>
      <c r="AK193">
        <v>0</v>
      </c>
      <c r="AQ193" t="s">
        <v>663</v>
      </c>
      <c r="AR193" s="190"/>
      <c r="AS193" s="190"/>
      <c r="AT193" s="190"/>
      <c r="AU193" s="190"/>
      <c r="AV193" t="s">
        <v>619</v>
      </c>
      <c r="BF193" t="s">
        <v>655</v>
      </c>
      <c r="BG193" s="190">
        <v>43874</v>
      </c>
      <c r="BH193" s="190">
        <v>43874</v>
      </c>
      <c r="BI193" s="190">
        <v>43920</v>
      </c>
      <c r="BJ193" s="190">
        <v>43910</v>
      </c>
      <c r="BK193" t="s">
        <v>1504</v>
      </c>
      <c r="BL193" s="190">
        <v>43899</v>
      </c>
      <c r="BM193" s="190">
        <v>43899</v>
      </c>
      <c r="BN193" s="190">
        <v>43915</v>
      </c>
      <c r="BO193" s="190">
        <v>43909</v>
      </c>
      <c r="BQ193" s="190"/>
      <c r="BR193" s="190"/>
      <c r="BS193" s="190"/>
      <c r="BT193" s="190"/>
      <c r="BU193" t="s">
        <v>490</v>
      </c>
      <c r="BV193" s="190">
        <v>43921</v>
      </c>
      <c r="BX193" s="190">
        <v>43921</v>
      </c>
      <c r="BY193" s="190">
        <v>43914</v>
      </c>
      <c r="CA193" s="190"/>
      <c r="CB193" s="190"/>
      <c r="CC193" s="190"/>
      <c r="CD193" s="190"/>
      <c r="CH193" s="190">
        <v>43917</v>
      </c>
      <c r="CR193" s="190">
        <v>43943</v>
      </c>
      <c r="CT193" t="s">
        <v>655</v>
      </c>
      <c r="CU193" s="190">
        <v>43920</v>
      </c>
      <c r="CW193" s="190">
        <v>43920</v>
      </c>
      <c r="CX193" s="190">
        <v>43910</v>
      </c>
      <c r="DI193" t="str">
        <f t="shared" si="2"/>
        <v>Y</v>
      </c>
      <c r="DJ193" t="str">
        <f>_xlfn.IFNA(VLOOKUP(C193,'Order Lookup'!A:C,3,FALSE),"Other")</f>
        <v>ORDER</v>
      </c>
    </row>
    <row r="194" spans="1:114" x14ac:dyDescent="0.35">
      <c r="A194" t="s">
        <v>657</v>
      </c>
      <c r="B194">
        <v>1900787909</v>
      </c>
      <c r="C194" t="s">
        <v>580</v>
      </c>
      <c r="D194" t="s">
        <v>642</v>
      </c>
      <c r="E194" t="s">
        <v>6891</v>
      </c>
      <c r="F194" t="s">
        <v>2221</v>
      </c>
      <c r="G194" s="190">
        <v>43844</v>
      </c>
      <c r="H194" s="190">
        <v>43945</v>
      </c>
      <c r="J194" t="s">
        <v>6671</v>
      </c>
      <c r="L194" t="s">
        <v>139</v>
      </c>
      <c r="M194" t="s">
        <v>70</v>
      </c>
      <c r="N194" t="s">
        <v>643</v>
      </c>
      <c r="O194" t="s">
        <v>5388</v>
      </c>
      <c r="Q194" s="190">
        <v>43881</v>
      </c>
      <c r="R194" s="190">
        <v>43882</v>
      </c>
      <c r="T194">
        <v>76562</v>
      </c>
      <c r="U194">
        <v>0</v>
      </c>
      <c r="V194">
        <v>32.299999999999997</v>
      </c>
      <c r="W194">
        <v>36.92</v>
      </c>
      <c r="X194">
        <v>36.92</v>
      </c>
      <c r="Y194">
        <v>0</v>
      </c>
      <c r="AA194">
        <v>0</v>
      </c>
      <c r="AB194">
        <v>0</v>
      </c>
      <c r="AC194">
        <v>0</v>
      </c>
      <c r="AF194">
        <v>0</v>
      </c>
      <c r="AG194">
        <v>14214</v>
      </c>
      <c r="AH194">
        <v>18.565000000000001</v>
      </c>
      <c r="AI194">
        <v>0</v>
      </c>
      <c r="AK194">
        <v>0</v>
      </c>
      <c r="AQ194" t="s">
        <v>663</v>
      </c>
      <c r="AR194" s="190"/>
      <c r="AS194" s="190"/>
      <c r="AT194" s="190"/>
      <c r="AU194" s="190"/>
      <c r="AV194" t="s">
        <v>619</v>
      </c>
      <c r="AY194" s="190"/>
      <c r="AZ194" s="190"/>
      <c r="BF194" t="s">
        <v>655</v>
      </c>
      <c r="BG194" s="190">
        <v>43874</v>
      </c>
      <c r="BH194" s="190">
        <v>43874</v>
      </c>
      <c r="BI194" s="190">
        <v>43920</v>
      </c>
      <c r="BJ194" s="190">
        <v>43910</v>
      </c>
      <c r="BK194" t="s">
        <v>1504</v>
      </c>
      <c r="BL194" s="190">
        <v>43899</v>
      </c>
      <c r="BM194" s="190">
        <v>43899</v>
      </c>
      <c r="BN194" s="190">
        <v>43915</v>
      </c>
      <c r="BO194" s="190">
        <v>43909</v>
      </c>
      <c r="BQ194" s="190"/>
      <c r="BR194" s="190"/>
      <c r="BS194" s="190"/>
      <c r="BT194" s="190"/>
      <c r="BU194" t="s">
        <v>490</v>
      </c>
      <c r="BV194" s="190">
        <v>43921</v>
      </c>
      <c r="BX194" s="190">
        <v>43921</v>
      </c>
      <c r="BY194" s="190">
        <v>43914</v>
      </c>
      <c r="CA194" s="190"/>
      <c r="CB194" s="190"/>
      <c r="CC194" s="190"/>
      <c r="CD194" s="190"/>
      <c r="CH194" s="190">
        <v>43917</v>
      </c>
      <c r="CR194" s="190">
        <v>43945</v>
      </c>
      <c r="CT194" t="s">
        <v>655</v>
      </c>
      <c r="CU194" s="190">
        <v>43920</v>
      </c>
      <c r="CW194" s="190">
        <v>43920</v>
      </c>
      <c r="CX194" s="190">
        <v>43910</v>
      </c>
      <c r="DI194" t="str">
        <f t="shared" si="2"/>
        <v>Y</v>
      </c>
      <c r="DJ194" t="str">
        <f>_xlfn.IFNA(VLOOKUP(C194,'Order Lookup'!A:C,3,FALSE),"Other")</f>
        <v>ORDER</v>
      </c>
    </row>
    <row r="195" spans="1:114" x14ac:dyDescent="0.35">
      <c r="A195" t="s">
        <v>657</v>
      </c>
      <c r="B195">
        <v>1900787910</v>
      </c>
      <c r="C195" t="s">
        <v>580</v>
      </c>
      <c r="D195" t="s">
        <v>642</v>
      </c>
      <c r="E195" t="s">
        <v>6891</v>
      </c>
      <c r="F195" t="s">
        <v>2221</v>
      </c>
      <c r="G195" s="190">
        <v>43844</v>
      </c>
      <c r="H195" s="190">
        <v>43943</v>
      </c>
      <c r="J195" t="s">
        <v>6669</v>
      </c>
      <c r="L195" t="s">
        <v>139</v>
      </c>
      <c r="M195" t="s">
        <v>70</v>
      </c>
      <c r="N195" t="s">
        <v>643</v>
      </c>
      <c r="O195" t="s">
        <v>5388</v>
      </c>
      <c r="Q195" s="190">
        <v>43881</v>
      </c>
      <c r="R195" s="190">
        <v>43882</v>
      </c>
      <c r="T195">
        <v>24250</v>
      </c>
      <c r="U195">
        <v>0</v>
      </c>
      <c r="V195">
        <v>7</v>
      </c>
      <c r="W195">
        <v>15.07</v>
      </c>
      <c r="X195">
        <v>15.07</v>
      </c>
      <c r="Y195">
        <v>0</v>
      </c>
      <c r="AA195">
        <v>0</v>
      </c>
      <c r="AB195">
        <v>0</v>
      </c>
      <c r="AC195">
        <v>0</v>
      </c>
      <c r="AF195">
        <v>0</v>
      </c>
      <c r="AG195">
        <v>5173</v>
      </c>
      <c r="AH195">
        <v>21.332000000000001</v>
      </c>
      <c r="AI195">
        <v>0</v>
      </c>
      <c r="AK195">
        <v>0</v>
      </c>
      <c r="AQ195" t="s">
        <v>663</v>
      </c>
      <c r="AR195" s="190"/>
      <c r="AS195" s="190"/>
      <c r="AT195" s="190"/>
      <c r="AU195" s="190"/>
      <c r="AV195" t="s">
        <v>619</v>
      </c>
      <c r="BF195" t="s">
        <v>655</v>
      </c>
      <c r="BG195" s="190">
        <v>43874</v>
      </c>
      <c r="BH195" s="190">
        <v>43874</v>
      </c>
      <c r="BI195" s="190">
        <v>43916</v>
      </c>
      <c r="BJ195" s="190">
        <v>43910</v>
      </c>
      <c r="BK195" t="s">
        <v>1504</v>
      </c>
      <c r="BL195" s="190">
        <v>43899</v>
      </c>
      <c r="BM195" s="190">
        <v>43899</v>
      </c>
      <c r="BN195" s="190">
        <v>43915</v>
      </c>
      <c r="BO195" s="190">
        <v>43909</v>
      </c>
      <c r="BQ195" s="190"/>
      <c r="BR195" s="190"/>
      <c r="BS195" s="190"/>
      <c r="BT195" s="190"/>
      <c r="BU195" t="s">
        <v>490</v>
      </c>
      <c r="BV195" s="190">
        <v>43917</v>
      </c>
      <c r="BX195" s="190">
        <v>43917</v>
      </c>
      <c r="BY195" s="190">
        <v>43913</v>
      </c>
      <c r="CA195" s="190"/>
      <c r="CB195" s="190"/>
      <c r="CC195" s="190"/>
      <c r="CD195" s="190"/>
      <c r="CH195" s="190"/>
      <c r="CR195" s="190">
        <v>43942</v>
      </c>
      <c r="CT195" t="s">
        <v>655</v>
      </c>
      <c r="CU195" s="190">
        <v>43916</v>
      </c>
      <c r="CW195" s="190">
        <v>43916</v>
      </c>
      <c r="CX195" s="190">
        <v>43910</v>
      </c>
      <c r="DI195" t="str">
        <f t="shared" si="2"/>
        <v>Y</v>
      </c>
      <c r="DJ195" t="str">
        <f>_xlfn.IFNA(VLOOKUP(C195,'Order Lookup'!A:C,3,FALSE),"Other")</f>
        <v>ORDER</v>
      </c>
    </row>
    <row r="196" spans="1:114" x14ac:dyDescent="0.35">
      <c r="A196" t="s">
        <v>657</v>
      </c>
      <c r="B196">
        <v>1900787907</v>
      </c>
      <c r="C196" t="s">
        <v>580</v>
      </c>
      <c r="D196" t="s">
        <v>642</v>
      </c>
      <c r="E196" t="s">
        <v>6891</v>
      </c>
      <c r="F196" t="s">
        <v>2221</v>
      </c>
      <c r="G196" s="190">
        <v>43844</v>
      </c>
      <c r="H196" s="190">
        <v>43949</v>
      </c>
      <c r="J196" t="s">
        <v>6676</v>
      </c>
      <c r="L196" t="s">
        <v>139</v>
      </c>
      <c r="M196" t="s">
        <v>70</v>
      </c>
      <c r="N196" t="s">
        <v>643</v>
      </c>
      <c r="O196" t="s">
        <v>5388</v>
      </c>
      <c r="Q196" s="190">
        <v>43881</v>
      </c>
      <c r="R196" s="190">
        <v>43882</v>
      </c>
      <c r="T196">
        <v>95346</v>
      </c>
      <c r="U196">
        <v>0</v>
      </c>
      <c r="V196">
        <v>40.11</v>
      </c>
      <c r="W196">
        <v>39.5</v>
      </c>
      <c r="X196">
        <v>39.5</v>
      </c>
      <c r="Y196">
        <v>0</v>
      </c>
      <c r="AA196">
        <v>0</v>
      </c>
      <c r="AB196">
        <v>0</v>
      </c>
      <c r="AC196">
        <v>0</v>
      </c>
      <c r="AF196">
        <v>0</v>
      </c>
      <c r="AG196">
        <v>17708</v>
      </c>
      <c r="AH196">
        <v>18.571999999999999</v>
      </c>
      <c r="AI196">
        <v>0</v>
      </c>
      <c r="AK196">
        <v>0</v>
      </c>
      <c r="AQ196" t="s">
        <v>663</v>
      </c>
      <c r="AR196" s="190"/>
      <c r="AS196" s="190"/>
      <c r="AT196" s="190"/>
      <c r="AU196" s="190"/>
      <c r="AV196" t="s">
        <v>619</v>
      </c>
      <c r="BF196" t="s">
        <v>655</v>
      </c>
      <c r="BG196" s="190">
        <v>43874</v>
      </c>
      <c r="BH196" s="190">
        <v>43874</v>
      </c>
      <c r="BI196" s="190">
        <v>43920</v>
      </c>
      <c r="BJ196" s="190">
        <v>43910</v>
      </c>
      <c r="BK196" t="s">
        <v>1504</v>
      </c>
      <c r="BL196" s="190">
        <v>43899</v>
      </c>
      <c r="BM196" s="190">
        <v>43899</v>
      </c>
      <c r="BN196" s="190">
        <v>43915</v>
      </c>
      <c r="BO196" s="190">
        <v>43909</v>
      </c>
      <c r="BQ196" s="190"/>
      <c r="BR196" s="190"/>
      <c r="BS196" s="190"/>
      <c r="BT196" s="190"/>
      <c r="BU196" t="s">
        <v>490</v>
      </c>
      <c r="BV196" s="190">
        <v>43921</v>
      </c>
      <c r="BX196" s="190">
        <v>43921</v>
      </c>
      <c r="BY196" s="190">
        <v>43914</v>
      </c>
      <c r="CA196" s="190"/>
      <c r="CB196" s="190"/>
      <c r="CC196" s="190"/>
      <c r="CD196" s="190"/>
      <c r="CH196" s="190">
        <v>43917</v>
      </c>
      <c r="CR196" s="190">
        <v>43949</v>
      </c>
      <c r="CT196" t="s">
        <v>655</v>
      </c>
      <c r="CU196" s="190">
        <v>43920</v>
      </c>
      <c r="CW196" s="190">
        <v>43920</v>
      </c>
      <c r="CX196" s="190">
        <v>43910</v>
      </c>
      <c r="DI196" t="str">
        <f t="shared" si="2"/>
        <v>Y</v>
      </c>
      <c r="DJ196" t="str">
        <f>_xlfn.IFNA(VLOOKUP(C196,'Order Lookup'!A:C,3,FALSE),"Other")</f>
        <v>ORDER</v>
      </c>
    </row>
    <row r="197" spans="1:114" x14ac:dyDescent="0.35">
      <c r="A197" t="s">
        <v>5947</v>
      </c>
      <c r="B197">
        <v>2000081201</v>
      </c>
      <c r="C197" t="s">
        <v>580</v>
      </c>
      <c r="D197" t="s">
        <v>642</v>
      </c>
      <c r="E197" t="s">
        <v>6892</v>
      </c>
      <c r="F197" t="s">
        <v>2221</v>
      </c>
      <c r="G197" s="190">
        <v>43845</v>
      </c>
      <c r="H197" s="190">
        <v>43901</v>
      </c>
      <c r="J197" t="s">
        <v>6523</v>
      </c>
      <c r="M197" t="s">
        <v>70</v>
      </c>
      <c r="N197" t="s">
        <v>643</v>
      </c>
      <c r="O197" t="s">
        <v>71</v>
      </c>
      <c r="Q197" s="190">
        <v>43889</v>
      </c>
      <c r="R197" s="190">
        <v>43892</v>
      </c>
      <c r="T197">
        <v>17111</v>
      </c>
      <c r="U197">
        <v>17111</v>
      </c>
      <c r="V197">
        <v>1.62</v>
      </c>
      <c r="W197">
        <v>1.8</v>
      </c>
      <c r="X197">
        <v>1.8</v>
      </c>
      <c r="Y197">
        <v>79</v>
      </c>
      <c r="AA197">
        <v>16.5</v>
      </c>
      <c r="AB197">
        <v>0</v>
      </c>
      <c r="AC197">
        <v>16.5</v>
      </c>
      <c r="AD197">
        <v>10020</v>
      </c>
      <c r="AE197">
        <v>6399</v>
      </c>
      <c r="AF197">
        <v>0</v>
      </c>
      <c r="AG197">
        <v>7871</v>
      </c>
      <c r="AH197">
        <v>46</v>
      </c>
      <c r="AI197">
        <v>10476.43</v>
      </c>
      <c r="AJ197">
        <v>61.225999999999999</v>
      </c>
      <c r="AK197">
        <v>0</v>
      </c>
      <c r="AR197" s="190"/>
      <c r="AS197" s="190"/>
      <c r="AT197" s="190"/>
      <c r="AU197" s="190"/>
      <c r="BF197" t="s">
        <v>5946</v>
      </c>
      <c r="BG197" s="190">
        <v>43889</v>
      </c>
      <c r="BH197" s="190">
        <v>43889</v>
      </c>
      <c r="BI197" s="190">
        <v>43889</v>
      </c>
      <c r="BJ197" s="190">
        <v>43889</v>
      </c>
      <c r="BK197" t="s">
        <v>660</v>
      </c>
      <c r="BL197" s="190">
        <v>43889</v>
      </c>
      <c r="BM197" s="190">
        <v>43889</v>
      </c>
      <c r="BN197" s="190">
        <v>43889</v>
      </c>
      <c r="BO197" s="190">
        <v>43889</v>
      </c>
      <c r="BQ197" s="190"/>
      <c r="BR197" s="190"/>
      <c r="BS197" s="190"/>
      <c r="BT197" s="190"/>
      <c r="BU197" t="s">
        <v>490</v>
      </c>
      <c r="BV197" s="190">
        <v>43892</v>
      </c>
      <c r="BX197" s="190">
        <v>43892</v>
      </c>
      <c r="BY197" s="190">
        <v>43892</v>
      </c>
      <c r="CA197" s="190"/>
      <c r="CB197" s="190"/>
      <c r="CC197" s="190"/>
      <c r="CD197" s="190"/>
      <c r="CH197" s="190">
        <v>43895</v>
      </c>
      <c r="CR197" s="190">
        <v>43901</v>
      </c>
      <c r="CS197">
        <v>43906</v>
      </c>
      <c r="CT197" t="s">
        <v>5946</v>
      </c>
      <c r="CU197" s="190">
        <v>43889</v>
      </c>
      <c r="CW197" s="190">
        <v>43889</v>
      </c>
      <c r="CX197" s="190">
        <v>43889</v>
      </c>
      <c r="DI197" t="str">
        <f t="shared" si="2"/>
        <v>Y</v>
      </c>
      <c r="DJ197" t="str">
        <f>_xlfn.IFNA(VLOOKUP(C197,'Order Lookup'!A:C,3,FALSE),"Other")</f>
        <v>ORDER</v>
      </c>
    </row>
    <row r="198" spans="1:114" x14ac:dyDescent="0.35">
      <c r="A198" t="s">
        <v>5947</v>
      </c>
      <c r="B198">
        <v>2000183001</v>
      </c>
      <c r="C198" t="s">
        <v>580</v>
      </c>
      <c r="D198" t="s">
        <v>642</v>
      </c>
      <c r="E198" t="s">
        <v>6893</v>
      </c>
      <c r="F198" t="s">
        <v>2221</v>
      </c>
      <c r="G198" s="190">
        <v>43871</v>
      </c>
      <c r="H198" s="190">
        <v>47484</v>
      </c>
      <c r="J198" t="s">
        <v>6680</v>
      </c>
      <c r="M198" t="s">
        <v>70</v>
      </c>
      <c r="N198" t="s">
        <v>643</v>
      </c>
      <c r="O198" t="s">
        <v>71</v>
      </c>
      <c r="Q198" s="190">
        <v>43894</v>
      </c>
      <c r="R198" s="190">
        <v>43894</v>
      </c>
      <c r="T198">
        <v>10829</v>
      </c>
      <c r="U198">
        <v>0</v>
      </c>
      <c r="V198">
        <v>0.32</v>
      </c>
      <c r="W198">
        <v>0.39</v>
      </c>
      <c r="X198">
        <v>0.39</v>
      </c>
      <c r="Y198">
        <v>56</v>
      </c>
      <c r="AA198">
        <v>3.5</v>
      </c>
      <c r="AB198">
        <v>0</v>
      </c>
      <c r="AC198">
        <v>3.5</v>
      </c>
      <c r="AD198">
        <v>6664</v>
      </c>
      <c r="AE198">
        <v>5320</v>
      </c>
      <c r="AF198">
        <v>0</v>
      </c>
      <c r="AG198">
        <v>1703</v>
      </c>
      <c r="AH198">
        <v>15.726000000000001</v>
      </c>
      <c r="AI198">
        <v>1929.91</v>
      </c>
      <c r="AK198">
        <v>0</v>
      </c>
      <c r="AR198" s="190"/>
      <c r="AS198" s="190"/>
      <c r="AT198" s="190"/>
      <c r="AU198" s="190"/>
      <c r="BF198" t="s">
        <v>660</v>
      </c>
      <c r="BG198" s="190">
        <v>43894</v>
      </c>
      <c r="BH198" s="190">
        <v>43894</v>
      </c>
      <c r="BI198" s="190">
        <v>43894</v>
      </c>
      <c r="BJ198" s="190">
        <v>43894</v>
      </c>
      <c r="BK198" t="s">
        <v>5946</v>
      </c>
      <c r="BL198" s="190">
        <v>43894</v>
      </c>
      <c r="BM198" s="190">
        <v>43894</v>
      </c>
      <c r="BN198" s="190">
        <v>43894</v>
      </c>
      <c r="BO198" s="190">
        <v>43894</v>
      </c>
      <c r="BQ198" s="190"/>
      <c r="BR198" s="190"/>
      <c r="BS198" s="190"/>
      <c r="BT198" s="190"/>
      <c r="BU198" t="s">
        <v>490</v>
      </c>
      <c r="BV198" s="190">
        <v>43895</v>
      </c>
      <c r="BX198" s="190">
        <v>43895</v>
      </c>
      <c r="BY198" s="190">
        <v>43894</v>
      </c>
      <c r="CA198" s="190"/>
      <c r="CB198" s="190"/>
      <c r="CC198" s="190"/>
      <c r="CD198" s="190"/>
      <c r="CH198" s="190">
        <v>43899</v>
      </c>
      <c r="CR198" s="190">
        <v>47484</v>
      </c>
      <c r="CT198" t="s">
        <v>660</v>
      </c>
      <c r="CU198" s="190">
        <v>43894</v>
      </c>
      <c r="CW198" s="190">
        <v>43894</v>
      </c>
      <c r="CX198" s="190">
        <v>43894</v>
      </c>
      <c r="DI198" t="str">
        <f t="shared" si="2"/>
        <v>Y</v>
      </c>
      <c r="DJ198" t="str">
        <f>_xlfn.IFNA(VLOOKUP(C198,'Order Lookup'!A:C,3,FALSE),"Other")</f>
        <v>ORDER</v>
      </c>
    </row>
    <row r="199" spans="1:114" x14ac:dyDescent="0.35">
      <c r="A199" t="s">
        <v>657</v>
      </c>
      <c r="B199">
        <v>1804345344</v>
      </c>
      <c r="C199" t="s">
        <v>520</v>
      </c>
      <c r="D199" t="s">
        <v>642</v>
      </c>
      <c r="E199" t="s">
        <v>6519</v>
      </c>
      <c r="F199" t="s">
        <v>2221</v>
      </c>
      <c r="G199" s="190">
        <v>43886</v>
      </c>
      <c r="H199" s="190">
        <v>43914</v>
      </c>
      <c r="J199" t="s">
        <v>6664</v>
      </c>
      <c r="M199" t="s">
        <v>70</v>
      </c>
      <c r="N199" t="s">
        <v>643</v>
      </c>
      <c r="O199" t="s">
        <v>71</v>
      </c>
      <c r="P199" t="s">
        <v>2226</v>
      </c>
      <c r="Q199" s="190"/>
      <c r="R199" s="190"/>
      <c r="T199">
        <v>500</v>
      </c>
      <c r="U199">
        <v>0</v>
      </c>
      <c r="V199">
        <v>0.2</v>
      </c>
      <c r="W199">
        <v>0.01</v>
      </c>
      <c r="X199">
        <v>0.01</v>
      </c>
      <c r="Y199">
        <v>0</v>
      </c>
      <c r="AA199">
        <v>0</v>
      </c>
      <c r="AB199">
        <v>0</v>
      </c>
      <c r="AC199">
        <v>0</v>
      </c>
      <c r="AF199">
        <v>0</v>
      </c>
      <c r="AG199">
        <v>100</v>
      </c>
      <c r="AH199">
        <v>20</v>
      </c>
      <c r="AI199">
        <v>0</v>
      </c>
      <c r="AK199">
        <v>0</v>
      </c>
      <c r="AR199" s="190"/>
      <c r="AS199" s="190"/>
      <c r="AT199" s="190"/>
      <c r="AU199" s="190"/>
      <c r="BF199" t="s">
        <v>5946</v>
      </c>
      <c r="BG199" s="190">
        <v>43892</v>
      </c>
      <c r="BH199" s="190">
        <v>43892</v>
      </c>
      <c r="BI199" s="190">
        <v>43892</v>
      </c>
      <c r="BJ199" s="190">
        <v>43892</v>
      </c>
      <c r="BK199" t="s">
        <v>660</v>
      </c>
      <c r="BL199" s="190">
        <v>43892</v>
      </c>
      <c r="BM199" s="190">
        <v>43892</v>
      </c>
      <c r="BN199" s="190">
        <v>43892</v>
      </c>
      <c r="BO199" s="190">
        <v>43892</v>
      </c>
      <c r="BQ199" s="190"/>
      <c r="BR199" s="190"/>
      <c r="BS199" s="190"/>
      <c r="BT199" s="190"/>
      <c r="BU199" t="s">
        <v>490</v>
      </c>
      <c r="BV199" s="190">
        <v>43892</v>
      </c>
      <c r="BX199" s="190">
        <v>43892</v>
      </c>
      <c r="BY199" s="190">
        <v>43892</v>
      </c>
      <c r="CA199" s="190"/>
      <c r="CB199" s="190"/>
      <c r="CC199" s="190"/>
      <c r="CD199" s="190"/>
      <c r="CH199" s="190"/>
      <c r="CR199" s="190">
        <v>43949</v>
      </c>
      <c r="CT199" t="s">
        <v>5946</v>
      </c>
      <c r="CU199" s="190">
        <v>43892</v>
      </c>
      <c r="CW199" s="190">
        <v>43892</v>
      </c>
      <c r="CX199" s="190">
        <v>43892</v>
      </c>
      <c r="DI199" t="str">
        <f t="shared" si="2"/>
        <v>Y</v>
      </c>
      <c r="DJ199" t="str">
        <f>_xlfn.IFNA(VLOOKUP(C199,'Order Lookup'!A:C,3,FALSE),"Other")</f>
        <v>Other</v>
      </c>
    </row>
    <row r="200" spans="1:114" x14ac:dyDescent="0.35">
      <c r="A200" t="s">
        <v>5708</v>
      </c>
      <c r="B200">
        <v>1804643369</v>
      </c>
      <c r="C200" t="s">
        <v>662</v>
      </c>
      <c r="D200" t="s">
        <v>642</v>
      </c>
      <c r="E200" t="s">
        <v>5895</v>
      </c>
      <c r="F200" t="s">
        <v>2224</v>
      </c>
      <c r="G200" s="190">
        <v>43888</v>
      </c>
      <c r="H200" s="190"/>
      <c r="J200" t="s">
        <v>5896</v>
      </c>
      <c r="K200" t="s">
        <v>5071</v>
      </c>
      <c r="L200" t="s">
        <v>5071</v>
      </c>
      <c r="M200" t="s">
        <v>70</v>
      </c>
      <c r="N200" t="s">
        <v>643</v>
      </c>
      <c r="O200" t="s">
        <v>71</v>
      </c>
      <c r="Q200" s="190"/>
      <c r="R200" s="190"/>
      <c r="S200">
        <v>43919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AA200">
        <v>0</v>
      </c>
      <c r="AB200">
        <v>0</v>
      </c>
      <c r="AC200">
        <v>0</v>
      </c>
      <c r="AF200">
        <v>0</v>
      </c>
      <c r="AG200">
        <v>0</v>
      </c>
      <c r="AI200">
        <v>-8.8800000000000008</v>
      </c>
      <c r="AK200">
        <v>0</v>
      </c>
      <c r="AQ200" t="s">
        <v>707</v>
      </c>
      <c r="AR200" s="190"/>
      <c r="AS200" s="190"/>
      <c r="AT200" s="190"/>
      <c r="AU200" s="190"/>
      <c r="AV200" t="s">
        <v>650</v>
      </c>
      <c r="BF200" t="s">
        <v>5946</v>
      </c>
      <c r="BG200" s="190">
        <v>43888</v>
      </c>
      <c r="BH200" s="190">
        <v>43888</v>
      </c>
      <c r="BI200" s="190">
        <v>43888</v>
      </c>
      <c r="BJ200" s="190">
        <v>43888</v>
      </c>
      <c r="BK200" t="s">
        <v>5946</v>
      </c>
      <c r="BL200" s="190">
        <v>43888</v>
      </c>
      <c r="BM200" s="190">
        <v>43888</v>
      </c>
      <c r="BN200" s="190">
        <v>43888</v>
      </c>
      <c r="BO200" s="190">
        <v>43888</v>
      </c>
      <c r="BQ200" s="190"/>
      <c r="BR200" s="190"/>
      <c r="BS200" s="190"/>
      <c r="BT200" s="190"/>
      <c r="BU200" t="s">
        <v>490</v>
      </c>
      <c r="BV200" s="190">
        <v>43888</v>
      </c>
      <c r="BX200" s="190">
        <v>43888</v>
      </c>
      <c r="BY200" s="190">
        <v>43888</v>
      </c>
      <c r="CA200" s="190"/>
      <c r="CB200" s="190"/>
      <c r="CC200" s="190"/>
      <c r="CD200" s="190"/>
      <c r="CH200" s="190">
        <v>43892</v>
      </c>
      <c r="CJ200" t="s">
        <v>650</v>
      </c>
      <c r="CR200" s="190">
        <v>43895</v>
      </c>
      <c r="CS200">
        <v>43895</v>
      </c>
      <c r="CT200" t="s">
        <v>5946</v>
      </c>
      <c r="CU200" s="190">
        <v>43888</v>
      </c>
      <c r="CW200" s="190">
        <v>43888</v>
      </c>
      <c r="CX200" s="190">
        <v>43888</v>
      </c>
      <c r="CY200" t="s">
        <v>707</v>
      </c>
      <c r="DI200" t="str">
        <f t="shared" si="2"/>
        <v>Y</v>
      </c>
      <c r="DJ200" t="str">
        <f>_xlfn.IFNA(VLOOKUP(C200,'Order Lookup'!A:C,3,FALSE),"Other")</f>
        <v>ENPARTS</v>
      </c>
    </row>
    <row r="201" spans="1:114" x14ac:dyDescent="0.35">
      <c r="A201" t="s">
        <v>657</v>
      </c>
      <c r="B201">
        <v>1804345345</v>
      </c>
      <c r="C201" t="s">
        <v>520</v>
      </c>
      <c r="D201" t="s">
        <v>642</v>
      </c>
      <c r="E201" t="s">
        <v>6519</v>
      </c>
      <c r="F201" t="s">
        <v>2221</v>
      </c>
      <c r="G201" s="190">
        <v>43892</v>
      </c>
      <c r="H201" s="190">
        <v>43931</v>
      </c>
      <c r="J201" t="s">
        <v>6894</v>
      </c>
      <c r="M201" t="s">
        <v>70</v>
      </c>
      <c r="N201" t="s">
        <v>643</v>
      </c>
      <c r="O201" t="s">
        <v>71</v>
      </c>
      <c r="P201" t="s">
        <v>2226</v>
      </c>
      <c r="Q201" s="190"/>
      <c r="R201" s="190"/>
      <c r="T201">
        <v>529.45000000000005</v>
      </c>
      <c r="U201">
        <v>0</v>
      </c>
      <c r="V201">
        <v>0.18</v>
      </c>
      <c r="W201">
        <v>11.81</v>
      </c>
      <c r="X201">
        <v>11.81</v>
      </c>
      <c r="Y201">
        <v>0</v>
      </c>
      <c r="AA201">
        <v>0</v>
      </c>
      <c r="AB201">
        <v>0</v>
      </c>
      <c r="AC201">
        <v>0</v>
      </c>
      <c r="AF201">
        <v>0</v>
      </c>
      <c r="AG201">
        <v>200.45</v>
      </c>
      <c r="AH201">
        <v>37.86</v>
      </c>
      <c r="AI201">
        <v>0</v>
      </c>
      <c r="AK201">
        <v>0</v>
      </c>
      <c r="AR201" s="190"/>
      <c r="AS201" s="190"/>
      <c r="AT201" s="190"/>
      <c r="AU201" s="190"/>
      <c r="BF201" t="s">
        <v>5920</v>
      </c>
      <c r="BG201" s="190">
        <v>43892</v>
      </c>
      <c r="BH201" s="190">
        <v>43892</v>
      </c>
      <c r="BI201" s="190">
        <v>43892</v>
      </c>
      <c r="BJ201" s="190">
        <v>43892</v>
      </c>
      <c r="BK201" t="s">
        <v>660</v>
      </c>
      <c r="BL201" s="190">
        <v>43892</v>
      </c>
      <c r="BM201" s="190">
        <v>43892</v>
      </c>
      <c r="BN201" s="190">
        <v>43892</v>
      </c>
      <c r="BO201" s="190">
        <v>43892</v>
      </c>
      <c r="BQ201" s="190"/>
      <c r="BR201" s="190"/>
      <c r="BS201" s="190"/>
      <c r="BT201" s="190"/>
      <c r="BU201" t="s">
        <v>490</v>
      </c>
      <c r="BV201" s="190">
        <v>43892</v>
      </c>
      <c r="BX201" s="190">
        <v>43892</v>
      </c>
      <c r="BY201" s="190">
        <v>43892</v>
      </c>
      <c r="CA201" s="190"/>
      <c r="CB201" s="190"/>
      <c r="CC201" s="190"/>
      <c r="CD201" s="190"/>
      <c r="CH201" s="190">
        <v>43895</v>
      </c>
      <c r="CR201" s="190">
        <v>43962</v>
      </c>
      <c r="CT201" t="s">
        <v>5920</v>
      </c>
      <c r="CU201" s="190">
        <v>43892</v>
      </c>
      <c r="CW201" s="190">
        <v>43892</v>
      </c>
      <c r="CX201" s="190">
        <v>43892</v>
      </c>
      <c r="DI201" t="str">
        <f t="shared" si="2"/>
        <v>Y</v>
      </c>
      <c r="DJ201" t="str">
        <f>_xlfn.IFNA(VLOOKUP(C201,'Order Lookup'!A:C,3,FALSE),"Other")</f>
        <v>Other</v>
      </c>
    </row>
    <row r="202" spans="1:114" x14ac:dyDescent="0.35">
      <c r="A202" t="s">
        <v>1499</v>
      </c>
      <c r="B202">
        <v>1600947744</v>
      </c>
      <c r="C202" t="s">
        <v>662</v>
      </c>
      <c r="D202" t="s">
        <v>642</v>
      </c>
      <c r="E202" t="s">
        <v>6895</v>
      </c>
      <c r="F202" t="s">
        <v>2221</v>
      </c>
      <c r="G202" s="190">
        <v>43900</v>
      </c>
      <c r="H202" s="190">
        <v>43909</v>
      </c>
      <c r="J202" t="s">
        <v>6896</v>
      </c>
      <c r="M202" t="s">
        <v>70</v>
      </c>
      <c r="N202" t="s">
        <v>643</v>
      </c>
      <c r="O202" t="s">
        <v>71</v>
      </c>
      <c r="Q202" s="190"/>
      <c r="R202" s="190"/>
      <c r="T202">
        <v>1285.3399999999999</v>
      </c>
      <c r="U202">
        <v>0</v>
      </c>
      <c r="V202">
        <v>0.11</v>
      </c>
      <c r="W202">
        <v>0.1</v>
      </c>
      <c r="X202">
        <v>0.1</v>
      </c>
      <c r="Y202">
        <v>0</v>
      </c>
      <c r="AA202">
        <v>0</v>
      </c>
      <c r="AB202">
        <v>0</v>
      </c>
      <c r="AC202">
        <v>0</v>
      </c>
      <c r="AF202">
        <v>0</v>
      </c>
      <c r="AG202">
        <v>238.34</v>
      </c>
      <c r="AH202">
        <v>18.542999999999999</v>
      </c>
      <c r="AI202">
        <v>320.25</v>
      </c>
      <c r="AK202">
        <v>0</v>
      </c>
      <c r="AR202" s="190"/>
      <c r="AS202" s="190"/>
      <c r="AT202" s="190"/>
      <c r="AU202" s="190"/>
      <c r="BF202" t="s">
        <v>1498</v>
      </c>
      <c r="BG202" s="190"/>
      <c r="BH202" s="190"/>
      <c r="BI202" s="190"/>
      <c r="BJ202" s="190"/>
      <c r="BL202" s="190"/>
      <c r="BM202" s="190"/>
      <c r="BN202" s="190"/>
      <c r="BO202" s="190"/>
      <c r="BQ202" s="190"/>
      <c r="BR202" s="190"/>
      <c r="BS202" s="190"/>
      <c r="BT202" s="190"/>
      <c r="BU202" t="s">
        <v>490</v>
      </c>
      <c r="BV202" s="190">
        <v>43909</v>
      </c>
      <c r="BX202" s="190">
        <v>43909</v>
      </c>
      <c r="BY202" s="190">
        <v>43909</v>
      </c>
      <c r="CA202" s="190"/>
      <c r="CB202" s="190"/>
      <c r="CC202" s="190"/>
      <c r="CD202" s="190"/>
      <c r="CH202" s="190">
        <v>43913</v>
      </c>
      <c r="CR202" s="190">
        <v>43916</v>
      </c>
      <c r="CS202">
        <v>43917</v>
      </c>
      <c r="CT202" t="s">
        <v>1498</v>
      </c>
      <c r="CU202" s="190">
        <v>43901</v>
      </c>
      <c r="CW202" s="190">
        <v>43901</v>
      </c>
      <c r="CX202" s="190">
        <v>43901</v>
      </c>
      <c r="DI202" t="str">
        <f t="shared" si="2"/>
        <v>Y</v>
      </c>
      <c r="DJ202" t="str">
        <f>_xlfn.IFNA(VLOOKUP(C202,'Order Lookup'!A:C,3,FALSE),"Other")</f>
        <v>ENPARTS</v>
      </c>
    </row>
    <row r="203" spans="1:114" x14ac:dyDescent="0.35">
      <c r="A203" t="s">
        <v>5947</v>
      </c>
      <c r="B203">
        <v>2000499301</v>
      </c>
      <c r="C203" t="s">
        <v>580</v>
      </c>
      <c r="D203" t="s">
        <v>642</v>
      </c>
      <c r="E203" t="s">
        <v>6897</v>
      </c>
      <c r="F203" t="s">
        <v>2221</v>
      </c>
      <c r="G203" s="190">
        <v>43900</v>
      </c>
      <c r="H203" s="190">
        <v>43917</v>
      </c>
      <c r="J203" t="s">
        <v>6680</v>
      </c>
      <c r="M203" t="s">
        <v>70</v>
      </c>
      <c r="N203" t="s">
        <v>643</v>
      </c>
      <c r="O203" t="s">
        <v>71</v>
      </c>
      <c r="Q203">
        <v>43901</v>
      </c>
      <c r="R203">
        <v>43902</v>
      </c>
      <c r="T203">
        <v>16090</v>
      </c>
      <c r="U203">
        <v>0</v>
      </c>
      <c r="V203">
        <v>2.77</v>
      </c>
      <c r="W203">
        <v>2.2799999999999998</v>
      </c>
      <c r="X203">
        <v>2.2799999999999998</v>
      </c>
      <c r="Y203">
        <v>40</v>
      </c>
      <c r="AA203">
        <v>4.5</v>
      </c>
      <c r="AB203">
        <v>0</v>
      </c>
      <c r="AC203">
        <v>4.5</v>
      </c>
      <c r="AD203">
        <v>4760</v>
      </c>
      <c r="AE203">
        <v>3800</v>
      </c>
      <c r="AF203">
        <v>0</v>
      </c>
      <c r="AG203">
        <v>2675</v>
      </c>
      <c r="AH203">
        <v>16.625</v>
      </c>
      <c r="AI203">
        <v>1344.11</v>
      </c>
      <c r="AK203">
        <v>0</v>
      </c>
      <c r="BF203" t="s">
        <v>660</v>
      </c>
      <c r="BG203" s="190">
        <v>43902</v>
      </c>
      <c r="BH203" s="190">
        <v>43902</v>
      </c>
      <c r="BI203" s="190">
        <v>43902</v>
      </c>
      <c r="BJ203" s="190">
        <v>43902</v>
      </c>
      <c r="BK203" t="s">
        <v>5946</v>
      </c>
      <c r="BL203">
        <v>43902</v>
      </c>
      <c r="BM203">
        <v>43902</v>
      </c>
      <c r="BN203">
        <v>43902</v>
      </c>
      <c r="BO203">
        <v>43902</v>
      </c>
      <c r="BU203" t="s">
        <v>490</v>
      </c>
      <c r="BV203" s="190">
        <v>43903</v>
      </c>
      <c r="BX203" s="190">
        <v>43903</v>
      </c>
      <c r="BY203" s="190">
        <v>43906</v>
      </c>
      <c r="CH203" s="190">
        <v>43909</v>
      </c>
      <c r="CR203" s="190">
        <v>43931</v>
      </c>
      <c r="CS203" s="190"/>
      <c r="CT203" t="s">
        <v>660</v>
      </c>
      <c r="CU203" s="190">
        <v>43902</v>
      </c>
      <c r="CW203" s="190">
        <v>43902</v>
      </c>
      <c r="CX203" s="190">
        <v>43902</v>
      </c>
      <c r="DI203" t="str">
        <f t="shared" si="2"/>
        <v>Y</v>
      </c>
      <c r="DJ203" t="str">
        <f>_xlfn.IFNA(VLOOKUP(C203,'Order Lookup'!A:C,3,FALSE),"Other")</f>
        <v>ORDER</v>
      </c>
    </row>
    <row r="204" spans="1:114" x14ac:dyDescent="0.35">
      <c r="A204" t="s">
        <v>5947</v>
      </c>
      <c r="B204">
        <v>1902301801</v>
      </c>
      <c r="C204" t="s">
        <v>580</v>
      </c>
      <c r="D204" t="s">
        <v>642</v>
      </c>
      <c r="E204" t="s">
        <v>6898</v>
      </c>
      <c r="F204" t="s">
        <v>2221</v>
      </c>
      <c r="G204" s="190">
        <v>43900</v>
      </c>
      <c r="H204" s="190">
        <v>43917</v>
      </c>
      <c r="J204" t="s">
        <v>6680</v>
      </c>
      <c r="M204" t="s">
        <v>70</v>
      </c>
      <c r="N204" t="s">
        <v>643</v>
      </c>
      <c r="O204" t="s">
        <v>71</v>
      </c>
      <c r="Q204" s="190">
        <v>43901</v>
      </c>
      <c r="R204" s="190">
        <v>43902</v>
      </c>
      <c r="T204">
        <v>16083</v>
      </c>
      <c r="U204">
        <v>0</v>
      </c>
      <c r="V204">
        <v>2.77</v>
      </c>
      <c r="W204">
        <v>2.34</v>
      </c>
      <c r="X204">
        <v>2.34</v>
      </c>
      <c r="Y204">
        <v>40</v>
      </c>
      <c r="AA204">
        <v>6</v>
      </c>
      <c r="AB204">
        <v>0</v>
      </c>
      <c r="AC204">
        <v>6</v>
      </c>
      <c r="AD204">
        <v>4760</v>
      </c>
      <c r="AE204">
        <v>3800</v>
      </c>
      <c r="AF204">
        <v>0</v>
      </c>
      <c r="AG204">
        <v>2674</v>
      </c>
      <c r="AH204">
        <v>16.626000000000001</v>
      </c>
      <c r="AI204">
        <v>1661.87</v>
      </c>
      <c r="AK204">
        <v>0</v>
      </c>
      <c r="AR204" s="190"/>
      <c r="AS204" s="190"/>
      <c r="AT204" s="190"/>
      <c r="AU204" s="190"/>
      <c r="AY204" s="190"/>
      <c r="AZ204" s="190"/>
      <c r="BF204" t="s">
        <v>660</v>
      </c>
      <c r="BG204" s="190">
        <v>43902</v>
      </c>
      <c r="BH204" s="190">
        <v>43902</v>
      </c>
      <c r="BI204" s="190">
        <v>43902</v>
      </c>
      <c r="BJ204" s="190">
        <v>43902</v>
      </c>
      <c r="BK204" t="s">
        <v>5946</v>
      </c>
      <c r="BL204" s="190">
        <v>43902</v>
      </c>
      <c r="BM204" s="190">
        <v>43902</v>
      </c>
      <c r="BN204" s="190">
        <v>43902</v>
      </c>
      <c r="BO204" s="190">
        <v>43902</v>
      </c>
      <c r="BQ204" s="190"/>
      <c r="BR204" s="190"/>
      <c r="BS204" s="190"/>
      <c r="BT204" s="190"/>
      <c r="BU204" t="s">
        <v>490</v>
      </c>
      <c r="BV204" s="190">
        <v>43903</v>
      </c>
      <c r="BX204" s="190">
        <v>43903</v>
      </c>
      <c r="BY204" s="190">
        <v>43903</v>
      </c>
      <c r="CC204" s="190"/>
      <c r="CH204" s="190">
        <v>43908</v>
      </c>
      <c r="CR204" s="190">
        <v>43931</v>
      </c>
      <c r="CS204" s="190"/>
      <c r="CT204" t="s">
        <v>660</v>
      </c>
      <c r="CU204" s="190">
        <v>43902</v>
      </c>
      <c r="CW204" s="190">
        <v>43902</v>
      </c>
      <c r="CX204" s="190">
        <v>43902</v>
      </c>
      <c r="DI204" t="str">
        <f t="shared" si="2"/>
        <v>Y</v>
      </c>
      <c r="DJ204" t="str">
        <f>_xlfn.IFNA(VLOOKUP(C204,'Order Lookup'!A:C,3,FALSE),"Other")</f>
        <v>ORDER</v>
      </c>
    </row>
    <row r="205" spans="1:114" x14ac:dyDescent="0.35">
      <c r="A205" t="s">
        <v>5947</v>
      </c>
      <c r="B205">
        <v>2000183002</v>
      </c>
      <c r="C205" t="s">
        <v>662</v>
      </c>
      <c r="D205" t="s">
        <v>642</v>
      </c>
      <c r="E205" t="s">
        <v>6893</v>
      </c>
      <c r="F205" t="s">
        <v>2221</v>
      </c>
      <c r="G205" s="190">
        <v>43910</v>
      </c>
      <c r="H205" s="190">
        <v>43920</v>
      </c>
      <c r="J205" t="s">
        <v>6680</v>
      </c>
      <c r="M205" t="s">
        <v>70</v>
      </c>
      <c r="N205" t="s">
        <v>643</v>
      </c>
      <c r="O205" t="s">
        <v>71</v>
      </c>
      <c r="T205">
        <v>250</v>
      </c>
      <c r="U205">
        <v>0</v>
      </c>
      <c r="V205">
        <v>0.13</v>
      </c>
      <c r="W205">
        <v>1.17</v>
      </c>
      <c r="X205">
        <v>1.17</v>
      </c>
      <c r="Y205">
        <v>0</v>
      </c>
      <c r="AA205">
        <v>0</v>
      </c>
      <c r="AB205">
        <v>0</v>
      </c>
      <c r="AC205">
        <v>0</v>
      </c>
      <c r="AF205">
        <v>0</v>
      </c>
      <c r="AG205">
        <v>0</v>
      </c>
      <c r="AI205">
        <v>0</v>
      </c>
      <c r="AK205">
        <v>0</v>
      </c>
      <c r="BG205" s="190"/>
      <c r="BH205" s="190"/>
      <c r="BI205" s="190"/>
      <c r="BJ205" s="190"/>
      <c r="BU205" t="s">
        <v>490</v>
      </c>
      <c r="BV205" s="190">
        <v>43915</v>
      </c>
      <c r="BX205" s="190">
        <v>43915</v>
      </c>
      <c r="BY205" s="190">
        <v>43915</v>
      </c>
      <c r="CH205" s="190"/>
      <c r="CR205" s="190">
        <v>47484</v>
      </c>
      <c r="CS205" s="190"/>
      <c r="CT205" t="s">
        <v>1498</v>
      </c>
      <c r="CU205" s="190">
        <v>43910</v>
      </c>
      <c r="CW205" s="190">
        <v>43910</v>
      </c>
      <c r="CX205" s="190">
        <v>43910</v>
      </c>
      <c r="DI205" t="str">
        <f t="shared" si="2"/>
        <v>Y</v>
      </c>
      <c r="DJ205" t="str">
        <f>_xlfn.IFNA(VLOOKUP(C205,'Order Lookup'!A:C,3,FALSE),"Other")</f>
        <v>ENPARTS</v>
      </c>
    </row>
    <row r="206" spans="1:114" x14ac:dyDescent="0.35">
      <c r="A206" t="s">
        <v>6899</v>
      </c>
      <c r="B206">
        <v>1700115023</v>
      </c>
      <c r="C206" t="s">
        <v>527</v>
      </c>
      <c r="D206" t="s">
        <v>666</v>
      </c>
      <c r="E206" t="s">
        <v>6900</v>
      </c>
      <c r="F206" t="s">
        <v>2221</v>
      </c>
      <c r="G206" s="190">
        <v>43887</v>
      </c>
      <c r="H206">
        <v>43917</v>
      </c>
      <c r="J206">
        <v>882066</v>
      </c>
      <c r="L206" t="s">
        <v>70</v>
      </c>
      <c r="M206" t="s">
        <v>70</v>
      </c>
      <c r="N206" t="s">
        <v>643</v>
      </c>
      <c r="O206" t="s">
        <v>86</v>
      </c>
      <c r="P206" t="s">
        <v>2226</v>
      </c>
      <c r="Q206">
        <v>43906</v>
      </c>
      <c r="R206">
        <v>43907</v>
      </c>
      <c r="T206">
        <v>3945.93</v>
      </c>
      <c r="U206">
        <v>0</v>
      </c>
      <c r="V206">
        <v>0.44</v>
      </c>
      <c r="W206">
        <v>0.63</v>
      </c>
      <c r="X206">
        <v>0.63</v>
      </c>
      <c r="Y206">
        <v>0</v>
      </c>
      <c r="AA206">
        <v>0</v>
      </c>
      <c r="AB206">
        <v>0</v>
      </c>
      <c r="AC206">
        <v>0</v>
      </c>
      <c r="AF206">
        <v>0</v>
      </c>
      <c r="AG206">
        <v>-1.07</v>
      </c>
      <c r="AI206">
        <v>0</v>
      </c>
      <c r="AK206">
        <v>0</v>
      </c>
      <c r="AQ206" t="s">
        <v>2783</v>
      </c>
      <c r="BG206" s="190"/>
      <c r="BI206" s="190"/>
      <c r="BL206" s="190"/>
      <c r="BN206" s="190"/>
      <c r="BU206" t="s">
        <v>490</v>
      </c>
      <c r="BV206">
        <v>43913</v>
      </c>
      <c r="BX206">
        <v>43913</v>
      </c>
      <c r="BY206">
        <v>43913</v>
      </c>
      <c r="CH206">
        <v>43916</v>
      </c>
      <c r="CR206">
        <v>43917</v>
      </c>
      <c r="CT206" t="s">
        <v>678</v>
      </c>
      <c r="CU206" s="190">
        <v>43910</v>
      </c>
      <c r="CW206" s="190">
        <v>43910</v>
      </c>
      <c r="CX206" s="190">
        <v>43910</v>
      </c>
      <c r="DI206" t="str">
        <f t="shared" si="2"/>
        <v>Y</v>
      </c>
      <c r="DJ206" t="str">
        <f>_xlfn.IFNA(VLOOKUP(C206,'Order Lookup'!A:C,3,FALSE),"Other")</f>
        <v>Other</v>
      </c>
    </row>
    <row r="207" spans="1:114" x14ac:dyDescent="0.35">
      <c r="A207" t="s">
        <v>5704</v>
      </c>
      <c r="B207">
        <v>1900945828</v>
      </c>
      <c r="C207" t="s">
        <v>487</v>
      </c>
      <c r="D207" t="s">
        <v>642</v>
      </c>
      <c r="E207" t="s">
        <v>5891</v>
      </c>
      <c r="F207" t="s">
        <v>2221</v>
      </c>
      <c r="G207" s="190">
        <v>43875</v>
      </c>
      <c r="H207" s="190">
        <v>43924</v>
      </c>
      <c r="M207" t="s">
        <v>70</v>
      </c>
      <c r="N207" t="s">
        <v>643</v>
      </c>
      <c r="O207" t="s">
        <v>2225</v>
      </c>
      <c r="T207">
        <v>12436</v>
      </c>
      <c r="U207">
        <v>0</v>
      </c>
      <c r="V207">
        <v>2.58</v>
      </c>
      <c r="W207">
        <v>0.23</v>
      </c>
      <c r="X207">
        <v>0.23</v>
      </c>
      <c r="Y207">
        <v>0</v>
      </c>
      <c r="AA207">
        <v>0</v>
      </c>
      <c r="AB207">
        <v>0</v>
      </c>
      <c r="AC207">
        <v>0</v>
      </c>
      <c r="AD207">
        <v>6696</v>
      </c>
      <c r="AE207">
        <v>5720</v>
      </c>
      <c r="AF207">
        <v>0</v>
      </c>
      <c r="AG207">
        <v>2002</v>
      </c>
      <c r="AH207">
        <v>16.097999999999999</v>
      </c>
      <c r="AI207">
        <v>-3.5</v>
      </c>
      <c r="AK207">
        <v>0</v>
      </c>
      <c r="BF207" t="s">
        <v>3062</v>
      </c>
      <c r="BG207" s="190"/>
      <c r="BH207" s="190"/>
      <c r="BI207" s="190"/>
      <c r="BJ207" s="190"/>
      <c r="BL207" s="190"/>
      <c r="BM207" s="190"/>
      <c r="BN207" s="190"/>
      <c r="BO207" s="190"/>
      <c r="BU207" t="s">
        <v>490</v>
      </c>
      <c r="BV207">
        <v>43913</v>
      </c>
      <c r="BX207">
        <v>43913</v>
      </c>
      <c r="BY207" s="190">
        <v>43913</v>
      </c>
      <c r="CH207" s="190">
        <v>43916</v>
      </c>
      <c r="CR207" s="190">
        <v>43920</v>
      </c>
      <c r="CT207" t="s">
        <v>3062</v>
      </c>
      <c r="CU207" s="190">
        <v>43913</v>
      </c>
      <c r="CW207" s="190">
        <v>43913</v>
      </c>
      <c r="CX207" s="190">
        <v>43913</v>
      </c>
      <c r="DI207" t="str">
        <f t="shared" si="2"/>
        <v>Y</v>
      </c>
      <c r="DJ207" t="str">
        <f>_xlfn.IFNA(VLOOKUP(C207,'Order Lookup'!A:C,3,FALSE),"Other")</f>
        <v>ENPARTS</v>
      </c>
    </row>
    <row r="208" spans="1:114" x14ac:dyDescent="0.35">
      <c r="A208" t="s">
        <v>5704</v>
      </c>
      <c r="B208">
        <v>1900945830</v>
      </c>
      <c r="C208" t="s">
        <v>506</v>
      </c>
      <c r="D208" t="s">
        <v>642</v>
      </c>
      <c r="E208" t="s">
        <v>5891</v>
      </c>
      <c r="F208" t="s">
        <v>2221</v>
      </c>
      <c r="G208" s="190">
        <v>43894</v>
      </c>
      <c r="H208" s="190">
        <v>43909</v>
      </c>
      <c r="M208" t="s">
        <v>70</v>
      </c>
      <c r="N208" t="s">
        <v>643</v>
      </c>
      <c r="O208" t="s">
        <v>2225</v>
      </c>
      <c r="Q208" s="190">
        <v>43900</v>
      </c>
      <c r="R208" s="190">
        <v>43900</v>
      </c>
      <c r="S208" s="190"/>
      <c r="T208">
        <v>1</v>
      </c>
      <c r="U208">
        <v>0</v>
      </c>
      <c r="V208">
        <v>0</v>
      </c>
      <c r="W208">
        <v>1.99</v>
      </c>
      <c r="X208">
        <v>1.99</v>
      </c>
      <c r="Y208">
        <v>0</v>
      </c>
      <c r="AA208">
        <v>0</v>
      </c>
      <c r="AB208">
        <v>0</v>
      </c>
      <c r="AC208">
        <v>0</v>
      </c>
      <c r="AF208">
        <v>0</v>
      </c>
      <c r="AG208">
        <v>1</v>
      </c>
      <c r="AH208">
        <v>100</v>
      </c>
      <c r="AI208">
        <v>-6073.54</v>
      </c>
      <c r="AK208">
        <v>0</v>
      </c>
      <c r="BF208" t="s">
        <v>3062</v>
      </c>
      <c r="BU208" t="s">
        <v>490</v>
      </c>
      <c r="BV208">
        <v>43900</v>
      </c>
      <c r="BX208" s="190">
        <v>43900</v>
      </c>
      <c r="BY208" s="190">
        <v>43900</v>
      </c>
      <c r="CH208" s="190"/>
      <c r="CR208" s="190">
        <v>43909</v>
      </c>
      <c r="CS208">
        <v>43909</v>
      </c>
      <c r="CT208" t="s">
        <v>3062</v>
      </c>
      <c r="CU208" s="190">
        <v>43900</v>
      </c>
      <c r="CW208" s="190">
        <v>43900</v>
      </c>
      <c r="CX208" s="190">
        <v>43900</v>
      </c>
      <c r="DI208" t="str">
        <f t="shared" si="2"/>
        <v>Y</v>
      </c>
      <c r="DJ208" t="str">
        <f>_xlfn.IFNA(VLOOKUP(C208,'Order Lookup'!A:C,3,FALSE),"Other")</f>
        <v>ORDER</v>
      </c>
    </row>
    <row r="209" spans="1:114" x14ac:dyDescent="0.35">
      <c r="A209" t="s">
        <v>5704</v>
      </c>
      <c r="B209">
        <v>1900945829</v>
      </c>
      <c r="C209" t="s">
        <v>506</v>
      </c>
      <c r="D209" t="s">
        <v>642</v>
      </c>
      <c r="E209" t="s">
        <v>5891</v>
      </c>
      <c r="F209" t="s">
        <v>2221</v>
      </c>
      <c r="G209" s="190">
        <v>43894</v>
      </c>
      <c r="H209" s="190">
        <v>43924</v>
      </c>
      <c r="M209" t="s">
        <v>70</v>
      </c>
      <c r="N209" t="s">
        <v>643</v>
      </c>
      <c r="O209" t="s">
        <v>2225</v>
      </c>
      <c r="Q209" s="190">
        <v>43901</v>
      </c>
      <c r="R209" s="190">
        <v>43902</v>
      </c>
      <c r="T209">
        <v>1</v>
      </c>
      <c r="U209">
        <v>0</v>
      </c>
      <c r="V209">
        <v>0</v>
      </c>
      <c r="W209">
        <v>0.76</v>
      </c>
      <c r="X209">
        <v>0.76</v>
      </c>
      <c r="Y209">
        <v>0</v>
      </c>
      <c r="AA209">
        <v>0</v>
      </c>
      <c r="AB209">
        <v>0</v>
      </c>
      <c r="AC209">
        <v>0</v>
      </c>
      <c r="AF209">
        <v>0</v>
      </c>
      <c r="AG209">
        <v>1</v>
      </c>
      <c r="AH209">
        <v>100</v>
      </c>
      <c r="AI209">
        <v>3.04</v>
      </c>
      <c r="AK209">
        <v>0</v>
      </c>
      <c r="BF209" t="s">
        <v>3062</v>
      </c>
      <c r="BU209" t="s">
        <v>490</v>
      </c>
      <c r="BV209" s="190">
        <v>43902</v>
      </c>
      <c r="BX209" s="190">
        <v>43902</v>
      </c>
      <c r="BY209" s="190">
        <v>43902</v>
      </c>
      <c r="CH209" s="190">
        <v>43906</v>
      </c>
      <c r="CR209" s="190">
        <v>43924</v>
      </c>
      <c r="CS209" s="190"/>
      <c r="CT209" t="s">
        <v>3062</v>
      </c>
      <c r="CU209" s="190">
        <v>43901</v>
      </c>
      <c r="CW209" s="190">
        <v>43901</v>
      </c>
      <c r="CX209" s="190">
        <v>43901</v>
      </c>
      <c r="DI209" t="str">
        <f t="shared" si="2"/>
        <v>Y</v>
      </c>
      <c r="DJ209" t="str">
        <f>_xlfn.IFNA(VLOOKUP(C209,'Order Lookup'!A:C,3,FALSE),"Other")</f>
        <v>ORDER</v>
      </c>
    </row>
    <row r="210" spans="1:114" x14ac:dyDescent="0.35">
      <c r="A210" t="s">
        <v>496</v>
      </c>
      <c r="B210">
        <v>1804816657</v>
      </c>
      <c r="C210" t="s">
        <v>506</v>
      </c>
      <c r="D210" t="s">
        <v>642</v>
      </c>
      <c r="E210" t="s">
        <v>5784</v>
      </c>
      <c r="F210" t="s">
        <v>2221</v>
      </c>
      <c r="G210" s="190">
        <v>43899</v>
      </c>
      <c r="H210" s="190">
        <v>43928</v>
      </c>
      <c r="M210" t="s">
        <v>70</v>
      </c>
      <c r="N210" t="s">
        <v>643</v>
      </c>
      <c r="O210" t="s">
        <v>2225</v>
      </c>
      <c r="Q210" s="190">
        <v>43899</v>
      </c>
      <c r="R210" s="190">
        <v>43900</v>
      </c>
      <c r="T210">
        <v>1</v>
      </c>
      <c r="U210">
        <v>0</v>
      </c>
      <c r="V210">
        <v>0</v>
      </c>
      <c r="W210">
        <v>7.76</v>
      </c>
      <c r="X210">
        <v>7.76</v>
      </c>
      <c r="Y210">
        <v>0</v>
      </c>
      <c r="AA210">
        <v>0</v>
      </c>
      <c r="AB210">
        <v>0</v>
      </c>
      <c r="AC210">
        <v>0</v>
      </c>
      <c r="AF210">
        <v>0</v>
      </c>
      <c r="AG210">
        <v>1</v>
      </c>
      <c r="AH210">
        <v>100</v>
      </c>
      <c r="AI210">
        <v>0</v>
      </c>
      <c r="AK210">
        <v>0</v>
      </c>
      <c r="AR210" s="190"/>
      <c r="AS210" s="190"/>
      <c r="AT210" s="190"/>
      <c r="BF210" t="s">
        <v>5366</v>
      </c>
      <c r="BG210" s="190"/>
      <c r="BH210" s="190"/>
      <c r="BI210" s="190"/>
      <c r="BJ210" s="190"/>
      <c r="BK210" t="s">
        <v>5366</v>
      </c>
      <c r="BL210" s="190"/>
      <c r="BM210" s="190"/>
      <c r="BN210" s="190"/>
      <c r="BO210" s="190"/>
      <c r="BU210" t="s">
        <v>490</v>
      </c>
      <c r="BV210" s="190">
        <v>43900</v>
      </c>
      <c r="BX210" s="190">
        <v>43900</v>
      </c>
      <c r="BY210" s="190">
        <v>43900</v>
      </c>
      <c r="CC210" s="190"/>
      <c r="CH210" s="190">
        <v>43903</v>
      </c>
      <c r="CR210" s="190">
        <v>43928</v>
      </c>
      <c r="CT210" t="s">
        <v>5366</v>
      </c>
      <c r="CU210" s="190">
        <v>43899</v>
      </c>
      <c r="CW210" s="190">
        <v>43899</v>
      </c>
      <c r="CX210" s="190">
        <v>43899</v>
      </c>
      <c r="DI210" t="str">
        <f t="shared" si="2"/>
        <v>Y</v>
      </c>
      <c r="DJ210" t="str">
        <f>_xlfn.IFNA(VLOOKUP(C210,'Order Lookup'!A:C,3,FALSE),"Other")</f>
        <v>ORDER</v>
      </c>
    </row>
    <row r="211" spans="1:114" x14ac:dyDescent="0.35">
      <c r="A211" t="s">
        <v>496</v>
      </c>
      <c r="B211">
        <v>1804816660</v>
      </c>
      <c r="C211" t="s">
        <v>548</v>
      </c>
      <c r="D211" t="s">
        <v>642</v>
      </c>
      <c r="E211" t="s">
        <v>5784</v>
      </c>
      <c r="F211" t="s">
        <v>2221</v>
      </c>
      <c r="G211" s="190">
        <v>43900</v>
      </c>
      <c r="H211" s="190">
        <v>43907</v>
      </c>
      <c r="M211" t="s">
        <v>70</v>
      </c>
      <c r="N211" t="s">
        <v>643</v>
      </c>
      <c r="O211" t="s">
        <v>2225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AA211">
        <v>0</v>
      </c>
      <c r="AB211">
        <v>0</v>
      </c>
      <c r="AC211">
        <v>0</v>
      </c>
      <c r="AF211">
        <v>0</v>
      </c>
      <c r="AG211">
        <v>1</v>
      </c>
      <c r="AH211">
        <v>100</v>
      </c>
      <c r="AI211">
        <v>-34.200000000000003</v>
      </c>
      <c r="AK211">
        <v>0</v>
      </c>
      <c r="BG211" s="190"/>
      <c r="BH211" s="190"/>
      <c r="BI211" s="190"/>
      <c r="BJ211" s="190"/>
      <c r="BL211" s="190"/>
      <c r="BM211" s="190"/>
      <c r="BN211" s="190"/>
      <c r="BO211" s="190"/>
      <c r="BU211" t="s">
        <v>490</v>
      </c>
      <c r="BV211" s="190">
        <v>43902</v>
      </c>
      <c r="BX211" s="190">
        <v>43902</v>
      </c>
      <c r="BY211" s="190">
        <v>43902</v>
      </c>
      <c r="CH211" s="190"/>
      <c r="CR211" s="190">
        <v>43903</v>
      </c>
      <c r="CS211" s="190">
        <v>43903</v>
      </c>
      <c r="CT211" t="s">
        <v>549</v>
      </c>
      <c r="CU211" s="190">
        <v>43900</v>
      </c>
      <c r="CW211" s="190">
        <v>43900</v>
      </c>
      <c r="CX211" s="190">
        <v>43900</v>
      </c>
      <c r="DI211" t="str">
        <f t="shared" si="2"/>
        <v>Y</v>
      </c>
      <c r="DJ211" t="str">
        <f>_xlfn.IFNA(VLOOKUP(C211,'Order Lookup'!A:C,3,FALSE),"Other")</f>
        <v>ENPARTS</v>
      </c>
    </row>
    <row r="212" spans="1:114" x14ac:dyDescent="0.35">
      <c r="A212" t="s">
        <v>496</v>
      </c>
      <c r="B212">
        <v>1804816659</v>
      </c>
      <c r="C212" t="s">
        <v>487</v>
      </c>
      <c r="D212" t="s">
        <v>642</v>
      </c>
      <c r="E212" t="s">
        <v>5784</v>
      </c>
      <c r="F212" t="s">
        <v>2221</v>
      </c>
      <c r="G212" s="190">
        <v>43900</v>
      </c>
      <c r="H212" s="190">
        <v>43908</v>
      </c>
      <c r="M212" t="s">
        <v>70</v>
      </c>
      <c r="N212" t="s">
        <v>643</v>
      </c>
      <c r="O212" t="s">
        <v>2225</v>
      </c>
      <c r="Q212" s="190"/>
      <c r="R212" s="190"/>
      <c r="T212">
        <v>0</v>
      </c>
      <c r="U212">
        <v>0</v>
      </c>
      <c r="V212">
        <v>0</v>
      </c>
      <c r="W212">
        <v>0.9</v>
      </c>
      <c r="X212">
        <v>0.9</v>
      </c>
      <c r="Y212">
        <v>0</v>
      </c>
      <c r="AA212">
        <v>0</v>
      </c>
      <c r="AB212">
        <v>0</v>
      </c>
      <c r="AC212">
        <v>0</v>
      </c>
      <c r="AF212">
        <v>0</v>
      </c>
      <c r="AG212">
        <v>0</v>
      </c>
      <c r="AI212">
        <v>-2874.28</v>
      </c>
      <c r="AK212">
        <v>0</v>
      </c>
      <c r="AR212" s="190"/>
      <c r="AS212" s="190"/>
      <c r="AT212" s="190"/>
      <c r="BF212" t="s">
        <v>6901</v>
      </c>
      <c r="BG212" s="190">
        <v>43900</v>
      </c>
      <c r="BH212" s="190">
        <v>43900</v>
      </c>
      <c r="BI212" s="190">
        <v>43900</v>
      </c>
      <c r="BJ212" s="190">
        <v>43900</v>
      </c>
      <c r="BU212" t="s">
        <v>490</v>
      </c>
      <c r="BV212" s="190">
        <v>43903</v>
      </c>
      <c r="BX212" s="190">
        <v>43903</v>
      </c>
      <c r="BY212" s="190">
        <v>43903</v>
      </c>
      <c r="CH212" s="190">
        <v>43908</v>
      </c>
      <c r="CR212" s="190">
        <v>43910</v>
      </c>
      <c r="CS212">
        <v>43913</v>
      </c>
      <c r="CT212" t="s">
        <v>6901</v>
      </c>
      <c r="CU212" s="190">
        <v>43900</v>
      </c>
      <c r="CW212" s="190">
        <v>43900</v>
      </c>
      <c r="CX212" s="190">
        <v>43900</v>
      </c>
      <c r="DI212" t="str">
        <f t="shared" si="2"/>
        <v>Y</v>
      </c>
      <c r="DJ212" t="str">
        <f>_xlfn.IFNA(VLOOKUP(C212,'Order Lookup'!A:C,3,FALSE),"Other")</f>
        <v>ENPARTS</v>
      </c>
    </row>
    <row r="213" spans="1:114" x14ac:dyDescent="0.35">
      <c r="A213" t="s">
        <v>496</v>
      </c>
      <c r="B213">
        <v>1804816661</v>
      </c>
      <c r="C213" t="s">
        <v>487</v>
      </c>
      <c r="D213" t="s">
        <v>642</v>
      </c>
      <c r="E213" t="s">
        <v>5784</v>
      </c>
      <c r="F213" t="s">
        <v>2221</v>
      </c>
      <c r="G213" s="190">
        <v>43907</v>
      </c>
      <c r="H213" s="190">
        <v>43916</v>
      </c>
      <c r="M213" t="s">
        <v>70</v>
      </c>
      <c r="N213" t="s">
        <v>643</v>
      </c>
      <c r="O213" t="s">
        <v>2225</v>
      </c>
      <c r="Q213" s="190"/>
      <c r="R213" s="190"/>
      <c r="S213" s="190"/>
      <c r="T213">
        <v>1</v>
      </c>
      <c r="U213">
        <v>0</v>
      </c>
      <c r="V213">
        <v>0</v>
      </c>
      <c r="W213">
        <v>0.02</v>
      </c>
      <c r="X213">
        <v>0.02</v>
      </c>
      <c r="Y213">
        <v>0</v>
      </c>
      <c r="AA213">
        <v>0</v>
      </c>
      <c r="AB213">
        <v>0</v>
      </c>
      <c r="AC213">
        <v>0</v>
      </c>
      <c r="AF213">
        <v>0</v>
      </c>
      <c r="AG213">
        <v>1</v>
      </c>
      <c r="AH213">
        <v>100</v>
      </c>
      <c r="AI213">
        <v>-60.38</v>
      </c>
      <c r="AK213">
        <v>0</v>
      </c>
      <c r="BF213" t="s">
        <v>5366</v>
      </c>
      <c r="BG213" s="190"/>
      <c r="BH213" s="190"/>
      <c r="BI213" s="190"/>
      <c r="BJ213" s="190"/>
      <c r="BK213" t="s">
        <v>5366</v>
      </c>
      <c r="BL213" s="190"/>
      <c r="BM213" s="190"/>
      <c r="BN213" s="190"/>
      <c r="BO213" s="190"/>
      <c r="BU213" t="s">
        <v>490</v>
      </c>
      <c r="BV213" s="190">
        <v>43909</v>
      </c>
      <c r="BX213" s="190">
        <v>43909</v>
      </c>
      <c r="BY213" s="190">
        <v>43909</v>
      </c>
      <c r="CH213" s="190">
        <v>43913</v>
      </c>
      <c r="CR213" s="190">
        <v>43916</v>
      </c>
      <c r="CS213" s="190">
        <v>43916</v>
      </c>
      <c r="CT213" t="s">
        <v>5366</v>
      </c>
      <c r="CU213" s="190">
        <v>43907</v>
      </c>
      <c r="CW213" s="190">
        <v>43907</v>
      </c>
      <c r="CX213" s="190">
        <v>43909</v>
      </c>
      <c r="DI213" t="str">
        <f t="shared" si="2"/>
        <v>N</v>
      </c>
      <c r="DJ213" t="str">
        <f>_xlfn.IFNA(VLOOKUP(C213,'Order Lookup'!A:C,3,FALSE),"Other")</f>
        <v>ENPARTS</v>
      </c>
    </row>
    <row r="214" spans="1:114" x14ac:dyDescent="0.35">
      <c r="A214" t="s">
        <v>5704</v>
      </c>
      <c r="B214">
        <v>1900945831</v>
      </c>
      <c r="C214" t="s">
        <v>506</v>
      </c>
      <c r="D214" t="s">
        <v>642</v>
      </c>
      <c r="E214" t="s">
        <v>5891</v>
      </c>
      <c r="F214" t="s">
        <v>2221</v>
      </c>
      <c r="G214" s="190">
        <v>43908</v>
      </c>
      <c r="H214" s="190">
        <v>43917</v>
      </c>
      <c r="M214" t="s">
        <v>70</v>
      </c>
      <c r="N214" t="s">
        <v>643</v>
      </c>
      <c r="O214" t="s">
        <v>2225</v>
      </c>
      <c r="Q214" s="190">
        <v>43910</v>
      </c>
      <c r="R214" s="190">
        <v>43910</v>
      </c>
      <c r="T214">
        <v>1</v>
      </c>
      <c r="U214">
        <v>0</v>
      </c>
      <c r="V214">
        <v>0</v>
      </c>
      <c r="W214">
        <v>1.1599999999999999</v>
      </c>
      <c r="X214">
        <v>1.1599999999999999</v>
      </c>
      <c r="Y214">
        <v>0</v>
      </c>
      <c r="AA214">
        <v>0</v>
      </c>
      <c r="AB214">
        <v>0</v>
      </c>
      <c r="AC214">
        <v>0</v>
      </c>
      <c r="AF214">
        <v>0</v>
      </c>
      <c r="AG214">
        <v>1</v>
      </c>
      <c r="AH214">
        <v>100</v>
      </c>
      <c r="AI214">
        <v>71.540000000000006</v>
      </c>
      <c r="AK214">
        <v>0</v>
      </c>
      <c r="BF214" t="s">
        <v>3062</v>
      </c>
      <c r="BG214" s="190"/>
      <c r="BH214" s="190"/>
      <c r="BI214" s="190"/>
      <c r="BJ214" s="190"/>
      <c r="BL214" s="190"/>
      <c r="BM214" s="190"/>
      <c r="BN214" s="190"/>
      <c r="BO214" s="190"/>
      <c r="BU214" t="s">
        <v>490</v>
      </c>
      <c r="BV214" s="190">
        <v>43913</v>
      </c>
      <c r="BX214" s="190">
        <v>43913</v>
      </c>
      <c r="BY214" s="190">
        <v>43910</v>
      </c>
      <c r="CA214" s="190"/>
      <c r="CB214" s="190"/>
      <c r="CC214" s="190"/>
      <c r="CD214" s="190"/>
      <c r="CH214" s="190">
        <v>43915</v>
      </c>
      <c r="CR214" s="190">
        <v>43924</v>
      </c>
      <c r="CT214" t="s">
        <v>3062</v>
      </c>
      <c r="CU214" s="190">
        <v>43909</v>
      </c>
      <c r="CW214" s="190">
        <v>43909</v>
      </c>
      <c r="CX214" s="190">
        <v>43909</v>
      </c>
      <c r="DI214" t="str">
        <f t="shared" si="2"/>
        <v>Y</v>
      </c>
      <c r="DJ214" t="str">
        <f>_xlfn.IFNA(VLOOKUP(C214,'Order Lookup'!A:C,3,FALSE),"Other")</f>
        <v>ORDER</v>
      </c>
    </row>
    <row r="215" spans="1:114" x14ac:dyDescent="0.35">
      <c r="A215" t="s">
        <v>496</v>
      </c>
      <c r="B215">
        <v>2000579805</v>
      </c>
      <c r="C215" t="s">
        <v>506</v>
      </c>
      <c r="D215" t="s">
        <v>642</v>
      </c>
      <c r="E215" t="s">
        <v>6902</v>
      </c>
      <c r="F215" t="s">
        <v>2221</v>
      </c>
      <c r="G215" s="190">
        <v>43910</v>
      </c>
      <c r="H215" s="190">
        <v>43937</v>
      </c>
      <c r="M215" t="s">
        <v>70</v>
      </c>
      <c r="N215" t="s">
        <v>643</v>
      </c>
      <c r="O215" t="s">
        <v>5893</v>
      </c>
      <c r="Q215" s="190">
        <v>43913</v>
      </c>
      <c r="R215" s="190">
        <v>43914</v>
      </c>
      <c r="T215">
        <v>8055</v>
      </c>
      <c r="U215">
        <v>0</v>
      </c>
      <c r="V215">
        <v>4.4800000000000004</v>
      </c>
      <c r="W215">
        <v>3.55</v>
      </c>
      <c r="X215">
        <v>3.55</v>
      </c>
      <c r="Y215">
        <v>0</v>
      </c>
      <c r="AA215">
        <v>0</v>
      </c>
      <c r="AB215">
        <v>0</v>
      </c>
      <c r="AC215">
        <v>0</v>
      </c>
      <c r="AF215">
        <v>0</v>
      </c>
      <c r="AG215">
        <v>2146</v>
      </c>
      <c r="AH215">
        <v>26.641999999999999</v>
      </c>
      <c r="AI215">
        <v>0</v>
      </c>
      <c r="AK215">
        <v>0</v>
      </c>
      <c r="BF215" t="s">
        <v>763</v>
      </c>
      <c r="BI215">
        <v>43913</v>
      </c>
      <c r="BV215" s="190"/>
      <c r="BX215" s="190">
        <v>43915</v>
      </c>
      <c r="BY215" s="190">
        <v>43915</v>
      </c>
      <c r="BZ215" t="s">
        <v>763</v>
      </c>
      <c r="CC215">
        <v>43913</v>
      </c>
      <c r="CH215" s="190">
        <v>43920</v>
      </c>
      <c r="CR215" s="190">
        <v>43937</v>
      </c>
      <c r="CT215" t="s">
        <v>763</v>
      </c>
      <c r="CU215" s="190">
        <v>43913</v>
      </c>
      <c r="CW215" s="190">
        <v>43913</v>
      </c>
      <c r="CX215" s="190">
        <v>43913</v>
      </c>
      <c r="DI215" t="str">
        <f t="shared" si="2"/>
        <v>Y</v>
      </c>
      <c r="DJ215" t="str">
        <f>_xlfn.IFNA(VLOOKUP(C215,'Order Lookup'!A:C,3,FALSE),"Other")</f>
        <v>ORDER</v>
      </c>
    </row>
    <row r="216" spans="1:114" x14ac:dyDescent="0.35">
      <c r="A216" t="s">
        <v>496</v>
      </c>
      <c r="B216">
        <v>1804816658</v>
      </c>
      <c r="C216" t="s">
        <v>487</v>
      </c>
      <c r="D216" t="s">
        <v>642</v>
      </c>
      <c r="E216" t="s">
        <v>5784</v>
      </c>
      <c r="F216" t="s">
        <v>2221</v>
      </c>
      <c r="G216" s="190">
        <v>43899</v>
      </c>
      <c r="H216" s="190">
        <v>43906</v>
      </c>
      <c r="M216" t="s">
        <v>114</v>
      </c>
      <c r="N216" t="s">
        <v>643</v>
      </c>
      <c r="O216" t="s">
        <v>2231</v>
      </c>
      <c r="Q216" s="190"/>
      <c r="R216" s="190"/>
      <c r="T216">
        <v>1</v>
      </c>
      <c r="U216">
        <v>0</v>
      </c>
      <c r="V216">
        <v>0.08</v>
      </c>
      <c r="W216">
        <v>0.1</v>
      </c>
      <c r="X216">
        <v>0.1</v>
      </c>
      <c r="Y216">
        <v>0</v>
      </c>
      <c r="AA216">
        <v>0</v>
      </c>
      <c r="AB216">
        <v>0</v>
      </c>
      <c r="AC216">
        <v>0</v>
      </c>
      <c r="AD216">
        <v>0.25</v>
      </c>
      <c r="AE216">
        <v>0</v>
      </c>
      <c r="AF216">
        <v>0</v>
      </c>
      <c r="AG216">
        <v>-203</v>
      </c>
      <c r="AI216">
        <v>-205.11</v>
      </c>
      <c r="AK216">
        <v>0</v>
      </c>
      <c r="BF216" t="s">
        <v>549</v>
      </c>
      <c r="BU216" t="s">
        <v>490</v>
      </c>
      <c r="BV216" s="190">
        <v>43900</v>
      </c>
      <c r="BX216" s="190">
        <v>43900</v>
      </c>
      <c r="BY216" s="190">
        <v>43900</v>
      </c>
      <c r="CH216" s="190">
        <v>43903</v>
      </c>
      <c r="CR216" s="190">
        <v>43908</v>
      </c>
      <c r="CS216">
        <v>43906</v>
      </c>
      <c r="CT216" t="s">
        <v>549</v>
      </c>
      <c r="CU216" s="190">
        <v>43899</v>
      </c>
      <c r="CW216" s="190">
        <v>43899</v>
      </c>
      <c r="CX216" s="190">
        <v>43899</v>
      </c>
      <c r="DI216" t="str">
        <f t="shared" si="2"/>
        <v>Y</v>
      </c>
      <c r="DJ216" t="str">
        <f>_xlfn.IFNA(VLOOKUP(C216,'Order Lookup'!A:C,3,FALSE),"Other")</f>
        <v>ENPARTS</v>
      </c>
    </row>
    <row r="217" spans="1:114" x14ac:dyDescent="0.35">
      <c r="A217" t="s">
        <v>496</v>
      </c>
      <c r="B217">
        <v>1901007678</v>
      </c>
      <c r="C217" t="s">
        <v>487</v>
      </c>
      <c r="D217" t="s">
        <v>642</v>
      </c>
      <c r="E217" t="s">
        <v>5857</v>
      </c>
      <c r="F217" t="s">
        <v>2221</v>
      </c>
      <c r="G217" s="190">
        <v>43902</v>
      </c>
      <c r="H217" s="190">
        <v>43910</v>
      </c>
      <c r="K217" t="s">
        <v>69</v>
      </c>
      <c r="M217" t="s">
        <v>114</v>
      </c>
      <c r="N217" t="s">
        <v>643</v>
      </c>
      <c r="O217" t="s">
        <v>2231</v>
      </c>
      <c r="Q217" s="190"/>
      <c r="R217" s="190"/>
      <c r="T217">
        <v>0</v>
      </c>
      <c r="U217">
        <v>0</v>
      </c>
      <c r="V217">
        <v>0</v>
      </c>
      <c r="W217">
        <v>2.21</v>
      </c>
      <c r="X217">
        <v>2.21</v>
      </c>
      <c r="Y217">
        <v>0</v>
      </c>
      <c r="AA217">
        <v>0</v>
      </c>
      <c r="AB217">
        <v>0</v>
      </c>
      <c r="AC217">
        <v>0</v>
      </c>
      <c r="AF217">
        <v>0</v>
      </c>
      <c r="AG217">
        <v>0</v>
      </c>
      <c r="AI217">
        <v>-5003.01</v>
      </c>
      <c r="AK217">
        <v>0</v>
      </c>
      <c r="BF217" t="s">
        <v>549</v>
      </c>
      <c r="BG217" s="190"/>
      <c r="BH217" s="190"/>
      <c r="BI217" s="190"/>
      <c r="BJ217" s="190"/>
      <c r="BL217" s="190"/>
      <c r="BM217" s="190"/>
      <c r="BN217" s="190"/>
      <c r="BO217" s="190"/>
      <c r="BU217" t="s">
        <v>490</v>
      </c>
      <c r="BV217" s="190">
        <v>43906</v>
      </c>
      <c r="BX217" s="190">
        <v>43906</v>
      </c>
      <c r="BY217" s="190">
        <v>43906</v>
      </c>
      <c r="CH217" s="190">
        <v>43909</v>
      </c>
      <c r="CR217" s="190">
        <v>43920</v>
      </c>
      <c r="CS217">
        <v>43915</v>
      </c>
      <c r="CT217" t="s">
        <v>549</v>
      </c>
      <c r="CU217" s="190">
        <v>43903</v>
      </c>
      <c r="CW217" s="190">
        <v>43903</v>
      </c>
      <c r="CX217" s="190">
        <v>43903</v>
      </c>
      <c r="CY217" t="s">
        <v>2858</v>
      </c>
      <c r="DI217" t="str">
        <f t="shared" si="2"/>
        <v>Y</v>
      </c>
      <c r="DJ217" t="str">
        <f>_xlfn.IFNA(VLOOKUP(C217,'Order Lookup'!A:C,3,FALSE),"Other")</f>
        <v>ENPARTS</v>
      </c>
    </row>
    <row r="218" spans="1:114" x14ac:dyDescent="0.35">
      <c r="A218" t="s">
        <v>496</v>
      </c>
      <c r="B218">
        <v>1901007696</v>
      </c>
      <c r="C218" t="s">
        <v>487</v>
      </c>
      <c r="D218" t="s">
        <v>642</v>
      </c>
      <c r="E218" t="s">
        <v>5857</v>
      </c>
      <c r="F218" t="s">
        <v>2221</v>
      </c>
      <c r="G218" s="190">
        <v>43914</v>
      </c>
      <c r="H218" s="190">
        <v>43921</v>
      </c>
      <c r="K218" t="s">
        <v>69</v>
      </c>
      <c r="M218" t="s">
        <v>114</v>
      </c>
      <c r="N218" t="s">
        <v>643</v>
      </c>
      <c r="O218" t="s">
        <v>2231</v>
      </c>
      <c r="Q218" s="190"/>
      <c r="R218" s="190"/>
      <c r="T218">
        <v>0.91</v>
      </c>
      <c r="U218">
        <v>0</v>
      </c>
      <c r="V218">
        <v>8.17</v>
      </c>
      <c r="W218">
        <v>8</v>
      </c>
      <c r="X218">
        <v>8</v>
      </c>
      <c r="Y218">
        <v>0</v>
      </c>
      <c r="AA218">
        <v>0</v>
      </c>
      <c r="AB218">
        <v>0</v>
      </c>
      <c r="AC218">
        <v>0</v>
      </c>
      <c r="AF218">
        <v>0</v>
      </c>
      <c r="AG218">
        <v>-13938.09</v>
      </c>
      <c r="AI218">
        <v>0</v>
      </c>
      <c r="AK218">
        <v>0</v>
      </c>
      <c r="BF218" t="s">
        <v>549</v>
      </c>
      <c r="BG218" s="190"/>
      <c r="BH218" s="190"/>
      <c r="BI218" s="190"/>
      <c r="BJ218" s="190"/>
      <c r="BL218" s="190"/>
      <c r="BM218" s="190"/>
      <c r="BN218" s="190"/>
      <c r="BO218" s="190"/>
      <c r="BU218" t="s">
        <v>490</v>
      </c>
      <c r="BV218" s="190">
        <v>43914</v>
      </c>
      <c r="BX218" s="190">
        <v>43914</v>
      </c>
      <c r="BY218" s="190">
        <v>43914</v>
      </c>
      <c r="CH218" s="190">
        <v>43917</v>
      </c>
      <c r="CR218" s="190">
        <v>43921</v>
      </c>
      <c r="CT218" t="s">
        <v>549</v>
      </c>
      <c r="CU218" s="190">
        <v>43914</v>
      </c>
      <c r="CW218" s="190">
        <v>43914</v>
      </c>
      <c r="CX218" s="190">
        <v>43914</v>
      </c>
      <c r="CY218" t="s">
        <v>2858</v>
      </c>
      <c r="DI218" t="str">
        <f t="shared" si="2"/>
        <v>Y</v>
      </c>
      <c r="DJ218" t="str">
        <f>_xlfn.IFNA(VLOOKUP(C218,'Order Lookup'!A:C,3,FALSE),"Other")</f>
        <v>ENPARTS</v>
      </c>
    </row>
    <row r="219" spans="1:114" x14ac:dyDescent="0.35">
      <c r="A219" t="s">
        <v>496</v>
      </c>
      <c r="B219">
        <v>1804816662</v>
      </c>
      <c r="C219" t="s">
        <v>487</v>
      </c>
      <c r="D219" t="s">
        <v>642</v>
      </c>
      <c r="E219" t="s">
        <v>5784</v>
      </c>
      <c r="F219" t="s">
        <v>2221</v>
      </c>
      <c r="G219" s="190">
        <v>43915</v>
      </c>
      <c r="H219" s="190">
        <v>43922</v>
      </c>
      <c r="M219" t="s">
        <v>114</v>
      </c>
      <c r="N219" t="s">
        <v>643</v>
      </c>
      <c r="O219" t="s">
        <v>2231</v>
      </c>
      <c r="Q219" s="190"/>
      <c r="R219" s="190"/>
      <c r="T219">
        <v>1</v>
      </c>
      <c r="U219">
        <v>0</v>
      </c>
      <c r="V219">
        <v>0</v>
      </c>
      <c r="W219">
        <v>0.11</v>
      </c>
      <c r="X219">
        <v>0.11</v>
      </c>
      <c r="Y219">
        <v>0</v>
      </c>
      <c r="AA219">
        <v>0</v>
      </c>
      <c r="AB219">
        <v>0</v>
      </c>
      <c r="AC219">
        <v>0</v>
      </c>
      <c r="AF219">
        <v>0</v>
      </c>
      <c r="AG219">
        <v>1</v>
      </c>
      <c r="AH219">
        <v>100</v>
      </c>
      <c r="AI219">
        <v>-180.29</v>
      </c>
      <c r="AK219">
        <v>0</v>
      </c>
      <c r="BF219" t="s">
        <v>549</v>
      </c>
      <c r="BG219" s="190"/>
      <c r="BH219" s="190"/>
      <c r="BI219" s="190"/>
      <c r="BJ219" s="190"/>
      <c r="BL219" s="190"/>
      <c r="BM219" s="190"/>
      <c r="BN219" s="190"/>
      <c r="BO219" s="190"/>
      <c r="BU219" t="s">
        <v>490</v>
      </c>
      <c r="BV219" s="190">
        <v>43915</v>
      </c>
      <c r="BX219" s="190">
        <v>43915</v>
      </c>
      <c r="BY219" s="190">
        <v>43915</v>
      </c>
      <c r="CH219" s="190">
        <v>43920</v>
      </c>
      <c r="CR219" s="190">
        <v>43916</v>
      </c>
      <c r="CS219">
        <v>43917</v>
      </c>
      <c r="CT219" t="s">
        <v>549</v>
      </c>
      <c r="CU219" s="190">
        <v>43915</v>
      </c>
      <c r="CW219" s="190">
        <v>43915</v>
      </c>
      <c r="CX219" s="190">
        <v>43915</v>
      </c>
      <c r="DI219" t="str">
        <f t="shared" si="2"/>
        <v>Y</v>
      </c>
      <c r="DJ219" t="str">
        <f>_xlfn.IFNA(VLOOKUP(C219,'Order Lookup'!A:C,3,FALSE),"Other")</f>
        <v>ENPARTS</v>
      </c>
    </row>
    <row r="220" spans="1:114" x14ac:dyDescent="0.35">
      <c r="A220" t="s">
        <v>5702</v>
      </c>
      <c r="B220">
        <v>1803831658</v>
      </c>
      <c r="C220" t="s">
        <v>487</v>
      </c>
      <c r="D220" t="s">
        <v>642</v>
      </c>
      <c r="E220" t="s">
        <v>5837</v>
      </c>
      <c r="F220" t="s">
        <v>2224</v>
      </c>
      <c r="G220" s="190">
        <v>43879</v>
      </c>
      <c r="H220" s="190"/>
      <c r="J220" t="s">
        <v>5838</v>
      </c>
      <c r="M220" t="s">
        <v>114</v>
      </c>
      <c r="N220" t="s">
        <v>643</v>
      </c>
      <c r="O220" t="s">
        <v>2259</v>
      </c>
      <c r="Q220" s="190"/>
      <c r="R220" s="190"/>
      <c r="S220">
        <v>43892</v>
      </c>
      <c r="T220">
        <v>0</v>
      </c>
      <c r="U220">
        <v>0</v>
      </c>
      <c r="V220">
        <v>0</v>
      </c>
      <c r="W220">
        <v>0.05</v>
      </c>
      <c r="X220">
        <v>0.05</v>
      </c>
      <c r="Y220">
        <v>0</v>
      </c>
      <c r="AA220">
        <v>0</v>
      </c>
      <c r="AB220">
        <v>0</v>
      </c>
      <c r="AC220">
        <v>0</v>
      </c>
      <c r="AF220">
        <v>0</v>
      </c>
      <c r="AG220">
        <v>0</v>
      </c>
      <c r="AI220">
        <v>-328.76</v>
      </c>
      <c r="AK220">
        <v>0</v>
      </c>
      <c r="BV220" s="190"/>
      <c r="BX220" s="190"/>
      <c r="BY220" s="190">
        <v>43885</v>
      </c>
      <c r="CH220" s="190"/>
      <c r="CR220" s="190">
        <v>43886</v>
      </c>
      <c r="CS220">
        <v>43887</v>
      </c>
      <c r="CT220" t="s">
        <v>5839</v>
      </c>
      <c r="CU220" s="190">
        <v>43885</v>
      </c>
      <c r="CW220" s="190">
        <v>43885</v>
      </c>
      <c r="CX220" s="190">
        <v>43885</v>
      </c>
      <c r="DI220" t="str">
        <f t="shared" si="2"/>
        <v>Y</v>
      </c>
      <c r="DJ220" t="str">
        <f>_xlfn.IFNA(VLOOKUP(C220,'Order Lookup'!A:C,3,FALSE),"Other")</f>
        <v>ENPARTS</v>
      </c>
    </row>
    <row r="221" spans="1:114" x14ac:dyDescent="0.35">
      <c r="A221" t="s">
        <v>5702</v>
      </c>
      <c r="B221">
        <v>1803831663</v>
      </c>
      <c r="C221" t="s">
        <v>487</v>
      </c>
      <c r="D221" t="s">
        <v>642</v>
      </c>
      <c r="E221" t="s">
        <v>5837</v>
      </c>
      <c r="F221" t="s">
        <v>2221</v>
      </c>
      <c r="G221" s="190">
        <v>43902</v>
      </c>
      <c r="H221" s="190">
        <v>43910</v>
      </c>
      <c r="J221" t="s">
        <v>5838</v>
      </c>
      <c r="M221" t="s">
        <v>114</v>
      </c>
      <c r="N221" t="s">
        <v>643</v>
      </c>
      <c r="O221" t="s">
        <v>2259</v>
      </c>
      <c r="Q221" s="190"/>
      <c r="R221" s="190"/>
      <c r="T221">
        <v>2</v>
      </c>
      <c r="U221">
        <v>0</v>
      </c>
      <c r="V221">
        <v>0</v>
      </c>
      <c r="W221">
        <v>0.56999999999999995</v>
      </c>
      <c r="X221">
        <v>0.56999999999999995</v>
      </c>
      <c r="Y221">
        <v>0</v>
      </c>
      <c r="AA221">
        <v>0</v>
      </c>
      <c r="AB221">
        <v>0</v>
      </c>
      <c r="AC221">
        <v>0</v>
      </c>
      <c r="AF221">
        <v>0</v>
      </c>
      <c r="AG221">
        <v>2</v>
      </c>
      <c r="AH221">
        <v>100</v>
      </c>
      <c r="AI221">
        <v>-1847.58</v>
      </c>
      <c r="AK221">
        <v>0</v>
      </c>
      <c r="BU221" t="s">
        <v>490</v>
      </c>
      <c r="BV221" s="190">
        <v>43906</v>
      </c>
      <c r="BX221" s="190">
        <v>43906</v>
      </c>
      <c r="BY221" s="190">
        <v>43906</v>
      </c>
      <c r="CH221" s="190">
        <v>43909</v>
      </c>
      <c r="CR221" s="190">
        <v>43914</v>
      </c>
      <c r="CS221">
        <v>43908</v>
      </c>
      <c r="CT221" t="s">
        <v>5839</v>
      </c>
      <c r="CU221" s="190">
        <v>43903</v>
      </c>
      <c r="CW221" s="190">
        <v>43903</v>
      </c>
      <c r="CX221" s="190">
        <v>43903</v>
      </c>
      <c r="DI221" t="str">
        <f t="shared" si="2"/>
        <v>Y</v>
      </c>
      <c r="DJ221" t="str">
        <f>_xlfn.IFNA(VLOOKUP(C221,'Order Lookup'!A:C,3,FALSE),"Other")</f>
        <v>ENPARTS</v>
      </c>
    </row>
    <row r="222" spans="1:114" x14ac:dyDescent="0.35">
      <c r="A222" t="s">
        <v>5702</v>
      </c>
      <c r="B222">
        <v>1803831662</v>
      </c>
      <c r="C222" t="s">
        <v>487</v>
      </c>
      <c r="D222" t="s">
        <v>642</v>
      </c>
      <c r="E222" t="s">
        <v>5837</v>
      </c>
      <c r="F222" t="s">
        <v>2221</v>
      </c>
      <c r="G222" s="190">
        <v>43902</v>
      </c>
      <c r="H222" s="190">
        <v>43910</v>
      </c>
      <c r="J222" t="s">
        <v>5838</v>
      </c>
      <c r="M222" t="s">
        <v>114</v>
      </c>
      <c r="N222" t="s">
        <v>643</v>
      </c>
      <c r="O222" t="s">
        <v>2259</v>
      </c>
      <c r="Q222" s="190"/>
      <c r="R222" s="190"/>
      <c r="T222">
        <v>2</v>
      </c>
      <c r="U222">
        <v>0</v>
      </c>
      <c r="V222">
        <v>0</v>
      </c>
      <c r="W222">
        <v>1.45</v>
      </c>
      <c r="X222">
        <v>1.45</v>
      </c>
      <c r="Y222">
        <v>0</v>
      </c>
      <c r="AA222">
        <v>0</v>
      </c>
      <c r="AB222">
        <v>0</v>
      </c>
      <c r="AC222">
        <v>0</v>
      </c>
      <c r="AF222">
        <v>0</v>
      </c>
      <c r="AG222">
        <v>2</v>
      </c>
      <c r="AH222">
        <v>100</v>
      </c>
      <c r="AI222">
        <v>-1863.11</v>
      </c>
      <c r="AK222">
        <v>0</v>
      </c>
      <c r="BU222" t="s">
        <v>490</v>
      </c>
      <c r="BV222" s="190">
        <v>43903</v>
      </c>
      <c r="BX222" s="190">
        <v>43903</v>
      </c>
      <c r="BY222" s="190">
        <v>43903</v>
      </c>
      <c r="CH222" s="190"/>
      <c r="CR222" s="190">
        <v>43910</v>
      </c>
      <c r="CS222">
        <v>43914</v>
      </c>
      <c r="CT222" t="s">
        <v>5839</v>
      </c>
      <c r="CU222" s="190">
        <v>43903</v>
      </c>
      <c r="CW222" s="190">
        <v>43903</v>
      </c>
      <c r="CX222" s="190">
        <v>43903</v>
      </c>
      <c r="DI222" t="str">
        <f t="shared" si="2"/>
        <v>Y</v>
      </c>
      <c r="DJ222" t="str">
        <f>_xlfn.IFNA(VLOOKUP(C222,'Order Lookup'!A:C,3,FALSE),"Other")</f>
        <v>ENPARTS</v>
      </c>
    </row>
    <row r="223" spans="1:114" x14ac:dyDescent="0.35">
      <c r="A223" t="s">
        <v>1499</v>
      </c>
      <c r="B223">
        <v>1901449707</v>
      </c>
      <c r="C223" t="s">
        <v>580</v>
      </c>
      <c r="D223" t="s">
        <v>642</v>
      </c>
      <c r="E223" t="s">
        <v>6903</v>
      </c>
      <c r="F223" t="s">
        <v>2221</v>
      </c>
      <c r="G223" s="190">
        <v>43809</v>
      </c>
      <c r="H223">
        <v>43943</v>
      </c>
      <c r="J223" t="s">
        <v>6904</v>
      </c>
      <c r="L223" t="s">
        <v>139</v>
      </c>
      <c r="M223" t="s">
        <v>139</v>
      </c>
      <c r="N223" t="s">
        <v>643</v>
      </c>
      <c r="O223" t="s">
        <v>5044</v>
      </c>
      <c r="Q223">
        <v>43901</v>
      </c>
      <c r="R223">
        <v>43902</v>
      </c>
      <c r="T223">
        <v>60357</v>
      </c>
      <c r="U223">
        <v>0</v>
      </c>
      <c r="V223">
        <v>27.15</v>
      </c>
      <c r="W223">
        <v>27.94</v>
      </c>
      <c r="X223">
        <v>27.94</v>
      </c>
      <c r="Y223">
        <v>0</v>
      </c>
      <c r="AA223">
        <v>0</v>
      </c>
      <c r="AB223">
        <v>0</v>
      </c>
      <c r="AC223">
        <v>0</v>
      </c>
      <c r="AF223">
        <v>0</v>
      </c>
      <c r="AG223">
        <v>10619</v>
      </c>
      <c r="AH223">
        <v>17.594000000000001</v>
      </c>
      <c r="AI223">
        <v>0</v>
      </c>
      <c r="AK223">
        <v>0</v>
      </c>
      <c r="AQ223" t="s">
        <v>1696</v>
      </c>
      <c r="AR223">
        <v>43858</v>
      </c>
      <c r="AS223">
        <v>43858</v>
      </c>
      <c r="AT223">
        <v>43872</v>
      </c>
      <c r="AU223">
        <v>43872</v>
      </c>
      <c r="AV223" t="s">
        <v>1310</v>
      </c>
      <c r="BF223" t="s">
        <v>6905</v>
      </c>
      <c r="BG223">
        <v>43880</v>
      </c>
      <c r="BH223">
        <v>43880</v>
      </c>
      <c r="BI223">
        <v>43889</v>
      </c>
      <c r="BJ223">
        <v>43889</v>
      </c>
      <c r="BK223" t="s">
        <v>5951</v>
      </c>
      <c r="BL223">
        <v>43892</v>
      </c>
      <c r="BM223">
        <v>43892</v>
      </c>
      <c r="BN223">
        <v>43895</v>
      </c>
      <c r="BO223">
        <v>43895</v>
      </c>
      <c r="BP223" t="s">
        <v>5951</v>
      </c>
      <c r="BQ223">
        <v>43896</v>
      </c>
      <c r="BR223">
        <v>43896</v>
      </c>
      <c r="BS223">
        <v>43900</v>
      </c>
      <c r="BT223">
        <v>43900</v>
      </c>
      <c r="BU223" t="s">
        <v>490</v>
      </c>
      <c r="BV223" s="190">
        <v>43914</v>
      </c>
      <c r="BX223" s="190">
        <v>43914</v>
      </c>
      <c r="BY223" s="190">
        <v>43913</v>
      </c>
      <c r="CH223" s="190">
        <v>43916</v>
      </c>
      <c r="CR223" s="190">
        <v>43943</v>
      </c>
      <c r="CT223" t="s">
        <v>6905</v>
      </c>
      <c r="CU223" s="190">
        <v>43913</v>
      </c>
      <c r="CW223" s="190">
        <v>43913</v>
      </c>
      <c r="CX223" s="190">
        <v>43913</v>
      </c>
      <c r="DI223" t="str">
        <f t="shared" si="2"/>
        <v>Y</v>
      </c>
      <c r="DJ223" t="str">
        <f>_xlfn.IFNA(VLOOKUP(C223,'Order Lookup'!A:C,3,FALSE),"Other")</f>
        <v>ORDER</v>
      </c>
    </row>
    <row r="224" spans="1:114" x14ac:dyDescent="0.35">
      <c r="A224" t="s">
        <v>1499</v>
      </c>
      <c r="B224">
        <v>1901449706</v>
      </c>
      <c r="C224" t="s">
        <v>580</v>
      </c>
      <c r="D224" t="s">
        <v>642</v>
      </c>
      <c r="E224" t="s">
        <v>6903</v>
      </c>
      <c r="F224" t="s">
        <v>2221</v>
      </c>
      <c r="G224" s="190">
        <v>43809</v>
      </c>
      <c r="H224" s="190">
        <v>43943</v>
      </c>
      <c r="J224" t="s">
        <v>6906</v>
      </c>
      <c r="L224" t="s">
        <v>139</v>
      </c>
      <c r="M224" t="s">
        <v>139</v>
      </c>
      <c r="N224" t="s">
        <v>643</v>
      </c>
      <c r="O224" t="s">
        <v>5044</v>
      </c>
      <c r="Q224">
        <v>43901</v>
      </c>
      <c r="R224">
        <v>43902</v>
      </c>
      <c r="T224">
        <v>60357</v>
      </c>
      <c r="U224">
        <v>0</v>
      </c>
      <c r="V224">
        <v>27.15</v>
      </c>
      <c r="W224">
        <v>24.36</v>
      </c>
      <c r="X224">
        <v>24.36</v>
      </c>
      <c r="Y224">
        <v>0</v>
      </c>
      <c r="AA224">
        <v>0</v>
      </c>
      <c r="AB224">
        <v>0</v>
      </c>
      <c r="AC224">
        <v>0</v>
      </c>
      <c r="AF224">
        <v>0</v>
      </c>
      <c r="AG224">
        <v>10619</v>
      </c>
      <c r="AH224">
        <v>17.594000000000001</v>
      </c>
      <c r="AI224">
        <v>0</v>
      </c>
      <c r="AK224">
        <v>0</v>
      </c>
      <c r="AQ224" t="s">
        <v>1696</v>
      </c>
      <c r="AR224">
        <v>43859</v>
      </c>
      <c r="AS224">
        <v>43859</v>
      </c>
      <c r="AT224">
        <v>43872</v>
      </c>
      <c r="AU224">
        <v>43872</v>
      </c>
      <c r="AV224" t="s">
        <v>1310</v>
      </c>
      <c r="AY224">
        <v>43872</v>
      </c>
      <c r="BF224" t="s">
        <v>6905</v>
      </c>
      <c r="BG224">
        <v>43880</v>
      </c>
      <c r="BH224">
        <v>43880</v>
      </c>
      <c r="BI224">
        <v>43889</v>
      </c>
      <c r="BJ224">
        <v>43889</v>
      </c>
      <c r="BK224" t="s">
        <v>5951</v>
      </c>
      <c r="BL224">
        <v>43892</v>
      </c>
      <c r="BM224">
        <v>43892</v>
      </c>
      <c r="BN224">
        <v>43895</v>
      </c>
      <c r="BO224">
        <v>43895</v>
      </c>
      <c r="BP224" t="s">
        <v>5951</v>
      </c>
      <c r="BQ224">
        <v>43896</v>
      </c>
      <c r="BR224">
        <v>43896</v>
      </c>
      <c r="BS224">
        <v>43900</v>
      </c>
      <c r="BT224">
        <v>43900</v>
      </c>
      <c r="BU224" t="s">
        <v>490</v>
      </c>
      <c r="BV224">
        <v>43914</v>
      </c>
      <c r="BX224" s="190">
        <v>43914</v>
      </c>
      <c r="BY224" s="190">
        <v>43913</v>
      </c>
      <c r="CH224" s="190">
        <v>43916</v>
      </c>
      <c r="CR224" s="190">
        <v>43943</v>
      </c>
      <c r="CT224" t="s">
        <v>6905</v>
      </c>
      <c r="CU224" s="190">
        <v>43913</v>
      </c>
      <c r="CW224" s="190">
        <v>43913</v>
      </c>
      <c r="CX224" s="190">
        <v>43913</v>
      </c>
      <c r="DI224" t="str">
        <f t="shared" si="2"/>
        <v>Y</v>
      </c>
      <c r="DJ224" t="str">
        <f>_xlfn.IFNA(VLOOKUP(C224,'Order Lookup'!A:C,3,FALSE),"Other")</f>
        <v>ORDER</v>
      </c>
    </row>
    <row r="225" spans="1:114" x14ac:dyDescent="0.35">
      <c r="A225" t="s">
        <v>1499</v>
      </c>
      <c r="B225">
        <v>1901449723</v>
      </c>
      <c r="C225" t="s">
        <v>580</v>
      </c>
      <c r="D225" t="s">
        <v>642</v>
      </c>
      <c r="E225" t="s">
        <v>6903</v>
      </c>
      <c r="F225" t="s">
        <v>2221</v>
      </c>
      <c r="G225" s="190">
        <v>43809</v>
      </c>
      <c r="H225" s="190">
        <v>43949</v>
      </c>
      <c r="J225" t="s">
        <v>6907</v>
      </c>
      <c r="L225" t="s">
        <v>139</v>
      </c>
      <c r="M225" t="s">
        <v>139</v>
      </c>
      <c r="N225" t="s">
        <v>643</v>
      </c>
      <c r="O225" t="s">
        <v>5044</v>
      </c>
      <c r="Q225">
        <v>43901</v>
      </c>
      <c r="R225">
        <v>43902</v>
      </c>
      <c r="T225">
        <v>60357</v>
      </c>
      <c r="U225">
        <v>0</v>
      </c>
      <c r="V225">
        <v>27.15</v>
      </c>
      <c r="W225">
        <v>27.24</v>
      </c>
      <c r="X225">
        <v>27.24</v>
      </c>
      <c r="Y225">
        <v>0</v>
      </c>
      <c r="AA225">
        <v>0</v>
      </c>
      <c r="AB225">
        <v>0</v>
      </c>
      <c r="AC225">
        <v>0</v>
      </c>
      <c r="AF225">
        <v>0</v>
      </c>
      <c r="AG225">
        <v>10619</v>
      </c>
      <c r="AH225">
        <v>17.594000000000001</v>
      </c>
      <c r="AI225">
        <v>0</v>
      </c>
      <c r="AK225">
        <v>0</v>
      </c>
      <c r="AQ225" t="s">
        <v>1696</v>
      </c>
      <c r="AR225">
        <v>43858</v>
      </c>
      <c r="AS225">
        <v>43858</v>
      </c>
      <c r="AT225">
        <v>43872</v>
      </c>
      <c r="AU225">
        <v>43872</v>
      </c>
      <c r="AV225" t="s">
        <v>1310</v>
      </c>
      <c r="BF225" t="s">
        <v>6905</v>
      </c>
      <c r="BG225">
        <v>43880</v>
      </c>
      <c r="BH225">
        <v>43880</v>
      </c>
      <c r="BI225">
        <v>43889</v>
      </c>
      <c r="BJ225">
        <v>43889</v>
      </c>
      <c r="BK225" t="s">
        <v>5951</v>
      </c>
      <c r="BL225">
        <v>43892</v>
      </c>
      <c r="BM225">
        <v>43892</v>
      </c>
      <c r="BN225">
        <v>43895</v>
      </c>
      <c r="BO225">
        <v>43895</v>
      </c>
      <c r="BP225" t="s">
        <v>5951</v>
      </c>
      <c r="BQ225">
        <v>43896</v>
      </c>
      <c r="BR225">
        <v>43896</v>
      </c>
      <c r="BS225">
        <v>43900</v>
      </c>
      <c r="BT225">
        <v>43900</v>
      </c>
      <c r="BU225" t="s">
        <v>490</v>
      </c>
      <c r="BV225">
        <v>43914</v>
      </c>
      <c r="BX225" s="190">
        <v>43914</v>
      </c>
      <c r="BY225" s="190">
        <v>43913</v>
      </c>
      <c r="CH225" s="190">
        <v>43916</v>
      </c>
      <c r="CR225" s="190">
        <v>43949</v>
      </c>
      <c r="CT225" t="s">
        <v>6905</v>
      </c>
      <c r="CU225" s="190">
        <v>43913</v>
      </c>
      <c r="CW225" s="190">
        <v>43913</v>
      </c>
      <c r="CX225" s="190">
        <v>43913</v>
      </c>
      <c r="DI225" t="str">
        <f t="shared" si="2"/>
        <v>Y</v>
      </c>
      <c r="DJ225" t="str">
        <f>_xlfn.IFNA(VLOOKUP(C225,'Order Lookup'!A:C,3,FALSE),"Other")</f>
        <v>ORDER</v>
      </c>
    </row>
    <row r="226" spans="1:114" x14ac:dyDescent="0.35">
      <c r="A226" t="s">
        <v>1499</v>
      </c>
      <c r="B226">
        <v>1901449722</v>
      </c>
      <c r="C226" t="s">
        <v>580</v>
      </c>
      <c r="D226" t="s">
        <v>642</v>
      </c>
      <c r="E226" t="s">
        <v>6903</v>
      </c>
      <c r="F226" t="s">
        <v>2221</v>
      </c>
      <c r="G226" s="190">
        <v>43809</v>
      </c>
      <c r="H226" s="190">
        <v>43949</v>
      </c>
      <c r="J226" t="s">
        <v>6908</v>
      </c>
      <c r="L226" t="s">
        <v>139</v>
      </c>
      <c r="M226" t="s">
        <v>139</v>
      </c>
      <c r="N226" t="s">
        <v>643</v>
      </c>
      <c r="O226" t="s">
        <v>5044</v>
      </c>
      <c r="Q226">
        <v>43901</v>
      </c>
      <c r="R226">
        <v>43902</v>
      </c>
      <c r="T226">
        <v>60357</v>
      </c>
      <c r="U226">
        <v>0</v>
      </c>
      <c r="V226">
        <v>27.15</v>
      </c>
      <c r="W226">
        <v>27.44</v>
      </c>
      <c r="X226">
        <v>27.44</v>
      </c>
      <c r="Y226">
        <v>0</v>
      </c>
      <c r="AA226">
        <v>0</v>
      </c>
      <c r="AB226">
        <v>0</v>
      </c>
      <c r="AC226">
        <v>0</v>
      </c>
      <c r="AF226">
        <v>0</v>
      </c>
      <c r="AG226">
        <v>10619</v>
      </c>
      <c r="AH226">
        <v>17.594000000000001</v>
      </c>
      <c r="AI226">
        <v>0</v>
      </c>
      <c r="AK226">
        <v>0</v>
      </c>
      <c r="AQ226" t="s">
        <v>1696</v>
      </c>
      <c r="AR226">
        <v>43858</v>
      </c>
      <c r="AS226">
        <v>43858</v>
      </c>
      <c r="AT226">
        <v>43872</v>
      </c>
      <c r="AU226">
        <v>43872</v>
      </c>
      <c r="AV226" t="s">
        <v>1310</v>
      </c>
      <c r="BF226" t="s">
        <v>6905</v>
      </c>
      <c r="BG226" s="190">
        <v>43880</v>
      </c>
      <c r="BH226" s="190">
        <v>43880</v>
      </c>
      <c r="BI226" s="190">
        <v>43889</v>
      </c>
      <c r="BJ226" s="190">
        <v>43889</v>
      </c>
      <c r="BK226" t="s">
        <v>5951</v>
      </c>
      <c r="BL226">
        <v>43892</v>
      </c>
      <c r="BM226">
        <v>43892</v>
      </c>
      <c r="BN226">
        <v>43895</v>
      </c>
      <c r="BO226">
        <v>43895</v>
      </c>
      <c r="BP226" t="s">
        <v>5951</v>
      </c>
      <c r="BQ226">
        <v>43896</v>
      </c>
      <c r="BR226">
        <v>43896</v>
      </c>
      <c r="BS226">
        <v>43900</v>
      </c>
      <c r="BT226">
        <v>43900</v>
      </c>
      <c r="BU226" t="s">
        <v>490</v>
      </c>
      <c r="BV226" s="190">
        <v>43914</v>
      </c>
      <c r="BX226" s="190">
        <v>43914</v>
      </c>
      <c r="BY226" s="190">
        <v>43913</v>
      </c>
      <c r="CH226" s="190">
        <v>43916</v>
      </c>
      <c r="CR226" s="190">
        <v>43949</v>
      </c>
      <c r="CT226" t="s">
        <v>6905</v>
      </c>
      <c r="CU226" s="190">
        <v>43913</v>
      </c>
      <c r="CW226" s="190">
        <v>43913</v>
      </c>
      <c r="CX226" s="190">
        <v>43913</v>
      </c>
      <c r="DI226" t="str">
        <f t="shared" si="2"/>
        <v>Y</v>
      </c>
      <c r="DJ226" t="str">
        <f>_xlfn.IFNA(VLOOKUP(C226,'Order Lookup'!A:C,3,FALSE),"Other")</f>
        <v>ORDER</v>
      </c>
    </row>
    <row r="227" spans="1:114" x14ac:dyDescent="0.35">
      <c r="A227" t="s">
        <v>1499</v>
      </c>
      <c r="B227">
        <v>1901449709</v>
      </c>
      <c r="C227" t="s">
        <v>580</v>
      </c>
      <c r="D227" t="s">
        <v>642</v>
      </c>
      <c r="E227" t="s">
        <v>6903</v>
      </c>
      <c r="F227" t="s">
        <v>2221</v>
      </c>
      <c r="G227" s="190">
        <v>43809</v>
      </c>
      <c r="H227" s="190">
        <v>43945</v>
      </c>
      <c r="J227" t="s">
        <v>6909</v>
      </c>
      <c r="L227" t="s">
        <v>139</v>
      </c>
      <c r="M227" t="s">
        <v>139</v>
      </c>
      <c r="N227" t="s">
        <v>643</v>
      </c>
      <c r="O227" t="s">
        <v>5044</v>
      </c>
      <c r="Q227" s="190">
        <v>43901</v>
      </c>
      <c r="R227" s="190">
        <v>43902</v>
      </c>
      <c r="T227">
        <v>60360</v>
      </c>
      <c r="U227">
        <v>0</v>
      </c>
      <c r="V227">
        <v>27.15</v>
      </c>
      <c r="W227">
        <v>31.08</v>
      </c>
      <c r="X227">
        <v>31.08</v>
      </c>
      <c r="Y227">
        <v>0</v>
      </c>
      <c r="AA227">
        <v>0</v>
      </c>
      <c r="AB227">
        <v>0</v>
      </c>
      <c r="AC227">
        <v>0</v>
      </c>
      <c r="AF227">
        <v>0</v>
      </c>
      <c r="AG227">
        <v>10622</v>
      </c>
      <c r="AH227">
        <v>17.597999999999999</v>
      </c>
      <c r="AI227">
        <v>0</v>
      </c>
      <c r="AK227">
        <v>0</v>
      </c>
      <c r="AQ227" t="s">
        <v>1696</v>
      </c>
      <c r="AR227" s="190">
        <v>43858</v>
      </c>
      <c r="AS227" s="190">
        <v>43858</v>
      </c>
      <c r="AT227" s="190">
        <v>43872</v>
      </c>
      <c r="AU227" s="190">
        <v>43872</v>
      </c>
      <c r="AV227" t="s">
        <v>1310</v>
      </c>
      <c r="AW227" s="190"/>
      <c r="AX227" s="190"/>
      <c r="AY227" s="190"/>
      <c r="AZ227" s="190"/>
      <c r="BF227" t="s">
        <v>6905</v>
      </c>
      <c r="BG227" s="190">
        <v>43880</v>
      </c>
      <c r="BH227" s="190">
        <v>43880</v>
      </c>
      <c r="BI227" s="190">
        <v>43889</v>
      </c>
      <c r="BJ227" s="190">
        <v>43889</v>
      </c>
      <c r="BK227" t="s">
        <v>5951</v>
      </c>
      <c r="BL227" s="190">
        <v>43892</v>
      </c>
      <c r="BM227" s="190">
        <v>43892</v>
      </c>
      <c r="BN227" s="190">
        <v>43895</v>
      </c>
      <c r="BO227" s="190">
        <v>43895</v>
      </c>
      <c r="BP227" t="s">
        <v>5951</v>
      </c>
      <c r="BQ227">
        <v>43896</v>
      </c>
      <c r="BR227">
        <v>43896</v>
      </c>
      <c r="BS227">
        <v>43900</v>
      </c>
      <c r="BT227">
        <v>43900</v>
      </c>
      <c r="BU227" t="s">
        <v>490</v>
      </c>
      <c r="BV227" s="190">
        <v>43914</v>
      </c>
      <c r="BX227" s="190">
        <v>43914</v>
      </c>
      <c r="BY227" s="190">
        <v>43913</v>
      </c>
      <c r="CA227" s="190"/>
      <c r="CB227" s="190"/>
      <c r="CC227" s="190"/>
      <c r="CD227" s="190"/>
      <c r="CH227" s="190">
        <v>43916</v>
      </c>
      <c r="CR227" s="190">
        <v>43945</v>
      </c>
      <c r="CT227" t="s">
        <v>6905</v>
      </c>
      <c r="CU227" s="190">
        <v>43913</v>
      </c>
      <c r="CW227" s="190">
        <v>43913</v>
      </c>
      <c r="CX227" s="190">
        <v>43913</v>
      </c>
      <c r="CZ227" s="190"/>
      <c r="DA227" s="190"/>
      <c r="DB227" s="190"/>
      <c r="DC227" s="190"/>
      <c r="DI227" t="str">
        <f t="shared" si="2"/>
        <v>Y</v>
      </c>
      <c r="DJ227" t="str">
        <f>_xlfn.IFNA(VLOOKUP(C227,'Order Lookup'!A:C,3,FALSE),"Other")</f>
        <v>ORDER</v>
      </c>
    </row>
    <row r="228" spans="1:114" x14ac:dyDescent="0.35">
      <c r="A228" t="s">
        <v>1499</v>
      </c>
      <c r="B228">
        <v>1901449708</v>
      </c>
      <c r="C228" t="s">
        <v>580</v>
      </c>
      <c r="D228" t="s">
        <v>642</v>
      </c>
      <c r="E228" t="s">
        <v>6903</v>
      </c>
      <c r="F228" t="s">
        <v>2221</v>
      </c>
      <c r="G228" s="190">
        <v>43809</v>
      </c>
      <c r="H228" s="190">
        <v>43945</v>
      </c>
      <c r="J228" t="s">
        <v>6910</v>
      </c>
      <c r="L228" t="s">
        <v>139</v>
      </c>
      <c r="M228" t="s">
        <v>139</v>
      </c>
      <c r="N228" t="s">
        <v>643</v>
      </c>
      <c r="O228" t="s">
        <v>5044</v>
      </c>
      <c r="Q228">
        <v>43901</v>
      </c>
      <c r="R228">
        <v>43902</v>
      </c>
      <c r="T228">
        <v>60955</v>
      </c>
      <c r="U228">
        <v>0</v>
      </c>
      <c r="V228">
        <v>27.15</v>
      </c>
      <c r="W228">
        <v>24.12</v>
      </c>
      <c r="X228">
        <v>24.12</v>
      </c>
      <c r="Y228">
        <v>0</v>
      </c>
      <c r="AA228">
        <v>0</v>
      </c>
      <c r="AB228">
        <v>0</v>
      </c>
      <c r="AC228">
        <v>0</v>
      </c>
      <c r="AF228">
        <v>0</v>
      </c>
      <c r="AG228">
        <v>11212</v>
      </c>
      <c r="AH228">
        <v>18.393999999999998</v>
      </c>
      <c r="AI228">
        <v>0</v>
      </c>
      <c r="AK228">
        <v>0</v>
      </c>
      <c r="AQ228" t="s">
        <v>1696</v>
      </c>
      <c r="AR228">
        <v>43858</v>
      </c>
      <c r="AS228">
        <v>43858</v>
      </c>
      <c r="AT228">
        <v>43872</v>
      </c>
      <c r="AU228">
        <v>43872</v>
      </c>
      <c r="AV228" t="s">
        <v>1310</v>
      </c>
      <c r="BF228" t="s">
        <v>6905</v>
      </c>
      <c r="BG228" s="190">
        <v>43880</v>
      </c>
      <c r="BH228" s="190">
        <v>43880</v>
      </c>
      <c r="BI228" s="190">
        <v>43889</v>
      </c>
      <c r="BJ228" s="190">
        <v>43889</v>
      </c>
      <c r="BK228" t="s">
        <v>5951</v>
      </c>
      <c r="BL228" s="190">
        <v>43892</v>
      </c>
      <c r="BM228" s="190">
        <v>43892</v>
      </c>
      <c r="BN228" s="190">
        <v>43895</v>
      </c>
      <c r="BO228" s="190">
        <v>43895</v>
      </c>
      <c r="BP228" t="s">
        <v>5951</v>
      </c>
      <c r="BQ228">
        <v>43896</v>
      </c>
      <c r="BR228">
        <v>43896</v>
      </c>
      <c r="BS228">
        <v>43900</v>
      </c>
      <c r="BT228">
        <v>43900</v>
      </c>
      <c r="BU228" t="s">
        <v>490</v>
      </c>
      <c r="BV228" s="190">
        <v>43914</v>
      </c>
      <c r="BX228" s="190">
        <v>43914</v>
      </c>
      <c r="BY228" s="190">
        <v>43913</v>
      </c>
      <c r="CH228" s="190">
        <v>43916</v>
      </c>
      <c r="CR228">
        <v>43945</v>
      </c>
      <c r="CT228" t="s">
        <v>6905</v>
      </c>
      <c r="CU228" s="190">
        <v>43913</v>
      </c>
      <c r="CW228" s="190">
        <v>43913</v>
      </c>
      <c r="CX228" s="190">
        <v>43913</v>
      </c>
      <c r="DI228" t="str">
        <f t="shared" si="2"/>
        <v>Y</v>
      </c>
      <c r="DJ228" t="str">
        <f>_xlfn.IFNA(VLOOKUP(C228,'Order Lookup'!A:C,3,FALSE),"Other")</f>
        <v>ORDER</v>
      </c>
    </row>
    <row r="229" spans="1:114" x14ac:dyDescent="0.35">
      <c r="A229" t="s">
        <v>5708</v>
      </c>
      <c r="B229">
        <v>1804647126</v>
      </c>
      <c r="C229" t="s">
        <v>501</v>
      </c>
      <c r="D229" t="s">
        <v>642</v>
      </c>
      <c r="E229" t="s">
        <v>6678</v>
      </c>
      <c r="F229" t="s">
        <v>2221</v>
      </c>
      <c r="G229" s="190">
        <v>43896</v>
      </c>
      <c r="H229" s="190">
        <v>43914</v>
      </c>
      <c r="K229" t="s">
        <v>279</v>
      </c>
      <c r="L229" t="s">
        <v>5042</v>
      </c>
      <c r="M229" t="s">
        <v>139</v>
      </c>
      <c r="N229" t="s">
        <v>643</v>
      </c>
      <c r="O229" t="s">
        <v>5050</v>
      </c>
      <c r="Q229" s="190">
        <v>43896</v>
      </c>
      <c r="R229" s="190">
        <v>43896</v>
      </c>
      <c r="S229" s="190"/>
      <c r="T229">
        <v>1</v>
      </c>
      <c r="U229">
        <v>0</v>
      </c>
      <c r="V229">
        <v>0</v>
      </c>
      <c r="W229">
        <v>0.08</v>
      </c>
      <c r="X229">
        <v>0.08</v>
      </c>
      <c r="Y229">
        <v>0</v>
      </c>
      <c r="AA229">
        <v>0</v>
      </c>
      <c r="AB229">
        <v>0</v>
      </c>
      <c r="AC229">
        <v>0</v>
      </c>
      <c r="AF229">
        <v>0</v>
      </c>
      <c r="AG229">
        <v>1</v>
      </c>
      <c r="AH229">
        <v>100</v>
      </c>
      <c r="AI229">
        <v>-183.91</v>
      </c>
      <c r="AK229">
        <v>0</v>
      </c>
      <c r="AQ229" t="s">
        <v>5944</v>
      </c>
      <c r="AR229" s="190"/>
      <c r="AT229" s="190"/>
      <c r="AU229" s="190"/>
      <c r="AV229" t="s">
        <v>575</v>
      </c>
      <c r="AW229" s="190"/>
      <c r="AX229" s="190"/>
      <c r="AY229" s="190"/>
      <c r="BF229" t="s">
        <v>1490</v>
      </c>
      <c r="BG229" s="190">
        <v>43895</v>
      </c>
      <c r="BH229" s="190">
        <v>43896</v>
      </c>
      <c r="BI229" s="190">
        <v>43896</v>
      </c>
      <c r="BJ229" s="190">
        <v>43896</v>
      </c>
      <c r="BL229" s="190"/>
      <c r="BM229" s="190"/>
      <c r="BN229" s="190"/>
      <c r="BO229" s="190"/>
      <c r="BU229" t="s">
        <v>490</v>
      </c>
      <c r="BV229" s="190"/>
      <c r="BX229" s="190">
        <v>43896</v>
      </c>
      <c r="BY229" s="190">
        <v>43896</v>
      </c>
      <c r="CA229" s="190"/>
      <c r="CB229" s="190"/>
      <c r="CC229" s="190"/>
      <c r="CD229" s="190"/>
      <c r="CH229" s="190"/>
      <c r="CJ229" t="s">
        <v>493</v>
      </c>
      <c r="CR229" s="190">
        <v>43914</v>
      </c>
      <c r="CS229" s="190">
        <v>43915</v>
      </c>
      <c r="CT229" t="s">
        <v>644</v>
      </c>
      <c r="CU229" s="190">
        <v>43896</v>
      </c>
      <c r="CW229" s="190">
        <v>43896</v>
      </c>
      <c r="CX229" s="190">
        <v>43896</v>
      </c>
      <c r="CY229" t="s">
        <v>1691</v>
      </c>
      <c r="CZ229" s="190"/>
      <c r="DA229" s="190"/>
      <c r="DB229" s="190"/>
      <c r="DC229" s="190"/>
      <c r="DI229" t="str">
        <f t="shared" si="2"/>
        <v>Y</v>
      </c>
      <c r="DJ229" t="str">
        <f>_xlfn.IFNA(VLOOKUP(C229,'Order Lookup'!A:C,3,FALSE),"Other")</f>
        <v>ORDER</v>
      </c>
    </row>
    <row r="230" spans="1:114" x14ac:dyDescent="0.35">
      <c r="A230" t="s">
        <v>5708</v>
      </c>
      <c r="B230">
        <v>1804647127</v>
      </c>
      <c r="C230" t="s">
        <v>501</v>
      </c>
      <c r="D230" t="s">
        <v>642</v>
      </c>
      <c r="E230" t="s">
        <v>6678</v>
      </c>
      <c r="F230" t="s">
        <v>2221</v>
      </c>
      <c r="G230" s="190">
        <v>43896</v>
      </c>
      <c r="H230" s="190">
        <v>43914</v>
      </c>
      <c r="K230" t="s">
        <v>279</v>
      </c>
      <c r="L230" t="s">
        <v>5042</v>
      </c>
      <c r="M230" t="s">
        <v>139</v>
      </c>
      <c r="N230" t="s">
        <v>643</v>
      </c>
      <c r="O230" t="s">
        <v>5050</v>
      </c>
      <c r="Q230">
        <v>43896</v>
      </c>
      <c r="R230">
        <v>43896</v>
      </c>
      <c r="T230">
        <v>1</v>
      </c>
      <c r="U230">
        <v>0</v>
      </c>
      <c r="V230">
        <v>0</v>
      </c>
      <c r="W230">
        <v>1.93</v>
      </c>
      <c r="X230">
        <v>1.93</v>
      </c>
      <c r="Y230">
        <v>0</v>
      </c>
      <c r="AA230">
        <v>0</v>
      </c>
      <c r="AB230">
        <v>0</v>
      </c>
      <c r="AC230">
        <v>0</v>
      </c>
      <c r="AF230">
        <v>0</v>
      </c>
      <c r="AG230">
        <v>1</v>
      </c>
      <c r="AH230">
        <v>100</v>
      </c>
      <c r="AI230">
        <v>-2917.31</v>
      </c>
      <c r="AK230">
        <v>0</v>
      </c>
      <c r="AQ230" t="s">
        <v>5944</v>
      </c>
      <c r="AV230" t="s">
        <v>575</v>
      </c>
      <c r="BF230" t="s">
        <v>688</v>
      </c>
      <c r="BG230" s="190">
        <v>43896</v>
      </c>
      <c r="BH230" s="190">
        <v>43896</v>
      </c>
      <c r="BI230" s="190">
        <v>43896</v>
      </c>
      <c r="BJ230" s="190">
        <v>43896</v>
      </c>
      <c r="BL230" s="190"/>
      <c r="BM230" s="190"/>
      <c r="BN230" s="190"/>
      <c r="BO230" s="190"/>
      <c r="BU230" t="s">
        <v>490</v>
      </c>
      <c r="BV230" s="190">
        <v>43896</v>
      </c>
      <c r="BX230" s="190">
        <v>43896</v>
      </c>
      <c r="BY230" s="190">
        <v>43896</v>
      </c>
      <c r="CH230">
        <v>43901</v>
      </c>
      <c r="CJ230" t="s">
        <v>493</v>
      </c>
      <c r="CR230" s="190">
        <v>43914</v>
      </c>
      <c r="CS230" s="190">
        <v>43914</v>
      </c>
      <c r="CT230" t="s">
        <v>644</v>
      </c>
      <c r="CU230" s="190">
        <v>43896</v>
      </c>
      <c r="CW230" s="190">
        <v>43896</v>
      </c>
      <c r="CX230" s="190">
        <v>43896</v>
      </c>
      <c r="CY230" t="s">
        <v>1691</v>
      </c>
      <c r="DI230" t="str">
        <f t="shared" si="2"/>
        <v>Y</v>
      </c>
      <c r="DJ230" t="str">
        <f>_xlfn.IFNA(VLOOKUP(C230,'Order Lookup'!A:C,3,FALSE),"Other")</f>
        <v>ORDER</v>
      </c>
    </row>
    <row r="231" spans="1:114" x14ac:dyDescent="0.35">
      <c r="A231" t="s">
        <v>657</v>
      </c>
      <c r="B231">
        <v>1900874019</v>
      </c>
      <c r="C231" t="s">
        <v>580</v>
      </c>
      <c r="D231" t="s">
        <v>642</v>
      </c>
      <c r="E231" t="s">
        <v>6666</v>
      </c>
      <c r="F231" t="s">
        <v>2221</v>
      </c>
      <c r="G231" s="190">
        <v>43788</v>
      </c>
      <c r="H231" s="190">
        <v>43921</v>
      </c>
      <c r="J231" t="s">
        <v>6888</v>
      </c>
      <c r="L231" t="s">
        <v>5071</v>
      </c>
      <c r="M231" t="s">
        <v>139</v>
      </c>
      <c r="N231" t="s">
        <v>643</v>
      </c>
      <c r="O231" t="s">
        <v>5048</v>
      </c>
      <c r="Q231">
        <v>43888</v>
      </c>
      <c r="R231">
        <v>43888</v>
      </c>
      <c r="T231">
        <v>67759</v>
      </c>
      <c r="U231">
        <v>67759</v>
      </c>
      <c r="V231">
        <v>9.42</v>
      </c>
      <c r="W231">
        <v>12.89</v>
      </c>
      <c r="X231">
        <v>12.89</v>
      </c>
      <c r="Y231">
        <v>385</v>
      </c>
      <c r="AA231">
        <v>328.75</v>
      </c>
      <c r="AB231">
        <v>19</v>
      </c>
      <c r="AC231">
        <v>347.75</v>
      </c>
      <c r="AD231">
        <v>46151</v>
      </c>
      <c r="AE231">
        <v>36575</v>
      </c>
      <c r="AF231">
        <v>0</v>
      </c>
      <c r="AG231">
        <v>13720</v>
      </c>
      <c r="AH231">
        <v>20.248000000000001</v>
      </c>
      <c r="AI231">
        <v>40364.57</v>
      </c>
      <c r="AJ231">
        <v>59.570999999999998</v>
      </c>
      <c r="AK231">
        <v>0</v>
      </c>
      <c r="AQ231" t="s">
        <v>619</v>
      </c>
      <c r="BF231" t="s">
        <v>1690</v>
      </c>
      <c r="BI231">
        <v>43887</v>
      </c>
      <c r="BK231" t="s">
        <v>660</v>
      </c>
      <c r="BN231">
        <v>43887</v>
      </c>
      <c r="BU231" t="s">
        <v>490</v>
      </c>
      <c r="BV231" s="190">
        <v>43888</v>
      </c>
      <c r="BX231" s="190">
        <v>43888</v>
      </c>
      <c r="BY231" s="190">
        <v>43889</v>
      </c>
      <c r="BZ231" t="s">
        <v>1690</v>
      </c>
      <c r="CH231" s="190">
        <v>43894</v>
      </c>
      <c r="CR231" s="190">
        <v>43921</v>
      </c>
      <c r="CS231" s="190"/>
      <c r="CT231" t="s">
        <v>1690</v>
      </c>
      <c r="CU231" s="190">
        <v>43887</v>
      </c>
      <c r="CW231" s="190">
        <v>43887</v>
      </c>
      <c r="CX231" s="190">
        <v>43887</v>
      </c>
      <c r="DI231" t="str">
        <f t="shared" si="2"/>
        <v>Y</v>
      </c>
      <c r="DJ231" t="str">
        <f>_xlfn.IFNA(VLOOKUP(C231,'Order Lookup'!A:C,3,FALSE),"Other")</f>
        <v>ORDER</v>
      </c>
    </row>
    <row r="232" spans="1:114" x14ac:dyDescent="0.35">
      <c r="A232" t="s">
        <v>657</v>
      </c>
      <c r="B232">
        <v>1900874020</v>
      </c>
      <c r="C232" t="s">
        <v>580</v>
      </c>
      <c r="D232" t="s">
        <v>642</v>
      </c>
      <c r="E232" t="s">
        <v>6666</v>
      </c>
      <c r="F232" t="s">
        <v>2221</v>
      </c>
      <c r="G232" s="190">
        <v>43788</v>
      </c>
      <c r="H232">
        <v>43921</v>
      </c>
      <c r="J232" t="s">
        <v>6665</v>
      </c>
      <c r="L232" t="s">
        <v>5071</v>
      </c>
      <c r="M232" t="s">
        <v>139</v>
      </c>
      <c r="N232" t="s">
        <v>643</v>
      </c>
      <c r="O232" t="s">
        <v>5388</v>
      </c>
      <c r="Q232">
        <v>43888</v>
      </c>
      <c r="R232">
        <v>43888</v>
      </c>
      <c r="T232">
        <v>56754</v>
      </c>
      <c r="U232">
        <v>56754</v>
      </c>
      <c r="V232">
        <v>24.53</v>
      </c>
      <c r="W232">
        <v>16.63</v>
      </c>
      <c r="X232">
        <v>16.63</v>
      </c>
      <c r="Y232">
        <v>0</v>
      </c>
      <c r="AA232">
        <v>0</v>
      </c>
      <c r="AB232">
        <v>0</v>
      </c>
      <c r="AC232">
        <v>0</v>
      </c>
      <c r="AF232">
        <v>0</v>
      </c>
      <c r="AG232">
        <v>13253</v>
      </c>
      <c r="AH232">
        <v>23.352</v>
      </c>
      <c r="AI232">
        <v>0</v>
      </c>
      <c r="AK232">
        <v>0</v>
      </c>
      <c r="AQ232" t="s">
        <v>650</v>
      </c>
      <c r="BF232" t="s">
        <v>1690</v>
      </c>
      <c r="BG232" s="190"/>
      <c r="BH232" s="190"/>
      <c r="BI232" s="190">
        <v>43887</v>
      </c>
      <c r="BJ232" s="190"/>
      <c r="BK232" t="s">
        <v>660</v>
      </c>
      <c r="BL232" s="190"/>
      <c r="BM232" s="190"/>
      <c r="BN232" s="190">
        <v>43887</v>
      </c>
      <c r="BO232" s="190"/>
      <c r="BU232" t="s">
        <v>490</v>
      </c>
      <c r="BV232" s="190">
        <v>43888</v>
      </c>
      <c r="BX232" s="190">
        <v>43888</v>
      </c>
      <c r="BY232" s="190">
        <v>43888</v>
      </c>
      <c r="CH232" s="190">
        <v>43892</v>
      </c>
      <c r="CR232" s="190">
        <v>43920</v>
      </c>
      <c r="CS232" s="190"/>
      <c r="CT232" t="s">
        <v>1690</v>
      </c>
      <c r="CU232" s="190">
        <v>43887</v>
      </c>
      <c r="CW232" s="190">
        <v>43887</v>
      </c>
      <c r="CX232" s="190">
        <v>43887</v>
      </c>
      <c r="DI232" t="str">
        <f t="shared" si="2"/>
        <v>Y</v>
      </c>
      <c r="DJ232" t="str">
        <f>_xlfn.IFNA(VLOOKUP(C232,'Order Lookup'!A:C,3,FALSE),"Other")</f>
        <v>ORDER</v>
      </c>
    </row>
    <row r="233" spans="1:114" x14ac:dyDescent="0.35">
      <c r="A233" t="s">
        <v>657</v>
      </c>
      <c r="B233">
        <v>1900874021</v>
      </c>
      <c r="C233" t="s">
        <v>580</v>
      </c>
      <c r="D233" t="s">
        <v>642</v>
      </c>
      <c r="E233" t="s">
        <v>6666</v>
      </c>
      <c r="F233" t="s">
        <v>2221</v>
      </c>
      <c r="G233" s="190">
        <v>43788</v>
      </c>
      <c r="H233" s="190">
        <v>43921</v>
      </c>
      <c r="J233" t="s">
        <v>6889</v>
      </c>
      <c r="L233" t="s">
        <v>5071</v>
      </c>
      <c r="M233" t="s">
        <v>139</v>
      </c>
      <c r="N233" t="s">
        <v>643</v>
      </c>
      <c r="O233" t="s">
        <v>5388</v>
      </c>
      <c r="Q233">
        <v>43888</v>
      </c>
      <c r="R233">
        <v>43888</v>
      </c>
      <c r="T233">
        <v>13813</v>
      </c>
      <c r="U233">
        <v>13813</v>
      </c>
      <c r="V233">
        <v>6.26</v>
      </c>
      <c r="W233">
        <v>2.95</v>
      </c>
      <c r="X233">
        <v>2.95</v>
      </c>
      <c r="Y233">
        <v>0</v>
      </c>
      <c r="AA233">
        <v>0</v>
      </c>
      <c r="AB233">
        <v>0</v>
      </c>
      <c r="AC233">
        <v>0</v>
      </c>
      <c r="AF233">
        <v>0</v>
      </c>
      <c r="AG233">
        <v>2549</v>
      </c>
      <c r="AH233">
        <v>18.454000000000001</v>
      </c>
      <c r="AI233">
        <v>0</v>
      </c>
      <c r="AK233">
        <v>0</v>
      </c>
      <c r="AQ233" t="s">
        <v>650</v>
      </c>
      <c r="BF233" t="s">
        <v>1690</v>
      </c>
      <c r="BI233">
        <v>43887</v>
      </c>
      <c r="BK233" t="s">
        <v>5946</v>
      </c>
      <c r="BN233">
        <v>43887</v>
      </c>
      <c r="BU233" t="s">
        <v>490</v>
      </c>
      <c r="BV233" s="190">
        <v>43888</v>
      </c>
      <c r="BX233" s="190">
        <v>43888</v>
      </c>
      <c r="BY233" s="190">
        <v>43888</v>
      </c>
      <c r="CH233">
        <v>43892</v>
      </c>
      <c r="CR233" s="190">
        <v>43921</v>
      </c>
      <c r="CS233" s="190"/>
      <c r="CT233" t="s">
        <v>1690</v>
      </c>
      <c r="CU233" s="190">
        <v>43887</v>
      </c>
      <c r="CW233" s="190">
        <v>43887</v>
      </c>
      <c r="CX233" s="190">
        <v>43887</v>
      </c>
      <c r="DI233" t="str">
        <f t="shared" si="2"/>
        <v>Y</v>
      </c>
      <c r="DJ233" t="str">
        <f>_xlfn.IFNA(VLOOKUP(C233,'Order Lookup'!A:C,3,FALSE),"Other")</f>
        <v>ORDER</v>
      </c>
    </row>
    <row r="234" spans="1:114" x14ac:dyDescent="0.35">
      <c r="A234" t="s">
        <v>1499</v>
      </c>
      <c r="B234">
        <v>1900592201</v>
      </c>
      <c r="C234" t="s">
        <v>580</v>
      </c>
      <c r="D234" t="s">
        <v>642</v>
      </c>
      <c r="E234" t="s">
        <v>6887</v>
      </c>
      <c r="F234" t="s">
        <v>2221</v>
      </c>
      <c r="G234" s="190">
        <v>43539</v>
      </c>
      <c r="H234" s="190">
        <v>43923</v>
      </c>
      <c r="J234" t="s">
        <v>6520</v>
      </c>
      <c r="L234" t="s">
        <v>5071</v>
      </c>
      <c r="M234" t="s">
        <v>139</v>
      </c>
      <c r="N234" t="s">
        <v>643</v>
      </c>
      <c r="O234" t="s">
        <v>2250</v>
      </c>
      <c r="Q234">
        <v>43698</v>
      </c>
      <c r="R234">
        <v>43699</v>
      </c>
      <c r="T234">
        <v>309512</v>
      </c>
      <c r="U234">
        <v>0</v>
      </c>
      <c r="V234">
        <v>62.36</v>
      </c>
      <c r="W234">
        <v>65.36</v>
      </c>
      <c r="X234">
        <v>65.36</v>
      </c>
      <c r="Y234">
        <v>1603</v>
      </c>
      <c r="Z234">
        <v>1495</v>
      </c>
      <c r="AA234">
        <v>2113.25</v>
      </c>
      <c r="AB234">
        <v>71</v>
      </c>
      <c r="AC234">
        <v>2184.25</v>
      </c>
      <c r="AD234">
        <v>176690</v>
      </c>
      <c r="AE234">
        <v>143450</v>
      </c>
      <c r="AF234">
        <v>0</v>
      </c>
      <c r="AG234">
        <v>52556</v>
      </c>
      <c r="AH234">
        <v>16.98</v>
      </c>
      <c r="AI234">
        <v>0</v>
      </c>
      <c r="AK234">
        <v>0</v>
      </c>
      <c r="AQ234" t="s">
        <v>650</v>
      </c>
      <c r="AR234">
        <v>43668</v>
      </c>
      <c r="AS234">
        <v>43668</v>
      </c>
      <c r="AT234">
        <v>43689</v>
      </c>
      <c r="AU234">
        <v>43689</v>
      </c>
      <c r="AV234" t="s">
        <v>680</v>
      </c>
      <c r="AW234">
        <v>43685</v>
      </c>
      <c r="AX234">
        <v>43685</v>
      </c>
      <c r="AY234">
        <v>43686</v>
      </c>
      <c r="AZ234">
        <v>43689</v>
      </c>
      <c r="BF234" t="s">
        <v>2280</v>
      </c>
      <c r="BG234" s="190">
        <v>43693</v>
      </c>
      <c r="BH234" s="190">
        <v>43693</v>
      </c>
      <c r="BI234" s="190">
        <v>43719</v>
      </c>
      <c r="BJ234" s="190">
        <v>43891</v>
      </c>
      <c r="BK234" t="s">
        <v>659</v>
      </c>
      <c r="BL234" s="190">
        <v>43759</v>
      </c>
      <c r="BM234" s="190">
        <v>43759</v>
      </c>
      <c r="BN234" s="190">
        <v>43784</v>
      </c>
      <c r="BO234" s="190">
        <v>43898</v>
      </c>
      <c r="BP234" t="s">
        <v>5951</v>
      </c>
      <c r="BQ234">
        <v>43818</v>
      </c>
      <c r="BR234">
        <v>43818</v>
      </c>
      <c r="BS234">
        <v>43829</v>
      </c>
      <c r="BT234">
        <v>43829</v>
      </c>
      <c r="BU234" t="s">
        <v>490</v>
      </c>
      <c r="BV234">
        <v>43894</v>
      </c>
      <c r="BX234">
        <v>43902</v>
      </c>
      <c r="BY234" s="190">
        <v>43901</v>
      </c>
      <c r="BZ234" t="s">
        <v>659</v>
      </c>
      <c r="CA234">
        <v>43881</v>
      </c>
      <c r="CB234">
        <v>43881</v>
      </c>
      <c r="CC234">
        <v>43886</v>
      </c>
      <c r="CD234">
        <v>43898</v>
      </c>
      <c r="CH234" s="190"/>
      <c r="CR234" s="190">
        <v>43923</v>
      </c>
      <c r="CS234" s="190"/>
      <c r="CT234" t="s">
        <v>2280</v>
      </c>
      <c r="CU234" s="190">
        <v>43901</v>
      </c>
      <c r="CW234" s="190">
        <v>43901</v>
      </c>
      <c r="CX234" s="190">
        <v>43899</v>
      </c>
      <c r="DI234" t="str">
        <f t="shared" si="2"/>
        <v>Y</v>
      </c>
      <c r="DJ234" t="str">
        <f>_xlfn.IFNA(VLOOKUP(C234,'Order Lookup'!A:C,3,FALSE),"Other")</f>
        <v>ORDER</v>
      </c>
    </row>
    <row r="235" spans="1:114" x14ac:dyDescent="0.35">
      <c r="A235" t="s">
        <v>5708</v>
      </c>
      <c r="B235">
        <v>1804647105</v>
      </c>
      <c r="C235" t="s">
        <v>580</v>
      </c>
      <c r="D235" t="s">
        <v>642</v>
      </c>
      <c r="E235" t="s">
        <v>6678</v>
      </c>
      <c r="F235" t="s">
        <v>2221</v>
      </c>
      <c r="G235" s="190">
        <v>43599</v>
      </c>
      <c r="H235" s="190">
        <v>43900</v>
      </c>
      <c r="K235" t="s">
        <v>69</v>
      </c>
      <c r="L235" t="s">
        <v>4</v>
      </c>
      <c r="M235" t="s">
        <v>139</v>
      </c>
      <c r="N235" t="s">
        <v>643</v>
      </c>
      <c r="O235" t="s">
        <v>2250</v>
      </c>
      <c r="Q235">
        <v>43781</v>
      </c>
      <c r="R235">
        <v>43782</v>
      </c>
      <c r="T235">
        <v>199064</v>
      </c>
      <c r="U235">
        <v>199064</v>
      </c>
      <c r="V235">
        <v>95.6</v>
      </c>
      <c r="W235">
        <v>120.6</v>
      </c>
      <c r="X235">
        <v>120.6</v>
      </c>
      <c r="Y235">
        <v>842</v>
      </c>
      <c r="Z235">
        <v>800</v>
      </c>
      <c r="AA235">
        <v>987.25</v>
      </c>
      <c r="AB235">
        <v>46</v>
      </c>
      <c r="AC235">
        <v>1033.25</v>
      </c>
      <c r="AF235">
        <v>0</v>
      </c>
      <c r="AG235">
        <v>37379</v>
      </c>
      <c r="AH235">
        <v>18.777000000000001</v>
      </c>
      <c r="AI235">
        <v>4436.55</v>
      </c>
      <c r="AJ235">
        <v>2.2290000000000001</v>
      </c>
      <c r="AK235">
        <v>0</v>
      </c>
      <c r="AQ235" t="s">
        <v>1517</v>
      </c>
      <c r="AR235">
        <v>43790</v>
      </c>
      <c r="AS235">
        <v>43790</v>
      </c>
      <c r="AT235">
        <v>43822</v>
      </c>
      <c r="AU235">
        <v>43822</v>
      </c>
      <c r="AV235" t="s">
        <v>493</v>
      </c>
      <c r="AW235">
        <v>43818</v>
      </c>
      <c r="AY235">
        <v>43819</v>
      </c>
      <c r="BA235" t="s">
        <v>1517</v>
      </c>
      <c r="BB235">
        <v>43822</v>
      </c>
      <c r="BC235">
        <v>43822</v>
      </c>
      <c r="BD235">
        <v>43822</v>
      </c>
      <c r="BE235">
        <v>43822</v>
      </c>
      <c r="BF235" t="s">
        <v>688</v>
      </c>
      <c r="BG235" s="190">
        <v>43823</v>
      </c>
      <c r="BH235" s="190">
        <v>43823</v>
      </c>
      <c r="BI235" s="190">
        <v>43873</v>
      </c>
      <c r="BJ235" s="190">
        <v>43873</v>
      </c>
      <c r="BK235" t="s">
        <v>1490</v>
      </c>
      <c r="BL235" s="190">
        <v>43874</v>
      </c>
      <c r="BM235" s="190">
        <v>43874</v>
      </c>
      <c r="BN235" s="190">
        <v>43884</v>
      </c>
      <c r="BO235" s="190">
        <v>43884</v>
      </c>
      <c r="BP235" t="s">
        <v>688</v>
      </c>
      <c r="BQ235">
        <v>43885</v>
      </c>
      <c r="BR235">
        <v>43885</v>
      </c>
      <c r="BS235">
        <v>43889</v>
      </c>
      <c r="BT235">
        <v>43889</v>
      </c>
      <c r="BU235" t="s">
        <v>490</v>
      </c>
      <c r="BV235">
        <v>43882</v>
      </c>
      <c r="BX235">
        <v>43894</v>
      </c>
      <c r="BY235" s="190">
        <v>43894</v>
      </c>
      <c r="BZ235" t="s">
        <v>688</v>
      </c>
      <c r="CA235">
        <v>43892</v>
      </c>
      <c r="CB235">
        <v>43892</v>
      </c>
      <c r="CC235">
        <v>43893</v>
      </c>
      <c r="CD235">
        <v>43893</v>
      </c>
      <c r="CH235" s="190">
        <v>43899</v>
      </c>
      <c r="CJ235" t="s">
        <v>493</v>
      </c>
      <c r="CR235" s="190">
        <v>43914</v>
      </c>
      <c r="CS235" s="190">
        <v>43915</v>
      </c>
      <c r="CT235" t="s">
        <v>688</v>
      </c>
      <c r="CU235" s="190">
        <v>43893</v>
      </c>
      <c r="CW235" s="190">
        <v>43893</v>
      </c>
      <c r="CX235" s="190">
        <v>43893</v>
      </c>
      <c r="CY235" t="s">
        <v>2846</v>
      </c>
      <c r="CZ235">
        <v>43762</v>
      </c>
      <c r="DA235">
        <v>43762</v>
      </c>
      <c r="DB235">
        <v>43780</v>
      </c>
      <c r="DC235">
        <v>43787</v>
      </c>
      <c r="DI235" t="str">
        <f t="shared" ref="DI235:DI298" si="3">IF(CX235&gt;CW235,"N","Y")</f>
        <v>Y</v>
      </c>
      <c r="DJ235" t="str">
        <f>_xlfn.IFNA(VLOOKUP(C235,'Order Lookup'!A:C,3,FALSE),"Other")</f>
        <v>ORDER</v>
      </c>
    </row>
    <row r="236" spans="1:114" x14ac:dyDescent="0.35">
      <c r="A236" t="s">
        <v>1499</v>
      </c>
      <c r="B236">
        <v>1900592215</v>
      </c>
      <c r="C236" t="s">
        <v>580</v>
      </c>
      <c r="D236" t="s">
        <v>642</v>
      </c>
      <c r="E236" t="s">
        <v>6887</v>
      </c>
      <c r="F236" t="s">
        <v>2221</v>
      </c>
      <c r="G236" s="190">
        <v>43635</v>
      </c>
      <c r="H236" s="190">
        <v>43938</v>
      </c>
      <c r="J236" t="s">
        <v>6911</v>
      </c>
      <c r="L236" t="s">
        <v>5071</v>
      </c>
      <c r="M236" t="s">
        <v>139</v>
      </c>
      <c r="N236" t="s">
        <v>643</v>
      </c>
      <c r="O236" t="s">
        <v>2250</v>
      </c>
      <c r="Q236">
        <v>43698</v>
      </c>
      <c r="R236">
        <v>43699</v>
      </c>
      <c r="T236">
        <v>9350</v>
      </c>
      <c r="U236">
        <v>0</v>
      </c>
      <c r="V236">
        <v>3.38</v>
      </c>
      <c r="W236">
        <v>1.31</v>
      </c>
      <c r="X236">
        <v>1.31</v>
      </c>
      <c r="Y236">
        <v>0</v>
      </c>
      <c r="AA236">
        <v>0</v>
      </c>
      <c r="AB236">
        <v>0</v>
      </c>
      <c r="AC236">
        <v>0</v>
      </c>
      <c r="AF236">
        <v>0</v>
      </c>
      <c r="AG236">
        <v>1125</v>
      </c>
      <c r="AH236">
        <v>12.032</v>
      </c>
      <c r="AI236">
        <v>0</v>
      </c>
      <c r="AK236">
        <v>0</v>
      </c>
      <c r="AQ236" t="s">
        <v>650</v>
      </c>
      <c r="AR236">
        <v>43678</v>
      </c>
      <c r="AS236">
        <v>43678</v>
      </c>
      <c r="AT236">
        <v>43691</v>
      </c>
      <c r="AU236">
        <v>43691</v>
      </c>
      <c r="AV236" t="s">
        <v>680</v>
      </c>
      <c r="AY236">
        <v>43693</v>
      </c>
      <c r="AZ236">
        <v>43693</v>
      </c>
      <c r="BF236" t="s">
        <v>6525</v>
      </c>
      <c r="BG236">
        <v>43808</v>
      </c>
      <c r="BH236">
        <v>43808</v>
      </c>
      <c r="BI236">
        <v>43812</v>
      </c>
      <c r="BJ236">
        <v>43812</v>
      </c>
      <c r="BK236" t="s">
        <v>2280</v>
      </c>
      <c r="BL236">
        <v>43815</v>
      </c>
      <c r="BM236">
        <v>43815</v>
      </c>
      <c r="BN236">
        <v>43819</v>
      </c>
      <c r="BO236">
        <v>43819</v>
      </c>
      <c r="BP236" t="s">
        <v>2280</v>
      </c>
      <c r="BQ236">
        <v>43822</v>
      </c>
      <c r="BR236">
        <v>43822</v>
      </c>
      <c r="BS236">
        <v>43824</v>
      </c>
      <c r="BT236">
        <v>43824</v>
      </c>
      <c r="BU236" t="s">
        <v>490</v>
      </c>
      <c r="BV236" s="190">
        <v>43902</v>
      </c>
      <c r="BX236" s="190">
        <v>43902</v>
      </c>
      <c r="BY236" s="190">
        <v>43902</v>
      </c>
      <c r="BZ236" t="s">
        <v>659</v>
      </c>
      <c r="CA236">
        <v>43885</v>
      </c>
      <c r="CB236">
        <v>43885</v>
      </c>
      <c r="CC236">
        <v>43894</v>
      </c>
      <c r="CD236">
        <v>43894</v>
      </c>
      <c r="CH236" s="190"/>
      <c r="CR236" s="190">
        <v>43938</v>
      </c>
      <c r="CT236" t="s">
        <v>6525</v>
      </c>
      <c r="CU236" s="190">
        <v>43901</v>
      </c>
      <c r="CW236" s="190">
        <v>43901</v>
      </c>
      <c r="CX236" s="190">
        <v>43895</v>
      </c>
      <c r="DI236" t="str">
        <f t="shared" si="3"/>
        <v>Y</v>
      </c>
      <c r="DJ236" t="str">
        <f>_xlfn.IFNA(VLOOKUP(C236,'Order Lookup'!A:C,3,FALSE),"Other")</f>
        <v>ORDER</v>
      </c>
    </row>
    <row r="237" spans="1:114" x14ac:dyDescent="0.35">
      <c r="A237" t="s">
        <v>1499</v>
      </c>
      <c r="B237">
        <v>1900592230</v>
      </c>
      <c r="C237" t="s">
        <v>580</v>
      </c>
      <c r="D237" t="s">
        <v>642</v>
      </c>
      <c r="E237" t="s">
        <v>6887</v>
      </c>
      <c r="F237" t="s">
        <v>2221</v>
      </c>
      <c r="G237" s="190">
        <v>43635</v>
      </c>
      <c r="H237" s="190">
        <v>43937</v>
      </c>
      <c r="J237" t="s">
        <v>6912</v>
      </c>
      <c r="L237" t="s">
        <v>5071</v>
      </c>
      <c r="M237" t="s">
        <v>139</v>
      </c>
      <c r="N237" t="s">
        <v>643</v>
      </c>
      <c r="O237" t="s">
        <v>2250</v>
      </c>
      <c r="Q237" s="190">
        <v>43698</v>
      </c>
      <c r="R237" s="190">
        <v>43699</v>
      </c>
      <c r="T237">
        <v>41054</v>
      </c>
      <c r="U237">
        <v>0</v>
      </c>
      <c r="V237">
        <v>19.21</v>
      </c>
      <c r="W237">
        <v>20.98</v>
      </c>
      <c r="X237">
        <v>20.98</v>
      </c>
      <c r="Y237">
        <v>0</v>
      </c>
      <c r="AA237">
        <v>0</v>
      </c>
      <c r="AB237">
        <v>0</v>
      </c>
      <c r="AC237">
        <v>0</v>
      </c>
      <c r="AF237">
        <v>0</v>
      </c>
      <c r="AG237">
        <v>7658</v>
      </c>
      <c r="AH237">
        <v>18.652999999999999</v>
      </c>
      <c r="AI237">
        <v>0</v>
      </c>
      <c r="AK237">
        <v>0</v>
      </c>
      <c r="AQ237" t="s">
        <v>650</v>
      </c>
      <c r="AR237">
        <v>43668</v>
      </c>
      <c r="AS237">
        <v>43668</v>
      </c>
      <c r="AT237">
        <v>43689</v>
      </c>
      <c r="AU237">
        <v>43689</v>
      </c>
      <c r="AV237" t="s">
        <v>680</v>
      </c>
      <c r="AY237">
        <v>43686</v>
      </c>
      <c r="AZ237">
        <v>43689</v>
      </c>
      <c r="BF237" t="s">
        <v>5951</v>
      </c>
      <c r="BG237">
        <v>43871</v>
      </c>
      <c r="BH237">
        <v>43871</v>
      </c>
      <c r="BI237">
        <v>43882</v>
      </c>
      <c r="BJ237">
        <v>43882</v>
      </c>
      <c r="BK237" t="s">
        <v>659</v>
      </c>
      <c r="BL237">
        <v>43885</v>
      </c>
      <c r="BM237">
        <v>43885</v>
      </c>
      <c r="BN237">
        <v>43893</v>
      </c>
      <c r="BO237">
        <v>43893</v>
      </c>
      <c r="BP237" t="s">
        <v>659</v>
      </c>
      <c r="BQ237">
        <v>43894</v>
      </c>
      <c r="BR237">
        <v>43894</v>
      </c>
      <c r="BS237">
        <v>43894</v>
      </c>
      <c r="BT237">
        <v>43894</v>
      </c>
      <c r="BU237" t="s">
        <v>490</v>
      </c>
      <c r="BV237">
        <v>43901</v>
      </c>
      <c r="BX237" s="190">
        <v>43901</v>
      </c>
      <c r="BY237" s="190">
        <v>43900</v>
      </c>
      <c r="BZ237" t="s">
        <v>5951</v>
      </c>
      <c r="CA237">
        <v>43896</v>
      </c>
      <c r="CB237">
        <v>43896</v>
      </c>
      <c r="CC237">
        <v>43896</v>
      </c>
      <c r="CD237">
        <v>43896</v>
      </c>
      <c r="CH237" s="190"/>
      <c r="CR237" s="190">
        <v>43937</v>
      </c>
      <c r="CT237" t="s">
        <v>5951</v>
      </c>
      <c r="CU237" s="190">
        <v>43900</v>
      </c>
      <c r="CW237" s="190">
        <v>43900</v>
      </c>
      <c r="CX237" s="190">
        <v>43899</v>
      </c>
      <c r="DI237" t="str">
        <f t="shared" si="3"/>
        <v>Y</v>
      </c>
      <c r="DJ237" t="str">
        <f>_xlfn.IFNA(VLOOKUP(C237,'Order Lookup'!A:C,3,FALSE),"Other")</f>
        <v>ORDER</v>
      </c>
    </row>
    <row r="238" spans="1:114" x14ac:dyDescent="0.35">
      <c r="A238" t="s">
        <v>1499</v>
      </c>
      <c r="B238">
        <v>1900592210</v>
      </c>
      <c r="C238" t="s">
        <v>580</v>
      </c>
      <c r="D238" t="s">
        <v>642</v>
      </c>
      <c r="E238" t="s">
        <v>6887</v>
      </c>
      <c r="F238" t="s">
        <v>2221</v>
      </c>
      <c r="G238" s="190">
        <v>43635</v>
      </c>
      <c r="H238" s="190">
        <v>43927</v>
      </c>
      <c r="J238" t="s">
        <v>6669</v>
      </c>
      <c r="L238" t="s">
        <v>5071</v>
      </c>
      <c r="M238" t="s">
        <v>139</v>
      </c>
      <c r="N238" t="s">
        <v>643</v>
      </c>
      <c r="O238" t="s">
        <v>2250</v>
      </c>
      <c r="Q238">
        <v>43698</v>
      </c>
      <c r="R238">
        <v>43699</v>
      </c>
      <c r="T238">
        <v>17500</v>
      </c>
      <c r="U238">
        <v>0</v>
      </c>
      <c r="V238">
        <v>6</v>
      </c>
      <c r="W238">
        <v>15.82</v>
      </c>
      <c r="X238">
        <v>15.82</v>
      </c>
      <c r="Y238">
        <v>0</v>
      </c>
      <c r="AA238">
        <v>0</v>
      </c>
      <c r="AB238">
        <v>0</v>
      </c>
      <c r="AC238">
        <v>0</v>
      </c>
      <c r="AF238">
        <v>0</v>
      </c>
      <c r="AG238">
        <v>3000</v>
      </c>
      <c r="AH238">
        <v>17.143000000000001</v>
      </c>
      <c r="AI238">
        <v>0</v>
      </c>
      <c r="AK238">
        <v>0</v>
      </c>
      <c r="AQ238" t="s">
        <v>650</v>
      </c>
      <c r="AR238">
        <v>43668</v>
      </c>
      <c r="AS238">
        <v>43668</v>
      </c>
      <c r="AT238">
        <v>43689</v>
      </c>
      <c r="AU238">
        <v>43689</v>
      </c>
      <c r="AV238" t="s">
        <v>680</v>
      </c>
      <c r="AY238">
        <v>43686</v>
      </c>
      <c r="AZ238">
        <v>43689</v>
      </c>
      <c r="BF238" t="s">
        <v>5951</v>
      </c>
      <c r="BG238">
        <v>43871</v>
      </c>
      <c r="BH238">
        <v>43871</v>
      </c>
      <c r="BI238">
        <v>43882</v>
      </c>
      <c r="BJ238">
        <v>43882</v>
      </c>
      <c r="BK238" t="s">
        <v>659</v>
      </c>
      <c r="BL238">
        <v>43885</v>
      </c>
      <c r="BM238">
        <v>43885</v>
      </c>
      <c r="BN238">
        <v>43893</v>
      </c>
      <c r="BO238">
        <v>43893</v>
      </c>
      <c r="BP238" t="s">
        <v>659</v>
      </c>
      <c r="BQ238">
        <v>43894</v>
      </c>
      <c r="BR238">
        <v>43894</v>
      </c>
      <c r="BS238">
        <v>43894</v>
      </c>
      <c r="BT238">
        <v>43894</v>
      </c>
      <c r="BU238" t="s">
        <v>490</v>
      </c>
      <c r="BV238" s="190">
        <v>43895</v>
      </c>
      <c r="BX238" s="190">
        <v>43900</v>
      </c>
      <c r="BY238" s="190">
        <v>43899</v>
      </c>
      <c r="BZ238" t="s">
        <v>5951</v>
      </c>
      <c r="CA238">
        <v>43896</v>
      </c>
      <c r="CB238">
        <v>43896</v>
      </c>
      <c r="CC238">
        <v>43896</v>
      </c>
      <c r="CD238">
        <v>43896</v>
      </c>
      <c r="CH238" s="190">
        <v>43902</v>
      </c>
      <c r="CR238" s="190">
        <v>43923</v>
      </c>
      <c r="CS238" s="190"/>
      <c r="CT238" t="s">
        <v>5951</v>
      </c>
      <c r="CU238" s="190">
        <v>43899</v>
      </c>
      <c r="CW238" s="190">
        <v>43899</v>
      </c>
      <c r="CX238" s="190">
        <v>43896</v>
      </c>
      <c r="DI238" t="str">
        <f t="shared" si="3"/>
        <v>Y</v>
      </c>
      <c r="DJ238" t="str">
        <f>_xlfn.IFNA(VLOOKUP(C238,'Order Lookup'!A:C,3,FALSE),"Other")</f>
        <v>ORDER</v>
      </c>
    </row>
    <row r="239" spans="1:114" x14ac:dyDescent="0.35">
      <c r="A239" t="s">
        <v>1499</v>
      </c>
      <c r="B239">
        <v>1900592231</v>
      </c>
      <c r="C239" t="s">
        <v>580</v>
      </c>
      <c r="D239" t="s">
        <v>642</v>
      </c>
      <c r="E239" t="s">
        <v>6887</v>
      </c>
      <c r="F239" t="s">
        <v>2221</v>
      </c>
      <c r="G239" s="190">
        <v>43635</v>
      </c>
      <c r="H239" s="190">
        <v>43929</v>
      </c>
      <c r="J239" t="s">
        <v>6913</v>
      </c>
      <c r="L239" t="s">
        <v>5071</v>
      </c>
      <c r="M239" t="s">
        <v>139</v>
      </c>
      <c r="N239" t="s">
        <v>643</v>
      </c>
      <c r="O239" t="s">
        <v>2250</v>
      </c>
      <c r="Q239">
        <v>43699</v>
      </c>
      <c r="R239">
        <v>43699</v>
      </c>
      <c r="T239">
        <v>8000</v>
      </c>
      <c r="U239">
        <v>0</v>
      </c>
      <c r="V239">
        <v>2.5</v>
      </c>
      <c r="W239">
        <v>13.32</v>
      </c>
      <c r="X239">
        <v>13.32</v>
      </c>
      <c r="Y239">
        <v>0</v>
      </c>
      <c r="AA239">
        <v>0</v>
      </c>
      <c r="AB239">
        <v>0</v>
      </c>
      <c r="AC239">
        <v>0</v>
      </c>
      <c r="AF239">
        <v>0</v>
      </c>
      <c r="AG239">
        <v>0</v>
      </c>
      <c r="AI239">
        <v>0</v>
      </c>
      <c r="AK239">
        <v>0</v>
      </c>
      <c r="AQ239" t="s">
        <v>650</v>
      </c>
      <c r="AR239">
        <v>43668</v>
      </c>
      <c r="AS239">
        <v>43668</v>
      </c>
      <c r="AT239">
        <v>43689</v>
      </c>
      <c r="AU239">
        <v>43689</v>
      </c>
      <c r="AV239" t="s">
        <v>680</v>
      </c>
      <c r="AY239">
        <v>43686</v>
      </c>
      <c r="AZ239">
        <v>43689</v>
      </c>
      <c r="BF239" t="s">
        <v>6914</v>
      </c>
      <c r="BG239">
        <v>43693</v>
      </c>
      <c r="BH239">
        <v>43699</v>
      </c>
      <c r="BI239">
        <v>43706</v>
      </c>
      <c r="BJ239">
        <v>43713</v>
      </c>
      <c r="BK239" t="s">
        <v>2280</v>
      </c>
      <c r="BL239">
        <v>43707</v>
      </c>
      <c r="BM239">
        <v>43714</v>
      </c>
      <c r="BN239">
        <v>43718</v>
      </c>
      <c r="BO239">
        <v>43723</v>
      </c>
      <c r="BP239" t="s">
        <v>2280</v>
      </c>
      <c r="BQ239">
        <v>43724</v>
      </c>
      <c r="BR239">
        <v>43724</v>
      </c>
      <c r="BS239">
        <v>43724</v>
      </c>
      <c r="BT239">
        <v>43724</v>
      </c>
      <c r="BU239" t="s">
        <v>490</v>
      </c>
      <c r="BV239" s="190">
        <v>43902</v>
      </c>
      <c r="BX239" s="190">
        <v>43902</v>
      </c>
      <c r="BY239" s="190">
        <v>43902</v>
      </c>
      <c r="BZ239" t="s">
        <v>6914</v>
      </c>
      <c r="CA239">
        <v>43728</v>
      </c>
      <c r="CB239">
        <v>43728</v>
      </c>
      <c r="CC239">
        <v>43728</v>
      </c>
      <c r="CD239">
        <v>43777</v>
      </c>
      <c r="CH239">
        <v>43906</v>
      </c>
      <c r="CR239" s="190">
        <v>43929</v>
      </c>
      <c r="CS239" s="190"/>
      <c r="CT239" t="s">
        <v>6914</v>
      </c>
      <c r="CU239" s="190">
        <v>43901</v>
      </c>
      <c r="CW239" s="190">
        <v>43901</v>
      </c>
      <c r="CX239" s="190">
        <v>43899</v>
      </c>
      <c r="DI239" t="str">
        <f t="shared" si="3"/>
        <v>Y</v>
      </c>
      <c r="DJ239" t="str">
        <f>_xlfn.IFNA(VLOOKUP(C239,'Order Lookup'!A:C,3,FALSE),"Other")</f>
        <v>ORDER</v>
      </c>
    </row>
    <row r="240" spans="1:114" x14ac:dyDescent="0.35">
      <c r="A240" t="s">
        <v>1499</v>
      </c>
      <c r="B240">
        <v>1900592218</v>
      </c>
      <c r="C240" t="s">
        <v>580</v>
      </c>
      <c r="D240" t="s">
        <v>642</v>
      </c>
      <c r="E240" t="s">
        <v>6887</v>
      </c>
      <c r="F240" t="s">
        <v>2221</v>
      </c>
      <c r="G240" s="190">
        <v>43635</v>
      </c>
      <c r="H240" s="190">
        <v>43938</v>
      </c>
      <c r="J240" t="s">
        <v>6915</v>
      </c>
      <c r="L240" t="s">
        <v>5071</v>
      </c>
      <c r="M240" t="s">
        <v>139</v>
      </c>
      <c r="N240" t="s">
        <v>643</v>
      </c>
      <c r="O240" t="s">
        <v>2250</v>
      </c>
      <c r="Q240">
        <v>43698</v>
      </c>
      <c r="R240">
        <v>43699</v>
      </c>
      <c r="T240">
        <v>8958</v>
      </c>
      <c r="U240">
        <v>0</v>
      </c>
      <c r="V240">
        <v>3.6</v>
      </c>
      <c r="W240">
        <v>1.72</v>
      </c>
      <c r="X240">
        <v>1.72</v>
      </c>
      <c r="Y240">
        <v>0</v>
      </c>
      <c r="AA240">
        <v>0</v>
      </c>
      <c r="AB240">
        <v>0</v>
      </c>
      <c r="AC240">
        <v>0</v>
      </c>
      <c r="AF240">
        <v>0</v>
      </c>
      <c r="AG240">
        <v>1728</v>
      </c>
      <c r="AH240">
        <v>19.29</v>
      </c>
      <c r="AI240">
        <v>0</v>
      </c>
      <c r="AK240">
        <v>0</v>
      </c>
      <c r="AQ240" t="s">
        <v>650</v>
      </c>
      <c r="AR240">
        <v>43678</v>
      </c>
      <c r="AS240">
        <v>43678</v>
      </c>
      <c r="AT240">
        <v>43691</v>
      </c>
      <c r="AU240">
        <v>43691</v>
      </c>
      <c r="AV240" t="s">
        <v>680</v>
      </c>
      <c r="AY240">
        <v>43693</v>
      </c>
      <c r="AZ240">
        <v>43693</v>
      </c>
      <c r="BF240" t="s">
        <v>6525</v>
      </c>
      <c r="BG240">
        <v>43843</v>
      </c>
      <c r="BH240">
        <v>43843</v>
      </c>
      <c r="BI240">
        <v>43845</v>
      </c>
      <c r="BJ240">
        <v>43845</v>
      </c>
      <c r="BK240" t="s">
        <v>2280</v>
      </c>
      <c r="BL240">
        <v>43845</v>
      </c>
      <c r="BM240">
        <v>43845</v>
      </c>
      <c r="BN240">
        <v>43847</v>
      </c>
      <c r="BO240">
        <v>43847</v>
      </c>
      <c r="BP240" t="s">
        <v>2280</v>
      </c>
      <c r="BQ240">
        <v>43850</v>
      </c>
      <c r="BR240">
        <v>43910</v>
      </c>
      <c r="BS240">
        <v>43852</v>
      </c>
      <c r="BT240">
        <v>43852</v>
      </c>
      <c r="BU240" t="s">
        <v>490</v>
      </c>
      <c r="BV240" s="190">
        <v>43902</v>
      </c>
      <c r="BX240" s="190">
        <v>43902</v>
      </c>
      <c r="BY240" s="190">
        <v>43902</v>
      </c>
      <c r="BZ240" t="s">
        <v>659</v>
      </c>
      <c r="CA240">
        <v>43885</v>
      </c>
      <c r="CB240">
        <v>43885</v>
      </c>
      <c r="CC240">
        <v>43894</v>
      </c>
      <c r="CD240">
        <v>43894</v>
      </c>
      <c r="CH240" s="190">
        <v>43906</v>
      </c>
      <c r="CR240" s="190">
        <v>43938</v>
      </c>
      <c r="CT240" t="s">
        <v>6525</v>
      </c>
      <c r="CU240" s="190">
        <v>43901</v>
      </c>
      <c r="CW240" s="190">
        <v>43901</v>
      </c>
      <c r="CX240" s="190">
        <v>43895</v>
      </c>
      <c r="DI240" t="str">
        <f t="shared" si="3"/>
        <v>Y</v>
      </c>
      <c r="DJ240" t="str">
        <f>_xlfn.IFNA(VLOOKUP(C240,'Order Lookup'!A:C,3,FALSE),"Other")</f>
        <v>ORDER</v>
      </c>
    </row>
    <row r="241" spans="1:114" x14ac:dyDescent="0.35">
      <c r="A241" t="s">
        <v>1499</v>
      </c>
      <c r="B241">
        <v>1900592226</v>
      </c>
      <c r="C241" t="s">
        <v>580</v>
      </c>
      <c r="D241" t="s">
        <v>642</v>
      </c>
      <c r="E241" t="s">
        <v>6887</v>
      </c>
      <c r="F241" t="s">
        <v>2221</v>
      </c>
      <c r="G241" s="190">
        <v>43635</v>
      </c>
      <c r="H241" s="190">
        <v>43934</v>
      </c>
      <c r="J241" t="s">
        <v>6908</v>
      </c>
      <c r="L241" t="s">
        <v>5071</v>
      </c>
      <c r="M241" t="s">
        <v>139</v>
      </c>
      <c r="N241" t="s">
        <v>643</v>
      </c>
      <c r="O241" t="s">
        <v>2250</v>
      </c>
      <c r="Q241" s="190">
        <v>43698</v>
      </c>
      <c r="R241" s="190">
        <v>43699</v>
      </c>
      <c r="T241">
        <v>41056</v>
      </c>
      <c r="U241">
        <v>0</v>
      </c>
      <c r="V241">
        <v>19.21</v>
      </c>
      <c r="W241">
        <v>20.63</v>
      </c>
      <c r="X241">
        <v>20.63</v>
      </c>
      <c r="Y241">
        <v>0</v>
      </c>
      <c r="AA241">
        <v>0</v>
      </c>
      <c r="AB241">
        <v>0</v>
      </c>
      <c r="AC241">
        <v>0</v>
      </c>
      <c r="AF241">
        <v>0</v>
      </c>
      <c r="AG241">
        <v>7283</v>
      </c>
      <c r="AH241">
        <v>17.739000000000001</v>
      </c>
      <c r="AI241">
        <v>0</v>
      </c>
      <c r="AK241">
        <v>0</v>
      </c>
      <c r="AQ241" t="s">
        <v>650</v>
      </c>
      <c r="AR241">
        <v>43668</v>
      </c>
      <c r="AS241">
        <v>43668</v>
      </c>
      <c r="AT241">
        <v>43689</v>
      </c>
      <c r="AU241">
        <v>43689</v>
      </c>
      <c r="AV241" t="s">
        <v>680</v>
      </c>
      <c r="AY241">
        <v>43686</v>
      </c>
      <c r="AZ241">
        <v>43689</v>
      </c>
      <c r="BF241" t="s">
        <v>5951</v>
      </c>
      <c r="BG241">
        <v>43871</v>
      </c>
      <c r="BH241">
        <v>43871</v>
      </c>
      <c r="BI241">
        <v>43882</v>
      </c>
      <c r="BJ241">
        <v>43882</v>
      </c>
      <c r="BK241" t="s">
        <v>659</v>
      </c>
      <c r="BL241">
        <v>43885</v>
      </c>
      <c r="BM241">
        <v>43885</v>
      </c>
      <c r="BN241">
        <v>43893</v>
      </c>
      <c r="BO241">
        <v>43893</v>
      </c>
      <c r="BP241" t="s">
        <v>659</v>
      </c>
      <c r="BQ241">
        <v>43894</v>
      </c>
      <c r="BR241">
        <v>43894</v>
      </c>
      <c r="BS241">
        <v>43894</v>
      </c>
      <c r="BT241">
        <v>43894</v>
      </c>
      <c r="BU241" t="s">
        <v>490</v>
      </c>
      <c r="BV241" s="190">
        <v>43901</v>
      </c>
      <c r="BX241" s="190">
        <v>43901</v>
      </c>
      <c r="BY241" s="190">
        <v>43900</v>
      </c>
      <c r="BZ241" t="s">
        <v>5951</v>
      </c>
      <c r="CA241">
        <v>43896</v>
      </c>
      <c r="CB241">
        <v>43896</v>
      </c>
      <c r="CC241">
        <v>43896</v>
      </c>
      <c r="CD241">
        <v>43896</v>
      </c>
      <c r="CH241">
        <v>43903</v>
      </c>
      <c r="CR241" s="190">
        <v>43934</v>
      </c>
      <c r="CT241" t="s">
        <v>5951</v>
      </c>
      <c r="CU241" s="190">
        <v>43900</v>
      </c>
      <c r="CW241" s="190">
        <v>43900</v>
      </c>
      <c r="CX241" s="190">
        <v>43899</v>
      </c>
      <c r="DI241" t="str">
        <f t="shared" si="3"/>
        <v>Y</v>
      </c>
      <c r="DJ241" t="str">
        <f>_xlfn.IFNA(VLOOKUP(C241,'Order Lookup'!A:C,3,FALSE),"Other")</f>
        <v>ORDER</v>
      </c>
    </row>
    <row r="242" spans="1:114" x14ac:dyDescent="0.35">
      <c r="A242" t="s">
        <v>1499</v>
      </c>
      <c r="B242">
        <v>1900592216</v>
      </c>
      <c r="C242" t="s">
        <v>580</v>
      </c>
      <c r="D242" t="s">
        <v>642</v>
      </c>
      <c r="E242" t="s">
        <v>6887</v>
      </c>
      <c r="F242" t="s">
        <v>2221</v>
      </c>
      <c r="G242" s="190">
        <v>43635</v>
      </c>
      <c r="H242" s="190">
        <v>43938</v>
      </c>
      <c r="J242" t="s">
        <v>6911</v>
      </c>
      <c r="L242" t="s">
        <v>5071</v>
      </c>
      <c r="M242" t="s">
        <v>139</v>
      </c>
      <c r="N242" t="s">
        <v>643</v>
      </c>
      <c r="O242" t="s">
        <v>2250</v>
      </c>
      <c r="Q242">
        <v>43698</v>
      </c>
      <c r="R242">
        <v>43699</v>
      </c>
      <c r="T242">
        <v>9350</v>
      </c>
      <c r="U242">
        <v>0</v>
      </c>
      <c r="V242">
        <v>3.38</v>
      </c>
      <c r="W242">
        <v>1.81</v>
      </c>
      <c r="X242">
        <v>1.81</v>
      </c>
      <c r="Y242">
        <v>0</v>
      </c>
      <c r="AA242">
        <v>0</v>
      </c>
      <c r="AB242">
        <v>0</v>
      </c>
      <c r="AC242">
        <v>0</v>
      </c>
      <c r="AF242">
        <v>0</v>
      </c>
      <c r="AG242">
        <v>1125</v>
      </c>
      <c r="AH242">
        <v>12.032</v>
      </c>
      <c r="AI242">
        <v>0</v>
      </c>
      <c r="AK242">
        <v>0</v>
      </c>
      <c r="AQ242" t="s">
        <v>650</v>
      </c>
      <c r="AR242" s="190">
        <v>43678</v>
      </c>
      <c r="AS242" s="190">
        <v>43678</v>
      </c>
      <c r="AT242" s="190">
        <v>43691</v>
      </c>
      <c r="AU242" s="190">
        <v>43691</v>
      </c>
      <c r="AV242" t="s">
        <v>680</v>
      </c>
      <c r="AY242" s="190">
        <v>43693</v>
      </c>
      <c r="AZ242" s="190">
        <v>43693</v>
      </c>
      <c r="BD242" s="190"/>
      <c r="BE242" s="190"/>
      <c r="BF242" t="s">
        <v>6525</v>
      </c>
      <c r="BG242" s="190">
        <v>43808</v>
      </c>
      <c r="BH242" s="190">
        <v>43808</v>
      </c>
      <c r="BI242" s="190">
        <v>43812</v>
      </c>
      <c r="BJ242" s="190">
        <v>43812</v>
      </c>
      <c r="BK242" t="s">
        <v>2280</v>
      </c>
      <c r="BL242" s="190">
        <v>43815</v>
      </c>
      <c r="BM242" s="190">
        <v>43815</v>
      </c>
      <c r="BN242" s="190">
        <v>43819</v>
      </c>
      <c r="BO242" s="190">
        <v>43819</v>
      </c>
      <c r="BP242" t="s">
        <v>2280</v>
      </c>
      <c r="BQ242" s="190">
        <v>43822</v>
      </c>
      <c r="BR242" s="190">
        <v>43822</v>
      </c>
      <c r="BS242" s="190">
        <v>43824</v>
      </c>
      <c r="BT242" s="190">
        <v>43824</v>
      </c>
      <c r="BU242" t="s">
        <v>490</v>
      </c>
      <c r="BV242">
        <v>43902</v>
      </c>
      <c r="BX242">
        <v>43902</v>
      </c>
      <c r="BY242">
        <v>43902</v>
      </c>
      <c r="BZ242" t="s">
        <v>659</v>
      </c>
      <c r="CA242" s="190">
        <v>43885</v>
      </c>
      <c r="CB242" s="190">
        <v>43885</v>
      </c>
      <c r="CC242" s="190">
        <v>43894</v>
      </c>
      <c r="CD242" s="190">
        <v>43894</v>
      </c>
      <c r="CR242">
        <v>43938</v>
      </c>
      <c r="CT242" t="s">
        <v>6525</v>
      </c>
      <c r="CU242" s="190">
        <v>43901</v>
      </c>
      <c r="CW242" s="190">
        <v>43901</v>
      </c>
      <c r="CX242" s="190">
        <v>43895</v>
      </c>
      <c r="CZ242" s="190"/>
      <c r="DA242" s="190"/>
      <c r="DB242" s="190"/>
      <c r="DC242" s="190"/>
      <c r="DI242" t="str">
        <f t="shared" si="3"/>
        <v>Y</v>
      </c>
      <c r="DJ242" t="str">
        <f>_xlfn.IFNA(VLOOKUP(C242,'Order Lookup'!A:C,3,FALSE),"Other")</f>
        <v>ORDER</v>
      </c>
    </row>
    <row r="243" spans="1:114" x14ac:dyDescent="0.35">
      <c r="A243" t="s">
        <v>1499</v>
      </c>
      <c r="B243">
        <v>1900592229</v>
      </c>
      <c r="C243" t="s">
        <v>580</v>
      </c>
      <c r="D243" t="s">
        <v>642</v>
      </c>
      <c r="E243" t="s">
        <v>6887</v>
      </c>
      <c r="F243" t="s">
        <v>2221</v>
      </c>
      <c r="G243" s="190">
        <v>43635</v>
      </c>
      <c r="H243" s="190">
        <v>43937</v>
      </c>
      <c r="J243" t="s">
        <v>6916</v>
      </c>
      <c r="L243" t="s">
        <v>5071</v>
      </c>
      <c r="M243" t="s">
        <v>139</v>
      </c>
      <c r="N243" t="s">
        <v>643</v>
      </c>
      <c r="O243" t="s">
        <v>2250</v>
      </c>
      <c r="Q243">
        <v>43698</v>
      </c>
      <c r="R243">
        <v>43699</v>
      </c>
      <c r="T243">
        <v>41054</v>
      </c>
      <c r="U243">
        <v>0</v>
      </c>
      <c r="V243">
        <v>19.21</v>
      </c>
      <c r="W243">
        <v>16.87</v>
      </c>
      <c r="X243">
        <v>16.87</v>
      </c>
      <c r="Y243">
        <v>0</v>
      </c>
      <c r="AA243">
        <v>0</v>
      </c>
      <c r="AB243">
        <v>0</v>
      </c>
      <c r="AC243">
        <v>0</v>
      </c>
      <c r="AF243">
        <v>0</v>
      </c>
      <c r="AG243">
        <v>7281</v>
      </c>
      <c r="AH243">
        <v>17.734999999999999</v>
      </c>
      <c r="AI243">
        <v>0</v>
      </c>
      <c r="AK243">
        <v>0</v>
      </c>
      <c r="AQ243" t="s">
        <v>650</v>
      </c>
      <c r="AR243" s="190">
        <v>43668</v>
      </c>
      <c r="AS243" s="190">
        <v>43668</v>
      </c>
      <c r="AT243" s="190">
        <v>43689</v>
      </c>
      <c r="AU243" s="190">
        <v>43689</v>
      </c>
      <c r="AV243" t="s">
        <v>680</v>
      </c>
      <c r="AY243" s="190">
        <v>43686</v>
      </c>
      <c r="AZ243" s="190">
        <v>43689</v>
      </c>
      <c r="BF243" t="s">
        <v>5951</v>
      </c>
      <c r="BG243" s="190">
        <v>43871</v>
      </c>
      <c r="BH243" s="190">
        <v>43871</v>
      </c>
      <c r="BI243" s="190">
        <v>43882</v>
      </c>
      <c r="BJ243" s="190">
        <v>43882</v>
      </c>
      <c r="BK243" t="s">
        <v>659</v>
      </c>
      <c r="BL243" s="190">
        <v>43885</v>
      </c>
      <c r="BM243" s="190">
        <v>43885</v>
      </c>
      <c r="BN243" s="190">
        <v>43893</v>
      </c>
      <c r="BO243" s="190">
        <v>43893</v>
      </c>
      <c r="BP243" t="s">
        <v>659</v>
      </c>
      <c r="BQ243" s="190">
        <v>43894</v>
      </c>
      <c r="BR243" s="190">
        <v>43894</v>
      </c>
      <c r="BS243" s="190">
        <v>43894</v>
      </c>
      <c r="BT243" s="190">
        <v>43894</v>
      </c>
      <c r="BU243" t="s">
        <v>490</v>
      </c>
      <c r="BV243">
        <v>43901</v>
      </c>
      <c r="BX243">
        <v>43901</v>
      </c>
      <c r="BY243">
        <v>43900</v>
      </c>
      <c r="BZ243" t="s">
        <v>5951</v>
      </c>
      <c r="CA243" s="190">
        <v>43896</v>
      </c>
      <c r="CB243" s="190">
        <v>43896</v>
      </c>
      <c r="CC243" s="190">
        <v>43896</v>
      </c>
      <c r="CD243" s="190">
        <v>43896</v>
      </c>
      <c r="CR243">
        <v>43937</v>
      </c>
      <c r="CT243" t="s">
        <v>5951</v>
      </c>
      <c r="CU243" s="190">
        <v>43900</v>
      </c>
      <c r="CW243" s="190">
        <v>43900</v>
      </c>
      <c r="CX243" s="190">
        <v>43899</v>
      </c>
      <c r="CZ243" s="190"/>
      <c r="DA243" s="190"/>
      <c r="DB243" s="190"/>
      <c r="DC243" s="190"/>
      <c r="DI243" t="str">
        <f t="shared" si="3"/>
        <v>Y</v>
      </c>
      <c r="DJ243" t="str">
        <f>_xlfn.IFNA(VLOOKUP(C243,'Order Lookup'!A:C,3,FALSE),"Other")</f>
        <v>ORDER</v>
      </c>
    </row>
    <row r="244" spans="1:114" x14ac:dyDescent="0.35">
      <c r="A244" t="s">
        <v>1499</v>
      </c>
      <c r="B244">
        <v>1900592225</v>
      </c>
      <c r="C244" t="s">
        <v>580</v>
      </c>
      <c r="D244" t="s">
        <v>642</v>
      </c>
      <c r="E244" t="s">
        <v>6887</v>
      </c>
      <c r="F244" t="s">
        <v>2221</v>
      </c>
      <c r="G244" s="190">
        <v>43635</v>
      </c>
      <c r="H244" s="190">
        <v>43934</v>
      </c>
      <c r="J244" t="s">
        <v>6909</v>
      </c>
      <c r="L244" t="s">
        <v>5071</v>
      </c>
      <c r="M244" t="s">
        <v>139</v>
      </c>
      <c r="N244" t="s">
        <v>643</v>
      </c>
      <c r="O244" t="s">
        <v>2250</v>
      </c>
      <c r="Q244">
        <v>43698</v>
      </c>
      <c r="R244">
        <v>43699</v>
      </c>
      <c r="T244">
        <v>41056</v>
      </c>
      <c r="U244">
        <v>0</v>
      </c>
      <c r="V244">
        <v>19.21</v>
      </c>
      <c r="W244">
        <v>14.47</v>
      </c>
      <c r="X244">
        <v>14.47</v>
      </c>
      <c r="Y244">
        <v>0</v>
      </c>
      <c r="AA244">
        <v>0</v>
      </c>
      <c r="AB244">
        <v>0</v>
      </c>
      <c r="AC244">
        <v>0</v>
      </c>
      <c r="AF244">
        <v>0</v>
      </c>
      <c r="AG244">
        <v>7283</v>
      </c>
      <c r="AH244">
        <v>17.739000000000001</v>
      </c>
      <c r="AI244">
        <v>0</v>
      </c>
      <c r="AK244">
        <v>0</v>
      </c>
      <c r="AQ244" t="s">
        <v>650</v>
      </c>
      <c r="AR244" s="190">
        <v>43668</v>
      </c>
      <c r="AS244" s="190">
        <v>43668</v>
      </c>
      <c r="AT244" s="190">
        <v>43689</v>
      </c>
      <c r="AU244" s="190">
        <v>43689</v>
      </c>
      <c r="AV244" t="s">
        <v>680</v>
      </c>
      <c r="AW244" s="190"/>
      <c r="AX244" s="190"/>
      <c r="AY244" s="190">
        <v>43686</v>
      </c>
      <c r="AZ244" s="190">
        <v>43689</v>
      </c>
      <c r="BD244" s="190"/>
      <c r="BE244" s="190"/>
      <c r="BF244" t="s">
        <v>5951</v>
      </c>
      <c r="BG244" s="190">
        <v>43871</v>
      </c>
      <c r="BH244" s="190">
        <v>43871</v>
      </c>
      <c r="BI244" s="190">
        <v>43882</v>
      </c>
      <c r="BJ244" s="190">
        <v>43882</v>
      </c>
      <c r="BK244" t="s">
        <v>659</v>
      </c>
      <c r="BL244" s="190">
        <v>43885</v>
      </c>
      <c r="BM244" s="190">
        <v>43885</v>
      </c>
      <c r="BN244" s="190">
        <v>43893</v>
      </c>
      <c r="BO244" s="190">
        <v>43893</v>
      </c>
      <c r="BP244" t="s">
        <v>659</v>
      </c>
      <c r="BQ244" s="190">
        <v>43894</v>
      </c>
      <c r="BR244" s="190">
        <v>43894</v>
      </c>
      <c r="BS244" s="190">
        <v>43894</v>
      </c>
      <c r="BT244" s="190">
        <v>43894</v>
      </c>
      <c r="BU244" t="s">
        <v>490</v>
      </c>
      <c r="BV244">
        <v>43901</v>
      </c>
      <c r="BX244">
        <v>43901</v>
      </c>
      <c r="BY244">
        <v>43900</v>
      </c>
      <c r="BZ244" t="s">
        <v>5951</v>
      </c>
      <c r="CA244" s="190">
        <v>43896</v>
      </c>
      <c r="CB244" s="190">
        <v>43896</v>
      </c>
      <c r="CC244" s="190">
        <v>43896</v>
      </c>
      <c r="CD244" s="190">
        <v>43896</v>
      </c>
      <c r="CR244">
        <v>43934</v>
      </c>
      <c r="CT244" t="s">
        <v>5951</v>
      </c>
      <c r="CU244" s="190">
        <v>43900</v>
      </c>
      <c r="CW244" s="190">
        <v>43900</v>
      </c>
      <c r="CX244" s="190">
        <v>43899</v>
      </c>
      <c r="CZ244" s="190"/>
      <c r="DA244" s="190"/>
      <c r="DB244" s="190"/>
      <c r="DC244" s="190"/>
      <c r="DI244" t="str">
        <f t="shared" si="3"/>
        <v>Y</v>
      </c>
      <c r="DJ244" t="str">
        <f>_xlfn.IFNA(VLOOKUP(C244,'Order Lookup'!A:C,3,FALSE),"Other")</f>
        <v>ORDER</v>
      </c>
    </row>
    <row r="245" spans="1:114" x14ac:dyDescent="0.35">
      <c r="A245" t="s">
        <v>1499</v>
      </c>
      <c r="B245">
        <v>1900592224</v>
      </c>
      <c r="C245" t="s">
        <v>580</v>
      </c>
      <c r="D245" t="s">
        <v>642</v>
      </c>
      <c r="E245" t="s">
        <v>6887</v>
      </c>
      <c r="F245" t="s">
        <v>2221</v>
      </c>
      <c r="G245" s="190">
        <v>43635</v>
      </c>
      <c r="H245" s="190">
        <v>43943</v>
      </c>
      <c r="J245" t="s">
        <v>6917</v>
      </c>
      <c r="L245" t="s">
        <v>5071</v>
      </c>
      <c r="M245" t="s">
        <v>139</v>
      </c>
      <c r="N245" t="s">
        <v>643</v>
      </c>
      <c r="O245" t="s">
        <v>2250</v>
      </c>
      <c r="Q245">
        <v>43698</v>
      </c>
      <c r="R245">
        <v>43699</v>
      </c>
      <c r="T245">
        <v>10464</v>
      </c>
      <c r="U245">
        <v>0</v>
      </c>
      <c r="V245">
        <v>4.82</v>
      </c>
      <c r="W245">
        <v>3.87</v>
      </c>
      <c r="X245">
        <v>3.87</v>
      </c>
      <c r="Y245">
        <v>0</v>
      </c>
      <c r="AA245">
        <v>0</v>
      </c>
      <c r="AB245">
        <v>0</v>
      </c>
      <c r="AC245">
        <v>0</v>
      </c>
      <c r="AF245">
        <v>0</v>
      </c>
      <c r="AG245">
        <v>1894</v>
      </c>
      <c r="AH245">
        <v>18.100000000000001</v>
      </c>
      <c r="AI245">
        <v>0</v>
      </c>
      <c r="AK245">
        <v>0</v>
      </c>
      <c r="AQ245" t="s">
        <v>650</v>
      </c>
      <c r="AR245" s="190">
        <v>43678</v>
      </c>
      <c r="AS245" s="190">
        <v>43678</v>
      </c>
      <c r="AT245" s="190">
        <v>43691</v>
      </c>
      <c r="AU245" s="190">
        <v>43691</v>
      </c>
      <c r="AV245" t="s">
        <v>680</v>
      </c>
      <c r="AW245" s="190"/>
      <c r="AX245" s="190"/>
      <c r="AY245" s="190">
        <v>43693</v>
      </c>
      <c r="AZ245" s="190">
        <v>43693</v>
      </c>
      <c r="BF245" t="s">
        <v>6525</v>
      </c>
      <c r="BG245" s="190">
        <v>43815</v>
      </c>
      <c r="BH245" s="190">
        <v>43815</v>
      </c>
      <c r="BI245" s="190">
        <v>43818</v>
      </c>
      <c r="BJ245" s="190">
        <v>43818</v>
      </c>
      <c r="BK245" t="s">
        <v>2280</v>
      </c>
      <c r="BL245" s="190">
        <v>43822</v>
      </c>
      <c r="BM245" s="190">
        <v>43822</v>
      </c>
      <c r="BN245" s="190">
        <v>43825</v>
      </c>
      <c r="BO245" s="190">
        <v>43825</v>
      </c>
      <c r="BP245" t="s">
        <v>2280</v>
      </c>
      <c r="BQ245" s="190">
        <v>43825</v>
      </c>
      <c r="BR245" s="190">
        <v>43825</v>
      </c>
      <c r="BS245" s="190">
        <v>43830</v>
      </c>
      <c r="BT245" s="190">
        <v>43830</v>
      </c>
      <c r="BU245" t="s">
        <v>490</v>
      </c>
      <c r="BV245">
        <v>43915</v>
      </c>
      <c r="BX245">
        <v>43915</v>
      </c>
      <c r="BY245">
        <v>43913</v>
      </c>
      <c r="BZ245" t="s">
        <v>659</v>
      </c>
      <c r="CA245" s="190">
        <v>43899</v>
      </c>
      <c r="CB245" s="190">
        <v>43899</v>
      </c>
      <c r="CC245" s="190">
        <v>43903</v>
      </c>
      <c r="CD245" s="190">
        <v>43903</v>
      </c>
      <c r="CH245">
        <v>43916</v>
      </c>
      <c r="CR245">
        <v>43943</v>
      </c>
      <c r="CT245" t="s">
        <v>6525</v>
      </c>
      <c r="CU245" s="190">
        <v>43914</v>
      </c>
      <c r="CW245" s="190">
        <v>43914</v>
      </c>
      <c r="CX245" s="190">
        <v>43908</v>
      </c>
      <c r="CZ245" s="190"/>
      <c r="DA245" s="190"/>
      <c r="DB245" s="190"/>
      <c r="DC245" s="190"/>
      <c r="DI245" t="str">
        <f t="shared" si="3"/>
        <v>Y</v>
      </c>
      <c r="DJ245" t="str">
        <f>_xlfn.IFNA(VLOOKUP(C245,'Order Lookup'!A:C,3,FALSE),"Other")</f>
        <v>ORDER</v>
      </c>
    </row>
    <row r="246" spans="1:114" x14ac:dyDescent="0.35">
      <c r="A246" t="s">
        <v>1499</v>
      </c>
      <c r="B246">
        <v>1900592223</v>
      </c>
      <c r="C246" t="s">
        <v>580</v>
      </c>
      <c r="D246" t="s">
        <v>642</v>
      </c>
      <c r="E246" t="s">
        <v>6887</v>
      </c>
      <c r="F246" t="s">
        <v>2221</v>
      </c>
      <c r="G246" s="190">
        <v>43635</v>
      </c>
      <c r="H246" s="190">
        <v>43945</v>
      </c>
      <c r="J246" t="s">
        <v>6918</v>
      </c>
      <c r="L246" t="s">
        <v>5071</v>
      </c>
      <c r="M246" t="s">
        <v>139</v>
      </c>
      <c r="N246" t="s">
        <v>643</v>
      </c>
      <c r="O246" t="s">
        <v>2250</v>
      </c>
      <c r="Q246">
        <v>43698</v>
      </c>
      <c r="R246">
        <v>43699</v>
      </c>
      <c r="T246">
        <v>26557</v>
      </c>
      <c r="U246">
        <v>0</v>
      </c>
      <c r="V246">
        <v>7.62</v>
      </c>
      <c r="W246">
        <v>8.67</v>
      </c>
      <c r="X246">
        <v>8.67</v>
      </c>
      <c r="Y246">
        <v>70</v>
      </c>
      <c r="AA246">
        <v>24</v>
      </c>
      <c r="AB246">
        <v>0</v>
      </c>
      <c r="AC246">
        <v>24</v>
      </c>
      <c r="AD246">
        <v>8190</v>
      </c>
      <c r="AE246">
        <v>6650</v>
      </c>
      <c r="AF246">
        <v>0</v>
      </c>
      <c r="AG246">
        <v>4811</v>
      </c>
      <c r="AH246">
        <v>18.116</v>
      </c>
      <c r="AI246">
        <v>0</v>
      </c>
      <c r="AK246">
        <v>0</v>
      </c>
      <c r="AQ246" t="s">
        <v>650</v>
      </c>
      <c r="AR246" s="190">
        <v>43678</v>
      </c>
      <c r="AS246" s="190">
        <v>43678</v>
      </c>
      <c r="AT246" s="190">
        <v>43691</v>
      </c>
      <c r="AU246" s="190">
        <v>43691</v>
      </c>
      <c r="AV246" t="s">
        <v>680</v>
      </c>
      <c r="AY246" s="190">
        <v>43693</v>
      </c>
      <c r="AZ246" s="190">
        <v>43693</v>
      </c>
      <c r="BD246" s="190"/>
      <c r="BE246" s="190"/>
      <c r="BF246" t="s">
        <v>5950</v>
      </c>
      <c r="BG246" s="190">
        <v>43692</v>
      </c>
      <c r="BH246" s="190">
        <v>43692</v>
      </c>
      <c r="BI246" s="190">
        <v>43700</v>
      </c>
      <c r="BJ246" s="190">
        <v>43700</v>
      </c>
      <c r="BK246" t="s">
        <v>6525</v>
      </c>
      <c r="BL246" s="190">
        <v>43701</v>
      </c>
      <c r="BM246" s="190">
        <v>43701</v>
      </c>
      <c r="BN246" s="190">
        <v>43703</v>
      </c>
      <c r="BO246" s="190">
        <v>43703</v>
      </c>
      <c r="BP246" t="s">
        <v>5950</v>
      </c>
      <c r="BQ246" s="190">
        <v>43703</v>
      </c>
      <c r="BR246" s="190">
        <v>43703</v>
      </c>
      <c r="BS246" s="190">
        <v>43703</v>
      </c>
      <c r="BT246" s="190">
        <v>43703</v>
      </c>
      <c r="BU246" t="s">
        <v>490</v>
      </c>
      <c r="BV246">
        <v>43915</v>
      </c>
      <c r="BX246">
        <v>43915</v>
      </c>
      <c r="BY246">
        <v>43913</v>
      </c>
      <c r="BZ246" t="s">
        <v>5950</v>
      </c>
      <c r="CA246" s="190">
        <v>43703</v>
      </c>
      <c r="CB246" s="190">
        <v>43703</v>
      </c>
      <c r="CC246" s="190">
        <v>43703</v>
      </c>
      <c r="CD246" s="190">
        <v>43703</v>
      </c>
      <c r="CH246">
        <v>43916</v>
      </c>
      <c r="CR246">
        <v>43943</v>
      </c>
      <c r="CT246" t="s">
        <v>659</v>
      </c>
      <c r="CU246" s="190">
        <v>43914</v>
      </c>
      <c r="CW246" s="190">
        <v>43914</v>
      </c>
      <c r="CX246" s="190">
        <v>43910</v>
      </c>
      <c r="CZ246" s="190"/>
      <c r="DA246" s="190"/>
      <c r="DB246" s="190"/>
      <c r="DC246" s="190"/>
      <c r="DI246" t="str">
        <f t="shared" si="3"/>
        <v>Y</v>
      </c>
      <c r="DJ246" t="str">
        <f>_xlfn.IFNA(VLOOKUP(C246,'Order Lookup'!A:C,3,FALSE),"Other")</f>
        <v>ORDER</v>
      </c>
    </row>
    <row r="247" spans="1:114" x14ac:dyDescent="0.35">
      <c r="A247" t="s">
        <v>1499</v>
      </c>
      <c r="B247">
        <v>1900592213</v>
      </c>
      <c r="C247" t="s">
        <v>580</v>
      </c>
      <c r="D247" t="s">
        <v>642</v>
      </c>
      <c r="E247" t="s">
        <v>6887</v>
      </c>
      <c r="F247" t="s">
        <v>2221</v>
      </c>
      <c r="G247" s="190">
        <v>43635</v>
      </c>
      <c r="H247" s="190">
        <v>43943</v>
      </c>
      <c r="J247" t="s">
        <v>6919</v>
      </c>
      <c r="L247" t="s">
        <v>5071</v>
      </c>
      <c r="M247" t="s">
        <v>139</v>
      </c>
      <c r="N247" t="s">
        <v>643</v>
      </c>
      <c r="O247" t="s">
        <v>2250</v>
      </c>
      <c r="Q247">
        <v>43698</v>
      </c>
      <c r="R247">
        <v>43699</v>
      </c>
      <c r="T247">
        <v>217604</v>
      </c>
      <c r="U247">
        <v>0</v>
      </c>
      <c r="V247">
        <v>108.93</v>
      </c>
      <c r="W247">
        <v>106.58</v>
      </c>
      <c r="X247">
        <v>106.58</v>
      </c>
      <c r="Y247">
        <v>0</v>
      </c>
      <c r="AA247">
        <v>0</v>
      </c>
      <c r="AB247">
        <v>0</v>
      </c>
      <c r="AC247">
        <v>0</v>
      </c>
      <c r="AF247">
        <v>0</v>
      </c>
      <c r="AG247">
        <v>39810</v>
      </c>
      <c r="AH247">
        <v>18.295000000000002</v>
      </c>
      <c r="AI247">
        <v>0</v>
      </c>
      <c r="AK247">
        <v>0</v>
      </c>
      <c r="AQ247" t="s">
        <v>650</v>
      </c>
      <c r="AR247">
        <v>43678</v>
      </c>
      <c r="AS247">
        <v>43678</v>
      </c>
      <c r="AT247">
        <v>43691</v>
      </c>
      <c r="AU247">
        <v>43691</v>
      </c>
      <c r="AV247" t="s">
        <v>680</v>
      </c>
      <c r="AY247">
        <v>43693</v>
      </c>
      <c r="AZ247">
        <v>43693</v>
      </c>
      <c r="BF247" t="s">
        <v>6525</v>
      </c>
      <c r="BG247">
        <v>43801</v>
      </c>
      <c r="BH247">
        <v>43801</v>
      </c>
      <c r="BI247">
        <v>43805</v>
      </c>
      <c r="BJ247">
        <v>43805</v>
      </c>
      <c r="BK247" t="s">
        <v>2280</v>
      </c>
      <c r="BL247">
        <v>43808</v>
      </c>
      <c r="BM247">
        <v>43808</v>
      </c>
      <c r="BN247">
        <v>43812</v>
      </c>
      <c r="BO247">
        <v>43812</v>
      </c>
      <c r="BP247" t="s">
        <v>2280</v>
      </c>
      <c r="BQ247">
        <v>43815</v>
      </c>
      <c r="BR247">
        <v>43815</v>
      </c>
      <c r="BS247">
        <v>43817</v>
      </c>
      <c r="BT247">
        <v>43817</v>
      </c>
      <c r="BU247" t="s">
        <v>490</v>
      </c>
      <c r="BV247" s="190">
        <v>43909</v>
      </c>
      <c r="BX247" s="190">
        <v>43909</v>
      </c>
      <c r="BY247" s="190">
        <v>43907</v>
      </c>
      <c r="BZ247" t="s">
        <v>659</v>
      </c>
      <c r="CA247">
        <v>43885</v>
      </c>
      <c r="CB247">
        <v>43885</v>
      </c>
      <c r="CC247">
        <v>43894</v>
      </c>
      <c r="CD247">
        <v>43894</v>
      </c>
      <c r="CH247" s="190">
        <v>43910</v>
      </c>
      <c r="CR247" s="190">
        <v>43943</v>
      </c>
      <c r="CS247" s="190"/>
      <c r="CT247" t="s">
        <v>6525</v>
      </c>
      <c r="CU247" s="190">
        <v>43900</v>
      </c>
      <c r="CW247" s="190">
        <v>43900</v>
      </c>
      <c r="CX247" s="190">
        <v>43895</v>
      </c>
      <c r="DI247" t="str">
        <f t="shared" si="3"/>
        <v>Y</v>
      </c>
      <c r="DJ247" t="str">
        <f>_xlfn.IFNA(VLOOKUP(C247,'Order Lookup'!A:C,3,FALSE),"Other")</f>
        <v>ORDER</v>
      </c>
    </row>
    <row r="248" spans="1:114" x14ac:dyDescent="0.35">
      <c r="A248" t="s">
        <v>1499</v>
      </c>
      <c r="B248">
        <v>1900592232</v>
      </c>
      <c r="C248" t="s">
        <v>580</v>
      </c>
      <c r="D248" t="s">
        <v>642</v>
      </c>
      <c r="E248" t="s">
        <v>6887</v>
      </c>
      <c r="F248" t="s">
        <v>2221</v>
      </c>
      <c r="G248" s="190">
        <v>43635</v>
      </c>
      <c r="H248" s="190">
        <v>43923</v>
      </c>
      <c r="J248" t="s">
        <v>6920</v>
      </c>
      <c r="L248" t="s">
        <v>5071</v>
      </c>
      <c r="M248" t="s">
        <v>139</v>
      </c>
      <c r="N248" t="s">
        <v>643</v>
      </c>
      <c r="O248" t="s">
        <v>2250</v>
      </c>
      <c r="Q248" s="190">
        <v>43698</v>
      </c>
      <c r="R248" s="190">
        <v>43699</v>
      </c>
      <c r="T248">
        <v>22500</v>
      </c>
      <c r="U248">
        <v>0</v>
      </c>
      <c r="V248">
        <v>8</v>
      </c>
      <c r="W248">
        <v>4.88</v>
      </c>
      <c r="X248">
        <v>4.88</v>
      </c>
      <c r="Y248">
        <v>0</v>
      </c>
      <c r="AA248">
        <v>0</v>
      </c>
      <c r="AB248">
        <v>0</v>
      </c>
      <c r="AC248">
        <v>0</v>
      </c>
      <c r="AF248">
        <v>0</v>
      </c>
      <c r="AG248">
        <v>4000</v>
      </c>
      <c r="AH248">
        <v>17.777999999999999</v>
      </c>
      <c r="AI248">
        <v>0</v>
      </c>
      <c r="AK248">
        <v>0</v>
      </c>
      <c r="AQ248" t="s">
        <v>3595</v>
      </c>
      <c r="AR248" s="190">
        <v>43668</v>
      </c>
      <c r="AS248" s="190">
        <v>43699</v>
      </c>
      <c r="AT248" s="190">
        <v>43689</v>
      </c>
      <c r="AU248" s="190">
        <v>43689</v>
      </c>
      <c r="AV248" t="s">
        <v>680</v>
      </c>
      <c r="AY248">
        <v>43686</v>
      </c>
      <c r="AZ248">
        <v>43689</v>
      </c>
      <c r="BF248" t="s">
        <v>6914</v>
      </c>
      <c r="BG248" s="190">
        <v>43693</v>
      </c>
      <c r="BH248" s="190">
        <v>43699</v>
      </c>
      <c r="BI248" s="190">
        <v>43706</v>
      </c>
      <c r="BJ248">
        <v>43713</v>
      </c>
      <c r="BK248" t="s">
        <v>2280</v>
      </c>
      <c r="BL248" s="190">
        <v>43707</v>
      </c>
      <c r="BM248" s="190">
        <v>43714</v>
      </c>
      <c r="BN248" s="190">
        <v>43718</v>
      </c>
      <c r="BO248">
        <v>43723</v>
      </c>
      <c r="BP248" t="s">
        <v>2280</v>
      </c>
      <c r="BQ248">
        <v>43724</v>
      </c>
      <c r="BR248">
        <v>43724</v>
      </c>
      <c r="BS248">
        <v>43724</v>
      </c>
      <c r="BT248">
        <v>43724</v>
      </c>
      <c r="BU248" t="s">
        <v>490</v>
      </c>
      <c r="BV248" s="190">
        <v>43888</v>
      </c>
      <c r="BX248" s="190">
        <v>43888</v>
      </c>
      <c r="BY248" s="190">
        <v>43887</v>
      </c>
      <c r="BZ248" t="s">
        <v>6914</v>
      </c>
      <c r="CA248" s="190">
        <v>43728</v>
      </c>
      <c r="CB248">
        <v>43728</v>
      </c>
      <c r="CC248" s="190">
        <v>43728</v>
      </c>
      <c r="CD248">
        <v>43777</v>
      </c>
      <c r="CF248" s="190"/>
      <c r="CG248" s="190"/>
      <c r="CH248" s="190">
        <v>43892</v>
      </c>
      <c r="CI248" s="190"/>
      <c r="CR248" s="190">
        <v>43923</v>
      </c>
      <c r="CS248" s="190"/>
      <c r="CT248" t="s">
        <v>6914</v>
      </c>
      <c r="CU248" s="190">
        <v>43887</v>
      </c>
      <c r="CW248" s="190">
        <v>43887</v>
      </c>
      <c r="CX248" s="190">
        <v>43886</v>
      </c>
      <c r="CZ248" s="190"/>
      <c r="DA248" s="190"/>
      <c r="DB248" s="190"/>
      <c r="DC248" s="190"/>
      <c r="DI248" t="str">
        <f t="shared" si="3"/>
        <v>Y</v>
      </c>
      <c r="DJ248" t="str">
        <f>_xlfn.IFNA(VLOOKUP(C248,'Order Lookup'!A:C,3,FALSE),"Other")</f>
        <v>ORDER</v>
      </c>
    </row>
    <row r="249" spans="1:114" x14ac:dyDescent="0.35">
      <c r="A249" t="s">
        <v>1499</v>
      </c>
      <c r="B249">
        <v>1900592228</v>
      </c>
      <c r="C249" t="s">
        <v>580</v>
      </c>
      <c r="D249" t="s">
        <v>642</v>
      </c>
      <c r="E249" t="s">
        <v>6887</v>
      </c>
      <c r="F249" t="s">
        <v>2221</v>
      </c>
      <c r="G249" s="190">
        <v>43635</v>
      </c>
      <c r="H249" s="190">
        <v>43936</v>
      </c>
      <c r="J249" t="s">
        <v>6921</v>
      </c>
      <c r="L249" t="s">
        <v>5071</v>
      </c>
      <c r="M249" t="s">
        <v>139</v>
      </c>
      <c r="N249" t="s">
        <v>643</v>
      </c>
      <c r="O249" t="s">
        <v>2250</v>
      </c>
      <c r="Q249" s="190">
        <v>43698</v>
      </c>
      <c r="R249" s="190">
        <v>43699</v>
      </c>
      <c r="T249">
        <v>41056</v>
      </c>
      <c r="U249">
        <v>0</v>
      </c>
      <c r="V249">
        <v>19.21</v>
      </c>
      <c r="W249">
        <v>23.51</v>
      </c>
      <c r="X249">
        <v>23.51</v>
      </c>
      <c r="Y249">
        <v>0</v>
      </c>
      <c r="AA249">
        <v>0</v>
      </c>
      <c r="AB249">
        <v>0</v>
      </c>
      <c r="AC249">
        <v>0</v>
      </c>
      <c r="AF249">
        <v>0</v>
      </c>
      <c r="AG249">
        <v>7283</v>
      </c>
      <c r="AH249">
        <v>17.739000000000001</v>
      </c>
      <c r="AI249">
        <v>0</v>
      </c>
      <c r="AK249">
        <v>0</v>
      </c>
      <c r="AQ249" t="s">
        <v>650</v>
      </c>
      <c r="AR249" s="190">
        <v>43668</v>
      </c>
      <c r="AS249" s="190">
        <v>43668</v>
      </c>
      <c r="AT249" s="190">
        <v>43689</v>
      </c>
      <c r="AU249" s="190">
        <v>43689</v>
      </c>
      <c r="AV249" t="s">
        <v>680</v>
      </c>
      <c r="AY249">
        <v>43686</v>
      </c>
      <c r="AZ249">
        <v>43689</v>
      </c>
      <c r="BD249" s="190"/>
      <c r="BF249" t="s">
        <v>5951</v>
      </c>
      <c r="BG249" s="190">
        <v>43871</v>
      </c>
      <c r="BH249" s="190">
        <v>43881</v>
      </c>
      <c r="BI249" s="190">
        <v>43882</v>
      </c>
      <c r="BJ249" s="190">
        <v>43882</v>
      </c>
      <c r="BK249" t="s">
        <v>659</v>
      </c>
      <c r="BL249" s="190">
        <v>43885</v>
      </c>
      <c r="BM249" s="190">
        <v>43885</v>
      </c>
      <c r="BN249" s="190">
        <v>43893</v>
      </c>
      <c r="BO249" s="190">
        <v>43893</v>
      </c>
      <c r="BP249" t="s">
        <v>659</v>
      </c>
      <c r="BQ249">
        <v>43894</v>
      </c>
      <c r="BR249">
        <v>43894</v>
      </c>
      <c r="BS249">
        <v>43894</v>
      </c>
      <c r="BT249">
        <v>43894</v>
      </c>
      <c r="BU249" t="s">
        <v>490</v>
      </c>
      <c r="BV249" s="190">
        <v>43901</v>
      </c>
      <c r="BX249" s="190">
        <v>43901</v>
      </c>
      <c r="BY249" s="190">
        <v>43900</v>
      </c>
      <c r="BZ249" t="s">
        <v>5951</v>
      </c>
      <c r="CA249">
        <v>43896</v>
      </c>
      <c r="CB249">
        <v>43896</v>
      </c>
      <c r="CC249">
        <v>43896</v>
      </c>
      <c r="CD249">
        <v>43896</v>
      </c>
      <c r="CF249" s="190"/>
      <c r="CG249" s="190"/>
      <c r="CH249" s="190"/>
      <c r="CI249" s="190"/>
      <c r="CR249" s="190">
        <v>43936</v>
      </c>
      <c r="CT249" t="s">
        <v>5951</v>
      </c>
      <c r="CU249" s="190">
        <v>43900</v>
      </c>
      <c r="CW249" s="190">
        <v>43900</v>
      </c>
      <c r="CX249" s="190">
        <v>43899</v>
      </c>
      <c r="CZ249" s="190"/>
      <c r="DA249" s="190"/>
      <c r="DB249" s="190"/>
      <c r="DC249" s="190"/>
      <c r="DI249" t="str">
        <f t="shared" si="3"/>
        <v>Y</v>
      </c>
      <c r="DJ249" t="str">
        <f>_xlfn.IFNA(VLOOKUP(C249,'Order Lookup'!A:C,3,FALSE),"Other")</f>
        <v>ORDER</v>
      </c>
    </row>
    <row r="250" spans="1:114" x14ac:dyDescent="0.35">
      <c r="A250" t="s">
        <v>1499</v>
      </c>
      <c r="B250">
        <v>1900592217</v>
      </c>
      <c r="C250" t="s">
        <v>580</v>
      </c>
      <c r="D250" t="s">
        <v>642</v>
      </c>
      <c r="E250" t="s">
        <v>6887</v>
      </c>
      <c r="F250" t="s">
        <v>2221</v>
      </c>
      <c r="G250" s="190">
        <v>43635</v>
      </c>
      <c r="H250" s="190">
        <v>43938</v>
      </c>
      <c r="J250" t="s">
        <v>6922</v>
      </c>
      <c r="L250" t="s">
        <v>5071</v>
      </c>
      <c r="M250" t="s">
        <v>139</v>
      </c>
      <c r="N250" t="s">
        <v>643</v>
      </c>
      <c r="O250" t="s">
        <v>2250</v>
      </c>
      <c r="Q250">
        <v>43698</v>
      </c>
      <c r="R250">
        <v>43699</v>
      </c>
      <c r="S250" s="190"/>
      <c r="T250">
        <v>2000</v>
      </c>
      <c r="U250">
        <v>0</v>
      </c>
      <c r="V250">
        <v>0.54</v>
      </c>
      <c r="W250">
        <v>0.33</v>
      </c>
      <c r="X250">
        <v>0.33</v>
      </c>
      <c r="Y250">
        <v>0</v>
      </c>
      <c r="AA250">
        <v>0</v>
      </c>
      <c r="AB250">
        <v>0</v>
      </c>
      <c r="AC250">
        <v>0</v>
      </c>
      <c r="AF250">
        <v>0</v>
      </c>
      <c r="AG250">
        <v>100</v>
      </c>
      <c r="AH250">
        <v>5</v>
      </c>
      <c r="AI250">
        <v>0</v>
      </c>
      <c r="AK250">
        <v>0</v>
      </c>
      <c r="AQ250" t="s">
        <v>650</v>
      </c>
      <c r="AR250">
        <v>43678</v>
      </c>
      <c r="AS250">
        <v>43678</v>
      </c>
      <c r="AT250">
        <v>43691</v>
      </c>
      <c r="AU250">
        <v>43691</v>
      </c>
      <c r="AV250" t="s">
        <v>680</v>
      </c>
      <c r="AY250">
        <v>43693</v>
      </c>
      <c r="AZ250">
        <v>43693</v>
      </c>
      <c r="BF250" t="s">
        <v>6525</v>
      </c>
      <c r="BG250">
        <v>43836</v>
      </c>
      <c r="BH250">
        <v>43836</v>
      </c>
      <c r="BI250">
        <v>43840</v>
      </c>
      <c r="BJ250">
        <v>43840</v>
      </c>
      <c r="BK250" t="s">
        <v>2280</v>
      </c>
      <c r="BL250">
        <v>43843</v>
      </c>
      <c r="BM250">
        <v>43843</v>
      </c>
      <c r="BN250">
        <v>43845</v>
      </c>
      <c r="BO250">
        <v>43845</v>
      </c>
      <c r="BP250" t="s">
        <v>2280</v>
      </c>
      <c r="BQ250">
        <v>43845</v>
      </c>
      <c r="BR250">
        <v>43845</v>
      </c>
      <c r="BS250">
        <v>43847</v>
      </c>
      <c r="BT250">
        <v>43847</v>
      </c>
      <c r="BU250" t="s">
        <v>490</v>
      </c>
      <c r="BV250" s="190">
        <v>43902</v>
      </c>
      <c r="BX250" s="190">
        <v>43902</v>
      </c>
      <c r="BY250" s="190">
        <v>43902</v>
      </c>
      <c r="BZ250" t="s">
        <v>659</v>
      </c>
      <c r="CA250">
        <v>43885</v>
      </c>
      <c r="CB250">
        <v>43885</v>
      </c>
      <c r="CC250">
        <v>43894</v>
      </c>
      <c r="CD250">
        <v>43894</v>
      </c>
      <c r="CH250" s="190"/>
      <c r="CR250" s="190">
        <v>43938</v>
      </c>
      <c r="CS250" s="190"/>
      <c r="CT250" t="s">
        <v>6525</v>
      </c>
      <c r="CU250" s="190">
        <v>43901</v>
      </c>
      <c r="CW250" s="190">
        <v>43901</v>
      </c>
      <c r="CX250" s="190">
        <v>43895</v>
      </c>
      <c r="DI250" t="str">
        <f t="shared" si="3"/>
        <v>Y</v>
      </c>
      <c r="DJ250" t="str">
        <f>_xlfn.IFNA(VLOOKUP(C250,'Order Lookup'!A:C,3,FALSE),"Other")</f>
        <v>ORDER</v>
      </c>
    </row>
    <row r="251" spans="1:114" x14ac:dyDescent="0.35">
      <c r="A251" t="s">
        <v>1499</v>
      </c>
      <c r="B251">
        <v>1900592212</v>
      </c>
      <c r="C251" t="s">
        <v>580</v>
      </c>
      <c r="D251" t="s">
        <v>642</v>
      </c>
      <c r="E251" t="s">
        <v>6887</v>
      </c>
      <c r="F251" t="s">
        <v>2221</v>
      </c>
      <c r="G251" s="190">
        <v>43635</v>
      </c>
      <c r="H251" s="190">
        <v>43950</v>
      </c>
      <c r="J251" t="s">
        <v>6662</v>
      </c>
      <c r="L251" t="s">
        <v>5071</v>
      </c>
      <c r="M251" t="s">
        <v>139</v>
      </c>
      <c r="N251" t="s">
        <v>643</v>
      </c>
      <c r="O251" t="s">
        <v>2250</v>
      </c>
      <c r="Q251">
        <v>43698</v>
      </c>
      <c r="R251">
        <v>43699</v>
      </c>
      <c r="T251">
        <v>33864</v>
      </c>
      <c r="U251">
        <v>0</v>
      </c>
      <c r="V251">
        <v>12.78</v>
      </c>
      <c r="W251">
        <v>2.63</v>
      </c>
      <c r="X251">
        <v>2.63</v>
      </c>
      <c r="Y251">
        <v>0</v>
      </c>
      <c r="AA251">
        <v>0</v>
      </c>
      <c r="AB251">
        <v>0</v>
      </c>
      <c r="AC251">
        <v>0</v>
      </c>
      <c r="AF251">
        <v>0</v>
      </c>
      <c r="AG251">
        <v>6329</v>
      </c>
      <c r="AH251">
        <v>18.689</v>
      </c>
      <c r="AI251">
        <v>0</v>
      </c>
      <c r="AK251">
        <v>0</v>
      </c>
      <c r="AQ251" t="s">
        <v>3595</v>
      </c>
      <c r="AR251">
        <v>43678</v>
      </c>
      <c r="AS251">
        <v>43678</v>
      </c>
      <c r="AT251">
        <v>43691</v>
      </c>
      <c r="AU251">
        <v>43691</v>
      </c>
      <c r="AV251" t="s">
        <v>680</v>
      </c>
      <c r="AY251">
        <v>43693</v>
      </c>
      <c r="AZ251">
        <v>43693</v>
      </c>
      <c r="BF251" t="s">
        <v>6525</v>
      </c>
      <c r="BG251">
        <v>43822</v>
      </c>
      <c r="BH251">
        <v>43822</v>
      </c>
      <c r="BI251">
        <v>43824</v>
      </c>
      <c r="BJ251">
        <v>43824</v>
      </c>
      <c r="BK251" t="s">
        <v>2280</v>
      </c>
      <c r="BL251">
        <v>43825</v>
      </c>
      <c r="BM251">
        <v>43825</v>
      </c>
      <c r="BN251">
        <v>43826</v>
      </c>
      <c r="BO251">
        <v>43826</v>
      </c>
      <c r="BP251" t="s">
        <v>2280</v>
      </c>
      <c r="BQ251">
        <v>43829</v>
      </c>
      <c r="BR251">
        <v>43829</v>
      </c>
      <c r="BS251">
        <v>43830</v>
      </c>
      <c r="BT251">
        <v>43830</v>
      </c>
      <c r="BU251" t="s">
        <v>490</v>
      </c>
      <c r="BV251" s="190">
        <v>43910</v>
      </c>
      <c r="BX251" s="190">
        <v>43910</v>
      </c>
      <c r="BY251" s="190">
        <v>43910</v>
      </c>
      <c r="BZ251" t="s">
        <v>659</v>
      </c>
      <c r="CA251">
        <v>43899</v>
      </c>
      <c r="CB251">
        <v>43899</v>
      </c>
      <c r="CC251">
        <v>43903</v>
      </c>
      <c r="CD251">
        <v>43903</v>
      </c>
      <c r="CH251" s="190">
        <v>43915</v>
      </c>
      <c r="CR251" s="190">
        <v>43950</v>
      </c>
      <c r="CT251" t="s">
        <v>6525</v>
      </c>
      <c r="CU251" s="190">
        <v>43909</v>
      </c>
      <c r="CW251" s="190">
        <v>43909</v>
      </c>
      <c r="CX251" s="190">
        <v>43908</v>
      </c>
      <c r="DI251" t="str">
        <f t="shared" si="3"/>
        <v>Y</v>
      </c>
      <c r="DJ251" t="str">
        <f>_xlfn.IFNA(VLOOKUP(C251,'Order Lookup'!A:C,3,FALSE),"Other")</f>
        <v>ORDER</v>
      </c>
    </row>
    <row r="252" spans="1:114" x14ac:dyDescent="0.35">
      <c r="A252" t="s">
        <v>1499</v>
      </c>
      <c r="B252">
        <v>1900592211</v>
      </c>
      <c r="C252" t="s">
        <v>580</v>
      </c>
      <c r="D252" t="s">
        <v>642</v>
      </c>
      <c r="E252" t="s">
        <v>6887</v>
      </c>
      <c r="F252" t="s">
        <v>2221</v>
      </c>
      <c r="G252" s="190">
        <v>43635</v>
      </c>
      <c r="H252" s="190">
        <v>43927</v>
      </c>
      <c r="J252" t="s">
        <v>6923</v>
      </c>
      <c r="L252" t="s">
        <v>5071</v>
      </c>
      <c r="M252" t="s">
        <v>139</v>
      </c>
      <c r="N252" t="s">
        <v>643</v>
      </c>
      <c r="O252" t="s">
        <v>2250</v>
      </c>
      <c r="Q252" s="190">
        <v>43698</v>
      </c>
      <c r="R252" s="190">
        <v>43699</v>
      </c>
      <c r="T252">
        <v>113513</v>
      </c>
      <c r="U252">
        <v>0</v>
      </c>
      <c r="V252">
        <v>50.75</v>
      </c>
      <c r="W252">
        <v>52.26</v>
      </c>
      <c r="X252">
        <v>52.26</v>
      </c>
      <c r="Y252">
        <v>0</v>
      </c>
      <c r="AA252">
        <v>0</v>
      </c>
      <c r="AB252">
        <v>0</v>
      </c>
      <c r="AC252">
        <v>0</v>
      </c>
      <c r="AF252">
        <v>0</v>
      </c>
      <c r="AG252">
        <v>21149</v>
      </c>
      <c r="AH252">
        <v>18.631</v>
      </c>
      <c r="AI252">
        <v>0</v>
      </c>
      <c r="AK252">
        <v>0</v>
      </c>
      <c r="AQ252" t="s">
        <v>3595</v>
      </c>
      <c r="AR252" s="190">
        <v>43692</v>
      </c>
      <c r="AS252" s="190">
        <v>43692</v>
      </c>
      <c r="AT252" s="190">
        <v>43692</v>
      </c>
      <c r="AU252" s="190">
        <v>43692</v>
      </c>
      <c r="AV252" t="s">
        <v>680</v>
      </c>
      <c r="AY252">
        <v>43692</v>
      </c>
      <c r="AZ252">
        <v>43692</v>
      </c>
      <c r="BF252" t="s">
        <v>688</v>
      </c>
      <c r="BG252">
        <v>43871</v>
      </c>
      <c r="BH252">
        <v>43871</v>
      </c>
      <c r="BI252">
        <v>43878</v>
      </c>
      <c r="BJ252">
        <v>43878</v>
      </c>
      <c r="BK252" t="s">
        <v>5951</v>
      </c>
      <c r="BL252">
        <v>43879</v>
      </c>
      <c r="BM252">
        <v>43879</v>
      </c>
      <c r="BN252">
        <v>43888</v>
      </c>
      <c r="BO252">
        <v>43888</v>
      </c>
      <c r="BP252" t="s">
        <v>688</v>
      </c>
      <c r="BQ252">
        <v>43889</v>
      </c>
      <c r="BR252">
        <v>43889</v>
      </c>
      <c r="BS252">
        <v>43890</v>
      </c>
      <c r="BT252">
        <v>43890</v>
      </c>
      <c r="BU252" t="s">
        <v>490</v>
      </c>
      <c r="BV252" s="190">
        <v>43895</v>
      </c>
      <c r="BX252" s="190">
        <v>43900</v>
      </c>
      <c r="BY252" s="190">
        <v>43899</v>
      </c>
      <c r="BZ252" t="s">
        <v>688</v>
      </c>
      <c r="CA252">
        <v>43893</v>
      </c>
      <c r="CB252">
        <v>43893</v>
      </c>
      <c r="CC252">
        <v>43895</v>
      </c>
      <c r="CD252">
        <v>43895</v>
      </c>
      <c r="CH252" s="190">
        <v>43902</v>
      </c>
      <c r="CR252" s="190">
        <v>43923</v>
      </c>
      <c r="CT252" t="s">
        <v>688</v>
      </c>
      <c r="CU252" s="190">
        <v>43899</v>
      </c>
      <c r="CW252" s="190">
        <v>43899</v>
      </c>
      <c r="CX252" s="190">
        <v>43896</v>
      </c>
      <c r="DI252" t="str">
        <f t="shared" si="3"/>
        <v>Y</v>
      </c>
      <c r="DJ252" t="str">
        <f>_xlfn.IFNA(VLOOKUP(C252,'Order Lookup'!A:C,3,FALSE),"Other")</f>
        <v>ORDER</v>
      </c>
    </row>
    <row r="253" spans="1:114" x14ac:dyDescent="0.35">
      <c r="A253" t="s">
        <v>1499</v>
      </c>
      <c r="B253">
        <v>1900592214</v>
      </c>
      <c r="C253" t="s">
        <v>580</v>
      </c>
      <c r="D253" t="s">
        <v>642</v>
      </c>
      <c r="E253" t="s">
        <v>6887</v>
      </c>
      <c r="F253" t="s">
        <v>2221</v>
      </c>
      <c r="G253" s="190">
        <v>43635</v>
      </c>
      <c r="H253" s="190">
        <v>43938</v>
      </c>
      <c r="J253" t="s">
        <v>6911</v>
      </c>
      <c r="L253" t="s">
        <v>5071</v>
      </c>
      <c r="M253" t="s">
        <v>139</v>
      </c>
      <c r="N253" t="s">
        <v>643</v>
      </c>
      <c r="O253" t="s">
        <v>2250</v>
      </c>
      <c r="Q253" s="190">
        <v>43698</v>
      </c>
      <c r="R253" s="190">
        <v>43699</v>
      </c>
      <c r="T253">
        <v>40124</v>
      </c>
      <c r="U253">
        <v>0</v>
      </c>
      <c r="V253">
        <v>10.33</v>
      </c>
      <c r="W253">
        <v>7.13</v>
      </c>
      <c r="X253">
        <v>7.13</v>
      </c>
      <c r="Y253">
        <v>0</v>
      </c>
      <c r="AA253">
        <v>0</v>
      </c>
      <c r="AB253">
        <v>0</v>
      </c>
      <c r="AC253">
        <v>0</v>
      </c>
      <c r="AF253">
        <v>0</v>
      </c>
      <c r="AG253">
        <v>7588</v>
      </c>
      <c r="AH253">
        <v>18.911000000000001</v>
      </c>
      <c r="AI253">
        <v>0</v>
      </c>
      <c r="AK253">
        <v>0</v>
      </c>
      <c r="AQ253" t="s">
        <v>650</v>
      </c>
      <c r="AR253" s="190">
        <v>43678</v>
      </c>
      <c r="AS253" s="190">
        <v>43678</v>
      </c>
      <c r="AT253" s="190">
        <v>43691</v>
      </c>
      <c r="AU253" s="190">
        <v>43691</v>
      </c>
      <c r="AV253" t="s">
        <v>680</v>
      </c>
      <c r="AY253">
        <v>43693</v>
      </c>
      <c r="AZ253">
        <v>43693</v>
      </c>
      <c r="BF253" t="s">
        <v>6525</v>
      </c>
      <c r="BG253">
        <v>43808</v>
      </c>
      <c r="BH253">
        <v>43808</v>
      </c>
      <c r="BI253">
        <v>43812</v>
      </c>
      <c r="BJ253">
        <v>43812</v>
      </c>
      <c r="BK253" t="s">
        <v>2280</v>
      </c>
      <c r="BL253">
        <v>43815</v>
      </c>
      <c r="BM253">
        <v>43815</v>
      </c>
      <c r="BN253">
        <v>43819</v>
      </c>
      <c r="BO253">
        <v>43819</v>
      </c>
      <c r="BP253" t="s">
        <v>2280</v>
      </c>
      <c r="BQ253">
        <v>43822</v>
      </c>
      <c r="BR253">
        <v>43822</v>
      </c>
      <c r="BS253">
        <v>43824</v>
      </c>
      <c r="BT253">
        <v>43824</v>
      </c>
      <c r="BU253" t="s">
        <v>490</v>
      </c>
      <c r="BV253" s="190">
        <v>43902</v>
      </c>
      <c r="BX253" s="190">
        <v>43902</v>
      </c>
      <c r="BY253" s="190">
        <v>43902</v>
      </c>
      <c r="BZ253" t="s">
        <v>659</v>
      </c>
      <c r="CA253">
        <v>43885</v>
      </c>
      <c r="CB253">
        <v>43885</v>
      </c>
      <c r="CC253">
        <v>43894</v>
      </c>
      <c r="CD253">
        <v>43894</v>
      </c>
      <c r="CH253" s="190">
        <v>43906</v>
      </c>
      <c r="CR253" s="190">
        <v>43938</v>
      </c>
      <c r="CT253" t="s">
        <v>6525</v>
      </c>
      <c r="CU253" s="190">
        <v>43901</v>
      </c>
      <c r="CW253" s="190">
        <v>43901</v>
      </c>
      <c r="CX253" s="190">
        <v>43895</v>
      </c>
      <c r="DI253" t="str">
        <f t="shared" si="3"/>
        <v>Y</v>
      </c>
      <c r="DJ253" t="str">
        <f>_xlfn.IFNA(VLOOKUP(C253,'Order Lookup'!A:C,3,FALSE),"Other")</f>
        <v>ORDER</v>
      </c>
    </row>
    <row r="254" spans="1:114" x14ac:dyDescent="0.35">
      <c r="A254" t="s">
        <v>1499</v>
      </c>
      <c r="B254">
        <v>1900592227</v>
      </c>
      <c r="C254" t="s">
        <v>580</v>
      </c>
      <c r="D254" t="s">
        <v>642</v>
      </c>
      <c r="E254" t="s">
        <v>6887</v>
      </c>
      <c r="F254" t="s">
        <v>2221</v>
      </c>
      <c r="G254" s="190">
        <v>43637</v>
      </c>
      <c r="H254" s="190">
        <v>43936</v>
      </c>
      <c r="J254" t="s">
        <v>6907</v>
      </c>
      <c r="L254" t="s">
        <v>5071</v>
      </c>
      <c r="M254" t="s">
        <v>139</v>
      </c>
      <c r="N254" t="s">
        <v>643</v>
      </c>
      <c r="O254" t="s">
        <v>2250</v>
      </c>
      <c r="Q254" s="190">
        <v>43698</v>
      </c>
      <c r="R254" s="190">
        <v>43699</v>
      </c>
      <c r="T254">
        <v>42627</v>
      </c>
      <c r="U254">
        <v>0</v>
      </c>
      <c r="V254">
        <v>19.96</v>
      </c>
      <c r="W254">
        <v>15.79</v>
      </c>
      <c r="X254">
        <v>15.79</v>
      </c>
      <c r="Y254">
        <v>0</v>
      </c>
      <c r="AA254">
        <v>0</v>
      </c>
      <c r="AB254">
        <v>0</v>
      </c>
      <c r="AC254">
        <v>0</v>
      </c>
      <c r="AF254">
        <v>0</v>
      </c>
      <c r="AG254">
        <v>7598</v>
      </c>
      <c r="AH254">
        <v>17.824000000000002</v>
      </c>
      <c r="AI254">
        <v>0</v>
      </c>
      <c r="AK254">
        <v>0</v>
      </c>
      <c r="AQ254" t="s">
        <v>650</v>
      </c>
      <c r="AR254" s="190">
        <v>43668</v>
      </c>
      <c r="AS254" s="190">
        <v>43668</v>
      </c>
      <c r="AT254" s="190">
        <v>43689</v>
      </c>
      <c r="AU254" s="190">
        <v>43689</v>
      </c>
      <c r="AV254" t="s">
        <v>680</v>
      </c>
      <c r="AY254">
        <v>43686</v>
      </c>
      <c r="AZ254">
        <v>43689</v>
      </c>
      <c r="BF254" t="s">
        <v>5951</v>
      </c>
      <c r="BG254">
        <v>43871</v>
      </c>
      <c r="BH254">
        <v>43871</v>
      </c>
      <c r="BI254">
        <v>43882</v>
      </c>
      <c r="BJ254">
        <v>43882</v>
      </c>
      <c r="BK254" t="s">
        <v>659</v>
      </c>
      <c r="BL254">
        <v>43885</v>
      </c>
      <c r="BM254">
        <v>43885</v>
      </c>
      <c r="BN254">
        <v>43893</v>
      </c>
      <c r="BO254">
        <v>43893</v>
      </c>
      <c r="BP254" t="s">
        <v>659</v>
      </c>
      <c r="BQ254">
        <v>43894</v>
      </c>
      <c r="BR254">
        <v>43894</v>
      </c>
      <c r="BS254">
        <v>43894</v>
      </c>
      <c r="BT254">
        <v>43894</v>
      </c>
      <c r="BU254" t="s">
        <v>490</v>
      </c>
      <c r="BV254" s="190">
        <v>43901</v>
      </c>
      <c r="BX254" s="190">
        <v>43901</v>
      </c>
      <c r="BY254" s="190">
        <v>43900</v>
      </c>
      <c r="BZ254" t="s">
        <v>5951</v>
      </c>
      <c r="CA254">
        <v>43896</v>
      </c>
      <c r="CB254">
        <v>43896</v>
      </c>
      <c r="CC254">
        <v>43896</v>
      </c>
      <c r="CD254">
        <v>43896</v>
      </c>
      <c r="CH254" s="190">
        <v>43903</v>
      </c>
      <c r="CR254" s="190">
        <v>43936</v>
      </c>
      <c r="CT254" t="s">
        <v>5951</v>
      </c>
      <c r="CU254" s="190">
        <v>43900</v>
      </c>
      <c r="CW254" s="190">
        <v>43900</v>
      </c>
      <c r="CX254" s="190">
        <v>43899</v>
      </c>
      <c r="DI254" t="str">
        <f t="shared" si="3"/>
        <v>Y</v>
      </c>
      <c r="DJ254" t="str">
        <f>_xlfn.IFNA(VLOOKUP(C254,'Order Lookup'!A:C,3,FALSE),"Other")</f>
        <v>ORDER</v>
      </c>
    </row>
    <row r="255" spans="1:114" x14ac:dyDescent="0.35">
      <c r="A255" t="s">
        <v>1499</v>
      </c>
      <c r="B255">
        <v>1900592237</v>
      </c>
      <c r="C255" t="s">
        <v>580</v>
      </c>
      <c r="D255" t="s">
        <v>642</v>
      </c>
      <c r="E255" t="s">
        <v>6887</v>
      </c>
      <c r="F255" t="s">
        <v>2221</v>
      </c>
      <c r="G255" s="190">
        <v>43714</v>
      </c>
      <c r="H255" s="190">
        <v>43929</v>
      </c>
      <c r="J255" t="s">
        <v>6924</v>
      </c>
      <c r="L255" t="s">
        <v>5071</v>
      </c>
      <c r="M255" t="s">
        <v>139</v>
      </c>
      <c r="N255" t="s">
        <v>643</v>
      </c>
      <c r="O255" t="s">
        <v>2250</v>
      </c>
      <c r="Q255" s="190">
        <v>43720</v>
      </c>
      <c r="R255" s="190">
        <v>43721</v>
      </c>
      <c r="T255">
        <v>49840</v>
      </c>
      <c r="U255">
        <v>0</v>
      </c>
      <c r="V255">
        <v>19.52</v>
      </c>
      <c r="W255">
        <v>24.55</v>
      </c>
      <c r="X255">
        <v>24.55</v>
      </c>
      <c r="Y255">
        <v>0</v>
      </c>
      <c r="AA255">
        <v>0</v>
      </c>
      <c r="AB255">
        <v>0</v>
      </c>
      <c r="AC255">
        <v>0</v>
      </c>
      <c r="AD255">
        <v>6902</v>
      </c>
      <c r="AE255">
        <v>5510</v>
      </c>
      <c r="AF255">
        <v>0</v>
      </c>
      <c r="AG255">
        <v>9146</v>
      </c>
      <c r="AH255">
        <v>18.350999999999999</v>
      </c>
      <c r="AI255">
        <v>0</v>
      </c>
      <c r="AK255">
        <v>0</v>
      </c>
      <c r="AQ255" t="s">
        <v>650</v>
      </c>
      <c r="AR255" s="190">
        <v>43668</v>
      </c>
      <c r="AS255" s="190">
        <v>43668</v>
      </c>
      <c r="AT255" s="190">
        <v>43689</v>
      </c>
      <c r="AU255" s="190">
        <v>43689</v>
      </c>
      <c r="AV255" t="s">
        <v>680</v>
      </c>
      <c r="AY255">
        <v>43686</v>
      </c>
      <c r="AZ255">
        <v>43689</v>
      </c>
      <c r="BF255" t="s">
        <v>5951</v>
      </c>
      <c r="BG255">
        <v>43871</v>
      </c>
      <c r="BH255">
        <v>43871</v>
      </c>
      <c r="BI255">
        <v>43882</v>
      </c>
      <c r="BJ255">
        <v>43882</v>
      </c>
      <c r="BK255" t="s">
        <v>659</v>
      </c>
      <c r="BL255">
        <v>43885</v>
      </c>
      <c r="BM255">
        <v>43885</v>
      </c>
      <c r="BN255">
        <v>43893</v>
      </c>
      <c r="BO255">
        <v>43893</v>
      </c>
      <c r="BP255" t="s">
        <v>659</v>
      </c>
      <c r="BQ255">
        <v>43894</v>
      </c>
      <c r="BR255">
        <v>43894</v>
      </c>
      <c r="BS255">
        <v>43894</v>
      </c>
      <c r="BT255">
        <v>43894</v>
      </c>
      <c r="BU255" t="s">
        <v>490</v>
      </c>
      <c r="BV255" s="190">
        <v>43901</v>
      </c>
      <c r="BX255" s="190">
        <v>43901</v>
      </c>
      <c r="BY255" s="190">
        <v>43900</v>
      </c>
      <c r="BZ255" t="s">
        <v>5951</v>
      </c>
      <c r="CA255">
        <v>43896</v>
      </c>
      <c r="CB255">
        <v>43896</v>
      </c>
      <c r="CC255">
        <v>43896</v>
      </c>
      <c r="CD255">
        <v>43896</v>
      </c>
      <c r="CH255" s="190">
        <v>43903</v>
      </c>
      <c r="CR255" s="190">
        <v>43929</v>
      </c>
      <c r="CT255" t="s">
        <v>5951</v>
      </c>
      <c r="CU255" s="190">
        <v>43900</v>
      </c>
      <c r="CW255" s="190">
        <v>43900</v>
      </c>
      <c r="CX255" s="190">
        <v>43899</v>
      </c>
      <c r="DI255" t="str">
        <f t="shared" si="3"/>
        <v>Y</v>
      </c>
      <c r="DJ255" t="str">
        <f>_xlfn.IFNA(VLOOKUP(C255,'Order Lookup'!A:C,3,FALSE),"Other")</f>
        <v>ORDER</v>
      </c>
    </row>
    <row r="256" spans="1:114" x14ac:dyDescent="0.35">
      <c r="A256" t="s">
        <v>1499</v>
      </c>
      <c r="B256">
        <v>1900592233</v>
      </c>
      <c r="C256" t="s">
        <v>580</v>
      </c>
      <c r="D256" t="s">
        <v>642</v>
      </c>
      <c r="E256" t="s">
        <v>6887</v>
      </c>
      <c r="F256" t="s">
        <v>2221</v>
      </c>
      <c r="G256" s="190">
        <v>43714</v>
      </c>
      <c r="H256" s="190">
        <v>43934</v>
      </c>
      <c r="J256" t="s">
        <v>6521</v>
      </c>
      <c r="L256" t="s">
        <v>5071</v>
      </c>
      <c r="M256" t="s">
        <v>139</v>
      </c>
      <c r="N256" t="s">
        <v>643</v>
      </c>
      <c r="O256" t="s">
        <v>2250</v>
      </c>
      <c r="Q256" s="190">
        <v>43720</v>
      </c>
      <c r="R256" s="190">
        <v>43721</v>
      </c>
      <c r="T256">
        <v>102636</v>
      </c>
      <c r="U256">
        <v>0</v>
      </c>
      <c r="V256">
        <v>49.54</v>
      </c>
      <c r="W256">
        <v>47.91</v>
      </c>
      <c r="X256">
        <v>47.91</v>
      </c>
      <c r="Y256">
        <v>0</v>
      </c>
      <c r="AA256">
        <v>0</v>
      </c>
      <c r="AB256">
        <v>0</v>
      </c>
      <c r="AC256">
        <v>0</v>
      </c>
      <c r="AF256">
        <v>0</v>
      </c>
      <c r="AG256">
        <v>18280</v>
      </c>
      <c r="AH256">
        <v>17.811</v>
      </c>
      <c r="AI256">
        <v>0</v>
      </c>
      <c r="AK256">
        <v>0</v>
      </c>
      <c r="AQ256" t="s">
        <v>650</v>
      </c>
      <c r="AR256">
        <v>43668</v>
      </c>
      <c r="AS256">
        <v>43668</v>
      </c>
      <c r="AT256">
        <v>43720</v>
      </c>
      <c r="AU256">
        <v>43689</v>
      </c>
      <c r="AV256" t="s">
        <v>680</v>
      </c>
      <c r="AY256">
        <v>43686</v>
      </c>
      <c r="AZ256">
        <v>43689</v>
      </c>
      <c r="BF256" t="s">
        <v>2280</v>
      </c>
      <c r="BG256" s="190">
        <v>43693</v>
      </c>
      <c r="BH256" s="190">
        <v>43693</v>
      </c>
      <c r="BI256" s="190">
        <v>43707</v>
      </c>
      <c r="BJ256" s="190">
        <v>43707</v>
      </c>
      <c r="BK256" t="s">
        <v>659</v>
      </c>
      <c r="BL256" s="190">
        <v>43728</v>
      </c>
      <c r="BM256" s="190">
        <v>43728</v>
      </c>
      <c r="BN256" s="190">
        <v>43738</v>
      </c>
      <c r="BO256" s="190">
        <v>43738</v>
      </c>
      <c r="BP256" t="s">
        <v>5951</v>
      </c>
      <c r="BQ256">
        <v>43833</v>
      </c>
      <c r="BR256">
        <v>43833</v>
      </c>
      <c r="BS256">
        <v>43848</v>
      </c>
      <c r="BT256">
        <v>43848</v>
      </c>
      <c r="BU256" t="s">
        <v>490</v>
      </c>
      <c r="BV256" s="190">
        <v>43902</v>
      </c>
      <c r="BX256" s="190">
        <v>43902</v>
      </c>
      <c r="BY256" s="190">
        <v>43902</v>
      </c>
      <c r="BZ256" t="s">
        <v>659</v>
      </c>
      <c r="CA256">
        <v>43892</v>
      </c>
      <c r="CB256">
        <v>43892</v>
      </c>
      <c r="CC256">
        <v>43898</v>
      </c>
      <c r="CD256">
        <v>43898</v>
      </c>
      <c r="CH256" s="190"/>
      <c r="CR256" s="190">
        <v>43923</v>
      </c>
      <c r="CT256" t="s">
        <v>2280</v>
      </c>
      <c r="CU256" s="190">
        <v>43901</v>
      </c>
      <c r="CW256" s="190">
        <v>43901</v>
      </c>
      <c r="CX256" s="190">
        <v>43899</v>
      </c>
      <c r="DI256" t="str">
        <f t="shared" si="3"/>
        <v>Y</v>
      </c>
      <c r="DJ256" t="str">
        <f>_xlfn.IFNA(VLOOKUP(C256,'Order Lookup'!A:C,3,FALSE),"Other")</f>
        <v>ORDER</v>
      </c>
    </row>
    <row r="257" spans="1:114" x14ac:dyDescent="0.35">
      <c r="A257" t="s">
        <v>1499</v>
      </c>
      <c r="B257">
        <v>1900592236</v>
      </c>
      <c r="C257" t="s">
        <v>580</v>
      </c>
      <c r="D257" t="s">
        <v>642</v>
      </c>
      <c r="E257" t="s">
        <v>6887</v>
      </c>
      <c r="F257" t="s">
        <v>2221</v>
      </c>
      <c r="G257" s="190">
        <v>43714</v>
      </c>
      <c r="H257" s="190">
        <v>43937</v>
      </c>
      <c r="J257" t="s">
        <v>6925</v>
      </c>
      <c r="L257" t="s">
        <v>5071</v>
      </c>
      <c r="M257" t="s">
        <v>139</v>
      </c>
      <c r="N257" t="s">
        <v>643</v>
      </c>
      <c r="O257" t="s">
        <v>2250</v>
      </c>
      <c r="Q257" s="190">
        <v>43894</v>
      </c>
      <c r="R257" s="190">
        <v>43895</v>
      </c>
      <c r="T257">
        <v>172621</v>
      </c>
      <c r="U257">
        <v>0</v>
      </c>
      <c r="V257">
        <v>71.25</v>
      </c>
      <c r="W257">
        <v>67.33</v>
      </c>
      <c r="X257">
        <v>67.33</v>
      </c>
      <c r="Y257">
        <v>0</v>
      </c>
      <c r="AA257">
        <v>0</v>
      </c>
      <c r="AB257">
        <v>0</v>
      </c>
      <c r="AC257">
        <v>0</v>
      </c>
      <c r="AF257">
        <v>0</v>
      </c>
      <c r="AG257">
        <v>32256</v>
      </c>
      <c r="AH257">
        <v>18.686</v>
      </c>
      <c r="AI257">
        <v>0</v>
      </c>
      <c r="AK257">
        <v>0</v>
      </c>
      <c r="AQ257" t="s">
        <v>650</v>
      </c>
      <c r="AR257">
        <v>43668</v>
      </c>
      <c r="AS257">
        <v>43668</v>
      </c>
      <c r="AT257">
        <v>43689</v>
      </c>
      <c r="AU257">
        <v>43689</v>
      </c>
      <c r="AV257" t="s">
        <v>680</v>
      </c>
      <c r="AY257">
        <v>43688</v>
      </c>
      <c r="AZ257">
        <v>43689</v>
      </c>
      <c r="BF257" t="s">
        <v>2280</v>
      </c>
      <c r="BG257" s="190">
        <v>43726</v>
      </c>
      <c r="BH257" s="190">
        <v>43726</v>
      </c>
      <c r="BI257" s="190">
        <v>43811</v>
      </c>
      <c r="BJ257" s="190">
        <v>43811</v>
      </c>
      <c r="BK257" t="s">
        <v>659</v>
      </c>
      <c r="BL257" s="190">
        <v>43817</v>
      </c>
      <c r="BM257" s="190">
        <v>43817</v>
      </c>
      <c r="BN257" s="190">
        <v>43839</v>
      </c>
      <c r="BO257" s="190">
        <v>43839</v>
      </c>
      <c r="BP257" t="s">
        <v>5951</v>
      </c>
      <c r="BQ257">
        <v>43891</v>
      </c>
      <c r="BR257">
        <v>43891</v>
      </c>
      <c r="BS257">
        <v>43896</v>
      </c>
      <c r="BT257">
        <v>43896</v>
      </c>
      <c r="BU257" t="s">
        <v>490</v>
      </c>
      <c r="BV257" s="190">
        <v>43902</v>
      </c>
      <c r="BX257" s="190">
        <v>43902</v>
      </c>
      <c r="BY257" s="190">
        <v>43902</v>
      </c>
      <c r="BZ257" t="s">
        <v>659</v>
      </c>
      <c r="CA257">
        <v>43896</v>
      </c>
      <c r="CB257">
        <v>43896</v>
      </c>
      <c r="CC257">
        <v>43898</v>
      </c>
      <c r="CD257">
        <v>43898</v>
      </c>
      <c r="CH257" s="190">
        <v>43906</v>
      </c>
      <c r="CR257" s="190">
        <v>43923</v>
      </c>
      <c r="CT257" t="s">
        <v>2280</v>
      </c>
      <c r="CU257" s="190">
        <v>43901</v>
      </c>
      <c r="CW257" s="190">
        <v>43901</v>
      </c>
      <c r="CX257" s="190">
        <v>43899</v>
      </c>
      <c r="DI257" t="str">
        <f t="shared" si="3"/>
        <v>Y</v>
      </c>
      <c r="DJ257" t="str">
        <f>_xlfn.IFNA(VLOOKUP(C257,'Order Lookup'!A:C,3,FALSE),"Other")</f>
        <v>ORDER</v>
      </c>
    </row>
    <row r="258" spans="1:114" x14ac:dyDescent="0.35">
      <c r="A258" t="s">
        <v>1499</v>
      </c>
      <c r="B258">
        <v>1900592235</v>
      </c>
      <c r="C258" t="s">
        <v>580</v>
      </c>
      <c r="D258" t="s">
        <v>642</v>
      </c>
      <c r="E258" t="s">
        <v>6887</v>
      </c>
      <c r="F258" t="s">
        <v>2221</v>
      </c>
      <c r="G258" s="190">
        <v>43714</v>
      </c>
      <c r="H258" s="190">
        <v>43927</v>
      </c>
      <c r="J258" t="s">
        <v>6926</v>
      </c>
      <c r="L258" t="s">
        <v>5071</v>
      </c>
      <c r="M258" t="s">
        <v>139</v>
      </c>
      <c r="N258" t="s">
        <v>643</v>
      </c>
      <c r="O258" t="s">
        <v>2250</v>
      </c>
      <c r="Q258" s="190">
        <v>43720</v>
      </c>
      <c r="R258" s="190">
        <v>43721</v>
      </c>
      <c r="T258">
        <v>35295</v>
      </c>
      <c r="U258">
        <v>0</v>
      </c>
      <c r="V258">
        <v>13.3</v>
      </c>
      <c r="W258">
        <v>23.38</v>
      </c>
      <c r="X258">
        <v>23.38</v>
      </c>
      <c r="Y258">
        <v>0</v>
      </c>
      <c r="AA258">
        <v>0</v>
      </c>
      <c r="AB258">
        <v>0</v>
      </c>
      <c r="AC258">
        <v>0</v>
      </c>
      <c r="AF258">
        <v>0</v>
      </c>
      <c r="AG258">
        <v>5745</v>
      </c>
      <c r="AH258">
        <v>16.277000000000001</v>
      </c>
      <c r="AI258">
        <v>0</v>
      </c>
      <c r="AK258">
        <v>0</v>
      </c>
      <c r="AQ258" t="s">
        <v>650</v>
      </c>
      <c r="AR258" s="190">
        <v>43692</v>
      </c>
      <c r="AS258" s="190">
        <v>43692</v>
      </c>
      <c r="AT258" s="190">
        <v>43692</v>
      </c>
      <c r="AU258" s="190">
        <v>43692</v>
      </c>
      <c r="AV258" t="s">
        <v>680</v>
      </c>
      <c r="AW258" s="190"/>
      <c r="AX258" s="190"/>
      <c r="AY258" s="190">
        <v>43692</v>
      </c>
      <c r="AZ258" s="190">
        <v>43692</v>
      </c>
      <c r="BF258" t="s">
        <v>5950</v>
      </c>
      <c r="BG258" s="190">
        <v>43692</v>
      </c>
      <c r="BH258" s="190">
        <v>43692</v>
      </c>
      <c r="BI258" s="190">
        <v>43700</v>
      </c>
      <c r="BJ258" s="190">
        <v>43700</v>
      </c>
      <c r="BK258" t="s">
        <v>2750</v>
      </c>
      <c r="BL258" s="190">
        <v>43701</v>
      </c>
      <c r="BM258" s="190">
        <v>43701</v>
      </c>
      <c r="BN258" s="190">
        <v>43707</v>
      </c>
      <c r="BO258" s="190">
        <v>43707</v>
      </c>
      <c r="BP258" t="s">
        <v>5950</v>
      </c>
      <c r="BQ258">
        <v>43708</v>
      </c>
      <c r="BR258">
        <v>43708</v>
      </c>
      <c r="BS258">
        <v>43708</v>
      </c>
      <c r="BT258">
        <v>43708</v>
      </c>
      <c r="BU258" t="s">
        <v>490</v>
      </c>
      <c r="BV258" s="190">
        <v>43900</v>
      </c>
      <c r="BX258" s="190">
        <v>43900</v>
      </c>
      <c r="BY258" s="190">
        <v>43899</v>
      </c>
      <c r="BZ258" t="s">
        <v>5950</v>
      </c>
      <c r="CA258" s="190">
        <v>43708</v>
      </c>
      <c r="CB258" s="190">
        <v>43708</v>
      </c>
      <c r="CC258" s="190">
        <v>43708</v>
      </c>
      <c r="CD258" s="190">
        <v>43708</v>
      </c>
      <c r="CH258" s="190">
        <v>43902</v>
      </c>
      <c r="CR258" s="190">
        <v>43923</v>
      </c>
      <c r="CT258" t="s">
        <v>659</v>
      </c>
      <c r="CU258" s="190">
        <v>43899</v>
      </c>
      <c r="CW258" s="190">
        <v>43899</v>
      </c>
      <c r="CX258" s="190">
        <v>43899</v>
      </c>
      <c r="CZ258" s="190"/>
      <c r="DA258" s="190"/>
      <c r="DB258" s="190"/>
      <c r="DC258" s="190"/>
      <c r="DI258" t="str">
        <f t="shared" si="3"/>
        <v>Y</v>
      </c>
      <c r="DJ258" t="str">
        <f>_xlfn.IFNA(VLOOKUP(C258,'Order Lookup'!A:C,3,FALSE),"Other")</f>
        <v>ORDER</v>
      </c>
    </row>
    <row r="259" spans="1:114" x14ac:dyDescent="0.35">
      <c r="A259" t="s">
        <v>1499</v>
      </c>
      <c r="B259">
        <v>1900592239</v>
      </c>
      <c r="C259" t="s">
        <v>580</v>
      </c>
      <c r="D259" t="s">
        <v>642</v>
      </c>
      <c r="E259" t="s">
        <v>6887</v>
      </c>
      <c r="F259" t="s">
        <v>2221</v>
      </c>
      <c r="G259" s="190">
        <v>43714</v>
      </c>
      <c r="H259" s="190">
        <v>43934</v>
      </c>
      <c r="J259" t="s">
        <v>6910</v>
      </c>
      <c r="L259" t="s">
        <v>5071</v>
      </c>
      <c r="M259" t="s">
        <v>139</v>
      </c>
      <c r="N259" t="s">
        <v>643</v>
      </c>
      <c r="O259" t="s">
        <v>2250</v>
      </c>
      <c r="Q259" s="190">
        <v>43720</v>
      </c>
      <c r="R259" s="190">
        <v>43721</v>
      </c>
      <c r="T259">
        <v>44063</v>
      </c>
      <c r="U259">
        <v>0</v>
      </c>
      <c r="V259">
        <v>19.350000000000001</v>
      </c>
      <c r="W259">
        <v>16.47</v>
      </c>
      <c r="X259">
        <v>16.47</v>
      </c>
      <c r="Y259">
        <v>0</v>
      </c>
      <c r="AA259">
        <v>0</v>
      </c>
      <c r="AB259">
        <v>0</v>
      </c>
      <c r="AC259">
        <v>0</v>
      </c>
      <c r="AD259">
        <v>2380</v>
      </c>
      <c r="AE259">
        <v>1900</v>
      </c>
      <c r="AF259">
        <v>0</v>
      </c>
      <c r="AG259">
        <v>7942</v>
      </c>
      <c r="AH259">
        <v>18.024000000000001</v>
      </c>
      <c r="AI259">
        <v>0</v>
      </c>
      <c r="AK259">
        <v>0</v>
      </c>
      <c r="AQ259" t="s">
        <v>650</v>
      </c>
      <c r="AR259">
        <v>43668</v>
      </c>
      <c r="AS259">
        <v>43668</v>
      </c>
      <c r="AT259">
        <v>43689</v>
      </c>
      <c r="AU259">
        <v>43689</v>
      </c>
      <c r="AV259" t="s">
        <v>680</v>
      </c>
      <c r="AY259">
        <v>43686</v>
      </c>
      <c r="AZ259">
        <v>43689</v>
      </c>
      <c r="BF259" t="s">
        <v>5951</v>
      </c>
      <c r="BG259">
        <v>43871</v>
      </c>
      <c r="BH259">
        <v>43871</v>
      </c>
      <c r="BI259">
        <v>43882</v>
      </c>
      <c r="BJ259">
        <v>43882</v>
      </c>
      <c r="BK259" t="s">
        <v>659</v>
      </c>
      <c r="BL259">
        <v>43885</v>
      </c>
      <c r="BM259">
        <v>43885</v>
      </c>
      <c r="BN259">
        <v>43893</v>
      </c>
      <c r="BO259">
        <v>43893</v>
      </c>
      <c r="BP259" t="s">
        <v>659</v>
      </c>
      <c r="BQ259">
        <v>43894</v>
      </c>
      <c r="BR259">
        <v>43894</v>
      </c>
      <c r="BS259">
        <v>43894</v>
      </c>
      <c r="BT259">
        <v>43894</v>
      </c>
      <c r="BU259" t="s">
        <v>490</v>
      </c>
      <c r="BV259" s="190">
        <v>43901</v>
      </c>
      <c r="BX259" s="190">
        <v>43901</v>
      </c>
      <c r="BY259" s="190">
        <v>43900</v>
      </c>
      <c r="BZ259" t="s">
        <v>5951</v>
      </c>
      <c r="CA259">
        <v>43896</v>
      </c>
      <c r="CB259">
        <v>43896</v>
      </c>
      <c r="CC259">
        <v>43896</v>
      </c>
      <c r="CD259">
        <v>43896</v>
      </c>
      <c r="CH259" s="190">
        <v>43903</v>
      </c>
      <c r="CR259" s="190">
        <v>43934</v>
      </c>
      <c r="CS259" s="190"/>
      <c r="CT259" t="s">
        <v>5951</v>
      </c>
      <c r="CU259" s="190">
        <v>43900</v>
      </c>
      <c r="CW259" s="190">
        <v>43900</v>
      </c>
      <c r="CX259" s="190">
        <v>43899</v>
      </c>
      <c r="DI259" t="str">
        <f t="shared" si="3"/>
        <v>Y</v>
      </c>
      <c r="DJ259" t="str">
        <f>_xlfn.IFNA(VLOOKUP(C259,'Order Lookup'!A:C,3,FALSE),"Other")</f>
        <v>ORDER</v>
      </c>
    </row>
    <row r="260" spans="1:114" x14ac:dyDescent="0.35">
      <c r="A260" t="s">
        <v>1499</v>
      </c>
      <c r="B260">
        <v>1900592234</v>
      </c>
      <c r="C260" t="s">
        <v>580</v>
      </c>
      <c r="D260" t="s">
        <v>642</v>
      </c>
      <c r="E260" t="s">
        <v>6887</v>
      </c>
      <c r="F260" t="s">
        <v>2221</v>
      </c>
      <c r="G260" s="190">
        <v>43714</v>
      </c>
      <c r="H260" s="190">
        <v>43936</v>
      </c>
      <c r="J260" t="s">
        <v>6522</v>
      </c>
      <c r="L260" t="s">
        <v>5071</v>
      </c>
      <c r="M260" t="s">
        <v>139</v>
      </c>
      <c r="N260" t="s">
        <v>643</v>
      </c>
      <c r="O260" t="s">
        <v>2250</v>
      </c>
      <c r="Q260" s="190">
        <v>43720</v>
      </c>
      <c r="R260" s="190">
        <v>43721</v>
      </c>
      <c r="T260">
        <v>110570</v>
      </c>
      <c r="U260">
        <v>0</v>
      </c>
      <c r="V260">
        <v>53.37</v>
      </c>
      <c r="W260">
        <v>51.97</v>
      </c>
      <c r="X260">
        <v>51.97</v>
      </c>
      <c r="Y260">
        <v>0</v>
      </c>
      <c r="AA260">
        <v>0</v>
      </c>
      <c r="AB260">
        <v>0</v>
      </c>
      <c r="AC260">
        <v>0</v>
      </c>
      <c r="AF260">
        <v>0</v>
      </c>
      <c r="AG260">
        <v>19692</v>
      </c>
      <c r="AH260">
        <v>17.809999999999999</v>
      </c>
      <c r="AI260">
        <v>0</v>
      </c>
      <c r="AK260">
        <v>0</v>
      </c>
      <c r="AQ260" t="s">
        <v>650</v>
      </c>
      <c r="AR260">
        <v>43668</v>
      </c>
      <c r="AS260">
        <v>43668</v>
      </c>
      <c r="AT260">
        <v>43689</v>
      </c>
      <c r="AU260">
        <v>43689</v>
      </c>
      <c r="AV260" t="s">
        <v>680</v>
      </c>
      <c r="AY260">
        <v>43686</v>
      </c>
      <c r="AZ260">
        <v>43689</v>
      </c>
      <c r="BF260" t="s">
        <v>2280</v>
      </c>
      <c r="BG260">
        <v>43727</v>
      </c>
      <c r="BH260">
        <v>43727</v>
      </c>
      <c r="BI260">
        <v>43880</v>
      </c>
      <c r="BJ260">
        <v>43880</v>
      </c>
      <c r="BK260" t="s">
        <v>5951</v>
      </c>
      <c r="BL260">
        <v>43881</v>
      </c>
      <c r="BM260">
        <v>43881</v>
      </c>
      <c r="BN260">
        <v>43889</v>
      </c>
      <c r="BO260">
        <v>43889</v>
      </c>
      <c r="BP260" t="s">
        <v>659</v>
      </c>
      <c r="BQ260">
        <v>43892</v>
      </c>
      <c r="BR260">
        <v>43892</v>
      </c>
      <c r="BS260">
        <v>43896</v>
      </c>
      <c r="BT260">
        <v>43896</v>
      </c>
      <c r="BU260" t="s">
        <v>490</v>
      </c>
      <c r="BV260" s="190">
        <v>43902</v>
      </c>
      <c r="BX260" s="190">
        <v>43902</v>
      </c>
      <c r="BY260" s="190">
        <v>43902</v>
      </c>
      <c r="BZ260" t="s">
        <v>659</v>
      </c>
      <c r="CA260">
        <v>43898</v>
      </c>
      <c r="CB260">
        <v>43898</v>
      </c>
      <c r="CC260">
        <v>43898</v>
      </c>
      <c r="CD260">
        <v>43898</v>
      </c>
      <c r="CH260" s="190"/>
      <c r="CR260" s="190">
        <v>43923</v>
      </c>
      <c r="CS260" s="190"/>
      <c r="CT260" t="s">
        <v>2280</v>
      </c>
      <c r="CU260" s="190">
        <v>43901</v>
      </c>
      <c r="CW260" s="190">
        <v>43901</v>
      </c>
      <c r="CX260" s="190">
        <v>43899</v>
      </c>
      <c r="DI260" t="str">
        <f t="shared" si="3"/>
        <v>Y</v>
      </c>
      <c r="DJ260" t="str">
        <f>_xlfn.IFNA(VLOOKUP(C260,'Order Lookup'!A:C,3,FALSE),"Other")</f>
        <v>ORDER</v>
      </c>
    </row>
    <row r="261" spans="1:114" x14ac:dyDescent="0.35">
      <c r="A261" t="s">
        <v>1499</v>
      </c>
      <c r="B261">
        <v>1900592238</v>
      </c>
      <c r="C261" t="s">
        <v>580</v>
      </c>
      <c r="D261" t="s">
        <v>642</v>
      </c>
      <c r="E261" t="s">
        <v>6887</v>
      </c>
      <c r="F261" t="s">
        <v>2221</v>
      </c>
      <c r="G261" s="190">
        <v>43714</v>
      </c>
      <c r="H261" s="190">
        <v>43929</v>
      </c>
      <c r="J261" t="s">
        <v>6904</v>
      </c>
      <c r="L261" t="s">
        <v>5071</v>
      </c>
      <c r="M261" t="s">
        <v>139</v>
      </c>
      <c r="N261" t="s">
        <v>643</v>
      </c>
      <c r="O261" t="s">
        <v>2250</v>
      </c>
      <c r="Q261">
        <v>43720</v>
      </c>
      <c r="R261">
        <v>43721</v>
      </c>
      <c r="T261">
        <v>41057</v>
      </c>
      <c r="U261">
        <v>0</v>
      </c>
      <c r="V261">
        <v>19.21</v>
      </c>
      <c r="W261">
        <v>15.67</v>
      </c>
      <c r="X261">
        <v>15.67</v>
      </c>
      <c r="Y261">
        <v>0</v>
      </c>
      <c r="AA261">
        <v>0</v>
      </c>
      <c r="AB261">
        <v>0</v>
      </c>
      <c r="AC261">
        <v>0</v>
      </c>
      <c r="AF261">
        <v>0</v>
      </c>
      <c r="AG261">
        <v>7283</v>
      </c>
      <c r="AH261">
        <v>17.739000000000001</v>
      </c>
      <c r="AI261">
        <v>0</v>
      </c>
      <c r="AK261">
        <v>0</v>
      </c>
      <c r="AQ261" t="s">
        <v>650</v>
      </c>
      <c r="AR261">
        <v>43668</v>
      </c>
      <c r="AS261">
        <v>43668</v>
      </c>
      <c r="AT261">
        <v>43689</v>
      </c>
      <c r="AU261">
        <v>43689</v>
      </c>
      <c r="AV261" t="s">
        <v>680</v>
      </c>
      <c r="AY261">
        <v>43686</v>
      </c>
      <c r="AZ261">
        <v>43689</v>
      </c>
      <c r="BF261" t="s">
        <v>5951</v>
      </c>
      <c r="BG261">
        <v>43871</v>
      </c>
      <c r="BH261">
        <v>43871</v>
      </c>
      <c r="BI261">
        <v>43882</v>
      </c>
      <c r="BJ261">
        <v>43882</v>
      </c>
      <c r="BK261" t="s">
        <v>659</v>
      </c>
      <c r="BL261">
        <v>43885</v>
      </c>
      <c r="BM261">
        <v>43885</v>
      </c>
      <c r="BN261">
        <v>43893</v>
      </c>
      <c r="BO261">
        <v>43893</v>
      </c>
      <c r="BP261" t="s">
        <v>659</v>
      </c>
      <c r="BQ261">
        <v>43894</v>
      </c>
      <c r="BR261">
        <v>43894</v>
      </c>
      <c r="BS261">
        <v>43894</v>
      </c>
      <c r="BT261">
        <v>43894</v>
      </c>
      <c r="BU261" t="s">
        <v>490</v>
      </c>
      <c r="BV261" s="190">
        <v>43901</v>
      </c>
      <c r="BX261" s="190">
        <v>43901</v>
      </c>
      <c r="BY261" s="190">
        <v>43900</v>
      </c>
      <c r="BZ261" t="s">
        <v>5951</v>
      </c>
      <c r="CA261">
        <v>43896</v>
      </c>
      <c r="CB261">
        <v>43896</v>
      </c>
      <c r="CC261">
        <v>43896</v>
      </c>
      <c r="CD261">
        <v>43896</v>
      </c>
      <c r="CH261" s="190">
        <v>43903</v>
      </c>
      <c r="CR261" s="190">
        <v>43929</v>
      </c>
      <c r="CS261" s="190"/>
      <c r="CT261" t="s">
        <v>5951</v>
      </c>
      <c r="CU261" s="190">
        <v>43900</v>
      </c>
      <c r="CW261" s="190">
        <v>43900</v>
      </c>
      <c r="CX261" s="190">
        <v>43899</v>
      </c>
      <c r="DI261" t="str">
        <f t="shared" si="3"/>
        <v>Y</v>
      </c>
      <c r="DJ261" t="str">
        <f>_xlfn.IFNA(VLOOKUP(C261,'Order Lookup'!A:C,3,FALSE),"Other")</f>
        <v>ORDER</v>
      </c>
    </row>
    <row r="262" spans="1:114" x14ac:dyDescent="0.35">
      <c r="A262" t="s">
        <v>5708</v>
      </c>
      <c r="B262">
        <v>1804647106</v>
      </c>
      <c r="C262" t="s">
        <v>580</v>
      </c>
      <c r="D262" t="s">
        <v>642</v>
      </c>
      <c r="E262" t="s">
        <v>6678</v>
      </c>
      <c r="F262" t="s">
        <v>2221</v>
      </c>
      <c r="G262" s="190">
        <v>43776</v>
      </c>
      <c r="H262" s="190">
        <v>43906</v>
      </c>
      <c r="K262" t="s">
        <v>279</v>
      </c>
      <c r="L262" t="s">
        <v>4</v>
      </c>
      <c r="M262" t="s">
        <v>139</v>
      </c>
      <c r="N262" t="s">
        <v>643</v>
      </c>
      <c r="O262" t="s">
        <v>2250</v>
      </c>
      <c r="Q262" s="190">
        <v>43833</v>
      </c>
      <c r="R262" s="190">
        <v>43836</v>
      </c>
      <c r="T262">
        <v>455312</v>
      </c>
      <c r="U262">
        <v>455312</v>
      </c>
      <c r="V262">
        <v>138.62</v>
      </c>
      <c r="W262">
        <v>54.83</v>
      </c>
      <c r="X262">
        <v>54.83</v>
      </c>
      <c r="Y262">
        <v>0</v>
      </c>
      <c r="AA262">
        <v>0</v>
      </c>
      <c r="AB262">
        <v>0</v>
      </c>
      <c r="AC262">
        <v>0</v>
      </c>
      <c r="AD262">
        <v>79680</v>
      </c>
      <c r="AE262">
        <v>79680</v>
      </c>
      <c r="AF262">
        <v>0</v>
      </c>
      <c r="AG262">
        <v>90910</v>
      </c>
      <c r="AH262">
        <v>19.966999999999999</v>
      </c>
      <c r="AI262">
        <v>342073.27</v>
      </c>
      <c r="AJ262">
        <v>75.129000000000005</v>
      </c>
      <c r="AK262">
        <v>0</v>
      </c>
      <c r="AQ262" t="s">
        <v>602</v>
      </c>
      <c r="AR262" s="190">
        <v>43790</v>
      </c>
      <c r="AS262" s="190">
        <v>43790</v>
      </c>
      <c r="AT262" s="190">
        <v>43822</v>
      </c>
      <c r="AU262">
        <v>43822</v>
      </c>
      <c r="AV262" t="s">
        <v>691</v>
      </c>
      <c r="AW262" s="190"/>
      <c r="AX262" s="190"/>
      <c r="AY262" s="190">
        <v>43819</v>
      </c>
      <c r="AZ262">
        <v>43819</v>
      </c>
      <c r="BA262" t="s">
        <v>1517</v>
      </c>
      <c r="BB262" s="190"/>
      <c r="BC262" s="190"/>
      <c r="BD262" s="190">
        <v>43820</v>
      </c>
      <c r="BF262" t="s">
        <v>688</v>
      </c>
      <c r="BG262" s="190">
        <v>43832</v>
      </c>
      <c r="BH262" s="190">
        <v>43832</v>
      </c>
      <c r="BI262" s="190">
        <v>43852</v>
      </c>
      <c r="BJ262" s="190">
        <v>43852</v>
      </c>
      <c r="BK262" t="s">
        <v>1490</v>
      </c>
      <c r="BL262" s="190">
        <v>43853</v>
      </c>
      <c r="BM262" s="190">
        <v>43853</v>
      </c>
      <c r="BN262" s="190">
        <v>43887</v>
      </c>
      <c r="BO262" s="190">
        <v>43887</v>
      </c>
      <c r="BP262" t="s">
        <v>688</v>
      </c>
      <c r="BQ262">
        <v>43888</v>
      </c>
      <c r="BR262">
        <v>43888</v>
      </c>
      <c r="BS262">
        <v>43890</v>
      </c>
      <c r="BT262">
        <v>43890</v>
      </c>
      <c r="BU262" t="s">
        <v>490</v>
      </c>
      <c r="BV262" s="190">
        <v>43894</v>
      </c>
      <c r="BX262" s="190">
        <v>43894</v>
      </c>
      <c r="BY262" s="190">
        <v>43894</v>
      </c>
      <c r="BZ262" t="s">
        <v>688</v>
      </c>
      <c r="CA262" s="190">
        <v>43893</v>
      </c>
      <c r="CB262" s="190">
        <v>43893</v>
      </c>
      <c r="CC262" s="190">
        <v>43893</v>
      </c>
      <c r="CD262" s="190">
        <v>43893</v>
      </c>
      <c r="CH262" s="190">
        <v>43899</v>
      </c>
      <c r="CJ262" t="s">
        <v>493</v>
      </c>
      <c r="CR262" s="190">
        <v>43914</v>
      </c>
      <c r="CS262">
        <v>43914</v>
      </c>
      <c r="CT262" t="s">
        <v>688</v>
      </c>
      <c r="CU262" s="190">
        <v>43893</v>
      </c>
      <c r="CW262" s="190">
        <v>43893</v>
      </c>
      <c r="CX262" s="190">
        <v>43893</v>
      </c>
      <c r="CY262" t="s">
        <v>1691</v>
      </c>
      <c r="CZ262" s="190"/>
      <c r="DA262" s="190"/>
      <c r="DB262" s="190"/>
      <c r="DI262" t="str">
        <f t="shared" si="3"/>
        <v>Y</v>
      </c>
      <c r="DJ262" t="str">
        <f>_xlfn.IFNA(VLOOKUP(C262,'Order Lookup'!A:C,3,FALSE),"Other")</f>
        <v>ORDER</v>
      </c>
    </row>
    <row r="263" spans="1:114" x14ac:dyDescent="0.35">
      <c r="A263" t="s">
        <v>657</v>
      </c>
      <c r="B263">
        <v>1900874017</v>
      </c>
      <c r="C263" t="s">
        <v>580</v>
      </c>
      <c r="D263" t="s">
        <v>642</v>
      </c>
      <c r="E263" t="s">
        <v>6666</v>
      </c>
      <c r="F263" t="s">
        <v>2221</v>
      </c>
      <c r="G263" s="190">
        <v>43788</v>
      </c>
      <c r="H263" s="190">
        <v>43920</v>
      </c>
      <c r="J263" t="s">
        <v>6927</v>
      </c>
      <c r="L263" t="s">
        <v>139</v>
      </c>
      <c r="M263" t="s">
        <v>139</v>
      </c>
      <c r="N263" t="s">
        <v>643</v>
      </c>
      <c r="O263" t="s">
        <v>2250</v>
      </c>
      <c r="Q263" s="190">
        <v>43852</v>
      </c>
      <c r="R263" s="190">
        <v>43853</v>
      </c>
      <c r="T263">
        <v>1250</v>
      </c>
      <c r="U263">
        <v>1250</v>
      </c>
      <c r="V263">
        <v>0.35</v>
      </c>
      <c r="W263">
        <v>0.39</v>
      </c>
      <c r="X263">
        <v>0.39</v>
      </c>
      <c r="Y263">
        <v>0</v>
      </c>
      <c r="AA263">
        <v>0</v>
      </c>
      <c r="AB263">
        <v>0</v>
      </c>
      <c r="AC263">
        <v>0</v>
      </c>
      <c r="AF263">
        <v>0</v>
      </c>
      <c r="AG263">
        <v>275</v>
      </c>
      <c r="AH263">
        <v>22</v>
      </c>
      <c r="AI263">
        <v>0</v>
      </c>
      <c r="AK263">
        <v>0</v>
      </c>
      <c r="AQ263" t="s">
        <v>1696</v>
      </c>
      <c r="AR263">
        <v>43836</v>
      </c>
      <c r="AS263">
        <v>43836</v>
      </c>
      <c r="AT263">
        <v>43840</v>
      </c>
      <c r="AU263">
        <v>43840</v>
      </c>
      <c r="BF263" t="s">
        <v>6525</v>
      </c>
      <c r="BG263" s="190">
        <v>43836</v>
      </c>
      <c r="BH263" s="190">
        <v>43836</v>
      </c>
      <c r="BI263" s="190">
        <v>43838</v>
      </c>
      <c r="BJ263" s="190">
        <v>43838</v>
      </c>
      <c r="BK263" t="s">
        <v>2280</v>
      </c>
      <c r="BL263">
        <v>43838</v>
      </c>
      <c r="BM263">
        <v>43838</v>
      </c>
      <c r="BN263">
        <v>43840</v>
      </c>
      <c r="BO263">
        <v>43840</v>
      </c>
      <c r="BP263" t="s">
        <v>2280</v>
      </c>
      <c r="BQ263">
        <v>43843</v>
      </c>
      <c r="BR263">
        <v>43843</v>
      </c>
      <c r="BS263">
        <v>43844</v>
      </c>
      <c r="BT263">
        <v>43844</v>
      </c>
      <c r="BU263" t="s">
        <v>490</v>
      </c>
      <c r="BV263" s="190">
        <v>43888</v>
      </c>
      <c r="BX263" s="190">
        <v>43888</v>
      </c>
      <c r="BY263" s="190">
        <v>43886</v>
      </c>
      <c r="BZ263" t="s">
        <v>659</v>
      </c>
      <c r="CA263">
        <v>43878</v>
      </c>
      <c r="CB263">
        <v>43878</v>
      </c>
      <c r="CC263">
        <v>43885</v>
      </c>
      <c r="CD263">
        <v>43885</v>
      </c>
      <c r="CH263" s="190">
        <v>43889</v>
      </c>
      <c r="CR263" s="190">
        <v>43920</v>
      </c>
      <c r="CT263" t="s">
        <v>6525</v>
      </c>
      <c r="CU263" s="190">
        <v>43887</v>
      </c>
      <c r="CW263" s="190">
        <v>43887</v>
      </c>
      <c r="CX263" s="190">
        <v>43885</v>
      </c>
      <c r="DI263" t="str">
        <f t="shared" si="3"/>
        <v>Y</v>
      </c>
      <c r="DJ263" t="str">
        <f>_xlfn.IFNA(VLOOKUP(C263,'Order Lookup'!A:C,3,FALSE),"Other")</f>
        <v>ORDER</v>
      </c>
    </row>
    <row r="264" spans="1:114" x14ac:dyDescent="0.35">
      <c r="A264" t="s">
        <v>657</v>
      </c>
      <c r="B264">
        <v>1900874014</v>
      </c>
      <c r="C264" t="s">
        <v>580</v>
      </c>
      <c r="D264" t="s">
        <v>642</v>
      </c>
      <c r="E264" t="s">
        <v>6666</v>
      </c>
      <c r="F264" t="s">
        <v>2221</v>
      </c>
      <c r="G264" s="190">
        <v>43788</v>
      </c>
      <c r="H264" s="190">
        <v>43920</v>
      </c>
      <c r="J264" t="s">
        <v>6928</v>
      </c>
      <c r="L264" t="s">
        <v>139</v>
      </c>
      <c r="M264" t="s">
        <v>139</v>
      </c>
      <c r="N264" t="s">
        <v>643</v>
      </c>
      <c r="O264" t="s">
        <v>2250</v>
      </c>
      <c r="Q264" s="190">
        <v>43852</v>
      </c>
      <c r="R264" s="190">
        <v>43853</v>
      </c>
      <c r="T264">
        <v>57028</v>
      </c>
      <c r="U264">
        <v>57028</v>
      </c>
      <c r="V264">
        <v>13.8</v>
      </c>
      <c r="W264">
        <v>6.37</v>
      </c>
      <c r="X264">
        <v>6.37</v>
      </c>
      <c r="Y264">
        <v>0</v>
      </c>
      <c r="AA264">
        <v>0</v>
      </c>
      <c r="AB264">
        <v>0</v>
      </c>
      <c r="AC264">
        <v>0</v>
      </c>
      <c r="AF264">
        <v>0</v>
      </c>
      <c r="AG264">
        <v>10839</v>
      </c>
      <c r="AH264">
        <v>19.006</v>
      </c>
      <c r="AI264">
        <v>0</v>
      </c>
      <c r="AK264">
        <v>0</v>
      </c>
      <c r="AQ264" t="s">
        <v>1696</v>
      </c>
      <c r="AR264">
        <v>43836</v>
      </c>
      <c r="AS264">
        <v>43836</v>
      </c>
      <c r="AT264">
        <v>43840</v>
      </c>
      <c r="AU264">
        <v>43840</v>
      </c>
      <c r="BF264" t="s">
        <v>6525</v>
      </c>
      <c r="BG264" s="190">
        <v>43822</v>
      </c>
      <c r="BH264" s="190">
        <v>43822</v>
      </c>
      <c r="BI264" s="190">
        <v>43826</v>
      </c>
      <c r="BJ264" s="190">
        <v>43826</v>
      </c>
      <c r="BK264" t="s">
        <v>2280</v>
      </c>
      <c r="BL264" s="190">
        <v>43836</v>
      </c>
      <c r="BM264" s="190">
        <v>43836</v>
      </c>
      <c r="BN264" s="190">
        <v>43840</v>
      </c>
      <c r="BO264" s="190">
        <v>43840</v>
      </c>
      <c r="BP264" t="s">
        <v>2280</v>
      </c>
      <c r="BQ264">
        <v>43843</v>
      </c>
      <c r="BR264">
        <v>43843</v>
      </c>
      <c r="BS264">
        <v>43844</v>
      </c>
      <c r="BT264">
        <v>43844</v>
      </c>
      <c r="BU264" t="s">
        <v>490</v>
      </c>
      <c r="BV264" s="190">
        <v>43888</v>
      </c>
      <c r="BX264" s="190">
        <v>43888</v>
      </c>
      <c r="BY264">
        <v>43886</v>
      </c>
      <c r="BZ264" t="s">
        <v>659</v>
      </c>
      <c r="CA264">
        <v>43878</v>
      </c>
      <c r="CB264">
        <v>43847</v>
      </c>
      <c r="CC264">
        <v>43885</v>
      </c>
      <c r="CD264">
        <v>43885</v>
      </c>
      <c r="CH264">
        <v>43889</v>
      </c>
      <c r="CR264" s="190">
        <v>43920</v>
      </c>
      <c r="CT264" t="s">
        <v>6525</v>
      </c>
      <c r="CU264" s="190">
        <v>43887</v>
      </c>
      <c r="CW264" s="190">
        <v>43887</v>
      </c>
      <c r="CX264" s="190">
        <v>43885</v>
      </c>
      <c r="DI264" t="str">
        <f t="shared" si="3"/>
        <v>Y</v>
      </c>
      <c r="DJ264" t="str">
        <f>_xlfn.IFNA(VLOOKUP(C264,'Order Lookup'!A:C,3,FALSE),"Other")</f>
        <v>ORDER</v>
      </c>
    </row>
    <row r="265" spans="1:114" x14ac:dyDescent="0.35">
      <c r="A265" t="s">
        <v>657</v>
      </c>
      <c r="B265">
        <v>1900874016</v>
      </c>
      <c r="C265" t="s">
        <v>580</v>
      </c>
      <c r="D265" t="s">
        <v>642</v>
      </c>
      <c r="E265" t="s">
        <v>6666</v>
      </c>
      <c r="F265" t="s">
        <v>2221</v>
      </c>
      <c r="G265" s="190">
        <v>43788</v>
      </c>
      <c r="H265">
        <v>43920</v>
      </c>
      <c r="J265" t="s">
        <v>6929</v>
      </c>
      <c r="L265" t="s">
        <v>139</v>
      </c>
      <c r="M265" t="s">
        <v>139</v>
      </c>
      <c r="N265" t="s">
        <v>643</v>
      </c>
      <c r="O265" t="s">
        <v>2250</v>
      </c>
      <c r="Q265">
        <v>43852</v>
      </c>
      <c r="R265">
        <v>43853</v>
      </c>
      <c r="T265">
        <v>6379</v>
      </c>
      <c r="U265">
        <v>6379</v>
      </c>
      <c r="V265">
        <v>3.08</v>
      </c>
      <c r="W265">
        <v>2.0299999999999998</v>
      </c>
      <c r="X265">
        <v>2.0299999999999998</v>
      </c>
      <c r="Y265">
        <v>0</v>
      </c>
      <c r="AA265">
        <v>0</v>
      </c>
      <c r="AB265">
        <v>0</v>
      </c>
      <c r="AC265">
        <v>0</v>
      </c>
      <c r="AF265">
        <v>0</v>
      </c>
      <c r="AG265">
        <v>1231</v>
      </c>
      <c r="AH265">
        <v>19.297999999999998</v>
      </c>
      <c r="AI265">
        <v>0</v>
      </c>
      <c r="AK265">
        <v>0</v>
      </c>
      <c r="AQ265" t="s">
        <v>1696</v>
      </c>
      <c r="AR265">
        <v>43836</v>
      </c>
      <c r="AS265">
        <v>43840</v>
      </c>
      <c r="AT265">
        <v>43840</v>
      </c>
      <c r="AU265">
        <v>43840</v>
      </c>
      <c r="BF265" t="s">
        <v>6525</v>
      </c>
      <c r="BG265" s="190">
        <v>43822</v>
      </c>
      <c r="BH265">
        <v>43822</v>
      </c>
      <c r="BI265" s="190">
        <v>43826</v>
      </c>
      <c r="BJ265">
        <v>43826</v>
      </c>
      <c r="BK265" t="s">
        <v>2280</v>
      </c>
      <c r="BL265" s="190">
        <v>43836</v>
      </c>
      <c r="BM265">
        <v>43836</v>
      </c>
      <c r="BN265" s="190">
        <v>43840</v>
      </c>
      <c r="BO265">
        <v>43840</v>
      </c>
      <c r="BP265" t="s">
        <v>2280</v>
      </c>
      <c r="BQ265">
        <v>43843</v>
      </c>
      <c r="BR265">
        <v>43843</v>
      </c>
      <c r="BS265">
        <v>43844</v>
      </c>
      <c r="BT265">
        <v>43844</v>
      </c>
      <c r="BU265" t="s">
        <v>490</v>
      </c>
      <c r="BV265" s="190">
        <v>43888</v>
      </c>
      <c r="BX265" s="190">
        <v>43888</v>
      </c>
      <c r="BY265" s="190">
        <v>43886</v>
      </c>
      <c r="BZ265" t="s">
        <v>659</v>
      </c>
      <c r="CA265">
        <v>43878</v>
      </c>
      <c r="CB265">
        <v>43878</v>
      </c>
      <c r="CC265">
        <v>43885</v>
      </c>
      <c r="CD265">
        <v>43885</v>
      </c>
      <c r="CH265" s="190">
        <v>43889</v>
      </c>
      <c r="CR265" s="190">
        <v>43920</v>
      </c>
      <c r="CS265" s="190"/>
      <c r="CT265" t="s">
        <v>6525</v>
      </c>
      <c r="CU265" s="190">
        <v>43887</v>
      </c>
      <c r="CW265" s="190">
        <v>43887</v>
      </c>
      <c r="CX265" s="190">
        <v>43885</v>
      </c>
      <c r="DI265" t="str">
        <f t="shared" si="3"/>
        <v>Y</v>
      </c>
      <c r="DJ265" t="str">
        <f>_xlfn.IFNA(VLOOKUP(C265,'Order Lookup'!A:C,3,FALSE),"Other")</f>
        <v>ORDER</v>
      </c>
    </row>
    <row r="266" spans="1:114" x14ac:dyDescent="0.35">
      <c r="A266" t="s">
        <v>657</v>
      </c>
      <c r="B266">
        <v>1900874015</v>
      </c>
      <c r="C266" t="s">
        <v>580</v>
      </c>
      <c r="D266" t="s">
        <v>642</v>
      </c>
      <c r="E266" t="s">
        <v>6666</v>
      </c>
      <c r="F266" t="s">
        <v>2221</v>
      </c>
      <c r="G266" s="190">
        <v>43788</v>
      </c>
      <c r="H266" s="190">
        <v>43920</v>
      </c>
      <c r="J266" t="s">
        <v>6930</v>
      </c>
      <c r="L266" t="s">
        <v>139</v>
      </c>
      <c r="M266" t="s">
        <v>139</v>
      </c>
      <c r="N266" t="s">
        <v>643</v>
      </c>
      <c r="O266" t="s">
        <v>2250</v>
      </c>
      <c r="Q266">
        <v>43852</v>
      </c>
      <c r="R266">
        <v>43853</v>
      </c>
      <c r="T266">
        <v>6379</v>
      </c>
      <c r="U266">
        <v>6379</v>
      </c>
      <c r="V266">
        <v>3.08</v>
      </c>
      <c r="W266">
        <v>1.1000000000000001</v>
      </c>
      <c r="X266">
        <v>1.1000000000000001</v>
      </c>
      <c r="Y266">
        <v>0</v>
      </c>
      <c r="AA266">
        <v>0</v>
      </c>
      <c r="AB266">
        <v>0</v>
      </c>
      <c r="AC266">
        <v>0</v>
      </c>
      <c r="AF266">
        <v>0</v>
      </c>
      <c r="AG266">
        <v>1231</v>
      </c>
      <c r="AH266">
        <v>19.297999999999998</v>
      </c>
      <c r="AI266">
        <v>0</v>
      </c>
      <c r="AK266">
        <v>0</v>
      </c>
      <c r="AQ266" t="s">
        <v>1696</v>
      </c>
      <c r="AR266">
        <v>43836</v>
      </c>
      <c r="AS266">
        <v>43836</v>
      </c>
      <c r="AT266">
        <v>43840</v>
      </c>
      <c r="AU266">
        <v>43840</v>
      </c>
      <c r="BF266" t="s">
        <v>6525</v>
      </c>
      <c r="BG266">
        <v>43822</v>
      </c>
      <c r="BH266">
        <v>43822</v>
      </c>
      <c r="BI266">
        <v>43826</v>
      </c>
      <c r="BJ266">
        <v>43826</v>
      </c>
      <c r="BK266" t="s">
        <v>2280</v>
      </c>
      <c r="BL266">
        <v>43836</v>
      </c>
      <c r="BM266">
        <v>43836</v>
      </c>
      <c r="BN266">
        <v>43840</v>
      </c>
      <c r="BO266">
        <v>43840</v>
      </c>
      <c r="BP266" t="s">
        <v>2280</v>
      </c>
      <c r="BQ266">
        <v>43843</v>
      </c>
      <c r="BR266">
        <v>43843</v>
      </c>
      <c r="BS266">
        <v>43844</v>
      </c>
      <c r="BT266">
        <v>43844</v>
      </c>
      <c r="BU266" t="s">
        <v>490</v>
      </c>
      <c r="BV266" s="190">
        <v>43888</v>
      </c>
      <c r="BX266" s="190">
        <v>43888</v>
      </c>
      <c r="BY266" s="190">
        <v>43886</v>
      </c>
      <c r="BZ266" t="s">
        <v>659</v>
      </c>
      <c r="CA266">
        <v>43878</v>
      </c>
      <c r="CB266">
        <v>43878</v>
      </c>
      <c r="CC266">
        <v>43885</v>
      </c>
      <c r="CD266">
        <v>43885</v>
      </c>
      <c r="CH266" s="190">
        <v>43889</v>
      </c>
      <c r="CR266" s="190">
        <v>43920</v>
      </c>
      <c r="CS266" s="190"/>
      <c r="CT266" t="s">
        <v>6525</v>
      </c>
      <c r="CU266" s="190">
        <v>43887</v>
      </c>
      <c r="CW266" s="190">
        <v>43887</v>
      </c>
      <c r="CX266" s="190">
        <v>43885</v>
      </c>
      <c r="DI266" t="str">
        <f t="shared" si="3"/>
        <v>Y</v>
      </c>
      <c r="DJ266" t="str">
        <f>_xlfn.IFNA(VLOOKUP(C266,'Order Lookup'!A:C,3,FALSE),"Other")</f>
        <v>ORDER</v>
      </c>
    </row>
    <row r="267" spans="1:114" x14ac:dyDescent="0.35">
      <c r="A267" t="s">
        <v>657</v>
      </c>
      <c r="B267">
        <v>1900874018</v>
      </c>
      <c r="C267" t="s">
        <v>580</v>
      </c>
      <c r="D267" t="s">
        <v>642</v>
      </c>
      <c r="E267" t="s">
        <v>6666</v>
      </c>
      <c r="F267" t="s">
        <v>2221</v>
      </c>
      <c r="G267" s="190">
        <v>43788</v>
      </c>
      <c r="H267" s="190">
        <v>43917</v>
      </c>
      <c r="J267" t="s">
        <v>6931</v>
      </c>
      <c r="L267" t="s">
        <v>139</v>
      </c>
      <c r="M267" t="s">
        <v>139</v>
      </c>
      <c r="N267" t="s">
        <v>643</v>
      </c>
      <c r="O267" t="s">
        <v>2250</v>
      </c>
      <c r="Q267" s="190">
        <v>43852</v>
      </c>
      <c r="R267" s="190">
        <v>43853</v>
      </c>
      <c r="T267">
        <v>500</v>
      </c>
      <c r="U267">
        <v>500</v>
      </c>
      <c r="V267">
        <v>0.25</v>
      </c>
      <c r="W267">
        <v>2.17</v>
      </c>
      <c r="X267">
        <v>2.17</v>
      </c>
      <c r="Y267">
        <v>0</v>
      </c>
      <c r="AA267">
        <v>0</v>
      </c>
      <c r="AB267">
        <v>0</v>
      </c>
      <c r="AC267">
        <v>0</v>
      </c>
      <c r="AF267">
        <v>0</v>
      </c>
      <c r="AG267">
        <v>0</v>
      </c>
      <c r="AI267">
        <v>-163.33000000000001</v>
      </c>
      <c r="AK267">
        <v>0</v>
      </c>
      <c r="AQ267" t="s">
        <v>1696</v>
      </c>
      <c r="AR267">
        <v>43836</v>
      </c>
      <c r="AS267">
        <v>43836</v>
      </c>
      <c r="AT267">
        <v>43840</v>
      </c>
      <c r="AU267">
        <v>43840</v>
      </c>
      <c r="BF267" t="s">
        <v>6525</v>
      </c>
      <c r="BG267" s="190">
        <v>43801</v>
      </c>
      <c r="BH267" s="190">
        <v>43801</v>
      </c>
      <c r="BI267" s="190">
        <v>43805</v>
      </c>
      <c r="BJ267" s="190">
        <v>43805</v>
      </c>
      <c r="BK267" t="s">
        <v>2280</v>
      </c>
      <c r="BL267" s="190">
        <v>43808</v>
      </c>
      <c r="BM267" s="190">
        <v>43808</v>
      </c>
      <c r="BN267" s="190">
        <v>43810</v>
      </c>
      <c r="BO267" s="190">
        <v>43810</v>
      </c>
      <c r="BP267" t="s">
        <v>2280</v>
      </c>
      <c r="BQ267">
        <v>43811</v>
      </c>
      <c r="BR267">
        <v>43811</v>
      </c>
      <c r="BS267">
        <v>43812</v>
      </c>
      <c r="BT267">
        <v>43812</v>
      </c>
      <c r="BU267" t="s">
        <v>490</v>
      </c>
      <c r="BV267" s="190">
        <v>43888</v>
      </c>
      <c r="BX267" s="190">
        <v>43888</v>
      </c>
      <c r="BY267" s="190">
        <v>43887</v>
      </c>
      <c r="BZ267" t="s">
        <v>659</v>
      </c>
      <c r="CA267" s="190">
        <v>43878</v>
      </c>
      <c r="CB267" s="190">
        <v>43878</v>
      </c>
      <c r="CC267" s="190">
        <v>43885</v>
      </c>
      <c r="CD267" s="190">
        <v>43885</v>
      </c>
      <c r="CH267" s="190">
        <v>43892</v>
      </c>
      <c r="CR267" s="190">
        <v>43917</v>
      </c>
      <c r="CS267" s="190"/>
      <c r="CT267" t="s">
        <v>6525</v>
      </c>
      <c r="CU267" s="190">
        <v>43887</v>
      </c>
      <c r="CW267" s="190">
        <v>43887</v>
      </c>
      <c r="CX267" s="190">
        <v>43886</v>
      </c>
      <c r="DI267" t="str">
        <f t="shared" si="3"/>
        <v>Y</v>
      </c>
      <c r="DJ267" t="str">
        <f>_xlfn.IFNA(VLOOKUP(C267,'Order Lookup'!A:C,3,FALSE),"Other")</f>
        <v>ORDER</v>
      </c>
    </row>
    <row r="268" spans="1:114" x14ac:dyDescent="0.35">
      <c r="A268" t="s">
        <v>657</v>
      </c>
      <c r="B268">
        <v>1900874013</v>
      </c>
      <c r="C268" t="s">
        <v>580</v>
      </c>
      <c r="D268" t="s">
        <v>642</v>
      </c>
      <c r="E268" t="s">
        <v>6666</v>
      </c>
      <c r="F268" t="s">
        <v>2221</v>
      </c>
      <c r="G268" s="190">
        <v>43788</v>
      </c>
      <c r="H268">
        <v>43916</v>
      </c>
      <c r="J268" t="s">
        <v>6932</v>
      </c>
      <c r="L268" t="s">
        <v>139</v>
      </c>
      <c r="M268" t="s">
        <v>139</v>
      </c>
      <c r="N268" t="s">
        <v>643</v>
      </c>
      <c r="O268" t="s">
        <v>2250</v>
      </c>
      <c r="Q268">
        <v>43852</v>
      </c>
      <c r="R268">
        <v>43853</v>
      </c>
      <c r="T268">
        <v>175237</v>
      </c>
      <c r="U268">
        <v>175237</v>
      </c>
      <c r="V268">
        <v>102.14</v>
      </c>
      <c r="W268">
        <v>102.62</v>
      </c>
      <c r="X268">
        <v>102.62</v>
      </c>
      <c r="Y268">
        <v>0</v>
      </c>
      <c r="AA268">
        <v>0</v>
      </c>
      <c r="AB268">
        <v>0</v>
      </c>
      <c r="AC268">
        <v>0</v>
      </c>
      <c r="AF268">
        <v>0</v>
      </c>
      <c r="AG268">
        <v>34897</v>
      </c>
      <c r="AH268">
        <v>19.914000000000001</v>
      </c>
      <c r="AI268">
        <v>6811.42</v>
      </c>
      <c r="AJ268">
        <v>3.887</v>
      </c>
      <c r="AK268">
        <v>0</v>
      </c>
      <c r="AQ268" t="s">
        <v>1696</v>
      </c>
      <c r="AR268">
        <v>43836</v>
      </c>
      <c r="AS268">
        <v>43836</v>
      </c>
      <c r="AT268">
        <v>43840</v>
      </c>
      <c r="AU268">
        <v>43840</v>
      </c>
      <c r="BF268" t="s">
        <v>6525</v>
      </c>
      <c r="BG268">
        <v>43815</v>
      </c>
      <c r="BH268">
        <v>43815</v>
      </c>
      <c r="BI268">
        <v>43819</v>
      </c>
      <c r="BJ268">
        <v>43819</v>
      </c>
      <c r="BK268" t="s">
        <v>2280</v>
      </c>
      <c r="BL268">
        <v>43822</v>
      </c>
      <c r="BM268">
        <v>43822</v>
      </c>
      <c r="BN268">
        <v>43826</v>
      </c>
      <c r="BO268">
        <v>43826</v>
      </c>
      <c r="BP268" t="s">
        <v>2280</v>
      </c>
      <c r="BQ268">
        <v>43829</v>
      </c>
      <c r="BR268">
        <v>43829</v>
      </c>
      <c r="BS268">
        <v>43830</v>
      </c>
      <c r="BT268">
        <v>43830</v>
      </c>
      <c r="BU268" t="s">
        <v>490</v>
      </c>
      <c r="BV268" s="190">
        <v>43888</v>
      </c>
      <c r="BX268" s="190">
        <v>43888</v>
      </c>
      <c r="BY268" s="190">
        <v>43886</v>
      </c>
      <c r="BZ268" t="s">
        <v>659</v>
      </c>
      <c r="CA268">
        <v>43881</v>
      </c>
      <c r="CB268">
        <v>43881</v>
      </c>
      <c r="CC268">
        <v>43885</v>
      </c>
      <c r="CD268">
        <v>43885</v>
      </c>
      <c r="CH268">
        <v>43889</v>
      </c>
      <c r="CR268" s="190">
        <v>43916</v>
      </c>
      <c r="CS268" s="190">
        <v>43917</v>
      </c>
      <c r="CT268" t="s">
        <v>6525</v>
      </c>
      <c r="CU268" s="190">
        <v>43887</v>
      </c>
      <c r="CW268" s="190">
        <v>43887</v>
      </c>
      <c r="CX268" s="190">
        <v>43885</v>
      </c>
      <c r="DI268" t="str">
        <f t="shared" si="3"/>
        <v>Y</v>
      </c>
      <c r="DJ268" t="str">
        <f>_xlfn.IFNA(VLOOKUP(C268,'Order Lookup'!A:C,3,FALSE),"Other")</f>
        <v>ORDER</v>
      </c>
    </row>
    <row r="269" spans="1:114" x14ac:dyDescent="0.35">
      <c r="A269" t="s">
        <v>1499</v>
      </c>
      <c r="B269">
        <v>1702635629</v>
      </c>
      <c r="C269" t="s">
        <v>520</v>
      </c>
      <c r="D269" t="s">
        <v>642</v>
      </c>
      <c r="E269" t="s">
        <v>5949</v>
      </c>
      <c r="F269" t="s">
        <v>2224</v>
      </c>
      <c r="G269" s="190">
        <v>43888</v>
      </c>
      <c r="H269">
        <v>43893</v>
      </c>
      <c r="J269" t="s">
        <v>6933</v>
      </c>
      <c r="L269" t="s">
        <v>139</v>
      </c>
      <c r="M269" t="s">
        <v>139</v>
      </c>
      <c r="N269" t="s">
        <v>643</v>
      </c>
      <c r="O269" t="s">
        <v>2250</v>
      </c>
      <c r="S269">
        <v>43910</v>
      </c>
      <c r="T269">
        <v>0</v>
      </c>
      <c r="U269">
        <v>0</v>
      </c>
      <c r="V269">
        <v>0</v>
      </c>
      <c r="W269">
        <v>0.12</v>
      </c>
      <c r="X269">
        <v>0.12</v>
      </c>
      <c r="Y269">
        <v>0</v>
      </c>
      <c r="AA269">
        <v>0</v>
      </c>
      <c r="AB269">
        <v>0</v>
      </c>
      <c r="AC269">
        <v>0</v>
      </c>
      <c r="AF269">
        <v>0</v>
      </c>
      <c r="AG269">
        <v>0</v>
      </c>
      <c r="AI269">
        <v>-184.27</v>
      </c>
      <c r="AK269">
        <v>0</v>
      </c>
      <c r="AQ269" t="s">
        <v>1696</v>
      </c>
      <c r="AV269" t="s">
        <v>1697</v>
      </c>
      <c r="BU269" t="s">
        <v>490</v>
      </c>
      <c r="BV269" s="190">
        <v>43889</v>
      </c>
      <c r="BX269" s="190">
        <v>43889</v>
      </c>
      <c r="BY269" s="190">
        <v>43889</v>
      </c>
      <c r="CR269" s="190">
        <v>43894</v>
      </c>
      <c r="CS269" s="190">
        <v>43894</v>
      </c>
      <c r="CT269" t="s">
        <v>1499</v>
      </c>
      <c r="CU269" s="190">
        <v>43888</v>
      </c>
      <c r="CW269" s="190">
        <v>43888</v>
      </c>
      <c r="CX269" s="190">
        <v>43888</v>
      </c>
      <c r="DI269" t="str">
        <f t="shared" si="3"/>
        <v>Y</v>
      </c>
      <c r="DJ269" t="str">
        <f>_xlfn.IFNA(VLOOKUP(C269,'Order Lookup'!A:C,3,FALSE),"Other")</f>
        <v>Other</v>
      </c>
    </row>
    <row r="270" spans="1:114" x14ac:dyDescent="0.35">
      <c r="A270" t="s">
        <v>657</v>
      </c>
      <c r="B270">
        <v>1900874022</v>
      </c>
      <c r="C270" t="s">
        <v>520</v>
      </c>
      <c r="D270" t="s">
        <v>642</v>
      </c>
      <c r="E270" t="s">
        <v>6666</v>
      </c>
      <c r="F270" t="s">
        <v>2221</v>
      </c>
      <c r="G270" s="190">
        <v>43889</v>
      </c>
      <c r="H270">
        <v>43921</v>
      </c>
      <c r="J270" t="s">
        <v>6934</v>
      </c>
      <c r="L270" t="s">
        <v>5071</v>
      </c>
      <c r="M270" t="s">
        <v>139</v>
      </c>
      <c r="N270" t="s">
        <v>643</v>
      </c>
      <c r="O270" t="s">
        <v>2250</v>
      </c>
      <c r="P270" t="s">
        <v>2226</v>
      </c>
      <c r="T270">
        <v>1</v>
      </c>
      <c r="U270">
        <v>0</v>
      </c>
      <c r="V270">
        <v>0</v>
      </c>
      <c r="W270">
        <v>0.3</v>
      </c>
      <c r="X270">
        <v>0.3</v>
      </c>
      <c r="Y270">
        <v>0</v>
      </c>
      <c r="AA270">
        <v>0</v>
      </c>
      <c r="AB270">
        <v>0</v>
      </c>
      <c r="AC270">
        <v>0</v>
      </c>
      <c r="AF270">
        <v>0</v>
      </c>
      <c r="AG270">
        <v>1</v>
      </c>
      <c r="AH270">
        <v>100</v>
      </c>
      <c r="AI270">
        <v>0</v>
      </c>
      <c r="AK270">
        <v>0</v>
      </c>
      <c r="AQ270" t="s">
        <v>650</v>
      </c>
      <c r="BU270" t="s">
        <v>490</v>
      </c>
      <c r="BV270">
        <v>43893</v>
      </c>
      <c r="BX270" s="190">
        <v>43892</v>
      </c>
      <c r="BY270" s="190">
        <v>43892</v>
      </c>
      <c r="CH270" s="190">
        <v>43895</v>
      </c>
      <c r="CR270" s="190">
        <v>43921</v>
      </c>
      <c r="CS270" s="190"/>
      <c r="CT270" t="s">
        <v>1690</v>
      </c>
      <c r="CU270" s="190">
        <v>43892</v>
      </c>
      <c r="CW270" s="190">
        <v>43892</v>
      </c>
      <c r="CX270" s="190">
        <v>43892</v>
      </c>
      <c r="DI270" t="str">
        <f t="shared" si="3"/>
        <v>Y</v>
      </c>
      <c r="DJ270" t="str">
        <f>_xlfn.IFNA(VLOOKUP(C270,'Order Lookup'!A:C,3,FALSE),"Other")</f>
        <v>Other</v>
      </c>
    </row>
    <row r="271" spans="1:114" x14ac:dyDescent="0.35">
      <c r="A271" t="s">
        <v>1499</v>
      </c>
      <c r="B271">
        <v>1900592241</v>
      </c>
      <c r="C271" t="s">
        <v>520</v>
      </c>
      <c r="D271" t="s">
        <v>642</v>
      </c>
      <c r="E271" t="s">
        <v>6887</v>
      </c>
      <c r="F271" t="s">
        <v>2221</v>
      </c>
      <c r="G271" s="190">
        <v>43900</v>
      </c>
      <c r="H271">
        <v>43925</v>
      </c>
      <c r="J271" t="s">
        <v>6935</v>
      </c>
      <c r="L271" t="s">
        <v>5071</v>
      </c>
      <c r="M271" t="s">
        <v>139</v>
      </c>
      <c r="N271" t="s">
        <v>643</v>
      </c>
      <c r="O271" t="s">
        <v>2250</v>
      </c>
      <c r="P271" t="s">
        <v>2226</v>
      </c>
      <c r="T271">
        <v>1</v>
      </c>
      <c r="U271">
        <v>0</v>
      </c>
      <c r="V271">
        <v>0</v>
      </c>
      <c r="W271">
        <v>1.92</v>
      </c>
      <c r="X271">
        <v>1.92</v>
      </c>
      <c r="Y271">
        <v>0</v>
      </c>
      <c r="AA271">
        <v>0</v>
      </c>
      <c r="AB271">
        <v>0</v>
      </c>
      <c r="AC271">
        <v>0</v>
      </c>
      <c r="AF271">
        <v>0</v>
      </c>
      <c r="AG271">
        <v>0</v>
      </c>
      <c r="AI271">
        <v>0</v>
      </c>
      <c r="AK271">
        <v>0</v>
      </c>
      <c r="AQ271" t="s">
        <v>650</v>
      </c>
      <c r="AV271" t="s">
        <v>680</v>
      </c>
      <c r="BF271" t="s">
        <v>659</v>
      </c>
      <c r="BG271">
        <v>43900</v>
      </c>
      <c r="BH271">
        <v>43900</v>
      </c>
      <c r="BI271">
        <v>43900</v>
      </c>
      <c r="BJ271">
        <v>43900</v>
      </c>
      <c r="BU271" t="s">
        <v>490</v>
      </c>
      <c r="BV271" s="190">
        <v>43901</v>
      </c>
      <c r="BX271" s="190">
        <v>43901</v>
      </c>
      <c r="BY271" s="190">
        <v>43901</v>
      </c>
      <c r="CH271" s="190">
        <v>43906</v>
      </c>
      <c r="CR271" s="190">
        <v>43927</v>
      </c>
      <c r="CS271" s="190"/>
      <c r="CT271" t="s">
        <v>644</v>
      </c>
      <c r="CU271" s="190">
        <v>43900</v>
      </c>
      <c r="CW271" s="190">
        <v>43900</v>
      </c>
      <c r="CX271" s="190">
        <v>43900</v>
      </c>
      <c r="DI271" t="str">
        <f t="shared" si="3"/>
        <v>Y</v>
      </c>
      <c r="DJ271" t="str">
        <f>_xlfn.IFNA(VLOOKUP(C271,'Order Lookup'!A:C,3,FALSE),"Other")</f>
        <v>Other</v>
      </c>
    </row>
    <row r="272" spans="1:114" x14ac:dyDescent="0.35">
      <c r="A272" t="s">
        <v>657</v>
      </c>
      <c r="B272">
        <v>1900874028</v>
      </c>
      <c r="C272" t="s">
        <v>520</v>
      </c>
      <c r="D272" t="s">
        <v>642</v>
      </c>
      <c r="E272" t="s">
        <v>6666</v>
      </c>
      <c r="F272" t="s">
        <v>2221</v>
      </c>
      <c r="G272" s="190">
        <v>43900</v>
      </c>
      <c r="H272" s="190">
        <v>43921</v>
      </c>
      <c r="J272" t="s">
        <v>6665</v>
      </c>
      <c r="L272" t="s">
        <v>5071</v>
      </c>
      <c r="M272" t="s">
        <v>139</v>
      </c>
      <c r="N272" t="s">
        <v>643</v>
      </c>
      <c r="O272" t="s">
        <v>2250</v>
      </c>
      <c r="P272" t="s">
        <v>2226</v>
      </c>
      <c r="Q272" s="190"/>
      <c r="R272" s="190"/>
      <c r="T272">
        <v>1</v>
      </c>
      <c r="U272">
        <v>0</v>
      </c>
      <c r="V272">
        <v>0</v>
      </c>
      <c r="W272">
        <v>0.24</v>
      </c>
      <c r="X272">
        <v>0.24</v>
      </c>
      <c r="Y272">
        <v>0</v>
      </c>
      <c r="AA272">
        <v>0</v>
      </c>
      <c r="AB272">
        <v>0</v>
      </c>
      <c r="AC272">
        <v>0</v>
      </c>
      <c r="AF272">
        <v>0</v>
      </c>
      <c r="AG272">
        <v>1</v>
      </c>
      <c r="AH272">
        <v>100</v>
      </c>
      <c r="AI272">
        <v>0</v>
      </c>
      <c r="AK272">
        <v>0</v>
      </c>
      <c r="AQ272" t="s">
        <v>650</v>
      </c>
      <c r="AR272" s="190"/>
      <c r="AS272" s="190"/>
      <c r="AT272" s="190"/>
      <c r="AU272" s="190"/>
      <c r="AW272" s="190"/>
      <c r="AX272" s="190"/>
      <c r="AY272" s="190"/>
      <c r="BF272" t="s">
        <v>1690</v>
      </c>
      <c r="BG272" s="190"/>
      <c r="BH272" s="190"/>
      <c r="BI272" s="190">
        <v>43901</v>
      </c>
      <c r="BJ272" s="190"/>
      <c r="BK272" t="s">
        <v>1498</v>
      </c>
      <c r="BL272" s="190"/>
      <c r="BM272" s="190"/>
      <c r="BN272" s="190">
        <v>43901</v>
      </c>
      <c r="BO272" s="190"/>
      <c r="BU272" t="s">
        <v>490</v>
      </c>
      <c r="BV272" s="190">
        <v>43902</v>
      </c>
      <c r="BX272" s="190">
        <v>43902</v>
      </c>
      <c r="BY272" s="190">
        <v>43901</v>
      </c>
      <c r="CA272" s="190"/>
      <c r="CB272" s="190"/>
      <c r="CC272" s="190"/>
      <c r="CD272" s="190"/>
      <c r="CH272" s="190">
        <v>43906</v>
      </c>
      <c r="CR272" s="190">
        <v>43920</v>
      </c>
      <c r="CT272" t="s">
        <v>1690</v>
      </c>
      <c r="CU272" s="190">
        <v>43901</v>
      </c>
      <c r="CW272" s="190">
        <v>43901</v>
      </c>
      <c r="CX272" s="190">
        <v>43901</v>
      </c>
      <c r="DI272" t="str">
        <f t="shared" si="3"/>
        <v>Y</v>
      </c>
      <c r="DJ272" t="str">
        <f>_xlfn.IFNA(VLOOKUP(C272,'Order Lookup'!A:C,3,FALSE),"Other")</f>
        <v>Other</v>
      </c>
    </row>
    <row r="273" spans="1:114" x14ac:dyDescent="0.35">
      <c r="A273" t="s">
        <v>657</v>
      </c>
      <c r="B273">
        <v>1900874029</v>
      </c>
      <c r="C273" t="s">
        <v>520</v>
      </c>
      <c r="D273" t="s">
        <v>642</v>
      </c>
      <c r="E273" t="s">
        <v>6666</v>
      </c>
      <c r="F273" t="s">
        <v>2221</v>
      </c>
      <c r="G273" s="190">
        <v>43902</v>
      </c>
      <c r="H273" s="190">
        <v>43906</v>
      </c>
      <c r="J273" t="s">
        <v>6936</v>
      </c>
      <c r="L273" t="s">
        <v>5071</v>
      </c>
      <c r="M273" t="s">
        <v>139</v>
      </c>
      <c r="N273" t="s">
        <v>643</v>
      </c>
      <c r="O273" t="s">
        <v>2250</v>
      </c>
      <c r="P273" t="s">
        <v>2226</v>
      </c>
      <c r="Q273" s="190"/>
      <c r="R273" s="190"/>
      <c r="T273">
        <v>1</v>
      </c>
      <c r="U273">
        <v>0</v>
      </c>
      <c r="V273">
        <v>0</v>
      </c>
      <c r="W273">
        <v>0.11</v>
      </c>
      <c r="X273">
        <v>0.11</v>
      </c>
      <c r="Y273">
        <v>0</v>
      </c>
      <c r="AA273">
        <v>0</v>
      </c>
      <c r="AB273">
        <v>0</v>
      </c>
      <c r="AC273">
        <v>0</v>
      </c>
      <c r="AF273">
        <v>0</v>
      </c>
      <c r="AG273">
        <v>1</v>
      </c>
      <c r="AH273">
        <v>100</v>
      </c>
      <c r="AI273">
        <v>-481.21</v>
      </c>
      <c r="AK273">
        <v>0</v>
      </c>
      <c r="AQ273" t="s">
        <v>650</v>
      </c>
      <c r="AR273" s="190"/>
      <c r="AS273" s="190"/>
      <c r="AT273" s="190"/>
      <c r="AU273" s="190"/>
      <c r="AW273" s="190"/>
      <c r="AX273" s="190"/>
      <c r="AY273" s="190"/>
      <c r="AZ273" s="190"/>
      <c r="BF273" t="s">
        <v>644</v>
      </c>
      <c r="BG273" s="190">
        <v>43902</v>
      </c>
      <c r="BH273" s="190">
        <v>43902</v>
      </c>
      <c r="BI273" s="190">
        <v>43902</v>
      </c>
      <c r="BJ273" s="190">
        <v>43902</v>
      </c>
      <c r="BL273" s="190"/>
      <c r="BM273" s="190"/>
      <c r="BN273" s="190"/>
      <c r="BO273" s="190"/>
      <c r="BV273" s="190"/>
      <c r="BX273" s="190"/>
      <c r="BY273" s="190">
        <v>43902</v>
      </c>
      <c r="CA273" s="190"/>
      <c r="CB273" s="190"/>
      <c r="CC273" s="190"/>
      <c r="CD273" s="190"/>
      <c r="CH273" s="190">
        <v>43906</v>
      </c>
      <c r="CR273" s="190">
        <v>43906</v>
      </c>
      <c r="CS273">
        <v>43907</v>
      </c>
      <c r="CT273" t="s">
        <v>644</v>
      </c>
      <c r="CU273" s="190">
        <v>43902</v>
      </c>
      <c r="CW273" s="190">
        <v>43902</v>
      </c>
      <c r="CX273" s="190">
        <v>43902</v>
      </c>
      <c r="DI273" t="str">
        <f t="shared" si="3"/>
        <v>Y</v>
      </c>
      <c r="DJ273" t="str">
        <f>_xlfn.IFNA(VLOOKUP(C273,'Order Lookup'!A:C,3,FALSE),"Other")</f>
        <v>Other</v>
      </c>
    </row>
    <row r="274" spans="1:114" x14ac:dyDescent="0.35">
      <c r="A274" t="s">
        <v>657</v>
      </c>
      <c r="B274">
        <v>1900874032</v>
      </c>
      <c r="C274" t="s">
        <v>520</v>
      </c>
      <c r="D274" t="s">
        <v>642</v>
      </c>
      <c r="E274" t="s">
        <v>6666</v>
      </c>
      <c r="F274" t="s">
        <v>2221</v>
      </c>
      <c r="G274" s="190">
        <v>43913</v>
      </c>
      <c r="H274" s="190">
        <v>43917</v>
      </c>
      <c r="J274" t="s">
        <v>6937</v>
      </c>
      <c r="L274" t="s">
        <v>5071</v>
      </c>
      <c r="M274" t="s">
        <v>139</v>
      </c>
      <c r="N274" t="s">
        <v>643</v>
      </c>
      <c r="O274" t="s">
        <v>2250</v>
      </c>
      <c r="P274" t="s">
        <v>2226</v>
      </c>
      <c r="Q274" s="190"/>
      <c r="R274" s="190"/>
      <c r="T274">
        <v>1</v>
      </c>
      <c r="U274">
        <v>0</v>
      </c>
      <c r="V274">
        <v>0</v>
      </c>
      <c r="W274">
        <v>0.19</v>
      </c>
      <c r="X274">
        <v>0.19</v>
      </c>
      <c r="Y274">
        <v>0</v>
      </c>
      <c r="AA274">
        <v>0</v>
      </c>
      <c r="AB274">
        <v>0</v>
      </c>
      <c r="AC274">
        <v>0</v>
      </c>
      <c r="AF274">
        <v>0</v>
      </c>
      <c r="AG274">
        <v>1</v>
      </c>
      <c r="AH274">
        <v>100</v>
      </c>
      <c r="AI274">
        <v>0</v>
      </c>
      <c r="AK274">
        <v>0</v>
      </c>
      <c r="AQ274" t="s">
        <v>650</v>
      </c>
      <c r="AR274" s="190"/>
      <c r="AS274" s="190"/>
      <c r="AT274" s="190"/>
      <c r="AU274" s="190"/>
      <c r="AW274" s="190"/>
      <c r="AX274" s="190"/>
      <c r="AY274" s="190"/>
      <c r="AZ274" s="190"/>
      <c r="BG274" s="190"/>
      <c r="BH274" s="190"/>
      <c r="BI274" s="190"/>
      <c r="BJ274" s="190"/>
      <c r="BL274" s="190"/>
      <c r="BM274" s="190"/>
      <c r="BN274" s="190"/>
      <c r="BO274" s="190"/>
      <c r="BU274" t="s">
        <v>490</v>
      </c>
      <c r="BV274" s="190">
        <v>43914</v>
      </c>
      <c r="BX274" s="190">
        <v>43914</v>
      </c>
      <c r="BY274" s="190">
        <v>43914</v>
      </c>
      <c r="CA274" s="190"/>
      <c r="CB274" s="190"/>
      <c r="CC274" s="190"/>
      <c r="CD274" s="190"/>
      <c r="CH274" s="190">
        <v>43917</v>
      </c>
      <c r="CR274" s="190">
        <v>43917</v>
      </c>
      <c r="CT274" t="s">
        <v>657</v>
      </c>
      <c r="CU274" s="190">
        <v>43914</v>
      </c>
      <c r="CW274" s="190">
        <v>43914</v>
      </c>
      <c r="CX274" s="190">
        <v>43914</v>
      </c>
      <c r="DI274" t="str">
        <f t="shared" si="3"/>
        <v>Y</v>
      </c>
      <c r="DJ274" t="str">
        <f>_xlfn.IFNA(VLOOKUP(C274,'Order Lookup'!A:C,3,FALSE),"Other")</f>
        <v>Other</v>
      </c>
    </row>
    <row r="275" spans="1:114" x14ac:dyDescent="0.35">
      <c r="A275" t="s">
        <v>5708</v>
      </c>
      <c r="B275">
        <v>1804643373</v>
      </c>
      <c r="C275" t="s">
        <v>529</v>
      </c>
      <c r="D275" t="s">
        <v>642</v>
      </c>
      <c r="E275" t="s">
        <v>5895</v>
      </c>
      <c r="F275" t="s">
        <v>2221</v>
      </c>
      <c r="G275" s="190">
        <v>43909</v>
      </c>
      <c r="H275" s="190"/>
      <c r="J275" t="s">
        <v>5896</v>
      </c>
      <c r="K275" t="s">
        <v>5071</v>
      </c>
      <c r="L275" t="s">
        <v>5071</v>
      </c>
      <c r="M275" t="s">
        <v>204</v>
      </c>
      <c r="N275" t="s">
        <v>643</v>
      </c>
      <c r="O275" t="s">
        <v>5747</v>
      </c>
      <c r="P275" t="s">
        <v>2226</v>
      </c>
      <c r="Q275" s="190"/>
      <c r="R275" s="190"/>
      <c r="T275">
        <v>1</v>
      </c>
      <c r="U275">
        <v>0</v>
      </c>
      <c r="V275">
        <v>0</v>
      </c>
      <c r="W275">
        <v>1.05</v>
      </c>
      <c r="X275">
        <v>1.05</v>
      </c>
      <c r="Y275">
        <v>0</v>
      </c>
      <c r="AA275">
        <v>0</v>
      </c>
      <c r="AB275">
        <v>0</v>
      </c>
      <c r="AC275">
        <v>0</v>
      </c>
      <c r="AF275">
        <v>0</v>
      </c>
      <c r="AG275">
        <v>0</v>
      </c>
      <c r="AI275">
        <v>-3036</v>
      </c>
      <c r="AK275">
        <v>0</v>
      </c>
      <c r="AQ275" t="s">
        <v>707</v>
      </c>
      <c r="AR275" s="190"/>
      <c r="AS275" s="190"/>
      <c r="AT275" s="190"/>
      <c r="AU275" s="190"/>
      <c r="AV275" t="s">
        <v>650</v>
      </c>
      <c r="AW275" s="190"/>
      <c r="AX275" s="190"/>
      <c r="AY275" s="190"/>
      <c r="AZ275" s="190"/>
      <c r="BG275" s="190"/>
      <c r="BH275" s="190"/>
      <c r="BI275" s="190"/>
      <c r="BJ275" s="190"/>
      <c r="BL275" s="190"/>
      <c r="BM275" s="190"/>
      <c r="BN275" s="190"/>
      <c r="BO275" s="190"/>
      <c r="BU275" t="s">
        <v>490</v>
      </c>
      <c r="BV275" s="190">
        <v>43910</v>
      </c>
      <c r="BX275" s="190">
        <v>43910</v>
      </c>
      <c r="BY275" s="190">
        <v>43910</v>
      </c>
      <c r="CA275" s="190"/>
      <c r="CB275" s="190"/>
      <c r="CC275" s="190"/>
      <c r="CD275" s="190"/>
      <c r="CH275" s="190">
        <v>43915</v>
      </c>
      <c r="CJ275" t="s">
        <v>650</v>
      </c>
      <c r="CR275" s="190">
        <v>43915</v>
      </c>
      <c r="CS275">
        <v>43916</v>
      </c>
      <c r="CT275" t="s">
        <v>1498</v>
      </c>
      <c r="CU275" s="190">
        <v>43913</v>
      </c>
      <c r="CW275" s="190">
        <v>43913</v>
      </c>
      <c r="CX275" s="190">
        <v>43910</v>
      </c>
      <c r="CY275" t="s">
        <v>707</v>
      </c>
      <c r="DI275" t="str">
        <f t="shared" si="3"/>
        <v>Y</v>
      </c>
      <c r="DJ275" t="str">
        <f>_xlfn.IFNA(VLOOKUP(C275,'Order Lookup'!A:C,3,FALSE),"Other")</f>
        <v>Other</v>
      </c>
    </row>
    <row r="276" spans="1:114" x14ac:dyDescent="0.35">
      <c r="A276" t="s">
        <v>6938</v>
      </c>
      <c r="B276">
        <v>1901468301</v>
      </c>
      <c r="C276" t="s">
        <v>662</v>
      </c>
      <c r="D276" t="s">
        <v>642</v>
      </c>
      <c r="E276" t="s">
        <v>6939</v>
      </c>
      <c r="F276" t="s">
        <v>2221</v>
      </c>
      <c r="G276" s="190">
        <v>43649</v>
      </c>
      <c r="H276" s="190">
        <v>43917</v>
      </c>
      <c r="J276">
        <v>19014683</v>
      </c>
      <c r="M276" t="s">
        <v>5265</v>
      </c>
      <c r="N276" t="s">
        <v>643</v>
      </c>
      <c r="O276" t="s">
        <v>5048</v>
      </c>
      <c r="P276" t="s">
        <v>6513</v>
      </c>
      <c r="Q276" s="190">
        <v>43913</v>
      </c>
      <c r="R276" s="190">
        <v>43914</v>
      </c>
      <c r="T276">
        <v>2715</v>
      </c>
      <c r="U276">
        <v>0</v>
      </c>
      <c r="V276">
        <v>0</v>
      </c>
      <c r="W276">
        <v>0.31</v>
      </c>
      <c r="X276">
        <v>0.31</v>
      </c>
      <c r="Y276">
        <v>0</v>
      </c>
      <c r="AA276">
        <v>0</v>
      </c>
      <c r="AB276">
        <v>0</v>
      </c>
      <c r="AC276">
        <v>0</v>
      </c>
      <c r="AD276">
        <v>675</v>
      </c>
      <c r="AE276">
        <v>600</v>
      </c>
      <c r="AF276">
        <v>0</v>
      </c>
      <c r="AG276">
        <v>450</v>
      </c>
      <c r="AH276">
        <v>16.574999999999999</v>
      </c>
      <c r="AI276">
        <v>0</v>
      </c>
      <c r="AK276">
        <v>0</v>
      </c>
      <c r="AR276" s="190"/>
      <c r="AS276" s="190"/>
      <c r="AT276" s="190"/>
      <c r="AU276" s="190"/>
      <c r="AW276" s="190"/>
      <c r="AX276" s="190"/>
      <c r="AY276" s="190"/>
      <c r="AZ276" s="190"/>
      <c r="BG276" s="190"/>
      <c r="BH276" s="190"/>
      <c r="BI276" s="190"/>
      <c r="BJ276" s="190"/>
      <c r="BU276" t="s">
        <v>490</v>
      </c>
      <c r="BV276" s="190">
        <v>43909</v>
      </c>
      <c r="BX276" s="190">
        <v>43909</v>
      </c>
      <c r="BY276" s="190">
        <v>43909</v>
      </c>
      <c r="CA276" s="190"/>
      <c r="CB276" s="190"/>
      <c r="CC276" s="190"/>
      <c r="CD276" s="190"/>
      <c r="CH276" s="190">
        <v>43913</v>
      </c>
      <c r="CR276" s="190">
        <v>43917</v>
      </c>
      <c r="CT276" t="s">
        <v>682</v>
      </c>
      <c r="CU276" s="190">
        <v>43909</v>
      </c>
      <c r="CW276" s="190">
        <v>43909</v>
      </c>
      <c r="CX276" s="190">
        <v>43909</v>
      </c>
      <c r="DI276" t="str">
        <f t="shared" si="3"/>
        <v>Y</v>
      </c>
      <c r="DJ276" t="str">
        <f>_xlfn.IFNA(VLOOKUP(C276,'Order Lookup'!A:C,3,FALSE),"Other")</f>
        <v>ENPARTS</v>
      </c>
    </row>
    <row r="277" spans="1:114" x14ac:dyDescent="0.35">
      <c r="A277" t="s">
        <v>5708</v>
      </c>
      <c r="B277">
        <v>1804635829</v>
      </c>
      <c r="C277" t="s">
        <v>529</v>
      </c>
      <c r="D277" t="s">
        <v>642</v>
      </c>
      <c r="E277" t="s">
        <v>6678</v>
      </c>
      <c r="F277" t="s">
        <v>2221</v>
      </c>
      <c r="G277" s="190">
        <v>43885</v>
      </c>
      <c r="H277" s="190"/>
      <c r="K277" t="s">
        <v>227</v>
      </c>
      <c r="L277" t="s">
        <v>5071</v>
      </c>
      <c r="M277" t="s">
        <v>5265</v>
      </c>
      <c r="N277" t="s">
        <v>643</v>
      </c>
      <c r="O277" t="s">
        <v>5048</v>
      </c>
      <c r="P277" t="s">
        <v>2226</v>
      </c>
      <c r="Q277" s="190"/>
      <c r="R277" s="190"/>
      <c r="T277">
        <v>1</v>
      </c>
      <c r="U277">
        <v>0</v>
      </c>
      <c r="V277">
        <v>0</v>
      </c>
      <c r="W277">
        <v>1.92</v>
      </c>
      <c r="X277">
        <v>1.92</v>
      </c>
      <c r="Y277">
        <v>0</v>
      </c>
      <c r="AA277">
        <v>0</v>
      </c>
      <c r="AB277">
        <v>0</v>
      </c>
      <c r="AC277">
        <v>0</v>
      </c>
      <c r="AF277">
        <v>0</v>
      </c>
      <c r="AG277">
        <v>0</v>
      </c>
      <c r="AI277">
        <v>-3425.45</v>
      </c>
      <c r="AK277">
        <v>0</v>
      </c>
      <c r="AQ277" t="s">
        <v>493</v>
      </c>
      <c r="AV277" t="s">
        <v>680</v>
      </c>
      <c r="BF277" t="s">
        <v>6510</v>
      </c>
      <c r="BG277">
        <v>43885</v>
      </c>
      <c r="BH277">
        <v>43885</v>
      </c>
      <c r="BI277">
        <v>43885</v>
      </c>
      <c r="BJ277">
        <v>43885</v>
      </c>
      <c r="BK277" t="s">
        <v>1337</v>
      </c>
      <c r="BL277">
        <v>43885</v>
      </c>
      <c r="BM277">
        <v>43885</v>
      </c>
      <c r="BN277">
        <v>43885</v>
      </c>
      <c r="BO277">
        <v>43885</v>
      </c>
      <c r="BU277" t="s">
        <v>490</v>
      </c>
      <c r="BV277" s="190"/>
      <c r="BX277" s="190">
        <v>43886</v>
      </c>
      <c r="BY277" s="190">
        <v>43886</v>
      </c>
      <c r="CH277">
        <v>43889</v>
      </c>
      <c r="CJ277" t="s">
        <v>493</v>
      </c>
      <c r="CR277" s="190">
        <v>43889</v>
      </c>
      <c r="CS277">
        <v>43888</v>
      </c>
      <c r="CT277" t="s">
        <v>6510</v>
      </c>
      <c r="CU277" s="190">
        <v>43885</v>
      </c>
      <c r="CW277" s="190">
        <v>43885</v>
      </c>
      <c r="CX277" s="190">
        <v>43885</v>
      </c>
      <c r="CY277" t="s">
        <v>492</v>
      </c>
      <c r="DI277" t="str">
        <f t="shared" si="3"/>
        <v>Y</v>
      </c>
      <c r="DJ277" t="str">
        <f>_xlfn.IFNA(VLOOKUP(C277,'Order Lookup'!A:C,3,FALSE),"Other")</f>
        <v>Other</v>
      </c>
    </row>
    <row r="278" spans="1:114" x14ac:dyDescent="0.35">
      <c r="A278" t="s">
        <v>5947</v>
      </c>
      <c r="B278">
        <v>1804194234</v>
      </c>
      <c r="C278" t="s">
        <v>520</v>
      </c>
      <c r="D278" t="s">
        <v>642</v>
      </c>
      <c r="E278" t="s">
        <v>6679</v>
      </c>
      <c r="F278" t="s">
        <v>2221</v>
      </c>
      <c r="G278" s="190">
        <v>43913</v>
      </c>
      <c r="H278" s="190">
        <v>43915</v>
      </c>
      <c r="J278" t="s">
        <v>6940</v>
      </c>
      <c r="L278" t="s">
        <v>5071</v>
      </c>
      <c r="M278" t="s">
        <v>5396</v>
      </c>
      <c r="N278" t="s">
        <v>643</v>
      </c>
      <c r="O278" t="s">
        <v>5050</v>
      </c>
      <c r="P278" t="s">
        <v>2226</v>
      </c>
      <c r="Q278" s="190"/>
      <c r="R278" s="190"/>
      <c r="T278">
        <v>1</v>
      </c>
      <c r="U278">
        <v>0</v>
      </c>
      <c r="V278">
        <v>0</v>
      </c>
      <c r="W278">
        <v>0.01</v>
      </c>
      <c r="X278">
        <v>0.01</v>
      </c>
      <c r="Y278">
        <v>0</v>
      </c>
      <c r="AA278">
        <v>0</v>
      </c>
      <c r="AB278">
        <v>0</v>
      </c>
      <c r="AC278">
        <v>0</v>
      </c>
      <c r="AF278">
        <v>0</v>
      </c>
      <c r="AG278">
        <v>1</v>
      </c>
      <c r="AH278">
        <v>100</v>
      </c>
      <c r="AI278">
        <v>0</v>
      </c>
      <c r="AK278">
        <v>0</v>
      </c>
      <c r="AQ278" t="s">
        <v>691</v>
      </c>
      <c r="AR278" s="190"/>
      <c r="AS278" s="190"/>
      <c r="AT278" s="190"/>
      <c r="AU278" s="190"/>
      <c r="AV278" t="s">
        <v>652</v>
      </c>
      <c r="AW278" s="190"/>
      <c r="AX278" s="190"/>
      <c r="AY278" s="190"/>
      <c r="BB278" s="190"/>
      <c r="BC278" s="190"/>
      <c r="BD278" s="190"/>
      <c r="BE278" s="190"/>
      <c r="BG278" s="190"/>
      <c r="BH278" s="190"/>
      <c r="BI278" s="190"/>
      <c r="BJ278" s="190"/>
      <c r="BU278" t="s">
        <v>490</v>
      </c>
      <c r="BV278" s="190">
        <v>43913</v>
      </c>
      <c r="BX278" s="190">
        <v>43913</v>
      </c>
      <c r="BY278" s="190">
        <v>43913</v>
      </c>
      <c r="CA278" s="190"/>
      <c r="CB278" s="190"/>
      <c r="CC278" s="190"/>
      <c r="CD278" s="190"/>
      <c r="CH278" s="190">
        <v>43916</v>
      </c>
      <c r="CJ278" t="s">
        <v>493</v>
      </c>
      <c r="CR278" s="190">
        <v>43916</v>
      </c>
      <c r="CT278" t="s">
        <v>657</v>
      </c>
      <c r="CU278" s="190">
        <v>43913</v>
      </c>
      <c r="CW278" s="190">
        <v>43913</v>
      </c>
      <c r="CX278" s="190">
        <v>43913</v>
      </c>
      <c r="CZ278" s="190"/>
      <c r="DA278" s="190"/>
      <c r="DB278" s="190"/>
      <c r="DC278" s="190"/>
      <c r="DI278" t="str">
        <f t="shared" si="3"/>
        <v>Y</v>
      </c>
      <c r="DJ278" t="str">
        <f>_xlfn.IFNA(VLOOKUP(C278,'Order Lookup'!A:C,3,FALSE),"Other")</f>
        <v>Other</v>
      </c>
    </row>
    <row r="279" spans="1:114" x14ac:dyDescent="0.35">
      <c r="A279" t="s">
        <v>5947</v>
      </c>
      <c r="B279">
        <v>1600947743</v>
      </c>
      <c r="C279" t="s">
        <v>662</v>
      </c>
      <c r="D279" t="s">
        <v>642</v>
      </c>
      <c r="E279" t="s">
        <v>6941</v>
      </c>
      <c r="F279" t="s">
        <v>2224</v>
      </c>
      <c r="G279" s="190">
        <v>43885</v>
      </c>
      <c r="H279" s="190">
        <v>43892</v>
      </c>
      <c r="J279">
        <v>32184</v>
      </c>
      <c r="M279" t="s">
        <v>5396</v>
      </c>
      <c r="N279" t="s">
        <v>643</v>
      </c>
      <c r="O279" t="s">
        <v>71</v>
      </c>
      <c r="Q279" s="190"/>
      <c r="R279" s="190"/>
      <c r="S279">
        <v>43897</v>
      </c>
      <c r="T279">
        <v>840</v>
      </c>
      <c r="U279">
        <v>840</v>
      </c>
      <c r="V279">
        <v>0.02</v>
      </c>
      <c r="W279">
        <v>0.01</v>
      </c>
      <c r="X279">
        <v>0.01</v>
      </c>
      <c r="Y279">
        <v>0</v>
      </c>
      <c r="AA279">
        <v>0</v>
      </c>
      <c r="AB279">
        <v>0</v>
      </c>
      <c r="AC279">
        <v>0</v>
      </c>
      <c r="AD279">
        <v>238</v>
      </c>
      <c r="AE279">
        <v>190</v>
      </c>
      <c r="AF279">
        <v>0</v>
      </c>
      <c r="AG279">
        <v>66</v>
      </c>
      <c r="AH279">
        <v>7.8570000000000002</v>
      </c>
      <c r="AI279">
        <v>277.60000000000002</v>
      </c>
      <c r="AJ279">
        <v>33.048000000000002</v>
      </c>
      <c r="AK279">
        <v>0</v>
      </c>
      <c r="AR279" s="190"/>
      <c r="AS279" s="190"/>
      <c r="AT279" s="190"/>
      <c r="AU279" s="190"/>
      <c r="AW279" s="190"/>
      <c r="AX279" s="190"/>
      <c r="AY279" s="190"/>
      <c r="AZ279" s="190"/>
      <c r="BF279" t="s">
        <v>1498</v>
      </c>
      <c r="BG279" s="190"/>
      <c r="BH279" s="190"/>
      <c r="BI279" s="190"/>
      <c r="BJ279" s="190"/>
      <c r="BL279" s="190"/>
      <c r="BM279" s="190"/>
      <c r="BN279" s="190"/>
      <c r="BO279" s="190"/>
      <c r="BU279" t="s">
        <v>490</v>
      </c>
      <c r="BV279" s="190">
        <v>43885</v>
      </c>
      <c r="BX279" s="190">
        <v>43885</v>
      </c>
      <c r="BY279" s="190">
        <v>43885</v>
      </c>
      <c r="CA279" s="190"/>
      <c r="CB279" s="190"/>
      <c r="CC279" s="190"/>
      <c r="CD279" s="190"/>
      <c r="CH279" s="190">
        <v>43888</v>
      </c>
      <c r="CR279" s="190">
        <v>43892</v>
      </c>
      <c r="CS279">
        <v>43892</v>
      </c>
      <c r="CT279" t="s">
        <v>1498</v>
      </c>
      <c r="CU279" s="190">
        <v>43885</v>
      </c>
      <c r="CW279" s="190">
        <v>43885</v>
      </c>
      <c r="CX279" s="190">
        <v>43885</v>
      </c>
      <c r="DI279" t="str">
        <f t="shared" si="3"/>
        <v>Y</v>
      </c>
      <c r="DJ279" t="str">
        <f>_xlfn.IFNA(VLOOKUP(C279,'Order Lookup'!A:C,3,FALSE),"Other")</f>
        <v>ENPARTS</v>
      </c>
    </row>
    <row r="280" spans="1:114" x14ac:dyDescent="0.35">
      <c r="A280" t="s">
        <v>5783</v>
      </c>
      <c r="B280">
        <v>1802941791</v>
      </c>
      <c r="C280" t="s">
        <v>529</v>
      </c>
      <c r="D280" t="s">
        <v>642</v>
      </c>
      <c r="E280" t="s">
        <v>5785</v>
      </c>
      <c r="F280" t="s">
        <v>2221</v>
      </c>
      <c r="G280" s="190">
        <v>43901</v>
      </c>
      <c r="H280" s="190"/>
      <c r="J280" t="s">
        <v>5786</v>
      </c>
      <c r="L280" t="s">
        <v>5042</v>
      </c>
      <c r="M280" t="s">
        <v>5396</v>
      </c>
      <c r="N280" t="s">
        <v>643</v>
      </c>
      <c r="O280" t="s">
        <v>71</v>
      </c>
      <c r="P280" t="s">
        <v>2226</v>
      </c>
      <c r="Q280" s="190"/>
      <c r="R280" s="190"/>
      <c r="T280">
        <v>1</v>
      </c>
      <c r="U280">
        <v>0</v>
      </c>
      <c r="V280">
        <v>0</v>
      </c>
      <c r="W280">
        <v>1.77</v>
      </c>
      <c r="X280">
        <v>1.77</v>
      </c>
      <c r="Y280">
        <v>0</v>
      </c>
      <c r="AA280">
        <v>0</v>
      </c>
      <c r="AB280">
        <v>0</v>
      </c>
      <c r="AC280">
        <v>0</v>
      </c>
      <c r="AF280">
        <v>0</v>
      </c>
      <c r="AG280">
        <v>1</v>
      </c>
      <c r="AH280">
        <v>100</v>
      </c>
      <c r="AI280">
        <v>-2898.39</v>
      </c>
      <c r="AK280">
        <v>0</v>
      </c>
      <c r="AQ280" t="s">
        <v>553</v>
      </c>
      <c r="AR280" s="190"/>
      <c r="AS280" s="190"/>
      <c r="AT280" s="190"/>
      <c r="AU280" s="190"/>
      <c r="AV280" t="s">
        <v>707</v>
      </c>
      <c r="AW280" s="190"/>
      <c r="AX280" s="190"/>
      <c r="AY280" s="190"/>
      <c r="AZ280" s="190"/>
      <c r="BD280" s="190"/>
      <c r="BE280" s="190"/>
      <c r="BF280" t="s">
        <v>660</v>
      </c>
      <c r="BG280" s="190">
        <v>43903</v>
      </c>
      <c r="BH280" s="190">
        <v>43903</v>
      </c>
      <c r="BI280" s="190">
        <v>43903</v>
      </c>
      <c r="BJ280" s="190">
        <v>43903</v>
      </c>
      <c r="BK280" t="s">
        <v>5946</v>
      </c>
      <c r="BL280" s="190">
        <v>43903</v>
      </c>
      <c r="BM280" s="190">
        <v>43903</v>
      </c>
      <c r="BN280" s="190">
        <v>43903</v>
      </c>
      <c r="BO280" s="190">
        <v>43903</v>
      </c>
      <c r="BV280" s="190"/>
      <c r="BX280" s="190"/>
      <c r="BY280" s="190">
        <v>43903</v>
      </c>
      <c r="CA280" s="190"/>
      <c r="CB280" s="190"/>
      <c r="CC280" s="190"/>
      <c r="CD280" s="190"/>
      <c r="CH280" s="190">
        <v>43908</v>
      </c>
      <c r="CR280" s="190">
        <v>43908</v>
      </c>
      <c r="CS280">
        <v>43910</v>
      </c>
      <c r="CT280" t="s">
        <v>660</v>
      </c>
      <c r="CU280" s="190">
        <v>43903</v>
      </c>
      <c r="CW280" s="190">
        <v>43903</v>
      </c>
      <c r="CX280" s="190">
        <v>43903</v>
      </c>
      <c r="DI280" t="str">
        <f t="shared" si="3"/>
        <v>Y</v>
      </c>
      <c r="DJ280" t="str">
        <f>_xlfn.IFNA(VLOOKUP(C280,'Order Lookup'!A:C,3,FALSE),"Other")</f>
        <v>Other</v>
      </c>
    </row>
    <row r="281" spans="1:114" x14ac:dyDescent="0.35">
      <c r="A281" t="s">
        <v>5947</v>
      </c>
      <c r="B281">
        <v>1902710401</v>
      </c>
      <c r="C281" t="s">
        <v>580</v>
      </c>
      <c r="D281" t="s">
        <v>642</v>
      </c>
      <c r="E281" t="s">
        <v>6942</v>
      </c>
      <c r="F281" t="s">
        <v>2221</v>
      </c>
      <c r="G281" s="190">
        <v>43908</v>
      </c>
      <c r="H281" s="190">
        <v>43930</v>
      </c>
      <c r="J281" t="s">
        <v>6680</v>
      </c>
      <c r="M281" t="s">
        <v>5396</v>
      </c>
      <c r="N281" t="s">
        <v>643</v>
      </c>
      <c r="O281" t="s">
        <v>71</v>
      </c>
      <c r="Q281" s="190">
        <v>43909</v>
      </c>
      <c r="R281" s="190">
        <v>43909</v>
      </c>
      <c r="T281">
        <v>16438</v>
      </c>
      <c r="U281">
        <v>0</v>
      </c>
      <c r="V281">
        <v>3.37</v>
      </c>
      <c r="W281">
        <v>2.95</v>
      </c>
      <c r="X281">
        <v>2.95</v>
      </c>
      <c r="Y281">
        <v>40</v>
      </c>
      <c r="AA281">
        <v>4</v>
      </c>
      <c r="AB281">
        <v>1</v>
      </c>
      <c r="AC281">
        <v>5</v>
      </c>
      <c r="AD281">
        <v>4760</v>
      </c>
      <c r="AE281">
        <v>3800</v>
      </c>
      <c r="AF281">
        <v>0</v>
      </c>
      <c r="AG281">
        <v>2526</v>
      </c>
      <c r="AH281">
        <v>15.367000000000001</v>
      </c>
      <c r="AI281">
        <v>0</v>
      </c>
      <c r="AK281">
        <v>0</v>
      </c>
      <c r="BF281" t="s">
        <v>660</v>
      </c>
      <c r="BG281" s="190">
        <v>43909</v>
      </c>
      <c r="BH281" s="190">
        <v>43909</v>
      </c>
      <c r="BI281" s="190">
        <v>43909</v>
      </c>
      <c r="BJ281" s="190">
        <v>43909</v>
      </c>
      <c r="BK281" t="s">
        <v>5946</v>
      </c>
      <c r="BL281">
        <v>43909</v>
      </c>
      <c r="BM281">
        <v>43909</v>
      </c>
      <c r="BN281">
        <v>43909</v>
      </c>
      <c r="BO281">
        <v>43909</v>
      </c>
      <c r="BU281" t="s">
        <v>490</v>
      </c>
      <c r="BV281" s="190">
        <v>43909</v>
      </c>
      <c r="BX281" s="190">
        <v>43909</v>
      </c>
      <c r="BY281" s="190">
        <v>43909</v>
      </c>
      <c r="CH281" s="190">
        <v>43913</v>
      </c>
      <c r="CR281" s="190">
        <v>43930</v>
      </c>
      <c r="CT281" t="s">
        <v>5946</v>
      </c>
      <c r="CU281" s="190">
        <v>43909</v>
      </c>
      <c r="CW281" s="190">
        <v>43909</v>
      </c>
      <c r="CX281" s="190">
        <v>43909</v>
      </c>
      <c r="CZ281" s="190"/>
      <c r="DB281" s="190"/>
      <c r="DI281" t="str">
        <f t="shared" si="3"/>
        <v>Y</v>
      </c>
      <c r="DJ281" t="str">
        <f>_xlfn.IFNA(VLOOKUP(C281,'Order Lookup'!A:C,3,FALSE),"Other")</f>
        <v>ORDER</v>
      </c>
    </row>
    <row r="282" spans="1:114" x14ac:dyDescent="0.35">
      <c r="A282" t="s">
        <v>5708</v>
      </c>
      <c r="B282">
        <v>1804643374</v>
      </c>
      <c r="C282" t="s">
        <v>662</v>
      </c>
      <c r="D282" t="s">
        <v>642</v>
      </c>
      <c r="E282" t="s">
        <v>5895</v>
      </c>
      <c r="F282" t="s">
        <v>2221</v>
      </c>
      <c r="G282" s="190">
        <v>43913</v>
      </c>
      <c r="H282">
        <v>43924</v>
      </c>
      <c r="J282" t="s">
        <v>5896</v>
      </c>
      <c r="K282" t="s">
        <v>5071</v>
      </c>
      <c r="L282" t="s">
        <v>5071</v>
      </c>
      <c r="M282" t="s">
        <v>5396</v>
      </c>
      <c r="N282" t="s">
        <v>643</v>
      </c>
      <c r="O282" t="s">
        <v>71</v>
      </c>
      <c r="T282">
        <v>10565</v>
      </c>
      <c r="U282">
        <v>0</v>
      </c>
      <c r="V282">
        <v>1.4</v>
      </c>
      <c r="W282">
        <v>1.31</v>
      </c>
      <c r="X282">
        <v>1.31</v>
      </c>
      <c r="Y282">
        <v>0</v>
      </c>
      <c r="AA282">
        <v>0</v>
      </c>
      <c r="AB282">
        <v>0</v>
      </c>
      <c r="AC282">
        <v>0</v>
      </c>
      <c r="AD282">
        <v>6050</v>
      </c>
      <c r="AE282">
        <v>4840</v>
      </c>
      <c r="AF282">
        <v>0</v>
      </c>
      <c r="AG282">
        <v>1985</v>
      </c>
      <c r="AH282">
        <v>18.788</v>
      </c>
      <c r="AI282">
        <v>0</v>
      </c>
      <c r="AK282">
        <v>0</v>
      </c>
      <c r="AQ282" t="s">
        <v>707</v>
      </c>
      <c r="AV282" t="s">
        <v>650</v>
      </c>
      <c r="BF282" t="s">
        <v>660</v>
      </c>
      <c r="BG282">
        <v>43915</v>
      </c>
      <c r="BH282">
        <v>43915</v>
      </c>
      <c r="BI282">
        <v>43915</v>
      </c>
      <c r="BJ282">
        <v>43915</v>
      </c>
      <c r="BK282" t="s">
        <v>5946</v>
      </c>
      <c r="BL282">
        <v>43915</v>
      </c>
      <c r="BM282">
        <v>43915</v>
      </c>
      <c r="BN282">
        <v>43915</v>
      </c>
      <c r="BO282">
        <v>43915</v>
      </c>
      <c r="BU282" t="s">
        <v>490</v>
      </c>
      <c r="BV282" s="190">
        <v>43917</v>
      </c>
      <c r="BX282">
        <v>43917</v>
      </c>
      <c r="BY282">
        <v>43917</v>
      </c>
      <c r="CH282">
        <v>43922</v>
      </c>
      <c r="CJ282" t="s">
        <v>650</v>
      </c>
      <c r="CR282" s="190">
        <v>43928</v>
      </c>
      <c r="CT282" t="s">
        <v>660</v>
      </c>
      <c r="CU282" s="190">
        <v>43916</v>
      </c>
      <c r="CW282" s="190">
        <v>43916</v>
      </c>
      <c r="CX282" s="190">
        <v>43917</v>
      </c>
      <c r="CY282" t="s">
        <v>707</v>
      </c>
      <c r="DI282" t="str">
        <f t="shared" si="3"/>
        <v>N</v>
      </c>
      <c r="DJ282" t="str">
        <f>_xlfn.IFNA(VLOOKUP(C282,'Order Lookup'!A:C,3,FALSE),"Other")</f>
        <v>ENPARTS</v>
      </c>
    </row>
    <row r="283" spans="1:114" x14ac:dyDescent="0.35">
      <c r="A283" t="s">
        <v>1327</v>
      </c>
      <c r="B283">
        <v>1901362628</v>
      </c>
      <c r="C283" t="s">
        <v>501</v>
      </c>
      <c r="D283" t="s">
        <v>642</v>
      </c>
      <c r="E283" t="s">
        <v>6943</v>
      </c>
      <c r="F283" t="s">
        <v>2224</v>
      </c>
      <c r="G283" s="190">
        <v>43865</v>
      </c>
      <c r="H283" s="190">
        <v>43901</v>
      </c>
      <c r="K283" t="s">
        <v>69</v>
      </c>
      <c r="L283" t="s">
        <v>4</v>
      </c>
      <c r="M283" t="s">
        <v>5397</v>
      </c>
      <c r="N283" t="s">
        <v>643</v>
      </c>
      <c r="O283" t="s">
        <v>5048</v>
      </c>
      <c r="Q283" s="190">
        <v>43887</v>
      </c>
      <c r="R283" s="190">
        <v>43887</v>
      </c>
      <c r="S283">
        <v>43910</v>
      </c>
      <c r="T283">
        <v>2772</v>
      </c>
      <c r="U283">
        <v>2772</v>
      </c>
      <c r="V283">
        <v>0.6</v>
      </c>
      <c r="W283">
        <v>0.99</v>
      </c>
      <c r="X283">
        <v>0.99</v>
      </c>
      <c r="Y283">
        <v>0</v>
      </c>
      <c r="AA283">
        <v>0</v>
      </c>
      <c r="AB283">
        <v>0</v>
      </c>
      <c r="AC283">
        <v>0</v>
      </c>
      <c r="AF283">
        <v>0</v>
      </c>
      <c r="AG283">
        <v>1272</v>
      </c>
      <c r="AH283">
        <v>45.887</v>
      </c>
      <c r="AI283">
        <v>-409.99</v>
      </c>
      <c r="AK283">
        <v>0</v>
      </c>
      <c r="AQ283" t="s">
        <v>1517</v>
      </c>
      <c r="AR283" s="190"/>
      <c r="AS283" s="190"/>
      <c r="AT283" s="190"/>
      <c r="AU283" s="190"/>
      <c r="AV283" t="s">
        <v>1543</v>
      </c>
      <c r="AW283" s="190"/>
      <c r="AX283" s="190"/>
      <c r="AY283" s="190"/>
      <c r="AZ283" s="190"/>
      <c r="BG283" s="190"/>
      <c r="BH283" s="190"/>
      <c r="BI283" s="190"/>
      <c r="BJ283" s="190"/>
      <c r="BL283" s="190"/>
      <c r="BM283" s="190"/>
      <c r="BN283" s="190"/>
      <c r="BO283" s="190"/>
      <c r="BU283" t="s">
        <v>490</v>
      </c>
      <c r="BV283" s="190">
        <v>43916</v>
      </c>
      <c r="BX283" s="190">
        <v>43887</v>
      </c>
      <c r="BY283" s="190">
        <v>43888</v>
      </c>
      <c r="CA283" s="190"/>
      <c r="CB283" s="190"/>
      <c r="CC283" s="190"/>
      <c r="CD283" s="190"/>
      <c r="CH283" s="190"/>
      <c r="CR283" s="190">
        <v>43901</v>
      </c>
      <c r="CS283">
        <v>43906</v>
      </c>
      <c r="CT283" t="s">
        <v>1327</v>
      </c>
      <c r="CU283" s="190">
        <v>43887</v>
      </c>
      <c r="CW283" s="190">
        <v>43887</v>
      </c>
      <c r="CX283" s="190">
        <v>43888</v>
      </c>
      <c r="CY283" t="s">
        <v>2846</v>
      </c>
      <c r="DI283" t="str">
        <f t="shared" si="3"/>
        <v>N</v>
      </c>
      <c r="DJ283" t="str">
        <f>_xlfn.IFNA(VLOOKUP(C283,'Order Lookup'!A:C,3,FALSE),"Other")</f>
        <v>ORDER</v>
      </c>
    </row>
    <row r="284" spans="1:114" x14ac:dyDescent="0.35">
      <c r="A284" t="s">
        <v>1327</v>
      </c>
      <c r="B284">
        <v>1901362630</v>
      </c>
      <c r="C284" t="s">
        <v>501</v>
      </c>
      <c r="D284" t="s">
        <v>642</v>
      </c>
      <c r="E284" t="s">
        <v>6943</v>
      </c>
      <c r="F284" t="s">
        <v>2221</v>
      </c>
      <c r="G284" s="190">
        <v>43892</v>
      </c>
      <c r="H284" s="190">
        <v>43901</v>
      </c>
      <c r="K284" t="s">
        <v>69</v>
      </c>
      <c r="L284" t="s">
        <v>4</v>
      </c>
      <c r="M284" t="s">
        <v>5397</v>
      </c>
      <c r="N284" t="s">
        <v>643</v>
      </c>
      <c r="O284" t="s">
        <v>5048</v>
      </c>
      <c r="Q284">
        <v>43893</v>
      </c>
      <c r="R284">
        <v>43893</v>
      </c>
      <c r="T284">
        <v>985.63</v>
      </c>
      <c r="U284">
        <v>985.63</v>
      </c>
      <c r="V284">
        <v>0.15</v>
      </c>
      <c r="W284">
        <v>0.33</v>
      </c>
      <c r="X284">
        <v>0.33</v>
      </c>
      <c r="Y284">
        <v>0</v>
      </c>
      <c r="AA284">
        <v>0</v>
      </c>
      <c r="AB284">
        <v>0</v>
      </c>
      <c r="AC284">
        <v>0</v>
      </c>
      <c r="AF284">
        <v>0</v>
      </c>
      <c r="AG284">
        <v>344.63</v>
      </c>
      <c r="AH284">
        <v>34.965000000000003</v>
      </c>
      <c r="AI284">
        <v>199.23</v>
      </c>
      <c r="AJ284">
        <v>20.213000000000001</v>
      </c>
      <c r="AK284">
        <v>0</v>
      </c>
      <c r="AQ284" t="s">
        <v>1517</v>
      </c>
      <c r="AR284" s="190"/>
      <c r="AS284" s="190"/>
      <c r="AT284" s="190"/>
      <c r="AU284" s="190"/>
      <c r="AV284" t="s">
        <v>1543</v>
      </c>
      <c r="AW284" s="190"/>
      <c r="AX284" s="190"/>
      <c r="AY284" s="190"/>
      <c r="AZ284" s="190"/>
      <c r="BG284" s="190"/>
      <c r="BH284" s="190"/>
      <c r="BI284" s="190"/>
      <c r="BJ284" s="190"/>
      <c r="BL284" s="190"/>
      <c r="BM284" s="190"/>
      <c r="BN284" s="190"/>
      <c r="BO284" s="190"/>
      <c r="BU284" t="s">
        <v>490</v>
      </c>
      <c r="BV284">
        <v>43894</v>
      </c>
      <c r="BX284">
        <v>43894</v>
      </c>
      <c r="BY284">
        <v>43893</v>
      </c>
      <c r="CA284" s="190"/>
      <c r="CB284" s="190"/>
      <c r="CC284" s="190"/>
      <c r="CD284" s="190"/>
      <c r="CR284">
        <v>43901</v>
      </c>
      <c r="CS284">
        <v>43906</v>
      </c>
      <c r="CT284" t="s">
        <v>1327</v>
      </c>
      <c r="CU284" s="190">
        <v>43892</v>
      </c>
      <c r="CW284" s="190">
        <v>43892</v>
      </c>
      <c r="CX284" s="190">
        <v>43892</v>
      </c>
      <c r="CY284" t="s">
        <v>2846</v>
      </c>
      <c r="DI284" t="str">
        <f t="shared" si="3"/>
        <v>Y</v>
      </c>
      <c r="DJ284" t="str">
        <f>_xlfn.IFNA(VLOOKUP(C284,'Order Lookup'!A:C,3,FALSE),"Other")</f>
        <v>ORDER</v>
      </c>
    </row>
    <row r="285" spans="1:114" x14ac:dyDescent="0.35">
      <c r="A285" t="s">
        <v>1327</v>
      </c>
      <c r="B285">
        <v>1901362632</v>
      </c>
      <c r="C285" t="s">
        <v>501</v>
      </c>
      <c r="D285" t="s">
        <v>642</v>
      </c>
      <c r="E285" t="s">
        <v>6943</v>
      </c>
      <c r="F285" t="s">
        <v>2221</v>
      </c>
      <c r="G285" s="190">
        <v>43910</v>
      </c>
      <c r="H285" s="190">
        <v>43913</v>
      </c>
      <c r="K285" t="s">
        <v>69</v>
      </c>
      <c r="L285" t="s">
        <v>4</v>
      </c>
      <c r="M285" t="s">
        <v>5397</v>
      </c>
      <c r="N285" t="s">
        <v>643</v>
      </c>
      <c r="O285" t="s">
        <v>5048</v>
      </c>
      <c r="Q285">
        <v>43910</v>
      </c>
      <c r="R285">
        <v>43910</v>
      </c>
      <c r="S285" s="190"/>
      <c r="T285">
        <v>160.52000000000001</v>
      </c>
      <c r="U285">
        <v>0</v>
      </c>
      <c r="V285">
        <v>0.02</v>
      </c>
      <c r="W285">
        <v>0.02</v>
      </c>
      <c r="X285">
        <v>0.02</v>
      </c>
      <c r="Y285">
        <v>0</v>
      </c>
      <c r="AA285">
        <v>0</v>
      </c>
      <c r="AB285">
        <v>0</v>
      </c>
      <c r="AC285">
        <v>0</v>
      </c>
      <c r="AF285">
        <v>0</v>
      </c>
      <c r="AG285">
        <v>25.36</v>
      </c>
      <c r="AH285">
        <v>15.798999999999999</v>
      </c>
      <c r="AI285">
        <v>0</v>
      </c>
      <c r="AK285">
        <v>0</v>
      </c>
      <c r="AQ285" t="s">
        <v>1517</v>
      </c>
      <c r="AV285" t="s">
        <v>1543</v>
      </c>
      <c r="BG285" s="190"/>
      <c r="BH285" s="190"/>
      <c r="BI285" s="190"/>
      <c r="BJ285" s="190"/>
      <c r="BU285" t="s">
        <v>490</v>
      </c>
      <c r="BX285" s="190">
        <v>43910</v>
      </c>
      <c r="BY285" s="190">
        <v>43910</v>
      </c>
      <c r="CH285" s="190"/>
      <c r="CR285" s="190">
        <v>43917</v>
      </c>
      <c r="CS285" s="190"/>
      <c r="CT285" t="s">
        <v>1327</v>
      </c>
      <c r="CU285" s="190">
        <v>43910</v>
      </c>
      <c r="CW285" s="190">
        <v>43910</v>
      </c>
      <c r="CX285" s="190">
        <v>43910</v>
      </c>
      <c r="CY285" t="s">
        <v>2846</v>
      </c>
      <c r="DI285" t="str">
        <f t="shared" si="3"/>
        <v>Y</v>
      </c>
      <c r="DJ285" t="str">
        <f>_xlfn.IFNA(VLOOKUP(C285,'Order Lookup'!A:C,3,FALSE),"Other")</f>
        <v>ORDER</v>
      </c>
    </row>
    <row r="286" spans="1:114" x14ac:dyDescent="0.35">
      <c r="A286" t="s">
        <v>657</v>
      </c>
      <c r="B286">
        <v>1900787912</v>
      </c>
      <c r="C286" t="s">
        <v>580</v>
      </c>
      <c r="D286" t="s">
        <v>642</v>
      </c>
      <c r="E286" t="s">
        <v>6891</v>
      </c>
      <c r="F286" t="s">
        <v>2073</v>
      </c>
      <c r="G286" s="190">
        <v>43844</v>
      </c>
      <c r="H286" s="190">
        <v>43958</v>
      </c>
      <c r="J286" t="s">
        <v>6662</v>
      </c>
      <c r="L286" t="s">
        <v>139</v>
      </c>
      <c r="M286" t="s">
        <v>5397</v>
      </c>
      <c r="N286" t="s">
        <v>643</v>
      </c>
      <c r="O286" t="s">
        <v>5388</v>
      </c>
      <c r="Q286" s="190">
        <v>43895</v>
      </c>
      <c r="R286" s="190">
        <v>43896</v>
      </c>
      <c r="S286" s="190"/>
      <c r="T286">
        <v>31961</v>
      </c>
      <c r="U286">
        <v>0</v>
      </c>
      <c r="V286">
        <v>12.34</v>
      </c>
      <c r="W286">
        <v>4.92</v>
      </c>
      <c r="X286">
        <v>0</v>
      </c>
      <c r="Y286">
        <v>0</v>
      </c>
      <c r="AA286">
        <v>0</v>
      </c>
      <c r="AB286">
        <v>0</v>
      </c>
      <c r="AC286">
        <v>0</v>
      </c>
      <c r="AF286">
        <v>0</v>
      </c>
      <c r="AG286">
        <v>4439</v>
      </c>
      <c r="AH286">
        <v>13.888999999999999</v>
      </c>
      <c r="AI286">
        <v>0</v>
      </c>
      <c r="AK286">
        <v>0</v>
      </c>
      <c r="AQ286" t="s">
        <v>663</v>
      </c>
      <c r="AR286" s="190"/>
      <c r="AS286" s="190"/>
      <c r="AT286" s="190"/>
      <c r="AU286" s="190"/>
      <c r="AV286" t="s">
        <v>619</v>
      </c>
      <c r="AW286" s="190"/>
      <c r="AX286" s="190"/>
      <c r="AY286" s="190"/>
      <c r="AZ286" s="190"/>
      <c r="BF286" t="s">
        <v>6663</v>
      </c>
      <c r="BG286" s="190">
        <v>43874</v>
      </c>
      <c r="BH286" s="190">
        <v>43874</v>
      </c>
      <c r="BI286" s="190">
        <v>43909</v>
      </c>
      <c r="BJ286" s="190">
        <v>43895</v>
      </c>
      <c r="BK286" t="s">
        <v>655</v>
      </c>
      <c r="BL286" s="190">
        <v>43889</v>
      </c>
      <c r="BM286" s="190">
        <v>43889</v>
      </c>
      <c r="BN286" s="190">
        <v>43916</v>
      </c>
      <c r="BO286">
        <v>43896</v>
      </c>
      <c r="BU286" t="s">
        <v>490</v>
      </c>
      <c r="BV286" s="190">
        <v>43921</v>
      </c>
      <c r="BX286" s="190">
        <v>43921</v>
      </c>
      <c r="BY286" s="190"/>
      <c r="CA286" s="190"/>
      <c r="CB286" s="190"/>
      <c r="CC286" s="190"/>
      <c r="CD286" s="190"/>
      <c r="CH286" s="190"/>
      <c r="CR286" s="190">
        <v>43956</v>
      </c>
      <c r="CS286" s="190"/>
      <c r="CT286" t="s">
        <v>656</v>
      </c>
      <c r="CU286" s="190">
        <v>43920</v>
      </c>
      <c r="CW286" s="190">
        <v>43920</v>
      </c>
      <c r="CX286" s="190">
        <v>43916</v>
      </c>
      <c r="DI286" t="str">
        <f t="shared" si="3"/>
        <v>Y</v>
      </c>
      <c r="DJ286" t="str">
        <f>_xlfn.IFNA(VLOOKUP(C286,'Order Lookup'!A:C,3,FALSE),"Other")</f>
        <v>ORDER</v>
      </c>
    </row>
    <row r="287" spans="1:114" x14ac:dyDescent="0.35">
      <c r="A287" t="s">
        <v>657</v>
      </c>
      <c r="B287">
        <v>1900787901</v>
      </c>
      <c r="C287" t="s">
        <v>580</v>
      </c>
      <c r="D287" t="s">
        <v>642</v>
      </c>
      <c r="E287" t="s">
        <v>6891</v>
      </c>
      <c r="F287" t="s">
        <v>2221</v>
      </c>
      <c r="G287" s="190">
        <v>43563</v>
      </c>
      <c r="H287" s="190">
        <v>43941</v>
      </c>
      <c r="J287" t="s">
        <v>6944</v>
      </c>
      <c r="L287" t="s">
        <v>139</v>
      </c>
      <c r="M287" t="s">
        <v>5397</v>
      </c>
      <c r="N287" t="s">
        <v>643</v>
      </c>
      <c r="O287" t="s">
        <v>92</v>
      </c>
      <c r="Q287" s="190">
        <v>43895</v>
      </c>
      <c r="R287" s="190">
        <v>43895</v>
      </c>
      <c r="T287">
        <v>365499</v>
      </c>
      <c r="U287">
        <v>0</v>
      </c>
      <c r="V287">
        <v>55.51</v>
      </c>
      <c r="W287">
        <v>52.18</v>
      </c>
      <c r="X287">
        <v>52.18</v>
      </c>
      <c r="Y287">
        <v>1495</v>
      </c>
      <c r="AA287">
        <v>1705.5</v>
      </c>
      <c r="AB287">
        <v>125.25</v>
      </c>
      <c r="AC287">
        <v>1830.75</v>
      </c>
      <c r="AD287">
        <v>194723</v>
      </c>
      <c r="AE287">
        <v>153045</v>
      </c>
      <c r="AF287">
        <v>0</v>
      </c>
      <c r="AG287">
        <v>80981</v>
      </c>
      <c r="AH287">
        <v>22.155999999999999</v>
      </c>
      <c r="AI287">
        <v>0</v>
      </c>
      <c r="AK287">
        <v>0</v>
      </c>
      <c r="AQ287" t="s">
        <v>663</v>
      </c>
      <c r="AR287" s="190">
        <v>43815</v>
      </c>
      <c r="AS287" s="190">
        <v>43815</v>
      </c>
      <c r="AT287" s="190">
        <v>43853</v>
      </c>
      <c r="AU287" s="190"/>
      <c r="AV287" t="s">
        <v>619</v>
      </c>
      <c r="AW287" s="190">
        <v>43844</v>
      </c>
      <c r="AX287" s="190"/>
      <c r="AY287" s="190">
        <v>43844</v>
      </c>
      <c r="AZ287" s="190"/>
      <c r="BF287" t="s">
        <v>1504</v>
      </c>
      <c r="BG287" s="190">
        <v>43871</v>
      </c>
      <c r="BH287" s="190">
        <v>43871</v>
      </c>
      <c r="BI287" s="190">
        <v>43916</v>
      </c>
      <c r="BJ287" s="190">
        <v>43916</v>
      </c>
      <c r="BK287" t="s">
        <v>655</v>
      </c>
      <c r="BL287">
        <v>43871</v>
      </c>
      <c r="BM287">
        <v>43871</v>
      </c>
      <c r="BN287">
        <v>43916</v>
      </c>
      <c r="BO287">
        <v>43916</v>
      </c>
      <c r="BP287" t="s">
        <v>656</v>
      </c>
      <c r="BQ287">
        <v>43871</v>
      </c>
      <c r="BR287">
        <v>43871</v>
      </c>
      <c r="BS287">
        <v>43916</v>
      </c>
      <c r="BT287">
        <v>43916</v>
      </c>
      <c r="BU287" t="s">
        <v>490</v>
      </c>
      <c r="BV287" s="190">
        <v>43917</v>
      </c>
      <c r="BX287" s="190">
        <v>43917</v>
      </c>
      <c r="BY287" s="190">
        <v>43916</v>
      </c>
      <c r="BZ287" t="s">
        <v>1504</v>
      </c>
      <c r="CA287" s="190">
        <v>43871</v>
      </c>
      <c r="CB287" s="190">
        <v>43871</v>
      </c>
      <c r="CC287" s="190">
        <v>43916</v>
      </c>
      <c r="CD287" s="190">
        <v>43916</v>
      </c>
      <c r="CH287" s="190">
        <v>43920</v>
      </c>
      <c r="CR287" s="190">
        <v>43948</v>
      </c>
      <c r="CT287" t="s">
        <v>1504</v>
      </c>
      <c r="CU287" s="190">
        <v>43916</v>
      </c>
      <c r="CW287" s="190">
        <v>43916</v>
      </c>
      <c r="CX287" s="190">
        <v>43916</v>
      </c>
      <c r="DI287" t="str">
        <f t="shared" si="3"/>
        <v>Y</v>
      </c>
      <c r="DJ287" t="str">
        <f>_xlfn.IFNA(VLOOKUP(C287,'Order Lookup'!A:C,3,FALSE),"Other")</f>
        <v>ORDER</v>
      </c>
    </row>
    <row r="288" spans="1:114" x14ac:dyDescent="0.35">
      <c r="A288" t="s">
        <v>657</v>
      </c>
      <c r="B288">
        <v>1900787917</v>
      </c>
      <c r="C288" t="s">
        <v>580</v>
      </c>
      <c r="D288" t="s">
        <v>642</v>
      </c>
      <c r="E288" t="s">
        <v>6891</v>
      </c>
      <c r="F288" t="s">
        <v>2073</v>
      </c>
      <c r="G288" s="190">
        <v>43844</v>
      </c>
      <c r="H288" s="190">
        <v>43956</v>
      </c>
      <c r="J288" t="s">
        <v>6927</v>
      </c>
      <c r="L288" t="s">
        <v>139</v>
      </c>
      <c r="M288" t="s">
        <v>5397</v>
      </c>
      <c r="N288" t="s">
        <v>643</v>
      </c>
      <c r="O288" t="s">
        <v>92</v>
      </c>
      <c r="Q288" s="190">
        <v>43895</v>
      </c>
      <c r="R288" s="190">
        <v>43896</v>
      </c>
      <c r="T288">
        <v>1291</v>
      </c>
      <c r="U288">
        <v>0</v>
      </c>
      <c r="V288">
        <v>0.27</v>
      </c>
      <c r="W288">
        <v>0</v>
      </c>
      <c r="X288">
        <v>0</v>
      </c>
      <c r="Y288">
        <v>0</v>
      </c>
      <c r="AA288">
        <v>0</v>
      </c>
      <c r="AB288">
        <v>0</v>
      </c>
      <c r="AC288">
        <v>0</v>
      </c>
      <c r="AF288">
        <v>0</v>
      </c>
      <c r="AG288">
        <v>355</v>
      </c>
      <c r="AH288">
        <v>27.498000000000001</v>
      </c>
      <c r="AI288">
        <v>0</v>
      </c>
      <c r="AK288">
        <v>0</v>
      </c>
      <c r="AQ288" t="s">
        <v>663</v>
      </c>
      <c r="AR288" s="190"/>
      <c r="AS288" s="190"/>
      <c r="AT288" s="190"/>
      <c r="AU288" s="190"/>
      <c r="AV288" t="s">
        <v>619</v>
      </c>
      <c r="AW288" s="190"/>
      <c r="AX288" s="190"/>
      <c r="AY288" s="190"/>
      <c r="AZ288" s="190"/>
      <c r="BF288" t="s">
        <v>6945</v>
      </c>
      <c r="BG288" s="190">
        <v>43874</v>
      </c>
      <c r="BH288" s="190">
        <v>43875</v>
      </c>
      <c r="BI288" s="190">
        <v>43929</v>
      </c>
      <c r="BJ288" s="190">
        <v>43916</v>
      </c>
      <c r="BK288" t="s">
        <v>655</v>
      </c>
      <c r="BL288">
        <v>43886</v>
      </c>
      <c r="BM288">
        <v>43885</v>
      </c>
      <c r="BN288">
        <v>43928</v>
      </c>
      <c r="BO288">
        <v>43887</v>
      </c>
      <c r="BU288" t="s">
        <v>490</v>
      </c>
      <c r="BV288" s="190">
        <v>43930</v>
      </c>
      <c r="BX288" s="190">
        <v>43930</v>
      </c>
      <c r="BY288" s="190"/>
      <c r="CA288" s="190"/>
      <c r="CB288" s="190"/>
      <c r="CC288" s="190"/>
      <c r="CD288" s="190"/>
      <c r="CH288" s="190"/>
      <c r="CR288" s="190">
        <v>43956</v>
      </c>
      <c r="CT288" t="s">
        <v>6945</v>
      </c>
      <c r="CU288" s="190">
        <v>43929</v>
      </c>
      <c r="CW288" s="190">
        <v>43929</v>
      </c>
      <c r="CX288" s="190">
        <v>43916</v>
      </c>
      <c r="DI288" t="str">
        <f t="shared" si="3"/>
        <v>Y</v>
      </c>
      <c r="DJ288" t="str">
        <f>_xlfn.IFNA(VLOOKUP(C288,'Order Lookup'!A:C,3,FALSE),"Other")</f>
        <v>ORDER</v>
      </c>
    </row>
    <row r="289" spans="1:114" x14ac:dyDescent="0.35">
      <c r="A289" t="s">
        <v>657</v>
      </c>
      <c r="B289">
        <v>1900787918</v>
      </c>
      <c r="C289" t="s">
        <v>580</v>
      </c>
      <c r="D289" t="s">
        <v>642</v>
      </c>
      <c r="E289" t="s">
        <v>6891</v>
      </c>
      <c r="F289" t="s">
        <v>2073</v>
      </c>
      <c r="G289" s="190">
        <v>43844</v>
      </c>
      <c r="H289" s="190">
        <v>43956</v>
      </c>
      <c r="J289" t="s">
        <v>6946</v>
      </c>
      <c r="L289" t="s">
        <v>139</v>
      </c>
      <c r="M289" t="s">
        <v>5397</v>
      </c>
      <c r="N289" t="s">
        <v>643</v>
      </c>
      <c r="O289" t="s">
        <v>92</v>
      </c>
      <c r="Q289" s="190">
        <v>43895</v>
      </c>
      <c r="R289" s="190">
        <v>43896</v>
      </c>
      <c r="T289">
        <v>2150</v>
      </c>
      <c r="U289">
        <v>0</v>
      </c>
      <c r="V289">
        <v>0.95</v>
      </c>
      <c r="W289">
        <v>0</v>
      </c>
      <c r="X289">
        <v>0</v>
      </c>
      <c r="Y289">
        <v>0</v>
      </c>
      <c r="AA289">
        <v>0</v>
      </c>
      <c r="AB289">
        <v>0</v>
      </c>
      <c r="AC289">
        <v>0</v>
      </c>
      <c r="AF289">
        <v>0</v>
      </c>
      <c r="AG289">
        <v>150</v>
      </c>
      <c r="AH289">
        <v>6.9770000000000003</v>
      </c>
      <c r="AI289">
        <v>0</v>
      </c>
      <c r="AK289">
        <v>0</v>
      </c>
      <c r="AQ289" t="s">
        <v>663</v>
      </c>
      <c r="AR289" s="190"/>
      <c r="AS289" s="190"/>
      <c r="AT289" s="190"/>
      <c r="AU289" s="190"/>
      <c r="AV289" t="s">
        <v>619</v>
      </c>
      <c r="AW289" s="190"/>
      <c r="AX289" s="190"/>
      <c r="AY289" s="190"/>
      <c r="AZ289" s="190"/>
      <c r="BF289" t="s">
        <v>6945</v>
      </c>
      <c r="BG289" s="190">
        <v>43881</v>
      </c>
      <c r="BH289" s="190">
        <v>43882</v>
      </c>
      <c r="BI289" s="190">
        <v>43929</v>
      </c>
      <c r="BJ289" s="190">
        <v>43916</v>
      </c>
      <c r="BK289" t="s">
        <v>655</v>
      </c>
      <c r="BL289">
        <v>43915</v>
      </c>
      <c r="BM289">
        <v>43916</v>
      </c>
      <c r="BN289">
        <v>43928</v>
      </c>
      <c r="BO289">
        <v>43893</v>
      </c>
      <c r="BU289" t="s">
        <v>490</v>
      </c>
      <c r="BV289" s="190">
        <v>43930</v>
      </c>
      <c r="BX289" s="190">
        <v>43930</v>
      </c>
      <c r="BY289" s="190"/>
      <c r="CA289" s="190"/>
      <c r="CB289" s="190"/>
      <c r="CC289" s="190"/>
      <c r="CD289" s="190"/>
      <c r="CH289" s="190"/>
      <c r="CR289" s="190">
        <v>43956</v>
      </c>
      <c r="CT289" t="s">
        <v>6945</v>
      </c>
      <c r="CU289" s="190">
        <v>43929</v>
      </c>
      <c r="CW289" s="190">
        <v>43929</v>
      </c>
      <c r="CX289" s="190">
        <v>43916</v>
      </c>
      <c r="DI289" t="str">
        <f t="shared" si="3"/>
        <v>Y</v>
      </c>
      <c r="DJ289" t="str">
        <f>_xlfn.IFNA(VLOOKUP(C289,'Order Lookup'!A:C,3,FALSE),"Other")</f>
        <v>ORDER</v>
      </c>
    </row>
    <row r="290" spans="1:114" x14ac:dyDescent="0.35">
      <c r="A290" t="s">
        <v>657</v>
      </c>
      <c r="B290">
        <v>1900787904</v>
      </c>
      <c r="C290" t="s">
        <v>580</v>
      </c>
      <c r="D290" t="s">
        <v>642</v>
      </c>
      <c r="E290" t="s">
        <v>6891</v>
      </c>
      <c r="F290" t="s">
        <v>2221</v>
      </c>
      <c r="G290" s="190">
        <v>43844</v>
      </c>
      <c r="H290">
        <v>43935</v>
      </c>
      <c r="J290" t="s">
        <v>6673</v>
      </c>
      <c r="L290" t="s">
        <v>139</v>
      </c>
      <c r="M290" t="s">
        <v>5397</v>
      </c>
      <c r="N290" t="s">
        <v>643</v>
      </c>
      <c r="O290" t="s">
        <v>92</v>
      </c>
      <c r="Q290">
        <v>43895</v>
      </c>
      <c r="R290">
        <v>43895</v>
      </c>
      <c r="T290">
        <v>186532</v>
      </c>
      <c r="U290">
        <v>0</v>
      </c>
      <c r="V290">
        <v>73.86</v>
      </c>
      <c r="W290">
        <v>70.91</v>
      </c>
      <c r="X290">
        <v>70.91</v>
      </c>
      <c r="Y290">
        <v>0</v>
      </c>
      <c r="AA290">
        <v>0</v>
      </c>
      <c r="AB290">
        <v>0</v>
      </c>
      <c r="AC290">
        <v>0</v>
      </c>
      <c r="AF290">
        <v>0</v>
      </c>
      <c r="AG290">
        <v>34955</v>
      </c>
      <c r="AH290">
        <v>18.739000000000001</v>
      </c>
      <c r="AI290">
        <v>0</v>
      </c>
      <c r="AK290">
        <v>0</v>
      </c>
      <c r="AQ290" t="s">
        <v>663</v>
      </c>
      <c r="AV290" t="s">
        <v>619</v>
      </c>
      <c r="BF290" t="s">
        <v>1504</v>
      </c>
      <c r="BG290">
        <v>43871</v>
      </c>
      <c r="BH290">
        <v>43871</v>
      </c>
      <c r="BI290">
        <v>43916</v>
      </c>
      <c r="BJ290">
        <v>43916</v>
      </c>
      <c r="BK290" t="s">
        <v>655</v>
      </c>
      <c r="BL290">
        <v>43871</v>
      </c>
      <c r="BM290">
        <v>43871</v>
      </c>
      <c r="BN290">
        <v>43916</v>
      </c>
      <c r="BO290">
        <v>43916</v>
      </c>
      <c r="BP290" t="s">
        <v>655</v>
      </c>
      <c r="BQ290">
        <v>43871</v>
      </c>
      <c r="BR290">
        <v>43871</v>
      </c>
      <c r="BS290">
        <v>43916</v>
      </c>
      <c r="BT290">
        <v>43916</v>
      </c>
      <c r="BU290" t="s">
        <v>490</v>
      </c>
      <c r="BV290" s="190">
        <v>43917</v>
      </c>
      <c r="BX290" s="190">
        <v>43917</v>
      </c>
      <c r="BY290" s="190">
        <v>43916</v>
      </c>
      <c r="BZ290" t="s">
        <v>1504</v>
      </c>
      <c r="CA290">
        <v>43871</v>
      </c>
      <c r="CB290">
        <v>43871</v>
      </c>
      <c r="CC290">
        <v>43916</v>
      </c>
      <c r="CD290">
        <v>43916</v>
      </c>
      <c r="CH290" s="190">
        <v>43920</v>
      </c>
      <c r="CR290" s="190">
        <v>43945</v>
      </c>
      <c r="CS290" s="190"/>
      <c r="CT290" t="s">
        <v>1504</v>
      </c>
      <c r="CU290" s="190">
        <v>43916</v>
      </c>
      <c r="CW290" s="190">
        <v>43916</v>
      </c>
      <c r="CX290" s="190">
        <v>43916</v>
      </c>
      <c r="DI290" t="str">
        <f t="shared" si="3"/>
        <v>Y</v>
      </c>
      <c r="DJ290" t="str">
        <f>_xlfn.IFNA(VLOOKUP(C290,'Order Lookup'!A:C,3,FALSE),"Other")</f>
        <v>ORDER</v>
      </c>
    </row>
    <row r="291" spans="1:114" x14ac:dyDescent="0.35">
      <c r="A291" t="s">
        <v>657</v>
      </c>
      <c r="B291">
        <v>1900787903</v>
      </c>
      <c r="C291" t="s">
        <v>580</v>
      </c>
      <c r="D291" t="s">
        <v>642</v>
      </c>
      <c r="E291" t="s">
        <v>6891</v>
      </c>
      <c r="F291" t="s">
        <v>2221</v>
      </c>
      <c r="G291" s="190">
        <v>43844</v>
      </c>
      <c r="H291" s="190">
        <v>43937</v>
      </c>
      <c r="J291" t="s">
        <v>6667</v>
      </c>
      <c r="L291" t="s">
        <v>139</v>
      </c>
      <c r="M291" t="s">
        <v>5397</v>
      </c>
      <c r="N291" t="s">
        <v>643</v>
      </c>
      <c r="O291" t="s">
        <v>92</v>
      </c>
      <c r="Q291" s="190">
        <v>43895</v>
      </c>
      <c r="R291" s="190">
        <v>43895</v>
      </c>
      <c r="T291">
        <v>145025</v>
      </c>
      <c r="U291">
        <v>0</v>
      </c>
      <c r="V291">
        <v>57.42</v>
      </c>
      <c r="W291">
        <v>55.24</v>
      </c>
      <c r="X291">
        <v>55.24</v>
      </c>
      <c r="Y291">
        <v>0</v>
      </c>
      <c r="AA291">
        <v>0</v>
      </c>
      <c r="AB291">
        <v>0</v>
      </c>
      <c r="AC291">
        <v>0</v>
      </c>
      <c r="AF291">
        <v>0</v>
      </c>
      <c r="AG291">
        <v>27177</v>
      </c>
      <c r="AH291">
        <v>18.739999999999998</v>
      </c>
      <c r="AI291">
        <v>0</v>
      </c>
      <c r="AK291">
        <v>0</v>
      </c>
      <c r="AQ291" t="s">
        <v>663</v>
      </c>
      <c r="AV291" t="s">
        <v>619</v>
      </c>
      <c r="BF291" t="s">
        <v>1504</v>
      </c>
      <c r="BG291" s="190">
        <v>43871</v>
      </c>
      <c r="BH291" s="190">
        <v>43871</v>
      </c>
      <c r="BI291" s="190">
        <v>43916</v>
      </c>
      <c r="BJ291" s="190">
        <v>43916</v>
      </c>
      <c r="BK291" t="s">
        <v>655</v>
      </c>
      <c r="BL291">
        <v>43871</v>
      </c>
      <c r="BM291">
        <v>43871</v>
      </c>
      <c r="BN291">
        <v>43916</v>
      </c>
      <c r="BO291">
        <v>43916</v>
      </c>
      <c r="BP291" t="s">
        <v>655</v>
      </c>
      <c r="BQ291">
        <v>43871</v>
      </c>
      <c r="BR291">
        <v>43871</v>
      </c>
      <c r="BS291">
        <v>43916</v>
      </c>
      <c r="BT291">
        <v>43916</v>
      </c>
      <c r="BU291" t="s">
        <v>490</v>
      </c>
      <c r="BV291" s="190">
        <v>43917</v>
      </c>
      <c r="BX291" s="190">
        <v>43917</v>
      </c>
      <c r="BY291" s="190">
        <v>43916</v>
      </c>
      <c r="BZ291" t="s">
        <v>1504</v>
      </c>
      <c r="CA291">
        <v>43871</v>
      </c>
      <c r="CB291">
        <v>43871</v>
      </c>
      <c r="CC291">
        <v>43916</v>
      </c>
      <c r="CD291">
        <v>43916</v>
      </c>
      <c r="CH291" s="190">
        <v>43920</v>
      </c>
      <c r="CR291" s="190">
        <v>43944</v>
      </c>
      <c r="CS291" s="190"/>
      <c r="CT291" t="s">
        <v>1504</v>
      </c>
      <c r="CU291" s="190">
        <v>43916</v>
      </c>
      <c r="CW291" s="190">
        <v>43916</v>
      </c>
      <c r="CX291" s="190">
        <v>43916</v>
      </c>
      <c r="DI291" t="str">
        <f t="shared" si="3"/>
        <v>Y</v>
      </c>
      <c r="DJ291" t="str">
        <f>_xlfn.IFNA(VLOOKUP(C291,'Order Lookup'!A:C,3,FALSE),"Other")</f>
        <v>ORDER</v>
      </c>
    </row>
    <row r="292" spans="1:114" x14ac:dyDescent="0.35">
      <c r="A292" t="s">
        <v>657</v>
      </c>
      <c r="B292">
        <v>1900787911</v>
      </c>
      <c r="C292" t="s">
        <v>580</v>
      </c>
      <c r="D292" t="s">
        <v>642</v>
      </c>
      <c r="E292" t="s">
        <v>6891</v>
      </c>
      <c r="F292" t="s">
        <v>2221</v>
      </c>
      <c r="G292" s="190">
        <v>43844</v>
      </c>
      <c r="H292" s="190">
        <v>43935</v>
      </c>
      <c r="J292" t="s">
        <v>6674</v>
      </c>
      <c r="L292" t="s">
        <v>139</v>
      </c>
      <c r="M292" t="s">
        <v>5397</v>
      </c>
      <c r="N292" t="s">
        <v>643</v>
      </c>
      <c r="O292" t="s">
        <v>92</v>
      </c>
      <c r="Q292" s="190">
        <v>43895</v>
      </c>
      <c r="R292" s="190">
        <v>43895</v>
      </c>
      <c r="S292" s="190"/>
      <c r="T292">
        <v>144461</v>
      </c>
      <c r="U292">
        <v>0</v>
      </c>
      <c r="V292">
        <v>41.9</v>
      </c>
      <c r="W292">
        <v>63.77</v>
      </c>
      <c r="X292">
        <v>63.77</v>
      </c>
      <c r="Y292">
        <v>0</v>
      </c>
      <c r="AA292">
        <v>0</v>
      </c>
      <c r="AB292">
        <v>0</v>
      </c>
      <c r="AC292">
        <v>0</v>
      </c>
      <c r="AF292">
        <v>0</v>
      </c>
      <c r="AG292">
        <v>42795</v>
      </c>
      <c r="AH292">
        <v>29.623999999999999</v>
      </c>
      <c r="AI292">
        <v>0</v>
      </c>
      <c r="AK292">
        <v>0</v>
      </c>
      <c r="AQ292" t="s">
        <v>663</v>
      </c>
      <c r="AR292" s="190"/>
      <c r="AS292" s="190"/>
      <c r="AT292" s="190"/>
      <c r="AU292" s="190"/>
      <c r="AV292" t="s">
        <v>619</v>
      </c>
      <c r="AW292" s="190"/>
      <c r="AX292" s="190"/>
      <c r="AY292" s="190"/>
      <c r="AZ292" s="190"/>
      <c r="BB292" s="190"/>
      <c r="BC292" s="190"/>
      <c r="BD292" s="190"/>
      <c r="BF292" t="s">
        <v>656</v>
      </c>
      <c r="BG292" s="190"/>
      <c r="BH292" s="190"/>
      <c r="BI292" s="190"/>
      <c r="BJ292" s="190"/>
      <c r="BK292" t="s">
        <v>655</v>
      </c>
      <c r="BL292" s="190"/>
      <c r="BM292" s="190"/>
      <c r="BN292" s="190"/>
      <c r="BO292" s="190"/>
      <c r="BQ292" s="190"/>
      <c r="BR292" s="190"/>
      <c r="BS292" s="190"/>
      <c r="BT292" s="190"/>
      <c r="BU292" t="s">
        <v>490</v>
      </c>
      <c r="BV292" s="190">
        <v>43917</v>
      </c>
      <c r="BX292" s="190">
        <v>43917</v>
      </c>
      <c r="BY292" s="190">
        <v>43916</v>
      </c>
      <c r="CA292" s="190"/>
      <c r="CB292" s="190"/>
      <c r="CC292" s="190"/>
      <c r="CD292" s="190"/>
      <c r="CH292" s="190">
        <v>43920</v>
      </c>
      <c r="CR292" s="190">
        <v>43942</v>
      </c>
      <c r="CS292" s="190"/>
      <c r="CT292" t="s">
        <v>656</v>
      </c>
      <c r="CU292" s="190">
        <v>43916</v>
      </c>
      <c r="CW292" s="190">
        <v>43916</v>
      </c>
      <c r="CX292" s="190">
        <v>43916</v>
      </c>
      <c r="CZ292" s="190"/>
      <c r="DA292" s="190"/>
      <c r="DB292" s="190"/>
      <c r="DC292" s="190"/>
      <c r="DI292" t="str">
        <f t="shared" si="3"/>
        <v>Y</v>
      </c>
      <c r="DJ292" t="str">
        <f>_xlfn.IFNA(VLOOKUP(C292,'Order Lookup'!A:C,3,FALSE),"Other")</f>
        <v>ORDER</v>
      </c>
    </row>
    <row r="293" spans="1:114" x14ac:dyDescent="0.35">
      <c r="A293" t="s">
        <v>657</v>
      </c>
      <c r="B293">
        <v>1900787905</v>
      </c>
      <c r="C293" t="s">
        <v>580</v>
      </c>
      <c r="D293" t="s">
        <v>642</v>
      </c>
      <c r="E293" t="s">
        <v>6891</v>
      </c>
      <c r="F293" t="s">
        <v>2221</v>
      </c>
      <c r="G293" s="190">
        <v>43844</v>
      </c>
      <c r="H293" s="190">
        <v>43935</v>
      </c>
      <c r="J293" t="s">
        <v>6947</v>
      </c>
      <c r="L293" t="s">
        <v>139</v>
      </c>
      <c r="M293" t="s">
        <v>5397</v>
      </c>
      <c r="N293" t="s">
        <v>643</v>
      </c>
      <c r="O293" t="s">
        <v>92</v>
      </c>
      <c r="Q293" s="190">
        <v>43895</v>
      </c>
      <c r="R293" s="190">
        <v>43895</v>
      </c>
      <c r="T293">
        <v>129530</v>
      </c>
      <c r="U293">
        <v>0</v>
      </c>
      <c r="V293">
        <v>33.5</v>
      </c>
      <c r="W293">
        <v>36.57</v>
      </c>
      <c r="X293">
        <v>36.57</v>
      </c>
      <c r="Y293">
        <v>0</v>
      </c>
      <c r="AA293">
        <v>0</v>
      </c>
      <c r="AB293">
        <v>0</v>
      </c>
      <c r="AC293">
        <v>0</v>
      </c>
      <c r="AF293">
        <v>0</v>
      </c>
      <c r="AG293">
        <v>24960</v>
      </c>
      <c r="AH293">
        <v>19.27</v>
      </c>
      <c r="AI293">
        <v>0</v>
      </c>
      <c r="AK293">
        <v>0</v>
      </c>
      <c r="AQ293" t="s">
        <v>663</v>
      </c>
      <c r="AR293" s="190"/>
      <c r="AS293" s="190"/>
      <c r="AT293" s="190"/>
      <c r="AU293" s="190"/>
      <c r="AV293" t="s">
        <v>619</v>
      </c>
      <c r="BB293" s="190"/>
      <c r="BC293" s="190"/>
      <c r="BD293" s="190"/>
      <c r="BE293" s="190"/>
      <c r="BF293" t="s">
        <v>6524</v>
      </c>
      <c r="BG293" s="190">
        <v>43913</v>
      </c>
      <c r="BH293" s="190">
        <v>43901</v>
      </c>
      <c r="BI293" s="190">
        <v>43916</v>
      </c>
      <c r="BJ293" s="190">
        <v>43916</v>
      </c>
      <c r="BK293" t="s">
        <v>1504</v>
      </c>
      <c r="BL293" s="190">
        <v>43915</v>
      </c>
      <c r="BM293" s="190">
        <v>43914</v>
      </c>
      <c r="BN293" s="190">
        <v>43916</v>
      </c>
      <c r="BO293" s="190">
        <v>43916</v>
      </c>
      <c r="BQ293" s="190"/>
      <c r="BR293" s="190"/>
      <c r="BS293" s="190"/>
      <c r="BT293" s="190"/>
      <c r="BU293" t="s">
        <v>490</v>
      </c>
      <c r="BV293" s="190">
        <v>43917</v>
      </c>
      <c r="BX293" s="190">
        <v>43917</v>
      </c>
      <c r="BY293" s="190">
        <v>43917</v>
      </c>
      <c r="CA293" s="190"/>
      <c r="CB293" s="190"/>
      <c r="CC293" s="190"/>
      <c r="CD293" s="190"/>
      <c r="CH293" s="190">
        <v>43922</v>
      </c>
      <c r="CR293" s="190">
        <v>43942</v>
      </c>
      <c r="CT293" t="s">
        <v>6524</v>
      </c>
      <c r="CU293" s="190">
        <v>43916</v>
      </c>
      <c r="CW293" s="190">
        <v>43916</v>
      </c>
      <c r="CX293" s="190">
        <v>43916</v>
      </c>
      <c r="CZ293" s="190"/>
      <c r="DA293" s="190"/>
      <c r="DB293" s="190"/>
      <c r="DC293" s="190"/>
      <c r="DI293" t="str">
        <f t="shared" si="3"/>
        <v>Y</v>
      </c>
      <c r="DJ293" t="str">
        <f>_xlfn.IFNA(VLOOKUP(C293,'Order Lookup'!A:C,3,FALSE),"Other")</f>
        <v>ORDER</v>
      </c>
    </row>
    <row r="294" spans="1:114" x14ac:dyDescent="0.35">
      <c r="A294" t="s">
        <v>657</v>
      </c>
      <c r="B294">
        <v>1900787926</v>
      </c>
      <c r="C294" t="s">
        <v>580</v>
      </c>
      <c r="D294" t="s">
        <v>642</v>
      </c>
      <c r="E294" t="s">
        <v>6891</v>
      </c>
      <c r="F294" t="s">
        <v>2221</v>
      </c>
      <c r="G294" s="190">
        <v>43882</v>
      </c>
      <c r="H294" s="190">
        <v>43935</v>
      </c>
      <c r="J294" t="s">
        <v>6948</v>
      </c>
      <c r="L294" t="s">
        <v>139</v>
      </c>
      <c r="M294" t="s">
        <v>5397</v>
      </c>
      <c r="N294" t="s">
        <v>643</v>
      </c>
      <c r="O294" t="s">
        <v>92</v>
      </c>
      <c r="Q294" s="190">
        <v>43895</v>
      </c>
      <c r="R294" s="190">
        <v>43895</v>
      </c>
      <c r="T294">
        <v>2000</v>
      </c>
      <c r="U294">
        <v>0</v>
      </c>
      <c r="V294">
        <v>0.5</v>
      </c>
      <c r="W294">
        <v>10.050000000000001</v>
      </c>
      <c r="X294">
        <v>10.050000000000001</v>
      </c>
      <c r="Y294">
        <v>0</v>
      </c>
      <c r="AA294">
        <v>0</v>
      </c>
      <c r="AB294">
        <v>0</v>
      </c>
      <c r="AC294">
        <v>0</v>
      </c>
      <c r="AF294">
        <v>0</v>
      </c>
      <c r="AG294">
        <v>100</v>
      </c>
      <c r="AH294">
        <v>5</v>
      </c>
      <c r="AI294">
        <v>0</v>
      </c>
      <c r="AK294">
        <v>0</v>
      </c>
      <c r="AQ294" t="s">
        <v>663</v>
      </c>
      <c r="AR294" s="190"/>
      <c r="AS294" s="190"/>
      <c r="AT294" s="190"/>
      <c r="AU294" s="190"/>
      <c r="AV294" t="s">
        <v>619</v>
      </c>
      <c r="AW294" s="190"/>
      <c r="AX294" s="190"/>
      <c r="AY294" s="190"/>
      <c r="AZ294" s="190"/>
      <c r="BB294" s="190"/>
      <c r="BC294" s="190"/>
      <c r="BD294" s="190"/>
      <c r="BE294" s="190"/>
      <c r="BF294" t="s">
        <v>6663</v>
      </c>
      <c r="BG294" s="190">
        <v>43874</v>
      </c>
      <c r="BH294" s="190">
        <v>43874</v>
      </c>
      <c r="BI294" s="190">
        <v>43909</v>
      </c>
      <c r="BJ294" s="190">
        <v>43895</v>
      </c>
      <c r="BK294" t="s">
        <v>655</v>
      </c>
      <c r="BL294" s="190">
        <v>43889</v>
      </c>
      <c r="BM294" s="190">
        <v>43889</v>
      </c>
      <c r="BN294" s="190">
        <v>43916</v>
      </c>
      <c r="BO294" s="190">
        <v>43896</v>
      </c>
      <c r="BU294" t="s">
        <v>490</v>
      </c>
      <c r="BV294" s="190">
        <v>43917</v>
      </c>
      <c r="BX294" s="190">
        <v>43917</v>
      </c>
      <c r="BY294" s="190">
        <v>43916</v>
      </c>
      <c r="CA294" s="190"/>
      <c r="CB294" s="190"/>
      <c r="CC294" s="190"/>
      <c r="CD294" s="190"/>
      <c r="CH294" s="190">
        <v>43920</v>
      </c>
      <c r="CR294" s="190">
        <v>43945</v>
      </c>
      <c r="CT294" t="s">
        <v>656</v>
      </c>
      <c r="CU294" s="190">
        <v>43916</v>
      </c>
      <c r="CW294" s="190">
        <v>43916</v>
      </c>
      <c r="CX294" s="190">
        <v>43916</v>
      </c>
      <c r="CZ294" s="190"/>
      <c r="DA294" s="190"/>
      <c r="DB294" s="190"/>
      <c r="DC294" s="190"/>
      <c r="DI294" t="str">
        <f t="shared" si="3"/>
        <v>Y</v>
      </c>
      <c r="DJ294" t="str">
        <f>_xlfn.IFNA(VLOOKUP(C294,'Order Lookup'!A:C,3,FALSE),"Other")</f>
        <v>ORDER</v>
      </c>
    </row>
    <row r="295" spans="1:114" x14ac:dyDescent="0.35">
      <c r="A295" t="s">
        <v>1499</v>
      </c>
      <c r="B295">
        <v>1900328041</v>
      </c>
      <c r="C295" t="s">
        <v>520</v>
      </c>
      <c r="D295" t="s">
        <v>642</v>
      </c>
      <c r="E295" t="s">
        <v>6661</v>
      </c>
      <c r="F295" t="s">
        <v>2221</v>
      </c>
      <c r="G295" s="190">
        <v>43886</v>
      </c>
      <c r="H295" s="190">
        <v>43910</v>
      </c>
      <c r="J295" t="s">
        <v>6949</v>
      </c>
      <c r="L295" t="s">
        <v>5071</v>
      </c>
      <c r="M295" t="s">
        <v>5397</v>
      </c>
      <c r="N295" t="s">
        <v>643</v>
      </c>
      <c r="O295" t="s">
        <v>92</v>
      </c>
      <c r="P295" t="s">
        <v>2226</v>
      </c>
      <c r="Q295" s="190"/>
      <c r="R295" s="190"/>
      <c r="T295">
        <v>1</v>
      </c>
      <c r="U295">
        <v>0</v>
      </c>
      <c r="V295">
        <v>0</v>
      </c>
      <c r="W295">
        <v>1.63</v>
      </c>
      <c r="X295">
        <v>1.63</v>
      </c>
      <c r="Y295">
        <v>0</v>
      </c>
      <c r="AA295">
        <v>0</v>
      </c>
      <c r="AB295">
        <v>0</v>
      </c>
      <c r="AC295">
        <v>0</v>
      </c>
      <c r="AF295">
        <v>0</v>
      </c>
      <c r="AG295">
        <v>0</v>
      </c>
      <c r="AI295">
        <v>-2709.28</v>
      </c>
      <c r="AK295">
        <v>0</v>
      </c>
      <c r="AQ295" t="s">
        <v>619</v>
      </c>
      <c r="AR295" s="190"/>
      <c r="AS295" s="190"/>
      <c r="AT295" s="190"/>
      <c r="AU295" s="190"/>
      <c r="AW295" s="190"/>
      <c r="AX295" s="190"/>
      <c r="AY295" s="190"/>
      <c r="AZ295" s="190"/>
      <c r="BB295" s="190"/>
      <c r="BC295" s="190"/>
      <c r="BD295" s="190"/>
      <c r="BE295" s="190"/>
      <c r="BG295" s="190"/>
      <c r="BH295" s="190"/>
      <c r="BI295" s="190"/>
      <c r="BJ295" s="190"/>
      <c r="BL295" s="190"/>
      <c r="BM295" s="190"/>
      <c r="BN295" s="190"/>
      <c r="BO295" s="190"/>
      <c r="BU295" t="s">
        <v>490</v>
      </c>
      <c r="BV295" s="190">
        <v>43888</v>
      </c>
      <c r="BX295" s="190">
        <v>43888</v>
      </c>
      <c r="BY295" s="190">
        <v>43888</v>
      </c>
      <c r="CA295" s="190"/>
      <c r="CB295" s="190"/>
      <c r="CC295" s="190"/>
      <c r="CD295" s="190"/>
      <c r="CH295" s="190">
        <v>43892</v>
      </c>
      <c r="CR295" s="190">
        <v>43910</v>
      </c>
      <c r="CS295" s="190">
        <v>43913</v>
      </c>
      <c r="CT295" t="s">
        <v>6542</v>
      </c>
      <c r="CU295" s="190">
        <v>43887</v>
      </c>
      <c r="CW295" s="190">
        <v>43887</v>
      </c>
      <c r="CX295" s="190">
        <v>43887</v>
      </c>
      <c r="CZ295" s="190"/>
      <c r="DA295" s="190"/>
      <c r="DB295" s="190"/>
      <c r="DC295" s="190"/>
      <c r="DI295" t="str">
        <f t="shared" si="3"/>
        <v>Y</v>
      </c>
      <c r="DJ295" t="str">
        <f>_xlfn.IFNA(VLOOKUP(C295,'Order Lookup'!A:C,3,FALSE),"Other")</f>
        <v>Other</v>
      </c>
    </row>
    <row r="296" spans="1:114" x14ac:dyDescent="0.35">
      <c r="A296" t="s">
        <v>1327</v>
      </c>
      <c r="B296">
        <v>1901362629</v>
      </c>
      <c r="C296" t="s">
        <v>501</v>
      </c>
      <c r="D296" t="s">
        <v>642</v>
      </c>
      <c r="E296" t="s">
        <v>6943</v>
      </c>
      <c r="F296" t="s">
        <v>2221</v>
      </c>
      <c r="G296" s="190">
        <v>43888</v>
      </c>
      <c r="H296" s="190">
        <v>43901</v>
      </c>
      <c r="K296" t="s">
        <v>69</v>
      </c>
      <c r="L296" t="s">
        <v>4</v>
      </c>
      <c r="M296" t="s">
        <v>5397</v>
      </c>
      <c r="N296" t="s">
        <v>643</v>
      </c>
      <c r="O296" t="s">
        <v>92</v>
      </c>
      <c r="Q296" s="190">
        <v>43893</v>
      </c>
      <c r="R296" s="190">
        <v>43893</v>
      </c>
      <c r="T296">
        <v>1899.56</v>
      </c>
      <c r="U296">
        <v>1899.56</v>
      </c>
      <c r="V296">
        <v>0.2</v>
      </c>
      <c r="W296">
        <v>0.28000000000000003</v>
      </c>
      <c r="X296">
        <v>0.28000000000000003</v>
      </c>
      <c r="Y296">
        <v>0</v>
      </c>
      <c r="AA296">
        <v>0</v>
      </c>
      <c r="AB296">
        <v>0</v>
      </c>
      <c r="AC296">
        <v>0</v>
      </c>
      <c r="AF296">
        <v>0</v>
      </c>
      <c r="AG296">
        <v>665.56</v>
      </c>
      <c r="AH296">
        <v>35.037999999999997</v>
      </c>
      <c r="AI296">
        <v>828.71</v>
      </c>
      <c r="AJ296">
        <v>43.625999999999998</v>
      </c>
      <c r="AK296">
        <v>0</v>
      </c>
      <c r="AQ296" t="s">
        <v>1517</v>
      </c>
      <c r="AR296" s="190"/>
      <c r="AS296" s="190"/>
      <c r="AT296" s="190"/>
      <c r="AU296" s="190"/>
      <c r="AV296" t="s">
        <v>1543</v>
      </c>
      <c r="AW296" s="190"/>
      <c r="AX296" s="190"/>
      <c r="AY296" s="190"/>
      <c r="AZ296" s="190"/>
      <c r="BB296" s="190"/>
      <c r="BC296" s="190"/>
      <c r="BD296" s="190"/>
      <c r="BF296" t="s">
        <v>1503</v>
      </c>
      <c r="BG296" s="190">
        <v>43888</v>
      </c>
      <c r="BH296" s="190">
        <v>43888</v>
      </c>
      <c r="BI296" s="190">
        <v>43888</v>
      </c>
      <c r="BJ296">
        <v>43888</v>
      </c>
      <c r="BL296" s="190"/>
      <c r="BM296" s="190"/>
      <c r="BN296" s="190"/>
      <c r="BU296" t="s">
        <v>490</v>
      </c>
      <c r="BV296" s="190">
        <v>43894</v>
      </c>
      <c r="BX296" s="190">
        <v>43894</v>
      </c>
      <c r="BY296" s="190">
        <v>43893</v>
      </c>
      <c r="CA296" s="190"/>
      <c r="CB296" s="190"/>
      <c r="CC296" s="190"/>
      <c r="CH296" s="190"/>
      <c r="CR296" s="190">
        <v>43901</v>
      </c>
      <c r="CS296">
        <v>43906</v>
      </c>
      <c r="CT296" t="s">
        <v>1503</v>
      </c>
      <c r="CU296" s="190">
        <v>43888</v>
      </c>
      <c r="CW296" s="190">
        <v>43888</v>
      </c>
      <c r="CX296" s="190">
        <v>43888</v>
      </c>
      <c r="CY296" t="s">
        <v>2846</v>
      </c>
      <c r="CZ296" s="190"/>
      <c r="DA296" s="190"/>
      <c r="DB296" s="190"/>
      <c r="DI296" t="str">
        <f t="shared" si="3"/>
        <v>Y</v>
      </c>
      <c r="DJ296" t="str">
        <f>_xlfn.IFNA(VLOOKUP(C296,'Order Lookup'!A:C,3,FALSE),"Other")</f>
        <v>ORDER</v>
      </c>
    </row>
    <row r="297" spans="1:114" x14ac:dyDescent="0.35">
      <c r="A297" t="s">
        <v>657</v>
      </c>
      <c r="B297">
        <v>1900787927</v>
      </c>
      <c r="C297" t="s">
        <v>580</v>
      </c>
      <c r="D297" t="s">
        <v>642</v>
      </c>
      <c r="E297" t="s">
        <v>6891</v>
      </c>
      <c r="F297" t="s">
        <v>2221</v>
      </c>
      <c r="G297" s="190">
        <v>43915</v>
      </c>
      <c r="H297">
        <v>43945</v>
      </c>
      <c r="J297" t="s">
        <v>6950</v>
      </c>
      <c r="L297" t="s">
        <v>139</v>
      </c>
      <c r="M297" t="s">
        <v>5397</v>
      </c>
      <c r="N297" t="s">
        <v>643</v>
      </c>
      <c r="O297" t="s">
        <v>92</v>
      </c>
      <c r="Q297">
        <v>43916</v>
      </c>
      <c r="R297">
        <v>43916</v>
      </c>
      <c r="S297" s="190"/>
      <c r="T297">
        <v>2680</v>
      </c>
      <c r="U297">
        <v>0</v>
      </c>
      <c r="V297">
        <v>0.75</v>
      </c>
      <c r="W297">
        <v>1.67</v>
      </c>
      <c r="X297">
        <v>1.67</v>
      </c>
      <c r="Y297">
        <v>0</v>
      </c>
      <c r="AA297">
        <v>0</v>
      </c>
      <c r="AB297">
        <v>0</v>
      </c>
      <c r="AC297">
        <v>0</v>
      </c>
      <c r="AD297">
        <v>952</v>
      </c>
      <c r="AE297">
        <v>760</v>
      </c>
      <c r="AF297">
        <v>0</v>
      </c>
      <c r="AG297">
        <v>420</v>
      </c>
      <c r="AH297">
        <v>15.672000000000001</v>
      </c>
      <c r="AI297">
        <v>0</v>
      </c>
      <c r="AK297">
        <v>0</v>
      </c>
      <c r="AQ297" t="s">
        <v>663</v>
      </c>
      <c r="AV297" t="s">
        <v>619</v>
      </c>
      <c r="BF297" t="s">
        <v>655</v>
      </c>
      <c r="BG297">
        <v>43915</v>
      </c>
      <c r="BH297">
        <v>43915</v>
      </c>
      <c r="BI297">
        <v>43916</v>
      </c>
      <c r="BJ297">
        <v>43916</v>
      </c>
      <c r="BK297" t="s">
        <v>1504</v>
      </c>
      <c r="BL297">
        <v>43915</v>
      </c>
      <c r="BM297">
        <v>43915</v>
      </c>
      <c r="BN297">
        <v>43916</v>
      </c>
      <c r="BO297">
        <v>43916</v>
      </c>
      <c r="BU297" t="s">
        <v>490</v>
      </c>
      <c r="BV297" s="190">
        <v>43917</v>
      </c>
      <c r="BX297" s="190">
        <v>43917</v>
      </c>
      <c r="BY297" s="190">
        <v>43916</v>
      </c>
      <c r="CH297" s="190">
        <v>43920</v>
      </c>
      <c r="CR297" s="190">
        <v>43945</v>
      </c>
      <c r="CS297" s="190"/>
      <c r="CT297" t="s">
        <v>655</v>
      </c>
      <c r="CU297" s="190">
        <v>43916</v>
      </c>
      <c r="CW297" s="190">
        <v>43916</v>
      </c>
      <c r="CX297" s="190">
        <v>43916</v>
      </c>
      <c r="DI297" t="str">
        <f t="shared" si="3"/>
        <v>Y</v>
      </c>
      <c r="DJ297" t="str">
        <f>_xlfn.IFNA(VLOOKUP(C297,'Order Lookup'!A:C,3,FALSE),"Other")</f>
        <v>ORDER</v>
      </c>
    </row>
    <row r="298" spans="1:114" x14ac:dyDescent="0.35">
      <c r="A298" t="s">
        <v>5708</v>
      </c>
      <c r="B298">
        <v>1804111707</v>
      </c>
      <c r="C298" t="s">
        <v>543</v>
      </c>
      <c r="D298" t="s">
        <v>642</v>
      </c>
      <c r="E298" t="s">
        <v>5837</v>
      </c>
      <c r="F298" t="s">
        <v>2221</v>
      </c>
      <c r="G298" s="190">
        <v>43900</v>
      </c>
      <c r="H298">
        <v>43907</v>
      </c>
      <c r="J298" t="s">
        <v>5838</v>
      </c>
      <c r="K298" t="s">
        <v>795</v>
      </c>
      <c r="L298" t="s">
        <v>5042</v>
      </c>
      <c r="M298" t="s">
        <v>281</v>
      </c>
      <c r="N298" t="s">
        <v>643</v>
      </c>
      <c r="O298" t="s">
        <v>5053</v>
      </c>
      <c r="T298">
        <v>750</v>
      </c>
      <c r="U298">
        <v>0</v>
      </c>
      <c r="V298">
        <v>0</v>
      </c>
      <c r="W298">
        <v>0.37</v>
      </c>
      <c r="X298">
        <v>0.37</v>
      </c>
      <c r="Y298">
        <v>0</v>
      </c>
      <c r="AA298">
        <v>0</v>
      </c>
      <c r="AB298">
        <v>0</v>
      </c>
      <c r="AC298">
        <v>0</v>
      </c>
      <c r="AF298">
        <v>0</v>
      </c>
      <c r="AG298">
        <v>0</v>
      </c>
      <c r="AI298">
        <v>0</v>
      </c>
      <c r="AK298">
        <v>0</v>
      </c>
      <c r="AQ298" t="s">
        <v>570</v>
      </c>
      <c r="BF298" t="s">
        <v>589</v>
      </c>
      <c r="BG298">
        <v>43900</v>
      </c>
      <c r="BH298">
        <v>43900</v>
      </c>
      <c r="BI298">
        <v>43900</v>
      </c>
      <c r="BJ298">
        <v>43900</v>
      </c>
      <c r="BU298" t="s">
        <v>490</v>
      </c>
      <c r="BV298" s="190">
        <v>43901</v>
      </c>
      <c r="BX298" s="190">
        <v>43901</v>
      </c>
      <c r="BY298" s="190">
        <v>43901</v>
      </c>
      <c r="CH298" s="190">
        <v>43906</v>
      </c>
      <c r="CR298" s="190">
        <v>43923</v>
      </c>
      <c r="CS298" s="190"/>
      <c r="CT298" t="s">
        <v>589</v>
      </c>
      <c r="CU298" s="190">
        <v>43900</v>
      </c>
      <c r="CW298" s="190">
        <v>43900</v>
      </c>
      <c r="CX298" s="190">
        <v>43900</v>
      </c>
      <c r="CY298" t="s">
        <v>1691</v>
      </c>
      <c r="DI298" t="str">
        <f t="shared" si="3"/>
        <v>Y</v>
      </c>
      <c r="DJ298" t="str">
        <f>_xlfn.IFNA(VLOOKUP(C298,'Order Lookup'!A:C,3,FALSE),"Other")</f>
        <v>ENPARTS</v>
      </c>
    </row>
    <row r="299" spans="1:114" x14ac:dyDescent="0.35">
      <c r="A299" t="s">
        <v>5708</v>
      </c>
      <c r="B299">
        <v>1804647125</v>
      </c>
      <c r="C299" t="s">
        <v>501</v>
      </c>
      <c r="D299" t="s">
        <v>642</v>
      </c>
      <c r="E299" t="s">
        <v>6678</v>
      </c>
      <c r="F299" t="s">
        <v>2221</v>
      </c>
      <c r="G299" s="190">
        <v>43895</v>
      </c>
      <c r="H299">
        <v>43914</v>
      </c>
      <c r="K299" t="s">
        <v>279</v>
      </c>
      <c r="L299" t="s">
        <v>5042</v>
      </c>
      <c r="M299" t="s">
        <v>281</v>
      </c>
      <c r="N299" t="s">
        <v>643</v>
      </c>
      <c r="O299" t="s">
        <v>2250</v>
      </c>
      <c r="Q299">
        <v>43895</v>
      </c>
      <c r="R299">
        <v>43895</v>
      </c>
      <c r="T299">
        <v>1</v>
      </c>
      <c r="U299">
        <v>0</v>
      </c>
      <c r="V299">
        <v>0</v>
      </c>
      <c r="W299">
        <v>16.09</v>
      </c>
      <c r="X299">
        <v>16.09</v>
      </c>
      <c r="Y299">
        <v>0</v>
      </c>
      <c r="AA299">
        <v>0</v>
      </c>
      <c r="AB299">
        <v>0</v>
      </c>
      <c r="AC299">
        <v>0</v>
      </c>
      <c r="AF299">
        <v>0</v>
      </c>
      <c r="AG299">
        <v>1</v>
      </c>
      <c r="AH299">
        <v>100</v>
      </c>
      <c r="AI299">
        <v>-25615.79</v>
      </c>
      <c r="AK299">
        <v>0</v>
      </c>
      <c r="AQ299" t="s">
        <v>5944</v>
      </c>
      <c r="AV299" t="s">
        <v>575</v>
      </c>
      <c r="BU299" t="s">
        <v>490</v>
      </c>
      <c r="BV299" s="190">
        <v>43895</v>
      </c>
      <c r="BX299" s="190">
        <v>43895</v>
      </c>
      <c r="BY299" s="190">
        <v>43895</v>
      </c>
      <c r="CH299" s="190">
        <v>43899</v>
      </c>
      <c r="CJ299" t="s">
        <v>493</v>
      </c>
      <c r="CR299" s="190">
        <v>43914</v>
      </c>
      <c r="CS299" s="190">
        <v>43914</v>
      </c>
      <c r="CT299" t="s">
        <v>1327</v>
      </c>
      <c r="CU299" s="190">
        <v>43895</v>
      </c>
      <c r="CW299" s="190">
        <v>43895</v>
      </c>
      <c r="CX299" s="190">
        <v>43895</v>
      </c>
      <c r="CY299" t="s">
        <v>1691</v>
      </c>
      <c r="DI299" t="str">
        <f t="shared" ref="DI299:DI362" si="4">IF(CX299&gt;CW299,"N","Y")</f>
        <v>Y</v>
      </c>
      <c r="DJ299" t="str">
        <f>_xlfn.IFNA(VLOOKUP(C299,'Order Lookup'!A:C,3,FALSE),"Other")</f>
        <v>ORDER</v>
      </c>
    </row>
    <row r="300" spans="1:114" x14ac:dyDescent="0.35">
      <c r="A300" t="s">
        <v>5783</v>
      </c>
      <c r="B300">
        <v>1802941787</v>
      </c>
      <c r="C300" t="s">
        <v>529</v>
      </c>
      <c r="D300" t="s">
        <v>642</v>
      </c>
      <c r="E300" t="s">
        <v>5785</v>
      </c>
      <c r="F300" t="s">
        <v>2221</v>
      </c>
      <c r="G300" s="190">
        <v>43885</v>
      </c>
      <c r="J300" t="s">
        <v>5786</v>
      </c>
      <c r="L300" t="s">
        <v>5042</v>
      </c>
      <c r="M300" t="s">
        <v>338</v>
      </c>
      <c r="N300" t="s">
        <v>643</v>
      </c>
      <c r="O300" t="s">
        <v>5699</v>
      </c>
      <c r="P300" t="s">
        <v>2226</v>
      </c>
      <c r="T300">
        <v>0</v>
      </c>
      <c r="U300">
        <v>0</v>
      </c>
      <c r="V300">
        <v>0</v>
      </c>
      <c r="W300">
        <v>0.38</v>
      </c>
      <c r="X300">
        <v>0.38</v>
      </c>
      <c r="Y300">
        <v>0</v>
      </c>
      <c r="AA300">
        <v>0</v>
      </c>
      <c r="AB300">
        <v>0</v>
      </c>
      <c r="AC300">
        <v>0</v>
      </c>
      <c r="AF300">
        <v>0</v>
      </c>
      <c r="AG300">
        <v>0</v>
      </c>
      <c r="AI300">
        <v>-818.99</v>
      </c>
      <c r="AK300">
        <v>0</v>
      </c>
      <c r="AQ300" t="s">
        <v>553</v>
      </c>
      <c r="AV300" t="s">
        <v>707</v>
      </c>
      <c r="BF300" t="s">
        <v>1777</v>
      </c>
      <c r="BG300">
        <v>43886</v>
      </c>
      <c r="BH300">
        <v>43886</v>
      </c>
      <c r="BI300">
        <v>43886</v>
      </c>
      <c r="BJ300">
        <v>43886</v>
      </c>
      <c r="BK300" t="s">
        <v>1777</v>
      </c>
      <c r="BL300">
        <v>43886</v>
      </c>
      <c r="BM300">
        <v>43886</v>
      </c>
      <c r="BN300">
        <v>43886</v>
      </c>
      <c r="BO300">
        <v>43886</v>
      </c>
      <c r="BU300" t="s">
        <v>490</v>
      </c>
      <c r="BV300" s="190">
        <v>43886</v>
      </c>
      <c r="BX300" s="190">
        <v>43886</v>
      </c>
      <c r="BY300" s="190">
        <v>43886</v>
      </c>
      <c r="CH300" s="190">
        <v>43889</v>
      </c>
      <c r="CR300" s="190">
        <v>43889</v>
      </c>
      <c r="CS300">
        <v>43889</v>
      </c>
      <c r="CT300" t="s">
        <v>1777</v>
      </c>
      <c r="CU300" s="190">
        <v>43886</v>
      </c>
      <c r="CW300" s="190">
        <v>43886</v>
      </c>
      <c r="CX300" s="190">
        <v>43886</v>
      </c>
      <c r="DI300" t="str">
        <f t="shared" si="4"/>
        <v>Y</v>
      </c>
      <c r="DJ300" t="str">
        <f>_xlfn.IFNA(VLOOKUP(C300,'Order Lookup'!A:C,3,FALSE),"Other")</f>
        <v>Other</v>
      </c>
    </row>
    <row r="301" spans="1:114" x14ac:dyDescent="0.35">
      <c r="A301" t="s">
        <v>5783</v>
      </c>
      <c r="B301">
        <v>1802941788</v>
      </c>
      <c r="C301" t="s">
        <v>529</v>
      </c>
      <c r="D301" t="s">
        <v>642</v>
      </c>
      <c r="E301" t="s">
        <v>5785</v>
      </c>
      <c r="F301" t="s">
        <v>2221</v>
      </c>
      <c r="G301" s="190">
        <v>43893</v>
      </c>
      <c r="J301" t="s">
        <v>5786</v>
      </c>
      <c r="L301" t="s">
        <v>5042</v>
      </c>
      <c r="M301" t="s">
        <v>338</v>
      </c>
      <c r="N301" t="s">
        <v>643</v>
      </c>
      <c r="O301" t="s">
        <v>5699</v>
      </c>
      <c r="P301" t="s">
        <v>2226</v>
      </c>
      <c r="T301">
        <v>0</v>
      </c>
      <c r="U301">
        <v>0</v>
      </c>
      <c r="V301">
        <v>0</v>
      </c>
      <c r="W301">
        <v>0.72</v>
      </c>
      <c r="X301">
        <v>0.72</v>
      </c>
      <c r="Y301">
        <v>0</v>
      </c>
      <c r="AA301">
        <v>0</v>
      </c>
      <c r="AB301">
        <v>0</v>
      </c>
      <c r="AC301">
        <v>0</v>
      </c>
      <c r="AF301">
        <v>0</v>
      </c>
      <c r="AG301">
        <v>0</v>
      </c>
      <c r="AI301">
        <v>-2054.14</v>
      </c>
      <c r="AK301">
        <v>0</v>
      </c>
      <c r="AQ301" t="s">
        <v>553</v>
      </c>
      <c r="AV301" t="s">
        <v>707</v>
      </c>
      <c r="BU301" t="s">
        <v>490</v>
      </c>
      <c r="BV301" s="190">
        <v>43893</v>
      </c>
      <c r="BX301" s="190">
        <v>43893</v>
      </c>
      <c r="BY301" s="190">
        <v>43893</v>
      </c>
      <c r="BZ301" t="s">
        <v>702</v>
      </c>
      <c r="CA301">
        <v>43893</v>
      </c>
      <c r="CB301">
        <v>43893</v>
      </c>
      <c r="CC301">
        <v>43893</v>
      </c>
      <c r="CD301">
        <v>43893</v>
      </c>
      <c r="CH301" s="190">
        <v>43896</v>
      </c>
      <c r="CR301" s="190">
        <v>43896</v>
      </c>
      <c r="CS301" s="190">
        <v>43895</v>
      </c>
      <c r="CT301" t="s">
        <v>702</v>
      </c>
      <c r="CU301" s="190">
        <v>43893</v>
      </c>
      <c r="CW301" s="190">
        <v>43893</v>
      </c>
      <c r="CX301" s="190">
        <v>43893</v>
      </c>
      <c r="DI301" t="str">
        <f t="shared" si="4"/>
        <v>Y</v>
      </c>
      <c r="DJ301" t="str">
        <f>_xlfn.IFNA(VLOOKUP(C301,'Order Lookup'!A:C,3,FALSE),"Other")</f>
        <v>Other</v>
      </c>
    </row>
    <row r="302" spans="1:114" x14ac:dyDescent="0.35">
      <c r="A302" t="s">
        <v>624</v>
      </c>
      <c r="B302">
        <v>1804326431</v>
      </c>
      <c r="C302" t="s">
        <v>662</v>
      </c>
      <c r="D302" t="s">
        <v>642</v>
      </c>
      <c r="E302" t="s">
        <v>6951</v>
      </c>
      <c r="F302" t="s">
        <v>2221</v>
      </c>
      <c r="G302" s="190">
        <v>43907</v>
      </c>
      <c r="H302">
        <v>43920</v>
      </c>
      <c r="J302" t="s">
        <v>6952</v>
      </c>
      <c r="L302" t="s">
        <v>5071</v>
      </c>
      <c r="M302" t="s">
        <v>338</v>
      </c>
      <c r="N302" t="s">
        <v>643</v>
      </c>
      <c r="O302" t="s">
        <v>5699</v>
      </c>
      <c r="T302">
        <v>1</v>
      </c>
      <c r="U302">
        <v>0</v>
      </c>
      <c r="V302">
        <v>0</v>
      </c>
      <c r="W302">
        <v>1.74</v>
      </c>
      <c r="X302">
        <v>1.74</v>
      </c>
      <c r="Y302">
        <v>0</v>
      </c>
      <c r="AA302">
        <v>0</v>
      </c>
      <c r="AB302">
        <v>0</v>
      </c>
      <c r="AC302">
        <v>0</v>
      </c>
      <c r="AF302">
        <v>0</v>
      </c>
      <c r="AG302">
        <v>0</v>
      </c>
      <c r="AI302">
        <v>0</v>
      </c>
      <c r="AK302">
        <v>0</v>
      </c>
      <c r="AQ302" t="s">
        <v>691</v>
      </c>
      <c r="AV302" t="s">
        <v>650</v>
      </c>
      <c r="BF302" t="s">
        <v>1777</v>
      </c>
      <c r="BG302" s="190">
        <v>43907</v>
      </c>
      <c r="BH302" s="190">
        <v>43907</v>
      </c>
      <c r="BI302" s="190">
        <v>43907</v>
      </c>
      <c r="BJ302" s="190">
        <v>43907</v>
      </c>
      <c r="BK302" t="s">
        <v>2247</v>
      </c>
      <c r="BL302">
        <v>43907</v>
      </c>
      <c r="BM302">
        <v>43907</v>
      </c>
      <c r="BN302" s="190">
        <v>43907</v>
      </c>
      <c r="BO302">
        <v>43907</v>
      </c>
      <c r="BU302" t="s">
        <v>490</v>
      </c>
      <c r="BV302" s="190">
        <v>43907</v>
      </c>
      <c r="BX302" s="190">
        <v>43907</v>
      </c>
      <c r="BY302" s="190">
        <v>43907</v>
      </c>
      <c r="CH302" s="190">
        <v>43910</v>
      </c>
      <c r="CJ302" t="s">
        <v>1635</v>
      </c>
      <c r="CR302" s="190">
        <v>47484</v>
      </c>
      <c r="CS302" s="190"/>
      <c r="CT302" t="s">
        <v>1777</v>
      </c>
      <c r="CU302" s="190">
        <v>43907</v>
      </c>
      <c r="CW302" s="190">
        <v>43907</v>
      </c>
      <c r="CX302" s="190">
        <v>43907</v>
      </c>
      <c r="DI302" t="str">
        <f t="shared" si="4"/>
        <v>Y</v>
      </c>
      <c r="DJ302" t="str">
        <f>_xlfn.IFNA(VLOOKUP(C302,'Order Lookup'!A:C,3,FALSE),"Other")</f>
        <v>ENPARTS</v>
      </c>
    </row>
    <row r="303" spans="1:114" x14ac:dyDescent="0.35">
      <c r="A303" t="s">
        <v>3740</v>
      </c>
      <c r="B303">
        <v>1901804906</v>
      </c>
      <c r="C303" t="s">
        <v>520</v>
      </c>
      <c r="D303" t="s">
        <v>673</v>
      </c>
      <c r="E303" t="s">
        <v>6953</v>
      </c>
      <c r="F303" t="s">
        <v>2221</v>
      </c>
      <c r="G303" s="190">
        <v>43900</v>
      </c>
      <c r="H303">
        <v>43903</v>
      </c>
      <c r="K303" t="s">
        <v>2311</v>
      </c>
      <c r="M303" t="s">
        <v>2311</v>
      </c>
      <c r="N303" t="s">
        <v>643</v>
      </c>
      <c r="P303" t="s">
        <v>2226</v>
      </c>
      <c r="T303">
        <v>172.65</v>
      </c>
      <c r="U303">
        <v>0</v>
      </c>
      <c r="V303">
        <v>0.04</v>
      </c>
      <c r="W303">
        <v>0.04</v>
      </c>
      <c r="X303">
        <v>0.04</v>
      </c>
      <c r="Y303">
        <v>0</v>
      </c>
      <c r="AA303">
        <v>0</v>
      </c>
      <c r="AB303">
        <v>0</v>
      </c>
      <c r="AC303">
        <v>0</v>
      </c>
      <c r="AF303">
        <v>0</v>
      </c>
      <c r="AG303">
        <v>62.68</v>
      </c>
      <c r="AH303">
        <v>36.305</v>
      </c>
      <c r="AI303">
        <v>-194.32</v>
      </c>
      <c r="AK303">
        <v>0</v>
      </c>
      <c r="BU303" t="s">
        <v>490</v>
      </c>
      <c r="BV303" s="190">
        <v>43901</v>
      </c>
      <c r="BX303" s="190">
        <v>43901</v>
      </c>
      <c r="BY303" s="190">
        <v>43901</v>
      </c>
      <c r="CH303" s="190"/>
      <c r="CR303" s="190">
        <v>43906</v>
      </c>
      <c r="CS303">
        <v>43907</v>
      </c>
      <c r="CT303" t="s">
        <v>3740</v>
      </c>
      <c r="CU303" s="190">
        <v>43900</v>
      </c>
      <c r="CW303" s="190">
        <v>43900</v>
      </c>
      <c r="CX303" s="190">
        <v>43900</v>
      </c>
      <c r="DI303" t="str">
        <f t="shared" si="4"/>
        <v>Y</v>
      </c>
      <c r="DJ303" t="str">
        <f>_xlfn.IFNA(VLOOKUP(C303,'Order Lookup'!A:C,3,FALSE),"Other")</f>
        <v>Other</v>
      </c>
    </row>
    <row r="304" spans="1:114" x14ac:dyDescent="0.35">
      <c r="A304" t="s">
        <v>6899</v>
      </c>
      <c r="B304">
        <v>1900766806</v>
      </c>
      <c r="C304" t="s">
        <v>527</v>
      </c>
      <c r="D304" t="s">
        <v>666</v>
      </c>
      <c r="E304" t="s">
        <v>6954</v>
      </c>
      <c r="F304" t="s">
        <v>2221</v>
      </c>
      <c r="G304" s="190">
        <v>43888</v>
      </c>
      <c r="H304" s="190">
        <v>43899</v>
      </c>
      <c r="L304" t="s">
        <v>5071</v>
      </c>
      <c r="M304" t="s">
        <v>5098</v>
      </c>
      <c r="N304" t="s">
        <v>643</v>
      </c>
      <c r="O304" t="s">
        <v>5099</v>
      </c>
      <c r="Q304" s="190">
        <v>43892</v>
      </c>
      <c r="R304" s="190">
        <v>43892</v>
      </c>
      <c r="T304">
        <v>0</v>
      </c>
      <c r="U304">
        <v>0</v>
      </c>
      <c r="V304">
        <v>0</v>
      </c>
      <c r="W304">
        <v>0.03</v>
      </c>
      <c r="X304">
        <v>0.03</v>
      </c>
      <c r="Y304">
        <v>0</v>
      </c>
      <c r="AA304">
        <v>0</v>
      </c>
      <c r="AB304">
        <v>0</v>
      </c>
      <c r="AC304">
        <v>0</v>
      </c>
      <c r="AF304">
        <v>0</v>
      </c>
      <c r="AG304">
        <v>0</v>
      </c>
      <c r="AI304">
        <v>-112.58</v>
      </c>
      <c r="AK304">
        <v>0</v>
      </c>
      <c r="AQ304" t="s">
        <v>3595</v>
      </c>
      <c r="AR304" s="190"/>
      <c r="AS304" s="190"/>
      <c r="AT304" s="190"/>
      <c r="AU304" s="190"/>
      <c r="AW304" s="190"/>
      <c r="AX304" s="190"/>
      <c r="AY304" s="190"/>
      <c r="BB304" s="190"/>
      <c r="BC304" s="190"/>
      <c r="BD304" s="190"/>
      <c r="BE304" s="190"/>
      <c r="BF304" t="s">
        <v>6514</v>
      </c>
      <c r="BG304" s="190">
        <v>43892</v>
      </c>
      <c r="BH304" s="190">
        <v>43892</v>
      </c>
      <c r="BI304" s="190">
        <v>43892</v>
      </c>
      <c r="BJ304" s="190">
        <v>43892</v>
      </c>
      <c r="BK304" t="s">
        <v>678</v>
      </c>
      <c r="BL304" s="190">
        <v>43892</v>
      </c>
      <c r="BM304" s="190">
        <v>43892</v>
      </c>
      <c r="BN304" s="190">
        <v>43892</v>
      </c>
      <c r="BO304" s="190">
        <v>43892</v>
      </c>
      <c r="BU304" t="s">
        <v>490</v>
      </c>
      <c r="BV304" s="190">
        <v>43893</v>
      </c>
      <c r="BX304" s="190">
        <v>43893</v>
      </c>
      <c r="BY304" s="190">
        <v>43893</v>
      </c>
      <c r="CA304" s="190"/>
      <c r="CB304" s="190"/>
      <c r="CC304" s="190"/>
      <c r="CD304" s="190"/>
      <c r="CH304" s="190"/>
      <c r="CR304" s="190">
        <v>43900</v>
      </c>
      <c r="CS304" s="190">
        <v>43901</v>
      </c>
      <c r="CT304" t="s">
        <v>6514</v>
      </c>
      <c r="CU304" s="190">
        <v>43892</v>
      </c>
      <c r="CW304" s="190">
        <v>43892</v>
      </c>
      <c r="CX304" s="190">
        <v>43892</v>
      </c>
      <c r="CZ304" s="190"/>
      <c r="DA304" s="190"/>
      <c r="DB304" s="190"/>
      <c r="DC304" s="190"/>
      <c r="DI304" t="str">
        <f t="shared" si="4"/>
        <v>Y</v>
      </c>
      <c r="DJ304" t="str">
        <f>_xlfn.IFNA(VLOOKUP(C304,'Order Lookup'!A:C,3,FALSE),"Other")</f>
        <v>Other</v>
      </c>
    </row>
    <row r="305" spans="1:114" x14ac:dyDescent="0.35">
      <c r="A305" t="s">
        <v>6899</v>
      </c>
      <c r="B305">
        <v>1803108406</v>
      </c>
      <c r="C305" t="s">
        <v>1179</v>
      </c>
      <c r="D305" t="s">
        <v>666</v>
      </c>
      <c r="E305" t="s">
        <v>5140</v>
      </c>
      <c r="F305" t="s">
        <v>2221</v>
      </c>
      <c r="G305" s="190">
        <v>43892</v>
      </c>
      <c r="H305" s="190">
        <v>43903</v>
      </c>
      <c r="J305" t="s">
        <v>6955</v>
      </c>
      <c r="M305" t="s">
        <v>5098</v>
      </c>
      <c r="N305" t="s">
        <v>643</v>
      </c>
      <c r="O305" t="s">
        <v>5099</v>
      </c>
      <c r="Q305">
        <v>43892</v>
      </c>
      <c r="R305">
        <v>43893</v>
      </c>
      <c r="T305">
        <v>3333.35</v>
      </c>
      <c r="U305">
        <v>3333.35</v>
      </c>
      <c r="V305">
        <v>0.23</v>
      </c>
      <c r="W305">
        <v>0.21</v>
      </c>
      <c r="X305">
        <v>0.21</v>
      </c>
      <c r="Y305">
        <v>0</v>
      </c>
      <c r="AA305">
        <v>5</v>
      </c>
      <c r="AB305">
        <v>1</v>
      </c>
      <c r="AC305">
        <v>6</v>
      </c>
      <c r="AD305">
        <v>736</v>
      </c>
      <c r="AE305">
        <v>552</v>
      </c>
      <c r="AF305">
        <v>0</v>
      </c>
      <c r="AG305">
        <v>317.35000000000002</v>
      </c>
      <c r="AH305">
        <v>9.52</v>
      </c>
      <c r="AI305">
        <v>970.05</v>
      </c>
      <c r="AJ305">
        <v>29.100999999999999</v>
      </c>
      <c r="AK305">
        <v>0</v>
      </c>
      <c r="BF305" t="s">
        <v>2300</v>
      </c>
      <c r="BG305">
        <v>43893</v>
      </c>
      <c r="BH305">
        <v>43893</v>
      </c>
      <c r="BI305">
        <v>43893</v>
      </c>
      <c r="BJ305">
        <v>43893</v>
      </c>
      <c r="BK305" t="s">
        <v>678</v>
      </c>
      <c r="BL305">
        <v>43893</v>
      </c>
      <c r="BM305">
        <v>43893</v>
      </c>
      <c r="BN305">
        <v>43893</v>
      </c>
      <c r="BO305">
        <v>43893</v>
      </c>
      <c r="BU305" t="s">
        <v>490</v>
      </c>
      <c r="BV305" s="190"/>
      <c r="BX305" s="190">
        <v>43894</v>
      </c>
      <c r="BY305" s="190">
        <v>43894</v>
      </c>
      <c r="CH305" s="190">
        <v>43899</v>
      </c>
      <c r="CR305" s="190">
        <v>43903</v>
      </c>
      <c r="CS305">
        <v>43903</v>
      </c>
      <c r="CT305" t="s">
        <v>2300</v>
      </c>
      <c r="CU305" s="190">
        <v>43893</v>
      </c>
      <c r="CW305" s="190">
        <v>43893</v>
      </c>
      <c r="CX305" s="190">
        <v>43893</v>
      </c>
      <c r="DI305" t="str">
        <f t="shared" si="4"/>
        <v>Y</v>
      </c>
      <c r="DJ305" t="str">
        <f>_xlfn.IFNA(VLOOKUP(C305,'Order Lookup'!A:C,3,FALSE),"Other")</f>
        <v>ORDER</v>
      </c>
    </row>
    <row r="306" spans="1:114" x14ac:dyDescent="0.35">
      <c r="A306" t="s">
        <v>496</v>
      </c>
      <c r="B306">
        <v>1901007692</v>
      </c>
      <c r="C306" t="s">
        <v>506</v>
      </c>
      <c r="D306" t="s">
        <v>642</v>
      </c>
      <c r="E306" t="s">
        <v>5857</v>
      </c>
      <c r="F306" t="s">
        <v>2221</v>
      </c>
      <c r="G306" s="190">
        <v>43817</v>
      </c>
      <c r="H306">
        <v>43930</v>
      </c>
      <c r="K306" t="s">
        <v>69</v>
      </c>
      <c r="M306" t="s">
        <v>761</v>
      </c>
      <c r="N306" t="s">
        <v>643</v>
      </c>
      <c r="O306" t="s">
        <v>2231</v>
      </c>
      <c r="Q306">
        <v>43899</v>
      </c>
      <c r="R306">
        <v>43900</v>
      </c>
      <c r="S306" s="190"/>
      <c r="T306">
        <v>1</v>
      </c>
      <c r="U306">
        <v>0</v>
      </c>
      <c r="V306">
        <v>0</v>
      </c>
      <c r="W306">
        <v>30.84</v>
      </c>
      <c r="X306">
        <v>30.84</v>
      </c>
      <c r="Y306">
        <v>0</v>
      </c>
      <c r="AA306">
        <v>0</v>
      </c>
      <c r="AB306">
        <v>0</v>
      </c>
      <c r="AC306">
        <v>0</v>
      </c>
      <c r="AF306">
        <v>0</v>
      </c>
      <c r="AG306">
        <v>1</v>
      </c>
      <c r="AH306">
        <v>100</v>
      </c>
      <c r="AI306">
        <v>-41853.56</v>
      </c>
      <c r="AK306">
        <v>0</v>
      </c>
      <c r="BU306" t="s">
        <v>490</v>
      </c>
      <c r="BV306" s="190">
        <v>43906</v>
      </c>
      <c r="BX306" s="190">
        <v>43906</v>
      </c>
      <c r="BY306" s="190">
        <v>43904</v>
      </c>
      <c r="CH306" s="190">
        <v>43908</v>
      </c>
      <c r="CR306" s="190">
        <v>43908</v>
      </c>
      <c r="CS306" s="190">
        <v>43910</v>
      </c>
      <c r="CT306" t="s">
        <v>1663</v>
      </c>
      <c r="CU306" s="190">
        <v>43903</v>
      </c>
      <c r="CW306" s="190">
        <v>43903</v>
      </c>
      <c r="CX306" s="190">
        <v>43903</v>
      </c>
      <c r="CY306" t="s">
        <v>2858</v>
      </c>
      <c r="DI306" t="str">
        <f t="shared" si="4"/>
        <v>Y</v>
      </c>
      <c r="DJ306" t="str">
        <f>_xlfn.IFNA(VLOOKUP(C306,'Order Lookup'!A:C,3,FALSE),"Other")</f>
        <v>ORDER</v>
      </c>
    </row>
    <row r="307" spans="1:114" x14ac:dyDescent="0.35">
      <c r="A307" t="s">
        <v>496</v>
      </c>
      <c r="B307">
        <v>1901007691</v>
      </c>
      <c r="C307" t="s">
        <v>487</v>
      </c>
      <c r="D307" t="s">
        <v>642</v>
      </c>
      <c r="E307" t="s">
        <v>5857</v>
      </c>
      <c r="F307" t="s">
        <v>2221</v>
      </c>
      <c r="G307" s="190">
        <v>43895</v>
      </c>
      <c r="H307" s="190"/>
      <c r="K307" t="s">
        <v>69</v>
      </c>
      <c r="M307" t="s">
        <v>761</v>
      </c>
      <c r="N307" t="s">
        <v>643</v>
      </c>
      <c r="O307" t="s">
        <v>2231</v>
      </c>
      <c r="Q307" s="190"/>
      <c r="R307" s="190"/>
      <c r="T307">
        <v>0</v>
      </c>
      <c r="U307">
        <v>0</v>
      </c>
      <c r="V307">
        <v>0</v>
      </c>
      <c r="W307">
        <v>5.18</v>
      </c>
      <c r="X307">
        <v>5.18</v>
      </c>
      <c r="Y307">
        <v>0</v>
      </c>
      <c r="AA307">
        <v>0</v>
      </c>
      <c r="AB307">
        <v>0</v>
      </c>
      <c r="AC307">
        <v>0</v>
      </c>
      <c r="AF307">
        <v>0</v>
      </c>
      <c r="AG307">
        <v>0</v>
      </c>
      <c r="AI307">
        <v>-7220</v>
      </c>
      <c r="AK307">
        <v>0</v>
      </c>
      <c r="AR307" s="190"/>
      <c r="AS307" s="190"/>
      <c r="AT307" s="190"/>
      <c r="AU307" s="190"/>
      <c r="AW307" s="190"/>
      <c r="AX307" s="190"/>
      <c r="AY307" s="190"/>
      <c r="AZ307" s="190"/>
      <c r="BB307" s="190"/>
      <c r="BC307" s="190"/>
      <c r="BD307" s="190"/>
      <c r="BG307" s="190"/>
      <c r="BH307" s="190"/>
      <c r="BI307" s="190"/>
      <c r="BJ307" s="190"/>
      <c r="BL307" s="190"/>
      <c r="BM307" s="190"/>
      <c r="BN307" s="190"/>
      <c r="BO307" s="190"/>
      <c r="BV307" s="190"/>
      <c r="BX307" s="190"/>
      <c r="BY307">
        <v>43896</v>
      </c>
      <c r="CA307" s="190"/>
      <c r="CB307" s="190"/>
      <c r="CC307" s="190"/>
      <c r="CD307" s="190"/>
      <c r="CH307">
        <v>43901</v>
      </c>
      <c r="CM307" s="190"/>
      <c r="CN307" s="190"/>
      <c r="CR307" s="190">
        <v>43900</v>
      </c>
      <c r="CS307">
        <v>43900</v>
      </c>
      <c r="CT307" t="s">
        <v>1663</v>
      </c>
      <c r="CU307" s="190">
        <v>43895</v>
      </c>
      <c r="CW307" s="190">
        <v>43895</v>
      </c>
      <c r="CX307" s="190">
        <v>43895</v>
      </c>
      <c r="CY307" t="s">
        <v>2858</v>
      </c>
      <c r="CZ307" s="190"/>
      <c r="DA307" s="190"/>
      <c r="DB307" s="190"/>
      <c r="DC307" s="190"/>
      <c r="DI307" t="str">
        <f t="shared" si="4"/>
        <v>Y</v>
      </c>
      <c r="DJ307" t="str">
        <f>_xlfn.IFNA(VLOOKUP(C307,'Order Lookup'!A:C,3,FALSE),"Other")</f>
        <v>ENPARTS</v>
      </c>
    </row>
    <row r="308" spans="1:114" x14ac:dyDescent="0.35">
      <c r="A308" t="s">
        <v>496</v>
      </c>
      <c r="B308">
        <v>1901007679</v>
      </c>
      <c r="C308" t="s">
        <v>487</v>
      </c>
      <c r="D308" t="s">
        <v>642</v>
      </c>
      <c r="E308" t="s">
        <v>5857</v>
      </c>
      <c r="F308" t="s">
        <v>2221</v>
      </c>
      <c r="G308" s="190">
        <v>43906</v>
      </c>
      <c r="H308" s="190"/>
      <c r="K308" t="s">
        <v>69</v>
      </c>
      <c r="M308" t="s">
        <v>761</v>
      </c>
      <c r="N308" t="s">
        <v>643</v>
      </c>
      <c r="O308" t="s">
        <v>2259</v>
      </c>
      <c r="Q308" s="190"/>
      <c r="R308" s="190"/>
      <c r="T308">
        <v>1</v>
      </c>
      <c r="U308">
        <v>0</v>
      </c>
      <c r="V308">
        <v>0</v>
      </c>
      <c r="W308">
        <v>0.11</v>
      </c>
      <c r="X308">
        <v>0.11</v>
      </c>
      <c r="Y308">
        <v>0</v>
      </c>
      <c r="AA308">
        <v>0</v>
      </c>
      <c r="AB308">
        <v>0</v>
      </c>
      <c r="AC308">
        <v>0</v>
      </c>
      <c r="AF308">
        <v>0</v>
      </c>
      <c r="AG308">
        <v>1</v>
      </c>
      <c r="AH308">
        <v>100</v>
      </c>
      <c r="AI308">
        <v>-99.57</v>
      </c>
      <c r="AK308">
        <v>0</v>
      </c>
      <c r="AR308" s="190"/>
      <c r="AS308" s="190"/>
      <c r="AT308" s="190"/>
      <c r="AU308" s="190"/>
      <c r="AW308" s="190"/>
      <c r="AX308" s="190"/>
      <c r="AY308" s="190"/>
      <c r="AZ308" s="190"/>
      <c r="BB308" s="190"/>
      <c r="BC308" s="190"/>
      <c r="BD308" s="190"/>
      <c r="BG308" s="190"/>
      <c r="BH308" s="190"/>
      <c r="BI308" s="190"/>
      <c r="BJ308" s="190"/>
      <c r="BL308" s="190"/>
      <c r="BM308" s="190"/>
      <c r="BN308" s="190"/>
      <c r="BO308" s="190"/>
      <c r="BU308" t="s">
        <v>490</v>
      </c>
      <c r="BV308" s="190">
        <v>43909</v>
      </c>
      <c r="BX308" s="190">
        <v>43909</v>
      </c>
      <c r="BY308" s="190">
        <v>43909</v>
      </c>
      <c r="CA308" s="190"/>
      <c r="CB308" s="190"/>
      <c r="CC308" s="190"/>
      <c r="CD308" s="190"/>
      <c r="CH308" s="190">
        <v>43913</v>
      </c>
      <c r="CM308" s="190"/>
      <c r="CN308" s="190"/>
      <c r="CR308" s="190">
        <v>43916</v>
      </c>
      <c r="CS308">
        <v>43916</v>
      </c>
      <c r="CT308" t="s">
        <v>1663</v>
      </c>
      <c r="CU308" s="190">
        <v>43906</v>
      </c>
      <c r="CW308" s="190">
        <v>43906</v>
      </c>
      <c r="CX308" s="190">
        <v>43906</v>
      </c>
      <c r="CY308" t="s">
        <v>2858</v>
      </c>
      <c r="CZ308" s="190"/>
      <c r="DA308" s="190"/>
      <c r="DB308" s="190"/>
      <c r="DC308" s="190"/>
      <c r="DI308" t="str">
        <f t="shared" si="4"/>
        <v>Y</v>
      </c>
      <c r="DJ308" t="str">
        <f>_xlfn.IFNA(VLOOKUP(C308,'Order Lookup'!A:C,3,FALSE),"Other")</f>
        <v>ENPARTS</v>
      </c>
    </row>
    <row r="309" spans="1:114" x14ac:dyDescent="0.35">
      <c r="A309" t="s">
        <v>5704</v>
      </c>
      <c r="B309">
        <v>1900945822</v>
      </c>
      <c r="C309" t="s">
        <v>547</v>
      </c>
      <c r="D309" t="s">
        <v>642</v>
      </c>
      <c r="E309" t="s">
        <v>5891</v>
      </c>
      <c r="F309" t="s">
        <v>2221</v>
      </c>
      <c r="G309" s="190">
        <v>43845</v>
      </c>
      <c r="H309">
        <v>43924</v>
      </c>
      <c r="M309" t="s">
        <v>761</v>
      </c>
      <c r="N309" t="s">
        <v>643</v>
      </c>
      <c r="O309" t="s">
        <v>5893</v>
      </c>
      <c r="Q309">
        <v>43908</v>
      </c>
      <c r="R309">
        <v>43908</v>
      </c>
      <c r="T309">
        <v>115175</v>
      </c>
      <c r="U309">
        <v>0</v>
      </c>
      <c r="V309">
        <v>8.5500000000000007</v>
      </c>
      <c r="W309">
        <v>13.44</v>
      </c>
      <c r="X309">
        <v>13.44</v>
      </c>
      <c r="Y309">
        <v>0</v>
      </c>
      <c r="AA309">
        <v>0</v>
      </c>
      <c r="AB309">
        <v>0</v>
      </c>
      <c r="AC309">
        <v>0</v>
      </c>
      <c r="AD309">
        <v>95673</v>
      </c>
      <c r="AE309">
        <v>75048</v>
      </c>
      <c r="AF309">
        <v>0</v>
      </c>
      <c r="AG309">
        <v>26629</v>
      </c>
      <c r="AH309">
        <v>23.12</v>
      </c>
      <c r="AI309">
        <v>1472.16</v>
      </c>
      <c r="AK309">
        <v>0</v>
      </c>
      <c r="BG309" s="190"/>
      <c r="BH309" s="190"/>
      <c r="BI309" s="190"/>
      <c r="BJ309" s="190"/>
      <c r="BL309" s="190"/>
      <c r="BM309" s="190"/>
      <c r="BN309" s="190"/>
      <c r="BO309" s="190"/>
      <c r="BU309" t="s">
        <v>490</v>
      </c>
      <c r="BV309" s="190">
        <v>43909</v>
      </c>
      <c r="BX309">
        <v>43909</v>
      </c>
      <c r="BY309">
        <v>43909</v>
      </c>
      <c r="CH309">
        <v>43913</v>
      </c>
      <c r="CR309">
        <v>43924</v>
      </c>
      <c r="CT309" t="s">
        <v>762</v>
      </c>
      <c r="CU309" s="190">
        <v>43908</v>
      </c>
      <c r="CW309" s="190">
        <v>43908</v>
      </c>
      <c r="CX309" s="190">
        <v>43908</v>
      </c>
      <c r="DI309" t="str">
        <f t="shared" si="4"/>
        <v>Y</v>
      </c>
      <c r="DJ309" t="str">
        <f>_xlfn.IFNA(VLOOKUP(C309,'Order Lookup'!A:C,3,FALSE),"Other")</f>
        <v>ORDER</v>
      </c>
    </row>
    <row r="310" spans="1:114" x14ac:dyDescent="0.35">
      <c r="A310" t="s">
        <v>496</v>
      </c>
      <c r="B310">
        <v>1901007675</v>
      </c>
      <c r="C310" t="s">
        <v>487</v>
      </c>
      <c r="D310" t="s">
        <v>642</v>
      </c>
      <c r="E310" t="s">
        <v>5857</v>
      </c>
      <c r="F310" t="s">
        <v>2224</v>
      </c>
      <c r="G310" s="190">
        <v>43881</v>
      </c>
      <c r="H310" s="190">
        <v>43889</v>
      </c>
      <c r="K310" t="s">
        <v>69</v>
      </c>
      <c r="M310" t="s">
        <v>761</v>
      </c>
      <c r="N310" t="s">
        <v>643</v>
      </c>
      <c r="O310" t="s">
        <v>5893</v>
      </c>
      <c r="Q310" s="190"/>
      <c r="R310" s="190"/>
      <c r="S310">
        <v>43894</v>
      </c>
      <c r="T310">
        <v>1</v>
      </c>
      <c r="U310">
        <v>0</v>
      </c>
      <c r="V310">
        <v>0</v>
      </c>
      <c r="W310">
        <v>0.11</v>
      </c>
      <c r="X310">
        <v>0.11</v>
      </c>
      <c r="Y310">
        <v>0</v>
      </c>
      <c r="AA310">
        <v>0</v>
      </c>
      <c r="AB310">
        <v>0</v>
      </c>
      <c r="AC310">
        <v>0</v>
      </c>
      <c r="AF310">
        <v>0</v>
      </c>
      <c r="AG310">
        <v>1</v>
      </c>
      <c r="AH310">
        <v>100</v>
      </c>
      <c r="AI310">
        <v>-348.22</v>
      </c>
      <c r="AK310">
        <v>0</v>
      </c>
      <c r="AR310" s="190"/>
      <c r="AS310" s="190"/>
      <c r="AT310" s="190"/>
      <c r="AU310" s="190"/>
      <c r="AW310" s="190"/>
      <c r="AX310" s="190"/>
      <c r="AY310" s="190"/>
      <c r="BD310" s="190"/>
      <c r="BE310" s="190"/>
      <c r="BG310" s="190"/>
      <c r="BH310" s="190"/>
      <c r="BI310" s="190"/>
      <c r="BJ310" s="190"/>
      <c r="BL310" s="190"/>
      <c r="BM310" s="190"/>
      <c r="BN310" s="190"/>
      <c r="BO310" s="190"/>
      <c r="BU310" t="s">
        <v>490</v>
      </c>
      <c r="BV310" s="190">
        <v>43882</v>
      </c>
      <c r="BX310" s="190">
        <v>43882</v>
      </c>
      <c r="BY310" s="190">
        <v>43886</v>
      </c>
      <c r="CA310" s="190"/>
      <c r="CB310" s="190"/>
      <c r="CC310" s="190"/>
      <c r="CD310" s="190"/>
      <c r="CH310" s="190">
        <v>43889</v>
      </c>
      <c r="CR310" s="190">
        <v>43889</v>
      </c>
      <c r="CS310">
        <v>43892</v>
      </c>
      <c r="CT310" t="s">
        <v>762</v>
      </c>
      <c r="CU310" s="190">
        <v>43882</v>
      </c>
      <c r="CW310" s="190">
        <v>43882</v>
      </c>
      <c r="CX310" s="190">
        <v>43886</v>
      </c>
      <c r="CY310" t="s">
        <v>2858</v>
      </c>
      <c r="CZ310" s="190"/>
      <c r="DA310" s="190"/>
      <c r="DB310" s="190"/>
      <c r="DC310" s="190"/>
      <c r="DI310" t="str">
        <f t="shared" si="4"/>
        <v>N</v>
      </c>
      <c r="DJ310" t="str">
        <f>_xlfn.IFNA(VLOOKUP(C310,'Order Lookup'!A:C,3,FALSE),"Other")</f>
        <v>ENPARTS</v>
      </c>
    </row>
    <row r="311" spans="1:114" x14ac:dyDescent="0.35">
      <c r="A311" t="s">
        <v>496</v>
      </c>
      <c r="B311">
        <v>1901007671</v>
      </c>
      <c r="C311" t="s">
        <v>487</v>
      </c>
      <c r="D311" t="s">
        <v>642</v>
      </c>
      <c r="E311" t="s">
        <v>5857</v>
      </c>
      <c r="F311" t="s">
        <v>2221</v>
      </c>
      <c r="G311" s="190">
        <v>43902</v>
      </c>
      <c r="H311">
        <v>43910</v>
      </c>
      <c r="K311" t="s">
        <v>69</v>
      </c>
      <c r="M311" t="s">
        <v>761</v>
      </c>
      <c r="N311" t="s">
        <v>643</v>
      </c>
      <c r="O311" t="s">
        <v>5893</v>
      </c>
      <c r="T311">
        <v>1</v>
      </c>
      <c r="U311">
        <v>0</v>
      </c>
      <c r="V311">
        <v>0</v>
      </c>
      <c r="W311">
        <v>3.48</v>
      </c>
      <c r="X311">
        <v>3.48</v>
      </c>
      <c r="Y311">
        <v>0</v>
      </c>
      <c r="AA311">
        <v>0</v>
      </c>
      <c r="AB311">
        <v>0</v>
      </c>
      <c r="AC311">
        <v>0</v>
      </c>
      <c r="AF311">
        <v>0</v>
      </c>
      <c r="AG311">
        <v>1</v>
      </c>
      <c r="AH311">
        <v>100</v>
      </c>
      <c r="AI311">
        <v>-3842.29</v>
      </c>
      <c r="AK311">
        <v>0</v>
      </c>
      <c r="BU311" t="s">
        <v>490</v>
      </c>
      <c r="BV311" s="190">
        <v>43903</v>
      </c>
      <c r="BX311" s="190">
        <v>43903</v>
      </c>
      <c r="BY311" s="190">
        <v>43903</v>
      </c>
      <c r="CH311" s="190">
        <v>43908</v>
      </c>
      <c r="CR311" s="190">
        <v>43914</v>
      </c>
      <c r="CS311" s="190">
        <v>43915</v>
      </c>
      <c r="CT311" t="s">
        <v>762</v>
      </c>
      <c r="CU311" s="190">
        <v>43902</v>
      </c>
      <c r="CW311" s="190">
        <v>43902</v>
      </c>
      <c r="CX311" s="190">
        <v>43902</v>
      </c>
      <c r="CY311" t="s">
        <v>2858</v>
      </c>
      <c r="DI311" t="str">
        <f t="shared" si="4"/>
        <v>Y</v>
      </c>
      <c r="DJ311" t="str">
        <f>_xlfn.IFNA(VLOOKUP(C311,'Order Lookup'!A:C,3,FALSE),"Other")</f>
        <v>ENPARTS</v>
      </c>
    </row>
    <row r="312" spans="1:114" x14ac:dyDescent="0.35">
      <c r="A312" t="s">
        <v>5702</v>
      </c>
      <c r="B312">
        <v>1803831661</v>
      </c>
      <c r="C312" t="s">
        <v>487</v>
      </c>
      <c r="D312" t="s">
        <v>642</v>
      </c>
      <c r="E312" t="s">
        <v>5837</v>
      </c>
      <c r="F312" t="s">
        <v>2221</v>
      </c>
      <c r="G312" s="190">
        <v>43902</v>
      </c>
      <c r="H312">
        <v>43910</v>
      </c>
      <c r="J312" t="s">
        <v>5838</v>
      </c>
      <c r="M312" t="s">
        <v>761</v>
      </c>
      <c r="N312" t="s">
        <v>643</v>
      </c>
      <c r="O312" t="s">
        <v>5893</v>
      </c>
      <c r="T312">
        <v>2</v>
      </c>
      <c r="U312">
        <v>0</v>
      </c>
      <c r="V312">
        <v>0</v>
      </c>
      <c r="W312">
        <v>0.64</v>
      </c>
      <c r="X312">
        <v>0.64</v>
      </c>
      <c r="Y312">
        <v>0</v>
      </c>
      <c r="AA312">
        <v>0</v>
      </c>
      <c r="AB312">
        <v>0</v>
      </c>
      <c r="AC312">
        <v>0</v>
      </c>
      <c r="AF312">
        <v>0</v>
      </c>
      <c r="AG312">
        <v>2</v>
      </c>
      <c r="AH312">
        <v>100</v>
      </c>
      <c r="AI312">
        <v>-730.4</v>
      </c>
      <c r="AK312">
        <v>0</v>
      </c>
      <c r="BU312" t="s">
        <v>490</v>
      </c>
      <c r="BV312" s="190">
        <v>43906</v>
      </c>
      <c r="BX312" s="190">
        <v>43906</v>
      </c>
      <c r="BY312" s="190">
        <v>43906</v>
      </c>
      <c r="CH312" s="190">
        <v>43909</v>
      </c>
      <c r="CR312" s="190">
        <v>43913</v>
      </c>
      <c r="CS312" s="190">
        <v>43913</v>
      </c>
      <c r="CT312" t="s">
        <v>762</v>
      </c>
      <c r="CU312" s="190">
        <v>43906</v>
      </c>
      <c r="CW312" s="190">
        <v>43906</v>
      </c>
      <c r="CX312" s="190">
        <v>43906</v>
      </c>
      <c r="DI312" t="str">
        <f t="shared" si="4"/>
        <v>Y</v>
      </c>
      <c r="DJ312" t="str">
        <f>_xlfn.IFNA(VLOOKUP(C312,'Order Lookup'!A:C,3,FALSE),"Other")</f>
        <v>ENPARTS</v>
      </c>
    </row>
    <row r="313" spans="1:114" x14ac:dyDescent="0.35">
      <c r="A313" t="s">
        <v>496</v>
      </c>
      <c r="B313">
        <v>2000579804</v>
      </c>
      <c r="C313" t="s">
        <v>506</v>
      </c>
      <c r="D313" t="s">
        <v>642</v>
      </c>
      <c r="E313" t="s">
        <v>6902</v>
      </c>
      <c r="F313" t="s">
        <v>2221</v>
      </c>
      <c r="G313" s="190">
        <v>43910</v>
      </c>
      <c r="H313">
        <v>43943</v>
      </c>
      <c r="M313" t="s">
        <v>761</v>
      </c>
      <c r="N313" t="s">
        <v>643</v>
      </c>
      <c r="O313" t="s">
        <v>5893</v>
      </c>
      <c r="Q313">
        <v>43913</v>
      </c>
      <c r="R313">
        <v>43914</v>
      </c>
      <c r="T313">
        <v>61205</v>
      </c>
      <c r="U313">
        <v>0</v>
      </c>
      <c r="V313">
        <v>28.63</v>
      </c>
      <c r="W313">
        <v>23.43</v>
      </c>
      <c r="X313">
        <v>23.43</v>
      </c>
      <c r="Y313">
        <v>0</v>
      </c>
      <c r="AA313">
        <v>0</v>
      </c>
      <c r="AB313">
        <v>0</v>
      </c>
      <c r="AC313">
        <v>0</v>
      </c>
      <c r="AF313">
        <v>0</v>
      </c>
      <c r="AG313">
        <v>12967</v>
      </c>
      <c r="AH313">
        <v>21.186</v>
      </c>
      <c r="AI313">
        <v>2981.55</v>
      </c>
      <c r="AK313">
        <v>0</v>
      </c>
      <c r="BU313" t="s">
        <v>490</v>
      </c>
      <c r="BV313" s="190">
        <v>43914</v>
      </c>
      <c r="BX313" s="190">
        <v>43914</v>
      </c>
      <c r="BY313" s="190">
        <v>43914</v>
      </c>
      <c r="CH313" s="190">
        <v>43917</v>
      </c>
      <c r="CR313" s="190">
        <v>43943</v>
      </c>
      <c r="CS313" s="190"/>
      <c r="CT313" t="s">
        <v>762</v>
      </c>
      <c r="CU313" s="190">
        <v>43913</v>
      </c>
      <c r="CW313" s="190">
        <v>43913</v>
      </c>
      <c r="CX313" s="190">
        <v>43913</v>
      </c>
      <c r="DI313" t="str">
        <f t="shared" si="4"/>
        <v>Y</v>
      </c>
      <c r="DJ313" t="str">
        <f>_xlfn.IFNA(VLOOKUP(C313,'Order Lookup'!A:C,3,FALSE),"Other")</f>
        <v>ORDER</v>
      </c>
    </row>
    <row r="314" spans="1:114" x14ac:dyDescent="0.35">
      <c r="A314" t="s">
        <v>496</v>
      </c>
      <c r="B314">
        <v>2000579801</v>
      </c>
      <c r="C314" t="s">
        <v>506</v>
      </c>
      <c r="D314" t="s">
        <v>642</v>
      </c>
      <c r="E314" t="s">
        <v>6902</v>
      </c>
      <c r="F314" t="s">
        <v>55</v>
      </c>
      <c r="G314" s="190">
        <v>43910</v>
      </c>
      <c r="H314" s="190">
        <v>43937</v>
      </c>
      <c r="M314" t="s">
        <v>761</v>
      </c>
      <c r="N314" t="s">
        <v>643</v>
      </c>
      <c r="O314" t="s">
        <v>5893</v>
      </c>
      <c r="Q314" s="190">
        <v>43913</v>
      </c>
      <c r="R314" s="190">
        <v>43914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730</v>
      </c>
      <c r="AA314">
        <v>0</v>
      </c>
      <c r="AB314">
        <v>0</v>
      </c>
      <c r="AC314">
        <v>0</v>
      </c>
      <c r="AF314">
        <v>0</v>
      </c>
      <c r="AG314">
        <v>0</v>
      </c>
      <c r="AI314">
        <v>0</v>
      </c>
      <c r="AK314">
        <v>0</v>
      </c>
      <c r="AR314" s="190"/>
      <c r="AS314" s="190"/>
      <c r="AT314" s="190"/>
      <c r="AU314" s="190"/>
      <c r="AW314" s="190"/>
      <c r="AY314" s="190"/>
      <c r="AZ314" s="190"/>
      <c r="BB314" s="190"/>
      <c r="BC314" s="190"/>
      <c r="BD314" s="190"/>
      <c r="BG314" s="190"/>
      <c r="BH314" s="190"/>
      <c r="BI314" s="190"/>
      <c r="BJ314" s="190"/>
      <c r="BL314" s="190"/>
      <c r="BM314" s="190"/>
      <c r="BN314" s="190"/>
      <c r="BO314" s="190"/>
      <c r="BU314" t="s">
        <v>490</v>
      </c>
      <c r="BV314" s="190">
        <v>43914</v>
      </c>
      <c r="BX314" s="190">
        <v>43914</v>
      </c>
      <c r="BY314" s="190">
        <v>43914</v>
      </c>
      <c r="CA314" s="190"/>
      <c r="CB314" s="190"/>
      <c r="CC314" s="190"/>
      <c r="CD314" s="190"/>
      <c r="CH314" s="190">
        <v>43917</v>
      </c>
      <c r="CM314" s="190"/>
      <c r="CR314" s="190">
        <v>43937</v>
      </c>
      <c r="CT314" t="s">
        <v>762</v>
      </c>
      <c r="CU314" s="190">
        <v>43913</v>
      </c>
      <c r="CW314" s="190">
        <v>43913</v>
      </c>
      <c r="CX314" s="190">
        <v>43913</v>
      </c>
      <c r="CZ314" s="190"/>
      <c r="DA314" s="190"/>
      <c r="DB314" s="190"/>
      <c r="DC314" s="190"/>
      <c r="DI314" t="str">
        <f t="shared" si="4"/>
        <v>Y</v>
      </c>
      <c r="DJ314" t="str">
        <f>_xlfn.IFNA(VLOOKUP(C314,'Order Lookup'!A:C,3,FALSE),"Other")</f>
        <v>ORDER</v>
      </c>
    </row>
    <row r="315" spans="1:114" x14ac:dyDescent="0.35">
      <c r="A315" t="s">
        <v>496</v>
      </c>
      <c r="B315">
        <v>2000579803</v>
      </c>
      <c r="C315" t="s">
        <v>506</v>
      </c>
      <c r="D315" t="s">
        <v>642</v>
      </c>
      <c r="E315" t="s">
        <v>6902</v>
      </c>
      <c r="F315" t="s">
        <v>2221</v>
      </c>
      <c r="G315" s="190">
        <v>43910</v>
      </c>
      <c r="H315" s="190">
        <v>43943</v>
      </c>
      <c r="M315" t="s">
        <v>761</v>
      </c>
      <c r="N315" t="s">
        <v>643</v>
      </c>
      <c r="O315" t="s">
        <v>5893</v>
      </c>
      <c r="Q315" s="190">
        <v>43913</v>
      </c>
      <c r="R315" s="190">
        <v>43914</v>
      </c>
      <c r="T315">
        <v>61205</v>
      </c>
      <c r="U315">
        <v>0</v>
      </c>
      <c r="V315">
        <v>28.63</v>
      </c>
      <c r="W315">
        <v>10.07</v>
      </c>
      <c r="X315">
        <v>10.07</v>
      </c>
      <c r="Y315">
        <v>0</v>
      </c>
      <c r="AA315">
        <v>0</v>
      </c>
      <c r="AB315">
        <v>0</v>
      </c>
      <c r="AC315">
        <v>0</v>
      </c>
      <c r="AF315">
        <v>0</v>
      </c>
      <c r="AG315">
        <v>12967</v>
      </c>
      <c r="AH315">
        <v>21.186</v>
      </c>
      <c r="AI315">
        <v>672.7</v>
      </c>
      <c r="AK315">
        <v>0</v>
      </c>
      <c r="AR315" s="190"/>
      <c r="AS315" s="190"/>
      <c r="AT315" s="190"/>
      <c r="AU315" s="190"/>
      <c r="AW315" s="190"/>
      <c r="AX315" s="190"/>
      <c r="AY315" s="190"/>
      <c r="BB315" s="190"/>
      <c r="BC315" s="190"/>
      <c r="BD315" s="190"/>
      <c r="BG315" s="190"/>
      <c r="BH315" s="190"/>
      <c r="BI315" s="190"/>
      <c r="BJ315" s="190"/>
      <c r="BL315" s="190"/>
      <c r="BM315" s="190"/>
      <c r="BN315" s="190"/>
      <c r="BU315" t="s">
        <v>490</v>
      </c>
      <c r="BV315" s="190">
        <v>43914</v>
      </c>
      <c r="BX315" s="190">
        <v>43914</v>
      </c>
      <c r="BY315" s="190">
        <v>43914</v>
      </c>
      <c r="CH315" s="190">
        <v>43917</v>
      </c>
      <c r="CM315" s="190"/>
      <c r="CR315" s="190">
        <v>43943</v>
      </c>
      <c r="CS315" s="190"/>
      <c r="CT315" t="s">
        <v>762</v>
      </c>
      <c r="CU315" s="190">
        <v>43913</v>
      </c>
      <c r="CW315" s="190">
        <v>43913</v>
      </c>
      <c r="CX315" s="190">
        <v>43913</v>
      </c>
      <c r="CZ315" s="190"/>
      <c r="DA315" s="190"/>
      <c r="DB315" s="190"/>
      <c r="DC315" s="190"/>
      <c r="DI315" t="str">
        <f t="shared" si="4"/>
        <v>Y</v>
      </c>
      <c r="DJ315" t="str">
        <f>_xlfn.IFNA(VLOOKUP(C315,'Order Lookup'!A:C,3,FALSE),"Other")</f>
        <v>ORDER</v>
      </c>
    </row>
    <row r="316" spans="1:114" x14ac:dyDescent="0.35">
      <c r="A316" t="s">
        <v>496</v>
      </c>
      <c r="B316">
        <v>2000579802</v>
      </c>
      <c r="C316" t="s">
        <v>506</v>
      </c>
      <c r="D316" t="s">
        <v>642</v>
      </c>
      <c r="E316" t="s">
        <v>6902</v>
      </c>
      <c r="F316" t="s">
        <v>55</v>
      </c>
      <c r="G316" s="190">
        <v>43910</v>
      </c>
      <c r="H316" s="190">
        <v>43937</v>
      </c>
      <c r="M316" t="s">
        <v>761</v>
      </c>
      <c r="N316" t="s">
        <v>643</v>
      </c>
      <c r="O316" t="s">
        <v>5893</v>
      </c>
      <c r="Q316" s="190">
        <v>43913</v>
      </c>
      <c r="R316" s="190">
        <v>43914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AA316">
        <v>0</v>
      </c>
      <c r="AB316">
        <v>0</v>
      </c>
      <c r="AC316">
        <v>0</v>
      </c>
      <c r="AF316">
        <v>0</v>
      </c>
      <c r="AG316">
        <v>0</v>
      </c>
      <c r="AI316">
        <v>0</v>
      </c>
      <c r="AK316">
        <v>0</v>
      </c>
      <c r="AR316" s="190"/>
      <c r="AS316" s="190"/>
      <c r="AT316" s="190"/>
      <c r="AU316" s="190"/>
      <c r="AW316" s="190"/>
      <c r="AX316" s="190"/>
      <c r="AY316" s="190"/>
      <c r="BB316" s="190"/>
      <c r="BC316" s="190"/>
      <c r="BD316" s="190"/>
      <c r="BG316" s="190"/>
      <c r="BH316" s="190"/>
      <c r="BI316" s="190"/>
      <c r="BL316" s="190"/>
      <c r="BM316" s="190"/>
      <c r="BN316" s="190"/>
      <c r="BO316" s="190"/>
      <c r="BU316" t="s">
        <v>490</v>
      </c>
      <c r="BV316" s="190">
        <v>43914</v>
      </c>
      <c r="BX316" s="190">
        <v>43914</v>
      </c>
      <c r="BY316" s="190">
        <v>43914</v>
      </c>
      <c r="CA316" s="190"/>
      <c r="CB316" s="190"/>
      <c r="CC316" s="190"/>
      <c r="CD316" s="190"/>
      <c r="CH316" s="190">
        <v>43917</v>
      </c>
      <c r="CM316" s="190"/>
      <c r="CR316" s="190">
        <v>43937</v>
      </c>
      <c r="CT316" t="s">
        <v>762</v>
      </c>
      <c r="CU316" s="190">
        <v>43913</v>
      </c>
      <c r="CW316" s="190">
        <v>43913</v>
      </c>
      <c r="CX316" s="190">
        <v>43913</v>
      </c>
      <c r="CZ316" s="190"/>
      <c r="DA316" s="190"/>
      <c r="DB316" s="190"/>
      <c r="DC316" s="190"/>
      <c r="DI316" t="str">
        <f t="shared" si="4"/>
        <v>Y</v>
      </c>
      <c r="DJ316" t="str">
        <f>_xlfn.IFNA(VLOOKUP(C316,'Order Lookup'!A:C,3,FALSE),"Other")</f>
        <v>ORDER</v>
      </c>
    </row>
    <row r="317" spans="1:114" x14ac:dyDescent="0.35">
      <c r="A317" t="s">
        <v>496</v>
      </c>
      <c r="B317">
        <v>2000579807</v>
      </c>
      <c r="C317" t="s">
        <v>506</v>
      </c>
      <c r="D317" t="s">
        <v>642</v>
      </c>
      <c r="E317" t="s">
        <v>6902</v>
      </c>
      <c r="F317" t="s">
        <v>2221</v>
      </c>
      <c r="G317" s="190">
        <v>43916</v>
      </c>
      <c r="H317" s="190">
        <v>43937</v>
      </c>
      <c r="M317" t="s">
        <v>761</v>
      </c>
      <c r="N317" t="s">
        <v>643</v>
      </c>
      <c r="O317" t="s">
        <v>5893</v>
      </c>
      <c r="Q317" s="190">
        <v>43917</v>
      </c>
      <c r="R317" s="190">
        <v>43917</v>
      </c>
      <c r="T317">
        <v>48673</v>
      </c>
      <c r="U317">
        <v>0</v>
      </c>
      <c r="V317">
        <v>28.63</v>
      </c>
      <c r="W317">
        <v>25.87</v>
      </c>
      <c r="X317">
        <v>25.87</v>
      </c>
      <c r="Y317">
        <v>0</v>
      </c>
      <c r="AA317">
        <v>0</v>
      </c>
      <c r="AB317">
        <v>0</v>
      </c>
      <c r="AC317">
        <v>0</v>
      </c>
      <c r="AF317">
        <v>0</v>
      </c>
      <c r="AG317">
        <v>12968</v>
      </c>
      <c r="AH317">
        <v>26.643000000000001</v>
      </c>
      <c r="AI317">
        <v>0</v>
      </c>
      <c r="AK317">
        <v>0</v>
      </c>
      <c r="AR317" s="190"/>
      <c r="AS317" s="190"/>
      <c r="AT317" s="190"/>
      <c r="AU317" s="190"/>
      <c r="AW317" s="190"/>
      <c r="AX317" s="190"/>
      <c r="AY317" s="190"/>
      <c r="AZ317" s="190"/>
      <c r="BG317" s="190"/>
      <c r="BH317" s="190"/>
      <c r="BI317" s="190"/>
      <c r="BJ317" s="190"/>
      <c r="BL317" s="190"/>
      <c r="BM317" s="190"/>
      <c r="BN317" s="190"/>
      <c r="BO317" s="190"/>
      <c r="BU317" t="s">
        <v>490</v>
      </c>
      <c r="BV317" s="190">
        <v>43917</v>
      </c>
      <c r="BX317" s="190">
        <v>43917</v>
      </c>
      <c r="BY317" s="190">
        <v>43917</v>
      </c>
      <c r="CA317" s="190"/>
      <c r="CB317" s="190"/>
      <c r="CC317" s="190"/>
      <c r="CD317" s="190"/>
      <c r="CH317" s="190">
        <v>43922</v>
      </c>
      <c r="CM317" s="190"/>
      <c r="CR317" s="190">
        <v>43937</v>
      </c>
      <c r="CT317" t="s">
        <v>762</v>
      </c>
      <c r="CU317" s="190">
        <v>43916</v>
      </c>
      <c r="CW317" s="190">
        <v>43916</v>
      </c>
      <c r="CX317" s="190">
        <v>43916</v>
      </c>
      <c r="CZ317" s="190"/>
      <c r="DA317" s="190"/>
      <c r="DB317" s="190"/>
      <c r="DI317" t="str">
        <f t="shared" si="4"/>
        <v>Y</v>
      </c>
      <c r="DJ317" t="str">
        <f>_xlfn.IFNA(VLOOKUP(C317,'Order Lookup'!A:C,3,FALSE),"Other")</f>
        <v>ORDER</v>
      </c>
    </row>
    <row r="318" spans="1:114" x14ac:dyDescent="0.35">
      <c r="A318" t="s">
        <v>496</v>
      </c>
      <c r="B318">
        <v>2000579808</v>
      </c>
      <c r="C318" t="s">
        <v>506</v>
      </c>
      <c r="D318" t="s">
        <v>642</v>
      </c>
      <c r="E318" t="s">
        <v>6902</v>
      </c>
      <c r="F318" t="s">
        <v>2221</v>
      </c>
      <c r="G318" s="190">
        <v>43916</v>
      </c>
      <c r="H318" s="190">
        <v>43937</v>
      </c>
      <c r="M318" t="s">
        <v>761</v>
      </c>
      <c r="N318" t="s">
        <v>643</v>
      </c>
      <c r="O318" t="s">
        <v>5893</v>
      </c>
      <c r="Q318" s="190">
        <v>43917</v>
      </c>
      <c r="R318" s="190">
        <v>43917</v>
      </c>
      <c r="T318">
        <v>48673</v>
      </c>
      <c r="U318">
        <v>0</v>
      </c>
      <c r="V318">
        <v>28.63</v>
      </c>
      <c r="W318">
        <v>50.42</v>
      </c>
      <c r="X318">
        <v>50.42</v>
      </c>
      <c r="Y318">
        <v>0</v>
      </c>
      <c r="AA318">
        <v>0</v>
      </c>
      <c r="AB318">
        <v>0</v>
      </c>
      <c r="AC318">
        <v>0</v>
      </c>
      <c r="AF318">
        <v>0</v>
      </c>
      <c r="AG318">
        <v>12968</v>
      </c>
      <c r="AH318">
        <v>26.643000000000001</v>
      </c>
      <c r="AI318">
        <v>0</v>
      </c>
      <c r="AK318">
        <v>0</v>
      </c>
      <c r="BL318" s="190"/>
      <c r="BM318" s="190"/>
      <c r="BN318" s="190"/>
      <c r="BO318" s="190"/>
      <c r="BU318" t="s">
        <v>490</v>
      </c>
      <c r="BV318">
        <v>43917</v>
      </c>
      <c r="BX318" s="190">
        <v>43917</v>
      </c>
      <c r="BY318" s="190">
        <v>43917</v>
      </c>
      <c r="CH318" s="190">
        <v>43922</v>
      </c>
      <c r="CR318" s="190">
        <v>43937</v>
      </c>
      <c r="CT318" t="s">
        <v>762</v>
      </c>
      <c r="CU318" s="190">
        <v>43916</v>
      </c>
      <c r="CW318" s="190">
        <v>43916</v>
      </c>
      <c r="CX318" s="190">
        <v>43916</v>
      </c>
      <c r="DI318" t="str">
        <f t="shared" si="4"/>
        <v>Y</v>
      </c>
      <c r="DJ318" t="str">
        <f>_xlfn.IFNA(VLOOKUP(C318,'Order Lookup'!A:C,3,FALSE),"Other")</f>
        <v>ORDER</v>
      </c>
    </row>
    <row r="319" spans="1:114" x14ac:dyDescent="0.35">
      <c r="A319" t="s">
        <v>2249</v>
      </c>
      <c r="B319">
        <v>1803544101</v>
      </c>
      <c r="C319" t="s">
        <v>501</v>
      </c>
      <c r="D319" t="s">
        <v>641</v>
      </c>
      <c r="E319" t="s">
        <v>6956</v>
      </c>
      <c r="F319" t="s">
        <v>2073</v>
      </c>
      <c r="G319" s="190">
        <v>43293</v>
      </c>
      <c r="H319" s="190">
        <v>47422</v>
      </c>
      <c r="J319" t="s">
        <v>6957</v>
      </c>
      <c r="K319" t="s">
        <v>139</v>
      </c>
      <c r="L319" t="s">
        <v>139</v>
      </c>
      <c r="M319" t="s">
        <v>1257</v>
      </c>
      <c r="N319" t="s">
        <v>643</v>
      </c>
      <c r="O319" t="s">
        <v>2250</v>
      </c>
      <c r="P319" t="s">
        <v>2251</v>
      </c>
      <c r="Q319" s="190"/>
      <c r="R319" s="190"/>
      <c r="T319">
        <v>96989.83</v>
      </c>
      <c r="U319">
        <v>0</v>
      </c>
      <c r="V319">
        <v>25.88</v>
      </c>
      <c r="W319">
        <v>0</v>
      </c>
      <c r="X319">
        <v>0</v>
      </c>
      <c r="Y319">
        <v>120</v>
      </c>
      <c r="Z319">
        <v>120</v>
      </c>
      <c r="AA319">
        <v>210</v>
      </c>
      <c r="AB319">
        <v>0</v>
      </c>
      <c r="AC319">
        <v>210</v>
      </c>
      <c r="AD319">
        <v>0.01</v>
      </c>
      <c r="AE319">
        <v>2723</v>
      </c>
      <c r="AF319">
        <v>10427</v>
      </c>
      <c r="AG319">
        <v>19992.509999999998</v>
      </c>
      <c r="AH319">
        <v>20.613</v>
      </c>
      <c r="AI319">
        <v>-10427</v>
      </c>
      <c r="AK319">
        <v>0</v>
      </c>
      <c r="AQ319" t="s">
        <v>5858</v>
      </c>
      <c r="AR319" s="190">
        <v>43876</v>
      </c>
      <c r="AS319" s="190">
        <v>43876</v>
      </c>
      <c r="AT319" s="190">
        <v>43878</v>
      </c>
      <c r="AU319" s="190">
        <v>43878</v>
      </c>
      <c r="AV319" t="s">
        <v>1310</v>
      </c>
      <c r="AW319" s="190">
        <v>43878</v>
      </c>
      <c r="AX319" s="190">
        <v>43878</v>
      </c>
      <c r="AY319" s="190">
        <v>43878</v>
      </c>
      <c r="AZ319" s="190">
        <v>43878</v>
      </c>
      <c r="BA319" t="s">
        <v>5858</v>
      </c>
      <c r="BD319">
        <v>43875</v>
      </c>
      <c r="BE319">
        <v>43875</v>
      </c>
      <c r="BF319" t="s">
        <v>664</v>
      </c>
      <c r="BG319" s="190">
        <v>43880</v>
      </c>
      <c r="BH319" s="190">
        <v>43880</v>
      </c>
      <c r="BI319" s="190">
        <v>43885</v>
      </c>
      <c r="BJ319" s="190">
        <v>43885</v>
      </c>
      <c r="BK319" t="s">
        <v>1722</v>
      </c>
      <c r="BL319" s="190">
        <v>43886</v>
      </c>
      <c r="BM319" s="190">
        <v>43886</v>
      </c>
      <c r="BN319" s="190">
        <v>43889</v>
      </c>
      <c r="BO319" s="190">
        <v>43889</v>
      </c>
      <c r="BP319" t="s">
        <v>1722</v>
      </c>
      <c r="BQ319">
        <v>43892</v>
      </c>
      <c r="BR319">
        <v>43892</v>
      </c>
      <c r="BS319">
        <v>43892</v>
      </c>
      <c r="BT319">
        <v>43892</v>
      </c>
      <c r="BU319" t="s">
        <v>490</v>
      </c>
      <c r="BV319" s="190"/>
      <c r="BX319" s="190"/>
      <c r="BY319" s="190"/>
      <c r="BZ319" t="s">
        <v>664</v>
      </c>
      <c r="CA319" s="190">
        <v>43892</v>
      </c>
      <c r="CB319" s="190">
        <v>43892</v>
      </c>
      <c r="CC319" s="190">
        <v>43892</v>
      </c>
      <c r="CD319" s="190">
        <v>43892</v>
      </c>
      <c r="CE319" t="s">
        <v>2249</v>
      </c>
      <c r="CH319" s="190"/>
      <c r="CR319" s="190"/>
      <c r="CT319" t="s">
        <v>664</v>
      </c>
      <c r="CU319" s="190">
        <v>47422</v>
      </c>
      <c r="CW319" s="190">
        <v>47422</v>
      </c>
      <c r="CX319" s="190">
        <v>43892</v>
      </c>
      <c r="CY319" t="s">
        <v>670</v>
      </c>
      <c r="CZ319" s="190">
        <v>43297</v>
      </c>
      <c r="DA319" s="190">
        <v>43297</v>
      </c>
      <c r="DB319" s="190">
        <v>43297</v>
      </c>
      <c r="DC319" s="190">
        <v>43297</v>
      </c>
      <c r="DD319" t="s">
        <v>2249</v>
      </c>
      <c r="DI319" t="str">
        <f t="shared" si="4"/>
        <v>Y</v>
      </c>
      <c r="DJ319" t="str">
        <f>_xlfn.IFNA(VLOOKUP(C319,'Order Lookup'!A:C,3,FALSE),"Other")</f>
        <v>ORDER</v>
      </c>
    </row>
    <row r="320" spans="1:114" x14ac:dyDescent="0.35">
      <c r="A320" t="s">
        <v>2249</v>
      </c>
      <c r="B320">
        <v>1900635501</v>
      </c>
      <c r="C320" t="s">
        <v>1179</v>
      </c>
      <c r="D320" t="s">
        <v>641</v>
      </c>
      <c r="E320" t="s">
        <v>6958</v>
      </c>
      <c r="F320" t="s">
        <v>2073</v>
      </c>
      <c r="G320" s="190">
        <v>43545</v>
      </c>
      <c r="H320" s="190">
        <v>47422</v>
      </c>
      <c r="J320" t="s">
        <v>6959</v>
      </c>
      <c r="K320" t="s">
        <v>139</v>
      </c>
      <c r="L320" t="s">
        <v>139</v>
      </c>
      <c r="M320" t="s">
        <v>1257</v>
      </c>
      <c r="N320" t="s">
        <v>643</v>
      </c>
      <c r="O320" t="s">
        <v>2250</v>
      </c>
      <c r="P320" t="s">
        <v>2251</v>
      </c>
      <c r="Q320" s="190"/>
      <c r="R320" s="190"/>
      <c r="T320">
        <v>66240.710000000006</v>
      </c>
      <c r="U320">
        <v>0</v>
      </c>
      <c r="V320">
        <v>20.75</v>
      </c>
      <c r="W320">
        <v>0</v>
      </c>
      <c r="X320">
        <v>0</v>
      </c>
      <c r="Y320">
        <v>120</v>
      </c>
      <c r="Z320">
        <v>120</v>
      </c>
      <c r="AA320">
        <v>193</v>
      </c>
      <c r="AB320">
        <v>0</v>
      </c>
      <c r="AC320">
        <v>193</v>
      </c>
      <c r="AD320">
        <v>0.01</v>
      </c>
      <c r="AE320">
        <v>3449</v>
      </c>
      <c r="AF320">
        <v>0</v>
      </c>
      <c r="AG320">
        <v>11018.46</v>
      </c>
      <c r="AH320">
        <v>16.634</v>
      </c>
      <c r="AI320">
        <v>0</v>
      </c>
      <c r="AK320">
        <v>0</v>
      </c>
      <c r="AQ320" t="s">
        <v>1310</v>
      </c>
      <c r="AR320">
        <v>43864</v>
      </c>
      <c r="AS320">
        <v>43864</v>
      </c>
      <c r="AT320">
        <v>43865</v>
      </c>
      <c r="AU320">
        <v>43801</v>
      </c>
      <c r="AV320" t="s">
        <v>1310</v>
      </c>
      <c r="AY320">
        <v>43801</v>
      </c>
      <c r="AZ320">
        <v>43801</v>
      </c>
      <c r="BA320" t="s">
        <v>661</v>
      </c>
      <c r="BD320">
        <v>43798</v>
      </c>
      <c r="BE320">
        <v>43798</v>
      </c>
      <c r="BF320" t="s">
        <v>1312</v>
      </c>
      <c r="BG320" s="190">
        <v>43664</v>
      </c>
      <c r="BH320" s="190">
        <v>43664</v>
      </c>
      <c r="BI320" s="190">
        <v>43672</v>
      </c>
      <c r="BJ320" s="190">
        <v>43672</v>
      </c>
      <c r="BK320" t="s">
        <v>1722</v>
      </c>
      <c r="BL320" s="190">
        <v>43682</v>
      </c>
      <c r="BM320" s="190">
        <v>43682</v>
      </c>
      <c r="BN320" s="190">
        <v>43685</v>
      </c>
      <c r="BO320" s="190">
        <v>43685</v>
      </c>
      <c r="BP320" t="s">
        <v>669</v>
      </c>
      <c r="BQ320">
        <v>43685</v>
      </c>
      <c r="BR320">
        <v>43685</v>
      </c>
      <c r="BS320">
        <v>43686</v>
      </c>
      <c r="BT320">
        <v>43686</v>
      </c>
      <c r="BU320" t="s">
        <v>490</v>
      </c>
      <c r="BV320" s="190"/>
      <c r="BX320" s="190"/>
      <c r="BY320" s="190"/>
      <c r="BZ320" t="s">
        <v>1312</v>
      </c>
      <c r="CA320" s="190">
        <v>43689</v>
      </c>
      <c r="CB320" s="190">
        <v>43689</v>
      </c>
      <c r="CC320" s="190">
        <v>43689</v>
      </c>
      <c r="CD320" s="190">
        <v>43689</v>
      </c>
      <c r="CE320" t="s">
        <v>2249</v>
      </c>
      <c r="CH320" s="190"/>
      <c r="CR320" s="190"/>
      <c r="CT320" t="s">
        <v>1722</v>
      </c>
      <c r="CU320" s="190">
        <v>47422</v>
      </c>
      <c r="CW320" s="190">
        <v>47422</v>
      </c>
      <c r="CX320" s="190">
        <v>43888</v>
      </c>
      <c r="CY320" t="s">
        <v>670</v>
      </c>
      <c r="CZ320">
        <v>43546</v>
      </c>
      <c r="DA320">
        <v>43546</v>
      </c>
      <c r="DB320">
        <v>43549</v>
      </c>
      <c r="DC320">
        <v>43549</v>
      </c>
      <c r="DD320" t="s">
        <v>2249</v>
      </c>
      <c r="DI320" t="str">
        <f t="shared" si="4"/>
        <v>Y</v>
      </c>
      <c r="DJ320" t="str">
        <f>_xlfn.IFNA(VLOOKUP(C320,'Order Lookup'!A:C,3,FALSE),"Other")</f>
        <v>ORDER</v>
      </c>
    </row>
    <row r="321" spans="1:114" x14ac:dyDescent="0.35">
      <c r="A321" t="s">
        <v>2249</v>
      </c>
      <c r="B321">
        <v>1902609701</v>
      </c>
      <c r="C321" t="s">
        <v>501</v>
      </c>
      <c r="D321" t="s">
        <v>641</v>
      </c>
      <c r="E321" t="s">
        <v>6960</v>
      </c>
      <c r="F321" t="s">
        <v>2073</v>
      </c>
      <c r="G321" s="190">
        <v>43808</v>
      </c>
      <c r="H321" s="190">
        <v>47422</v>
      </c>
      <c r="J321" t="s">
        <v>6961</v>
      </c>
      <c r="L321" t="s">
        <v>139</v>
      </c>
      <c r="M321" t="s">
        <v>1257</v>
      </c>
      <c r="N321" t="s">
        <v>643</v>
      </c>
      <c r="O321" t="s">
        <v>2250</v>
      </c>
      <c r="P321" t="s">
        <v>2251</v>
      </c>
      <c r="Q321" s="190"/>
      <c r="R321" s="190"/>
      <c r="T321">
        <v>133063.92000000001</v>
      </c>
      <c r="U321">
        <v>0</v>
      </c>
      <c r="V321">
        <v>33.299999999999997</v>
      </c>
      <c r="W321">
        <v>0</v>
      </c>
      <c r="X321">
        <v>0</v>
      </c>
      <c r="Y321">
        <v>0</v>
      </c>
      <c r="AA321">
        <v>0</v>
      </c>
      <c r="AB321">
        <v>0</v>
      </c>
      <c r="AC321">
        <v>0</v>
      </c>
      <c r="AD321">
        <v>0.1</v>
      </c>
      <c r="AE321">
        <v>3510</v>
      </c>
      <c r="AF321">
        <v>0</v>
      </c>
      <c r="AG321">
        <v>25274.68</v>
      </c>
      <c r="AH321">
        <v>18.994</v>
      </c>
      <c r="AI321">
        <v>0</v>
      </c>
      <c r="AK321">
        <v>0</v>
      </c>
      <c r="AQ321" t="s">
        <v>661</v>
      </c>
      <c r="AR321" s="190">
        <v>43829</v>
      </c>
      <c r="AS321" s="190">
        <v>43829</v>
      </c>
      <c r="AT321" s="190">
        <v>43830</v>
      </c>
      <c r="AU321" s="190">
        <v>43830</v>
      </c>
      <c r="AV321" t="s">
        <v>1697</v>
      </c>
      <c r="AW321" s="190"/>
      <c r="AX321" s="190"/>
      <c r="AY321" s="190">
        <v>43873</v>
      </c>
      <c r="AZ321" s="190">
        <v>43873</v>
      </c>
      <c r="BA321" t="s">
        <v>5858</v>
      </c>
      <c r="BB321" s="190"/>
      <c r="BD321" s="190">
        <v>43816</v>
      </c>
      <c r="BE321">
        <v>43816</v>
      </c>
      <c r="BF321" t="s">
        <v>647</v>
      </c>
      <c r="BG321" s="190">
        <v>43871</v>
      </c>
      <c r="BH321" s="190">
        <v>43871</v>
      </c>
      <c r="BI321" s="190">
        <v>43879</v>
      </c>
      <c r="BJ321" s="190">
        <v>43879</v>
      </c>
      <c r="BK321" t="s">
        <v>1722</v>
      </c>
      <c r="BL321" s="190">
        <v>43880</v>
      </c>
      <c r="BM321" s="190">
        <v>43880</v>
      </c>
      <c r="BN321" s="190">
        <v>43885</v>
      </c>
      <c r="BO321" s="190">
        <v>43885</v>
      </c>
      <c r="BP321" t="s">
        <v>2253</v>
      </c>
      <c r="BQ321">
        <v>43886</v>
      </c>
      <c r="BR321">
        <v>43886</v>
      </c>
      <c r="BS321">
        <v>43887</v>
      </c>
      <c r="BT321">
        <v>43887</v>
      </c>
      <c r="BU321" t="s">
        <v>490</v>
      </c>
      <c r="BV321" s="190"/>
      <c r="BX321" s="190"/>
      <c r="BY321" s="190"/>
      <c r="BZ321" t="s">
        <v>647</v>
      </c>
      <c r="CA321" s="190">
        <v>43890</v>
      </c>
      <c r="CB321" s="190">
        <v>43890</v>
      </c>
      <c r="CC321" s="190">
        <v>43891</v>
      </c>
      <c r="CD321" s="190">
        <v>43891</v>
      </c>
      <c r="CE321" t="s">
        <v>2249</v>
      </c>
      <c r="CH321" s="190"/>
      <c r="CR321" s="190"/>
      <c r="CT321" t="s">
        <v>647</v>
      </c>
      <c r="CU321" s="190">
        <v>47422</v>
      </c>
      <c r="CW321" s="190">
        <v>47422</v>
      </c>
      <c r="CX321" s="190">
        <v>43892</v>
      </c>
      <c r="CZ321" s="190"/>
      <c r="DA321" s="190"/>
      <c r="DB321" s="190"/>
      <c r="DC321" s="190"/>
      <c r="DD321" t="s">
        <v>2249</v>
      </c>
      <c r="DI321" t="str">
        <f t="shared" si="4"/>
        <v>Y</v>
      </c>
      <c r="DJ321" t="str">
        <f>_xlfn.IFNA(VLOOKUP(C321,'Order Lookup'!A:C,3,FALSE),"Other")</f>
        <v>ORDER</v>
      </c>
    </row>
    <row r="322" spans="1:114" x14ac:dyDescent="0.35">
      <c r="A322" t="s">
        <v>2249</v>
      </c>
      <c r="B322">
        <v>1902721001</v>
      </c>
      <c r="C322" t="s">
        <v>501</v>
      </c>
      <c r="D322" t="s">
        <v>641</v>
      </c>
      <c r="E322" t="s">
        <v>6962</v>
      </c>
      <c r="F322" t="s">
        <v>2073</v>
      </c>
      <c r="G322" s="190">
        <v>43829</v>
      </c>
      <c r="H322" s="190">
        <v>47848</v>
      </c>
      <c r="J322" t="s">
        <v>6963</v>
      </c>
      <c r="K322" t="s">
        <v>139</v>
      </c>
      <c r="L322" t="s">
        <v>139</v>
      </c>
      <c r="M322" t="s">
        <v>1257</v>
      </c>
      <c r="N322" t="s">
        <v>643</v>
      </c>
      <c r="O322" t="s">
        <v>2250</v>
      </c>
      <c r="P322" t="s">
        <v>2251</v>
      </c>
      <c r="T322">
        <v>100579.7</v>
      </c>
      <c r="U322">
        <v>0</v>
      </c>
      <c r="V322">
        <v>24.28</v>
      </c>
      <c r="W322">
        <v>0</v>
      </c>
      <c r="X322">
        <v>0</v>
      </c>
      <c r="Y322">
        <v>0</v>
      </c>
      <c r="AA322">
        <v>0</v>
      </c>
      <c r="AB322">
        <v>0</v>
      </c>
      <c r="AC322">
        <v>0</v>
      </c>
      <c r="AD322">
        <v>0.01</v>
      </c>
      <c r="AE322">
        <v>11962</v>
      </c>
      <c r="AF322">
        <v>0</v>
      </c>
      <c r="AG322">
        <v>29659.7</v>
      </c>
      <c r="AH322">
        <v>29.489000000000001</v>
      </c>
      <c r="AI322">
        <v>0</v>
      </c>
      <c r="AK322">
        <v>0</v>
      </c>
      <c r="AQ322" t="s">
        <v>661</v>
      </c>
      <c r="AR322">
        <v>43879</v>
      </c>
      <c r="AS322">
        <v>43879</v>
      </c>
      <c r="AT322">
        <v>43879</v>
      </c>
      <c r="AU322">
        <v>43879</v>
      </c>
      <c r="AV322" t="s">
        <v>1310</v>
      </c>
      <c r="AW322">
        <v>43881</v>
      </c>
      <c r="AX322">
        <v>43881</v>
      </c>
      <c r="AY322">
        <v>43881</v>
      </c>
      <c r="AZ322">
        <v>43881</v>
      </c>
      <c r="BA322" t="s">
        <v>5858</v>
      </c>
      <c r="BD322">
        <v>43840</v>
      </c>
      <c r="BE322">
        <v>43840</v>
      </c>
      <c r="BF322" t="s">
        <v>664</v>
      </c>
      <c r="BG322" s="190">
        <v>43886</v>
      </c>
      <c r="BH322" s="190">
        <v>43886</v>
      </c>
      <c r="BI322" s="190">
        <v>43892</v>
      </c>
      <c r="BJ322" s="190">
        <v>43892</v>
      </c>
      <c r="BK322" t="s">
        <v>2252</v>
      </c>
      <c r="BL322" s="190">
        <v>43892</v>
      </c>
      <c r="BM322" s="190">
        <v>43892</v>
      </c>
      <c r="BN322" s="190">
        <v>43895</v>
      </c>
      <c r="BO322" s="190">
        <v>43895</v>
      </c>
      <c r="BP322" t="s">
        <v>2252</v>
      </c>
      <c r="BQ322">
        <v>43895</v>
      </c>
      <c r="BR322">
        <v>43895</v>
      </c>
      <c r="BS322">
        <v>43895</v>
      </c>
      <c r="BT322">
        <v>43895</v>
      </c>
      <c r="BU322" t="s">
        <v>490</v>
      </c>
      <c r="BZ322" t="s">
        <v>664</v>
      </c>
      <c r="CA322">
        <v>43895</v>
      </c>
      <c r="CB322">
        <v>43895</v>
      </c>
      <c r="CC322">
        <v>43895</v>
      </c>
      <c r="CD322">
        <v>43895</v>
      </c>
      <c r="CE322" t="s">
        <v>2249</v>
      </c>
      <c r="CT322" t="s">
        <v>664</v>
      </c>
      <c r="CU322" s="190">
        <v>47422</v>
      </c>
      <c r="CW322" s="190">
        <v>47422</v>
      </c>
      <c r="CX322" s="190">
        <v>43895</v>
      </c>
      <c r="CY322" t="s">
        <v>670</v>
      </c>
      <c r="CZ322">
        <v>43837</v>
      </c>
      <c r="DA322">
        <v>43837</v>
      </c>
      <c r="DB322">
        <v>43838</v>
      </c>
      <c r="DC322">
        <v>43838</v>
      </c>
      <c r="DD322" t="s">
        <v>2249</v>
      </c>
      <c r="DI322" t="str">
        <f t="shared" si="4"/>
        <v>Y</v>
      </c>
      <c r="DJ322" t="str">
        <f>_xlfn.IFNA(VLOOKUP(C322,'Order Lookup'!A:C,3,FALSE),"Other")</f>
        <v>ORDER</v>
      </c>
    </row>
    <row r="323" spans="1:114" x14ac:dyDescent="0.35">
      <c r="A323" t="s">
        <v>2249</v>
      </c>
      <c r="B323">
        <v>1902720801</v>
      </c>
      <c r="C323" t="s">
        <v>501</v>
      </c>
      <c r="D323" t="s">
        <v>641</v>
      </c>
      <c r="E323" t="s">
        <v>6964</v>
      </c>
      <c r="F323" t="s">
        <v>2073</v>
      </c>
      <c r="G323" s="190">
        <v>43829</v>
      </c>
      <c r="H323" s="190">
        <v>47848</v>
      </c>
      <c r="J323" t="s">
        <v>6965</v>
      </c>
      <c r="K323" t="s">
        <v>139</v>
      </c>
      <c r="L323" t="s">
        <v>139</v>
      </c>
      <c r="M323" t="s">
        <v>1257</v>
      </c>
      <c r="N323" t="s">
        <v>643</v>
      </c>
      <c r="O323" t="s">
        <v>2250</v>
      </c>
      <c r="P323" t="s">
        <v>2251</v>
      </c>
      <c r="Q323" s="190"/>
      <c r="R323" s="190"/>
      <c r="T323">
        <v>94183.33</v>
      </c>
      <c r="U323">
        <v>0</v>
      </c>
      <c r="V323">
        <v>23.82</v>
      </c>
      <c r="W323">
        <v>0</v>
      </c>
      <c r="X323">
        <v>0</v>
      </c>
      <c r="Y323">
        <v>0</v>
      </c>
      <c r="AA323">
        <v>0</v>
      </c>
      <c r="AB323">
        <v>0</v>
      </c>
      <c r="AC323">
        <v>0</v>
      </c>
      <c r="AD323">
        <v>0.01</v>
      </c>
      <c r="AE323">
        <v>11962</v>
      </c>
      <c r="AF323">
        <v>0</v>
      </c>
      <c r="AG323">
        <v>23801.05</v>
      </c>
      <c r="AH323">
        <v>25.271000000000001</v>
      </c>
      <c r="AI323">
        <v>0</v>
      </c>
      <c r="AK323">
        <v>0</v>
      </c>
      <c r="AQ323" t="s">
        <v>661</v>
      </c>
      <c r="AR323" s="190">
        <v>43878</v>
      </c>
      <c r="AS323" s="190">
        <v>43878</v>
      </c>
      <c r="AT323" s="190">
        <v>43878</v>
      </c>
      <c r="AU323" s="190">
        <v>43878</v>
      </c>
      <c r="AV323" t="s">
        <v>1310</v>
      </c>
      <c r="AW323" s="190">
        <v>43880</v>
      </c>
      <c r="AX323" s="190">
        <v>43880</v>
      </c>
      <c r="AY323" s="190">
        <v>43880</v>
      </c>
      <c r="AZ323" s="190">
        <v>43880</v>
      </c>
      <c r="BA323" t="s">
        <v>661</v>
      </c>
      <c r="BB323" s="190"/>
      <c r="BC323" s="190"/>
      <c r="BD323" s="190">
        <v>43839</v>
      </c>
      <c r="BE323">
        <v>43839</v>
      </c>
      <c r="BF323" t="s">
        <v>664</v>
      </c>
      <c r="BG323" s="190">
        <v>43893</v>
      </c>
      <c r="BH323" s="190">
        <v>43893</v>
      </c>
      <c r="BI323" s="190">
        <v>43900</v>
      </c>
      <c r="BJ323" s="190">
        <v>43900</v>
      </c>
      <c r="BK323" t="s">
        <v>1722</v>
      </c>
      <c r="BL323" s="190">
        <v>43901</v>
      </c>
      <c r="BM323" s="190"/>
      <c r="BN323" s="190">
        <v>43906</v>
      </c>
      <c r="BO323" s="190">
        <v>43906</v>
      </c>
      <c r="BP323" t="s">
        <v>1722</v>
      </c>
      <c r="BQ323">
        <v>43906</v>
      </c>
      <c r="BR323">
        <v>43906</v>
      </c>
      <c r="BS323">
        <v>43906</v>
      </c>
      <c r="BT323">
        <v>43906</v>
      </c>
      <c r="BU323" t="s">
        <v>490</v>
      </c>
      <c r="BV323" s="190"/>
      <c r="BX323" s="190"/>
      <c r="BY323" s="190"/>
      <c r="BZ323" t="s">
        <v>664</v>
      </c>
      <c r="CA323" s="190">
        <v>43906</v>
      </c>
      <c r="CB323" s="190">
        <v>43906</v>
      </c>
      <c r="CC323" s="190">
        <v>43906</v>
      </c>
      <c r="CD323" s="190">
        <v>43906</v>
      </c>
      <c r="CE323" t="s">
        <v>2249</v>
      </c>
      <c r="CH323" s="190"/>
      <c r="CM323" s="190"/>
      <c r="CN323" s="190"/>
      <c r="CR323" s="190"/>
      <c r="CT323" t="s">
        <v>664</v>
      </c>
      <c r="CU323" s="190">
        <v>47422</v>
      </c>
      <c r="CW323" s="190">
        <v>47422</v>
      </c>
      <c r="CX323" s="190">
        <v>43907</v>
      </c>
      <c r="CY323" t="s">
        <v>670</v>
      </c>
      <c r="CZ323" s="190">
        <v>43836</v>
      </c>
      <c r="DA323" s="190">
        <v>43836</v>
      </c>
      <c r="DB323" s="190">
        <v>43837</v>
      </c>
      <c r="DC323" s="190">
        <v>43837</v>
      </c>
      <c r="DD323" t="s">
        <v>2249</v>
      </c>
      <c r="DI323" t="str">
        <f t="shared" si="4"/>
        <v>Y</v>
      </c>
      <c r="DJ323" t="str">
        <f>_xlfn.IFNA(VLOOKUP(C323,'Order Lookup'!A:C,3,FALSE),"Other")</f>
        <v>ORDER</v>
      </c>
    </row>
    <row r="324" spans="1:114" x14ac:dyDescent="0.35">
      <c r="A324" t="s">
        <v>2249</v>
      </c>
      <c r="B324">
        <v>1902721101</v>
      </c>
      <c r="C324" t="s">
        <v>501</v>
      </c>
      <c r="D324" t="s">
        <v>641</v>
      </c>
      <c r="E324" t="s">
        <v>6966</v>
      </c>
      <c r="F324" t="s">
        <v>2073</v>
      </c>
      <c r="G324" s="190">
        <v>43829</v>
      </c>
      <c r="H324" s="190">
        <v>47848</v>
      </c>
      <c r="J324" t="s">
        <v>6967</v>
      </c>
      <c r="K324" t="s">
        <v>139</v>
      </c>
      <c r="L324" t="s">
        <v>139</v>
      </c>
      <c r="M324" t="s">
        <v>1257</v>
      </c>
      <c r="N324" t="s">
        <v>643</v>
      </c>
      <c r="O324" t="s">
        <v>2250</v>
      </c>
      <c r="P324" t="s">
        <v>2251</v>
      </c>
      <c r="Q324" s="190"/>
      <c r="R324" s="190"/>
      <c r="T324">
        <v>90946.13</v>
      </c>
      <c r="U324">
        <v>0</v>
      </c>
      <c r="V324">
        <v>22.4</v>
      </c>
      <c r="W324">
        <v>0</v>
      </c>
      <c r="X324">
        <v>0</v>
      </c>
      <c r="Y324">
        <v>0</v>
      </c>
      <c r="AA324">
        <v>0</v>
      </c>
      <c r="AB324">
        <v>0</v>
      </c>
      <c r="AC324">
        <v>0</v>
      </c>
      <c r="AD324">
        <v>0.56999999999999995</v>
      </c>
      <c r="AE324">
        <v>6009</v>
      </c>
      <c r="AF324">
        <v>0</v>
      </c>
      <c r="AG324">
        <v>39690.85</v>
      </c>
      <c r="AH324">
        <v>43.642000000000003</v>
      </c>
      <c r="AI324">
        <v>0</v>
      </c>
      <c r="AK324">
        <v>0</v>
      </c>
      <c r="AQ324" t="s">
        <v>1310</v>
      </c>
      <c r="AR324">
        <v>43877</v>
      </c>
      <c r="AS324">
        <v>43877</v>
      </c>
      <c r="AT324">
        <v>43877</v>
      </c>
      <c r="AU324">
        <v>43877</v>
      </c>
      <c r="AV324" t="s">
        <v>661</v>
      </c>
      <c r="AW324">
        <v>43878</v>
      </c>
      <c r="AX324">
        <v>43878</v>
      </c>
      <c r="AY324">
        <v>43878</v>
      </c>
      <c r="AZ324">
        <v>43878</v>
      </c>
      <c r="BA324" t="s">
        <v>1310</v>
      </c>
      <c r="BD324">
        <v>43841</v>
      </c>
      <c r="BE324">
        <v>43841</v>
      </c>
      <c r="BF324" t="s">
        <v>647</v>
      </c>
      <c r="BG324" s="190">
        <v>43879</v>
      </c>
      <c r="BH324" s="190">
        <v>43879</v>
      </c>
      <c r="BI324" s="190">
        <v>43881</v>
      </c>
      <c r="BJ324" s="190">
        <v>43881</v>
      </c>
      <c r="BK324" t="s">
        <v>2252</v>
      </c>
      <c r="BL324">
        <v>43882</v>
      </c>
      <c r="BM324">
        <v>43882</v>
      </c>
      <c r="BN324">
        <v>43885</v>
      </c>
      <c r="BO324">
        <v>43885</v>
      </c>
      <c r="BP324" t="s">
        <v>670</v>
      </c>
      <c r="BQ324">
        <v>43886</v>
      </c>
      <c r="BR324">
        <v>43886</v>
      </c>
      <c r="BS324">
        <v>43887</v>
      </c>
      <c r="BT324">
        <v>43887</v>
      </c>
      <c r="BU324" t="s">
        <v>490</v>
      </c>
      <c r="BV324" s="190"/>
      <c r="BX324" s="190"/>
      <c r="BY324" s="190"/>
      <c r="BZ324" t="s">
        <v>647</v>
      </c>
      <c r="CA324" s="190">
        <v>43889</v>
      </c>
      <c r="CB324" s="190">
        <v>43889</v>
      </c>
      <c r="CC324" s="190">
        <v>43889</v>
      </c>
      <c r="CD324" s="190">
        <v>43889</v>
      </c>
      <c r="CE324" t="s">
        <v>2249</v>
      </c>
      <c r="CH324" s="190"/>
      <c r="CR324" s="190"/>
      <c r="CT324" t="s">
        <v>647</v>
      </c>
      <c r="CU324" s="190">
        <v>47422</v>
      </c>
      <c r="CW324" s="190">
        <v>47422</v>
      </c>
      <c r="CX324" s="190">
        <v>43889</v>
      </c>
      <c r="CY324" t="s">
        <v>670</v>
      </c>
      <c r="CZ324">
        <v>43839</v>
      </c>
      <c r="DA324">
        <v>43839</v>
      </c>
      <c r="DB324">
        <v>43840</v>
      </c>
      <c r="DC324">
        <v>43840</v>
      </c>
      <c r="DD324" t="s">
        <v>2249</v>
      </c>
      <c r="DI324" t="str">
        <f t="shared" si="4"/>
        <v>Y</v>
      </c>
      <c r="DJ324" t="str">
        <f>_xlfn.IFNA(VLOOKUP(C324,'Order Lookup'!A:C,3,FALSE),"Other")</f>
        <v>ORDER</v>
      </c>
    </row>
    <row r="325" spans="1:114" x14ac:dyDescent="0.35">
      <c r="A325" t="s">
        <v>2249</v>
      </c>
      <c r="B325">
        <v>1902729301</v>
      </c>
      <c r="C325" t="s">
        <v>501</v>
      </c>
      <c r="D325" t="s">
        <v>641</v>
      </c>
      <c r="E325" t="s">
        <v>6968</v>
      </c>
      <c r="F325" t="s">
        <v>2073</v>
      </c>
      <c r="G325" s="190">
        <v>43830</v>
      </c>
      <c r="H325" s="190">
        <v>47848</v>
      </c>
      <c r="J325" t="s">
        <v>6969</v>
      </c>
      <c r="K325" t="s">
        <v>139</v>
      </c>
      <c r="L325" t="s">
        <v>139</v>
      </c>
      <c r="M325" t="s">
        <v>1257</v>
      </c>
      <c r="N325" t="s">
        <v>643</v>
      </c>
      <c r="O325" t="s">
        <v>2250</v>
      </c>
      <c r="P325" t="s">
        <v>2251</v>
      </c>
      <c r="Q325" s="190"/>
      <c r="R325" s="190"/>
      <c r="T325">
        <v>91380.88</v>
      </c>
      <c r="U325">
        <v>0</v>
      </c>
      <c r="V325">
        <v>19.329999999999998</v>
      </c>
      <c r="W325">
        <v>0</v>
      </c>
      <c r="X325">
        <v>0</v>
      </c>
      <c r="Y325">
        <v>0</v>
      </c>
      <c r="AA325">
        <v>0</v>
      </c>
      <c r="AB325">
        <v>0</v>
      </c>
      <c r="AC325">
        <v>0</v>
      </c>
      <c r="AD325">
        <v>0.11</v>
      </c>
      <c r="AE325">
        <v>5513</v>
      </c>
      <c r="AF325">
        <v>0</v>
      </c>
      <c r="AG325">
        <v>40392.879999999997</v>
      </c>
      <c r="AH325">
        <v>44.203000000000003</v>
      </c>
      <c r="AI325">
        <v>0</v>
      </c>
      <c r="AK325">
        <v>0</v>
      </c>
      <c r="AQ325" t="s">
        <v>1310</v>
      </c>
      <c r="AR325">
        <v>43888</v>
      </c>
      <c r="AS325">
        <v>43888</v>
      </c>
      <c r="AT325">
        <v>43889</v>
      </c>
      <c r="AU325">
        <v>43889</v>
      </c>
      <c r="AV325" t="s">
        <v>5858</v>
      </c>
      <c r="AY325">
        <v>43889</v>
      </c>
      <c r="AZ325">
        <v>43889</v>
      </c>
      <c r="BA325" t="s">
        <v>1310</v>
      </c>
      <c r="BD325">
        <v>43851</v>
      </c>
      <c r="BE325">
        <v>43851</v>
      </c>
      <c r="BF325" t="s">
        <v>647</v>
      </c>
      <c r="BG325" s="190">
        <v>43894</v>
      </c>
      <c r="BH325" s="190">
        <v>43894</v>
      </c>
      <c r="BI325" s="190">
        <v>43901</v>
      </c>
      <c r="BJ325" s="190">
        <v>43901</v>
      </c>
      <c r="BK325" t="s">
        <v>1722</v>
      </c>
      <c r="BL325">
        <v>43902</v>
      </c>
      <c r="BM325">
        <v>43902</v>
      </c>
      <c r="BN325">
        <v>43906</v>
      </c>
      <c r="BO325">
        <v>43906</v>
      </c>
      <c r="BP325" t="s">
        <v>2253</v>
      </c>
      <c r="BQ325">
        <v>43907</v>
      </c>
      <c r="BR325">
        <v>43907</v>
      </c>
      <c r="BS325">
        <v>43908</v>
      </c>
      <c r="BT325">
        <v>43908</v>
      </c>
      <c r="BU325" t="s">
        <v>490</v>
      </c>
      <c r="BV325" s="190"/>
      <c r="BX325" s="190"/>
      <c r="BY325" s="190"/>
      <c r="BZ325" t="s">
        <v>6970</v>
      </c>
      <c r="CA325" s="190">
        <v>43913</v>
      </c>
      <c r="CB325" s="190">
        <v>43913</v>
      </c>
      <c r="CC325" s="190">
        <v>43914</v>
      </c>
      <c r="CD325" s="190">
        <v>43914</v>
      </c>
      <c r="CE325" t="s">
        <v>2249</v>
      </c>
      <c r="CH325" s="190"/>
      <c r="CR325" s="190"/>
      <c r="CT325" t="s">
        <v>647</v>
      </c>
      <c r="CU325" s="190">
        <v>47422</v>
      </c>
      <c r="CW325" s="190">
        <v>47422</v>
      </c>
      <c r="CX325" s="190">
        <v>43915</v>
      </c>
      <c r="CY325" t="s">
        <v>670</v>
      </c>
      <c r="CZ325">
        <v>43846</v>
      </c>
      <c r="DA325">
        <v>43846</v>
      </c>
      <c r="DB325">
        <v>43847</v>
      </c>
      <c r="DC325">
        <v>43846</v>
      </c>
      <c r="DD325" t="s">
        <v>2249</v>
      </c>
      <c r="DI325" t="str">
        <f t="shared" si="4"/>
        <v>Y</v>
      </c>
      <c r="DJ325" t="str">
        <f>_xlfn.IFNA(VLOOKUP(C325,'Order Lookup'!A:C,3,FALSE),"Other")</f>
        <v>ORDER</v>
      </c>
    </row>
    <row r="326" spans="1:114" x14ac:dyDescent="0.35">
      <c r="A326" t="s">
        <v>2249</v>
      </c>
      <c r="B326">
        <v>1902727301</v>
      </c>
      <c r="C326" t="s">
        <v>501</v>
      </c>
      <c r="D326" t="s">
        <v>641</v>
      </c>
      <c r="E326" t="s">
        <v>6971</v>
      </c>
      <c r="F326" t="s">
        <v>2073</v>
      </c>
      <c r="G326" s="190">
        <v>43830</v>
      </c>
      <c r="H326" s="190">
        <v>47848</v>
      </c>
      <c r="J326" t="s">
        <v>6972</v>
      </c>
      <c r="K326" t="s">
        <v>139</v>
      </c>
      <c r="L326" t="s">
        <v>139</v>
      </c>
      <c r="M326" t="s">
        <v>1257</v>
      </c>
      <c r="N326" t="s">
        <v>643</v>
      </c>
      <c r="O326" t="s">
        <v>2250</v>
      </c>
      <c r="P326" t="s">
        <v>2251</v>
      </c>
      <c r="Q326" s="190"/>
      <c r="R326" s="190"/>
      <c r="T326">
        <v>87806.94</v>
      </c>
      <c r="U326">
        <v>0</v>
      </c>
      <c r="V326">
        <v>18.61</v>
      </c>
      <c r="W326">
        <v>0</v>
      </c>
      <c r="X326">
        <v>0</v>
      </c>
      <c r="Y326">
        <v>0</v>
      </c>
      <c r="AA326">
        <v>0</v>
      </c>
      <c r="AB326">
        <v>0</v>
      </c>
      <c r="AC326">
        <v>0</v>
      </c>
      <c r="AD326">
        <v>8103.6</v>
      </c>
      <c r="AE326">
        <v>5788.28</v>
      </c>
      <c r="AF326">
        <v>0</v>
      </c>
      <c r="AG326">
        <v>42151.39</v>
      </c>
      <c r="AH326">
        <v>48.005000000000003</v>
      </c>
      <c r="AI326">
        <v>0</v>
      </c>
      <c r="AK326">
        <v>0</v>
      </c>
      <c r="AQ326" t="s">
        <v>646</v>
      </c>
      <c r="AR326">
        <v>43881</v>
      </c>
      <c r="AS326">
        <v>43881</v>
      </c>
      <c r="AT326">
        <v>43882</v>
      </c>
      <c r="AU326">
        <v>43882</v>
      </c>
      <c r="AV326" t="s">
        <v>1310</v>
      </c>
      <c r="AW326">
        <v>43882</v>
      </c>
      <c r="AX326">
        <v>43882</v>
      </c>
      <c r="AY326">
        <v>43882</v>
      </c>
      <c r="AZ326">
        <v>43882</v>
      </c>
      <c r="BA326" t="s">
        <v>5858</v>
      </c>
      <c r="BD326">
        <v>43847</v>
      </c>
      <c r="BE326">
        <v>43847</v>
      </c>
      <c r="BF326" t="s">
        <v>647</v>
      </c>
      <c r="BG326">
        <v>43886</v>
      </c>
      <c r="BH326">
        <v>43886</v>
      </c>
      <c r="BI326" s="190">
        <v>43889</v>
      </c>
      <c r="BJ326">
        <v>43889</v>
      </c>
      <c r="BK326" t="s">
        <v>1722</v>
      </c>
      <c r="BL326">
        <v>43892</v>
      </c>
      <c r="BM326">
        <v>43892</v>
      </c>
      <c r="BN326" s="190">
        <v>43895</v>
      </c>
      <c r="BO326">
        <v>43895</v>
      </c>
      <c r="BP326" t="s">
        <v>2253</v>
      </c>
      <c r="BQ326">
        <v>43896</v>
      </c>
      <c r="BR326">
        <v>43896</v>
      </c>
      <c r="BS326">
        <v>43897</v>
      </c>
      <c r="BT326">
        <v>43897</v>
      </c>
      <c r="BU326" t="s">
        <v>490</v>
      </c>
      <c r="BX326" s="190"/>
      <c r="BY326" s="190"/>
      <c r="BZ326" t="s">
        <v>647</v>
      </c>
      <c r="CA326">
        <v>43900</v>
      </c>
      <c r="CB326">
        <v>43900</v>
      </c>
      <c r="CC326">
        <v>43900</v>
      </c>
      <c r="CD326">
        <v>43900</v>
      </c>
      <c r="CE326" t="s">
        <v>2249</v>
      </c>
      <c r="CH326" s="190"/>
      <c r="CR326" s="190"/>
      <c r="CT326" t="s">
        <v>647</v>
      </c>
      <c r="CU326" s="190">
        <v>47422</v>
      </c>
      <c r="CW326" s="190">
        <v>47422</v>
      </c>
      <c r="CX326" s="190">
        <v>43900</v>
      </c>
      <c r="CY326" t="s">
        <v>670</v>
      </c>
      <c r="CZ326">
        <v>43840</v>
      </c>
      <c r="DA326">
        <v>43840</v>
      </c>
      <c r="DB326">
        <v>43841</v>
      </c>
      <c r="DC326">
        <v>43841</v>
      </c>
      <c r="DD326" t="s">
        <v>2249</v>
      </c>
      <c r="DI326" t="str">
        <f t="shared" si="4"/>
        <v>Y</v>
      </c>
      <c r="DJ326" t="str">
        <f>_xlfn.IFNA(VLOOKUP(C326,'Order Lookup'!A:C,3,FALSE),"Other")</f>
        <v>ORDER</v>
      </c>
    </row>
    <row r="327" spans="1:114" x14ac:dyDescent="0.35">
      <c r="A327" t="s">
        <v>2249</v>
      </c>
      <c r="B327">
        <v>2000144101</v>
      </c>
      <c r="C327" t="s">
        <v>501</v>
      </c>
      <c r="D327" t="s">
        <v>641</v>
      </c>
      <c r="E327" t="s">
        <v>6973</v>
      </c>
      <c r="F327" t="s">
        <v>2073</v>
      </c>
      <c r="G327" s="190">
        <v>43853</v>
      </c>
      <c r="H327">
        <v>47848</v>
      </c>
      <c r="J327" t="s">
        <v>6974</v>
      </c>
      <c r="L327" t="s">
        <v>139</v>
      </c>
      <c r="M327" t="s">
        <v>1257</v>
      </c>
      <c r="N327" t="s">
        <v>643</v>
      </c>
      <c r="O327" t="s">
        <v>2250</v>
      </c>
      <c r="P327" t="s">
        <v>2251</v>
      </c>
      <c r="T327">
        <v>94905.17</v>
      </c>
      <c r="U327">
        <v>0</v>
      </c>
      <c r="V327">
        <v>26.44</v>
      </c>
      <c r="W327">
        <v>0</v>
      </c>
      <c r="X327">
        <v>0</v>
      </c>
      <c r="Y327">
        <v>0</v>
      </c>
      <c r="AA327">
        <v>0</v>
      </c>
      <c r="AB327">
        <v>0</v>
      </c>
      <c r="AC327">
        <v>0</v>
      </c>
      <c r="AD327">
        <v>0.4</v>
      </c>
      <c r="AE327">
        <v>3341</v>
      </c>
      <c r="AF327">
        <v>0</v>
      </c>
      <c r="AG327">
        <v>10426.09</v>
      </c>
      <c r="AH327">
        <v>10.986000000000001</v>
      </c>
      <c r="AI327">
        <v>0</v>
      </c>
      <c r="AK327">
        <v>0</v>
      </c>
      <c r="AQ327" t="s">
        <v>1310</v>
      </c>
      <c r="AR327">
        <v>43888</v>
      </c>
      <c r="AS327">
        <v>43888</v>
      </c>
      <c r="AT327">
        <v>43892</v>
      </c>
      <c r="AU327">
        <v>43892</v>
      </c>
      <c r="AV327" t="s">
        <v>661</v>
      </c>
      <c r="AW327">
        <v>43892</v>
      </c>
      <c r="AY327">
        <v>43892</v>
      </c>
      <c r="AZ327">
        <v>43892</v>
      </c>
      <c r="BA327" t="s">
        <v>5386</v>
      </c>
      <c r="BD327">
        <v>43871</v>
      </c>
      <c r="BE327">
        <v>43871</v>
      </c>
      <c r="BF327" t="s">
        <v>1312</v>
      </c>
      <c r="BG327">
        <v>43895</v>
      </c>
      <c r="BH327">
        <v>43895</v>
      </c>
      <c r="BI327">
        <v>43903</v>
      </c>
      <c r="BJ327">
        <v>43903</v>
      </c>
      <c r="BK327" t="s">
        <v>2252</v>
      </c>
      <c r="BL327">
        <v>43906</v>
      </c>
      <c r="BM327">
        <v>43906</v>
      </c>
      <c r="BN327">
        <v>43909</v>
      </c>
      <c r="BO327">
        <v>43909</v>
      </c>
      <c r="BP327" t="s">
        <v>664</v>
      </c>
      <c r="BQ327">
        <v>43910</v>
      </c>
      <c r="BR327">
        <v>43910</v>
      </c>
      <c r="BS327">
        <v>43910</v>
      </c>
      <c r="BT327">
        <v>43910</v>
      </c>
      <c r="BU327" t="s">
        <v>490</v>
      </c>
      <c r="BV327" s="190"/>
      <c r="BX327" s="190"/>
      <c r="BY327" s="190"/>
      <c r="BZ327" t="s">
        <v>1312</v>
      </c>
      <c r="CA327">
        <v>43913</v>
      </c>
      <c r="CB327">
        <v>43913</v>
      </c>
      <c r="CC327">
        <v>43913</v>
      </c>
      <c r="CD327">
        <v>43913</v>
      </c>
      <c r="CE327" t="s">
        <v>2249</v>
      </c>
      <c r="CH327" s="190"/>
      <c r="CR327" s="190"/>
      <c r="CS327" s="190"/>
      <c r="CT327" t="s">
        <v>1312</v>
      </c>
      <c r="CU327" s="190">
        <v>47422</v>
      </c>
      <c r="CW327" s="190">
        <v>47422</v>
      </c>
      <c r="CX327" s="190">
        <v>43914</v>
      </c>
      <c r="DD327" t="s">
        <v>2249</v>
      </c>
      <c r="DI327" t="str">
        <f t="shared" si="4"/>
        <v>Y</v>
      </c>
      <c r="DJ327" t="str">
        <f>_xlfn.IFNA(VLOOKUP(C327,'Order Lookup'!A:C,3,FALSE),"Other")</f>
        <v>ORDER</v>
      </c>
    </row>
    <row r="328" spans="1:114" x14ac:dyDescent="0.35">
      <c r="A328" t="s">
        <v>2249</v>
      </c>
      <c r="B328">
        <v>2000159901</v>
      </c>
      <c r="C328" t="s">
        <v>501</v>
      </c>
      <c r="D328" t="s">
        <v>641</v>
      </c>
      <c r="E328" t="s">
        <v>6975</v>
      </c>
      <c r="F328" t="s">
        <v>2073</v>
      </c>
      <c r="G328" s="190">
        <v>43854</v>
      </c>
      <c r="H328">
        <v>47848</v>
      </c>
      <c r="J328" t="s">
        <v>6976</v>
      </c>
      <c r="L328" t="s">
        <v>139</v>
      </c>
      <c r="M328" t="s">
        <v>1257</v>
      </c>
      <c r="N328" t="s">
        <v>643</v>
      </c>
      <c r="O328" t="s">
        <v>2250</v>
      </c>
      <c r="P328" t="s">
        <v>2251</v>
      </c>
      <c r="T328">
        <v>86693.66</v>
      </c>
      <c r="U328">
        <v>0</v>
      </c>
      <c r="V328">
        <v>25.36</v>
      </c>
      <c r="W328">
        <v>0</v>
      </c>
      <c r="X328">
        <v>0</v>
      </c>
      <c r="Y328">
        <v>0</v>
      </c>
      <c r="AA328">
        <v>0</v>
      </c>
      <c r="AB328">
        <v>0</v>
      </c>
      <c r="AC328">
        <v>0</v>
      </c>
      <c r="AD328">
        <v>0.44</v>
      </c>
      <c r="AE328">
        <v>3881</v>
      </c>
      <c r="AF328">
        <v>0</v>
      </c>
      <c r="AG328">
        <v>12982.03</v>
      </c>
      <c r="AH328">
        <v>14.975</v>
      </c>
      <c r="AI328">
        <v>0</v>
      </c>
      <c r="AK328">
        <v>0</v>
      </c>
      <c r="AQ328" t="s">
        <v>1310</v>
      </c>
      <c r="AR328">
        <v>43892</v>
      </c>
      <c r="AS328">
        <v>43892</v>
      </c>
      <c r="AT328">
        <v>43895</v>
      </c>
      <c r="AU328">
        <v>43895</v>
      </c>
      <c r="AV328" t="s">
        <v>646</v>
      </c>
      <c r="AW328">
        <v>43896</v>
      </c>
      <c r="AY328">
        <v>43896</v>
      </c>
      <c r="AZ328">
        <v>43896</v>
      </c>
      <c r="BA328" t="s">
        <v>5386</v>
      </c>
      <c r="BD328">
        <v>43889</v>
      </c>
      <c r="BE328">
        <v>43889</v>
      </c>
      <c r="BF328" t="s">
        <v>647</v>
      </c>
      <c r="BG328">
        <v>43902</v>
      </c>
      <c r="BH328">
        <v>43902</v>
      </c>
      <c r="BI328">
        <v>43909</v>
      </c>
      <c r="BJ328">
        <v>43909</v>
      </c>
      <c r="BK328" t="s">
        <v>2252</v>
      </c>
      <c r="BL328">
        <v>43910</v>
      </c>
      <c r="BM328">
        <v>43910</v>
      </c>
      <c r="BN328">
        <v>43911</v>
      </c>
      <c r="BO328">
        <v>43911</v>
      </c>
      <c r="BP328" t="s">
        <v>1722</v>
      </c>
      <c r="BQ328">
        <v>43912</v>
      </c>
      <c r="BR328">
        <v>43912</v>
      </c>
      <c r="BS328">
        <v>43913</v>
      </c>
      <c r="BT328">
        <v>43913</v>
      </c>
      <c r="BU328" t="s">
        <v>490</v>
      </c>
      <c r="BV328" s="190"/>
      <c r="BX328" s="190"/>
      <c r="BY328" s="190"/>
      <c r="BZ328" t="s">
        <v>647</v>
      </c>
      <c r="CA328">
        <v>43915</v>
      </c>
      <c r="CB328">
        <v>43915</v>
      </c>
      <c r="CC328">
        <v>43915</v>
      </c>
      <c r="CD328">
        <v>43915</v>
      </c>
      <c r="CE328" t="s">
        <v>2249</v>
      </c>
      <c r="CH328" s="190"/>
      <c r="CR328" s="190"/>
      <c r="CS328" s="190"/>
      <c r="CT328" t="s">
        <v>647</v>
      </c>
      <c r="CU328" s="190">
        <v>47422</v>
      </c>
      <c r="CW328" s="190">
        <v>47422</v>
      </c>
      <c r="CX328" s="190">
        <v>43916</v>
      </c>
      <c r="DD328" t="s">
        <v>2249</v>
      </c>
      <c r="DI328" t="str">
        <f t="shared" si="4"/>
        <v>Y</v>
      </c>
      <c r="DJ328" t="str">
        <f>_xlfn.IFNA(VLOOKUP(C328,'Order Lookup'!A:C,3,FALSE),"Other")</f>
        <v>ORDER</v>
      </c>
    </row>
    <row r="329" spans="1:114" x14ac:dyDescent="0.35">
      <c r="A329" t="s">
        <v>5703</v>
      </c>
      <c r="B329">
        <v>1802860617</v>
      </c>
      <c r="C329" t="s">
        <v>805</v>
      </c>
      <c r="D329" t="s">
        <v>803</v>
      </c>
      <c r="E329" t="s">
        <v>1845</v>
      </c>
      <c r="F329" t="s">
        <v>2221</v>
      </c>
      <c r="G329" s="190">
        <v>43909</v>
      </c>
      <c r="H329">
        <v>43920</v>
      </c>
      <c r="J329">
        <v>18039</v>
      </c>
      <c r="M329" t="s">
        <v>565</v>
      </c>
      <c r="N329" t="s">
        <v>565</v>
      </c>
      <c r="S329" s="190"/>
      <c r="T329">
        <v>1146</v>
      </c>
      <c r="U329">
        <v>0</v>
      </c>
      <c r="V329">
        <v>0.56000000000000005</v>
      </c>
      <c r="W329">
        <v>0.62</v>
      </c>
      <c r="X329">
        <v>0.62</v>
      </c>
      <c r="Y329">
        <v>0</v>
      </c>
      <c r="AA329">
        <v>0</v>
      </c>
      <c r="AB329">
        <v>0</v>
      </c>
      <c r="AC329">
        <v>0</v>
      </c>
      <c r="AF329">
        <v>0</v>
      </c>
      <c r="AG329">
        <v>115</v>
      </c>
      <c r="AH329">
        <v>10.035</v>
      </c>
      <c r="AI329">
        <v>0</v>
      </c>
      <c r="AK329">
        <v>0</v>
      </c>
      <c r="BF329" t="s">
        <v>2257</v>
      </c>
      <c r="BG329">
        <v>43909</v>
      </c>
      <c r="BH329">
        <v>43909</v>
      </c>
      <c r="BI329">
        <v>43909</v>
      </c>
      <c r="BJ329">
        <v>43909</v>
      </c>
      <c r="BK329" t="s">
        <v>2257</v>
      </c>
      <c r="BL329">
        <v>43909</v>
      </c>
      <c r="BM329">
        <v>43909</v>
      </c>
      <c r="BN329">
        <v>43909</v>
      </c>
      <c r="BO329">
        <v>43909</v>
      </c>
      <c r="BU329" t="s">
        <v>490</v>
      </c>
      <c r="BV329" s="190">
        <v>43909</v>
      </c>
      <c r="BX329" s="190">
        <v>43909</v>
      </c>
      <c r="BY329" s="190">
        <v>43909</v>
      </c>
      <c r="CH329" s="190">
        <v>43913</v>
      </c>
      <c r="CR329" s="190">
        <v>43920</v>
      </c>
      <c r="CS329" s="190"/>
      <c r="CT329" t="s">
        <v>2257</v>
      </c>
      <c r="CU329" s="190">
        <v>43909</v>
      </c>
      <c r="CW329" s="190">
        <v>43909</v>
      </c>
      <c r="CX329" s="190">
        <v>43909</v>
      </c>
      <c r="DI329" t="str">
        <f t="shared" si="4"/>
        <v>Y</v>
      </c>
      <c r="DJ329" t="str">
        <f>_xlfn.IFNA(VLOOKUP(C329,'Order Lookup'!A:C,3,FALSE),"Other")</f>
        <v>ENPARTS</v>
      </c>
    </row>
    <row r="330" spans="1:114" x14ac:dyDescent="0.35">
      <c r="A330" t="s">
        <v>5703</v>
      </c>
      <c r="B330">
        <v>1900339605</v>
      </c>
      <c r="C330" t="s">
        <v>804</v>
      </c>
      <c r="D330" t="s">
        <v>803</v>
      </c>
      <c r="E330" t="s">
        <v>6977</v>
      </c>
      <c r="F330" t="s">
        <v>2073</v>
      </c>
      <c r="G330" s="190">
        <v>43861</v>
      </c>
      <c r="H330">
        <v>43983</v>
      </c>
      <c r="J330" t="s">
        <v>6978</v>
      </c>
      <c r="K330" t="s">
        <v>5721</v>
      </c>
      <c r="M330" t="s">
        <v>5721</v>
      </c>
      <c r="N330" t="s">
        <v>565</v>
      </c>
      <c r="O330" t="s">
        <v>5055</v>
      </c>
      <c r="Q330">
        <v>43892</v>
      </c>
      <c r="R330">
        <v>43893</v>
      </c>
      <c r="T330">
        <v>55165.7</v>
      </c>
      <c r="U330">
        <v>0</v>
      </c>
      <c r="V330">
        <v>25.36</v>
      </c>
      <c r="W330">
        <v>0</v>
      </c>
      <c r="X330">
        <v>0</v>
      </c>
      <c r="Y330">
        <v>0</v>
      </c>
      <c r="AA330">
        <v>0</v>
      </c>
      <c r="AB330">
        <v>0</v>
      </c>
      <c r="AC330">
        <v>0</v>
      </c>
      <c r="AF330">
        <v>0</v>
      </c>
      <c r="AG330">
        <v>5512.7</v>
      </c>
      <c r="AH330">
        <v>9.9930000000000003</v>
      </c>
      <c r="AI330">
        <v>0</v>
      </c>
      <c r="AK330">
        <v>0</v>
      </c>
      <c r="AV330" t="s">
        <v>6681</v>
      </c>
      <c r="AY330">
        <v>43860</v>
      </c>
      <c r="AZ330">
        <v>43860</v>
      </c>
      <c r="BF330" t="s">
        <v>5921</v>
      </c>
      <c r="BG330">
        <v>43904</v>
      </c>
      <c r="BI330">
        <v>43904</v>
      </c>
      <c r="BK330" t="s">
        <v>5954</v>
      </c>
      <c r="BL330">
        <v>43899</v>
      </c>
      <c r="BN330">
        <v>43903</v>
      </c>
      <c r="BU330" t="s">
        <v>490</v>
      </c>
      <c r="BV330" s="190">
        <v>43958</v>
      </c>
      <c r="BX330" s="190">
        <v>43958</v>
      </c>
      <c r="BY330" s="190"/>
      <c r="CH330" s="190"/>
      <c r="CR330" s="190">
        <v>43983</v>
      </c>
      <c r="CS330" s="190"/>
      <c r="CT330" t="s">
        <v>5921</v>
      </c>
      <c r="CU330" s="190">
        <v>43957</v>
      </c>
      <c r="CW330" s="190">
        <v>43957</v>
      </c>
      <c r="CX330" s="190">
        <v>43910</v>
      </c>
      <c r="DI330" t="str">
        <f t="shared" si="4"/>
        <v>Y</v>
      </c>
      <c r="DJ330" t="str">
        <f>_xlfn.IFNA(VLOOKUP(C330,'Order Lookup'!A:C,3,FALSE),"Other")</f>
        <v>ORDER</v>
      </c>
    </row>
    <row r="331" spans="1:114" x14ac:dyDescent="0.35">
      <c r="A331" t="s">
        <v>5703</v>
      </c>
      <c r="B331">
        <v>1900339604</v>
      </c>
      <c r="C331" t="s">
        <v>804</v>
      </c>
      <c r="D331" t="s">
        <v>803</v>
      </c>
      <c r="E331" t="s">
        <v>6977</v>
      </c>
      <c r="F331" t="s">
        <v>2073</v>
      </c>
      <c r="G331" s="190">
        <v>43861</v>
      </c>
      <c r="H331">
        <v>43990</v>
      </c>
      <c r="J331" t="s">
        <v>6978</v>
      </c>
      <c r="K331" t="s">
        <v>5721</v>
      </c>
      <c r="M331" t="s">
        <v>5721</v>
      </c>
      <c r="N331" t="s">
        <v>565</v>
      </c>
      <c r="O331" t="s">
        <v>5048</v>
      </c>
      <c r="Q331">
        <v>43892</v>
      </c>
      <c r="R331">
        <v>43893</v>
      </c>
      <c r="T331">
        <v>10836.05</v>
      </c>
      <c r="U331">
        <v>0</v>
      </c>
      <c r="V331">
        <v>5.18</v>
      </c>
      <c r="W331">
        <v>0</v>
      </c>
      <c r="X331">
        <v>0</v>
      </c>
      <c r="Y331">
        <v>0</v>
      </c>
      <c r="AA331">
        <v>0</v>
      </c>
      <c r="AB331">
        <v>0</v>
      </c>
      <c r="AC331">
        <v>0</v>
      </c>
      <c r="AF331">
        <v>0</v>
      </c>
      <c r="AG331">
        <v>1081.05</v>
      </c>
      <c r="AH331">
        <v>9.9760000000000009</v>
      </c>
      <c r="AI331">
        <v>0</v>
      </c>
      <c r="AK331">
        <v>0</v>
      </c>
      <c r="AV331" t="s">
        <v>6681</v>
      </c>
      <c r="AY331">
        <v>43860</v>
      </c>
      <c r="AZ331">
        <v>43860</v>
      </c>
      <c r="BF331" t="s">
        <v>5954</v>
      </c>
      <c r="BG331">
        <v>43899</v>
      </c>
      <c r="BH331">
        <v>43889</v>
      </c>
      <c r="BI331">
        <v>43903</v>
      </c>
      <c r="BJ331">
        <v>43903</v>
      </c>
      <c r="BK331" t="s">
        <v>5921</v>
      </c>
      <c r="BL331">
        <v>43899</v>
      </c>
      <c r="BM331">
        <v>43902</v>
      </c>
      <c r="BN331">
        <v>43903</v>
      </c>
      <c r="BO331">
        <v>43903</v>
      </c>
      <c r="BU331" t="s">
        <v>490</v>
      </c>
      <c r="BV331" s="190">
        <v>43965</v>
      </c>
      <c r="BX331" s="190">
        <v>43965</v>
      </c>
      <c r="BY331" s="190"/>
      <c r="CH331" s="190"/>
      <c r="CR331" s="190">
        <v>43990</v>
      </c>
      <c r="CS331" s="190"/>
      <c r="CT331" t="s">
        <v>5954</v>
      </c>
      <c r="CU331" s="190">
        <v>43964</v>
      </c>
      <c r="CW331" s="190">
        <v>43964</v>
      </c>
      <c r="CX331" s="190">
        <v>43903</v>
      </c>
      <c r="CY331" t="s">
        <v>2846</v>
      </c>
      <c r="DI331" t="str">
        <f t="shared" si="4"/>
        <v>Y</v>
      </c>
      <c r="DJ331" t="str">
        <f>_xlfn.IFNA(VLOOKUP(C331,'Order Lookup'!A:C,3,FALSE),"Other")</f>
        <v>ORDER</v>
      </c>
    </row>
    <row r="332" spans="1:114" x14ac:dyDescent="0.35">
      <c r="A332" t="s">
        <v>811</v>
      </c>
      <c r="B332">
        <v>1901147014</v>
      </c>
      <c r="C332" t="s">
        <v>810</v>
      </c>
      <c r="D332" t="s">
        <v>807</v>
      </c>
      <c r="E332" t="s">
        <v>5955</v>
      </c>
      <c r="F332" t="s">
        <v>2221</v>
      </c>
      <c r="G332" s="190">
        <v>43907</v>
      </c>
      <c r="J332">
        <v>19681</v>
      </c>
      <c r="K332" t="s">
        <v>69</v>
      </c>
      <c r="L332" t="s">
        <v>5753</v>
      </c>
      <c r="M332" t="s">
        <v>5721</v>
      </c>
      <c r="N332" t="s">
        <v>565</v>
      </c>
      <c r="O332" t="s">
        <v>5048</v>
      </c>
      <c r="T332">
        <v>56.11</v>
      </c>
      <c r="U332">
        <v>56.11</v>
      </c>
      <c r="V332">
        <v>0.01</v>
      </c>
      <c r="W332">
        <v>0.01</v>
      </c>
      <c r="X332">
        <v>0.01</v>
      </c>
      <c r="Y332">
        <v>0</v>
      </c>
      <c r="AA332">
        <v>0</v>
      </c>
      <c r="AB332">
        <v>0</v>
      </c>
      <c r="AC332">
        <v>0</v>
      </c>
      <c r="AF332">
        <v>0</v>
      </c>
      <c r="AG332">
        <v>15.56</v>
      </c>
      <c r="AH332">
        <v>27.731000000000002</v>
      </c>
      <c r="AI332">
        <v>5.38</v>
      </c>
      <c r="AJ332">
        <v>9.5879999999999992</v>
      </c>
      <c r="AK332">
        <v>0</v>
      </c>
      <c r="AQ332" t="s">
        <v>5952</v>
      </c>
      <c r="AV332" t="s">
        <v>5956</v>
      </c>
      <c r="BF332" t="s">
        <v>5921</v>
      </c>
      <c r="BG332">
        <v>43907</v>
      </c>
      <c r="BI332">
        <v>43907</v>
      </c>
      <c r="BU332" t="s">
        <v>490</v>
      </c>
      <c r="BV332" s="190">
        <v>43907</v>
      </c>
      <c r="BX332" s="190">
        <v>43907</v>
      </c>
      <c r="BY332" s="190">
        <v>43907</v>
      </c>
      <c r="CH332" s="190">
        <v>43910</v>
      </c>
      <c r="CR332" s="190">
        <v>43914</v>
      </c>
      <c r="CS332" s="190">
        <v>43909</v>
      </c>
      <c r="CT332" t="s">
        <v>5921</v>
      </c>
      <c r="CU332" s="190">
        <v>43907</v>
      </c>
      <c r="CW332" s="190">
        <v>43907</v>
      </c>
      <c r="CX332" s="190">
        <v>43907</v>
      </c>
      <c r="CY332" t="s">
        <v>2846</v>
      </c>
      <c r="DI332" t="str">
        <f t="shared" si="4"/>
        <v>Y</v>
      </c>
      <c r="DJ332" t="str">
        <f>_xlfn.IFNA(VLOOKUP(C332,'Order Lookup'!A:C,3,FALSE),"Other")</f>
        <v>ENPARTS</v>
      </c>
    </row>
    <row r="333" spans="1:114" x14ac:dyDescent="0.35">
      <c r="A333" t="s">
        <v>811</v>
      </c>
      <c r="B333">
        <v>1902193401</v>
      </c>
      <c r="C333" t="s">
        <v>804</v>
      </c>
      <c r="D333" t="s">
        <v>807</v>
      </c>
      <c r="E333" t="s">
        <v>6979</v>
      </c>
      <c r="F333" t="s">
        <v>2221</v>
      </c>
      <c r="G333" s="190">
        <v>43748</v>
      </c>
      <c r="H333">
        <v>43935</v>
      </c>
      <c r="J333">
        <v>19634</v>
      </c>
      <c r="K333" t="s">
        <v>69</v>
      </c>
      <c r="L333" t="s">
        <v>5753</v>
      </c>
      <c r="M333" t="s">
        <v>5721</v>
      </c>
      <c r="N333" t="s">
        <v>565</v>
      </c>
      <c r="O333" t="s">
        <v>339</v>
      </c>
      <c r="Q333">
        <v>43878</v>
      </c>
      <c r="R333">
        <v>43880</v>
      </c>
      <c r="T333">
        <v>135998</v>
      </c>
      <c r="U333">
        <v>0</v>
      </c>
      <c r="V333">
        <v>52.33</v>
      </c>
      <c r="W333">
        <v>55.89</v>
      </c>
      <c r="X333">
        <v>55.89</v>
      </c>
      <c r="Y333">
        <v>0</v>
      </c>
      <c r="Z333">
        <v>310</v>
      </c>
      <c r="AA333">
        <v>0</v>
      </c>
      <c r="AB333">
        <v>0</v>
      </c>
      <c r="AC333">
        <v>0</v>
      </c>
      <c r="AF333">
        <v>0</v>
      </c>
      <c r="AG333">
        <v>10809</v>
      </c>
      <c r="AH333">
        <v>7.9480000000000004</v>
      </c>
      <c r="AI333">
        <v>0</v>
      </c>
      <c r="AK333">
        <v>0</v>
      </c>
      <c r="AQ333" t="s">
        <v>6681</v>
      </c>
      <c r="AR333">
        <v>43783</v>
      </c>
      <c r="AS333">
        <v>43783</v>
      </c>
      <c r="AT333">
        <v>43802</v>
      </c>
      <c r="AU333">
        <v>43819</v>
      </c>
      <c r="BF333" t="s">
        <v>3496</v>
      </c>
      <c r="BG333">
        <v>43878</v>
      </c>
      <c r="BH333">
        <v>43878</v>
      </c>
      <c r="BI333">
        <v>43886</v>
      </c>
      <c r="BJ333">
        <v>43887</v>
      </c>
      <c r="BK333" t="s">
        <v>6980</v>
      </c>
      <c r="BL333">
        <v>43892</v>
      </c>
      <c r="BN333">
        <v>43917</v>
      </c>
      <c r="BO333">
        <v>43887</v>
      </c>
      <c r="BP333" t="s">
        <v>1371</v>
      </c>
      <c r="BQ333">
        <v>43878</v>
      </c>
      <c r="BR333">
        <v>43878</v>
      </c>
      <c r="BS333">
        <v>43886</v>
      </c>
      <c r="BT333">
        <v>43887</v>
      </c>
      <c r="BU333" t="s">
        <v>490</v>
      </c>
      <c r="BV333" s="190">
        <v>43887</v>
      </c>
      <c r="BX333" s="190">
        <v>43887</v>
      </c>
      <c r="BY333" s="190">
        <v>43888</v>
      </c>
      <c r="CE333" t="s">
        <v>811</v>
      </c>
      <c r="CF333">
        <v>43889</v>
      </c>
      <c r="CG333">
        <v>43896</v>
      </c>
      <c r="CH333">
        <v>43889</v>
      </c>
      <c r="CI333">
        <v>43896</v>
      </c>
      <c r="CR333" s="190">
        <v>43928</v>
      </c>
      <c r="CS333" s="190"/>
      <c r="CT333" t="s">
        <v>1371</v>
      </c>
      <c r="CU333" s="190">
        <v>43886</v>
      </c>
      <c r="CW333" s="190">
        <v>43886</v>
      </c>
      <c r="CX333" s="190">
        <v>43888</v>
      </c>
      <c r="CY333" t="s">
        <v>2846</v>
      </c>
      <c r="CZ333">
        <v>43781</v>
      </c>
      <c r="DA333">
        <v>43781</v>
      </c>
      <c r="DB333">
        <v>43784</v>
      </c>
      <c r="DC333">
        <v>43783</v>
      </c>
      <c r="DD333" t="s">
        <v>5953</v>
      </c>
      <c r="DI333" t="str">
        <f t="shared" si="4"/>
        <v>N</v>
      </c>
      <c r="DJ333" t="str">
        <f>_xlfn.IFNA(VLOOKUP(C333,'Order Lookup'!A:C,3,FALSE),"Other")</f>
        <v>ORDER</v>
      </c>
    </row>
    <row r="334" spans="1:114" x14ac:dyDescent="0.35">
      <c r="A334" t="s">
        <v>811</v>
      </c>
      <c r="B334">
        <v>1902193406</v>
      </c>
      <c r="C334" t="s">
        <v>804</v>
      </c>
      <c r="D334" t="s">
        <v>807</v>
      </c>
      <c r="E334" t="s">
        <v>6979</v>
      </c>
      <c r="F334" t="s">
        <v>2221</v>
      </c>
      <c r="G334" s="190">
        <v>43907</v>
      </c>
      <c r="H334">
        <v>43929</v>
      </c>
      <c r="J334">
        <v>19634</v>
      </c>
      <c r="K334" t="s">
        <v>69</v>
      </c>
      <c r="L334" t="s">
        <v>5753</v>
      </c>
      <c r="M334" t="s">
        <v>5721</v>
      </c>
      <c r="N334" t="s">
        <v>565</v>
      </c>
      <c r="O334" t="s">
        <v>339</v>
      </c>
      <c r="Q334">
        <v>43907</v>
      </c>
      <c r="R334">
        <v>43908</v>
      </c>
      <c r="T334">
        <v>340</v>
      </c>
      <c r="U334">
        <v>0</v>
      </c>
      <c r="V334">
        <v>0.02</v>
      </c>
      <c r="W334">
        <v>0.06</v>
      </c>
      <c r="X334">
        <v>0.06</v>
      </c>
      <c r="Y334">
        <v>0</v>
      </c>
      <c r="AA334">
        <v>0</v>
      </c>
      <c r="AB334">
        <v>0</v>
      </c>
      <c r="AC334">
        <v>0</v>
      </c>
      <c r="AF334">
        <v>0</v>
      </c>
      <c r="AG334">
        <v>33</v>
      </c>
      <c r="AH334">
        <v>9.7059999999999995</v>
      </c>
      <c r="AI334">
        <v>0</v>
      </c>
      <c r="AK334">
        <v>0</v>
      </c>
      <c r="AQ334" t="s">
        <v>6681</v>
      </c>
      <c r="BF334" t="s">
        <v>806</v>
      </c>
      <c r="BG334">
        <v>43906</v>
      </c>
      <c r="BH334">
        <v>43907</v>
      </c>
      <c r="BI334">
        <v>43907</v>
      </c>
      <c r="BJ334">
        <v>43907</v>
      </c>
      <c r="BK334" t="s">
        <v>806</v>
      </c>
      <c r="BL334">
        <v>43906</v>
      </c>
      <c r="BM334">
        <v>43907</v>
      </c>
      <c r="BN334">
        <v>43907</v>
      </c>
      <c r="BO334">
        <v>43907</v>
      </c>
      <c r="BU334" t="s">
        <v>490</v>
      </c>
      <c r="BV334" s="190">
        <v>43908</v>
      </c>
      <c r="BX334" s="190">
        <v>43908</v>
      </c>
      <c r="BY334" s="190">
        <v>43909</v>
      </c>
      <c r="CE334" t="s">
        <v>811</v>
      </c>
      <c r="CF334">
        <v>43913</v>
      </c>
      <c r="CG334">
        <v>43915</v>
      </c>
      <c r="CH334" s="190">
        <v>43913</v>
      </c>
      <c r="CI334">
        <v>43915</v>
      </c>
      <c r="CR334" s="190">
        <v>43929</v>
      </c>
      <c r="CT334" t="s">
        <v>806</v>
      </c>
      <c r="CU334" s="190">
        <v>43907</v>
      </c>
      <c r="CW334" s="190">
        <v>43907</v>
      </c>
      <c r="CX334" s="190">
        <v>43907</v>
      </c>
      <c r="CY334" t="s">
        <v>2846</v>
      </c>
      <c r="DI334" t="str">
        <f t="shared" si="4"/>
        <v>Y</v>
      </c>
      <c r="DJ334" t="str">
        <f>_xlfn.IFNA(VLOOKUP(C334,'Order Lookup'!A:C,3,FALSE),"Other")</f>
        <v>ORDER</v>
      </c>
    </row>
    <row r="335" spans="1:114" x14ac:dyDescent="0.35">
      <c r="A335" t="s">
        <v>5703</v>
      </c>
      <c r="B335">
        <v>1601195504</v>
      </c>
      <c r="C335" t="s">
        <v>804</v>
      </c>
      <c r="D335" t="s">
        <v>803</v>
      </c>
      <c r="E335" t="s">
        <v>6981</v>
      </c>
      <c r="F335" t="s">
        <v>2221</v>
      </c>
      <c r="G335" s="190">
        <v>43495</v>
      </c>
      <c r="H335" s="190">
        <v>43929</v>
      </c>
      <c r="J335" t="s">
        <v>6982</v>
      </c>
      <c r="M335" t="s">
        <v>5752</v>
      </c>
      <c r="N335" t="s">
        <v>565</v>
      </c>
      <c r="Q335" s="190">
        <v>43495</v>
      </c>
      <c r="R335" s="190">
        <v>43496</v>
      </c>
      <c r="T335">
        <v>12673</v>
      </c>
      <c r="U335">
        <v>0</v>
      </c>
      <c r="V335">
        <v>5.65</v>
      </c>
      <c r="W335">
        <v>5.82</v>
      </c>
      <c r="X335">
        <v>5.82</v>
      </c>
      <c r="Y335">
        <v>0</v>
      </c>
      <c r="AA335">
        <v>0</v>
      </c>
      <c r="AB335">
        <v>0</v>
      </c>
      <c r="AC335">
        <v>0</v>
      </c>
      <c r="AF335">
        <v>0</v>
      </c>
      <c r="AG335">
        <v>1267</v>
      </c>
      <c r="AH335">
        <v>9.9979999999999993</v>
      </c>
      <c r="AI335">
        <v>0</v>
      </c>
      <c r="AK335">
        <v>0</v>
      </c>
      <c r="AR335" s="190"/>
      <c r="AS335" s="190"/>
      <c r="AT335" s="190"/>
      <c r="AU335" s="190"/>
      <c r="AW335" s="190"/>
      <c r="AX335" s="190"/>
      <c r="AY335" s="190"/>
      <c r="AZ335" s="190"/>
      <c r="BF335" t="s">
        <v>5796</v>
      </c>
      <c r="BG335" s="190"/>
      <c r="BH335" s="190"/>
      <c r="BI335" s="190"/>
      <c r="BJ335" s="190"/>
      <c r="BK335" t="s">
        <v>2266</v>
      </c>
      <c r="BL335" s="190"/>
      <c r="BM335" s="190"/>
      <c r="BN335" s="190"/>
      <c r="BO335" s="190"/>
      <c r="BU335" t="s">
        <v>490</v>
      </c>
      <c r="BV335" s="190">
        <v>43944</v>
      </c>
      <c r="BX335" s="190">
        <v>43907</v>
      </c>
      <c r="BY335" s="190">
        <v>43907</v>
      </c>
      <c r="CA335" s="190"/>
      <c r="CB335" s="190"/>
      <c r="CC335" s="190"/>
      <c r="CD335" s="190"/>
      <c r="CH335" s="190">
        <v>43910</v>
      </c>
      <c r="CR335" s="190">
        <v>43929</v>
      </c>
      <c r="CS335" s="190"/>
      <c r="CT335" t="s">
        <v>5796</v>
      </c>
      <c r="CU335" s="190">
        <v>43906</v>
      </c>
      <c r="CW335" s="190">
        <v>43906</v>
      </c>
      <c r="CX335" s="190">
        <v>43906</v>
      </c>
      <c r="CZ335" s="190"/>
      <c r="DA335" s="190"/>
      <c r="DB335" s="190"/>
      <c r="DC335" s="190"/>
      <c r="DI335" t="str">
        <f t="shared" si="4"/>
        <v>Y</v>
      </c>
      <c r="DJ335" t="str">
        <f>_xlfn.IFNA(VLOOKUP(C335,'Order Lookup'!A:C,3,FALSE),"Other")</f>
        <v>ORDER</v>
      </c>
    </row>
    <row r="336" spans="1:114" x14ac:dyDescent="0.35">
      <c r="A336" t="s">
        <v>2263</v>
      </c>
      <c r="B336">
        <v>2000005301</v>
      </c>
      <c r="C336" t="s">
        <v>855</v>
      </c>
      <c r="D336" t="s">
        <v>1060</v>
      </c>
      <c r="E336" t="s">
        <v>6983</v>
      </c>
      <c r="F336" t="s">
        <v>2221</v>
      </c>
      <c r="G336" s="190">
        <v>43837</v>
      </c>
      <c r="H336" s="190">
        <v>43921</v>
      </c>
      <c r="J336" t="s">
        <v>6984</v>
      </c>
      <c r="K336" t="s">
        <v>361</v>
      </c>
      <c r="L336" t="s">
        <v>343</v>
      </c>
      <c r="M336" t="s">
        <v>35</v>
      </c>
      <c r="N336" t="s">
        <v>55</v>
      </c>
      <c r="O336" t="s">
        <v>5053</v>
      </c>
      <c r="Q336" s="190">
        <v>43873</v>
      </c>
      <c r="R336" s="190">
        <v>43874</v>
      </c>
      <c r="S336" s="190"/>
      <c r="T336">
        <v>325807.81</v>
      </c>
      <c r="U336">
        <v>0</v>
      </c>
      <c r="V336">
        <v>137.44999999999999</v>
      </c>
      <c r="W336">
        <v>137.78</v>
      </c>
      <c r="X336">
        <v>137.78</v>
      </c>
      <c r="Y336">
        <v>160.61000000000001</v>
      </c>
      <c r="AA336">
        <v>169.75</v>
      </c>
      <c r="AB336">
        <v>0</v>
      </c>
      <c r="AC336">
        <v>169.75</v>
      </c>
      <c r="AD336">
        <v>37102.32</v>
      </c>
      <c r="AE336">
        <v>17667.77</v>
      </c>
      <c r="AF336">
        <v>0</v>
      </c>
      <c r="AG336">
        <v>71576.759999999995</v>
      </c>
      <c r="AH336">
        <v>21.969000000000001</v>
      </c>
      <c r="AI336">
        <v>23037.35</v>
      </c>
      <c r="AK336">
        <v>20.9</v>
      </c>
      <c r="AQ336" t="s">
        <v>1390</v>
      </c>
      <c r="AR336">
        <v>43858</v>
      </c>
      <c r="AS336">
        <v>43858</v>
      </c>
      <c r="AT336">
        <v>43865</v>
      </c>
      <c r="AU336">
        <v>43867</v>
      </c>
      <c r="AV336" t="s">
        <v>1543</v>
      </c>
      <c r="AW336">
        <v>43864</v>
      </c>
      <c r="AX336">
        <v>43864</v>
      </c>
      <c r="AY336">
        <v>43864</v>
      </c>
      <c r="AZ336">
        <v>43867</v>
      </c>
      <c r="BA336" t="s">
        <v>1062</v>
      </c>
      <c r="BB336">
        <v>43872</v>
      </c>
      <c r="BC336">
        <v>43872</v>
      </c>
      <c r="BD336">
        <v>43872</v>
      </c>
      <c r="BE336">
        <v>43871</v>
      </c>
      <c r="BF336" t="s">
        <v>5910</v>
      </c>
      <c r="BG336">
        <v>43867</v>
      </c>
      <c r="BH336">
        <v>43875</v>
      </c>
      <c r="BI336">
        <v>43888</v>
      </c>
      <c r="BJ336">
        <v>43883</v>
      </c>
      <c r="BK336" t="s">
        <v>930</v>
      </c>
      <c r="BL336">
        <v>43889</v>
      </c>
      <c r="BM336">
        <v>43889</v>
      </c>
      <c r="BN336">
        <v>43894</v>
      </c>
      <c r="BU336" t="s">
        <v>490</v>
      </c>
      <c r="BV336" s="190">
        <v>43896</v>
      </c>
      <c r="BX336" s="190">
        <v>43899</v>
      </c>
      <c r="BY336" s="190">
        <v>43896</v>
      </c>
      <c r="BZ336" t="s">
        <v>5910</v>
      </c>
      <c r="CA336">
        <v>43895</v>
      </c>
      <c r="CB336">
        <v>43885</v>
      </c>
      <c r="CC336">
        <v>43895</v>
      </c>
      <c r="CD336">
        <v>43889</v>
      </c>
      <c r="CH336" s="190">
        <v>43901</v>
      </c>
      <c r="CJ336" t="s">
        <v>1543</v>
      </c>
      <c r="CR336" s="190">
        <v>43916</v>
      </c>
      <c r="CS336" s="190"/>
      <c r="CT336" t="s">
        <v>5910</v>
      </c>
      <c r="CU336" s="190">
        <v>43896</v>
      </c>
      <c r="CW336" s="190">
        <v>43896</v>
      </c>
      <c r="CX336" s="190">
        <v>43896</v>
      </c>
      <c r="CY336" t="s">
        <v>1062</v>
      </c>
      <c r="CZ336">
        <v>43850</v>
      </c>
      <c r="DA336">
        <v>43850</v>
      </c>
      <c r="DB336">
        <v>43853</v>
      </c>
      <c r="DC336">
        <v>43852</v>
      </c>
      <c r="DI336" t="str">
        <f t="shared" si="4"/>
        <v>Y</v>
      </c>
      <c r="DJ336" t="str">
        <f>_xlfn.IFNA(VLOOKUP(C336,'Order Lookup'!A:C,3,FALSE),"Other")</f>
        <v>ORDER</v>
      </c>
    </row>
    <row r="337" spans="1:114" x14ac:dyDescent="0.35">
      <c r="A337" t="s">
        <v>2263</v>
      </c>
      <c r="B337">
        <v>1901860204</v>
      </c>
      <c r="C337" t="s">
        <v>855</v>
      </c>
      <c r="D337" t="s">
        <v>1076</v>
      </c>
      <c r="E337" t="s">
        <v>6985</v>
      </c>
      <c r="F337" t="s">
        <v>2221</v>
      </c>
      <c r="G337" s="190">
        <v>43917</v>
      </c>
      <c r="H337">
        <v>43952</v>
      </c>
      <c r="J337">
        <v>29096</v>
      </c>
      <c r="K337" t="s">
        <v>361</v>
      </c>
      <c r="L337" t="s">
        <v>361</v>
      </c>
      <c r="M337" t="s">
        <v>35</v>
      </c>
      <c r="N337" t="s">
        <v>55</v>
      </c>
      <c r="O337" t="s">
        <v>5048</v>
      </c>
      <c r="Q337">
        <v>43917</v>
      </c>
      <c r="R337">
        <v>43917</v>
      </c>
      <c r="T337">
        <v>1</v>
      </c>
      <c r="U337">
        <v>0</v>
      </c>
      <c r="V337">
        <v>0</v>
      </c>
      <c r="W337">
        <v>1.69</v>
      </c>
      <c r="X337">
        <v>1.69</v>
      </c>
      <c r="Y337">
        <v>0</v>
      </c>
      <c r="AA337">
        <v>0</v>
      </c>
      <c r="AB337">
        <v>0</v>
      </c>
      <c r="AC337">
        <v>0</v>
      </c>
      <c r="AF337">
        <v>0</v>
      </c>
      <c r="AG337">
        <v>1</v>
      </c>
      <c r="AH337">
        <v>100</v>
      </c>
      <c r="AI337">
        <v>0</v>
      </c>
      <c r="AK337">
        <v>0</v>
      </c>
      <c r="AQ337" t="s">
        <v>5709</v>
      </c>
      <c r="AV337" t="s">
        <v>1057</v>
      </c>
      <c r="BG337" s="190"/>
      <c r="BH337" s="190"/>
      <c r="BI337" s="190"/>
      <c r="BJ337" s="190"/>
      <c r="BU337" t="s">
        <v>490</v>
      </c>
      <c r="BV337">
        <v>43917</v>
      </c>
      <c r="BX337">
        <v>43917</v>
      </c>
      <c r="BY337">
        <v>43917</v>
      </c>
      <c r="CH337">
        <v>43922</v>
      </c>
      <c r="CJ337" t="s">
        <v>1085</v>
      </c>
      <c r="CR337">
        <v>43952</v>
      </c>
      <c r="CT337" t="s">
        <v>1023</v>
      </c>
      <c r="CU337" s="190">
        <v>43917</v>
      </c>
      <c r="CW337" s="190">
        <v>43917</v>
      </c>
      <c r="CX337" s="190">
        <v>43917</v>
      </c>
      <c r="CY337" t="s">
        <v>1072</v>
      </c>
      <c r="DI337" t="str">
        <f t="shared" si="4"/>
        <v>Y</v>
      </c>
      <c r="DJ337" t="str">
        <f>_xlfn.IFNA(VLOOKUP(C337,'Order Lookup'!A:C,3,FALSE),"Other")</f>
        <v>ORDER</v>
      </c>
    </row>
    <row r="338" spans="1:114" x14ac:dyDescent="0.35">
      <c r="A338" t="s">
        <v>591</v>
      </c>
      <c r="B338">
        <v>1902204803</v>
      </c>
      <c r="C338" t="s">
        <v>547</v>
      </c>
      <c r="D338" t="s">
        <v>2267</v>
      </c>
      <c r="E338" t="s">
        <v>6986</v>
      </c>
      <c r="F338" t="s">
        <v>2073</v>
      </c>
      <c r="G338" s="190">
        <v>43880</v>
      </c>
      <c r="H338" s="190">
        <v>43993</v>
      </c>
      <c r="J338" t="s">
        <v>6987</v>
      </c>
      <c r="M338" t="s">
        <v>114</v>
      </c>
      <c r="N338" t="s">
        <v>55</v>
      </c>
      <c r="O338" t="s">
        <v>2231</v>
      </c>
      <c r="P338" t="s">
        <v>2254</v>
      </c>
      <c r="Q338" s="190">
        <v>43887</v>
      </c>
      <c r="R338" s="190">
        <v>43888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AA338">
        <v>0</v>
      </c>
      <c r="AB338">
        <v>0</v>
      </c>
      <c r="AC338">
        <v>0</v>
      </c>
      <c r="AF338">
        <v>0</v>
      </c>
      <c r="AG338">
        <v>1</v>
      </c>
      <c r="AH338">
        <v>100</v>
      </c>
      <c r="AI338">
        <v>0</v>
      </c>
      <c r="AK338">
        <v>0</v>
      </c>
      <c r="BF338" t="s">
        <v>4731</v>
      </c>
      <c r="BG338" s="190">
        <v>43881</v>
      </c>
      <c r="BH338" s="190">
        <v>43881</v>
      </c>
      <c r="BI338" s="190">
        <v>43916</v>
      </c>
      <c r="BJ338" s="190">
        <v>43916</v>
      </c>
      <c r="BU338" t="s">
        <v>490</v>
      </c>
      <c r="BV338">
        <v>43962</v>
      </c>
      <c r="BX338" s="190">
        <v>43962</v>
      </c>
      <c r="BY338" s="190"/>
      <c r="CR338" s="190">
        <v>43993</v>
      </c>
      <c r="CS338" s="190"/>
      <c r="CT338" t="s">
        <v>4731</v>
      </c>
      <c r="CU338" s="190">
        <v>43928</v>
      </c>
      <c r="CW338" s="190">
        <v>43928</v>
      </c>
      <c r="CX338" s="190">
        <v>43916</v>
      </c>
      <c r="DI338" t="str">
        <f t="shared" si="4"/>
        <v>Y</v>
      </c>
      <c r="DJ338" t="str">
        <f>_xlfn.IFNA(VLOOKUP(C338,'Order Lookup'!A:C,3,FALSE),"Other")</f>
        <v>ORDER</v>
      </c>
    </row>
    <row r="339" spans="1:114" x14ac:dyDescent="0.35">
      <c r="A339" t="s">
        <v>591</v>
      </c>
      <c r="B339">
        <v>1902204805</v>
      </c>
      <c r="C339" t="s">
        <v>547</v>
      </c>
      <c r="D339" t="s">
        <v>2267</v>
      </c>
      <c r="E339" t="s">
        <v>6986</v>
      </c>
      <c r="F339" t="s">
        <v>2073</v>
      </c>
      <c r="G339" s="190">
        <v>43880</v>
      </c>
      <c r="H339" s="190">
        <v>44007</v>
      </c>
      <c r="J339" t="s">
        <v>6987</v>
      </c>
      <c r="M339" t="s">
        <v>114</v>
      </c>
      <c r="N339" t="s">
        <v>55</v>
      </c>
      <c r="O339" t="s">
        <v>2231</v>
      </c>
      <c r="P339" t="s">
        <v>2254</v>
      </c>
      <c r="Q339" s="190">
        <v>43887</v>
      </c>
      <c r="R339" s="190">
        <v>43888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0</v>
      </c>
      <c r="AA339">
        <v>0</v>
      </c>
      <c r="AB339">
        <v>0</v>
      </c>
      <c r="AC339">
        <v>0</v>
      </c>
      <c r="AF339">
        <v>0</v>
      </c>
      <c r="AG339">
        <v>1</v>
      </c>
      <c r="AH339">
        <v>100</v>
      </c>
      <c r="AI339">
        <v>0</v>
      </c>
      <c r="AK339">
        <v>0</v>
      </c>
      <c r="AR339" s="190"/>
      <c r="AS339" s="190"/>
      <c r="AT339" s="190"/>
      <c r="AU339" s="190"/>
      <c r="AW339" s="190"/>
      <c r="AX339" s="190"/>
      <c r="BF339" t="s">
        <v>4731</v>
      </c>
      <c r="BG339" s="190">
        <v>43881</v>
      </c>
      <c r="BH339" s="190">
        <v>43881</v>
      </c>
      <c r="BI339" s="190">
        <v>43916</v>
      </c>
      <c r="BJ339" s="190">
        <v>43916</v>
      </c>
      <c r="BL339" s="190"/>
      <c r="BM339" s="190"/>
      <c r="BN339" s="190"/>
      <c r="BO339" s="190"/>
      <c r="BU339" t="s">
        <v>490</v>
      </c>
      <c r="BV339" s="190">
        <v>43977</v>
      </c>
      <c r="BX339" s="190">
        <v>43977</v>
      </c>
      <c r="BY339" s="190"/>
      <c r="CA339" s="190"/>
      <c r="CB339" s="190"/>
      <c r="CC339" s="190"/>
      <c r="CD339" s="190"/>
      <c r="CH339" s="190"/>
      <c r="CR339" s="190">
        <v>44007</v>
      </c>
      <c r="CT339" t="s">
        <v>4731</v>
      </c>
      <c r="CU339" s="190">
        <v>43942</v>
      </c>
      <c r="CW339" s="190">
        <v>43942</v>
      </c>
      <c r="CX339" s="190">
        <v>43916</v>
      </c>
      <c r="CZ339" s="190"/>
      <c r="DA339" s="190"/>
      <c r="DB339" s="190"/>
      <c r="DC339" s="190"/>
      <c r="DI339" t="str">
        <f t="shared" si="4"/>
        <v>Y</v>
      </c>
      <c r="DJ339" t="str">
        <f>_xlfn.IFNA(VLOOKUP(C339,'Order Lookup'!A:C,3,FALSE),"Other")</f>
        <v>ORDER</v>
      </c>
    </row>
    <row r="340" spans="1:114" x14ac:dyDescent="0.35">
      <c r="A340" t="s">
        <v>591</v>
      </c>
      <c r="B340">
        <v>1902204804</v>
      </c>
      <c r="C340" t="s">
        <v>547</v>
      </c>
      <c r="D340" t="s">
        <v>2267</v>
      </c>
      <c r="E340" t="s">
        <v>6986</v>
      </c>
      <c r="F340" t="s">
        <v>2073</v>
      </c>
      <c r="G340" s="190">
        <v>43880</v>
      </c>
      <c r="H340">
        <v>44000</v>
      </c>
      <c r="J340" t="s">
        <v>6987</v>
      </c>
      <c r="M340" t="s">
        <v>114</v>
      </c>
      <c r="N340" t="s">
        <v>55</v>
      </c>
      <c r="O340" t="s">
        <v>2231</v>
      </c>
      <c r="P340" t="s">
        <v>2254</v>
      </c>
      <c r="Q340">
        <v>43887</v>
      </c>
      <c r="R340">
        <v>43888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AA340">
        <v>0</v>
      </c>
      <c r="AB340">
        <v>0</v>
      </c>
      <c r="AC340">
        <v>0</v>
      </c>
      <c r="AF340">
        <v>0</v>
      </c>
      <c r="AG340">
        <v>1</v>
      </c>
      <c r="AH340">
        <v>100</v>
      </c>
      <c r="AI340">
        <v>0</v>
      </c>
      <c r="AK340">
        <v>0</v>
      </c>
      <c r="BF340" t="s">
        <v>4731</v>
      </c>
      <c r="BG340">
        <v>43881</v>
      </c>
      <c r="BH340">
        <v>43881</v>
      </c>
      <c r="BI340">
        <v>43916</v>
      </c>
      <c r="BJ340">
        <v>43916</v>
      </c>
      <c r="BU340" t="s">
        <v>490</v>
      </c>
      <c r="BV340" s="190">
        <v>43969</v>
      </c>
      <c r="BX340" s="190">
        <v>43969</v>
      </c>
      <c r="BY340" s="190"/>
      <c r="CH340" s="190"/>
      <c r="CR340" s="190">
        <v>44000</v>
      </c>
      <c r="CT340" t="s">
        <v>4731</v>
      </c>
      <c r="CU340" s="190">
        <v>43935</v>
      </c>
      <c r="CW340" s="190">
        <v>43935</v>
      </c>
      <c r="CX340" s="190">
        <v>43916</v>
      </c>
      <c r="DI340" t="str">
        <f t="shared" si="4"/>
        <v>Y</v>
      </c>
      <c r="DJ340" t="str">
        <f>_xlfn.IFNA(VLOOKUP(C340,'Order Lookup'!A:C,3,FALSE),"Other")</f>
        <v>ORDER</v>
      </c>
    </row>
    <row r="341" spans="1:114" x14ac:dyDescent="0.35">
      <c r="A341" t="s">
        <v>591</v>
      </c>
      <c r="B341">
        <v>1902204807</v>
      </c>
      <c r="C341" t="s">
        <v>547</v>
      </c>
      <c r="D341" t="s">
        <v>2267</v>
      </c>
      <c r="E341" t="s">
        <v>6986</v>
      </c>
      <c r="F341" t="s">
        <v>2073</v>
      </c>
      <c r="G341" s="190">
        <v>43892</v>
      </c>
      <c r="H341">
        <v>43993</v>
      </c>
      <c r="J341" t="s">
        <v>6987</v>
      </c>
      <c r="K341" t="s">
        <v>114</v>
      </c>
      <c r="L341" t="s">
        <v>114</v>
      </c>
      <c r="M341" t="s">
        <v>114</v>
      </c>
      <c r="N341" t="s">
        <v>55</v>
      </c>
      <c r="O341" t="s">
        <v>2231</v>
      </c>
      <c r="P341" t="s">
        <v>2254</v>
      </c>
      <c r="Q341">
        <v>43892</v>
      </c>
      <c r="R341">
        <v>43892</v>
      </c>
      <c r="T341">
        <v>1</v>
      </c>
      <c r="U341">
        <v>0</v>
      </c>
      <c r="V341">
        <v>0.09</v>
      </c>
      <c r="W341">
        <v>0</v>
      </c>
      <c r="X341">
        <v>0</v>
      </c>
      <c r="Y341">
        <v>0</v>
      </c>
      <c r="AA341">
        <v>0</v>
      </c>
      <c r="AB341">
        <v>0</v>
      </c>
      <c r="AC341">
        <v>0</v>
      </c>
      <c r="AF341">
        <v>0</v>
      </c>
      <c r="AG341">
        <v>-199</v>
      </c>
      <c r="AI341">
        <v>0</v>
      </c>
      <c r="AK341">
        <v>0</v>
      </c>
      <c r="BF341" t="s">
        <v>6988</v>
      </c>
      <c r="BG341">
        <v>43887</v>
      </c>
      <c r="BH341">
        <v>43887</v>
      </c>
      <c r="BI341">
        <v>43889</v>
      </c>
      <c r="BJ341">
        <v>43889</v>
      </c>
      <c r="BK341" t="s">
        <v>549</v>
      </c>
      <c r="BL341">
        <v>43889</v>
      </c>
      <c r="BM341">
        <v>43889</v>
      </c>
      <c r="BN341">
        <v>43889</v>
      </c>
      <c r="BO341">
        <v>43889</v>
      </c>
      <c r="BP341" t="s">
        <v>549</v>
      </c>
      <c r="BU341" t="s">
        <v>490</v>
      </c>
      <c r="BV341" s="190">
        <v>43962</v>
      </c>
      <c r="BX341" s="190">
        <v>43962</v>
      </c>
      <c r="BY341" s="190"/>
      <c r="CR341" s="190">
        <v>43993</v>
      </c>
      <c r="CS341" s="190"/>
      <c r="CT341" t="s">
        <v>549</v>
      </c>
      <c r="CU341" s="190">
        <v>43896</v>
      </c>
      <c r="CW341" s="190">
        <v>43896</v>
      </c>
      <c r="CX341" s="190">
        <v>43892</v>
      </c>
      <c r="CY341" t="s">
        <v>549</v>
      </c>
      <c r="CZ341">
        <v>43892</v>
      </c>
      <c r="DA341">
        <v>43892</v>
      </c>
      <c r="DB341">
        <v>43892</v>
      </c>
      <c r="DC341">
        <v>43892</v>
      </c>
      <c r="DI341" t="str">
        <f t="shared" si="4"/>
        <v>Y</v>
      </c>
      <c r="DJ341" t="str">
        <f>_xlfn.IFNA(VLOOKUP(C341,'Order Lookup'!A:C,3,FALSE),"Other")</f>
        <v>ORDER</v>
      </c>
    </row>
    <row r="342" spans="1:114" x14ac:dyDescent="0.35">
      <c r="A342" t="s">
        <v>5897</v>
      </c>
      <c r="B342">
        <v>1900591245</v>
      </c>
      <c r="C342" t="s">
        <v>548</v>
      </c>
      <c r="D342" t="s">
        <v>2052</v>
      </c>
      <c r="E342" t="s">
        <v>5898</v>
      </c>
      <c r="F342" t="s">
        <v>2221</v>
      </c>
      <c r="G342" s="190">
        <v>43885</v>
      </c>
      <c r="H342" s="190">
        <v>43892</v>
      </c>
      <c r="J342" t="s">
        <v>5899</v>
      </c>
      <c r="M342" t="s">
        <v>114</v>
      </c>
      <c r="N342" t="s">
        <v>55</v>
      </c>
      <c r="O342" t="s">
        <v>2259</v>
      </c>
      <c r="Q342" s="190"/>
      <c r="R342" s="190"/>
      <c r="T342">
        <v>1</v>
      </c>
      <c r="U342">
        <v>0</v>
      </c>
      <c r="V342">
        <v>0</v>
      </c>
      <c r="W342">
        <v>0.16</v>
      </c>
      <c r="X342">
        <v>0.16</v>
      </c>
      <c r="Y342">
        <v>0</v>
      </c>
      <c r="AA342">
        <v>0</v>
      </c>
      <c r="AB342">
        <v>0</v>
      </c>
      <c r="AC342">
        <v>0</v>
      </c>
      <c r="AF342">
        <v>0</v>
      </c>
      <c r="AG342">
        <v>1</v>
      </c>
      <c r="AH342">
        <v>100</v>
      </c>
      <c r="AI342">
        <v>-972.61</v>
      </c>
      <c r="AK342">
        <v>0</v>
      </c>
      <c r="BG342" s="190"/>
      <c r="BH342" s="190"/>
      <c r="BI342" s="190"/>
      <c r="BL342" s="190"/>
      <c r="BM342" s="190"/>
      <c r="BN342" s="190"/>
      <c r="BO342" s="190"/>
      <c r="BU342" t="s">
        <v>490</v>
      </c>
      <c r="BV342" s="190">
        <v>43885</v>
      </c>
      <c r="BX342" s="190">
        <v>43885</v>
      </c>
      <c r="BY342" s="190">
        <v>43885</v>
      </c>
      <c r="CH342" s="190">
        <v>43888</v>
      </c>
      <c r="CR342" s="190">
        <v>43883</v>
      </c>
      <c r="CS342">
        <v>43892</v>
      </c>
      <c r="CT342" t="s">
        <v>5839</v>
      </c>
      <c r="CU342" s="190">
        <v>43885</v>
      </c>
      <c r="CW342" s="190">
        <v>43885</v>
      </c>
      <c r="CX342" s="190">
        <v>43885</v>
      </c>
      <c r="DI342" t="str">
        <f t="shared" si="4"/>
        <v>Y</v>
      </c>
      <c r="DJ342" t="str">
        <f>_xlfn.IFNA(VLOOKUP(C342,'Order Lookup'!A:C,3,FALSE),"Other")</f>
        <v>ENPARTS</v>
      </c>
    </row>
    <row r="343" spans="1:114" x14ac:dyDescent="0.35">
      <c r="A343" t="s">
        <v>5897</v>
      </c>
      <c r="B343">
        <v>1900591248</v>
      </c>
      <c r="C343" t="s">
        <v>548</v>
      </c>
      <c r="D343" t="s">
        <v>2052</v>
      </c>
      <c r="E343" t="s">
        <v>5898</v>
      </c>
      <c r="F343" t="s">
        <v>2221</v>
      </c>
      <c r="G343" s="190">
        <v>43903</v>
      </c>
      <c r="H343">
        <v>43908</v>
      </c>
      <c r="J343" t="s">
        <v>5899</v>
      </c>
      <c r="M343" t="s">
        <v>114</v>
      </c>
      <c r="N343" t="s">
        <v>55</v>
      </c>
      <c r="O343" t="s">
        <v>2259</v>
      </c>
      <c r="T343">
        <v>1</v>
      </c>
      <c r="U343">
        <v>0</v>
      </c>
      <c r="V343">
        <v>0</v>
      </c>
      <c r="W343">
        <v>0.08</v>
      </c>
      <c r="X343">
        <v>0.08</v>
      </c>
      <c r="Y343">
        <v>0</v>
      </c>
      <c r="AA343">
        <v>0</v>
      </c>
      <c r="AB343">
        <v>0</v>
      </c>
      <c r="AC343">
        <v>0</v>
      </c>
      <c r="AF343">
        <v>0</v>
      </c>
      <c r="AG343">
        <v>1</v>
      </c>
      <c r="AH343">
        <v>100</v>
      </c>
      <c r="AI343">
        <v>-176.89</v>
      </c>
      <c r="AK343">
        <v>0</v>
      </c>
      <c r="BU343" t="s">
        <v>490</v>
      </c>
      <c r="BV343" s="190">
        <v>43910</v>
      </c>
      <c r="BX343" s="190">
        <v>43910</v>
      </c>
      <c r="BY343" s="190">
        <v>43910</v>
      </c>
      <c r="CH343" s="190">
        <v>43915</v>
      </c>
      <c r="CR343" s="190">
        <v>43917</v>
      </c>
      <c r="CS343">
        <v>43917</v>
      </c>
      <c r="CT343" t="s">
        <v>5839</v>
      </c>
      <c r="CU343" s="190">
        <v>43903</v>
      </c>
      <c r="CW343" s="190">
        <v>43903</v>
      </c>
      <c r="CX343" s="190">
        <v>43903</v>
      </c>
      <c r="DI343" t="str">
        <f t="shared" si="4"/>
        <v>Y</v>
      </c>
      <c r="DJ343" t="str">
        <f>_xlfn.IFNA(VLOOKUP(C343,'Order Lookup'!A:C,3,FALSE),"Other")</f>
        <v>ENPARTS</v>
      </c>
    </row>
    <row r="344" spans="1:114" x14ac:dyDescent="0.35">
      <c r="A344" t="s">
        <v>2261</v>
      </c>
      <c r="B344">
        <v>1804047101</v>
      </c>
      <c r="C344" t="s">
        <v>855</v>
      </c>
      <c r="D344" t="s">
        <v>6989</v>
      </c>
      <c r="E344" t="s">
        <v>6990</v>
      </c>
      <c r="F344" t="s">
        <v>2221</v>
      </c>
      <c r="G344" s="190">
        <v>43362</v>
      </c>
      <c r="H344">
        <v>43934</v>
      </c>
      <c r="J344" t="s">
        <v>6991</v>
      </c>
      <c r="K344" t="s">
        <v>361</v>
      </c>
      <c r="L344" t="s">
        <v>361</v>
      </c>
      <c r="M344" t="s">
        <v>204</v>
      </c>
      <c r="N344" t="s">
        <v>55</v>
      </c>
      <c r="O344" t="s">
        <v>5044</v>
      </c>
      <c r="P344" t="s">
        <v>2226</v>
      </c>
      <c r="Q344">
        <v>43845</v>
      </c>
      <c r="R344">
        <v>43845</v>
      </c>
      <c r="T344">
        <v>473281.85</v>
      </c>
      <c r="U344">
        <v>0</v>
      </c>
      <c r="V344">
        <v>130.65</v>
      </c>
      <c r="W344">
        <v>114.67</v>
      </c>
      <c r="X344">
        <v>114.67</v>
      </c>
      <c r="Y344">
        <v>726.77</v>
      </c>
      <c r="Z344">
        <v>0</v>
      </c>
      <c r="AA344">
        <v>497.62</v>
      </c>
      <c r="AB344">
        <v>16.5</v>
      </c>
      <c r="AC344">
        <v>514.12</v>
      </c>
      <c r="AD344">
        <v>231855.44</v>
      </c>
      <c r="AE344">
        <v>97580.45</v>
      </c>
      <c r="AF344">
        <v>0</v>
      </c>
      <c r="AG344">
        <v>46044.31</v>
      </c>
      <c r="AH344">
        <v>9.7289999999999992</v>
      </c>
      <c r="AI344">
        <v>0</v>
      </c>
      <c r="AK344">
        <v>19.899999999999999</v>
      </c>
      <c r="AQ344" t="s">
        <v>1057</v>
      </c>
      <c r="AR344">
        <v>43514</v>
      </c>
      <c r="AS344">
        <v>43514</v>
      </c>
      <c r="AT344">
        <v>43518</v>
      </c>
      <c r="AV344" t="s">
        <v>1543</v>
      </c>
      <c r="AW344">
        <v>43521</v>
      </c>
      <c r="AX344">
        <v>43521</v>
      </c>
      <c r="AY344">
        <v>43523</v>
      </c>
      <c r="BA344" t="s">
        <v>1062</v>
      </c>
      <c r="BB344">
        <v>43868</v>
      </c>
      <c r="BC344">
        <v>43868</v>
      </c>
      <c r="BD344">
        <v>43871</v>
      </c>
      <c r="BE344">
        <v>43867</v>
      </c>
      <c r="BF344" t="s">
        <v>607</v>
      </c>
      <c r="BG344">
        <v>43880</v>
      </c>
      <c r="BH344">
        <v>43880</v>
      </c>
      <c r="BI344">
        <v>43895</v>
      </c>
      <c r="BJ344">
        <v>43895</v>
      </c>
      <c r="BK344" t="s">
        <v>2281</v>
      </c>
      <c r="BL344">
        <v>43896</v>
      </c>
      <c r="BM344">
        <v>43896</v>
      </c>
      <c r="BN344">
        <v>43903</v>
      </c>
      <c r="BO344">
        <v>43903</v>
      </c>
      <c r="BU344" t="s">
        <v>490</v>
      </c>
      <c r="BV344" s="190">
        <v>43913</v>
      </c>
      <c r="BX344" s="190">
        <v>43913</v>
      </c>
      <c r="BY344" s="190">
        <v>43916</v>
      </c>
      <c r="BZ344" t="s">
        <v>607</v>
      </c>
      <c r="CA344">
        <v>43907</v>
      </c>
      <c r="CB344">
        <v>43907</v>
      </c>
      <c r="CC344">
        <v>43907</v>
      </c>
      <c r="CD344">
        <v>43907</v>
      </c>
      <c r="CH344">
        <v>43920</v>
      </c>
      <c r="CJ344" t="s">
        <v>1057</v>
      </c>
      <c r="CR344" s="190">
        <v>43941</v>
      </c>
      <c r="CT344" t="s">
        <v>960</v>
      </c>
      <c r="CU344" s="190">
        <v>43910</v>
      </c>
      <c r="CW344" s="190">
        <v>43910</v>
      </c>
      <c r="CX344" s="190">
        <v>43916</v>
      </c>
      <c r="CY344" t="s">
        <v>1073</v>
      </c>
      <c r="CZ344">
        <v>43489</v>
      </c>
      <c r="DA344">
        <v>43489</v>
      </c>
      <c r="DB344">
        <v>43493</v>
      </c>
      <c r="DC344">
        <v>43497</v>
      </c>
      <c r="DI344" t="str">
        <f t="shared" si="4"/>
        <v>N</v>
      </c>
      <c r="DJ344" t="str">
        <f>_xlfn.IFNA(VLOOKUP(C344,'Order Lookup'!A:C,3,FALSE),"Other")</f>
        <v>ORDER</v>
      </c>
    </row>
    <row r="345" spans="1:114" x14ac:dyDescent="0.35">
      <c r="A345" t="s">
        <v>6682</v>
      </c>
      <c r="B345">
        <v>1900558916</v>
      </c>
      <c r="C345" t="s">
        <v>855</v>
      </c>
      <c r="D345" t="s">
        <v>1378</v>
      </c>
      <c r="E345" t="s">
        <v>6683</v>
      </c>
      <c r="F345" t="s">
        <v>2221</v>
      </c>
      <c r="G345" s="190">
        <v>43907</v>
      </c>
      <c r="H345" s="190"/>
      <c r="K345" t="s">
        <v>361</v>
      </c>
      <c r="L345" t="s">
        <v>309</v>
      </c>
      <c r="M345" t="s">
        <v>204</v>
      </c>
      <c r="N345" t="s">
        <v>55</v>
      </c>
      <c r="O345" t="s">
        <v>5050</v>
      </c>
      <c r="Q345" s="190">
        <v>43910</v>
      </c>
      <c r="R345" s="190">
        <v>43910</v>
      </c>
      <c r="T345">
        <v>527</v>
      </c>
      <c r="U345">
        <v>0</v>
      </c>
      <c r="V345">
        <v>0.14000000000000001</v>
      </c>
      <c r="W345">
        <v>0.14000000000000001</v>
      </c>
      <c r="X345">
        <v>0.14000000000000001</v>
      </c>
      <c r="Y345">
        <v>0</v>
      </c>
      <c r="AA345">
        <v>0</v>
      </c>
      <c r="AB345">
        <v>0</v>
      </c>
      <c r="AC345">
        <v>0</v>
      </c>
      <c r="AF345">
        <v>0</v>
      </c>
      <c r="AG345">
        <v>276.05</v>
      </c>
      <c r="AH345">
        <v>52.381</v>
      </c>
      <c r="AI345">
        <v>0</v>
      </c>
      <c r="AK345">
        <v>0</v>
      </c>
      <c r="AQ345" t="s">
        <v>756</v>
      </c>
      <c r="AR345" s="190"/>
      <c r="AS345" s="190"/>
      <c r="AT345" s="190"/>
      <c r="AU345" s="190"/>
      <c r="AV345" t="s">
        <v>971</v>
      </c>
      <c r="AW345" s="190"/>
      <c r="AX345" s="190"/>
      <c r="AY345" s="190"/>
      <c r="AZ345" s="190"/>
      <c r="BD345" s="190"/>
      <c r="BE345" s="190"/>
      <c r="BG345" s="190"/>
      <c r="BH345" s="190"/>
      <c r="BI345" s="190"/>
      <c r="BJ345" s="190"/>
      <c r="BL345" s="190"/>
      <c r="BM345" s="190"/>
      <c r="BN345" s="190"/>
      <c r="BO345" s="190"/>
      <c r="BU345" t="s">
        <v>490</v>
      </c>
      <c r="BV345" s="190">
        <v>43910</v>
      </c>
      <c r="BX345" s="190">
        <v>43910</v>
      </c>
      <c r="BY345" s="190">
        <v>43910</v>
      </c>
      <c r="CA345" s="190"/>
      <c r="CB345" s="190"/>
      <c r="CC345" s="190"/>
      <c r="CD345" s="190"/>
      <c r="CH345" s="190">
        <v>43915</v>
      </c>
      <c r="CJ345" t="s">
        <v>680</v>
      </c>
      <c r="CR345" s="190">
        <v>43916</v>
      </c>
      <c r="CT345" t="s">
        <v>1081</v>
      </c>
      <c r="CU345" s="190">
        <v>43908</v>
      </c>
      <c r="CW345" s="190">
        <v>43908</v>
      </c>
      <c r="CX345" s="190">
        <v>43907</v>
      </c>
      <c r="CY345" t="s">
        <v>1056</v>
      </c>
      <c r="CZ345" s="190"/>
      <c r="DA345" s="190"/>
      <c r="DB345" s="190"/>
      <c r="DC345" s="190"/>
      <c r="DI345" t="str">
        <f t="shared" si="4"/>
        <v>Y</v>
      </c>
      <c r="DJ345" t="str">
        <f>_xlfn.IFNA(VLOOKUP(C345,'Order Lookup'!A:C,3,FALSE),"Other")</f>
        <v>ORDER</v>
      </c>
    </row>
    <row r="346" spans="1:114" x14ac:dyDescent="0.35">
      <c r="A346" t="s">
        <v>2263</v>
      </c>
      <c r="B346">
        <v>1900629234</v>
      </c>
      <c r="C346" t="s">
        <v>859</v>
      </c>
      <c r="D346" t="s">
        <v>1076</v>
      </c>
      <c r="E346" t="s">
        <v>6992</v>
      </c>
      <c r="F346" t="s">
        <v>2221</v>
      </c>
      <c r="G346" s="190">
        <v>43899</v>
      </c>
      <c r="H346" s="190">
        <v>43902</v>
      </c>
      <c r="J346">
        <v>29045</v>
      </c>
      <c r="K346" t="s">
        <v>361</v>
      </c>
      <c r="L346" t="s">
        <v>162</v>
      </c>
      <c r="M346" t="s">
        <v>204</v>
      </c>
      <c r="N346" t="s">
        <v>55</v>
      </c>
      <c r="O346" t="s">
        <v>5747</v>
      </c>
      <c r="P346" t="s">
        <v>2226</v>
      </c>
      <c r="Q346" s="190"/>
      <c r="R346" s="190"/>
      <c r="T346">
        <v>21.54</v>
      </c>
      <c r="U346">
        <v>0</v>
      </c>
      <c r="V346">
        <v>0.01</v>
      </c>
      <c r="W346">
        <v>0.01</v>
      </c>
      <c r="X346">
        <v>0.01</v>
      </c>
      <c r="Y346">
        <v>0</v>
      </c>
      <c r="AA346">
        <v>0</v>
      </c>
      <c r="AB346">
        <v>0</v>
      </c>
      <c r="AC346">
        <v>0</v>
      </c>
      <c r="AF346">
        <v>0</v>
      </c>
      <c r="AG346">
        <v>11.28</v>
      </c>
      <c r="AH346">
        <v>52.368000000000002</v>
      </c>
      <c r="AI346">
        <v>-15.22</v>
      </c>
      <c r="AK346">
        <v>0</v>
      </c>
      <c r="AQ346" t="s">
        <v>1074</v>
      </c>
      <c r="AV346" t="s">
        <v>1085</v>
      </c>
      <c r="BG346" s="190"/>
      <c r="BH346" s="190"/>
      <c r="BI346" s="190"/>
      <c r="BJ346" s="190"/>
      <c r="BL346" s="190"/>
      <c r="BM346" s="190"/>
      <c r="BN346" s="190"/>
      <c r="BU346" t="s">
        <v>490</v>
      </c>
      <c r="BV346" s="190">
        <v>43900</v>
      </c>
      <c r="BX346" s="190">
        <v>43900</v>
      </c>
      <c r="BY346" s="190">
        <v>43900</v>
      </c>
      <c r="CH346" s="190"/>
      <c r="CJ346" t="s">
        <v>1085</v>
      </c>
      <c r="CR346" s="190">
        <v>43903</v>
      </c>
      <c r="CS346">
        <v>43901</v>
      </c>
      <c r="CT346" t="s">
        <v>6631</v>
      </c>
      <c r="CU346" s="190">
        <v>43899</v>
      </c>
      <c r="CW346" s="190">
        <v>43899</v>
      </c>
      <c r="CX346" s="190">
        <v>43899</v>
      </c>
      <c r="CY346" t="s">
        <v>1062</v>
      </c>
      <c r="CZ346" s="190"/>
      <c r="DA346" s="190"/>
      <c r="DB346" s="190"/>
      <c r="DC346" s="190"/>
      <c r="DI346" t="str">
        <f t="shared" si="4"/>
        <v>Y</v>
      </c>
      <c r="DJ346" t="str">
        <f>_xlfn.IFNA(VLOOKUP(C346,'Order Lookup'!A:C,3,FALSE),"Other")</f>
        <v>Other</v>
      </c>
    </row>
    <row r="347" spans="1:114" x14ac:dyDescent="0.35">
      <c r="A347" t="s">
        <v>2263</v>
      </c>
      <c r="B347">
        <v>1900629235</v>
      </c>
      <c r="C347" t="s">
        <v>859</v>
      </c>
      <c r="D347" t="s">
        <v>1076</v>
      </c>
      <c r="E347" t="s">
        <v>6992</v>
      </c>
      <c r="F347" t="s">
        <v>2221</v>
      </c>
      <c r="G347" s="190">
        <v>43908</v>
      </c>
      <c r="H347" s="190">
        <v>43910</v>
      </c>
      <c r="J347">
        <v>29045</v>
      </c>
      <c r="K347" t="s">
        <v>361</v>
      </c>
      <c r="L347" t="s">
        <v>162</v>
      </c>
      <c r="M347" t="s">
        <v>204</v>
      </c>
      <c r="N347" t="s">
        <v>55</v>
      </c>
      <c r="O347" t="s">
        <v>5747</v>
      </c>
      <c r="P347" t="s">
        <v>2226</v>
      </c>
      <c r="Q347" s="190"/>
      <c r="R347" s="190"/>
      <c r="T347">
        <v>84.42</v>
      </c>
      <c r="U347">
        <v>0</v>
      </c>
      <c r="V347">
        <v>0.03</v>
      </c>
      <c r="W347">
        <v>0.03</v>
      </c>
      <c r="X347">
        <v>0.03</v>
      </c>
      <c r="Y347">
        <v>0</v>
      </c>
      <c r="AA347">
        <v>0</v>
      </c>
      <c r="AB347">
        <v>0</v>
      </c>
      <c r="AC347">
        <v>0</v>
      </c>
      <c r="AF347">
        <v>0</v>
      </c>
      <c r="AG347">
        <v>44.22</v>
      </c>
      <c r="AH347">
        <v>52.381</v>
      </c>
      <c r="AI347">
        <v>-72.19</v>
      </c>
      <c r="AK347">
        <v>0</v>
      </c>
      <c r="AQ347" t="s">
        <v>1074</v>
      </c>
      <c r="AV347" t="s">
        <v>1085</v>
      </c>
      <c r="BI347" s="190"/>
      <c r="BU347" t="s">
        <v>490</v>
      </c>
      <c r="BV347">
        <v>43908</v>
      </c>
      <c r="BX347" s="190">
        <v>43908</v>
      </c>
      <c r="BY347" s="190">
        <v>43908</v>
      </c>
      <c r="CH347" s="190">
        <v>43913</v>
      </c>
      <c r="CJ347" t="s">
        <v>1085</v>
      </c>
      <c r="CR347" s="190">
        <v>43913</v>
      </c>
      <c r="CS347">
        <v>43910</v>
      </c>
      <c r="CT347" t="s">
        <v>6631</v>
      </c>
      <c r="CU347" s="190">
        <v>43908</v>
      </c>
      <c r="CW347" s="190">
        <v>43908</v>
      </c>
      <c r="CX347" s="190">
        <v>43908</v>
      </c>
      <c r="CY347" t="s">
        <v>1062</v>
      </c>
      <c r="DI347" t="str">
        <f t="shared" si="4"/>
        <v>Y</v>
      </c>
      <c r="DJ347" t="str">
        <f>_xlfn.IFNA(VLOOKUP(C347,'Order Lookup'!A:C,3,FALSE),"Other")</f>
        <v>Other</v>
      </c>
    </row>
    <row r="348" spans="1:114" x14ac:dyDescent="0.35">
      <c r="A348" t="s">
        <v>2024</v>
      </c>
      <c r="B348">
        <v>1901625406</v>
      </c>
      <c r="C348" t="s">
        <v>859</v>
      </c>
      <c r="D348" t="s">
        <v>4713</v>
      </c>
      <c r="E348" t="s">
        <v>6993</v>
      </c>
      <c r="F348" t="s">
        <v>2221</v>
      </c>
      <c r="G348" s="190">
        <v>43911</v>
      </c>
      <c r="K348" t="s">
        <v>361</v>
      </c>
      <c r="L348" t="s">
        <v>270</v>
      </c>
      <c r="M348" t="s">
        <v>204</v>
      </c>
      <c r="N348" t="s">
        <v>55</v>
      </c>
      <c r="O348" t="s">
        <v>5747</v>
      </c>
      <c r="P348" t="s">
        <v>2226</v>
      </c>
      <c r="T348">
        <v>1791.66</v>
      </c>
      <c r="U348">
        <v>0</v>
      </c>
      <c r="V348">
        <v>0.59</v>
      </c>
      <c r="W348">
        <v>0.59</v>
      </c>
      <c r="X348">
        <v>0.59</v>
      </c>
      <c r="Y348">
        <v>0</v>
      </c>
      <c r="AA348">
        <v>0</v>
      </c>
      <c r="AB348">
        <v>0</v>
      </c>
      <c r="AC348">
        <v>0</v>
      </c>
      <c r="AF348">
        <v>0</v>
      </c>
      <c r="AG348">
        <v>938.49</v>
      </c>
      <c r="AH348">
        <v>52.381</v>
      </c>
      <c r="AI348">
        <v>-854.49</v>
      </c>
      <c r="AK348">
        <v>0</v>
      </c>
      <c r="AQ348" t="s">
        <v>869</v>
      </c>
      <c r="AV348" t="s">
        <v>680</v>
      </c>
      <c r="BU348" t="s">
        <v>490</v>
      </c>
      <c r="BV348" s="190">
        <v>43913</v>
      </c>
      <c r="BX348" s="190">
        <v>43913</v>
      </c>
      <c r="BY348" s="190">
        <v>43913</v>
      </c>
      <c r="CJ348" t="s">
        <v>680</v>
      </c>
      <c r="CR348" s="190">
        <v>43914</v>
      </c>
      <c r="CS348" s="190">
        <v>43914</v>
      </c>
      <c r="CT348" t="s">
        <v>768</v>
      </c>
      <c r="CU348" s="190">
        <v>43913</v>
      </c>
      <c r="CW348" s="190">
        <v>43913</v>
      </c>
      <c r="CX348" s="190">
        <v>43913</v>
      </c>
      <c r="CY348" t="s">
        <v>1098</v>
      </c>
      <c r="DI348" t="str">
        <f t="shared" si="4"/>
        <v>Y</v>
      </c>
      <c r="DJ348" t="str">
        <f>_xlfn.IFNA(VLOOKUP(C348,'Order Lookup'!A:C,3,FALSE),"Other")</f>
        <v>Other</v>
      </c>
    </row>
    <row r="349" spans="1:114" x14ac:dyDescent="0.35">
      <c r="A349" t="s">
        <v>2261</v>
      </c>
      <c r="B349">
        <v>1804743401</v>
      </c>
      <c r="C349" t="s">
        <v>855</v>
      </c>
      <c r="D349" t="s">
        <v>6687</v>
      </c>
      <c r="E349" t="s">
        <v>6994</v>
      </c>
      <c r="F349" t="s">
        <v>2221</v>
      </c>
      <c r="G349" s="190">
        <v>43453</v>
      </c>
      <c r="H349" s="190">
        <v>43942</v>
      </c>
      <c r="J349" t="s">
        <v>6995</v>
      </c>
      <c r="K349" t="s">
        <v>361</v>
      </c>
      <c r="L349" t="s">
        <v>361</v>
      </c>
      <c r="M349" t="s">
        <v>281</v>
      </c>
      <c r="N349" t="s">
        <v>55</v>
      </c>
      <c r="O349" t="s">
        <v>5044</v>
      </c>
      <c r="Q349" s="190">
        <v>43880</v>
      </c>
      <c r="R349" s="190">
        <v>43881</v>
      </c>
      <c r="T349">
        <v>40301.599999999999</v>
      </c>
      <c r="U349">
        <v>0</v>
      </c>
      <c r="V349">
        <v>10.76</v>
      </c>
      <c r="W349">
        <v>11.63</v>
      </c>
      <c r="X349">
        <v>11.63</v>
      </c>
      <c r="Y349">
        <v>56.62</v>
      </c>
      <c r="Z349">
        <v>56.5</v>
      </c>
      <c r="AA349">
        <v>65.5</v>
      </c>
      <c r="AB349">
        <v>8.5</v>
      </c>
      <c r="AC349">
        <v>74</v>
      </c>
      <c r="AD349">
        <v>7981.52</v>
      </c>
      <c r="AE349">
        <v>4708</v>
      </c>
      <c r="AF349">
        <v>0</v>
      </c>
      <c r="AG349">
        <v>6182.65</v>
      </c>
      <c r="AH349">
        <v>15.340999999999999</v>
      </c>
      <c r="AI349">
        <v>0</v>
      </c>
      <c r="AK349">
        <v>22.3</v>
      </c>
      <c r="AQ349" t="s">
        <v>6657</v>
      </c>
      <c r="AR349" s="190">
        <v>43889</v>
      </c>
      <c r="AS349" s="190">
        <v>43889</v>
      </c>
      <c r="AT349" s="190">
        <v>43894</v>
      </c>
      <c r="AU349">
        <v>43893</v>
      </c>
      <c r="AV349" t="s">
        <v>1057</v>
      </c>
      <c r="AW349" s="190">
        <v>43482</v>
      </c>
      <c r="AX349" s="190">
        <v>43482</v>
      </c>
      <c r="AY349" s="190">
        <v>43482</v>
      </c>
      <c r="AZ349">
        <v>43481</v>
      </c>
      <c r="BA349" t="s">
        <v>1056</v>
      </c>
      <c r="BB349">
        <v>43895</v>
      </c>
      <c r="BD349">
        <v>43895</v>
      </c>
      <c r="BE349">
        <v>43899</v>
      </c>
      <c r="BF349" t="s">
        <v>1706</v>
      </c>
      <c r="BG349" s="190">
        <v>43895</v>
      </c>
      <c r="BH349" s="190">
        <v>43895</v>
      </c>
      <c r="BI349" s="190">
        <v>43899</v>
      </c>
      <c r="BJ349" s="190">
        <v>43899</v>
      </c>
      <c r="BK349" t="s">
        <v>1788</v>
      </c>
      <c r="BL349" s="190">
        <v>43901</v>
      </c>
      <c r="BM349" s="190"/>
      <c r="BN349" s="190">
        <v>43902</v>
      </c>
      <c r="BO349" s="190">
        <v>43902</v>
      </c>
      <c r="BU349" t="s">
        <v>490</v>
      </c>
      <c r="BV349" s="190">
        <v>43914</v>
      </c>
      <c r="BX349" s="190">
        <v>43914</v>
      </c>
      <c r="BY349" s="190">
        <v>43917</v>
      </c>
      <c r="BZ349" t="s">
        <v>1706</v>
      </c>
      <c r="CA349" s="190">
        <v>43910</v>
      </c>
      <c r="CB349" s="190"/>
      <c r="CC349" s="190">
        <v>43910</v>
      </c>
      <c r="CD349" s="190">
        <v>43910</v>
      </c>
      <c r="CH349" s="190">
        <v>43922</v>
      </c>
      <c r="CJ349" t="s">
        <v>1057</v>
      </c>
      <c r="CR349" s="190">
        <v>43943</v>
      </c>
      <c r="CS349" s="190"/>
      <c r="CT349" t="s">
        <v>1706</v>
      </c>
      <c r="CU349" s="190">
        <v>43910</v>
      </c>
      <c r="CW349" s="190">
        <v>43910</v>
      </c>
      <c r="CX349" s="190">
        <v>43910</v>
      </c>
      <c r="CY349" t="s">
        <v>1056</v>
      </c>
      <c r="CZ349" s="190">
        <v>43475</v>
      </c>
      <c r="DA349" s="190">
        <v>43475</v>
      </c>
      <c r="DB349" s="190">
        <v>43475</v>
      </c>
      <c r="DC349" s="190">
        <v>43475</v>
      </c>
      <c r="DD349" t="s">
        <v>6996</v>
      </c>
      <c r="DI349" t="str">
        <f t="shared" si="4"/>
        <v>Y</v>
      </c>
      <c r="DJ349" t="str">
        <f>_xlfn.IFNA(VLOOKUP(C349,'Order Lookup'!A:C,3,FALSE),"Other")</f>
        <v>ORDER</v>
      </c>
    </row>
    <row r="350" spans="1:114" x14ac:dyDescent="0.35">
      <c r="A350" t="s">
        <v>2024</v>
      </c>
      <c r="B350">
        <v>1902553201</v>
      </c>
      <c r="C350" t="s">
        <v>855</v>
      </c>
      <c r="D350" t="s">
        <v>4713</v>
      </c>
      <c r="E350" t="s">
        <v>6997</v>
      </c>
      <c r="F350" t="s">
        <v>2221</v>
      </c>
      <c r="G350" s="190">
        <v>43837</v>
      </c>
      <c r="H350" s="190">
        <v>43909</v>
      </c>
      <c r="J350" t="s">
        <v>6998</v>
      </c>
      <c r="K350" t="s">
        <v>361</v>
      </c>
      <c r="L350" t="s">
        <v>361</v>
      </c>
      <c r="M350" t="s">
        <v>281</v>
      </c>
      <c r="N350" t="s">
        <v>55</v>
      </c>
      <c r="O350" t="s">
        <v>5044</v>
      </c>
      <c r="Q350" s="190">
        <v>43885</v>
      </c>
      <c r="R350" s="190">
        <v>43886</v>
      </c>
      <c r="T350">
        <v>118218.65</v>
      </c>
      <c r="U350">
        <v>118218.65</v>
      </c>
      <c r="V350">
        <v>29.62</v>
      </c>
      <c r="W350">
        <v>27.71</v>
      </c>
      <c r="X350">
        <v>27.71</v>
      </c>
      <c r="Y350">
        <v>99.72</v>
      </c>
      <c r="AA350">
        <v>132.25</v>
      </c>
      <c r="AB350">
        <v>13</v>
      </c>
      <c r="AC350">
        <v>145.25</v>
      </c>
      <c r="AD350">
        <v>23037.360000000001</v>
      </c>
      <c r="AE350">
        <v>10970.17</v>
      </c>
      <c r="AF350">
        <v>0</v>
      </c>
      <c r="AG350">
        <v>41157.11</v>
      </c>
      <c r="AH350">
        <v>34.814</v>
      </c>
      <c r="AI350">
        <v>56437.03</v>
      </c>
      <c r="AJ350">
        <v>47.74</v>
      </c>
      <c r="AK350">
        <v>36.5</v>
      </c>
      <c r="AQ350" t="s">
        <v>821</v>
      </c>
      <c r="AR350" s="190">
        <v>43860</v>
      </c>
      <c r="AS350" s="190">
        <v>43860</v>
      </c>
      <c r="AT350" s="190">
        <v>43868</v>
      </c>
      <c r="AU350" s="190">
        <v>43872</v>
      </c>
      <c r="AV350" t="s">
        <v>1085</v>
      </c>
      <c r="AW350" s="190">
        <v>43867</v>
      </c>
      <c r="AX350">
        <v>43867</v>
      </c>
      <c r="AY350" s="190">
        <v>43867</v>
      </c>
      <c r="AZ350" s="190">
        <v>43873</v>
      </c>
      <c r="BA350" t="s">
        <v>1616</v>
      </c>
      <c r="BB350">
        <v>43873</v>
      </c>
      <c r="BC350">
        <v>43873</v>
      </c>
      <c r="BD350">
        <v>43873</v>
      </c>
      <c r="BE350">
        <v>43873</v>
      </c>
      <c r="BF350" t="s">
        <v>1706</v>
      </c>
      <c r="BG350" s="190">
        <v>43871</v>
      </c>
      <c r="BH350" s="190">
        <v>43871</v>
      </c>
      <c r="BI350" s="190">
        <v>43878</v>
      </c>
      <c r="BJ350" s="190">
        <v>43878</v>
      </c>
      <c r="BK350" t="s">
        <v>1788</v>
      </c>
      <c r="BL350" s="190">
        <v>43879</v>
      </c>
      <c r="BM350" s="190">
        <v>43879</v>
      </c>
      <c r="BN350" s="190">
        <v>43882</v>
      </c>
      <c r="BO350" s="190">
        <v>43882</v>
      </c>
      <c r="BU350" t="s">
        <v>490</v>
      </c>
      <c r="BV350" s="190">
        <v>43889</v>
      </c>
      <c r="BX350" s="190">
        <v>43889</v>
      </c>
      <c r="BY350" s="190">
        <v>43889</v>
      </c>
      <c r="BZ350" t="s">
        <v>1706</v>
      </c>
      <c r="CA350" s="190">
        <v>43888</v>
      </c>
      <c r="CB350" s="190">
        <v>43888</v>
      </c>
      <c r="CC350" s="190">
        <v>43888</v>
      </c>
      <c r="CD350" s="190">
        <v>43888</v>
      </c>
      <c r="CH350" s="190">
        <v>43894</v>
      </c>
      <c r="CJ350" t="s">
        <v>1543</v>
      </c>
      <c r="CR350" s="190">
        <v>43914</v>
      </c>
      <c r="CS350" s="190">
        <v>43915</v>
      </c>
      <c r="CT350" t="s">
        <v>1706</v>
      </c>
      <c r="CU350" s="190">
        <v>43888</v>
      </c>
      <c r="CW350" s="190">
        <v>43888</v>
      </c>
      <c r="CX350" s="190">
        <v>43888</v>
      </c>
      <c r="CY350" t="s">
        <v>1098</v>
      </c>
      <c r="CZ350" s="190">
        <v>43857</v>
      </c>
      <c r="DA350" s="190">
        <v>43857</v>
      </c>
      <c r="DB350" s="190">
        <v>43859</v>
      </c>
      <c r="DC350" s="190">
        <v>43859</v>
      </c>
      <c r="DI350" t="str">
        <f t="shared" si="4"/>
        <v>Y</v>
      </c>
      <c r="DJ350" t="str">
        <f>_xlfn.IFNA(VLOOKUP(C350,'Order Lookup'!A:C,3,FALSE),"Other")</f>
        <v>ORDER</v>
      </c>
    </row>
    <row r="351" spans="1:114" x14ac:dyDescent="0.35">
      <c r="A351" t="s">
        <v>1002</v>
      </c>
      <c r="B351">
        <v>1902427101</v>
      </c>
      <c r="C351" t="s">
        <v>895</v>
      </c>
      <c r="D351" t="s">
        <v>1100</v>
      </c>
      <c r="E351" t="s">
        <v>6999</v>
      </c>
      <c r="F351" t="s">
        <v>2221</v>
      </c>
      <c r="G351" s="190">
        <v>43867</v>
      </c>
      <c r="H351">
        <v>43909</v>
      </c>
      <c r="J351">
        <v>176</v>
      </c>
      <c r="K351" t="s">
        <v>132</v>
      </c>
      <c r="L351" t="s">
        <v>281</v>
      </c>
      <c r="M351" t="s">
        <v>281</v>
      </c>
      <c r="N351" t="s">
        <v>55</v>
      </c>
      <c r="O351" t="s">
        <v>5044</v>
      </c>
      <c r="Q351">
        <v>43871</v>
      </c>
      <c r="R351">
        <v>43872</v>
      </c>
      <c r="S351" s="190"/>
      <c r="T351">
        <v>43776.32</v>
      </c>
      <c r="U351">
        <v>0</v>
      </c>
      <c r="V351">
        <v>20.83</v>
      </c>
      <c r="W351">
        <v>22.15</v>
      </c>
      <c r="X351">
        <v>22.15</v>
      </c>
      <c r="Y351">
        <v>15</v>
      </c>
      <c r="AA351">
        <v>26</v>
      </c>
      <c r="AB351">
        <v>0</v>
      </c>
      <c r="AC351">
        <v>26</v>
      </c>
      <c r="AD351">
        <v>3465</v>
      </c>
      <c r="AE351">
        <v>1650</v>
      </c>
      <c r="AF351">
        <v>0</v>
      </c>
      <c r="AG351">
        <v>4454.09</v>
      </c>
      <c r="AH351">
        <v>10.175000000000001</v>
      </c>
      <c r="AI351">
        <v>2357.77</v>
      </c>
      <c r="AK351">
        <v>17.82</v>
      </c>
      <c r="AQ351" t="s">
        <v>1488</v>
      </c>
      <c r="AR351">
        <v>43874</v>
      </c>
      <c r="AS351">
        <v>43874</v>
      </c>
      <c r="AT351">
        <v>43879</v>
      </c>
      <c r="AU351">
        <v>43879</v>
      </c>
      <c r="AW351">
        <v>43879</v>
      </c>
      <c r="AX351">
        <v>43879</v>
      </c>
      <c r="AY351">
        <v>43879</v>
      </c>
      <c r="AZ351">
        <v>43879</v>
      </c>
      <c r="BA351" t="s">
        <v>1488</v>
      </c>
      <c r="BD351">
        <v>43879</v>
      </c>
      <c r="BE351">
        <v>43879</v>
      </c>
      <c r="BF351" t="s">
        <v>5793</v>
      </c>
      <c r="BG351">
        <v>43882</v>
      </c>
      <c r="BH351">
        <v>43882</v>
      </c>
      <c r="BI351">
        <v>43882</v>
      </c>
      <c r="BJ351">
        <v>43882</v>
      </c>
      <c r="BK351" t="s">
        <v>573</v>
      </c>
      <c r="BL351">
        <v>43885</v>
      </c>
      <c r="BM351">
        <v>43885</v>
      </c>
      <c r="BN351">
        <v>43885</v>
      </c>
      <c r="BO351">
        <v>43885</v>
      </c>
      <c r="BU351" t="s">
        <v>490</v>
      </c>
      <c r="BV351" s="190">
        <v>43889</v>
      </c>
      <c r="BX351" s="190">
        <v>43889</v>
      </c>
      <c r="BY351" s="190">
        <v>43889</v>
      </c>
      <c r="BZ351" t="s">
        <v>5793</v>
      </c>
      <c r="CA351">
        <v>43888</v>
      </c>
      <c r="CB351">
        <v>43888</v>
      </c>
      <c r="CC351">
        <v>43888</v>
      </c>
      <c r="CD351">
        <v>43888</v>
      </c>
      <c r="CH351">
        <v>43894</v>
      </c>
      <c r="CJ351" t="s">
        <v>6686</v>
      </c>
      <c r="CR351" s="190">
        <v>43930</v>
      </c>
      <c r="CS351" s="190"/>
      <c r="CT351" t="s">
        <v>5793</v>
      </c>
      <c r="CU351" s="190">
        <v>43888</v>
      </c>
      <c r="CW351" s="190">
        <v>43888</v>
      </c>
      <c r="CX351" s="190">
        <v>43888</v>
      </c>
      <c r="DI351" t="str">
        <f t="shared" si="4"/>
        <v>Y</v>
      </c>
      <c r="DJ351" t="str">
        <f>_xlfn.IFNA(VLOOKUP(C351,'Order Lookup'!A:C,3,FALSE),"Other")</f>
        <v>ORDER</v>
      </c>
    </row>
    <row r="352" spans="1:114" x14ac:dyDescent="0.35">
      <c r="A352" t="s">
        <v>1002</v>
      </c>
      <c r="B352">
        <v>2000405201</v>
      </c>
      <c r="C352" t="s">
        <v>895</v>
      </c>
      <c r="D352" t="s">
        <v>1100</v>
      </c>
      <c r="E352" t="s">
        <v>7000</v>
      </c>
      <c r="F352" t="s">
        <v>2073</v>
      </c>
      <c r="G352" s="190">
        <v>43894</v>
      </c>
      <c r="H352">
        <v>43949</v>
      </c>
      <c r="J352">
        <v>176</v>
      </c>
      <c r="K352" t="s">
        <v>132</v>
      </c>
      <c r="L352" t="s">
        <v>281</v>
      </c>
      <c r="M352" t="s">
        <v>281</v>
      </c>
      <c r="N352" t="s">
        <v>55</v>
      </c>
      <c r="O352" t="s">
        <v>5044</v>
      </c>
      <c r="Q352">
        <v>43895</v>
      </c>
      <c r="R352">
        <v>43896</v>
      </c>
      <c r="T352">
        <v>47183.32</v>
      </c>
      <c r="U352">
        <v>0</v>
      </c>
      <c r="V352">
        <v>20.69</v>
      </c>
      <c r="W352">
        <v>20.97</v>
      </c>
      <c r="X352">
        <v>0.04</v>
      </c>
      <c r="Y352">
        <v>15</v>
      </c>
      <c r="AA352">
        <v>28</v>
      </c>
      <c r="AB352">
        <v>0</v>
      </c>
      <c r="AC352">
        <v>28</v>
      </c>
      <c r="AD352">
        <v>3465</v>
      </c>
      <c r="AE352">
        <v>1650</v>
      </c>
      <c r="AF352">
        <v>0</v>
      </c>
      <c r="AG352">
        <v>8395.32</v>
      </c>
      <c r="AH352">
        <v>17.792999999999999</v>
      </c>
      <c r="AI352">
        <v>0</v>
      </c>
      <c r="AK352">
        <v>17.79</v>
      </c>
      <c r="AQ352" t="s">
        <v>5802</v>
      </c>
      <c r="AR352">
        <v>43901</v>
      </c>
      <c r="AS352">
        <v>43901</v>
      </c>
      <c r="AT352">
        <v>43907</v>
      </c>
      <c r="AU352">
        <v>43907</v>
      </c>
      <c r="AV352" t="s">
        <v>1891</v>
      </c>
      <c r="AW352">
        <v>43907</v>
      </c>
      <c r="AX352">
        <v>43903</v>
      </c>
      <c r="AY352">
        <v>43907</v>
      </c>
      <c r="AZ352">
        <v>43907</v>
      </c>
      <c r="BF352" t="s">
        <v>5795</v>
      </c>
      <c r="BG352">
        <v>43908</v>
      </c>
      <c r="BH352">
        <v>43908</v>
      </c>
      <c r="BI352">
        <v>43909</v>
      </c>
      <c r="BJ352">
        <v>43909</v>
      </c>
      <c r="BK352" t="s">
        <v>5793</v>
      </c>
      <c r="BL352">
        <v>43910</v>
      </c>
      <c r="BM352">
        <v>43910</v>
      </c>
      <c r="BN352">
        <v>43910</v>
      </c>
      <c r="BO352">
        <v>43910</v>
      </c>
      <c r="BU352" t="s">
        <v>490</v>
      </c>
      <c r="BV352">
        <v>43921</v>
      </c>
      <c r="BX352" s="190">
        <v>43921</v>
      </c>
      <c r="BY352" s="190"/>
      <c r="CH352" s="190"/>
      <c r="CJ352" t="s">
        <v>6686</v>
      </c>
      <c r="CR352" s="190">
        <v>43949</v>
      </c>
      <c r="CT352" t="s">
        <v>5795</v>
      </c>
      <c r="CU352" s="190">
        <v>43915</v>
      </c>
      <c r="CW352" s="190">
        <v>43915</v>
      </c>
      <c r="CX352" s="190">
        <v>43915</v>
      </c>
      <c r="DI352" t="str">
        <f t="shared" si="4"/>
        <v>Y</v>
      </c>
      <c r="DJ352" t="str">
        <f>_xlfn.IFNA(VLOOKUP(C352,'Order Lookup'!A:C,3,FALSE),"Other")</f>
        <v>ORDER</v>
      </c>
    </row>
    <row r="353" spans="1:114" x14ac:dyDescent="0.35">
      <c r="A353" t="s">
        <v>1002</v>
      </c>
      <c r="B353">
        <v>1902175301</v>
      </c>
      <c r="C353" t="s">
        <v>895</v>
      </c>
      <c r="D353" t="s">
        <v>1100</v>
      </c>
      <c r="E353" t="s">
        <v>7001</v>
      </c>
      <c r="F353" t="s">
        <v>2221</v>
      </c>
      <c r="G353" s="190">
        <v>43864</v>
      </c>
      <c r="H353" s="190">
        <v>43917</v>
      </c>
      <c r="J353">
        <v>176</v>
      </c>
      <c r="K353" t="s">
        <v>132</v>
      </c>
      <c r="L353" t="s">
        <v>270</v>
      </c>
      <c r="M353" t="s">
        <v>281</v>
      </c>
      <c r="N353" t="s">
        <v>55</v>
      </c>
      <c r="O353" t="s">
        <v>5067</v>
      </c>
      <c r="Q353" s="190">
        <v>43866</v>
      </c>
      <c r="R353" s="190">
        <v>43867</v>
      </c>
      <c r="T353">
        <v>114301.22</v>
      </c>
      <c r="U353">
        <v>0</v>
      </c>
      <c r="V353">
        <v>48.85</v>
      </c>
      <c r="W353">
        <v>48.71</v>
      </c>
      <c r="X353">
        <v>48.71</v>
      </c>
      <c r="Y353">
        <v>40</v>
      </c>
      <c r="AA353">
        <v>36</v>
      </c>
      <c r="AB353">
        <v>0</v>
      </c>
      <c r="AC353">
        <v>36</v>
      </c>
      <c r="AD353">
        <v>3465</v>
      </c>
      <c r="AE353">
        <v>1650</v>
      </c>
      <c r="AF353">
        <v>0</v>
      </c>
      <c r="AG353">
        <v>20291.22</v>
      </c>
      <c r="AH353">
        <v>17.751999999999999</v>
      </c>
      <c r="AI353">
        <v>3378.81</v>
      </c>
      <c r="AK353">
        <v>17.75</v>
      </c>
      <c r="AQ353" t="s">
        <v>6532</v>
      </c>
      <c r="AR353" s="190">
        <v>43867</v>
      </c>
      <c r="AS353" s="190">
        <v>43867</v>
      </c>
      <c r="AT353" s="190">
        <v>43871</v>
      </c>
      <c r="AU353" s="190">
        <v>43871</v>
      </c>
      <c r="AV353" t="s">
        <v>587</v>
      </c>
      <c r="AW353" s="190">
        <v>43868</v>
      </c>
      <c r="AX353" s="190">
        <v>43868</v>
      </c>
      <c r="AY353" s="190">
        <v>43868</v>
      </c>
      <c r="AZ353" s="190">
        <v>43871</v>
      </c>
      <c r="BD353" s="190"/>
      <c r="BE353" s="190"/>
      <c r="BF353" t="s">
        <v>1789</v>
      </c>
      <c r="BG353" s="190">
        <v>43880</v>
      </c>
      <c r="BH353" s="190">
        <v>43880</v>
      </c>
      <c r="BI353" s="190">
        <v>43885</v>
      </c>
      <c r="BJ353" s="190">
        <v>43885</v>
      </c>
      <c r="BK353" t="s">
        <v>5793</v>
      </c>
      <c r="BL353" s="190">
        <v>43886</v>
      </c>
      <c r="BM353" s="190">
        <v>43886</v>
      </c>
      <c r="BN353" s="190">
        <v>43886</v>
      </c>
      <c r="BO353" s="190">
        <v>43887</v>
      </c>
      <c r="BU353" t="s">
        <v>490</v>
      </c>
      <c r="BV353" s="190">
        <v>43892</v>
      </c>
      <c r="BX353" s="190">
        <v>43892</v>
      </c>
      <c r="BY353" s="190">
        <v>43892</v>
      </c>
      <c r="BZ353" t="s">
        <v>1789</v>
      </c>
      <c r="CA353" s="190">
        <v>43889</v>
      </c>
      <c r="CB353" s="190">
        <v>43889</v>
      </c>
      <c r="CC353" s="190">
        <v>43889</v>
      </c>
      <c r="CD353" s="190">
        <v>43889</v>
      </c>
      <c r="CH353" s="190">
        <v>43895</v>
      </c>
      <c r="CJ353" t="s">
        <v>6684</v>
      </c>
      <c r="CM353" s="190"/>
      <c r="CN353" s="190"/>
      <c r="CR353" s="190">
        <v>43952</v>
      </c>
      <c r="CT353" t="s">
        <v>1789</v>
      </c>
      <c r="CU353" s="190">
        <v>43889</v>
      </c>
      <c r="CW353" s="190">
        <v>43889</v>
      </c>
      <c r="CX353" s="190">
        <v>43889</v>
      </c>
      <c r="CZ353" s="190"/>
      <c r="DA353" s="190"/>
      <c r="DB353" s="190"/>
      <c r="DI353" t="str">
        <f t="shared" si="4"/>
        <v>Y</v>
      </c>
      <c r="DJ353" t="str">
        <f>_xlfn.IFNA(VLOOKUP(C353,'Order Lookup'!A:C,3,FALSE),"Other")</f>
        <v>ORDER</v>
      </c>
    </row>
    <row r="354" spans="1:114" x14ac:dyDescent="0.35">
      <c r="A354" t="s">
        <v>1002</v>
      </c>
      <c r="B354">
        <v>2000409401</v>
      </c>
      <c r="C354" t="s">
        <v>895</v>
      </c>
      <c r="D354" t="s">
        <v>1100</v>
      </c>
      <c r="E354" t="s">
        <v>7002</v>
      </c>
      <c r="F354" t="s">
        <v>2221</v>
      </c>
      <c r="G354" s="190">
        <v>43888</v>
      </c>
      <c r="H354" s="190">
        <v>43927</v>
      </c>
      <c r="J354">
        <v>176</v>
      </c>
      <c r="K354" t="s">
        <v>132</v>
      </c>
      <c r="L354" t="s">
        <v>270</v>
      </c>
      <c r="M354" t="s">
        <v>281</v>
      </c>
      <c r="N354" t="s">
        <v>55</v>
      </c>
      <c r="O354" t="s">
        <v>5067</v>
      </c>
      <c r="Q354" s="190">
        <v>43888</v>
      </c>
      <c r="R354" s="190">
        <v>43889</v>
      </c>
      <c r="T354">
        <v>96988.2</v>
      </c>
      <c r="U354">
        <v>0</v>
      </c>
      <c r="V354">
        <v>44.15</v>
      </c>
      <c r="W354">
        <v>43.53</v>
      </c>
      <c r="X354">
        <v>43.53</v>
      </c>
      <c r="Y354">
        <v>15</v>
      </c>
      <c r="AA354">
        <v>24</v>
      </c>
      <c r="AB354">
        <v>0</v>
      </c>
      <c r="AC354">
        <v>24</v>
      </c>
      <c r="AD354">
        <v>3465</v>
      </c>
      <c r="AE354">
        <v>1650</v>
      </c>
      <c r="AF354">
        <v>0</v>
      </c>
      <c r="AG354">
        <v>17230.650000000001</v>
      </c>
      <c r="AH354">
        <v>17.765999999999998</v>
      </c>
      <c r="AI354">
        <v>0</v>
      </c>
      <c r="AK354">
        <v>17.77</v>
      </c>
      <c r="AQ354" t="s">
        <v>6532</v>
      </c>
      <c r="AR354" s="190">
        <v>43892</v>
      </c>
      <c r="AS354" s="190"/>
      <c r="AT354" s="190">
        <v>43893</v>
      </c>
      <c r="AU354" s="190">
        <v>43893</v>
      </c>
      <c r="AV354" t="s">
        <v>587</v>
      </c>
      <c r="AW354" s="190">
        <v>43893</v>
      </c>
      <c r="AX354" s="190"/>
      <c r="AY354" s="190">
        <v>43893</v>
      </c>
      <c r="AZ354" s="190">
        <v>43893</v>
      </c>
      <c r="BF354" t="s">
        <v>775</v>
      </c>
      <c r="BG354" s="190">
        <v>43894</v>
      </c>
      <c r="BH354" s="190">
        <v>43894</v>
      </c>
      <c r="BI354" s="190">
        <v>43895</v>
      </c>
      <c r="BJ354" s="190">
        <v>43895</v>
      </c>
      <c r="BL354" s="190"/>
      <c r="BM354" s="190"/>
      <c r="BN354" s="190"/>
      <c r="BO354" s="190"/>
      <c r="BU354" t="s">
        <v>490</v>
      </c>
      <c r="BV354" s="190">
        <v>43907</v>
      </c>
      <c r="BX354" s="190">
        <v>43907</v>
      </c>
      <c r="BY354" s="190">
        <v>43906</v>
      </c>
      <c r="CA354" s="190"/>
      <c r="CB354" s="190"/>
      <c r="CC354" s="190"/>
      <c r="CD354" s="190"/>
      <c r="CH354" s="190">
        <v>43909</v>
      </c>
      <c r="CJ354" t="s">
        <v>6684</v>
      </c>
      <c r="CR354" s="190">
        <v>43929</v>
      </c>
      <c r="CT354" t="s">
        <v>775</v>
      </c>
      <c r="CU354" s="190">
        <v>43900</v>
      </c>
      <c r="CW354" s="190">
        <v>43900</v>
      </c>
      <c r="CX354" s="190">
        <v>43900</v>
      </c>
      <c r="DI354" t="str">
        <f t="shared" si="4"/>
        <v>Y</v>
      </c>
      <c r="DJ354" t="str">
        <f>_xlfn.IFNA(VLOOKUP(C354,'Order Lookup'!A:C,3,FALSE),"Other")</f>
        <v>ORDER</v>
      </c>
    </row>
    <row r="355" spans="1:114" x14ac:dyDescent="0.35">
      <c r="A355" t="s">
        <v>1002</v>
      </c>
      <c r="B355">
        <v>2000474601</v>
      </c>
      <c r="C355" t="s">
        <v>895</v>
      </c>
      <c r="D355" t="s">
        <v>1054</v>
      </c>
      <c r="E355" t="s">
        <v>7003</v>
      </c>
      <c r="F355" t="s">
        <v>2221</v>
      </c>
      <c r="G355" s="190">
        <v>43896</v>
      </c>
      <c r="H355">
        <v>43945</v>
      </c>
      <c r="K355" t="s">
        <v>132</v>
      </c>
      <c r="L355" t="s">
        <v>270</v>
      </c>
      <c r="M355" t="s">
        <v>281</v>
      </c>
      <c r="N355" t="s">
        <v>55</v>
      </c>
      <c r="O355" t="s">
        <v>5067</v>
      </c>
      <c r="P355" t="s">
        <v>2226</v>
      </c>
      <c r="Q355" s="190">
        <v>43896</v>
      </c>
      <c r="R355" s="190">
        <v>43899</v>
      </c>
      <c r="T355">
        <v>31982.46</v>
      </c>
      <c r="U355">
        <v>0</v>
      </c>
      <c r="V355">
        <v>9.1</v>
      </c>
      <c r="W355">
        <v>9.49</v>
      </c>
      <c r="X355">
        <v>9.49</v>
      </c>
      <c r="Y355">
        <v>15</v>
      </c>
      <c r="AA355">
        <v>22.5</v>
      </c>
      <c r="AB355">
        <v>0</v>
      </c>
      <c r="AC355">
        <v>22.5</v>
      </c>
      <c r="AD355">
        <v>3465</v>
      </c>
      <c r="AE355">
        <v>1650</v>
      </c>
      <c r="AF355">
        <v>0</v>
      </c>
      <c r="AG355">
        <v>5107.22</v>
      </c>
      <c r="AH355">
        <v>15.968999999999999</v>
      </c>
      <c r="AI355">
        <v>0</v>
      </c>
      <c r="AK355">
        <v>15.97</v>
      </c>
      <c r="AQ355" t="s">
        <v>5798</v>
      </c>
      <c r="AR355">
        <v>43899</v>
      </c>
      <c r="AT355">
        <v>43901</v>
      </c>
      <c r="AU355">
        <v>43900</v>
      </c>
      <c r="AV355" t="s">
        <v>587</v>
      </c>
      <c r="AW355">
        <v>43900</v>
      </c>
      <c r="AY355">
        <v>43900</v>
      </c>
      <c r="AZ355">
        <v>43900</v>
      </c>
      <c r="BF355" t="s">
        <v>1789</v>
      </c>
      <c r="BG355">
        <v>43902</v>
      </c>
      <c r="BH355">
        <v>43901</v>
      </c>
      <c r="BI355">
        <v>43903</v>
      </c>
      <c r="BJ355">
        <v>43903</v>
      </c>
      <c r="BK355" t="s">
        <v>537</v>
      </c>
      <c r="BL355">
        <v>43908</v>
      </c>
      <c r="BM355">
        <v>43908</v>
      </c>
      <c r="BN355">
        <v>43908</v>
      </c>
      <c r="BO355">
        <v>43908</v>
      </c>
      <c r="BU355" t="s">
        <v>490</v>
      </c>
      <c r="BV355" s="190">
        <v>43914</v>
      </c>
      <c r="BX355" s="190">
        <v>43914</v>
      </c>
      <c r="BY355" s="190">
        <v>43913</v>
      </c>
      <c r="BZ355" t="s">
        <v>1789</v>
      </c>
      <c r="CA355" s="190">
        <v>43913</v>
      </c>
      <c r="CB355" s="190">
        <v>43913</v>
      </c>
      <c r="CC355" s="190">
        <v>43913</v>
      </c>
      <c r="CD355" s="190">
        <v>43913</v>
      </c>
      <c r="CH355" s="190">
        <v>43916</v>
      </c>
      <c r="CJ355" t="s">
        <v>587</v>
      </c>
      <c r="CR355" s="190">
        <v>43942</v>
      </c>
      <c r="CT355" t="s">
        <v>1789</v>
      </c>
      <c r="CU355" s="190">
        <v>43913</v>
      </c>
      <c r="CW355" s="190">
        <v>43913</v>
      </c>
      <c r="CX355" s="190">
        <v>43913</v>
      </c>
      <c r="DI355" t="str">
        <f t="shared" si="4"/>
        <v>Y</v>
      </c>
      <c r="DJ355" t="str">
        <f>_xlfn.IFNA(VLOOKUP(C355,'Order Lookup'!A:C,3,FALSE),"Other")</f>
        <v>ORDER</v>
      </c>
    </row>
    <row r="356" spans="1:114" x14ac:dyDescent="0.35">
      <c r="A356" t="s">
        <v>2261</v>
      </c>
      <c r="B356">
        <v>1803714101</v>
      </c>
      <c r="C356" t="s">
        <v>855</v>
      </c>
      <c r="D356" t="s">
        <v>7004</v>
      </c>
      <c r="E356" t="s">
        <v>7005</v>
      </c>
      <c r="F356" t="s">
        <v>2221</v>
      </c>
      <c r="G356" s="190">
        <v>43357</v>
      </c>
      <c r="H356">
        <v>43938</v>
      </c>
      <c r="J356">
        <v>4400146044</v>
      </c>
      <c r="K356" t="s">
        <v>361</v>
      </c>
      <c r="L356" t="s">
        <v>361</v>
      </c>
      <c r="M356" t="s">
        <v>281</v>
      </c>
      <c r="N356" t="s">
        <v>55</v>
      </c>
      <c r="O356" t="s">
        <v>5050</v>
      </c>
      <c r="P356" t="s">
        <v>2226</v>
      </c>
      <c r="Q356">
        <v>43903</v>
      </c>
      <c r="R356">
        <v>43903</v>
      </c>
      <c r="T356">
        <v>535975.49</v>
      </c>
      <c r="U356">
        <v>0</v>
      </c>
      <c r="V356">
        <v>157.51</v>
      </c>
      <c r="W356">
        <v>156.53</v>
      </c>
      <c r="X356">
        <v>156.53</v>
      </c>
      <c r="Y356">
        <v>379.18</v>
      </c>
      <c r="Z356">
        <v>379.18</v>
      </c>
      <c r="AA356">
        <v>543.66999999999996</v>
      </c>
      <c r="AB356">
        <v>0</v>
      </c>
      <c r="AC356">
        <v>543.66999999999996</v>
      </c>
      <c r="AD356">
        <v>128867.29</v>
      </c>
      <c r="AE356">
        <v>63586.14</v>
      </c>
      <c r="AF356">
        <v>0</v>
      </c>
      <c r="AG356">
        <v>135431.41</v>
      </c>
      <c r="AH356">
        <v>25.268000000000001</v>
      </c>
      <c r="AI356">
        <v>0</v>
      </c>
      <c r="AK356">
        <v>19.5</v>
      </c>
      <c r="AQ356" t="s">
        <v>838</v>
      </c>
      <c r="AR356">
        <v>43838</v>
      </c>
      <c r="AS356">
        <v>43838</v>
      </c>
      <c r="AT356">
        <v>43854</v>
      </c>
      <c r="AU356">
        <v>43852</v>
      </c>
      <c r="AV356" t="s">
        <v>1543</v>
      </c>
      <c r="AW356">
        <v>43613</v>
      </c>
      <c r="AX356">
        <v>43613</v>
      </c>
      <c r="AY356">
        <v>43614</v>
      </c>
      <c r="BA356" t="s">
        <v>1098</v>
      </c>
      <c r="BB356">
        <v>43864</v>
      </c>
      <c r="BC356">
        <v>43864</v>
      </c>
      <c r="BD356">
        <v>43866</v>
      </c>
      <c r="BE356">
        <v>43866</v>
      </c>
      <c r="BF356" t="s">
        <v>617</v>
      </c>
      <c r="BG356">
        <v>43865</v>
      </c>
      <c r="BH356">
        <v>43865</v>
      </c>
      <c r="BI356">
        <v>43880</v>
      </c>
      <c r="BJ356">
        <v>43880</v>
      </c>
      <c r="BK356" t="s">
        <v>537</v>
      </c>
      <c r="BL356">
        <v>43885</v>
      </c>
      <c r="BM356">
        <v>43885</v>
      </c>
      <c r="BN356">
        <v>43889</v>
      </c>
      <c r="BO356">
        <v>43889</v>
      </c>
      <c r="BU356" t="s">
        <v>490</v>
      </c>
      <c r="BV356" s="190">
        <v>43896</v>
      </c>
      <c r="BX356" s="190">
        <v>43907</v>
      </c>
      <c r="BY356" s="190">
        <v>43906</v>
      </c>
      <c r="BZ356" t="s">
        <v>617</v>
      </c>
      <c r="CA356">
        <v>43895</v>
      </c>
      <c r="CB356">
        <v>43900</v>
      </c>
      <c r="CC356">
        <v>43895</v>
      </c>
      <c r="CD356">
        <v>43900</v>
      </c>
      <c r="CH356" s="190">
        <v>43909</v>
      </c>
      <c r="CJ356" t="s">
        <v>1543</v>
      </c>
      <c r="CR356" s="190">
        <v>43934</v>
      </c>
      <c r="CS356" s="190"/>
      <c r="CT356" t="s">
        <v>617</v>
      </c>
      <c r="CU356" s="190">
        <v>43895</v>
      </c>
      <c r="CW356" s="190">
        <v>43895</v>
      </c>
      <c r="CX356" s="190">
        <v>43900</v>
      </c>
      <c r="CY356" t="s">
        <v>1073</v>
      </c>
      <c r="CZ356">
        <v>43388</v>
      </c>
      <c r="DA356">
        <v>43388</v>
      </c>
      <c r="DB356">
        <v>43392</v>
      </c>
      <c r="DC356">
        <v>43392</v>
      </c>
      <c r="DI356" t="str">
        <f t="shared" si="4"/>
        <v>N</v>
      </c>
      <c r="DJ356" t="str">
        <f>_xlfn.IFNA(VLOOKUP(C356,'Order Lookup'!A:C,3,FALSE),"Other")</f>
        <v>ORDER</v>
      </c>
    </row>
    <row r="357" spans="1:114" x14ac:dyDescent="0.35">
      <c r="A357" t="s">
        <v>2263</v>
      </c>
      <c r="B357">
        <v>1900682401</v>
      </c>
      <c r="C357" t="s">
        <v>855</v>
      </c>
      <c r="D357" t="s">
        <v>1076</v>
      </c>
      <c r="E357" t="s">
        <v>7006</v>
      </c>
      <c r="F357" t="s">
        <v>2221</v>
      </c>
      <c r="G357" s="190">
        <v>43627</v>
      </c>
      <c r="H357">
        <v>43938</v>
      </c>
      <c r="J357">
        <v>29055</v>
      </c>
      <c r="K357" t="s">
        <v>361</v>
      </c>
      <c r="L357" t="s">
        <v>361</v>
      </c>
      <c r="M357" t="s">
        <v>281</v>
      </c>
      <c r="N357" t="s">
        <v>55</v>
      </c>
      <c r="O357" t="s">
        <v>5050</v>
      </c>
      <c r="P357" t="s">
        <v>2226</v>
      </c>
      <c r="Q357">
        <v>43733</v>
      </c>
      <c r="R357">
        <v>43734</v>
      </c>
      <c r="T357">
        <v>45515.040000000001</v>
      </c>
      <c r="U357">
        <v>0</v>
      </c>
      <c r="V357">
        <v>10.31</v>
      </c>
      <c r="W357">
        <v>11.6</v>
      </c>
      <c r="X357">
        <v>11.6</v>
      </c>
      <c r="Y357">
        <v>65.63</v>
      </c>
      <c r="AA357">
        <v>208.9</v>
      </c>
      <c r="AB357">
        <v>0</v>
      </c>
      <c r="AC357">
        <v>208.9</v>
      </c>
      <c r="AD357">
        <v>15162.11</v>
      </c>
      <c r="AE357">
        <v>7220.05</v>
      </c>
      <c r="AF357">
        <v>0</v>
      </c>
      <c r="AG357">
        <v>12061.07</v>
      </c>
      <c r="AH357">
        <v>26.498999999999999</v>
      </c>
      <c r="AI357">
        <v>0</v>
      </c>
      <c r="AK357">
        <v>20.9</v>
      </c>
      <c r="AQ357" t="s">
        <v>5863</v>
      </c>
      <c r="AR357">
        <v>43721</v>
      </c>
      <c r="AS357">
        <v>43721</v>
      </c>
      <c r="AT357">
        <v>43724</v>
      </c>
      <c r="AU357">
        <v>43881</v>
      </c>
      <c r="AV357" t="s">
        <v>821</v>
      </c>
      <c r="AW357">
        <v>43881</v>
      </c>
      <c r="AX357">
        <v>43881</v>
      </c>
      <c r="AY357">
        <v>43882</v>
      </c>
      <c r="AZ357">
        <v>43726</v>
      </c>
      <c r="BA357" t="s">
        <v>1098</v>
      </c>
      <c r="BB357">
        <v>43892</v>
      </c>
      <c r="BD357">
        <v>43892</v>
      </c>
      <c r="BF357" t="s">
        <v>596</v>
      </c>
      <c r="BG357">
        <v>43892</v>
      </c>
      <c r="BH357">
        <v>43894</v>
      </c>
      <c r="BI357">
        <v>43896</v>
      </c>
      <c r="BJ357">
        <v>43896</v>
      </c>
      <c r="BK357" t="s">
        <v>5793</v>
      </c>
      <c r="BL357">
        <v>43899</v>
      </c>
      <c r="BM357">
        <v>43899</v>
      </c>
      <c r="BN357">
        <v>43900</v>
      </c>
      <c r="BO357">
        <v>43900</v>
      </c>
      <c r="BU357" t="s">
        <v>490</v>
      </c>
      <c r="BV357" s="190">
        <v>43910</v>
      </c>
      <c r="BX357" s="190">
        <v>43910</v>
      </c>
      <c r="BY357" s="190">
        <v>43910</v>
      </c>
      <c r="BZ357" t="s">
        <v>596</v>
      </c>
      <c r="CA357">
        <v>43909</v>
      </c>
      <c r="CC357">
        <v>43909</v>
      </c>
      <c r="CD357">
        <v>43741</v>
      </c>
      <c r="CH357" s="190">
        <v>43915</v>
      </c>
      <c r="CJ357" t="s">
        <v>1085</v>
      </c>
      <c r="CR357" s="190">
        <v>43935</v>
      </c>
      <c r="CS357" s="190"/>
      <c r="CT357" t="s">
        <v>596</v>
      </c>
      <c r="CU357" s="190">
        <v>43909</v>
      </c>
      <c r="CW357" s="190">
        <v>43909</v>
      </c>
      <c r="CX357" s="190">
        <v>43909</v>
      </c>
      <c r="CY357" t="s">
        <v>1098</v>
      </c>
      <c r="CZ357">
        <v>43655</v>
      </c>
      <c r="DA357">
        <v>43655</v>
      </c>
      <c r="DB357">
        <v>43657</v>
      </c>
      <c r="DC357">
        <v>43657</v>
      </c>
      <c r="DI357" t="str">
        <f t="shared" si="4"/>
        <v>Y</v>
      </c>
      <c r="DJ357" t="str">
        <f>_xlfn.IFNA(VLOOKUP(C357,'Order Lookup'!A:C,3,FALSE),"Other")</f>
        <v>ORDER</v>
      </c>
    </row>
    <row r="358" spans="1:114" x14ac:dyDescent="0.35">
      <c r="A358" t="s">
        <v>2263</v>
      </c>
      <c r="B358">
        <v>1900682402</v>
      </c>
      <c r="C358" t="s">
        <v>855</v>
      </c>
      <c r="D358" t="s">
        <v>1076</v>
      </c>
      <c r="E358" t="s">
        <v>7007</v>
      </c>
      <c r="F358" t="s">
        <v>2073</v>
      </c>
      <c r="G358" s="190">
        <v>43865</v>
      </c>
      <c r="H358">
        <v>43976</v>
      </c>
      <c r="J358">
        <v>29055</v>
      </c>
      <c r="K358" t="s">
        <v>361</v>
      </c>
      <c r="L358" t="s">
        <v>361</v>
      </c>
      <c r="M358" t="s">
        <v>281</v>
      </c>
      <c r="N358" t="s">
        <v>55</v>
      </c>
      <c r="O358" t="s">
        <v>5050</v>
      </c>
      <c r="P358" t="s">
        <v>2226</v>
      </c>
      <c r="Q358">
        <v>43867</v>
      </c>
      <c r="R358">
        <v>43867</v>
      </c>
      <c r="T358">
        <v>40697.040000000001</v>
      </c>
      <c r="U358">
        <v>0</v>
      </c>
      <c r="V358">
        <v>10.81</v>
      </c>
      <c r="W358">
        <v>0</v>
      </c>
      <c r="X358">
        <v>0</v>
      </c>
      <c r="Y358">
        <v>8</v>
      </c>
      <c r="AA358">
        <v>17</v>
      </c>
      <c r="AB358">
        <v>3.25</v>
      </c>
      <c r="AC358">
        <v>20.25</v>
      </c>
      <c r="AD358">
        <v>20490.52</v>
      </c>
      <c r="AE358">
        <v>1200</v>
      </c>
      <c r="AF358">
        <v>0</v>
      </c>
      <c r="AG358">
        <v>13048.45</v>
      </c>
      <c r="AH358">
        <v>32.061999999999998</v>
      </c>
      <c r="AI358">
        <v>0</v>
      </c>
      <c r="AK358">
        <v>0</v>
      </c>
      <c r="AQ358" t="s">
        <v>5863</v>
      </c>
      <c r="AV358" t="s">
        <v>821</v>
      </c>
      <c r="BF358" t="s">
        <v>596</v>
      </c>
      <c r="BG358" s="190">
        <v>43910</v>
      </c>
      <c r="BH358" s="190">
        <v>43892</v>
      </c>
      <c r="BI358" s="190">
        <v>43910</v>
      </c>
      <c r="BJ358" s="190">
        <v>43896</v>
      </c>
      <c r="BU358" t="s">
        <v>490</v>
      </c>
      <c r="BV358" s="190">
        <v>43942</v>
      </c>
      <c r="BX358" s="190">
        <v>43942</v>
      </c>
      <c r="BY358" s="190"/>
      <c r="BZ358" t="s">
        <v>596</v>
      </c>
      <c r="CA358" s="190">
        <v>43915</v>
      </c>
      <c r="CB358" s="190">
        <v>43915</v>
      </c>
      <c r="CC358" s="190">
        <v>43915</v>
      </c>
      <c r="CD358" s="190">
        <v>43915</v>
      </c>
      <c r="CH358" s="190"/>
      <c r="CJ358" t="s">
        <v>1085</v>
      </c>
      <c r="CR358" s="190">
        <v>43973</v>
      </c>
      <c r="CS358" s="190"/>
      <c r="CT358" t="s">
        <v>596</v>
      </c>
      <c r="CU358" s="190">
        <v>43915</v>
      </c>
      <c r="CW358" s="190">
        <v>43915</v>
      </c>
      <c r="CX358" s="190">
        <v>43915</v>
      </c>
      <c r="CY358" t="s">
        <v>1098</v>
      </c>
      <c r="DI358" t="str">
        <f t="shared" si="4"/>
        <v>Y</v>
      </c>
      <c r="DJ358" t="str">
        <f>_xlfn.IFNA(VLOOKUP(C358,'Order Lookup'!A:C,3,FALSE),"Other")</f>
        <v>ORDER</v>
      </c>
    </row>
    <row r="359" spans="1:114" x14ac:dyDescent="0.35">
      <c r="A359" t="s">
        <v>857</v>
      </c>
      <c r="B359">
        <v>2000424501</v>
      </c>
      <c r="C359" t="s">
        <v>895</v>
      </c>
      <c r="D359" t="s">
        <v>4602</v>
      </c>
      <c r="E359" t="s">
        <v>7008</v>
      </c>
      <c r="F359" t="s">
        <v>2221</v>
      </c>
      <c r="G359" s="190">
        <v>43889</v>
      </c>
      <c r="H359" s="190">
        <v>43924</v>
      </c>
      <c r="K359" t="s">
        <v>132</v>
      </c>
      <c r="L359" t="s">
        <v>281</v>
      </c>
      <c r="M359" t="s">
        <v>281</v>
      </c>
      <c r="N359" t="s">
        <v>55</v>
      </c>
      <c r="O359" t="s">
        <v>5050</v>
      </c>
      <c r="Q359" s="190">
        <v>43892</v>
      </c>
      <c r="R359" s="190">
        <v>43893</v>
      </c>
      <c r="T359">
        <v>18502.060000000001</v>
      </c>
      <c r="U359">
        <v>0</v>
      </c>
      <c r="V359">
        <v>4.76</v>
      </c>
      <c r="W359">
        <v>4.76</v>
      </c>
      <c r="X359">
        <v>4.76</v>
      </c>
      <c r="Y359">
        <v>15</v>
      </c>
      <c r="AA359">
        <v>16</v>
      </c>
      <c r="AB359">
        <v>3</v>
      </c>
      <c r="AC359">
        <v>19</v>
      </c>
      <c r="AD359">
        <v>3465</v>
      </c>
      <c r="AE359">
        <v>1650</v>
      </c>
      <c r="AF359">
        <v>0</v>
      </c>
      <c r="AG359">
        <v>2738.96</v>
      </c>
      <c r="AH359">
        <v>14.804</v>
      </c>
      <c r="AI359">
        <v>0</v>
      </c>
      <c r="AK359">
        <v>14.8</v>
      </c>
      <c r="AQ359" t="s">
        <v>522</v>
      </c>
      <c r="AR359" s="190">
        <v>43895</v>
      </c>
      <c r="AS359" s="190">
        <v>43895</v>
      </c>
      <c r="AT359" s="190">
        <v>43896</v>
      </c>
      <c r="AU359">
        <v>43896</v>
      </c>
      <c r="AV359" t="s">
        <v>6686</v>
      </c>
      <c r="AW359" s="190">
        <v>43896</v>
      </c>
      <c r="AX359" s="190"/>
      <c r="AY359" s="190">
        <v>43896</v>
      </c>
      <c r="AZ359" s="190"/>
      <c r="BB359" s="190"/>
      <c r="BC359" s="190"/>
      <c r="BD359" s="190"/>
      <c r="BE359" s="190"/>
      <c r="BF359" t="s">
        <v>622</v>
      </c>
      <c r="BG359" s="190">
        <v>43899</v>
      </c>
      <c r="BH359" s="190">
        <v>43899</v>
      </c>
      <c r="BI359" s="190">
        <v>43899</v>
      </c>
      <c r="BJ359" s="190">
        <v>43899</v>
      </c>
      <c r="BL359" s="190"/>
      <c r="BM359" s="190"/>
      <c r="BN359" s="190"/>
      <c r="BO359" s="190"/>
      <c r="BU359" t="s">
        <v>490</v>
      </c>
      <c r="BV359" s="190">
        <v>43906</v>
      </c>
      <c r="BX359" s="190">
        <v>43906</v>
      </c>
      <c r="BY359" s="190">
        <v>43906</v>
      </c>
      <c r="BZ359" t="s">
        <v>622</v>
      </c>
      <c r="CA359" s="190">
        <v>43903</v>
      </c>
      <c r="CB359" s="190">
        <v>43902</v>
      </c>
      <c r="CC359" s="190">
        <v>43903</v>
      </c>
      <c r="CD359" s="190">
        <v>43902</v>
      </c>
      <c r="CH359" s="190">
        <v>43909</v>
      </c>
      <c r="CR359" s="190">
        <v>43927</v>
      </c>
      <c r="CT359" t="s">
        <v>622</v>
      </c>
      <c r="CU359" s="190">
        <v>43903</v>
      </c>
      <c r="CW359" s="190">
        <v>43903</v>
      </c>
      <c r="CX359" s="190">
        <v>43902</v>
      </c>
      <c r="CZ359" s="190"/>
      <c r="DA359" s="190"/>
      <c r="DB359" s="190"/>
      <c r="DC359" s="190"/>
      <c r="DI359" t="str">
        <f t="shared" si="4"/>
        <v>Y</v>
      </c>
      <c r="DJ359" t="str">
        <f>_xlfn.IFNA(VLOOKUP(C359,'Order Lookup'!A:C,3,FALSE),"Other")</f>
        <v>ORDER</v>
      </c>
    </row>
    <row r="360" spans="1:114" x14ac:dyDescent="0.35">
      <c r="A360" t="s">
        <v>2261</v>
      </c>
      <c r="B360">
        <v>1803714106</v>
      </c>
      <c r="C360" t="s">
        <v>855</v>
      </c>
      <c r="D360" t="s">
        <v>7004</v>
      </c>
      <c r="E360" t="s">
        <v>7005</v>
      </c>
      <c r="F360" t="s">
        <v>2221</v>
      </c>
      <c r="G360" s="190">
        <v>43910</v>
      </c>
      <c r="H360" s="190">
        <v>43937</v>
      </c>
      <c r="J360">
        <v>4400146044</v>
      </c>
      <c r="K360" t="s">
        <v>361</v>
      </c>
      <c r="L360" t="s">
        <v>361</v>
      </c>
      <c r="M360" t="s">
        <v>281</v>
      </c>
      <c r="N360" t="s">
        <v>55</v>
      </c>
      <c r="O360" t="s">
        <v>5050</v>
      </c>
      <c r="Q360" s="190">
        <v>43915</v>
      </c>
      <c r="R360" s="190">
        <v>43916</v>
      </c>
      <c r="T360">
        <v>1</v>
      </c>
      <c r="U360">
        <v>0</v>
      </c>
      <c r="V360">
        <v>0</v>
      </c>
      <c r="W360">
        <v>1.0900000000000001</v>
      </c>
      <c r="X360">
        <v>1.0900000000000001</v>
      </c>
      <c r="Y360">
        <v>0</v>
      </c>
      <c r="AA360">
        <v>0</v>
      </c>
      <c r="AB360">
        <v>0</v>
      </c>
      <c r="AC360">
        <v>0</v>
      </c>
      <c r="AF360">
        <v>0</v>
      </c>
      <c r="AG360">
        <v>0</v>
      </c>
      <c r="AI360">
        <v>0</v>
      </c>
      <c r="AK360">
        <v>0</v>
      </c>
      <c r="AQ360" t="s">
        <v>838</v>
      </c>
      <c r="AR360" s="190"/>
      <c r="AS360" s="190"/>
      <c r="AT360" s="190"/>
      <c r="AU360" s="190"/>
      <c r="AV360" t="s">
        <v>1543</v>
      </c>
      <c r="AW360" s="190"/>
      <c r="AX360" s="190"/>
      <c r="AY360" s="190"/>
      <c r="AZ360" s="190"/>
      <c r="BB360" s="190"/>
      <c r="BC360" s="190"/>
      <c r="BD360" s="190"/>
      <c r="BE360" s="190"/>
      <c r="BF360" t="s">
        <v>617</v>
      </c>
      <c r="BG360" s="190">
        <v>43915</v>
      </c>
      <c r="BH360" s="190">
        <v>43915</v>
      </c>
      <c r="BI360" s="190">
        <v>43915</v>
      </c>
      <c r="BJ360" s="190">
        <v>43915</v>
      </c>
      <c r="BL360" s="190"/>
      <c r="BM360" s="190"/>
      <c r="BN360" s="190"/>
      <c r="BO360" s="190"/>
      <c r="BU360" t="s">
        <v>490</v>
      </c>
      <c r="BV360" s="190">
        <v>43916</v>
      </c>
      <c r="BX360" s="190">
        <v>43916</v>
      </c>
      <c r="BY360" s="190">
        <v>43916</v>
      </c>
      <c r="CA360" s="190"/>
      <c r="CC360" s="190"/>
      <c r="CD360" s="190"/>
      <c r="CH360" s="190"/>
      <c r="CJ360" t="s">
        <v>1543</v>
      </c>
      <c r="CR360" s="190">
        <v>43937</v>
      </c>
      <c r="CT360" t="s">
        <v>617</v>
      </c>
      <c r="CU360" s="190">
        <v>43915</v>
      </c>
      <c r="CW360" s="190">
        <v>43915</v>
      </c>
      <c r="CX360" s="190">
        <v>43915</v>
      </c>
      <c r="CY360" t="s">
        <v>1073</v>
      </c>
      <c r="CZ360" s="190"/>
      <c r="DA360" s="190"/>
      <c r="DB360" s="190"/>
      <c r="DC360" s="190"/>
      <c r="DI360" t="str">
        <f t="shared" si="4"/>
        <v>Y</v>
      </c>
      <c r="DJ360" t="str">
        <f>_xlfn.IFNA(VLOOKUP(C360,'Order Lookup'!A:C,3,FALSE),"Other")</f>
        <v>ORDER</v>
      </c>
    </row>
    <row r="361" spans="1:114" x14ac:dyDescent="0.35">
      <c r="A361" t="s">
        <v>2261</v>
      </c>
      <c r="B361">
        <v>1803714201</v>
      </c>
      <c r="C361" t="s">
        <v>855</v>
      </c>
      <c r="D361" t="s">
        <v>7004</v>
      </c>
      <c r="E361" t="s">
        <v>7009</v>
      </c>
      <c r="F361" t="s">
        <v>2221</v>
      </c>
      <c r="G361" s="190">
        <v>43343</v>
      </c>
      <c r="H361" s="190">
        <v>43930</v>
      </c>
      <c r="J361">
        <v>4400146044</v>
      </c>
      <c r="K361" t="s">
        <v>361</v>
      </c>
      <c r="L361" t="s">
        <v>361</v>
      </c>
      <c r="M361" t="s">
        <v>281</v>
      </c>
      <c r="N361" t="s">
        <v>55</v>
      </c>
      <c r="O361" t="s">
        <v>5053</v>
      </c>
      <c r="P361" t="s">
        <v>2226</v>
      </c>
      <c r="Q361" s="190">
        <v>43903</v>
      </c>
      <c r="R361" s="190">
        <v>43903</v>
      </c>
      <c r="T361">
        <v>281485.19</v>
      </c>
      <c r="U361">
        <v>0</v>
      </c>
      <c r="V361">
        <v>67.95</v>
      </c>
      <c r="W361">
        <v>73.3</v>
      </c>
      <c r="X361">
        <v>73.3</v>
      </c>
      <c r="Y361">
        <v>378.85</v>
      </c>
      <c r="Z361">
        <v>172.9</v>
      </c>
      <c r="AA361">
        <v>531.58000000000004</v>
      </c>
      <c r="AB361">
        <v>19.75</v>
      </c>
      <c r="AC361">
        <v>551.33000000000004</v>
      </c>
      <c r="AD361">
        <v>79696.679999999993</v>
      </c>
      <c r="AE361">
        <v>47080.65</v>
      </c>
      <c r="AF361">
        <v>0</v>
      </c>
      <c r="AG361">
        <v>65833.740000000005</v>
      </c>
      <c r="AH361">
        <v>23.388000000000002</v>
      </c>
      <c r="AI361">
        <v>0</v>
      </c>
      <c r="AK361">
        <v>18.5</v>
      </c>
      <c r="AQ361" t="s">
        <v>838</v>
      </c>
      <c r="AR361" s="190">
        <v>43857</v>
      </c>
      <c r="AS361" s="190">
        <v>43857</v>
      </c>
      <c r="AT361" s="190">
        <v>43861</v>
      </c>
      <c r="AU361" s="190">
        <v>43857</v>
      </c>
      <c r="AV361" t="s">
        <v>1543</v>
      </c>
      <c r="AW361" s="190">
        <v>43836</v>
      </c>
      <c r="AX361" s="190">
        <v>43836</v>
      </c>
      <c r="AY361" s="190">
        <v>43837</v>
      </c>
      <c r="AZ361" s="190"/>
      <c r="BA361" t="s">
        <v>1098</v>
      </c>
      <c r="BB361">
        <v>43873</v>
      </c>
      <c r="BC361">
        <v>43873</v>
      </c>
      <c r="BD361">
        <v>43873</v>
      </c>
      <c r="BE361">
        <v>43874</v>
      </c>
      <c r="BF361" t="s">
        <v>770</v>
      </c>
      <c r="BG361" s="190">
        <v>43867</v>
      </c>
      <c r="BH361" s="190">
        <v>43867</v>
      </c>
      <c r="BI361" s="190">
        <v>43882</v>
      </c>
      <c r="BJ361" s="190">
        <v>43882</v>
      </c>
      <c r="BK361" t="s">
        <v>534</v>
      </c>
      <c r="BL361">
        <v>43885</v>
      </c>
      <c r="BM361">
        <v>43885</v>
      </c>
      <c r="BN361">
        <v>43889</v>
      </c>
      <c r="BO361">
        <v>43889</v>
      </c>
      <c r="BU361" t="s">
        <v>490</v>
      </c>
      <c r="BV361" s="190">
        <v>43901</v>
      </c>
      <c r="BX361" s="190">
        <v>43908</v>
      </c>
      <c r="BY361" s="190">
        <v>43903</v>
      </c>
      <c r="BZ361" t="s">
        <v>770</v>
      </c>
      <c r="CA361" s="190">
        <v>43900</v>
      </c>
      <c r="CB361" s="190">
        <v>43900</v>
      </c>
      <c r="CC361" s="190">
        <v>43900</v>
      </c>
      <c r="CD361" s="190">
        <v>43900</v>
      </c>
      <c r="CH361" s="190">
        <v>43908</v>
      </c>
      <c r="CJ361" t="s">
        <v>1543</v>
      </c>
      <c r="CR361" s="190">
        <v>43934</v>
      </c>
      <c r="CT361" t="s">
        <v>770</v>
      </c>
      <c r="CU361" s="190">
        <v>43900</v>
      </c>
      <c r="CW361" s="190">
        <v>43900</v>
      </c>
      <c r="CX361" s="190">
        <v>43900</v>
      </c>
      <c r="CY361" t="s">
        <v>1056</v>
      </c>
      <c r="CZ361">
        <v>43592</v>
      </c>
      <c r="DA361">
        <v>43592</v>
      </c>
      <c r="DB361">
        <v>43594</v>
      </c>
      <c r="DC361">
        <v>43594</v>
      </c>
      <c r="DI361" t="str">
        <f t="shared" si="4"/>
        <v>Y</v>
      </c>
      <c r="DJ361" t="str">
        <f>_xlfn.IFNA(VLOOKUP(C361,'Order Lookup'!A:C,3,FALSE),"Other")</f>
        <v>ORDER</v>
      </c>
    </row>
    <row r="362" spans="1:114" x14ac:dyDescent="0.35">
      <c r="A362" t="s">
        <v>1002</v>
      </c>
      <c r="B362">
        <v>1900854504</v>
      </c>
      <c r="C362" t="s">
        <v>859</v>
      </c>
      <c r="D362" t="s">
        <v>1100</v>
      </c>
      <c r="E362" t="s">
        <v>6688</v>
      </c>
      <c r="F362" t="s">
        <v>2224</v>
      </c>
      <c r="G362" s="190">
        <v>43888</v>
      </c>
      <c r="H362" s="190"/>
      <c r="J362" t="s">
        <v>6689</v>
      </c>
      <c r="K362" t="s">
        <v>132</v>
      </c>
      <c r="L362" t="s">
        <v>281</v>
      </c>
      <c r="M362" t="s">
        <v>281</v>
      </c>
      <c r="N362" t="s">
        <v>55</v>
      </c>
      <c r="O362" t="s">
        <v>5053</v>
      </c>
      <c r="Q362" s="190"/>
      <c r="R362" s="190"/>
      <c r="S362">
        <v>43912</v>
      </c>
      <c r="T362">
        <v>0</v>
      </c>
      <c r="U362">
        <v>0</v>
      </c>
      <c r="V362">
        <v>0.31</v>
      </c>
      <c r="W362">
        <v>0.31</v>
      </c>
      <c r="X362">
        <v>0.31</v>
      </c>
      <c r="Y362">
        <v>0</v>
      </c>
      <c r="AA362">
        <v>0</v>
      </c>
      <c r="AB362">
        <v>0</v>
      </c>
      <c r="AC362">
        <v>0</v>
      </c>
      <c r="AF362">
        <v>0</v>
      </c>
      <c r="AG362">
        <v>-744.16</v>
      </c>
      <c r="AI362">
        <v>-927.37</v>
      </c>
      <c r="AK362">
        <v>0</v>
      </c>
      <c r="AQ362" t="s">
        <v>522</v>
      </c>
      <c r="AR362" s="190"/>
      <c r="AS362" s="190"/>
      <c r="AT362" s="190"/>
      <c r="AU362" s="190"/>
      <c r="AV362" t="s">
        <v>1891</v>
      </c>
      <c r="AW362" s="190"/>
      <c r="AX362" s="190"/>
      <c r="AY362" s="190"/>
      <c r="AZ362" s="190"/>
      <c r="BF362" t="s">
        <v>534</v>
      </c>
      <c r="BG362" s="190">
        <v>43888</v>
      </c>
      <c r="BH362" s="190">
        <v>43888</v>
      </c>
      <c r="BI362" s="190">
        <v>43888</v>
      </c>
      <c r="BJ362" s="190">
        <v>43888</v>
      </c>
      <c r="BL362" s="190"/>
      <c r="BM362" s="190"/>
      <c r="BN362" s="190"/>
      <c r="BO362" s="190"/>
      <c r="BU362" t="s">
        <v>490</v>
      </c>
      <c r="BV362" s="190">
        <v>43888</v>
      </c>
      <c r="BX362" s="190">
        <v>43888</v>
      </c>
      <c r="BY362" s="190">
        <v>43888</v>
      </c>
      <c r="CA362" s="190"/>
      <c r="CB362" s="190"/>
      <c r="CC362" s="190"/>
      <c r="CD362" s="190"/>
      <c r="CH362" s="190">
        <v>43892</v>
      </c>
      <c r="CJ362" t="s">
        <v>6684</v>
      </c>
      <c r="CR362" s="190">
        <v>43893</v>
      </c>
      <c r="CS362">
        <v>43894</v>
      </c>
      <c r="CT362" t="s">
        <v>534</v>
      </c>
      <c r="CU362" s="190">
        <v>43888</v>
      </c>
      <c r="CW362" s="190">
        <v>43888</v>
      </c>
      <c r="CX362" s="190">
        <v>43888</v>
      </c>
      <c r="DI362" t="str">
        <f t="shared" si="4"/>
        <v>Y</v>
      </c>
      <c r="DJ362" t="str">
        <f>_xlfn.IFNA(VLOOKUP(C362,'Order Lookup'!A:C,3,FALSE),"Other")</f>
        <v>Other</v>
      </c>
    </row>
    <row r="363" spans="1:114" x14ac:dyDescent="0.35">
      <c r="A363" t="s">
        <v>857</v>
      </c>
      <c r="B363">
        <v>1902515601</v>
      </c>
      <c r="C363" t="s">
        <v>895</v>
      </c>
      <c r="D363" t="s">
        <v>4602</v>
      </c>
      <c r="E363" t="s">
        <v>7010</v>
      </c>
      <c r="F363" t="s">
        <v>2221</v>
      </c>
      <c r="G363" s="190">
        <v>43893</v>
      </c>
      <c r="H363" s="190">
        <v>43934</v>
      </c>
      <c r="J363">
        <v>219026</v>
      </c>
      <c r="K363" t="s">
        <v>132</v>
      </c>
      <c r="L363" t="s">
        <v>270</v>
      </c>
      <c r="M363" t="s">
        <v>281</v>
      </c>
      <c r="N363" t="s">
        <v>55</v>
      </c>
      <c r="O363" t="s">
        <v>5053</v>
      </c>
      <c r="Q363" s="190">
        <v>43894</v>
      </c>
      <c r="R363" s="190">
        <v>43894</v>
      </c>
      <c r="T363">
        <v>55486.11</v>
      </c>
      <c r="U363">
        <v>0</v>
      </c>
      <c r="V363">
        <v>19.05</v>
      </c>
      <c r="W363">
        <v>19.71</v>
      </c>
      <c r="X363">
        <v>19.71</v>
      </c>
      <c r="Y363">
        <v>15</v>
      </c>
      <c r="AA363">
        <v>9.5</v>
      </c>
      <c r="AB363">
        <v>3</v>
      </c>
      <c r="AC363">
        <v>12.5</v>
      </c>
      <c r="AD363">
        <v>3465</v>
      </c>
      <c r="AE363">
        <v>1650</v>
      </c>
      <c r="AF363">
        <v>0</v>
      </c>
      <c r="AG363">
        <v>8578.9500000000007</v>
      </c>
      <c r="AH363">
        <v>15.461</v>
      </c>
      <c r="AI363">
        <v>0</v>
      </c>
      <c r="AK363">
        <v>15.46</v>
      </c>
      <c r="AQ363" t="s">
        <v>587</v>
      </c>
      <c r="AR363">
        <v>43894</v>
      </c>
      <c r="AT363">
        <v>43894</v>
      </c>
      <c r="AU363">
        <v>43894</v>
      </c>
      <c r="AV363" t="s">
        <v>861</v>
      </c>
      <c r="AW363">
        <v>43894</v>
      </c>
      <c r="AX363">
        <v>43894</v>
      </c>
      <c r="AY363">
        <v>43894</v>
      </c>
      <c r="AZ363">
        <v>43894</v>
      </c>
      <c r="BF363" t="s">
        <v>534</v>
      </c>
      <c r="BG363" s="190">
        <v>43899</v>
      </c>
      <c r="BH363" s="190"/>
      <c r="BI363" s="190">
        <v>43900</v>
      </c>
      <c r="BJ363" s="190">
        <v>43900</v>
      </c>
      <c r="BU363" t="s">
        <v>490</v>
      </c>
      <c r="BV363" s="190">
        <v>43906</v>
      </c>
      <c r="BX363" s="190">
        <v>43906</v>
      </c>
      <c r="BY363" s="190">
        <v>43906</v>
      </c>
      <c r="BZ363" t="s">
        <v>534</v>
      </c>
      <c r="CA363">
        <v>43902</v>
      </c>
      <c r="CB363">
        <v>43902</v>
      </c>
      <c r="CC363">
        <v>43902</v>
      </c>
      <c r="CD363">
        <v>43902</v>
      </c>
      <c r="CH363" s="190">
        <v>43909</v>
      </c>
      <c r="CJ363" t="s">
        <v>2244</v>
      </c>
      <c r="CR363" s="190">
        <v>43934</v>
      </c>
      <c r="CT363" t="s">
        <v>534</v>
      </c>
      <c r="CU363" s="190">
        <v>43903</v>
      </c>
      <c r="CW363" s="190">
        <v>43903</v>
      </c>
      <c r="CX363" s="190">
        <v>43902</v>
      </c>
      <c r="DI363" t="str">
        <f t="shared" ref="DI363:DI426" si="5">IF(CX363&gt;CW363,"N","Y")</f>
        <v>Y</v>
      </c>
      <c r="DJ363" t="str">
        <f>_xlfn.IFNA(VLOOKUP(C363,'Order Lookup'!A:C,3,FALSE),"Other")</f>
        <v>ORDER</v>
      </c>
    </row>
    <row r="364" spans="1:114" x14ac:dyDescent="0.35">
      <c r="A364" t="s">
        <v>857</v>
      </c>
      <c r="B364">
        <v>2000296601</v>
      </c>
      <c r="C364" t="s">
        <v>895</v>
      </c>
      <c r="D364" t="s">
        <v>6691</v>
      </c>
      <c r="E364" t="s">
        <v>7011</v>
      </c>
      <c r="F364" t="s">
        <v>2073</v>
      </c>
      <c r="G364" s="190">
        <v>43894</v>
      </c>
      <c r="H364" s="190">
        <v>44049</v>
      </c>
      <c r="J364" t="s">
        <v>7012</v>
      </c>
      <c r="K364" t="s">
        <v>132</v>
      </c>
      <c r="L364" t="s">
        <v>270</v>
      </c>
      <c r="M364" t="s">
        <v>281</v>
      </c>
      <c r="N364" t="s">
        <v>55</v>
      </c>
      <c r="O364" t="s">
        <v>5053</v>
      </c>
      <c r="P364" t="s">
        <v>5856</v>
      </c>
      <c r="Q364" s="190">
        <v>43895</v>
      </c>
      <c r="R364" s="190">
        <v>43895</v>
      </c>
      <c r="T364">
        <v>32712.78</v>
      </c>
      <c r="U364">
        <v>0</v>
      </c>
      <c r="V364">
        <v>8.48</v>
      </c>
      <c r="W364">
        <v>0</v>
      </c>
      <c r="X364">
        <v>0</v>
      </c>
      <c r="Y364">
        <v>30</v>
      </c>
      <c r="AA364">
        <v>9</v>
      </c>
      <c r="AB364">
        <v>4</v>
      </c>
      <c r="AC364">
        <v>13</v>
      </c>
      <c r="AD364">
        <v>3465</v>
      </c>
      <c r="AE364">
        <v>1650</v>
      </c>
      <c r="AF364">
        <v>0</v>
      </c>
      <c r="AG364">
        <v>5336.23</v>
      </c>
      <c r="AH364">
        <v>16.312000000000001</v>
      </c>
      <c r="AI364">
        <v>0</v>
      </c>
      <c r="AK364">
        <v>16.309999999999999</v>
      </c>
      <c r="AQ364" t="s">
        <v>861</v>
      </c>
      <c r="AR364" s="190">
        <v>43894</v>
      </c>
      <c r="AS364" s="190">
        <v>43894</v>
      </c>
      <c r="AT364" s="190">
        <v>43896</v>
      </c>
      <c r="AU364" s="190">
        <v>43896</v>
      </c>
      <c r="AV364" t="s">
        <v>587</v>
      </c>
      <c r="AW364" s="190">
        <v>43895</v>
      </c>
      <c r="AX364" s="190"/>
      <c r="AY364" s="190">
        <v>43895</v>
      </c>
      <c r="AZ364" s="190">
        <v>43896</v>
      </c>
      <c r="BF364" t="s">
        <v>538</v>
      </c>
      <c r="BG364" s="190">
        <v>43903</v>
      </c>
      <c r="BH364" s="190">
        <v>43903</v>
      </c>
      <c r="BI364" s="190">
        <v>43903</v>
      </c>
      <c r="BJ364" s="190">
        <v>43903</v>
      </c>
      <c r="BU364" t="s">
        <v>490</v>
      </c>
      <c r="BV364" s="190">
        <v>44019</v>
      </c>
      <c r="BX364" s="190">
        <v>44019</v>
      </c>
      <c r="BY364" s="190"/>
      <c r="BZ364" t="s">
        <v>538</v>
      </c>
      <c r="CA364" s="190">
        <v>43907</v>
      </c>
      <c r="CB364" s="190">
        <v>43907</v>
      </c>
      <c r="CC364" s="190">
        <v>43907</v>
      </c>
      <c r="CD364" s="190">
        <v>43907</v>
      </c>
      <c r="CJ364" t="s">
        <v>2244</v>
      </c>
      <c r="CR364" s="190">
        <v>44049</v>
      </c>
      <c r="CT364" t="s">
        <v>538</v>
      </c>
      <c r="CU364" s="190">
        <v>43909</v>
      </c>
      <c r="CW364" s="190">
        <v>43909</v>
      </c>
      <c r="CX364" s="190">
        <v>43907</v>
      </c>
      <c r="DI364" t="str">
        <f t="shared" si="5"/>
        <v>Y</v>
      </c>
      <c r="DJ364" t="str">
        <f>_xlfn.IFNA(VLOOKUP(C364,'Order Lookup'!A:C,3,FALSE),"Other")</f>
        <v>ORDER</v>
      </c>
    </row>
    <row r="365" spans="1:114" x14ac:dyDescent="0.35">
      <c r="A365" t="s">
        <v>2024</v>
      </c>
      <c r="B365">
        <v>1901219606</v>
      </c>
      <c r="C365" t="s">
        <v>859</v>
      </c>
      <c r="D365" t="s">
        <v>1093</v>
      </c>
      <c r="E365" t="s">
        <v>7013</v>
      </c>
      <c r="F365" t="s">
        <v>2221</v>
      </c>
      <c r="G365" s="190">
        <v>43887</v>
      </c>
      <c r="J365">
        <v>1910016</v>
      </c>
      <c r="K365" t="s">
        <v>361</v>
      </c>
      <c r="L365" t="s">
        <v>361</v>
      </c>
      <c r="M365" t="s">
        <v>309</v>
      </c>
      <c r="N365" t="s">
        <v>55</v>
      </c>
      <c r="O365" t="s">
        <v>5053</v>
      </c>
      <c r="P365" t="s">
        <v>2226</v>
      </c>
      <c r="T365">
        <v>0</v>
      </c>
      <c r="U365">
        <v>0</v>
      </c>
      <c r="V365">
        <v>0</v>
      </c>
      <c r="W365">
        <v>0.16</v>
      </c>
      <c r="X365">
        <v>0.16</v>
      </c>
      <c r="Y365">
        <v>0</v>
      </c>
      <c r="AA365">
        <v>0</v>
      </c>
      <c r="AB365">
        <v>0</v>
      </c>
      <c r="AC365">
        <v>0</v>
      </c>
      <c r="AF365">
        <v>0</v>
      </c>
      <c r="AG365">
        <v>0</v>
      </c>
      <c r="AI365">
        <v>-312.52999999999997</v>
      </c>
      <c r="AK365">
        <v>0</v>
      </c>
      <c r="AQ365" t="s">
        <v>821</v>
      </c>
      <c r="AV365" t="s">
        <v>1085</v>
      </c>
      <c r="BU365" t="s">
        <v>490</v>
      </c>
      <c r="BV365" s="190"/>
      <c r="BX365" s="190">
        <v>43888</v>
      </c>
      <c r="BY365" s="190">
        <v>43888</v>
      </c>
      <c r="BZ365" t="s">
        <v>2293</v>
      </c>
      <c r="CA365">
        <v>43888</v>
      </c>
      <c r="CB365">
        <v>43888</v>
      </c>
      <c r="CC365">
        <v>43888</v>
      </c>
      <c r="CD365">
        <v>43888</v>
      </c>
      <c r="CH365" s="190">
        <v>43892</v>
      </c>
      <c r="CJ365" t="s">
        <v>1085</v>
      </c>
      <c r="CR365" s="190">
        <v>43895</v>
      </c>
      <c r="CS365" s="190">
        <v>43894</v>
      </c>
      <c r="CT365" t="s">
        <v>2293</v>
      </c>
      <c r="CU365" s="190">
        <v>43888</v>
      </c>
      <c r="CW365" s="190">
        <v>43888</v>
      </c>
      <c r="CX365" s="190">
        <v>43888</v>
      </c>
      <c r="CY365" t="s">
        <v>1072</v>
      </c>
      <c r="DI365" t="str">
        <f t="shared" si="5"/>
        <v>Y</v>
      </c>
      <c r="DJ365" t="str">
        <f>_xlfn.IFNA(VLOOKUP(C365,'Order Lookup'!A:C,3,FALSE),"Other")</f>
        <v>Other</v>
      </c>
    </row>
    <row r="366" spans="1:114" x14ac:dyDescent="0.35">
      <c r="A366" t="s">
        <v>2261</v>
      </c>
      <c r="B366">
        <v>1902137601</v>
      </c>
      <c r="C366" t="s">
        <v>855</v>
      </c>
      <c r="D366" t="s">
        <v>1107</v>
      </c>
      <c r="E366" t="s">
        <v>7014</v>
      </c>
      <c r="F366" t="s">
        <v>2073</v>
      </c>
      <c r="G366" s="190">
        <v>43747</v>
      </c>
      <c r="H366">
        <v>43935</v>
      </c>
      <c r="K366" t="s">
        <v>361</v>
      </c>
      <c r="L366" t="s">
        <v>343</v>
      </c>
      <c r="M366" t="s">
        <v>309</v>
      </c>
      <c r="N366" t="s">
        <v>55</v>
      </c>
      <c r="O366" t="s">
        <v>5055</v>
      </c>
      <c r="P366" t="s">
        <v>2226</v>
      </c>
      <c r="Q366">
        <v>43885</v>
      </c>
      <c r="R366">
        <v>43886</v>
      </c>
      <c r="T366">
        <v>166871.23000000001</v>
      </c>
      <c r="U366">
        <v>0</v>
      </c>
      <c r="V366">
        <v>57.06</v>
      </c>
      <c r="W366">
        <v>56.93</v>
      </c>
      <c r="X366">
        <v>0</v>
      </c>
      <c r="Y366">
        <v>41.3</v>
      </c>
      <c r="Z366">
        <v>41.28</v>
      </c>
      <c r="AA366">
        <v>139.53</v>
      </c>
      <c r="AB366">
        <v>0</v>
      </c>
      <c r="AC366">
        <v>139.53</v>
      </c>
      <c r="AD366">
        <v>9536.5</v>
      </c>
      <c r="AE366">
        <v>4541.1899999999996</v>
      </c>
      <c r="AF366">
        <v>0</v>
      </c>
      <c r="AG366">
        <v>38679.910000000003</v>
      </c>
      <c r="AH366">
        <v>23.178999999999998</v>
      </c>
      <c r="AI366">
        <v>0</v>
      </c>
      <c r="AK366">
        <v>22.7</v>
      </c>
      <c r="AQ366" t="s">
        <v>1078</v>
      </c>
      <c r="AR366">
        <v>43892</v>
      </c>
      <c r="AS366">
        <v>43888</v>
      </c>
      <c r="AT366">
        <v>43894</v>
      </c>
      <c r="AU366">
        <v>43890</v>
      </c>
      <c r="AV366" t="s">
        <v>1080</v>
      </c>
      <c r="AW366">
        <v>43893</v>
      </c>
      <c r="AX366">
        <v>43890</v>
      </c>
      <c r="AY366">
        <v>43893</v>
      </c>
      <c r="AZ366">
        <v>43894</v>
      </c>
      <c r="BA366" t="s">
        <v>2005</v>
      </c>
      <c r="BD366">
        <v>43895</v>
      </c>
      <c r="BE366">
        <v>43895</v>
      </c>
      <c r="BF366" t="s">
        <v>2005</v>
      </c>
      <c r="BG366">
        <v>43895</v>
      </c>
      <c r="BH366">
        <v>43895</v>
      </c>
      <c r="BI366">
        <v>43901</v>
      </c>
      <c r="BJ366">
        <v>43907</v>
      </c>
      <c r="BK366" t="s">
        <v>744</v>
      </c>
      <c r="BL366">
        <v>43902</v>
      </c>
      <c r="BM366">
        <v>43903</v>
      </c>
      <c r="BN366">
        <v>43906</v>
      </c>
      <c r="BU366" t="s">
        <v>490</v>
      </c>
      <c r="BV366" s="190">
        <v>43913</v>
      </c>
      <c r="BX366" s="190">
        <v>43913</v>
      </c>
      <c r="BY366" s="190"/>
      <c r="BZ366" t="s">
        <v>2005</v>
      </c>
      <c r="CA366">
        <v>43909</v>
      </c>
      <c r="CC366">
        <v>43909</v>
      </c>
      <c r="CD366">
        <v>43909</v>
      </c>
      <c r="CH366" s="190"/>
      <c r="CJ366" t="s">
        <v>1085</v>
      </c>
      <c r="CR366" s="190">
        <v>43935</v>
      </c>
      <c r="CS366" s="190"/>
      <c r="CT366" t="s">
        <v>2005</v>
      </c>
      <c r="CU366" s="190">
        <v>43910</v>
      </c>
      <c r="CW366" s="190">
        <v>43910</v>
      </c>
      <c r="CX366" s="190">
        <v>43909</v>
      </c>
      <c r="CY366" t="s">
        <v>1098</v>
      </c>
      <c r="CZ366">
        <v>43766</v>
      </c>
      <c r="DA366">
        <v>43766</v>
      </c>
      <c r="DB366">
        <v>43769</v>
      </c>
      <c r="DC366">
        <v>43770</v>
      </c>
      <c r="DI366" t="str">
        <f t="shared" si="5"/>
        <v>Y</v>
      </c>
      <c r="DJ366" t="str">
        <f>_xlfn.IFNA(VLOOKUP(C366,'Order Lookup'!A:C,3,FALSE),"Other")</f>
        <v>ORDER</v>
      </c>
    </row>
    <row r="367" spans="1:114" x14ac:dyDescent="0.35">
      <c r="A367" t="s">
        <v>2261</v>
      </c>
      <c r="B367">
        <v>1902371601</v>
      </c>
      <c r="C367" t="s">
        <v>855</v>
      </c>
      <c r="D367" t="s">
        <v>7015</v>
      </c>
      <c r="E367" t="s">
        <v>7016</v>
      </c>
      <c r="F367" t="s">
        <v>2221</v>
      </c>
      <c r="G367" s="190">
        <v>43839</v>
      </c>
      <c r="H367" s="190">
        <v>43938</v>
      </c>
      <c r="K367" t="s">
        <v>361</v>
      </c>
      <c r="L367" t="s">
        <v>204</v>
      </c>
      <c r="M367" t="s">
        <v>338</v>
      </c>
      <c r="N367" t="s">
        <v>55</v>
      </c>
      <c r="O367" t="s">
        <v>5746</v>
      </c>
      <c r="Q367" s="190">
        <v>43885</v>
      </c>
      <c r="R367" s="190">
        <v>43886</v>
      </c>
      <c r="T367">
        <v>259178.99</v>
      </c>
      <c r="U367">
        <v>0</v>
      </c>
      <c r="V367">
        <v>101.42</v>
      </c>
      <c r="W367">
        <v>102.92</v>
      </c>
      <c r="X367">
        <v>102.92</v>
      </c>
      <c r="Y367">
        <v>76.02</v>
      </c>
      <c r="Z367">
        <v>76.13</v>
      </c>
      <c r="AA367">
        <v>131.34</v>
      </c>
      <c r="AB367">
        <v>0</v>
      </c>
      <c r="AC367">
        <v>131.34</v>
      </c>
      <c r="AD367">
        <v>17586.79</v>
      </c>
      <c r="AE367">
        <v>8374.66</v>
      </c>
      <c r="AF367">
        <v>0</v>
      </c>
      <c r="AG367">
        <v>57816.19</v>
      </c>
      <c r="AH367">
        <v>22.306999999999999</v>
      </c>
      <c r="AI367">
        <v>0</v>
      </c>
      <c r="AK367">
        <v>21.7</v>
      </c>
      <c r="AQ367" t="s">
        <v>839</v>
      </c>
      <c r="AR367">
        <v>43872</v>
      </c>
      <c r="AS367">
        <v>43872</v>
      </c>
      <c r="AT367">
        <v>43879</v>
      </c>
      <c r="AU367">
        <v>43879</v>
      </c>
      <c r="AV367" t="s">
        <v>1085</v>
      </c>
      <c r="AW367">
        <v>43878</v>
      </c>
      <c r="AX367">
        <v>43878</v>
      </c>
      <c r="AY367">
        <v>43878</v>
      </c>
      <c r="BA367" t="s">
        <v>1062</v>
      </c>
      <c r="BB367">
        <v>43881</v>
      </c>
      <c r="BC367">
        <v>43881</v>
      </c>
      <c r="BD367">
        <v>43881</v>
      </c>
      <c r="BE367">
        <v>43880</v>
      </c>
      <c r="BF367" t="s">
        <v>6690</v>
      </c>
      <c r="BG367" s="190">
        <v>43885</v>
      </c>
      <c r="BH367" s="190">
        <v>43885</v>
      </c>
      <c r="BI367" s="190">
        <v>43888</v>
      </c>
      <c r="BJ367" s="190">
        <v>43888</v>
      </c>
      <c r="BK367" t="s">
        <v>5800</v>
      </c>
      <c r="BL367">
        <v>43888</v>
      </c>
      <c r="BM367">
        <v>43888</v>
      </c>
      <c r="BN367">
        <v>43889</v>
      </c>
      <c r="BO367">
        <v>43889</v>
      </c>
      <c r="BU367" t="s">
        <v>490</v>
      </c>
      <c r="BV367" s="190">
        <v>43907</v>
      </c>
      <c r="BX367" s="190">
        <v>43907</v>
      </c>
      <c r="BY367" s="190">
        <v>43907</v>
      </c>
      <c r="BZ367" t="s">
        <v>6690</v>
      </c>
      <c r="CA367">
        <v>43893</v>
      </c>
      <c r="CB367">
        <v>43893</v>
      </c>
      <c r="CC367">
        <v>43893</v>
      </c>
      <c r="CD367">
        <v>43893</v>
      </c>
      <c r="CH367" s="190">
        <v>43910</v>
      </c>
      <c r="CJ367" t="s">
        <v>1085</v>
      </c>
      <c r="CR367" s="190">
        <v>43935</v>
      </c>
      <c r="CT367" t="s">
        <v>5803</v>
      </c>
      <c r="CU367" s="190">
        <v>43896</v>
      </c>
      <c r="CW367" s="190">
        <v>43896</v>
      </c>
      <c r="CX367" s="190">
        <v>43896</v>
      </c>
      <c r="CY367" t="s">
        <v>1073</v>
      </c>
      <c r="CZ367">
        <v>43858</v>
      </c>
      <c r="DA367">
        <v>43858</v>
      </c>
      <c r="DB367">
        <v>43860</v>
      </c>
      <c r="DC367">
        <v>43860</v>
      </c>
      <c r="DI367" t="str">
        <f t="shared" si="5"/>
        <v>Y</v>
      </c>
      <c r="DJ367" t="str">
        <f>_xlfn.IFNA(VLOOKUP(C367,'Order Lookup'!A:C,3,FALSE),"Other")</f>
        <v>ORDER</v>
      </c>
    </row>
    <row r="368" spans="1:114" x14ac:dyDescent="0.35">
      <c r="A368" t="s">
        <v>5717</v>
      </c>
      <c r="B368">
        <v>1901432005</v>
      </c>
      <c r="C368" t="s">
        <v>874</v>
      </c>
      <c r="D368" t="s">
        <v>2052</v>
      </c>
      <c r="E368" t="s">
        <v>7017</v>
      </c>
      <c r="F368" t="s">
        <v>2221</v>
      </c>
      <c r="G368" s="190">
        <v>43886</v>
      </c>
      <c r="H368" s="190"/>
      <c r="K368" t="s">
        <v>361</v>
      </c>
      <c r="L368" t="s">
        <v>361</v>
      </c>
      <c r="M368" t="s">
        <v>343</v>
      </c>
      <c r="N368" t="s">
        <v>55</v>
      </c>
      <c r="O368" t="s">
        <v>5050</v>
      </c>
      <c r="P368" t="s">
        <v>2226</v>
      </c>
      <c r="Q368" s="190"/>
      <c r="R368" s="190"/>
      <c r="T368">
        <v>5684.69</v>
      </c>
      <c r="U368">
        <v>0</v>
      </c>
      <c r="V368">
        <v>0</v>
      </c>
      <c r="W368">
        <v>0.9</v>
      </c>
      <c r="X368">
        <v>0.9</v>
      </c>
      <c r="Y368">
        <v>0</v>
      </c>
      <c r="AA368">
        <v>0</v>
      </c>
      <c r="AB368">
        <v>0</v>
      </c>
      <c r="AC368">
        <v>0</v>
      </c>
      <c r="AF368">
        <v>0</v>
      </c>
      <c r="AG368">
        <v>2105.5100000000002</v>
      </c>
      <c r="AH368">
        <v>37.037999999999997</v>
      </c>
      <c r="AI368">
        <v>-1692.97</v>
      </c>
      <c r="AK368">
        <v>0</v>
      </c>
      <c r="AQ368" t="s">
        <v>4824</v>
      </c>
      <c r="AR368" s="190"/>
      <c r="AS368" s="190"/>
      <c r="AT368" s="190"/>
      <c r="AU368" s="190"/>
      <c r="AV368" t="s">
        <v>838</v>
      </c>
      <c r="AW368" s="190"/>
      <c r="AX368" s="190"/>
      <c r="AY368" s="190"/>
      <c r="AZ368" s="190"/>
      <c r="BB368" s="190"/>
      <c r="BC368" s="190"/>
      <c r="BD368" s="190"/>
      <c r="BG368" s="190"/>
      <c r="BH368" s="190"/>
      <c r="BI368" s="190"/>
      <c r="BJ368" s="190"/>
      <c r="BL368" s="190"/>
      <c r="BM368" s="190"/>
      <c r="BN368" s="190"/>
      <c r="BO368" s="190"/>
      <c r="BV368" s="190"/>
      <c r="BX368" s="190"/>
      <c r="BY368" s="190">
        <v>43887</v>
      </c>
      <c r="CA368" s="190"/>
      <c r="CB368" s="190"/>
      <c r="CC368" s="190"/>
      <c r="CD368" s="190"/>
      <c r="CH368" s="190">
        <v>43892</v>
      </c>
      <c r="CJ368" t="s">
        <v>838</v>
      </c>
      <c r="CR368" s="190">
        <v>43892</v>
      </c>
      <c r="CS368" s="190">
        <v>43892</v>
      </c>
      <c r="CT368" t="s">
        <v>1081</v>
      </c>
      <c r="CU368" s="190"/>
      <c r="CW368" s="190">
        <v>43889</v>
      </c>
      <c r="CX368" s="190">
        <v>43889</v>
      </c>
      <c r="CY368" t="s">
        <v>5859</v>
      </c>
      <c r="CZ368" s="190"/>
      <c r="DA368" s="190"/>
      <c r="DB368" s="190"/>
      <c r="DC368" s="190"/>
      <c r="DI368" t="str">
        <f t="shared" si="5"/>
        <v>Y</v>
      </c>
      <c r="DJ368" t="str">
        <f>_xlfn.IFNA(VLOOKUP(C368,'Order Lookup'!A:C,3,FALSE),"Other")</f>
        <v>Other</v>
      </c>
    </row>
    <row r="369" spans="1:114" x14ac:dyDescent="0.35">
      <c r="A369" t="s">
        <v>2024</v>
      </c>
      <c r="B369">
        <v>1902419603</v>
      </c>
      <c r="C369" t="s">
        <v>855</v>
      </c>
      <c r="D369" t="s">
        <v>6691</v>
      </c>
      <c r="E369" t="s">
        <v>6692</v>
      </c>
      <c r="F369" t="s">
        <v>2221</v>
      </c>
      <c r="G369" s="190">
        <v>43882</v>
      </c>
      <c r="H369" s="190">
        <v>43894</v>
      </c>
      <c r="J369" t="s">
        <v>6693</v>
      </c>
      <c r="K369" t="s">
        <v>361</v>
      </c>
      <c r="L369" t="s">
        <v>338</v>
      </c>
      <c r="M369" t="s">
        <v>343</v>
      </c>
      <c r="N369" t="s">
        <v>55</v>
      </c>
      <c r="O369" t="s">
        <v>5053</v>
      </c>
      <c r="Q369" s="190">
        <v>43885</v>
      </c>
      <c r="R369" s="190">
        <v>43885</v>
      </c>
      <c r="T369">
        <v>1</v>
      </c>
      <c r="U369">
        <v>0</v>
      </c>
      <c r="V369">
        <v>0</v>
      </c>
      <c r="W369">
        <v>0.84</v>
      </c>
      <c r="X369">
        <v>0.84</v>
      </c>
      <c r="Y369">
        <v>0</v>
      </c>
      <c r="AA369">
        <v>0</v>
      </c>
      <c r="AB369">
        <v>0</v>
      </c>
      <c r="AC369">
        <v>0</v>
      </c>
      <c r="AF369">
        <v>0</v>
      </c>
      <c r="AG369">
        <v>1</v>
      </c>
      <c r="AH369">
        <v>100</v>
      </c>
      <c r="AI369">
        <v>-1327.76</v>
      </c>
      <c r="AK369">
        <v>0</v>
      </c>
      <c r="AQ369" t="s">
        <v>1390</v>
      </c>
      <c r="AR369" s="190"/>
      <c r="AS369" s="190"/>
      <c r="AT369" s="190"/>
      <c r="AU369" s="190"/>
      <c r="AV369" t="s">
        <v>950</v>
      </c>
      <c r="AW369" s="190"/>
      <c r="AX369" s="190"/>
      <c r="AY369" s="190"/>
      <c r="AZ369" s="190"/>
      <c r="BB369" s="190"/>
      <c r="BC369" s="190"/>
      <c r="BD369" s="190"/>
      <c r="BE369" s="190"/>
      <c r="BG369" s="190"/>
      <c r="BH369" s="190"/>
      <c r="BI369" s="190"/>
      <c r="BJ369" s="190"/>
      <c r="BL369" s="190"/>
      <c r="BM369" s="190"/>
      <c r="BN369" s="190"/>
      <c r="BO369" s="190"/>
      <c r="BU369" t="s">
        <v>490</v>
      </c>
      <c r="BV369" s="190">
        <v>43886</v>
      </c>
      <c r="BX369" s="190">
        <v>43886</v>
      </c>
      <c r="BY369" s="190">
        <v>43886</v>
      </c>
      <c r="CA369" s="190"/>
      <c r="CB369" s="190"/>
      <c r="CC369" s="190"/>
      <c r="CD369" s="190"/>
      <c r="CH369" s="190">
        <v>43889</v>
      </c>
      <c r="CJ369" t="s">
        <v>1085</v>
      </c>
      <c r="CM369" s="190"/>
      <c r="CR369" s="190">
        <v>43894</v>
      </c>
      <c r="CS369">
        <v>43896</v>
      </c>
      <c r="CT369" t="s">
        <v>2024</v>
      </c>
      <c r="CU369" s="190">
        <v>43886</v>
      </c>
      <c r="CW369" s="190">
        <v>43886</v>
      </c>
      <c r="CX369" s="190">
        <v>43886</v>
      </c>
      <c r="CY369" t="s">
        <v>1073</v>
      </c>
      <c r="CZ369" s="190"/>
      <c r="DA369" s="190"/>
      <c r="DB369" s="190"/>
      <c r="DC369" s="190"/>
      <c r="DI369" t="str">
        <f t="shared" si="5"/>
        <v>Y</v>
      </c>
      <c r="DJ369" t="str">
        <f>_xlfn.IFNA(VLOOKUP(C369,'Order Lookup'!A:C,3,FALSE),"Other")</f>
        <v>ORDER</v>
      </c>
    </row>
    <row r="370" spans="1:114" x14ac:dyDescent="0.35">
      <c r="A370" t="s">
        <v>2263</v>
      </c>
      <c r="B370">
        <v>1901860202</v>
      </c>
      <c r="C370" t="s">
        <v>855</v>
      </c>
      <c r="D370" t="s">
        <v>1076</v>
      </c>
      <c r="E370" t="s">
        <v>6985</v>
      </c>
      <c r="F370" t="s">
        <v>55</v>
      </c>
      <c r="G370" s="190">
        <v>43707</v>
      </c>
      <c r="H370" s="190">
        <v>43937</v>
      </c>
      <c r="J370">
        <v>29096</v>
      </c>
      <c r="K370" t="s">
        <v>361</v>
      </c>
      <c r="L370" t="s">
        <v>361</v>
      </c>
      <c r="M370" t="s">
        <v>343</v>
      </c>
      <c r="N370" t="s">
        <v>55</v>
      </c>
      <c r="O370" t="s">
        <v>5048</v>
      </c>
      <c r="Q370" s="190"/>
      <c r="R370" s="190"/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AA370">
        <v>0</v>
      </c>
      <c r="AB370">
        <v>0</v>
      </c>
      <c r="AC370">
        <v>0</v>
      </c>
      <c r="AF370">
        <v>0</v>
      </c>
      <c r="AG370">
        <v>0</v>
      </c>
      <c r="AI370">
        <v>0</v>
      </c>
      <c r="AK370">
        <v>0</v>
      </c>
      <c r="AQ370" t="s">
        <v>5709</v>
      </c>
      <c r="AR370" s="190"/>
      <c r="AS370" s="190"/>
      <c r="AT370" s="190"/>
      <c r="AV370" t="s">
        <v>1057</v>
      </c>
      <c r="AW370" s="190"/>
      <c r="AX370" s="190"/>
      <c r="AY370" s="190"/>
      <c r="AZ370" s="190"/>
      <c r="BB370" s="190"/>
      <c r="BC370" s="190"/>
      <c r="BD370" s="190"/>
      <c r="BE370" s="190"/>
      <c r="BF370" t="s">
        <v>1023</v>
      </c>
      <c r="BG370" s="190">
        <v>43916</v>
      </c>
      <c r="BH370" s="190">
        <v>43916</v>
      </c>
      <c r="BI370" s="190">
        <v>43916</v>
      </c>
      <c r="BJ370" s="190">
        <v>43916</v>
      </c>
      <c r="BK370" t="s">
        <v>1023</v>
      </c>
      <c r="BL370" s="190">
        <v>43916</v>
      </c>
      <c r="BM370" s="190">
        <v>43916</v>
      </c>
      <c r="BN370" s="190">
        <v>43916</v>
      </c>
      <c r="BO370" s="190">
        <v>43916</v>
      </c>
      <c r="BV370" s="190"/>
      <c r="BX370" s="190"/>
      <c r="BZ370" t="s">
        <v>1023</v>
      </c>
      <c r="CA370" s="190"/>
      <c r="CB370" s="190"/>
      <c r="CC370" s="190"/>
      <c r="CD370" s="190"/>
      <c r="CJ370" t="s">
        <v>1085</v>
      </c>
      <c r="CM370" s="190"/>
      <c r="CR370" s="190"/>
      <c r="CT370" t="s">
        <v>1023</v>
      </c>
      <c r="CU370" s="190"/>
      <c r="CW370" s="190">
        <v>43917</v>
      </c>
      <c r="CX370" s="190">
        <v>43916</v>
      </c>
      <c r="CY370" t="s">
        <v>1072</v>
      </c>
      <c r="CZ370" s="190"/>
      <c r="DA370" s="190"/>
      <c r="DB370" s="190"/>
      <c r="DC370" s="190"/>
      <c r="DI370" t="str">
        <f t="shared" si="5"/>
        <v>Y</v>
      </c>
      <c r="DJ370" t="str">
        <f>_xlfn.IFNA(VLOOKUP(C370,'Order Lookup'!A:C,3,FALSE),"Other")</f>
        <v>ORDER</v>
      </c>
    </row>
    <row r="371" spans="1:114" x14ac:dyDescent="0.35">
      <c r="A371" t="s">
        <v>5897</v>
      </c>
      <c r="B371">
        <v>1900591246</v>
      </c>
      <c r="C371" t="s">
        <v>548</v>
      </c>
      <c r="D371" t="s">
        <v>2052</v>
      </c>
      <c r="E371" t="s">
        <v>5898</v>
      </c>
      <c r="F371" t="s">
        <v>2221</v>
      </c>
      <c r="G371" s="190">
        <v>43886</v>
      </c>
      <c r="H371" s="190">
        <v>43889</v>
      </c>
      <c r="J371" t="s">
        <v>5899</v>
      </c>
      <c r="M371" t="s">
        <v>343</v>
      </c>
      <c r="N371" t="s">
        <v>55</v>
      </c>
      <c r="O371" t="s">
        <v>2259</v>
      </c>
      <c r="Q371" s="190"/>
      <c r="R371" s="190"/>
      <c r="T371">
        <v>1</v>
      </c>
      <c r="U371">
        <v>0</v>
      </c>
      <c r="V371">
        <v>0</v>
      </c>
      <c r="W371">
        <v>0.17</v>
      </c>
      <c r="X371">
        <v>0.17</v>
      </c>
      <c r="Y371">
        <v>0</v>
      </c>
      <c r="AA371">
        <v>0</v>
      </c>
      <c r="AB371">
        <v>0</v>
      </c>
      <c r="AC371">
        <v>0</v>
      </c>
      <c r="AF371">
        <v>0</v>
      </c>
      <c r="AG371">
        <v>1</v>
      </c>
      <c r="AH371">
        <v>100</v>
      </c>
      <c r="AI371">
        <v>-247.31</v>
      </c>
      <c r="AK371">
        <v>0</v>
      </c>
      <c r="AR371" s="190"/>
      <c r="AS371" s="190"/>
      <c r="AT371" s="190"/>
      <c r="AU371" s="190"/>
      <c r="AW371" s="190"/>
      <c r="AX371" s="190"/>
      <c r="AY371" s="190"/>
      <c r="AZ371" s="190"/>
      <c r="BB371" s="190"/>
      <c r="BC371" s="190"/>
      <c r="BD371" s="190"/>
      <c r="BG371" s="190"/>
      <c r="BH371" s="190"/>
      <c r="BI371" s="190"/>
      <c r="BJ371" s="190"/>
      <c r="BL371" s="190"/>
      <c r="BM371" s="190"/>
      <c r="BN371" s="190"/>
      <c r="BO371" s="190"/>
      <c r="BU371" t="s">
        <v>490</v>
      </c>
      <c r="BV371" s="190">
        <v>43886</v>
      </c>
      <c r="BX371" s="190">
        <v>43886</v>
      </c>
      <c r="BY371" s="190">
        <v>43886</v>
      </c>
      <c r="CA371" s="190"/>
      <c r="CB371" s="190"/>
      <c r="CC371" s="190"/>
      <c r="CD371" s="190"/>
      <c r="CH371" s="190">
        <v>43889</v>
      </c>
      <c r="CR371" s="190">
        <v>43893</v>
      </c>
      <c r="CS371">
        <v>43892</v>
      </c>
      <c r="CT371" t="s">
        <v>5839</v>
      </c>
      <c r="CU371" s="190">
        <v>43886</v>
      </c>
      <c r="CW371" s="190">
        <v>43886</v>
      </c>
      <c r="CX371" s="190">
        <v>43886</v>
      </c>
      <c r="CZ371" s="190"/>
      <c r="DA371" s="190"/>
      <c r="DB371" s="190"/>
      <c r="DC371" s="190"/>
      <c r="DI371" t="str">
        <f t="shared" si="5"/>
        <v>Y</v>
      </c>
      <c r="DJ371" t="str">
        <f>_xlfn.IFNA(VLOOKUP(C371,'Order Lookup'!A:C,3,FALSE),"Other")</f>
        <v>ENPARTS</v>
      </c>
    </row>
    <row r="372" spans="1:114" x14ac:dyDescent="0.35">
      <c r="A372" t="s">
        <v>882</v>
      </c>
      <c r="B372">
        <v>1902467009</v>
      </c>
      <c r="C372" t="s">
        <v>5914</v>
      </c>
      <c r="D372" t="s">
        <v>981</v>
      </c>
      <c r="E372" t="s">
        <v>5915</v>
      </c>
      <c r="F372" t="s">
        <v>2221</v>
      </c>
      <c r="G372" s="190">
        <v>43894</v>
      </c>
      <c r="H372" s="190"/>
      <c r="M372" t="s">
        <v>343</v>
      </c>
      <c r="N372" t="s">
        <v>55</v>
      </c>
      <c r="Q372" s="190"/>
      <c r="R372" s="190"/>
      <c r="T372">
        <v>44028.76</v>
      </c>
      <c r="U372">
        <v>44028.76</v>
      </c>
      <c r="V372">
        <v>18.2</v>
      </c>
      <c r="W372">
        <v>17.32</v>
      </c>
      <c r="X372">
        <v>17.32</v>
      </c>
      <c r="Y372">
        <v>0</v>
      </c>
      <c r="AA372">
        <v>0</v>
      </c>
      <c r="AB372">
        <v>0</v>
      </c>
      <c r="AC372">
        <v>0</v>
      </c>
      <c r="AF372">
        <v>0</v>
      </c>
      <c r="AG372">
        <v>14993.78</v>
      </c>
      <c r="AH372">
        <v>34.055</v>
      </c>
      <c r="AI372">
        <v>15221.19</v>
      </c>
      <c r="AJ372">
        <v>34.570999999999998</v>
      </c>
      <c r="AK372">
        <v>0</v>
      </c>
      <c r="AR372" s="190"/>
      <c r="AS372" s="190"/>
      <c r="AT372" s="190"/>
      <c r="AU372" s="190"/>
      <c r="AW372" s="190"/>
      <c r="AX372" s="190"/>
      <c r="AY372" s="190"/>
      <c r="AZ372" s="190"/>
      <c r="BB372" s="190"/>
      <c r="BC372" s="190"/>
      <c r="BG372" s="190"/>
      <c r="BH372" s="190"/>
      <c r="BI372" s="190"/>
      <c r="BJ372" s="190"/>
      <c r="BL372" s="190"/>
      <c r="BM372" s="190"/>
      <c r="BN372" s="190"/>
      <c r="BO372" s="190"/>
      <c r="BU372" t="s">
        <v>490</v>
      </c>
      <c r="BV372" s="190"/>
      <c r="BX372" s="190"/>
      <c r="BY372" s="190">
        <v>43895</v>
      </c>
      <c r="CA372" s="190"/>
      <c r="CB372" s="190"/>
      <c r="CC372" s="190"/>
      <c r="CH372" s="190">
        <v>43899</v>
      </c>
      <c r="CM372" s="190"/>
      <c r="CR372" s="190">
        <v>43913</v>
      </c>
      <c r="CS372">
        <v>43914</v>
      </c>
      <c r="CT372" t="s">
        <v>882</v>
      </c>
      <c r="CU372" s="190">
        <v>43894</v>
      </c>
      <c r="CW372" s="190">
        <v>43894</v>
      </c>
      <c r="CX372" s="190">
        <v>43895</v>
      </c>
      <c r="CZ372" s="190"/>
      <c r="DA372" s="190"/>
      <c r="DB372" s="190"/>
      <c r="DI372" t="str">
        <f t="shared" si="5"/>
        <v>N</v>
      </c>
      <c r="DJ372" t="str">
        <f>_xlfn.IFNA(VLOOKUP(C372,'Order Lookup'!A:C,3,FALSE),"Other")</f>
        <v>Other</v>
      </c>
    </row>
    <row r="373" spans="1:114" x14ac:dyDescent="0.35">
      <c r="A373" t="s">
        <v>2027</v>
      </c>
      <c r="B373">
        <v>1902611801</v>
      </c>
      <c r="C373" t="s">
        <v>855</v>
      </c>
      <c r="D373" t="s">
        <v>1119</v>
      </c>
      <c r="E373" t="s">
        <v>7018</v>
      </c>
      <c r="F373" t="s">
        <v>2221</v>
      </c>
      <c r="G373" s="190">
        <v>43808</v>
      </c>
      <c r="H373">
        <v>43913</v>
      </c>
      <c r="K373" t="s">
        <v>361</v>
      </c>
      <c r="L373" t="s">
        <v>281</v>
      </c>
      <c r="M373" t="s">
        <v>361</v>
      </c>
      <c r="N373" t="s">
        <v>55</v>
      </c>
      <c r="O373" t="s">
        <v>5044</v>
      </c>
      <c r="Q373">
        <v>43819</v>
      </c>
      <c r="R373">
        <v>43825</v>
      </c>
      <c r="T373">
        <v>48246.22</v>
      </c>
      <c r="U373">
        <v>48246.22</v>
      </c>
      <c r="V373">
        <v>12.51</v>
      </c>
      <c r="W373">
        <v>13.52</v>
      </c>
      <c r="X373">
        <v>13.43</v>
      </c>
      <c r="Y373">
        <v>95.7</v>
      </c>
      <c r="AA373">
        <v>103.5</v>
      </c>
      <c r="AB373">
        <v>0</v>
      </c>
      <c r="AC373">
        <v>103.5</v>
      </c>
      <c r="AD373">
        <v>22111.24</v>
      </c>
      <c r="AE373">
        <v>10529.16</v>
      </c>
      <c r="AF373">
        <v>0</v>
      </c>
      <c r="AG373">
        <v>13614.55</v>
      </c>
      <c r="AH373">
        <v>28.219000000000001</v>
      </c>
      <c r="AI373">
        <v>21065.75</v>
      </c>
      <c r="AJ373">
        <v>43.662999999999997</v>
      </c>
      <c r="AK373">
        <v>28.8</v>
      </c>
      <c r="AQ373" t="s">
        <v>522</v>
      </c>
      <c r="AR373">
        <v>43852</v>
      </c>
      <c r="AS373">
        <v>43852</v>
      </c>
      <c r="AT373">
        <v>43860</v>
      </c>
      <c r="AU373">
        <v>43860</v>
      </c>
      <c r="AV373" t="s">
        <v>1543</v>
      </c>
      <c r="AW373">
        <v>43858</v>
      </c>
      <c r="AX373">
        <v>43858</v>
      </c>
      <c r="AY373">
        <v>43858</v>
      </c>
      <c r="AZ373">
        <v>43860</v>
      </c>
      <c r="BA373" t="s">
        <v>522</v>
      </c>
      <c r="BB373">
        <v>43860</v>
      </c>
      <c r="BC373">
        <v>43860</v>
      </c>
      <c r="BD373">
        <v>43860</v>
      </c>
      <c r="BE373">
        <v>43860</v>
      </c>
      <c r="BF373" t="s">
        <v>7019</v>
      </c>
      <c r="BG373">
        <v>43861</v>
      </c>
      <c r="BH373">
        <v>43861</v>
      </c>
      <c r="BI373">
        <v>43875</v>
      </c>
      <c r="BJ373">
        <v>43885</v>
      </c>
      <c r="BK373" t="s">
        <v>846</v>
      </c>
      <c r="BL373">
        <v>43875</v>
      </c>
      <c r="BM373">
        <v>43875</v>
      </c>
      <c r="BN373">
        <v>43879</v>
      </c>
      <c r="BO373">
        <v>43885</v>
      </c>
      <c r="BU373" t="s">
        <v>490</v>
      </c>
      <c r="BV373" s="190">
        <v>43889</v>
      </c>
      <c r="BX373" s="190">
        <v>43889</v>
      </c>
      <c r="BY373" s="190">
        <v>43889</v>
      </c>
      <c r="BZ373" t="s">
        <v>7019</v>
      </c>
      <c r="CA373">
        <v>43882</v>
      </c>
      <c r="CB373">
        <v>43882</v>
      </c>
      <c r="CC373">
        <v>43882</v>
      </c>
      <c r="CD373">
        <v>43887</v>
      </c>
      <c r="CH373" s="190">
        <v>43894</v>
      </c>
      <c r="CJ373" t="s">
        <v>1543</v>
      </c>
      <c r="CR373" s="190">
        <v>43909</v>
      </c>
      <c r="CS373" s="190">
        <v>43913</v>
      </c>
      <c r="CT373" t="s">
        <v>7019</v>
      </c>
      <c r="CU373" s="190">
        <v>43888</v>
      </c>
      <c r="CW373" s="190">
        <v>43888</v>
      </c>
      <c r="CX373" s="190">
        <v>43889</v>
      </c>
      <c r="CY373" t="s">
        <v>5859</v>
      </c>
      <c r="CZ373">
        <v>43847</v>
      </c>
      <c r="DA373">
        <v>43847</v>
      </c>
      <c r="DB373">
        <v>43852</v>
      </c>
      <c r="DC373">
        <v>43851</v>
      </c>
      <c r="DI373" t="str">
        <f t="shared" si="5"/>
        <v>N</v>
      </c>
      <c r="DJ373" t="str">
        <f>_xlfn.IFNA(VLOOKUP(C373,'Order Lookup'!A:C,3,FALSE),"Other")</f>
        <v>ORDER</v>
      </c>
    </row>
    <row r="374" spans="1:114" x14ac:dyDescent="0.35">
      <c r="A374" t="s">
        <v>7020</v>
      </c>
      <c r="B374">
        <v>1901210801</v>
      </c>
      <c r="C374" t="s">
        <v>855</v>
      </c>
      <c r="D374" t="s">
        <v>1100</v>
      </c>
      <c r="E374" t="s">
        <v>7021</v>
      </c>
      <c r="F374" t="s">
        <v>2221</v>
      </c>
      <c r="G374" s="190">
        <v>43819</v>
      </c>
      <c r="H374" s="190">
        <v>43921</v>
      </c>
      <c r="J374" t="s">
        <v>7022</v>
      </c>
      <c r="K374" t="s">
        <v>361</v>
      </c>
      <c r="L374" t="s">
        <v>309</v>
      </c>
      <c r="M374" t="s">
        <v>361</v>
      </c>
      <c r="N374" t="s">
        <v>55</v>
      </c>
      <c r="O374" t="s">
        <v>5044</v>
      </c>
      <c r="Q374" s="190">
        <v>43858</v>
      </c>
      <c r="R374" s="190">
        <v>43858</v>
      </c>
      <c r="T374">
        <v>68025.59</v>
      </c>
      <c r="U374">
        <v>0</v>
      </c>
      <c r="V374">
        <v>14.56</v>
      </c>
      <c r="W374">
        <v>14.21</v>
      </c>
      <c r="X374">
        <v>14.21</v>
      </c>
      <c r="Y374">
        <v>160.37</v>
      </c>
      <c r="AA374">
        <v>133</v>
      </c>
      <c r="AB374">
        <v>0</v>
      </c>
      <c r="AC374">
        <v>133</v>
      </c>
      <c r="AD374">
        <v>37045.01</v>
      </c>
      <c r="AE374">
        <v>17640.48</v>
      </c>
      <c r="AF374">
        <v>0</v>
      </c>
      <c r="AG374">
        <v>21158.12</v>
      </c>
      <c r="AH374">
        <v>31.103000000000002</v>
      </c>
      <c r="AI374">
        <v>21940.95</v>
      </c>
      <c r="AK374">
        <v>0</v>
      </c>
      <c r="AQ374" t="s">
        <v>5917</v>
      </c>
      <c r="AR374" s="190">
        <v>43858</v>
      </c>
      <c r="AS374" s="190">
        <v>43858</v>
      </c>
      <c r="AT374" s="190">
        <v>43866</v>
      </c>
      <c r="AU374" s="190">
        <v>43866</v>
      </c>
      <c r="AV374" t="s">
        <v>838</v>
      </c>
      <c r="AW374" s="190">
        <v>43866</v>
      </c>
      <c r="AX374" s="190">
        <v>43866</v>
      </c>
      <c r="AY374" s="190">
        <v>43866</v>
      </c>
      <c r="AZ374" s="190">
        <v>43868</v>
      </c>
      <c r="BA374" t="s">
        <v>1616</v>
      </c>
      <c r="BB374" s="190">
        <v>43867</v>
      </c>
      <c r="BC374" s="190">
        <v>43867</v>
      </c>
      <c r="BD374" s="190">
        <v>43867</v>
      </c>
      <c r="BE374">
        <v>43867</v>
      </c>
      <c r="BF374" t="s">
        <v>5945</v>
      </c>
      <c r="BG374" s="190">
        <v>43872</v>
      </c>
      <c r="BH374" s="190">
        <v>43872</v>
      </c>
      <c r="BI374" s="190">
        <v>43886</v>
      </c>
      <c r="BJ374" s="190">
        <v>43896</v>
      </c>
      <c r="BK374" t="s">
        <v>1876</v>
      </c>
      <c r="BL374" s="190">
        <v>43915</v>
      </c>
      <c r="BM374" s="190">
        <v>43915</v>
      </c>
      <c r="BN374" s="190">
        <v>43920</v>
      </c>
      <c r="BO374" s="190">
        <v>43895</v>
      </c>
      <c r="BU374" t="s">
        <v>490</v>
      </c>
      <c r="BV374" s="190">
        <v>43907</v>
      </c>
      <c r="BX374" s="190">
        <v>43907</v>
      </c>
      <c r="BY374" s="190">
        <v>43907</v>
      </c>
      <c r="BZ374" t="s">
        <v>6696</v>
      </c>
      <c r="CA374" s="190">
        <v>43881</v>
      </c>
      <c r="CB374" s="190">
        <v>43881</v>
      </c>
      <c r="CC374" s="190">
        <v>43883</v>
      </c>
      <c r="CD374" s="190">
        <v>43894</v>
      </c>
      <c r="CH374" s="190">
        <v>43910</v>
      </c>
      <c r="CJ374" t="s">
        <v>6684</v>
      </c>
      <c r="CM374" s="190"/>
      <c r="CN374" s="190"/>
      <c r="CR374" s="190">
        <v>43935</v>
      </c>
      <c r="CT374" t="s">
        <v>6696</v>
      </c>
      <c r="CU374" s="190">
        <v>43896</v>
      </c>
      <c r="CW374" s="190">
        <v>43896</v>
      </c>
      <c r="CX374" s="190">
        <v>43896</v>
      </c>
      <c r="CY374" t="s">
        <v>1616</v>
      </c>
      <c r="CZ374" s="190">
        <v>43850</v>
      </c>
      <c r="DA374" s="190">
        <v>43850</v>
      </c>
      <c r="DB374" s="190">
        <v>43857</v>
      </c>
      <c r="DC374" s="190">
        <v>43857</v>
      </c>
      <c r="DI374" t="str">
        <f t="shared" si="5"/>
        <v>Y</v>
      </c>
      <c r="DJ374" t="str">
        <f>_xlfn.IFNA(VLOOKUP(C374,'Order Lookup'!A:C,3,FALSE),"Other")</f>
        <v>ORDER</v>
      </c>
    </row>
    <row r="375" spans="1:114" x14ac:dyDescent="0.35">
      <c r="A375" t="s">
        <v>2024</v>
      </c>
      <c r="B375">
        <v>2000071501</v>
      </c>
      <c r="C375" t="s">
        <v>855</v>
      </c>
      <c r="D375" t="s">
        <v>1089</v>
      </c>
      <c r="E375" t="s">
        <v>7023</v>
      </c>
      <c r="F375" t="s">
        <v>2221</v>
      </c>
      <c r="G375" s="190">
        <v>43844</v>
      </c>
      <c r="H375" s="190">
        <v>43955</v>
      </c>
      <c r="K375" t="s">
        <v>361</v>
      </c>
      <c r="L375" t="s">
        <v>361</v>
      </c>
      <c r="M375" t="s">
        <v>361</v>
      </c>
      <c r="N375" t="s">
        <v>55</v>
      </c>
      <c r="O375" t="s">
        <v>5044</v>
      </c>
      <c r="P375" t="s">
        <v>2226</v>
      </c>
      <c r="Q375" s="190">
        <v>43908</v>
      </c>
      <c r="R375" s="190">
        <v>43909</v>
      </c>
      <c r="T375">
        <v>49585.91</v>
      </c>
      <c r="U375">
        <v>0</v>
      </c>
      <c r="V375">
        <v>17.079999999999998</v>
      </c>
      <c r="W375">
        <v>22.57</v>
      </c>
      <c r="X375">
        <v>22.57</v>
      </c>
      <c r="Y375">
        <v>64.87</v>
      </c>
      <c r="AA375">
        <v>72.25</v>
      </c>
      <c r="AB375">
        <v>0</v>
      </c>
      <c r="AC375">
        <v>72.25</v>
      </c>
      <c r="AD375">
        <v>14985.93</v>
      </c>
      <c r="AE375">
        <v>7136.16</v>
      </c>
      <c r="AF375">
        <v>0</v>
      </c>
      <c r="AG375">
        <v>13249.54</v>
      </c>
      <c r="AH375">
        <v>26.72</v>
      </c>
      <c r="AI375">
        <v>0</v>
      </c>
      <c r="AK375">
        <v>0</v>
      </c>
      <c r="AQ375" t="s">
        <v>5957</v>
      </c>
      <c r="AR375">
        <v>43882</v>
      </c>
      <c r="AT375">
        <v>43894</v>
      </c>
      <c r="AU375">
        <v>43894</v>
      </c>
      <c r="AV375" t="s">
        <v>1543</v>
      </c>
      <c r="AW375">
        <v>43893</v>
      </c>
      <c r="AY375">
        <v>43893</v>
      </c>
      <c r="BA375" t="s">
        <v>1616</v>
      </c>
      <c r="BB375">
        <v>43895</v>
      </c>
      <c r="BC375">
        <v>43900</v>
      </c>
      <c r="BD375">
        <v>43895</v>
      </c>
      <c r="BE375">
        <v>43900</v>
      </c>
      <c r="BF375" t="s">
        <v>7024</v>
      </c>
      <c r="BG375" s="190">
        <v>43896</v>
      </c>
      <c r="BH375" s="190">
        <v>43901</v>
      </c>
      <c r="BI375" s="190">
        <v>43903</v>
      </c>
      <c r="BJ375" s="190">
        <v>43903</v>
      </c>
      <c r="BK375" t="s">
        <v>1876</v>
      </c>
      <c r="BL375" s="190">
        <v>43906</v>
      </c>
      <c r="BM375" s="190">
        <v>43906</v>
      </c>
      <c r="BN375" s="190">
        <v>43907</v>
      </c>
      <c r="BO375" s="190">
        <v>43907</v>
      </c>
      <c r="BU375" t="s">
        <v>490</v>
      </c>
      <c r="BV375">
        <v>43921</v>
      </c>
      <c r="BX375" s="190">
        <v>43921</v>
      </c>
      <c r="BY375" s="190">
        <v>43916</v>
      </c>
      <c r="BZ375" t="s">
        <v>7024</v>
      </c>
      <c r="CA375" s="190">
        <v>43908</v>
      </c>
      <c r="CB375" s="190">
        <v>43906</v>
      </c>
      <c r="CC375" s="190">
        <v>43909</v>
      </c>
      <c r="CD375" s="190">
        <v>43908</v>
      </c>
      <c r="CH375" s="190">
        <v>43920</v>
      </c>
      <c r="CJ375" t="s">
        <v>956</v>
      </c>
      <c r="CR375" s="190">
        <v>43955</v>
      </c>
      <c r="CT375" t="s">
        <v>7024</v>
      </c>
      <c r="CU375" s="190">
        <v>43915</v>
      </c>
      <c r="CW375" s="190">
        <v>43915</v>
      </c>
      <c r="CX375" s="190">
        <v>43914</v>
      </c>
      <c r="CY375" t="s">
        <v>5859</v>
      </c>
      <c r="CZ375">
        <v>43866</v>
      </c>
      <c r="DA375">
        <v>43866</v>
      </c>
      <c r="DB375">
        <v>43868</v>
      </c>
      <c r="DI375" t="str">
        <f t="shared" si="5"/>
        <v>Y</v>
      </c>
      <c r="DJ375" t="str">
        <f>_xlfn.IFNA(VLOOKUP(C375,'Order Lookup'!A:C,3,FALSE),"Other")</f>
        <v>ORDER</v>
      </c>
    </row>
    <row r="376" spans="1:114" x14ac:dyDescent="0.35">
      <c r="A376" t="s">
        <v>2024</v>
      </c>
      <c r="B376">
        <v>2000018401</v>
      </c>
      <c r="C376" t="s">
        <v>855</v>
      </c>
      <c r="D376" t="s">
        <v>4722</v>
      </c>
      <c r="E376" t="s">
        <v>7025</v>
      </c>
      <c r="F376" t="s">
        <v>2073</v>
      </c>
      <c r="G376" s="190">
        <v>43858</v>
      </c>
      <c r="H376">
        <v>43965</v>
      </c>
      <c r="K376" t="s">
        <v>361</v>
      </c>
      <c r="L376" t="s">
        <v>361</v>
      </c>
      <c r="M376" t="s">
        <v>361</v>
      </c>
      <c r="N376" t="s">
        <v>55</v>
      </c>
      <c r="O376" t="s">
        <v>5044</v>
      </c>
      <c r="P376" t="s">
        <v>2226</v>
      </c>
      <c r="Q376">
        <v>43885</v>
      </c>
      <c r="R376">
        <v>43886</v>
      </c>
      <c r="T376">
        <v>40725.35</v>
      </c>
      <c r="U376">
        <v>0</v>
      </c>
      <c r="V376">
        <v>9.98</v>
      </c>
      <c r="W376">
        <v>0</v>
      </c>
      <c r="X376">
        <v>0</v>
      </c>
      <c r="Y376">
        <v>35.090000000000003</v>
      </c>
      <c r="AA376">
        <v>59</v>
      </c>
      <c r="AB376">
        <v>2.5</v>
      </c>
      <c r="AC376">
        <v>61.5</v>
      </c>
      <c r="AD376">
        <v>8103.6</v>
      </c>
      <c r="AE376">
        <v>3859</v>
      </c>
      <c r="AF376">
        <v>0</v>
      </c>
      <c r="AG376">
        <v>10826.35</v>
      </c>
      <c r="AH376">
        <v>26.584</v>
      </c>
      <c r="AI376">
        <v>0</v>
      </c>
      <c r="AK376">
        <v>0</v>
      </c>
      <c r="AQ376" t="s">
        <v>5863</v>
      </c>
      <c r="AR376">
        <v>43867</v>
      </c>
      <c r="AS376">
        <v>43867</v>
      </c>
      <c r="AT376">
        <v>43872</v>
      </c>
      <c r="AV376" t="s">
        <v>1543</v>
      </c>
      <c r="AW376">
        <v>43871</v>
      </c>
      <c r="AX376">
        <v>43871</v>
      </c>
      <c r="AY376">
        <v>43871</v>
      </c>
      <c r="BA376" t="s">
        <v>5859</v>
      </c>
      <c r="BB376">
        <v>43873</v>
      </c>
      <c r="BC376">
        <v>43873</v>
      </c>
      <c r="BD376">
        <v>43873</v>
      </c>
      <c r="BE376">
        <v>43880</v>
      </c>
      <c r="BF376" t="s">
        <v>7026</v>
      </c>
      <c r="BG376" s="190">
        <v>43893</v>
      </c>
      <c r="BH376" s="190">
        <v>43893</v>
      </c>
      <c r="BI376" s="190">
        <v>43900</v>
      </c>
      <c r="BJ376" s="190">
        <v>43906</v>
      </c>
      <c r="BK376" t="s">
        <v>846</v>
      </c>
      <c r="BL376">
        <v>43901</v>
      </c>
      <c r="BM376">
        <v>43901</v>
      </c>
      <c r="BN376">
        <v>43902</v>
      </c>
      <c r="BO376">
        <v>43902</v>
      </c>
      <c r="BU376" t="s">
        <v>490</v>
      </c>
      <c r="BV376" s="190">
        <v>43927</v>
      </c>
      <c r="BX376" s="190">
        <v>43927</v>
      </c>
      <c r="BY376" s="190"/>
      <c r="BZ376" t="s">
        <v>7026</v>
      </c>
      <c r="CA376">
        <v>43903</v>
      </c>
      <c r="CB376">
        <v>43903</v>
      </c>
      <c r="CC376">
        <v>43906</v>
      </c>
      <c r="CD376">
        <v>43906</v>
      </c>
      <c r="CH376" s="190"/>
      <c r="CJ376" t="s">
        <v>1085</v>
      </c>
      <c r="CR376" s="190">
        <v>43980</v>
      </c>
      <c r="CS376" s="190"/>
      <c r="CT376" t="s">
        <v>7026</v>
      </c>
      <c r="CU376" s="190">
        <v>43909</v>
      </c>
      <c r="CW376" s="190">
        <v>43909</v>
      </c>
      <c r="CX376" s="190">
        <v>43908</v>
      </c>
      <c r="CY376" t="s">
        <v>1062</v>
      </c>
      <c r="CZ376">
        <v>43860</v>
      </c>
      <c r="DA376">
        <v>43860</v>
      </c>
      <c r="DB376">
        <v>43860</v>
      </c>
      <c r="DC376">
        <v>43860</v>
      </c>
      <c r="DI376" t="str">
        <f t="shared" si="5"/>
        <v>Y</v>
      </c>
      <c r="DJ376" t="str">
        <f>_xlfn.IFNA(VLOOKUP(C376,'Order Lookup'!A:C,3,FALSE),"Other")</f>
        <v>ORDER</v>
      </c>
    </row>
    <row r="377" spans="1:114" x14ac:dyDescent="0.35">
      <c r="A377" t="s">
        <v>1616</v>
      </c>
      <c r="B377">
        <v>1902143905</v>
      </c>
      <c r="C377" t="s">
        <v>854</v>
      </c>
      <c r="D377" t="s">
        <v>1378</v>
      </c>
      <c r="E377" t="s">
        <v>7027</v>
      </c>
      <c r="F377" t="s">
        <v>2224</v>
      </c>
      <c r="G377" s="190">
        <v>43886</v>
      </c>
      <c r="H377" s="190">
        <v>43895</v>
      </c>
      <c r="J377">
        <v>3680</v>
      </c>
      <c r="K377" t="s">
        <v>361</v>
      </c>
      <c r="L377" t="s">
        <v>361</v>
      </c>
      <c r="M377" t="s">
        <v>361</v>
      </c>
      <c r="N377" t="s">
        <v>55</v>
      </c>
      <c r="O377" t="s">
        <v>5044</v>
      </c>
      <c r="Q377" s="190"/>
      <c r="R377" s="190"/>
      <c r="S377">
        <v>43899</v>
      </c>
      <c r="T377">
        <v>1869</v>
      </c>
      <c r="U377">
        <v>1869</v>
      </c>
      <c r="V377">
        <v>0.22</v>
      </c>
      <c r="W377">
        <v>0.2</v>
      </c>
      <c r="X377">
        <v>0.2</v>
      </c>
      <c r="Y377">
        <v>0</v>
      </c>
      <c r="AA377">
        <v>0</v>
      </c>
      <c r="AB377">
        <v>0</v>
      </c>
      <c r="AC377">
        <v>0</v>
      </c>
      <c r="AF377">
        <v>0</v>
      </c>
      <c r="AG377">
        <v>796.16</v>
      </c>
      <c r="AH377">
        <v>42.597999999999999</v>
      </c>
      <c r="AI377">
        <v>833.77</v>
      </c>
      <c r="AJ377">
        <v>44.61</v>
      </c>
      <c r="AK377">
        <v>0</v>
      </c>
      <c r="AQ377" t="s">
        <v>5957</v>
      </c>
      <c r="AR377" s="190"/>
      <c r="AS377" s="190"/>
      <c r="AT377" s="190"/>
      <c r="AU377" s="190"/>
      <c r="AV377" t="s">
        <v>756</v>
      </c>
      <c r="AW377" s="190"/>
      <c r="AX377" s="190"/>
      <c r="AY377" s="190"/>
      <c r="BB377" s="190"/>
      <c r="BC377" s="190"/>
      <c r="BD377" s="190"/>
      <c r="BG377" s="190"/>
      <c r="BH377" s="190"/>
      <c r="BI377" s="190"/>
      <c r="BJ377" s="190"/>
      <c r="BL377" s="190"/>
      <c r="BM377" s="190"/>
      <c r="BN377" s="190"/>
      <c r="BO377" s="190"/>
      <c r="BU377" t="s">
        <v>490</v>
      </c>
      <c r="BV377" s="190"/>
      <c r="BX377" s="190">
        <v>43887</v>
      </c>
      <c r="BY377" s="190">
        <v>43887</v>
      </c>
      <c r="CA377" s="190"/>
      <c r="CB377" s="190"/>
      <c r="CC377" s="190"/>
      <c r="CD377" s="190"/>
      <c r="CH377" s="190">
        <v>43892</v>
      </c>
      <c r="CI377" s="190"/>
      <c r="CR377" s="190">
        <v>43894</v>
      </c>
      <c r="CS377">
        <v>43894</v>
      </c>
      <c r="CT377" t="s">
        <v>1616</v>
      </c>
      <c r="CU377" s="190">
        <v>43887</v>
      </c>
      <c r="CW377" s="190">
        <v>43887</v>
      </c>
      <c r="CX377" s="190">
        <v>43887</v>
      </c>
      <c r="CY377" t="s">
        <v>1072</v>
      </c>
      <c r="CZ377" s="190"/>
      <c r="DA377" s="190"/>
      <c r="DB377" s="190"/>
      <c r="DC377" s="190"/>
      <c r="DI377" t="str">
        <f t="shared" si="5"/>
        <v>Y</v>
      </c>
      <c r="DJ377" t="str">
        <f>_xlfn.IFNA(VLOOKUP(C377,'Order Lookup'!A:C,3,FALSE),"Other")</f>
        <v>ENPARTS</v>
      </c>
    </row>
    <row r="378" spans="1:114" x14ac:dyDescent="0.35">
      <c r="A378" t="s">
        <v>2263</v>
      </c>
      <c r="B378">
        <v>1901328213</v>
      </c>
      <c r="C378" t="s">
        <v>854</v>
      </c>
      <c r="D378" t="s">
        <v>1621</v>
      </c>
      <c r="E378" t="s">
        <v>6699</v>
      </c>
      <c r="F378" t="s">
        <v>2224</v>
      </c>
      <c r="G378" s="190">
        <v>43887</v>
      </c>
      <c r="H378" s="190">
        <v>43895</v>
      </c>
      <c r="K378" t="s">
        <v>361</v>
      </c>
      <c r="L378" t="s">
        <v>281</v>
      </c>
      <c r="M378" t="s">
        <v>361</v>
      </c>
      <c r="N378" t="s">
        <v>55</v>
      </c>
      <c r="O378" t="s">
        <v>5044</v>
      </c>
      <c r="Q378" s="190"/>
      <c r="R378" s="190"/>
      <c r="S378">
        <v>43902</v>
      </c>
      <c r="T378">
        <v>1169.44</v>
      </c>
      <c r="U378">
        <v>1169.44</v>
      </c>
      <c r="V378">
        <v>7.0000000000000007E-2</v>
      </c>
      <c r="W378">
        <v>7.0000000000000007E-2</v>
      </c>
      <c r="X378">
        <v>7.0000000000000007E-2</v>
      </c>
      <c r="Y378">
        <v>0</v>
      </c>
      <c r="AA378">
        <v>0</v>
      </c>
      <c r="AB378">
        <v>0</v>
      </c>
      <c r="AC378">
        <v>0</v>
      </c>
      <c r="AF378">
        <v>0</v>
      </c>
      <c r="AG378">
        <v>394.75</v>
      </c>
      <c r="AH378">
        <v>33.755000000000003</v>
      </c>
      <c r="AI378">
        <v>423.45</v>
      </c>
      <c r="AJ378">
        <v>36.21</v>
      </c>
      <c r="AK378">
        <v>0</v>
      </c>
      <c r="AQ378" t="s">
        <v>533</v>
      </c>
      <c r="AR378" s="190"/>
      <c r="AS378" s="190"/>
      <c r="AT378" s="190"/>
      <c r="AU378" s="190"/>
      <c r="AV378" t="s">
        <v>1085</v>
      </c>
      <c r="AW378" s="190"/>
      <c r="AX378" s="190"/>
      <c r="AY378" s="190"/>
      <c r="BB378" s="190"/>
      <c r="BC378" s="190"/>
      <c r="BD378" s="190"/>
      <c r="BG378" s="190"/>
      <c r="BH378" s="190"/>
      <c r="BI378" s="190"/>
      <c r="BJ378" s="190"/>
      <c r="BL378" s="190"/>
      <c r="BM378" s="190"/>
      <c r="BN378" s="190"/>
      <c r="BO378" s="190"/>
      <c r="BU378" t="s">
        <v>490</v>
      </c>
      <c r="BV378" s="190">
        <v>43888</v>
      </c>
      <c r="BX378" s="190">
        <v>43888</v>
      </c>
      <c r="BY378" s="190">
        <v>43888</v>
      </c>
      <c r="CA378" s="190"/>
      <c r="CB378" s="190"/>
      <c r="CC378" s="190"/>
      <c r="CD378" s="190"/>
      <c r="CH378" s="190">
        <v>43892</v>
      </c>
      <c r="CI378" s="190"/>
      <c r="CJ378" t="s">
        <v>1085</v>
      </c>
      <c r="CR378" s="190">
        <v>43895</v>
      </c>
      <c r="CS378">
        <v>43895</v>
      </c>
      <c r="CT378" t="s">
        <v>2027</v>
      </c>
      <c r="CU378" s="190">
        <v>43889</v>
      </c>
      <c r="CW378" s="190">
        <v>43889</v>
      </c>
      <c r="CX378" s="190">
        <v>43888</v>
      </c>
      <c r="CY378" t="s">
        <v>1616</v>
      </c>
      <c r="CZ378" s="190"/>
      <c r="DA378" s="190"/>
      <c r="DB378" s="190"/>
      <c r="DC378" s="190"/>
      <c r="DI378" t="str">
        <f t="shared" si="5"/>
        <v>Y</v>
      </c>
      <c r="DJ378" t="str">
        <f>_xlfn.IFNA(VLOOKUP(C378,'Order Lookup'!A:C,3,FALSE),"Other")</f>
        <v>ENPARTS</v>
      </c>
    </row>
    <row r="379" spans="1:114" x14ac:dyDescent="0.35">
      <c r="A379" t="s">
        <v>5717</v>
      </c>
      <c r="B379">
        <v>1901132334</v>
      </c>
      <c r="C379" t="s">
        <v>859</v>
      </c>
      <c r="D379" t="s">
        <v>2260</v>
      </c>
      <c r="E379" t="s">
        <v>5860</v>
      </c>
      <c r="F379" t="s">
        <v>2221</v>
      </c>
      <c r="G379" s="190">
        <v>43907</v>
      </c>
      <c r="H379" s="190"/>
      <c r="K379" t="s">
        <v>361</v>
      </c>
      <c r="L379" t="s">
        <v>35</v>
      </c>
      <c r="M379" t="s">
        <v>361</v>
      </c>
      <c r="N379" t="s">
        <v>55</v>
      </c>
      <c r="O379" t="s">
        <v>5044</v>
      </c>
      <c r="P379" t="s">
        <v>2226</v>
      </c>
      <c r="Q379" s="190"/>
      <c r="R379" s="190"/>
      <c r="T379">
        <v>0</v>
      </c>
      <c r="U379">
        <v>0</v>
      </c>
      <c r="V379">
        <v>0</v>
      </c>
      <c r="W379">
        <v>0.16</v>
      </c>
      <c r="X379">
        <v>0.16</v>
      </c>
      <c r="Y379">
        <v>0</v>
      </c>
      <c r="AA379">
        <v>0</v>
      </c>
      <c r="AB379">
        <v>0</v>
      </c>
      <c r="AC379">
        <v>0</v>
      </c>
      <c r="AF379">
        <v>0</v>
      </c>
      <c r="AG379">
        <v>0</v>
      </c>
      <c r="AI379">
        <v>0</v>
      </c>
      <c r="AK379">
        <v>0</v>
      </c>
      <c r="AQ379" t="s">
        <v>954</v>
      </c>
      <c r="AR379" s="190"/>
      <c r="AS379" s="190"/>
      <c r="AT379" s="190"/>
      <c r="AU379" s="190"/>
      <c r="AV379" t="s">
        <v>983</v>
      </c>
      <c r="AW379" s="190"/>
      <c r="AX379" s="190"/>
      <c r="AY379" s="190"/>
      <c r="AZ379" s="190"/>
      <c r="BG379" s="190"/>
      <c r="BH379" s="190"/>
      <c r="BI379" s="190"/>
      <c r="BJ379" s="190"/>
      <c r="BL379" s="190"/>
      <c r="BM379" s="190"/>
      <c r="BN379" s="190"/>
      <c r="BO379" s="190"/>
      <c r="BU379" t="s">
        <v>490</v>
      </c>
      <c r="BV379" s="190">
        <v>43908</v>
      </c>
      <c r="BX379" s="190">
        <v>43908</v>
      </c>
      <c r="BY379" s="190">
        <v>43908</v>
      </c>
      <c r="CA379" s="190"/>
      <c r="CB379" s="190"/>
      <c r="CC379" s="190"/>
      <c r="CD379" s="190"/>
      <c r="CH379" s="190"/>
      <c r="CJ379" t="s">
        <v>1057</v>
      </c>
      <c r="CM379" s="190"/>
      <c r="CN379" s="190"/>
      <c r="CR379" s="190">
        <v>43913</v>
      </c>
      <c r="CT379" t="s">
        <v>5859</v>
      </c>
      <c r="CU379" s="190">
        <v>43908</v>
      </c>
      <c r="CW379" s="190">
        <v>43908</v>
      </c>
      <c r="CX379" s="190">
        <v>43907</v>
      </c>
      <c r="CY379" t="s">
        <v>1056</v>
      </c>
      <c r="CZ379" s="190"/>
      <c r="DA379" s="190"/>
      <c r="DB379" s="190"/>
      <c r="DC379" s="190"/>
      <c r="DI379" t="str">
        <f t="shared" si="5"/>
        <v>Y</v>
      </c>
      <c r="DJ379" t="str">
        <f>_xlfn.IFNA(VLOOKUP(C379,'Order Lookup'!A:C,3,FALSE),"Other")</f>
        <v>Other</v>
      </c>
    </row>
    <row r="380" spans="1:114" x14ac:dyDescent="0.35">
      <c r="A380" t="s">
        <v>2024</v>
      </c>
      <c r="B380">
        <v>1900705304</v>
      </c>
      <c r="C380" t="s">
        <v>859</v>
      </c>
      <c r="D380" t="s">
        <v>2267</v>
      </c>
      <c r="E380" t="s">
        <v>6695</v>
      </c>
      <c r="F380" t="s">
        <v>2221</v>
      </c>
      <c r="G380" s="190">
        <v>43916</v>
      </c>
      <c r="K380" t="s">
        <v>361</v>
      </c>
      <c r="L380" t="s">
        <v>361</v>
      </c>
      <c r="M380" t="s">
        <v>361</v>
      </c>
      <c r="N380" t="s">
        <v>55</v>
      </c>
      <c r="O380" t="s">
        <v>5044</v>
      </c>
      <c r="P380" t="s">
        <v>2226</v>
      </c>
      <c r="T380">
        <v>1577.39</v>
      </c>
      <c r="U380">
        <v>0</v>
      </c>
      <c r="V380">
        <v>0.13</v>
      </c>
      <c r="W380">
        <v>0.13</v>
      </c>
      <c r="X380">
        <v>0.13</v>
      </c>
      <c r="Y380">
        <v>0</v>
      </c>
      <c r="AA380">
        <v>0</v>
      </c>
      <c r="AB380">
        <v>0</v>
      </c>
      <c r="AC380">
        <v>0</v>
      </c>
      <c r="AF380">
        <v>0</v>
      </c>
      <c r="AG380">
        <v>826.26</v>
      </c>
      <c r="AH380">
        <v>52.381</v>
      </c>
      <c r="AI380">
        <v>0</v>
      </c>
      <c r="AK380">
        <v>0</v>
      </c>
      <c r="AQ380" t="s">
        <v>5709</v>
      </c>
      <c r="AV380" t="s">
        <v>1057</v>
      </c>
      <c r="BF380" t="s">
        <v>7028</v>
      </c>
      <c r="BG380" s="190"/>
      <c r="BH380" s="190"/>
      <c r="BI380" s="190">
        <v>43916</v>
      </c>
      <c r="BJ380" s="190"/>
      <c r="BL380" s="190"/>
      <c r="BM380" s="190"/>
      <c r="BN380" s="190"/>
      <c r="BO380" s="190"/>
      <c r="BU380" t="s">
        <v>490</v>
      </c>
      <c r="BV380" s="190">
        <v>43917</v>
      </c>
      <c r="BX380" s="190">
        <v>43917</v>
      </c>
      <c r="BY380" s="190">
        <v>43917</v>
      </c>
      <c r="CH380" s="190">
        <v>43922</v>
      </c>
      <c r="CJ380" t="s">
        <v>680</v>
      </c>
      <c r="CR380" s="190">
        <v>43922</v>
      </c>
      <c r="CS380" s="190"/>
      <c r="CT380" t="s">
        <v>7028</v>
      </c>
      <c r="CU380" s="190">
        <v>43916</v>
      </c>
      <c r="CW380" s="190">
        <v>43916</v>
      </c>
      <c r="CX380" s="190">
        <v>43916</v>
      </c>
      <c r="CY380" t="s">
        <v>1072</v>
      </c>
      <c r="DI380" t="str">
        <f t="shared" si="5"/>
        <v>Y</v>
      </c>
      <c r="DJ380" t="str">
        <f>_xlfn.IFNA(VLOOKUP(C380,'Order Lookup'!A:C,3,FALSE),"Other")</f>
        <v>Other</v>
      </c>
    </row>
    <row r="381" spans="1:114" x14ac:dyDescent="0.35">
      <c r="A381" t="s">
        <v>5717</v>
      </c>
      <c r="B381">
        <v>2000119001</v>
      </c>
      <c r="C381" t="s">
        <v>855</v>
      </c>
      <c r="D381" t="s">
        <v>2032</v>
      </c>
      <c r="E381" t="s">
        <v>7029</v>
      </c>
      <c r="F381" t="s">
        <v>2073</v>
      </c>
      <c r="G381" s="190">
        <v>43853</v>
      </c>
      <c r="H381">
        <v>43952</v>
      </c>
      <c r="K381" t="s">
        <v>361</v>
      </c>
      <c r="L381" t="s">
        <v>361</v>
      </c>
      <c r="M381" t="s">
        <v>361</v>
      </c>
      <c r="N381" t="s">
        <v>55</v>
      </c>
      <c r="O381" t="s">
        <v>5053</v>
      </c>
      <c r="Q381">
        <v>43882</v>
      </c>
      <c r="R381">
        <v>43885</v>
      </c>
      <c r="T381">
        <v>21335.18</v>
      </c>
      <c r="U381">
        <v>0</v>
      </c>
      <c r="V381">
        <v>2.94</v>
      </c>
      <c r="W381">
        <v>0</v>
      </c>
      <c r="X381">
        <v>0</v>
      </c>
      <c r="Y381">
        <v>52.12</v>
      </c>
      <c r="AA381">
        <v>80.5</v>
      </c>
      <c r="AB381">
        <v>0</v>
      </c>
      <c r="AC381">
        <v>80.5</v>
      </c>
      <c r="AD381">
        <v>12036.44</v>
      </c>
      <c r="AE381">
        <v>5731.64</v>
      </c>
      <c r="AF381">
        <v>0</v>
      </c>
      <c r="AG381">
        <v>6782.75</v>
      </c>
      <c r="AH381">
        <v>31.791</v>
      </c>
      <c r="AI381">
        <v>0</v>
      </c>
      <c r="AK381">
        <v>0</v>
      </c>
      <c r="AQ381" t="s">
        <v>821</v>
      </c>
      <c r="AR381">
        <v>43885</v>
      </c>
      <c r="AS381">
        <v>43886</v>
      </c>
      <c r="AT381">
        <v>43887</v>
      </c>
      <c r="AU381">
        <v>43888</v>
      </c>
      <c r="AV381" t="s">
        <v>838</v>
      </c>
      <c r="AW381">
        <v>43886</v>
      </c>
      <c r="AX381">
        <v>43888</v>
      </c>
      <c r="AY381">
        <v>43886</v>
      </c>
      <c r="AZ381">
        <v>43888</v>
      </c>
      <c r="BA381" t="s">
        <v>7030</v>
      </c>
      <c r="BB381">
        <v>43888</v>
      </c>
      <c r="BD381">
        <v>43889</v>
      </c>
      <c r="BF381" t="s">
        <v>1637</v>
      </c>
      <c r="BG381" s="190">
        <v>43893</v>
      </c>
      <c r="BH381" s="190">
        <v>43894</v>
      </c>
      <c r="BI381" s="190">
        <v>43894</v>
      </c>
      <c r="BJ381" s="190">
        <v>43894</v>
      </c>
      <c r="BK381" t="s">
        <v>1091</v>
      </c>
      <c r="BL381" s="190">
        <v>43902</v>
      </c>
      <c r="BM381" s="190">
        <v>43903</v>
      </c>
      <c r="BN381" s="190">
        <v>43902</v>
      </c>
      <c r="BO381" s="190">
        <v>43906</v>
      </c>
      <c r="BU381" t="s">
        <v>490</v>
      </c>
      <c r="BV381" s="190">
        <v>43921</v>
      </c>
      <c r="BX381" s="190">
        <v>43921</v>
      </c>
      <c r="BY381" s="190"/>
      <c r="BZ381" t="s">
        <v>1091</v>
      </c>
      <c r="CA381">
        <v>43906</v>
      </c>
      <c r="CB381">
        <v>43907</v>
      </c>
      <c r="CC381">
        <v>43908</v>
      </c>
      <c r="CD381">
        <v>43908</v>
      </c>
      <c r="CJ381" t="s">
        <v>838</v>
      </c>
      <c r="CR381" s="190">
        <v>43952</v>
      </c>
      <c r="CS381" s="190"/>
      <c r="CT381" t="s">
        <v>1091</v>
      </c>
      <c r="CU381" s="190">
        <v>43913</v>
      </c>
      <c r="CW381" s="190">
        <v>43913</v>
      </c>
      <c r="CX381" s="190">
        <v>43913</v>
      </c>
      <c r="CY381" t="s">
        <v>7030</v>
      </c>
      <c r="CZ381">
        <v>43872</v>
      </c>
      <c r="DA381">
        <v>43872</v>
      </c>
      <c r="DB381">
        <v>43882</v>
      </c>
      <c r="DI381" t="str">
        <f t="shared" si="5"/>
        <v>Y</v>
      </c>
      <c r="DJ381" t="str">
        <f>_xlfn.IFNA(VLOOKUP(C381,'Order Lookup'!A:C,3,FALSE),"Other")</f>
        <v>ORDER</v>
      </c>
    </row>
    <row r="382" spans="1:114" x14ac:dyDescent="0.35">
      <c r="A382" t="s">
        <v>2024</v>
      </c>
      <c r="B382">
        <v>2000018501</v>
      </c>
      <c r="C382" t="s">
        <v>855</v>
      </c>
      <c r="D382" t="s">
        <v>4722</v>
      </c>
      <c r="E382" t="s">
        <v>7031</v>
      </c>
      <c r="F382" t="s">
        <v>2221</v>
      </c>
      <c r="G382" s="190">
        <v>43858</v>
      </c>
      <c r="H382" s="190">
        <v>43920</v>
      </c>
      <c r="K382" t="s">
        <v>361</v>
      </c>
      <c r="L382" t="s">
        <v>361</v>
      </c>
      <c r="M382" t="s">
        <v>361</v>
      </c>
      <c r="N382" t="s">
        <v>55</v>
      </c>
      <c r="O382" t="s">
        <v>5053</v>
      </c>
      <c r="P382" t="s">
        <v>2226</v>
      </c>
      <c r="Q382" s="190">
        <v>43885</v>
      </c>
      <c r="R382" s="190">
        <v>43886</v>
      </c>
      <c r="T382">
        <v>14573.93</v>
      </c>
      <c r="U382">
        <v>0</v>
      </c>
      <c r="V382">
        <v>3.91</v>
      </c>
      <c r="W382">
        <v>3.93</v>
      </c>
      <c r="X382">
        <v>3.93</v>
      </c>
      <c r="Y382">
        <v>35.090000000000003</v>
      </c>
      <c r="AA382">
        <v>37.75</v>
      </c>
      <c r="AB382">
        <v>4</v>
      </c>
      <c r="AC382">
        <v>41.75</v>
      </c>
      <c r="AD382">
        <v>8103.6</v>
      </c>
      <c r="AE382">
        <v>3858.85</v>
      </c>
      <c r="AF382">
        <v>0</v>
      </c>
      <c r="AG382">
        <v>572.33000000000004</v>
      </c>
      <c r="AH382">
        <v>3.927</v>
      </c>
      <c r="AI382">
        <v>3886.04</v>
      </c>
      <c r="AK382">
        <v>-1.9</v>
      </c>
      <c r="AQ382" t="s">
        <v>5863</v>
      </c>
      <c r="AR382">
        <v>43872</v>
      </c>
      <c r="AS382">
        <v>43872</v>
      </c>
      <c r="AT382">
        <v>43875</v>
      </c>
      <c r="AU382">
        <v>43874</v>
      </c>
      <c r="AV382" t="s">
        <v>1543</v>
      </c>
      <c r="AW382">
        <v>43874</v>
      </c>
      <c r="AX382">
        <v>43874</v>
      </c>
      <c r="AY382">
        <v>43874</v>
      </c>
      <c r="BA382" t="s">
        <v>5859</v>
      </c>
      <c r="BB382">
        <v>43878</v>
      </c>
      <c r="BC382">
        <v>43878</v>
      </c>
      <c r="BD382">
        <v>43878</v>
      </c>
      <c r="BE382">
        <v>43880</v>
      </c>
      <c r="BF382" t="s">
        <v>846</v>
      </c>
      <c r="BG382" s="190">
        <v>43880</v>
      </c>
      <c r="BH382" s="190">
        <v>43880</v>
      </c>
      <c r="BI382" s="190">
        <v>43882</v>
      </c>
      <c r="BJ382" s="190">
        <v>43889</v>
      </c>
      <c r="BK382" t="s">
        <v>1876</v>
      </c>
      <c r="BL382" s="190">
        <v>43888</v>
      </c>
      <c r="BM382" s="190">
        <v>43888</v>
      </c>
      <c r="BN382" s="190">
        <v>43889</v>
      </c>
      <c r="BO382" s="190">
        <v>43889</v>
      </c>
      <c r="BU382" t="s">
        <v>490</v>
      </c>
      <c r="BV382" s="190">
        <v>43892</v>
      </c>
      <c r="BX382" s="190">
        <v>43892</v>
      </c>
      <c r="BY382" s="190">
        <v>43892</v>
      </c>
      <c r="BZ382" t="s">
        <v>846</v>
      </c>
      <c r="CA382" s="190">
        <v>43888</v>
      </c>
      <c r="CB382" s="190">
        <v>43888</v>
      </c>
      <c r="CC382" s="190">
        <v>43888</v>
      </c>
      <c r="CD382" s="190">
        <v>43888</v>
      </c>
      <c r="CH382" s="190">
        <v>43895</v>
      </c>
      <c r="CJ382" t="s">
        <v>1085</v>
      </c>
      <c r="CR382" s="190">
        <v>43980</v>
      </c>
      <c r="CT382" t="s">
        <v>846</v>
      </c>
      <c r="CU382" s="190">
        <v>43889</v>
      </c>
      <c r="CW382" s="190">
        <v>43889</v>
      </c>
      <c r="CX382" s="190">
        <v>43889</v>
      </c>
      <c r="CY382" t="s">
        <v>1062</v>
      </c>
      <c r="CZ382">
        <v>43861</v>
      </c>
      <c r="DA382">
        <v>43861</v>
      </c>
      <c r="DB382">
        <v>43861</v>
      </c>
      <c r="DC382">
        <v>43861</v>
      </c>
      <c r="DI382" t="str">
        <f t="shared" si="5"/>
        <v>Y</v>
      </c>
      <c r="DJ382" t="str">
        <f>_xlfn.IFNA(VLOOKUP(C382,'Order Lookup'!A:C,3,FALSE),"Other")</f>
        <v>ORDER</v>
      </c>
    </row>
    <row r="383" spans="1:114" x14ac:dyDescent="0.35">
      <c r="A383" t="s">
        <v>2027</v>
      </c>
      <c r="B383">
        <v>1804727405</v>
      </c>
      <c r="C383" t="s">
        <v>859</v>
      </c>
      <c r="D383" t="s">
        <v>4607</v>
      </c>
      <c r="E383" t="s">
        <v>7032</v>
      </c>
      <c r="F383" t="s">
        <v>2221</v>
      </c>
      <c r="G383" s="190">
        <v>43881</v>
      </c>
      <c r="H383" s="190">
        <v>43903</v>
      </c>
      <c r="K383" t="s">
        <v>361</v>
      </c>
      <c r="L383" t="s">
        <v>35</v>
      </c>
      <c r="M383" t="s">
        <v>361</v>
      </c>
      <c r="N383" t="s">
        <v>55</v>
      </c>
      <c r="O383" t="s">
        <v>5053</v>
      </c>
      <c r="P383" t="s">
        <v>2226</v>
      </c>
      <c r="Q383" s="190"/>
      <c r="R383" s="190"/>
      <c r="T383">
        <v>141.4</v>
      </c>
      <c r="U383">
        <v>0</v>
      </c>
      <c r="V383">
        <v>0.02</v>
      </c>
      <c r="W383">
        <v>0.03</v>
      </c>
      <c r="X383">
        <v>0.03</v>
      </c>
      <c r="Y383">
        <v>0</v>
      </c>
      <c r="AA383">
        <v>0</v>
      </c>
      <c r="AB383">
        <v>0</v>
      </c>
      <c r="AC383">
        <v>0</v>
      </c>
      <c r="AF383">
        <v>0</v>
      </c>
      <c r="AG383">
        <v>74.06</v>
      </c>
      <c r="AH383">
        <v>52.375999999999998</v>
      </c>
      <c r="AI383">
        <v>0</v>
      </c>
      <c r="AK383">
        <v>0</v>
      </c>
      <c r="AQ383" t="s">
        <v>954</v>
      </c>
      <c r="AV383" t="s">
        <v>983</v>
      </c>
      <c r="BU383" t="s">
        <v>490</v>
      </c>
      <c r="BV383" s="190">
        <v>43900</v>
      </c>
      <c r="BX383" s="190">
        <v>43900</v>
      </c>
      <c r="BY383" s="190">
        <v>43900</v>
      </c>
      <c r="CH383" s="190">
        <v>43903</v>
      </c>
      <c r="CJ383" t="s">
        <v>1543</v>
      </c>
      <c r="CR383" s="190">
        <v>43908</v>
      </c>
      <c r="CT383" t="s">
        <v>2027</v>
      </c>
      <c r="CU383" s="190">
        <v>43901</v>
      </c>
      <c r="CW383" s="190">
        <v>43901</v>
      </c>
      <c r="CX383" s="190">
        <v>43900</v>
      </c>
      <c r="CY383" t="s">
        <v>1062</v>
      </c>
      <c r="DI383" t="str">
        <f t="shared" si="5"/>
        <v>Y</v>
      </c>
      <c r="DJ383" t="str">
        <f>_xlfn.IFNA(VLOOKUP(C383,'Order Lookup'!A:C,3,FALSE),"Other")</f>
        <v>Other</v>
      </c>
    </row>
    <row r="384" spans="1:114" x14ac:dyDescent="0.35">
      <c r="A384" t="s">
        <v>2027</v>
      </c>
      <c r="B384">
        <v>1901401609</v>
      </c>
      <c r="C384" t="s">
        <v>859</v>
      </c>
      <c r="D384" t="s">
        <v>1621</v>
      </c>
      <c r="E384" t="s">
        <v>7033</v>
      </c>
      <c r="F384" t="s">
        <v>2221</v>
      </c>
      <c r="G384" s="190">
        <v>43885</v>
      </c>
      <c r="H384" s="190"/>
      <c r="K384" t="s">
        <v>361</v>
      </c>
      <c r="L384" t="s">
        <v>204</v>
      </c>
      <c r="M384" t="s">
        <v>361</v>
      </c>
      <c r="N384" t="s">
        <v>55</v>
      </c>
      <c r="O384" t="s">
        <v>5053</v>
      </c>
      <c r="P384" t="s">
        <v>2226</v>
      </c>
      <c r="Q384" s="190"/>
      <c r="R384" s="190"/>
      <c r="T384">
        <v>2496.4299999999998</v>
      </c>
      <c r="U384">
        <v>0</v>
      </c>
      <c r="V384">
        <v>0.3</v>
      </c>
      <c r="W384">
        <v>0.3</v>
      </c>
      <c r="X384">
        <v>0.3</v>
      </c>
      <c r="Y384">
        <v>0</v>
      </c>
      <c r="AA384">
        <v>0</v>
      </c>
      <c r="AB384">
        <v>0</v>
      </c>
      <c r="AC384">
        <v>0</v>
      </c>
      <c r="AF384">
        <v>0</v>
      </c>
      <c r="AG384">
        <v>1307.6500000000001</v>
      </c>
      <c r="AH384">
        <v>52.381</v>
      </c>
      <c r="AI384">
        <v>-983.96</v>
      </c>
      <c r="AK384">
        <v>0</v>
      </c>
      <c r="AQ384" t="s">
        <v>839</v>
      </c>
      <c r="AV384" t="s">
        <v>1085</v>
      </c>
      <c r="BU384" t="s">
        <v>490</v>
      </c>
      <c r="BV384" s="190">
        <v>43886</v>
      </c>
      <c r="BX384" s="190">
        <v>43886</v>
      </c>
      <c r="BY384" s="190">
        <v>43886</v>
      </c>
      <c r="CH384" s="190">
        <v>43889</v>
      </c>
      <c r="CJ384" t="s">
        <v>1085</v>
      </c>
      <c r="CR384" s="190">
        <v>43889</v>
      </c>
      <c r="CS384">
        <v>43889</v>
      </c>
      <c r="CT384" t="s">
        <v>2027</v>
      </c>
      <c r="CU384" s="190">
        <v>43886</v>
      </c>
      <c r="CW384" s="190">
        <v>43886</v>
      </c>
      <c r="CX384" s="190">
        <v>43885</v>
      </c>
      <c r="CY384" t="s">
        <v>1062</v>
      </c>
      <c r="DI384" t="str">
        <f t="shared" si="5"/>
        <v>Y</v>
      </c>
      <c r="DJ384" t="str">
        <f>_xlfn.IFNA(VLOOKUP(C384,'Order Lookup'!A:C,3,FALSE),"Other")</f>
        <v>Other</v>
      </c>
    </row>
    <row r="385" spans="1:114" x14ac:dyDescent="0.35">
      <c r="A385" t="s">
        <v>2024</v>
      </c>
      <c r="B385">
        <v>1901625702</v>
      </c>
      <c r="C385" t="s">
        <v>854</v>
      </c>
      <c r="D385" t="s">
        <v>4713</v>
      </c>
      <c r="E385" t="s">
        <v>7034</v>
      </c>
      <c r="F385" t="s">
        <v>2221</v>
      </c>
      <c r="G385" s="190">
        <v>43895</v>
      </c>
      <c r="H385" s="190">
        <v>43922</v>
      </c>
      <c r="K385" t="s">
        <v>361</v>
      </c>
      <c r="L385" t="s">
        <v>270</v>
      </c>
      <c r="M385" t="s">
        <v>361</v>
      </c>
      <c r="N385" t="s">
        <v>55</v>
      </c>
      <c r="O385" t="s">
        <v>5053</v>
      </c>
      <c r="T385">
        <v>10541.86</v>
      </c>
      <c r="U385">
        <v>0</v>
      </c>
      <c r="V385">
        <v>0.95</v>
      </c>
      <c r="W385">
        <v>0.97</v>
      </c>
      <c r="X385">
        <v>0.97</v>
      </c>
      <c r="Y385">
        <v>34.42</v>
      </c>
      <c r="AA385">
        <v>16</v>
      </c>
      <c r="AB385">
        <v>9</v>
      </c>
      <c r="AC385">
        <v>25</v>
      </c>
      <c r="AD385">
        <v>5103.6000000000004</v>
      </c>
      <c r="AE385">
        <v>3859</v>
      </c>
      <c r="AF385">
        <v>0</v>
      </c>
      <c r="AG385">
        <v>4569.3999999999996</v>
      </c>
      <c r="AH385">
        <v>43.344999999999999</v>
      </c>
      <c r="AI385">
        <v>0</v>
      </c>
      <c r="AK385">
        <v>0</v>
      </c>
      <c r="AQ385" t="s">
        <v>869</v>
      </c>
      <c r="AV385" t="s">
        <v>680</v>
      </c>
      <c r="BF385" t="s">
        <v>1876</v>
      </c>
      <c r="BG385">
        <v>43908</v>
      </c>
      <c r="BH385">
        <v>43908</v>
      </c>
      <c r="BI385">
        <v>43909</v>
      </c>
      <c r="BJ385">
        <v>43909</v>
      </c>
      <c r="BU385" t="s">
        <v>490</v>
      </c>
      <c r="BV385" s="190">
        <v>43915</v>
      </c>
      <c r="BX385" s="190">
        <v>43915</v>
      </c>
      <c r="BY385" s="190">
        <v>43915</v>
      </c>
      <c r="BZ385" t="s">
        <v>1876</v>
      </c>
      <c r="CA385">
        <v>43909</v>
      </c>
      <c r="CB385">
        <v>43909</v>
      </c>
      <c r="CC385">
        <v>43909</v>
      </c>
      <c r="CD385">
        <v>43909</v>
      </c>
      <c r="CH385" s="190">
        <v>43920</v>
      </c>
      <c r="CJ385" t="s">
        <v>680</v>
      </c>
      <c r="CR385" s="190">
        <v>43922</v>
      </c>
      <c r="CS385" s="190"/>
      <c r="CT385" t="s">
        <v>1876</v>
      </c>
      <c r="CU385" s="190">
        <v>43914</v>
      </c>
      <c r="CW385" s="190">
        <v>43914</v>
      </c>
      <c r="CX385" s="190">
        <v>43914</v>
      </c>
      <c r="CY385" t="s">
        <v>2024</v>
      </c>
      <c r="DB385">
        <v>43906</v>
      </c>
      <c r="DI385" t="str">
        <f t="shared" si="5"/>
        <v>Y</v>
      </c>
      <c r="DJ385" t="str">
        <f>_xlfn.IFNA(VLOOKUP(C385,'Order Lookup'!A:C,3,FALSE),"Other")</f>
        <v>ENPARTS</v>
      </c>
    </row>
    <row r="386" spans="1:114" x14ac:dyDescent="0.35">
      <c r="A386" t="s">
        <v>6682</v>
      </c>
      <c r="B386">
        <v>1900558913</v>
      </c>
      <c r="C386" t="s">
        <v>854</v>
      </c>
      <c r="D386" t="s">
        <v>1378</v>
      </c>
      <c r="E386" t="s">
        <v>6683</v>
      </c>
      <c r="F386" t="s">
        <v>2221</v>
      </c>
      <c r="G386" s="190">
        <v>43895</v>
      </c>
      <c r="H386" s="190">
        <v>43171</v>
      </c>
      <c r="K386" t="s">
        <v>361</v>
      </c>
      <c r="L386" t="s">
        <v>309</v>
      </c>
      <c r="M386" t="s">
        <v>361</v>
      </c>
      <c r="N386" t="s">
        <v>55</v>
      </c>
      <c r="O386" t="s">
        <v>5053</v>
      </c>
      <c r="T386">
        <v>3583</v>
      </c>
      <c r="U386">
        <v>3583</v>
      </c>
      <c r="V386">
        <v>0.63</v>
      </c>
      <c r="W386">
        <v>0.4</v>
      </c>
      <c r="X386">
        <v>0.4</v>
      </c>
      <c r="Y386">
        <v>0</v>
      </c>
      <c r="AA386">
        <v>0</v>
      </c>
      <c r="AB386">
        <v>0</v>
      </c>
      <c r="AC386">
        <v>0</v>
      </c>
      <c r="AF386">
        <v>0</v>
      </c>
      <c r="AG386">
        <v>1290.8699999999999</v>
      </c>
      <c r="AH386">
        <v>36.027999999999999</v>
      </c>
      <c r="AI386">
        <v>1700.44</v>
      </c>
      <c r="AJ386">
        <v>47.459000000000003</v>
      </c>
      <c r="AK386">
        <v>0</v>
      </c>
      <c r="AQ386" t="s">
        <v>756</v>
      </c>
      <c r="AV386" t="s">
        <v>971</v>
      </c>
      <c r="BF386" t="s">
        <v>6528</v>
      </c>
      <c r="BG386">
        <v>43901</v>
      </c>
      <c r="BH386">
        <v>43901</v>
      </c>
      <c r="BI386">
        <v>43901</v>
      </c>
      <c r="BJ386">
        <v>43901</v>
      </c>
      <c r="BK386" t="s">
        <v>1091</v>
      </c>
      <c r="BL386">
        <v>43901</v>
      </c>
      <c r="BM386">
        <v>43901</v>
      </c>
      <c r="BN386">
        <v>43901</v>
      </c>
      <c r="BO386">
        <v>43901</v>
      </c>
      <c r="BU386" t="s">
        <v>490</v>
      </c>
      <c r="BV386" s="190">
        <v>43902</v>
      </c>
      <c r="BX386" s="190">
        <v>43902</v>
      </c>
      <c r="BY386" s="190">
        <v>43902</v>
      </c>
      <c r="BZ386" t="s">
        <v>6528</v>
      </c>
      <c r="CA386">
        <v>43901</v>
      </c>
      <c r="CB386">
        <v>43901</v>
      </c>
      <c r="CC386">
        <v>43901</v>
      </c>
      <c r="CD386">
        <v>43901</v>
      </c>
      <c r="CH386" s="190">
        <v>43906</v>
      </c>
      <c r="CJ386" t="s">
        <v>680</v>
      </c>
      <c r="CR386" s="190">
        <v>43909</v>
      </c>
      <c r="CS386" s="190">
        <v>43909</v>
      </c>
      <c r="CT386" t="s">
        <v>6528</v>
      </c>
      <c r="CU386" s="190">
        <v>43901</v>
      </c>
      <c r="CW386" s="190">
        <v>43901</v>
      </c>
      <c r="CX386" s="190">
        <v>43901</v>
      </c>
      <c r="CY386" t="s">
        <v>1056</v>
      </c>
      <c r="DI386" t="str">
        <f t="shared" si="5"/>
        <v>Y</v>
      </c>
      <c r="DJ386" t="str">
        <f>_xlfn.IFNA(VLOOKUP(C386,'Order Lookup'!A:C,3,FALSE),"Other")</f>
        <v>ENPARTS</v>
      </c>
    </row>
    <row r="387" spans="1:114" x14ac:dyDescent="0.35">
      <c r="A387" t="s">
        <v>2027</v>
      </c>
      <c r="B387">
        <v>1804727408</v>
      </c>
      <c r="C387" t="s">
        <v>854</v>
      </c>
      <c r="D387" t="s">
        <v>4607</v>
      </c>
      <c r="E387" t="s">
        <v>7032</v>
      </c>
      <c r="F387" t="s">
        <v>2221</v>
      </c>
      <c r="G387" s="190">
        <v>43914</v>
      </c>
      <c r="H387" s="190"/>
      <c r="K387" t="s">
        <v>361</v>
      </c>
      <c r="L387" t="s">
        <v>35</v>
      </c>
      <c r="M387" t="s">
        <v>361</v>
      </c>
      <c r="N387" t="s">
        <v>55</v>
      </c>
      <c r="O387" t="s">
        <v>5053</v>
      </c>
      <c r="T387">
        <v>18060.419999999998</v>
      </c>
      <c r="U387">
        <v>0</v>
      </c>
      <c r="V387">
        <v>2.31</v>
      </c>
      <c r="W387">
        <v>2.31</v>
      </c>
      <c r="X387">
        <v>2.31</v>
      </c>
      <c r="Y387">
        <v>0</v>
      </c>
      <c r="AA387">
        <v>0</v>
      </c>
      <c r="AB387">
        <v>0</v>
      </c>
      <c r="AC387">
        <v>0</v>
      </c>
      <c r="AF387">
        <v>0</v>
      </c>
      <c r="AG387">
        <v>7586.03</v>
      </c>
      <c r="AH387">
        <v>42.003999999999998</v>
      </c>
      <c r="AI387">
        <v>0</v>
      </c>
      <c r="AK387">
        <v>0</v>
      </c>
      <c r="AQ387" t="s">
        <v>954</v>
      </c>
      <c r="AV387" t="s">
        <v>983</v>
      </c>
      <c r="BU387" t="s">
        <v>490</v>
      </c>
      <c r="BV387" s="190"/>
      <c r="BX387" s="190">
        <v>43915</v>
      </c>
      <c r="BY387" s="190">
        <v>43915</v>
      </c>
      <c r="CH387" s="190"/>
      <c r="CJ387" t="s">
        <v>1543</v>
      </c>
      <c r="CR387" s="190">
        <v>43922</v>
      </c>
      <c r="CS387" s="190"/>
      <c r="CT387" t="s">
        <v>2027</v>
      </c>
      <c r="CU387" s="190">
        <v>43915</v>
      </c>
      <c r="CW387" s="190">
        <v>43915</v>
      </c>
      <c r="CX387" s="190">
        <v>43915</v>
      </c>
      <c r="CY387" t="s">
        <v>1062</v>
      </c>
      <c r="DI387" t="str">
        <f t="shared" si="5"/>
        <v>Y</v>
      </c>
      <c r="DJ387" t="str">
        <f>_xlfn.IFNA(VLOOKUP(C387,'Order Lookup'!A:C,3,FALSE),"Other")</f>
        <v>ENPARTS</v>
      </c>
    </row>
    <row r="388" spans="1:114" x14ac:dyDescent="0.35">
      <c r="A388" t="s">
        <v>2024</v>
      </c>
      <c r="B388">
        <v>1902098605</v>
      </c>
      <c r="C388" t="s">
        <v>854</v>
      </c>
      <c r="D388" t="s">
        <v>6697</v>
      </c>
      <c r="E388" t="s">
        <v>6698</v>
      </c>
      <c r="F388" t="s">
        <v>2221</v>
      </c>
      <c r="G388" s="190">
        <v>43917</v>
      </c>
      <c r="H388" s="190"/>
      <c r="K388" t="s">
        <v>361</v>
      </c>
      <c r="L388" t="s">
        <v>343</v>
      </c>
      <c r="M388" t="s">
        <v>361</v>
      </c>
      <c r="N388" t="s">
        <v>55</v>
      </c>
      <c r="O388" t="s">
        <v>5053</v>
      </c>
      <c r="Q388" s="190"/>
      <c r="R388" s="190"/>
      <c r="T388">
        <v>975.04</v>
      </c>
      <c r="U388">
        <v>0</v>
      </c>
      <c r="V388">
        <v>0.1</v>
      </c>
      <c r="W388">
        <v>0.11</v>
      </c>
      <c r="X388">
        <v>0.11</v>
      </c>
      <c r="Y388">
        <v>0</v>
      </c>
      <c r="AA388">
        <v>0</v>
      </c>
      <c r="AB388">
        <v>0</v>
      </c>
      <c r="AC388">
        <v>0</v>
      </c>
      <c r="AF388">
        <v>0</v>
      </c>
      <c r="AG388">
        <v>748.84</v>
      </c>
      <c r="AH388">
        <v>76.801000000000002</v>
      </c>
      <c r="AI388">
        <v>0</v>
      </c>
      <c r="AK388">
        <v>0</v>
      </c>
      <c r="AQ388" t="s">
        <v>1080</v>
      </c>
      <c r="AV388" t="s">
        <v>956</v>
      </c>
      <c r="BF388" t="s">
        <v>846</v>
      </c>
      <c r="BG388">
        <v>43917</v>
      </c>
      <c r="BH388">
        <v>43917</v>
      </c>
      <c r="BI388">
        <v>43917</v>
      </c>
      <c r="BJ388">
        <v>43917</v>
      </c>
      <c r="BU388" t="s">
        <v>490</v>
      </c>
      <c r="BV388" s="190">
        <v>43920</v>
      </c>
      <c r="BX388" s="190">
        <v>43920</v>
      </c>
      <c r="BY388" s="190"/>
      <c r="CH388" s="190"/>
      <c r="CJ388" t="s">
        <v>1543</v>
      </c>
      <c r="CR388" s="190"/>
      <c r="CT388" t="s">
        <v>846</v>
      </c>
      <c r="CU388" s="190">
        <v>43917</v>
      </c>
      <c r="CW388" s="190">
        <v>43917</v>
      </c>
      <c r="CX388" s="190">
        <v>43917</v>
      </c>
      <c r="CY388" t="s">
        <v>1072</v>
      </c>
      <c r="DI388" t="str">
        <f t="shared" si="5"/>
        <v>Y</v>
      </c>
      <c r="DJ388" t="str">
        <f>_xlfn.IFNA(VLOOKUP(C388,'Order Lookup'!A:C,3,FALSE),"Other")</f>
        <v>ENPARTS</v>
      </c>
    </row>
    <row r="389" spans="1:114" x14ac:dyDescent="0.35">
      <c r="A389" t="s">
        <v>2024</v>
      </c>
      <c r="B389">
        <v>1902098604</v>
      </c>
      <c r="C389" t="s">
        <v>859</v>
      </c>
      <c r="D389" t="s">
        <v>6697</v>
      </c>
      <c r="E389" t="s">
        <v>6698</v>
      </c>
      <c r="F389" t="s">
        <v>2221</v>
      </c>
      <c r="G389" s="190">
        <v>43917</v>
      </c>
      <c r="H389" s="190"/>
      <c r="K389" t="s">
        <v>361</v>
      </c>
      <c r="L389" t="s">
        <v>343</v>
      </c>
      <c r="M389" t="s">
        <v>361</v>
      </c>
      <c r="N389" t="s">
        <v>55</v>
      </c>
      <c r="O389" t="s">
        <v>5053</v>
      </c>
      <c r="P389" t="s">
        <v>2226</v>
      </c>
      <c r="Q389" s="190"/>
      <c r="R389" s="190"/>
      <c r="T389">
        <v>239.11</v>
      </c>
      <c r="U389">
        <v>0</v>
      </c>
      <c r="V389">
        <v>0.05</v>
      </c>
      <c r="W389">
        <v>0.05</v>
      </c>
      <c r="X389">
        <v>0.05</v>
      </c>
      <c r="Y389">
        <v>0</v>
      </c>
      <c r="AA389">
        <v>0</v>
      </c>
      <c r="AB389">
        <v>0</v>
      </c>
      <c r="AC389">
        <v>0</v>
      </c>
      <c r="AF389">
        <v>0</v>
      </c>
      <c r="AG389">
        <v>125.24</v>
      </c>
      <c r="AH389">
        <v>52.378</v>
      </c>
      <c r="AI389">
        <v>0</v>
      </c>
      <c r="AK389">
        <v>0</v>
      </c>
      <c r="AQ389" t="s">
        <v>1080</v>
      </c>
      <c r="AR389" s="190"/>
      <c r="AS389" s="190"/>
      <c r="AT389" s="190"/>
      <c r="AV389" t="s">
        <v>956</v>
      </c>
      <c r="AW389" s="190"/>
      <c r="AX389" s="190"/>
      <c r="AY389" s="190"/>
      <c r="BB389" s="190"/>
      <c r="BC389" s="190"/>
      <c r="BD389" s="190"/>
      <c r="BF389" t="s">
        <v>846</v>
      </c>
      <c r="BG389" s="190">
        <v>43917</v>
      </c>
      <c r="BH389" s="190">
        <v>43917</v>
      </c>
      <c r="BI389" s="190">
        <v>43917</v>
      </c>
      <c r="BJ389" s="190">
        <v>43917</v>
      </c>
      <c r="BL389" s="190"/>
      <c r="BM389" s="190"/>
      <c r="BN389" s="190"/>
      <c r="BO389" s="190"/>
      <c r="BU389" t="s">
        <v>490</v>
      </c>
      <c r="BV389" s="190">
        <v>43920</v>
      </c>
      <c r="BX389" s="190">
        <v>43920</v>
      </c>
      <c r="BY389" s="190"/>
      <c r="CA389" s="190"/>
      <c r="CB389" s="190"/>
      <c r="CC389" s="190"/>
      <c r="CD389" s="190"/>
      <c r="CH389" s="190">
        <v>43923</v>
      </c>
      <c r="CI389" s="190"/>
      <c r="CJ389" t="s">
        <v>1543</v>
      </c>
      <c r="CR389" s="190"/>
      <c r="CT389" t="s">
        <v>846</v>
      </c>
      <c r="CU389" s="190">
        <v>43917</v>
      </c>
      <c r="CW389" s="190">
        <v>43917</v>
      </c>
      <c r="CX389" s="190">
        <v>43917</v>
      </c>
      <c r="CY389" t="s">
        <v>1072</v>
      </c>
      <c r="CZ389" s="190"/>
      <c r="DA389" s="190"/>
      <c r="DB389" s="190"/>
      <c r="DC389" s="190"/>
      <c r="DI389" t="str">
        <f t="shared" si="5"/>
        <v>Y</v>
      </c>
      <c r="DJ389" t="str">
        <f>_xlfn.IFNA(VLOOKUP(C389,'Order Lookup'!A:C,3,FALSE),"Other")</f>
        <v>Other</v>
      </c>
    </row>
    <row r="390" spans="1:114" x14ac:dyDescent="0.35">
      <c r="A390" t="s">
        <v>2027</v>
      </c>
      <c r="B390">
        <v>1900456726</v>
      </c>
      <c r="C390" t="s">
        <v>854</v>
      </c>
      <c r="D390" t="s">
        <v>1621</v>
      </c>
      <c r="E390" t="s">
        <v>7035</v>
      </c>
      <c r="F390" t="s">
        <v>2221</v>
      </c>
      <c r="G390" s="190">
        <v>43902</v>
      </c>
      <c r="H390" s="190">
        <v>43909</v>
      </c>
      <c r="K390" t="s">
        <v>361</v>
      </c>
      <c r="L390" t="s">
        <v>361</v>
      </c>
      <c r="M390" t="s">
        <v>361</v>
      </c>
      <c r="N390" t="s">
        <v>55</v>
      </c>
      <c r="O390" t="s">
        <v>5055</v>
      </c>
      <c r="Q390" s="190"/>
      <c r="R390" s="190"/>
      <c r="T390">
        <v>384.6</v>
      </c>
      <c r="U390">
        <v>384.6</v>
      </c>
      <c r="V390">
        <v>0.01</v>
      </c>
      <c r="W390">
        <v>0.01</v>
      </c>
      <c r="X390">
        <v>0.01</v>
      </c>
      <c r="Y390">
        <v>0</v>
      </c>
      <c r="AA390">
        <v>0</v>
      </c>
      <c r="AB390">
        <v>0</v>
      </c>
      <c r="AC390">
        <v>0</v>
      </c>
      <c r="AF390">
        <v>0</v>
      </c>
      <c r="AG390">
        <v>61.07</v>
      </c>
      <c r="AH390">
        <v>15.879</v>
      </c>
      <c r="AI390">
        <v>60.08</v>
      </c>
      <c r="AJ390">
        <v>15.621</v>
      </c>
      <c r="AK390">
        <v>0</v>
      </c>
      <c r="AQ390" t="s">
        <v>1057</v>
      </c>
      <c r="AR390" s="190"/>
      <c r="AS390" s="190"/>
      <c r="AT390" s="190"/>
      <c r="AU390" s="190"/>
      <c r="AV390" t="s">
        <v>1543</v>
      </c>
      <c r="AW390" s="190"/>
      <c r="AX390" s="190"/>
      <c r="AY390" s="190"/>
      <c r="AZ390" s="190"/>
      <c r="BB390" s="190"/>
      <c r="BC390" s="190"/>
      <c r="BD390" s="190"/>
      <c r="BE390" s="190"/>
      <c r="BG390" s="190"/>
      <c r="BH390" s="190"/>
      <c r="BI390" s="190"/>
      <c r="BJ390" s="190"/>
      <c r="BL390" s="190"/>
      <c r="BM390" s="190"/>
      <c r="BN390" s="190"/>
      <c r="BO390" s="190"/>
      <c r="BU390" t="s">
        <v>490</v>
      </c>
      <c r="BV390" s="190">
        <v>43903</v>
      </c>
      <c r="BX390" s="190">
        <v>43903</v>
      </c>
      <c r="BY390" s="190">
        <v>43903</v>
      </c>
      <c r="CA390" s="190"/>
      <c r="CB390" s="190"/>
      <c r="CC390" s="190"/>
      <c r="CD390" s="190"/>
      <c r="CH390" s="190">
        <v>43908</v>
      </c>
      <c r="CJ390" t="s">
        <v>1085</v>
      </c>
      <c r="CR390" s="190">
        <v>43910</v>
      </c>
      <c r="CS390" s="190">
        <v>43913</v>
      </c>
      <c r="CT390" t="s">
        <v>2027</v>
      </c>
      <c r="CU390" s="190">
        <v>43903</v>
      </c>
      <c r="CW390" s="190">
        <v>43903</v>
      </c>
      <c r="CX390" s="190">
        <v>43902</v>
      </c>
      <c r="CY390" t="s">
        <v>1056</v>
      </c>
      <c r="CZ390" s="190"/>
      <c r="DA390" s="190"/>
      <c r="DB390" s="190"/>
      <c r="DC390" s="190"/>
      <c r="DI390" t="str">
        <f t="shared" si="5"/>
        <v>Y</v>
      </c>
      <c r="DJ390" t="str">
        <f>_xlfn.IFNA(VLOOKUP(C390,'Order Lookup'!A:C,3,FALSE),"Other")</f>
        <v>ENPARTS</v>
      </c>
    </row>
    <row r="391" spans="1:114" x14ac:dyDescent="0.35">
      <c r="A391" t="s">
        <v>2229</v>
      </c>
      <c r="B391">
        <v>1900586708</v>
      </c>
      <c r="C391" t="s">
        <v>584</v>
      </c>
      <c r="D391" t="s">
        <v>7036</v>
      </c>
      <c r="E391" t="s">
        <v>7037</v>
      </c>
      <c r="F391" t="s">
        <v>2221</v>
      </c>
      <c r="G391" s="190">
        <v>43906</v>
      </c>
      <c r="H391" s="190">
        <v>43922</v>
      </c>
      <c r="M391" t="s">
        <v>63</v>
      </c>
      <c r="N391" t="s">
        <v>63</v>
      </c>
      <c r="Q391" s="190"/>
      <c r="R391" s="190"/>
      <c r="T391">
        <v>7400</v>
      </c>
      <c r="U391">
        <v>0</v>
      </c>
      <c r="V391">
        <v>0.55000000000000004</v>
      </c>
      <c r="W391">
        <v>0.68</v>
      </c>
      <c r="X391">
        <v>0.68</v>
      </c>
      <c r="Y391">
        <v>0</v>
      </c>
      <c r="AA391">
        <v>0</v>
      </c>
      <c r="AB391">
        <v>0</v>
      </c>
      <c r="AC391">
        <v>0</v>
      </c>
      <c r="AF391">
        <v>0</v>
      </c>
      <c r="AG391">
        <v>-4700</v>
      </c>
      <c r="AI391">
        <v>0</v>
      </c>
      <c r="AK391">
        <v>0</v>
      </c>
      <c r="AR391" s="190"/>
      <c r="AS391" s="190"/>
      <c r="AT391" s="190"/>
      <c r="AU391" s="190"/>
      <c r="AW391" s="190"/>
      <c r="AX391" s="190"/>
      <c r="AY391" s="190"/>
      <c r="AZ391" s="190"/>
      <c r="BB391" s="190"/>
      <c r="BC391" s="190"/>
      <c r="BD391" s="190"/>
      <c r="BE391" s="190"/>
      <c r="BF391" t="s">
        <v>741</v>
      </c>
      <c r="BG391" s="190">
        <v>43907</v>
      </c>
      <c r="BH391" s="190">
        <v>43907</v>
      </c>
      <c r="BI391" s="190">
        <v>43907</v>
      </c>
      <c r="BJ391" s="190">
        <v>43907</v>
      </c>
      <c r="BL391" s="190"/>
      <c r="BM391" s="190"/>
      <c r="BN391" s="190"/>
      <c r="BO391" s="190"/>
      <c r="BV391" s="190"/>
      <c r="BX391" s="190"/>
      <c r="BY391" s="190">
        <v>43908</v>
      </c>
      <c r="CA391" s="190"/>
      <c r="CB391" s="190"/>
      <c r="CC391" s="190"/>
      <c r="CD391" s="190"/>
      <c r="CH391" s="190">
        <v>43913</v>
      </c>
      <c r="CR391" s="190">
        <v>43917</v>
      </c>
      <c r="CT391" t="s">
        <v>741</v>
      </c>
      <c r="CU391" s="190">
        <v>43909</v>
      </c>
      <c r="CW391" s="190">
        <v>43909</v>
      </c>
      <c r="CX391" s="190">
        <v>43907</v>
      </c>
      <c r="CZ391" s="190"/>
      <c r="DA391" s="190"/>
      <c r="DB391" s="190"/>
      <c r="DC391" s="190"/>
      <c r="DI391" t="str">
        <f t="shared" si="5"/>
        <v>Y</v>
      </c>
      <c r="DJ391" t="str">
        <f>_xlfn.IFNA(VLOOKUP(C391,'Order Lookup'!A:C,3,FALSE),"Other")</f>
        <v>ENPARTS</v>
      </c>
    </row>
    <row r="392" spans="1:114" x14ac:dyDescent="0.35">
      <c r="A392" t="s">
        <v>1937</v>
      </c>
      <c r="B392">
        <v>1902497108</v>
      </c>
      <c r="C392" t="s">
        <v>854</v>
      </c>
      <c r="D392" t="s">
        <v>1903</v>
      </c>
      <c r="E392" t="s">
        <v>6700</v>
      </c>
      <c r="F392" t="s">
        <v>2221</v>
      </c>
      <c r="G392" s="190">
        <v>43903</v>
      </c>
      <c r="J392" s="243">
        <v>1724.19</v>
      </c>
      <c r="K392" t="s">
        <v>162</v>
      </c>
      <c r="L392" t="s">
        <v>270</v>
      </c>
      <c r="M392" t="s">
        <v>35</v>
      </c>
      <c r="N392" t="s">
        <v>162</v>
      </c>
      <c r="O392" t="s">
        <v>5050</v>
      </c>
      <c r="Q392" s="190"/>
      <c r="R392" s="190"/>
      <c r="T392">
        <v>275.72000000000003</v>
      </c>
      <c r="U392">
        <v>0</v>
      </c>
      <c r="V392">
        <v>0.1</v>
      </c>
      <c r="W392">
        <v>0.1</v>
      </c>
      <c r="X392">
        <v>0.1</v>
      </c>
      <c r="Y392">
        <v>0</v>
      </c>
      <c r="AA392">
        <v>0</v>
      </c>
      <c r="AB392">
        <v>0</v>
      </c>
      <c r="AC392">
        <v>0</v>
      </c>
      <c r="AF392">
        <v>0</v>
      </c>
      <c r="AG392">
        <v>144.41999999999999</v>
      </c>
      <c r="AH392">
        <v>52.378999999999998</v>
      </c>
      <c r="AI392">
        <v>0</v>
      </c>
      <c r="AK392">
        <v>0</v>
      </c>
      <c r="AQ392" t="s">
        <v>5798</v>
      </c>
      <c r="AV392" t="s">
        <v>887</v>
      </c>
      <c r="BG392" s="190"/>
      <c r="BH392" s="190"/>
      <c r="BI392" s="190"/>
      <c r="BJ392" s="190"/>
      <c r="BU392" t="s">
        <v>490</v>
      </c>
      <c r="BV392" s="190">
        <v>43906</v>
      </c>
      <c r="BX392" s="190">
        <v>43906</v>
      </c>
      <c r="BY392" s="190">
        <v>43906</v>
      </c>
      <c r="CH392" s="190">
        <v>43909</v>
      </c>
      <c r="CJ392" t="s">
        <v>887</v>
      </c>
      <c r="CR392" s="190">
        <v>43923</v>
      </c>
      <c r="CS392" s="190"/>
      <c r="CT392" t="s">
        <v>5719</v>
      </c>
      <c r="CU392" s="190">
        <v>43903</v>
      </c>
      <c r="CW392" s="190">
        <v>43903</v>
      </c>
      <c r="CX392" s="190">
        <v>43903</v>
      </c>
      <c r="CY392" t="s">
        <v>1909</v>
      </c>
      <c r="DI392" t="str">
        <f t="shared" si="5"/>
        <v>Y</v>
      </c>
      <c r="DJ392" t="str">
        <f>_xlfn.IFNA(VLOOKUP(C392,'Order Lookup'!A:C,3,FALSE),"Other")</f>
        <v>ENPARTS</v>
      </c>
    </row>
    <row r="393" spans="1:114" x14ac:dyDescent="0.35">
      <c r="A393" t="s">
        <v>891</v>
      </c>
      <c r="B393">
        <v>1901660113</v>
      </c>
      <c r="C393" t="s">
        <v>854</v>
      </c>
      <c r="D393" t="s">
        <v>896</v>
      </c>
      <c r="E393" t="s">
        <v>6529</v>
      </c>
      <c r="F393" t="s">
        <v>2221</v>
      </c>
      <c r="G393" s="190">
        <v>43903</v>
      </c>
      <c r="H393" s="190"/>
      <c r="J393" t="s">
        <v>6530</v>
      </c>
      <c r="K393" t="s">
        <v>162</v>
      </c>
      <c r="L393" t="s">
        <v>309</v>
      </c>
      <c r="M393" t="s">
        <v>35</v>
      </c>
      <c r="N393" t="s">
        <v>162</v>
      </c>
      <c r="O393" t="s">
        <v>5053</v>
      </c>
      <c r="Q393" s="190"/>
      <c r="R393" s="190"/>
      <c r="T393">
        <v>17632.16</v>
      </c>
      <c r="U393">
        <v>17632.16</v>
      </c>
      <c r="V393">
        <v>3</v>
      </c>
      <c r="W393">
        <v>3</v>
      </c>
      <c r="X393">
        <v>3</v>
      </c>
      <c r="Y393">
        <v>0</v>
      </c>
      <c r="AA393">
        <v>0</v>
      </c>
      <c r="AB393">
        <v>0</v>
      </c>
      <c r="AC393">
        <v>0</v>
      </c>
      <c r="AF393">
        <v>0</v>
      </c>
      <c r="AG393">
        <v>6433.95</v>
      </c>
      <c r="AH393">
        <v>36.49</v>
      </c>
      <c r="AI393">
        <v>6695.25</v>
      </c>
      <c r="AJ393">
        <v>37.972000000000001</v>
      </c>
      <c r="AK393">
        <v>0</v>
      </c>
      <c r="AQ393" t="s">
        <v>951</v>
      </c>
      <c r="AV393" t="s">
        <v>756</v>
      </c>
      <c r="BU393" t="s">
        <v>490</v>
      </c>
      <c r="BV393" s="190"/>
      <c r="BX393" s="190">
        <v>43903</v>
      </c>
      <c r="BY393">
        <v>43903</v>
      </c>
      <c r="CR393" s="190">
        <v>43910</v>
      </c>
      <c r="CS393">
        <v>43913</v>
      </c>
      <c r="CT393" t="s">
        <v>5719</v>
      </c>
      <c r="CU393" s="190">
        <v>43903</v>
      </c>
      <c r="CW393" s="190">
        <v>43903</v>
      </c>
      <c r="CX393" s="190">
        <v>43903</v>
      </c>
      <c r="CY393" t="s">
        <v>1563</v>
      </c>
      <c r="DI393" t="str">
        <f t="shared" si="5"/>
        <v>Y</v>
      </c>
      <c r="DJ393" t="str">
        <f>_xlfn.IFNA(VLOOKUP(C393,'Order Lookup'!A:C,3,FALSE),"Other")</f>
        <v>ENPARTS</v>
      </c>
    </row>
    <row r="394" spans="1:114" x14ac:dyDescent="0.35">
      <c r="A394" t="s">
        <v>5704</v>
      </c>
      <c r="B394">
        <v>1901271611</v>
      </c>
      <c r="C394" t="s">
        <v>487</v>
      </c>
      <c r="D394" t="s">
        <v>918</v>
      </c>
      <c r="E394" t="s">
        <v>7038</v>
      </c>
      <c r="F394" t="s">
        <v>2221</v>
      </c>
      <c r="G394" s="190">
        <v>43893</v>
      </c>
      <c r="H394">
        <v>43900</v>
      </c>
      <c r="M394" t="s">
        <v>114</v>
      </c>
      <c r="N394" t="s">
        <v>162</v>
      </c>
      <c r="O394" t="s">
        <v>2231</v>
      </c>
      <c r="T394">
        <v>1</v>
      </c>
      <c r="U394">
        <v>0</v>
      </c>
      <c r="V394">
        <v>0.04</v>
      </c>
      <c r="W394">
        <v>0.17</v>
      </c>
      <c r="X394">
        <v>0.17</v>
      </c>
      <c r="Y394">
        <v>0</v>
      </c>
      <c r="AA394">
        <v>0</v>
      </c>
      <c r="AB394">
        <v>0</v>
      </c>
      <c r="AC394">
        <v>0</v>
      </c>
      <c r="AD394">
        <v>0.25</v>
      </c>
      <c r="AE394">
        <v>0</v>
      </c>
      <c r="AF394">
        <v>0</v>
      </c>
      <c r="AG394">
        <v>-98</v>
      </c>
      <c r="AI394">
        <v>-449.98</v>
      </c>
      <c r="AK394">
        <v>0</v>
      </c>
      <c r="BF394" t="s">
        <v>549</v>
      </c>
      <c r="BG394" s="190"/>
      <c r="BH394" s="190"/>
      <c r="BI394" s="190"/>
      <c r="BJ394" s="190"/>
      <c r="BU394" t="s">
        <v>490</v>
      </c>
      <c r="BV394" s="190">
        <v>43893</v>
      </c>
      <c r="BX394" s="190">
        <v>43893</v>
      </c>
      <c r="BY394" s="190">
        <v>43893</v>
      </c>
      <c r="CH394" s="190">
        <v>43896</v>
      </c>
      <c r="CR394" s="190">
        <v>43895</v>
      </c>
      <c r="CS394" s="190">
        <v>43895</v>
      </c>
      <c r="CT394" t="s">
        <v>549</v>
      </c>
      <c r="CU394" s="190">
        <v>43893</v>
      </c>
      <c r="CW394" s="190">
        <v>43893</v>
      </c>
      <c r="CX394" s="190">
        <v>43893</v>
      </c>
      <c r="DI394" t="str">
        <f t="shared" si="5"/>
        <v>Y</v>
      </c>
      <c r="DJ394" t="str">
        <f>_xlfn.IFNA(VLOOKUP(C394,'Order Lookup'!A:C,3,FALSE),"Other")</f>
        <v>ENPARTS</v>
      </c>
    </row>
    <row r="395" spans="1:114" x14ac:dyDescent="0.35">
      <c r="A395" t="s">
        <v>5720</v>
      </c>
      <c r="B395">
        <v>1902475303</v>
      </c>
      <c r="C395" t="s">
        <v>855</v>
      </c>
      <c r="D395" t="s">
        <v>893</v>
      </c>
      <c r="E395" t="s">
        <v>7039</v>
      </c>
      <c r="F395" t="s">
        <v>2221</v>
      </c>
      <c r="G395" s="190">
        <v>43790</v>
      </c>
      <c r="H395" s="190">
        <v>43921</v>
      </c>
      <c r="J395">
        <v>201935001</v>
      </c>
      <c r="K395" t="s">
        <v>162</v>
      </c>
      <c r="L395" t="s">
        <v>162</v>
      </c>
      <c r="M395" t="s">
        <v>162</v>
      </c>
      <c r="N395" t="s">
        <v>162</v>
      </c>
      <c r="O395" t="s">
        <v>5050</v>
      </c>
      <c r="Q395" s="190">
        <v>43816</v>
      </c>
      <c r="R395" s="190">
        <v>43817</v>
      </c>
      <c r="T395">
        <v>232735.57</v>
      </c>
      <c r="U395">
        <v>0</v>
      </c>
      <c r="V395">
        <v>111.75</v>
      </c>
      <c r="W395">
        <v>92.65</v>
      </c>
      <c r="X395">
        <v>92.65</v>
      </c>
      <c r="Y395">
        <v>0</v>
      </c>
      <c r="AA395">
        <v>0</v>
      </c>
      <c r="AB395">
        <v>0</v>
      </c>
      <c r="AC395">
        <v>0</v>
      </c>
      <c r="AF395">
        <v>0</v>
      </c>
      <c r="AG395">
        <v>34103.68</v>
      </c>
      <c r="AH395">
        <v>14.653</v>
      </c>
      <c r="AI395">
        <v>-0.05</v>
      </c>
      <c r="AK395">
        <v>0</v>
      </c>
      <c r="AQ395" t="s">
        <v>887</v>
      </c>
      <c r="AR395" s="190"/>
      <c r="AS395" s="190"/>
      <c r="AT395" s="190"/>
      <c r="AU395" s="190"/>
      <c r="AV395" t="s">
        <v>887</v>
      </c>
      <c r="AW395" s="190"/>
      <c r="AX395" s="190"/>
      <c r="AY395" s="190"/>
      <c r="AZ395" s="190"/>
      <c r="BF395" t="s">
        <v>3997</v>
      </c>
      <c r="BG395" s="190">
        <v>43878</v>
      </c>
      <c r="BH395" s="190">
        <v>43894</v>
      </c>
      <c r="BI395" s="190">
        <v>43892</v>
      </c>
      <c r="BJ395" s="190">
        <v>43896</v>
      </c>
      <c r="BK395" t="s">
        <v>1905</v>
      </c>
      <c r="BL395" s="190">
        <v>43892</v>
      </c>
      <c r="BM395" s="190">
        <v>43894</v>
      </c>
      <c r="BN395" s="190">
        <v>43896</v>
      </c>
      <c r="BO395">
        <v>43896</v>
      </c>
      <c r="BP395" t="s">
        <v>1915</v>
      </c>
      <c r="BQ395">
        <v>43864</v>
      </c>
      <c r="BR395">
        <v>43894</v>
      </c>
      <c r="BS395">
        <v>43882</v>
      </c>
      <c r="BT395">
        <v>43892</v>
      </c>
      <c r="BU395" t="s">
        <v>490</v>
      </c>
      <c r="BV395" s="190">
        <v>43906</v>
      </c>
      <c r="BX395" s="190">
        <v>43903</v>
      </c>
      <c r="BY395" s="190">
        <v>43903</v>
      </c>
      <c r="CA395" s="190"/>
      <c r="CB395" s="190"/>
      <c r="CC395" s="190"/>
      <c r="CD395" s="190"/>
      <c r="CH395" s="190">
        <v>43908</v>
      </c>
      <c r="CJ395" t="s">
        <v>887</v>
      </c>
      <c r="CR395" s="190">
        <v>43921</v>
      </c>
      <c r="CS395" s="190"/>
      <c r="CT395" t="s">
        <v>3997</v>
      </c>
      <c r="CU395" s="190">
        <v>43903</v>
      </c>
      <c r="CW395" s="190">
        <v>43903</v>
      </c>
      <c r="CX395" s="190">
        <v>43903</v>
      </c>
      <c r="CY395" t="s">
        <v>1351</v>
      </c>
      <c r="CZ395" s="190"/>
      <c r="DA395" s="190"/>
      <c r="DB395" s="190"/>
      <c r="DC395" s="190"/>
      <c r="DI395" t="str">
        <f t="shared" si="5"/>
        <v>Y</v>
      </c>
      <c r="DJ395" t="str">
        <f>_xlfn.IFNA(VLOOKUP(C395,'Order Lookup'!A:C,3,FALSE),"Other")</f>
        <v>ORDER</v>
      </c>
    </row>
    <row r="396" spans="1:114" x14ac:dyDescent="0.35">
      <c r="A396" t="s">
        <v>925</v>
      </c>
      <c r="B396">
        <v>1902498905</v>
      </c>
      <c r="C396" t="s">
        <v>855</v>
      </c>
      <c r="D396" t="s">
        <v>903</v>
      </c>
      <c r="E396" t="s">
        <v>6703</v>
      </c>
      <c r="F396" t="s">
        <v>2224</v>
      </c>
      <c r="G396" s="190">
        <v>43809</v>
      </c>
      <c r="H396" s="190">
        <v>43910</v>
      </c>
      <c r="K396" t="s">
        <v>162</v>
      </c>
      <c r="L396" t="s">
        <v>162</v>
      </c>
      <c r="M396" t="s">
        <v>162</v>
      </c>
      <c r="N396" t="s">
        <v>162</v>
      </c>
      <c r="O396" t="s">
        <v>5050</v>
      </c>
      <c r="Q396" s="190">
        <v>43816</v>
      </c>
      <c r="R396" s="190">
        <v>43817</v>
      </c>
      <c r="S396">
        <v>43916</v>
      </c>
      <c r="T396">
        <v>208951</v>
      </c>
      <c r="U396">
        <v>208951</v>
      </c>
      <c r="V396">
        <v>95.14</v>
      </c>
      <c r="W396">
        <v>89.09</v>
      </c>
      <c r="X396">
        <v>89.09</v>
      </c>
      <c r="Y396">
        <v>0</v>
      </c>
      <c r="AA396">
        <v>0</v>
      </c>
      <c r="AB396">
        <v>0</v>
      </c>
      <c r="AC396">
        <v>0</v>
      </c>
      <c r="AF396">
        <v>0</v>
      </c>
      <c r="AG396">
        <v>41910</v>
      </c>
      <c r="AH396">
        <v>20.056999999999999</v>
      </c>
      <c r="AI396">
        <v>54121.11</v>
      </c>
      <c r="AJ396">
        <v>25.901</v>
      </c>
      <c r="AK396">
        <v>0</v>
      </c>
      <c r="AQ396" t="s">
        <v>5749</v>
      </c>
      <c r="AR396" s="190"/>
      <c r="AS396" s="190"/>
      <c r="AT396" s="190"/>
      <c r="AU396" s="190"/>
      <c r="AV396" t="s">
        <v>887</v>
      </c>
      <c r="AW396" s="190"/>
      <c r="AX396" s="190"/>
      <c r="AY396" s="190"/>
      <c r="BB396" s="190"/>
      <c r="BC396" s="190"/>
      <c r="BD396" s="190"/>
      <c r="BE396" s="190"/>
      <c r="BF396" t="s">
        <v>928</v>
      </c>
      <c r="BG396" s="190">
        <v>43844</v>
      </c>
      <c r="BH396" s="190">
        <v>43844</v>
      </c>
      <c r="BI396" s="190">
        <v>43882</v>
      </c>
      <c r="BJ396">
        <v>43886</v>
      </c>
      <c r="BK396" t="s">
        <v>5787</v>
      </c>
      <c r="BL396" s="190">
        <v>43844</v>
      </c>
      <c r="BM396" s="190">
        <v>43844</v>
      </c>
      <c r="BN396" s="190">
        <v>43882</v>
      </c>
      <c r="BO396" s="190">
        <v>43886</v>
      </c>
      <c r="BU396" t="s">
        <v>490</v>
      </c>
      <c r="BV396" s="190">
        <v>43889</v>
      </c>
      <c r="BX396" s="190">
        <v>43889</v>
      </c>
      <c r="BY396" s="190">
        <v>43889</v>
      </c>
      <c r="BZ396" t="s">
        <v>928</v>
      </c>
      <c r="CA396" s="190">
        <v>43844</v>
      </c>
      <c r="CB396" s="190">
        <v>43844</v>
      </c>
      <c r="CC396" s="190">
        <v>43882</v>
      </c>
      <c r="CD396" s="190">
        <v>43888</v>
      </c>
      <c r="CH396" s="190">
        <v>43894</v>
      </c>
      <c r="CI396" s="190"/>
      <c r="CJ396" t="s">
        <v>887</v>
      </c>
      <c r="CR396" s="190">
        <v>43910</v>
      </c>
      <c r="CS396" s="190">
        <v>43909</v>
      </c>
      <c r="CT396" t="s">
        <v>928</v>
      </c>
      <c r="CU396" s="190">
        <v>43888</v>
      </c>
      <c r="CW396" s="190">
        <v>43888</v>
      </c>
      <c r="CX396" s="190">
        <v>43888</v>
      </c>
      <c r="CY396" t="s">
        <v>884</v>
      </c>
      <c r="CZ396" s="190"/>
      <c r="DA396" s="190"/>
      <c r="DB396" s="190"/>
      <c r="DC396" s="190"/>
      <c r="DI396" t="str">
        <f t="shared" si="5"/>
        <v>Y</v>
      </c>
      <c r="DJ396" t="str">
        <f>_xlfn.IFNA(VLOOKUP(C396,'Order Lookup'!A:C,3,FALSE),"Other")</f>
        <v>ORDER</v>
      </c>
    </row>
    <row r="397" spans="1:114" x14ac:dyDescent="0.35">
      <c r="A397" t="s">
        <v>925</v>
      </c>
      <c r="B397">
        <v>1902498907</v>
      </c>
      <c r="C397" t="s">
        <v>855</v>
      </c>
      <c r="D397" t="s">
        <v>903</v>
      </c>
      <c r="E397" t="s">
        <v>6703</v>
      </c>
      <c r="F397" t="s">
        <v>2221</v>
      </c>
      <c r="G397" s="190">
        <v>43809</v>
      </c>
      <c r="H397" s="190">
        <v>43924</v>
      </c>
      <c r="K397" t="s">
        <v>162</v>
      </c>
      <c r="L397" t="s">
        <v>162</v>
      </c>
      <c r="M397" t="s">
        <v>162</v>
      </c>
      <c r="N397" t="s">
        <v>162</v>
      </c>
      <c r="O397" t="s">
        <v>5050</v>
      </c>
      <c r="Q397" s="190">
        <v>43816</v>
      </c>
      <c r="R397" s="190">
        <v>43817</v>
      </c>
      <c r="T397">
        <v>207962</v>
      </c>
      <c r="U397">
        <v>0</v>
      </c>
      <c r="V397">
        <v>93.87</v>
      </c>
      <c r="W397">
        <v>97.52</v>
      </c>
      <c r="X397">
        <v>97.52</v>
      </c>
      <c r="Y397">
        <v>0</v>
      </c>
      <c r="AA397">
        <v>0</v>
      </c>
      <c r="AB397">
        <v>0</v>
      </c>
      <c r="AC397">
        <v>0</v>
      </c>
      <c r="AF397">
        <v>0</v>
      </c>
      <c r="AG397">
        <v>42020</v>
      </c>
      <c r="AH397">
        <v>20.206</v>
      </c>
      <c r="AI397">
        <v>0</v>
      </c>
      <c r="AK397">
        <v>0</v>
      </c>
      <c r="AQ397" t="s">
        <v>5749</v>
      </c>
      <c r="AR397" s="190"/>
      <c r="AS397" s="190"/>
      <c r="AT397" s="190"/>
      <c r="AU397" s="190"/>
      <c r="AV397" t="s">
        <v>887</v>
      </c>
      <c r="BF397" t="s">
        <v>928</v>
      </c>
      <c r="BG397" s="190">
        <v>43844</v>
      </c>
      <c r="BH397" s="190">
        <v>43844</v>
      </c>
      <c r="BI397" s="190">
        <v>43882</v>
      </c>
      <c r="BJ397" s="190">
        <v>43882</v>
      </c>
      <c r="BK397" t="s">
        <v>5787</v>
      </c>
      <c r="BL397" s="190">
        <v>43844</v>
      </c>
      <c r="BM397" s="190">
        <v>43844</v>
      </c>
      <c r="BN397" s="190">
        <v>43882</v>
      </c>
      <c r="BO397" s="190">
        <v>43882</v>
      </c>
      <c r="BU397" t="s">
        <v>490</v>
      </c>
      <c r="BV397" s="190">
        <v>43903</v>
      </c>
      <c r="BX397" s="190">
        <v>43903</v>
      </c>
      <c r="BY397" s="190">
        <v>43888</v>
      </c>
      <c r="BZ397" t="s">
        <v>928</v>
      </c>
      <c r="CA397" s="190">
        <v>43844</v>
      </c>
      <c r="CB397" s="190">
        <v>43844</v>
      </c>
      <c r="CC397" s="190">
        <v>43882</v>
      </c>
      <c r="CD397" s="190">
        <v>43888</v>
      </c>
      <c r="CH397" s="190">
        <v>43892</v>
      </c>
      <c r="CI397" s="190"/>
      <c r="CJ397" t="s">
        <v>887</v>
      </c>
      <c r="CR397" s="190">
        <v>43924</v>
      </c>
      <c r="CS397" s="190"/>
      <c r="CT397" t="s">
        <v>928</v>
      </c>
      <c r="CU397" s="190">
        <v>43902</v>
      </c>
      <c r="CW397" s="190">
        <v>43902</v>
      </c>
      <c r="CX397" s="190">
        <v>43888</v>
      </c>
      <c r="CY397" t="s">
        <v>884</v>
      </c>
      <c r="CZ397" s="190"/>
      <c r="DA397" s="190"/>
      <c r="DB397" s="190"/>
      <c r="DC397" s="190"/>
      <c r="DI397" t="str">
        <f t="shared" si="5"/>
        <v>Y</v>
      </c>
      <c r="DJ397" t="str">
        <f>_xlfn.IFNA(VLOOKUP(C397,'Order Lookup'!A:C,3,FALSE),"Other")</f>
        <v>ORDER</v>
      </c>
    </row>
    <row r="398" spans="1:114" x14ac:dyDescent="0.35">
      <c r="A398" t="s">
        <v>925</v>
      </c>
      <c r="B398">
        <v>1902498906</v>
      </c>
      <c r="C398" t="s">
        <v>855</v>
      </c>
      <c r="D398" t="s">
        <v>903</v>
      </c>
      <c r="E398" t="s">
        <v>6703</v>
      </c>
      <c r="F398" t="s">
        <v>2221</v>
      </c>
      <c r="G398" s="190">
        <v>43809</v>
      </c>
      <c r="H398">
        <v>43917</v>
      </c>
      <c r="K398" t="s">
        <v>162</v>
      </c>
      <c r="L398" t="s">
        <v>162</v>
      </c>
      <c r="M398" t="s">
        <v>162</v>
      </c>
      <c r="N398" t="s">
        <v>162</v>
      </c>
      <c r="O398" t="s">
        <v>5050</v>
      </c>
      <c r="Q398">
        <v>43816</v>
      </c>
      <c r="R398">
        <v>43817</v>
      </c>
      <c r="S398" s="190"/>
      <c r="T398">
        <v>313813.5</v>
      </c>
      <c r="U398">
        <v>0</v>
      </c>
      <c r="V398">
        <v>153.57</v>
      </c>
      <c r="W398">
        <v>158.4</v>
      </c>
      <c r="X398">
        <v>158.4</v>
      </c>
      <c r="Y398">
        <v>0</v>
      </c>
      <c r="AA398">
        <v>0</v>
      </c>
      <c r="AB398">
        <v>0</v>
      </c>
      <c r="AC398">
        <v>0</v>
      </c>
      <c r="AF398">
        <v>0</v>
      </c>
      <c r="AG398">
        <v>64110.5</v>
      </c>
      <c r="AH398">
        <v>20.428999999999998</v>
      </c>
      <c r="AI398">
        <v>14541.26</v>
      </c>
      <c r="AK398">
        <v>0</v>
      </c>
      <c r="AQ398" t="s">
        <v>5749</v>
      </c>
      <c r="AV398" t="s">
        <v>887</v>
      </c>
      <c r="BF398" t="s">
        <v>928</v>
      </c>
      <c r="BG398">
        <v>43844</v>
      </c>
      <c r="BH398">
        <v>43844</v>
      </c>
      <c r="BI398">
        <v>43882</v>
      </c>
      <c r="BJ398">
        <v>43882</v>
      </c>
      <c r="BK398" t="s">
        <v>5787</v>
      </c>
      <c r="BL398">
        <v>43844</v>
      </c>
      <c r="BM398">
        <v>43844</v>
      </c>
      <c r="BN398">
        <v>43882</v>
      </c>
      <c r="BO398">
        <v>43882</v>
      </c>
      <c r="BU398" t="s">
        <v>490</v>
      </c>
      <c r="BV398" s="190">
        <v>43896</v>
      </c>
      <c r="BX398" s="190">
        <v>43896</v>
      </c>
      <c r="BY398" s="190">
        <v>43889</v>
      </c>
      <c r="BZ398" t="s">
        <v>928</v>
      </c>
      <c r="CA398">
        <v>43844</v>
      </c>
      <c r="CB398">
        <v>43844</v>
      </c>
      <c r="CC398">
        <v>43882</v>
      </c>
      <c r="CD398">
        <v>43888</v>
      </c>
      <c r="CH398" s="190">
        <v>43894</v>
      </c>
      <c r="CJ398" t="s">
        <v>887</v>
      </c>
      <c r="CR398" s="190">
        <v>43917</v>
      </c>
      <c r="CS398" s="190">
        <v>43916</v>
      </c>
      <c r="CU398" s="190">
        <v>43895</v>
      </c>
      <c r="CW398" s="190">
        <v>43895</v>
      </c>
      <c r="CX398" s="190">
        <v>43888</v>
      </c>
      <c r="CY398" t="s">
        <v>884</v>
      </c>
      <c r="DI398" t="str">
        <f t="shared" si="5"/>
        <v>Y</v>
      </c>
      <c r="DJ398" t="str">
        <f>_xlfn.IFNA(VLOOKUP(C398,'Order Lookup'!A:C,3,FALSE),"Other")</f>
        <v>ORDER</v>
      </c>
    </row>
    <row r="399" spans="1:114" x14ac:dyDescent="0.35">
      <c r="A399" t="s">
        <v>920</v>
      </c>
      <c r="B399">
        <v>1902637001</v>
      </c>
      <c r="C399" t="s">
        <v>855</v>
      </c>
      <c r="D399" t="s">
        <v>965</v>
      </c>
      <c r="E399" t="s">
        <v>7040</v>
      </c>
      <c r="F399" t="s">
        <v>2221</v>
      </c>
      <c r="G399" s="190">
        <v>43811</v>
      </c>
      <c r="H399">
        <v>47484</v>
      </c>
      <c r="J399">
        <v>3617</v>
      </c>
      <c r="K399" t="s">
        <v>162</v>
      </c>
      <c r="L399" t="s">
        <v>162</v>
      </c>
      <c r="M399" t="s">
        <v>162</v>
      </c>
      <c r="N399" t="s">
        <v>162</v>
      </c>
      <c r="O399" t="s">
        <v>5050</v>
      </c>
      <c r="Q399">
        <v>43856</v>
      </c>
      <c r="R399">
        <v>43857</v>
      </c>
      <c r="T399">
        <v>90082.55</v>
      </c>
      <c r="U399">
        <v>0</v>
      </c>
      <c r="V399">
        <v>33.770000000000003</v>
      </c>
      <c r="W399">
        <v>38.01</v>
      </c>
      <c r="X399">
        <v>38.01</v>
      </c>
      <c r="Y399">
        <v>94.34</v>
      </c>
      <c r="AA399">
        <v>155.33000000000001</v>
      </c>
      <c r="AB399">
        <v>0</v>
      </c>
      <c r="AC399">
        <v>155.33000000000001</v>
      </c>
      <c r="AD399">
        <v>21797.71</v>
      </c>
      <c r="AE399">
        <v>10379.86</v>
      </c>
      <c r="AF399">
        <v>0</v>
      </c>
      <c r="AG399">
        <v>22855.13</v>
      </c>
      <c r="AH399">
        <v>25.370999999999999</v>
      </c>
      <c r="AI399">
        <v>0.09</v>
      </c>
      <c r="AK399">
        <v>0</v>
      </c>
      <c r="AQ399" t="s">
        <v>5968</v>
      </c>
      <c r="AR399">
        <v>43858</v>
      </c>
      <c r="AS399">
        <v>43858</v>
      </c>
      <c r="AT399">
        <v>43866</v>
      </c>
      <c r="AU399">
        <v>43866</v>
      </c>
      <c r="AV399" t="s">
        <v>887</v>
      </c>
      <c r="AW399">
        <v>43861</v>
      </c>
      <c r="AX399">
        <v>43861</v>
      </c>
      <c r="AY399">
        <v>43861</v>
      </c>
      <c r="AZ399">
        <v>43861</v>
      </c>
      <c r="BA399" t="s">
        <v>5806</v>
      </c>
      <c r="BB399">
        <v>43873</v>
      </c>
      <c r="BD399">
        <v>43873</v>
      </c>
      <c r="BF399" t="s">
        <v>1579</v>
      </c>
      <c r="BG399" s="190">
        <v>43872</v>
      </c>
      <c r="BH399" s="190">
        <v>43873</v>
      </c>
      <c r="BI399" s="190">
        <v>43881</v>
      </c>
      <c r="BJ399" s="190">
        <v>43882</v>
      </c>
      <c r="BK399" t="s">
        <v>1564</v>
      </c>
      <c r="BL399">
        <v>43893</v>
      </c>
      <c r="BN399">
        <v>43895</v>
      </c>
      <c r="BU399" t="s">
        <v>490</v>
      </c>
      <c r="BV399" s="190">
        <v>43903</v>
      </c>
      <c r="BX399" s="190">
        <v>43903</v>
      </c>
      <c r="BY399" s="190">
        <v>43903</v>
      </c>
      <c r="BZ399" t="s">
        <v>1579</v>
      </c>
      <c r="CA399">
        <v>43881</v>
      </c>
      <c r="CB399">
        <v>43882</v>
      </c>
      <c r="CC399">
        <v>43902</v>
      </c>
      <c r="CD399">
        <v>43902</v>
      </c>
      <c r="CH399" s="190">
        <v>43908</v>
      </c>
      <c r="CJ399" t="s">
        <v>887</v>
      </c>
      <c r="CM399">
        <v>43866</v>
      </c>
      <c r="CN399">
        <v>43866</v>
      </c>
      <c r="CR399" s="190">
        <v>47484</v>
      </c>
      <c r="CS399" s="190"/>
      <c r="CT399" t="s">
        <v>1579</v>
      </c>
      <c r="CU399" s="190">
        <v>43902</v>
      </c>
      <c r="CW399" s="190">
        <v>43902</v>
      </c>
      <c r="CX399" s="190">
        <v>43902</v>
      </c>
      <c r="CY399" t="s">
        <v>1909</v>
      </c>
      <c r="CZ399">
        <v>43843</v>
      </c>
      <c r="DA399">
        <v>43843</v>
      </c>
      <c r="DB399">
        <v>43854</v>
      </c>
      <c r="DC399">
        <v>43854</v>
      </c>
      <c r="DI399" t="str">
        <f t="shared" si="5"/>
        <v>Y</v>
      </c>
      <c r="DJ399" t="str">
        <f>_xlfn.IFNA(VLOOKUP(C399,'Order Lookup'!A:C,3,FALSE),"Other")</f>
        <v>ORDER</v>
      </c>
    </row>
    <row r="400" spans="1:114" x14ac:dyDescent="0.35">
      <c r="A400" t="s">
        <v>925</v>
      </c>
      <c r="B400">
        <v>1902498912</v>
      </c>
      <c r="C400" t="s">
        <v>547</v>
      </c>
      <c r="D400" t="s">
        <v>903</v>
      </c>
      <c r="E400" t="s">
        <v>6703</v>
      </c>
      <c r="F400" t="s">
        <v>2221</v>
      </c>
      <c r="G400" s="190">
        <v>43816</v>
      </c>
      <c r="H400">
        <v>43931</v>
      </c>
      <c r="K400" t="s">
        <v>162</v>
      </c>
      <c r="L400" t="s">
        <v>162</v>
      </c>
      <c r="M400" t="s">
        <v>162</v>
      </c>
      <c r="N400" t="s">
        <v>162</v>
      </c>
      <c r="O400" t="s">
        <v>5050</v>
      </c>
      <c r="Q400">
        <v>43816</v>
      </c>
      <c r="R400">
        <v>43816</v>
      </c>
      <c r="T400">
        <v>78692.100000000006</v>
      </c>
      <c r="U400">
        <v>0</v>
      </c>
      <c r="V400">
        <v>50.29</v>
      </c>
      <c r="W400">
        <v>23.51</v>
      </c>
      <c r="X400">
        <v>23.51</v>
      </c>
      <c r="Y400">
        <v>0</v>
      </c>
      <c r="AA400">
        <v>0</v>
      </c>
      <c r="AB400">
        <v>0</v>
      </c>
      <c r="AC400">
        <v>0</v>
      </c>
      <c r="AF400">
        <v>0</v>
      </c>
      <c r="AG400">
        <v>14370.81</v>
      </c>
      <c r="AH400">
        <v>18.262</v>
      </c>
      <c r="AI400">
        <v>1548.4</v>
      </c>
      <c r="AK400">
        <v>0</v>
      </c>
      <c r="AQ400" t="s">
        <v>5749</v>
      </c>
      <c r="AV400" t="s">
        <v>887</v>
      </c>
      <c r="BF400" t="s">
        <v>928</v>
      </c>
      <c r="BG400" s="190">
        <v>43844</v>
      </c>
      <c r="BH400" s="190">
        <v>43844</v>
      </c>
      <c r="BI400" s="190">
        <v>43858</v>
      </c>
      <c r="BJ400" s="190">
        <v>43858</v>
      </c>
      <c r="BK400" t="s">
        <v>5787</v>
      </c>
      <c r="BL400">
        <v>43858</v>
      </c>
      <c r="BM400">
        <v>43858</v>
      </c>
      <c r="BN400">
        <v>43872</v>
      </c>
      <c r="BO400">
        <v>43872</v>
      </c>
      <c r="BU400" t="s">
        <v>490</v>
      </c>
      <c r="BV400" s="190">
        <v>43910</v>
      </c>
      <c r="BX400" s="190">
        <v>43910</v>
      </c>
      <c r="BY400" s="190">
        <v>43893</v>
      </c>
      <c r="BZ400" t="s">
        <v>928</v>
      </c>
      <c r="CA400">
        <v>43864</v>
      </c>
      <c r="CB400">
        <v>43864</v>
      </c>
      <c r="CC400">
        <v>43872</v>
      </c>
      <c r="CD400">
        <v>43888</v>
      </c>
      <c r="CH400" s="190">
        <v>43896</v>
      </c>
      <c r="CJ400" t="s">
        <v>887</v>
      </c>
      <c r="CR400" s="190">
        <v>43934</v>
      </c>
      <c r="CS400" s="190"/>
      <c r="CT400" t="s">
        <v>928</v>
      </c>
      <c r="CU400" s="190">
        <v>43909</v>
      </c>
      <c r="CW400" s="190">
        <v>43909</v>
      </c>
      <c r="CX400" s="190">
        <v>43888</v>
      </c>
      <c r="CY400" t="s">
        <v>884</v>
      </c>
      <c r="DI400" t="str">
        <f t="shared" si="5"/>
        <v>Y</v>
      </c>
      <c r="DJ400" t="str">
        <f>_xlfn.IFNA(VLOOKUP(C400,'Order Lookup'!A:C,3,FALSE),"Other")</f>
        <v>ORDER</v>
      </c>
    </row>
    <row r="401" spans="1:114" x14ac:dyDescent="0.35">
      <c r="A401" t="s">
        <v>925</v>
      </c>
      <c r="B401">
        <v>1902498911</v>
      </c>
      <c r="C401" t="s">
        <v>547</v>
      </c>
      <c r="D401" t="s">
        <v>903</v>
      </c>
      <c r="E401" t="s">
        <v>6703</v>
      </c>
      <c r="F401" t="s">
        <v>2221</v>
      </c>
      <c r="G401" s="190">
        <v>43816</v>
      </c>
      <c r="H401">
        <v>43924</v>
      </c>
      <c r="K401" t="s">
        <v>162</v>
      </c>
      <c r="L401" t="s">
        <v>162</v>
      </c>
      <c r="M401" t="s">
        <v>162</v>
      </c>
      <c r="N401" t="s">
        <v>162</v>
      </c>
      <c r="O401" t="s">
        <v>5050</v>
      </c>
      <c r="Q401">
        <v>43816</v>
      </c>
      <c r="R401">
        <v>43816</v>
      </c>
      <c r="T401">
        <v>80612.100000000006</v>
      </c>
      <c r="U401">
        <v>0</v>
      </c>
      <c r="V401">
        <v>51.74</v>
      </c>
      <c r="W401">
        <v>37.54</v>
      </c>
      <c r="X401">
        <v>37.54</v>
      </c>
      <c r="Y401">
        <v>0</v>
      </c>
      <c r="AA401">
        <v>0</v>
      </c>
      <c r="AB401">
        <v>0</v>
      </c>
      <c r="AC401">
        <v>0</v>
      </c>
      <c r="AF401">
        <v>0</v>
      </c>
      <c r="AG401">
        <v>14796.81</v>
      </c>
      <c r="AH401">
        <v>18.356000000000002</v>
      </c>
      <c r="AI401">
        <v>2080.65</v>
      </c>
      <c r="AK401">
        <v>0</v>
      </c>
      <c r="AQ401" t="s">
        <v>5749</v>
      </c>
      <c r="AV401" t="s">
        <v>887</v>
      </c>
      <c r="BF401" t="s">
        <v>928</v>
      </c>
      <c r="BG401" s="190">
        <v>43844</v>
      </c>
      <c r="BH401" s="190">
        <v>43844</v>
      </c>
      <c r="BI401" s="190">
        <v>43858</v>
      </c>
      <c r="BJ401" s="190">
        <v>43858</v>
      </c>
      <c r="BK401" t="s">
        <v>5787</v>
      </c>
      <c r="BL401">
        <v>43858</v>
      </c>
      <c r="BM401">
        <v>43858</v>
      </c>
      <c r="BN401">
        <v>43872</v>
      </c>
      <c r="BO401">
        <v>43872</v>
      </c>
      <c r="BU401" t="s">
        <v>490</v>
      </c>
      <c r="BV401" s="190">
        <v>43903</v>
      </c>
      <c r="BX401" s="190">
        <v>43903</v>
      </c>
      <c r="BY401" s="190">
        <v>43893</v>
      </c>
      <c r="BZ401" t="s">
        <v>928</v>
      </c>
      <c r="CA401">
        <v>43864</v>
      </c>
      <c r="CB401">
        <v>43864</v>
      </c>
      <c r="CC401">
        <v>43872</v>
      </c>
      <c r="CD401">
        <v>43888</v>
      </c>
      <c r="CH401" s="190">
        <v>43896</v>
      </c>
      <c r="CJ401" t="s">
        <v>887</v>
      </c>
      <c r="CR401" s="190">
        <v>43924</v>
      </c>
      <c r="CS401" s="190"/>
      <c r="CT401" t="s">
        <v>928</v>
      </c>
      <c r="CU401" s="190">
        <v>43902</v>
      </c>
      <c r="CW401" s="190">
        <v>43902</v>
      </c>
      <c r="CX401" s="190">
        <v>43888</v>
      </c>
      <c r="CY401" t="s">
        <v>884</v>
      </c>
      <c r="DI401" t="str">
        <f t="shared" si="5"/>
        <v>Y</v>
      </c>
      <c r="DJ401" t="str">
        <f>_xlfn.IFNA(VLOOKUP(C401,'Order Lookup'!A:C,3,FALSE),"Other")</f>
        <v>ORDER</v>
      </c>
    </row>
    <row r="402" spans="1:114" x14ac:dyDescent="0.35">
      <c r="A402" t="s">
        <v>925</v>
      </c>
      <c r="B402">
        <v>1902498910</v>
      </c>
      <c r="C402" t="s">
        <v>547</v>
      </c>
      <c r="D402" t="s">
        <v>903</v>
      </c>
      <c r="E402" t="s">
        <v>6703</v>
      </c>
      <c r="F402" t="s">
        <v>2221</v>
      </c>
      <c r="G402" s="190">
        <v>43816</v>
      </c>
      <c r="H402" s="190">
        <v>43917</v>
      </c>
      <c r="K402" t="s">
        <v>162</v>
      </c>
      <c r="L402" t="s">
        <v>162</v>
      </c>
      <c r="M402" t="s">
        <v>162</v>
      </c>
      <c r="N402" t="s">
        <v>162</v>
      </c>
      <c r="O402" t="s">
        <v>5050</v>
      </c>
      <c r="Q402" s="190">
        <v>43816</v>
      </c>
      <c r="R402" s="190">
        <v>43816</v>
      </c>
      <c r="T402">
        <v>80612.100000000006</v>
      </c>
      <c r="U402">
        <v>0</v>
      </c>
      <c r="V402">
        <v>51.74</v>
      </c>
      <c r="W402">
        <v>27.45</v>
      </c>
      <c r="X402">
        <v>27.45</v>
      </c>
      <c r="Y402">
        <v>0</v>
      </c>
      <c r="AA402">
        <v>0</v>
      </c>
      <c r="AB402">
        <v>0</v>
      </c>
      <c r="AC402">
        <v>0</v>
      </c>
      <c r="AF402">
        <v>0</v>
      </c>
      <c r="AG402">
        <v>14796.81</v>
      </c>
      <c r="AH402">
        <v>18.356000000000002</v>
      </c>
      <c r="AI402">
        <v>1513.46</v>
      </c>
      <c r="AK402">
        <v>0</v>
      </c>
      <c r="AQ402" t="s">
        <v>5749</v>
      </c>
      <c r="AR402" s="190"/>
      <c r="AS402" s="190"/>
      <c r="AT402" s="190"/>
      <c r="AU402" s="190"/>
      <c r="AV402" t="s">
        <v>887</v>
      </c>
      <c r="AW402" s="190"/>
      <c r="AX402" s="190"/>
      <c r="AY402" s="190"/>
      <c r="BB402" s="190"/>
      <c r="BC402" s="190"/>
      <c r="BD402" s="190"/>
      <c r="BE402" s="190"/>
      <c r="BF402" t="s">
        <v>928</v>
      </c>
      <c r="BG402" s="190">
        <v>43844</v>
      </c>
      <c r="BH402" s="190">
        <v>43844</v>
      </c>
      <c r="BI402" s="190">
        <v>43858</v>
      </c>
      <c r="BJ402" s="190">
        <v>43858</v>
      </c>
      <c r="BK402" t="s">
        <v>5787</v>
      </c>
      <c r="BL402" s="190">
        <v>43858</v>
      </c>
      <c r="BM402" s="190">
        <v>43858</v>
      </c>
      <c r="BN402" s="190">
        <v>43872</v>
      </c>
      <c r="BO402" s="190">
        <v>43872</v>
      </c>
      <c r="BU402" t="s">
        <v>490</v>
      </c>
      <c r="BV402" s="190">
        <v>43896</v>
      </c>
      <c r="BX402" s="190">
        <v>43896</v>
      </c>
      <c r="BY402">
        <v>43888</v>
      </c>
      <c r="BZ402" t="s">
        <v>928</v>
      </c>
      <c r="CA402">
        <v>43864</v>
      </c>
      <c r="CB402">
        <v>43864</v>
      </c>
      <c r="CC402">
        <v>43872</v>
      </c>
      <c r="CD402">
        <v>43888</v>
      </c>
      <c r="CH402">
        <v>43892</v>
      </c>
      <c r="CJ402" t="s">
        <v>887</v>
      </c>
      <c r="CR402" s="190">
        <v>43917</v>
      </c>
      <c r="CT402" t="s">
        <v>928</v>
      </c>
      <c r="CU402" s="190">
        <v>43895</v>
      </c>
      <c r="CW402" s="190">
        <v>43895</v>
      </c>
      <c r="CX402" s="190">
        <v>43888</v>
      </c>
      <c r="CY402" t="s">
        <v>884</v>
      </c>
      <c r="CZ402" s="190"/>
      <c r="DA402" s="190"/>
      <c r="DB402" s="190"/>
      <c r="DC402" s="190"/>
      <c r="DI402" t="str">
        <f t="shared" si="5"/>
        <v>Y</v>
      </c>
      <c r="DJ402" t="str">
        <f>_xlfn.IFNA(VLOOKUP(C402,'Order Lookup'!A:C,3,FALSE),"Other")</f>
        <v>ORDER</v>
      </c>
    </row>
    <row r="403" spans="1:114" x14ac:dyDescent="0.35">
      <c r="A403" t="s">
        <v>925</v>
      </c>
      <c r="B403">
        <v>1902498909</v>
      </c>
      <c r="C403" t="s">
        <v>547</v>
      </c>
      <c r="D403" t="s">
        <v>903</v>
      </c>
      <c r="E403" t="s">
        <v>6703</v>
      </c>
      <c r="F403" t="s">
        <v>2221</v>
      </c>
      <c r="G403" s="190">
        <v>43816</v>
      </c>
      <c r="H403" s="190">
        <v>43910</v>
      </c>
      <c r="K403" t="s">
        <v>162</v>
      </c>
      <c r="L403" t="s">
        <v>162</v>
      </c>
      <c r="M403" t="s">
        <v>162</v>
      </c>
      <c r="N403" t="s">
        <v>162</v>
      </c>
      <c r="O403" t="s">
        <v>5050</v>
      </c>
      <c r="Q403" s="190">
        <v>43816</v>
      </c>
      <c r="R403" s="190">
        <v>43816</v>
      </c>
      <c r="T403">
        <v>80612.100000000006</v>
      </c>
      <c r="U403">
        <v>0</v>
      </c>
      <c r="V403">
        <v>51.74</v>
      </c>
      <c r="W403">
        <v>27.25</v>
      </c>
      <c r="X403">
        <v>27.25</v>
      </c>
      <c r="Y403">
        <v>0</v>
      </c>
      <c r="AA403">
        <v>0</v>
      </c>
      <c r="AB403">
        <v>0</v>
      </c>
      <c r="AC403">
        <v>0</v>
      </c>
      <c r="AF403">
        <v>0</v>
      </c>
      <c r="AG403">
        <v>14796.81</v>
      </c>
      <c r="AH403">
        <v>18.356000000000002</v>
      </c>
      <c r="AI403">
        <v>39075.15</v>
      </c>
      <c r="AK403">
        <v>0</v>
      </c>
      <c r="AQ403" t="s">
        <v>5749</v>
      </c>
      <c r="AR403" s="190"/>
      <c r="AS403" s="190"/>
      <c r="AT403" s="190"/>
      <c r="AU403" s="190"/>
      <c r="AV403" t="s">
        <v>887</v>
      </c>
      <c r="AW403" s="190"/>
      <c r="AX403" s="190"/>
      <c r="AY403" s="190"/>
      <c r="BB403" s="190"/>
      <c r="BC403" s="190"/>
      <c r="BD403" s="190"/>
      <c r="BE403" s="190"/>
      <c r="BF403" t="s">
        <v>5787</v>
      </c>
      <c r="BG403" s="190">
        <v>43844</v>
      </c>
      <c r="BH403" s="190">
        <v>43844</v>
      </c>
      <c r="BI403" s="190">
        <v>43858</v>
      </c>
      <c r="BJ403" s="190">
        <v>43858</v>
      </c>
      <c r="BK403" t="s">
        <v>928</v>
      </c>
      <c r="BL403" s="190">
        <v>43858</v>
      </c>
      <c r="BM403" s="190">
        <v>43858</v>
      </c>
      <c r="BN403" s="190">
        <v>43872</v>
      </c>
      <c r="BO403" s="190">
        <v>43872</v>
      </c>
      <c r="BU403" t="s">
        <v>490</v>
      </c>
      <c r="BV403" s="190">
        <v>43889</v>
      </c>
      <c r="BX403" s="190">
        <v>43889</v>
      </c>
      <c r="BY403">
        <v>43888</v>
      </c>
      <c r="BZ403" t="s">
        <v>5787</v>
      </c>
      <c r="CA403">
        <v>43864</v>
      </c>
      <c r="CB403">
        <v>43864</v>
      </c>
      <c r="CC403">
        <v>43872</v>
      </c>
      <c r="CD403">
        <v>43888</v>
      </c>
      <c r="CH403">
        <v>43892</v>
      </c>
      <c r="CJ403" t="s">
        <v>887</v>
      </c>
      <c r="CR403" s="190">
        <v>43910</v>
      </c>
      <c r="CS403">
        <v>43913</v>
      </c>
      <c r="CT403" t="s">
        <v>928</v>
      </c>
      <c r="CU403" s="190">
        <v>43888</v>
      </c>
      <c r="CW403" s="190">
        <v>43888</v>
      </c>
      <c r="CX403" s="190">
        <v>43888</v>
      </c>
      <c r="CY403" t="s">
        <v>884</v>
      </c>
      <c r="CZ403" s="190"/>
      <c r="DA403" s="190"/>
      <c r="DB403" s="190"/>
      <c r="DC403" s="190"/>
      <c r="DI403" t="str">
        <f t="shared" si="5"/>
        <v>Y</v>
      </c>
      <c r="DJ403" t="str">
        <f>_xlfn.IFNA(VLOOKUP(C403,'Order Lookup'!A:C,3,FALSE),"Other")</f>
        <v>ORDER</v>
      </c>
    </row>
    <row r="404" spans="1:114" x14ac:dyDescent="0.35">
      <c r="A404" t="s">
        <v>891</v>
      </c>
      <c r="B404">
        <v>1902686203</v>
      </c>
      <c r="C404" t="s">
        <v>855</v>
      </c>
      <c r="D404" t="s">
        <v>6704</v>
      </c>
      <c r="E404" t="s">
        <v>7041</v>
      </c>
      <c r="F404" t="s">
        <v>2073</v>
      </c>
      <c r="G404" s="190">
        <v>43829</v>
      </c>
      <c r="H404" s="190">
        <v>43941</v>
      </c>
      <c r="J404">
        <v>124215</v>
      </c>
      <c r="K404" t="s">
        <v>162</v>
      </c>
      <c r="L404" t="s">
        <v>162</v>
      </c>
      <c r="M404" t="s">
        <v>162</v>
      </c>
      <c r="N404" t="s">
        <v>162</v>
      </c>
      <c r="O404" t="s">
        <v>5050</v>
      </c>
      <c r="Q404" s="190">
        <v>43872</v>
      </c>
      <c r="R404" s="190">
        <v>43873</v>
      </c>
      <c r="T404">
        <v>13457.96</v>
      </c>
      <c r="U404">
        <v>0</v>
      </c>
      <c r="V404">
        <v>3.56</v>
      </c>
      <c r="W404">
        <v>0</v>
      </c>
      <c r="X404">
        <v>0</v>
      </c>
      <c r="Y404">
        <v>0</v>
      </c>
      <c r="AA404">
        <v>0</v>
      </c>
      <c r="AB404">
        <v>0</v>
      </c>
      <c r="AC404">
        <v>0</v>
      </c>
      <c r="AF404">
        <v>0</v>
      </c>
      <c r="AG404">
        <v>7048.96</v>
      </c>
      <c r="AH404">
        <v>52.378</v>
      </c>
      <c r="AI404">
        <v>0</v>
      </c>
      <c r="AK404">
        <v>0</v>
      </c>
      <c r="AQ404" t="s">
        <v>5900</v>
      </c>
      <c r="AR404" s="190"/>
      <c r="AS404" s="190"/>
      <c r="AT404" s="190"/>
      <c r="AU404" s="190"/>
      <c r="AV404" t="s">
        <v>887</v>
      </c>
      <c r="AW404" s="190"/>
      <c r="AX404" s="190"/>
      <c r="AY404" s="190"/>
      <c r="AZ404" s="190"/>
      <c r="BB404" s="190"/>
      <c r="BC404" s="190"/>
      <c r="BD404" s="190"/>
      <c r="BE404" s="190"/>
      <c r="BF404" t="s">
        <v>1617</v>
      </c>
      <c r="BG404" s="190">
        <v>43894</v>
      </c>
      <c r="BH404" s="190">
        <v>43894</v>
      </c>
      <c r="BI404" s="190">
        <v>43895</v>
      </c>
      <c r="BJ404" s="190">
        <v>43895</v>
      </c>
      <c r="BK404" t="s">
        <v>1939</v>
      </c>
      <c r="BL404" s="190">
        <v>43906</v>
      </c>
      <c r="BM404" s="190">
        <v>43906</v>
      </c>
      <c r="BN404" s="190">
        <v>43907</v>
      </c>
      <c r="BO404" s="190">
        <v>43907</v>
      </c>
      <c r="BU404" t="s">
        <v>490</v>
      </c>
      <c r="BV404" s="190">
        <v>43922</v>
      </c>
      <c r="BX404" s="190">
        <v>43922</v>
      </c>
      <c r="BZ404" t="s">
        <v>1524</v>
      </c>
      <c r="CA404" s="190">
        <v>43908</v>
      </c>
      <c r="CB404" s="190"/>
      <c r="CC404" s="190">
        <v>43908</v>
      </c>
      <c r="CD404" s="190"/>
      <c r="CJ404" t="s">
        <v>887</v>
      </c>
      <c r="CR404" s="190">
        <v>43949</v>
      </c>
      <c r="CT404" t="s">
        <v>1617</v>
      </c>
      <c r="CU404" s="190">
        <v>43921</v>
      </c>
      <c r="CW404" s="190">
        <v>43921</v>
      </c>
      <c r="CX404" s="190">
        <v>43913</v>
      </c>
      <c r="CY404" t="s">
        <v>1351</v>
      </c>
      <c r="CZ404" s="190"/>
      <c r="DA404" s="190"/>
      <c r="DB404" s="190"/>
      <c r="DC404" s="190"/>
      <c r="DI404" t="str">
        <f t="shared" si="5"/>
        <v>Y</v>
      </c>
      <c r="DJ404" t="str">
        <f>_xlfn.IFNA(VLOOKUP(C404,'Order Lookup'!A:C,3,FALSE),"Other")</f>
        <v>ORDER</v>
      </c>
    </row>
    <row r="405" spans="1:114" x14ac:dyDescent="0.35">
      <c r="A405" t="s">
        <v>920</v>
      </c>
      <c r="B405">
        <v>1902306803</v>
      </c>
      <c r="C405" t="s">
        <v>855</v>
      </c>
      <c r="D405" t="s">
        <v>965</v>
      </c>
      <c r="E405" t="s">
        <v>6702</v>
      </c>
      <c r="F405" t="s">
        <v>2221</v>
      </c>
      <c r="G405" s="190">
        <v>43844</v>
      </c>
      <c r="H405" s="190">
        <v>47484</v>
      </c>
      <c r="J405">
        <v>3591</v>
      </c>
      <c r="K405" t="s">
        <v>162</v>
      </c>
      <c r="L405" t="s">
        <v>204</v>
      </c>
      <c r="M405" t="s">
        <v>162</v>
      </c>
      <c r="N405" t="s">
        <v>162</v>
      </c>
      <c r="O405" t="s">
        <v>5050</v>
      </c>
      <c r="Q405" s="190">
        <v>43886</v>
      </c>
      <c r="R405" s="190">
        <v>43887</v>
      </c>
      <c r="T405">
        <v>8173.4</v>
      </c>
      <c r="U405">
        <v>0</v>
      </c>
      <c r="V405">
        <v>1.46</v>
      </c>
      <c r="W405">
        <v>1.55</v>
      </c>
      <c r="X405">
        <v>1.55</v>
      </c>
      <c r="Y405">
        <v>0</v>
      </c>
      <c r="AA405">
        <v>0</v>
      </c>
      <c r="AB405">
        <v>0</v>
      </c>
      <c r="AC405">
        <v>0</v>
      </c>
      <c r="AF405">
        <v>0</v>
      </c>
      <c r="AG405">
        <v>4280.7700000000004</v>
      </c>
      <c r="AH405">
        <v>52.374000000000002</v>
      </c>
      <c r="AI405">
        <v>-0.03</v>
      </c>
      <c r="AK405">
        <v>0</v>
      </c>
      <c r="AQ405" t="s">
        <v>839</v>
      </c>
      <c r="AR405" s="190"/>
      <c r="AS405" s="190"/>
      <c r="AT405" s="190"/>
      <c r="AU405" s="190"/>
      <c r="AV405" t="s">
        <v>1074</v>
      </c>
      <c r="AW405" s="190"/>
      <c r="AX405" s="190"/>
      <c r="AY405" s="190"/>
      <c r="BF405" t="s">
        <v>1914</v>
      </c>
      <c r="BG405" s="190">
        <v>43892</v>
      </c>
      <c r="BH405" s="190">
        <v>43892</v>
      </c>
      <c r="BI405" s="190">
        <v>43894</v>
      </c>
      <c r="BJ405" s="190">
        <v>43894</v>
      </c>
      <c r="BK405" t="s">
        <v>3997</v>
      </c>
      <c r="BL405" s="190">
        <v>43892</v>
      </c>
      <c r="BM405" s="190">
        <v>43892</v>
      </c>
      <c r="BN405" s="190">
        <v>43894</v>
      </c>
      <c r="BO405" s="190">
        <v>43894</v>
      </c>
      <c r="BP405" t="s">
        <v>888</v>
      </c>
      <c r="BU405" t="s">
        <v>490</v>
      </c>
      <c r="BV405" s="190"/>
      <c r="BX405" s="190">
        <v>43895</v>
      </c>
      <c r="BY405" s="190">
        <v>43895</v>
      </c>
      <c r="BZ405" t="s">
        <v>888</v>
      </c>
      <c r="CA405" s="190">
        <v>43894</v>
      </c>
      <c r="CB405" s="190">
        <v>43893</v>
      </c>
      <c r="CC405" s="190">
        <v>43894</v>
      </c>
      <c r="CD405" s="190">
        <v>43894</v>
      </c>
      <c r="CH405" s="190">
        <v>43899</v>
      </c>
      <c r="CI405" s="190"/>
      <c r="CJ405" t="s">
        <v>1074</v>
      </c>
      <c r="CR405" s="190">
        <v>47484</v>
      </c>
      <c r="CS405" s="190"/>
      <c r="CT405" t="s">
        <v>888</v>
      </c>
      <c r="CU405" s="190">
        <v>43894</v>
      </c>
      <c r="CW405" s="190">
        <v>43894</v>
      </c>
      <c r="CX405" s="190">
        <v>43894</v>
      </c>
      <c r="CY405" t="s">
        <v>1351</v>
      </c>
      <c r="CZ405" s="190"/>
      <c r="DA405" s="190"/>
      <c r="DB405" s="190"/>
      <c r="DC405" s="190"/>
      <c r="DI405" t="str">
        <f t="shared" si="5"/>
        <v>Y</v>
      </c>
      <c r="DJ405" t="str">
        <f>_xlfn.IFNA(VLOOKUP(C405,'Order Lookup'!A:C,3,FALSE),"Other")</f>
        <v>ORDER</v>
      </c>
    </row>
    <row r="406" spans="1:114" x14ac:dyDescent="0.35">
      <c r="A406" t="s">
        <v>925</v>
      </c>
      <c r="B406">
        <v>1902498920</v>
      </c>
      <c r="C406" t="s">
        <v>859</v>
      </c>
      <c r="D406" t="s">
        <v>903</v>
      </c>
      <c r="E406" t="s">
        <v>6703</v>
      </c>
      <c r="F406" t="s">
        <v>2221</v>
      </c>
      <c r="G406" s="190">
        <v>43888</v>
      </c>
      <c r="H406" s="190">
        <v>43903</v>
      </c>
      <c r="K406" t="s">
        <v>162</v>
      </c>
      <c r="L406" t="s">
        <v>162</v>
      </c>
      <c r="M406" t="s">
        <v>162</v>
      </c>
      <c r="N406" t="s">
        <v>162</v>
      </c>
      <c r="O406" t="s">
        <v>5050</v>
      </c>
      <c r="P406" t="s">
        <v>2226</v>
      </c>
      <c r="Q406" s="190">
        <v>43888</v>
      </c>
      <c r="R406" s="190">
        <v>43888</v>
      </c>
      <c r="T406">
        <v>1</v>
      </c>
      <c r="U406">
        <v>0</v>
      </c>
      <c r="V406">
        <v>0</v>
      </c>
      <c r="W406">
        <v>3.52</v>
      </c>
      <c r="X406">
        <v>3.52</v>
      </c>
      <c r="Y406">
        <v>0</v>
      </c>
      <c r="AA406">
        <v>0</v>
      </c>
      <c r="AB406">
        <v>0</v>
      </c>
      <c r="AC406">
        <v>0</v>
      </c>
      <c r="AF406">
        <v>0</v>
      </c>
      <c r="AG406">
        <v>1</v>
      </c>
      <c r="AH406">
        <v>100</v>
      </c>
      <c r="AI406">
        <v>-8116.94</v>
      </c>
      <c r="AK406">
        <v>0</v>
      </c>
      <c r="AQ406" t="s">
        <v>5749</v>
      </c>
      <c r="AR406" s="190"/>
      <c r="AS406" s="190"/>
      <c r="AT406" s="190"/>
      <c r="AU406" s="190"/>
      <c r="AV406" t="s">
        <v>887</v>
      </c>
      <c r="AW406" s="190"/>
      <c r="AX406" s="190"/>
      <c r="AY406" s="190"/>
      <c r="AZ406" s="190"/>
      <c r="BB406" s="190"/>
      <c r="BC406" s="190"/>
      <c r="BD406" s="190"/>
      <c r="BE406" s="190"/>
      <c r="BF406" t="s">
        <v>928</v>
      </c>
      <c r="BG406" s="190">
        <v>43882</v>
      </c>
      <c r="BH406" s="190">
        <v>43882</v>
      </c>
      <c r="BI406" s="190">
        <v>43885</v>
      </c>
      <c r="BJ406" s="190">
        <v>43885</v>
      </c>
      <c r="BK406" t="s">
        <v>5787</v>
      </c>
      <c r="BL406" s="190">
        <v>43882</v>
      </c>
      <c r="BM406" s="190">
        <v>43882</v>
      </c>
      <c r="BN406" s="190">
        <v>43885</v>
      </c>
      <c r="BO406" s="190">
        <v>43885</v>
      </c>
      <c r="BU406" t="s">
        <v>490</v>
      </c>
      <c r="BX406" s="190">
        <v>43888</v>
      </c>
      <c r="BY406" s="190">
        <v>43888</v>
      </c>
      <c r="CA406" s="190"/>
      <c r="CB406" s="190"/>
      <c r="CC406" s="190"/>
      <c r="CD406" s="190"/>
      <c r="CH406" s="190"/>
      <c r="CJ406" t="s">
        <v>887</v>
      </c>
      <c r="CR406" s="190">
        <v>43903</v>
      </c>
      <c r="CS406">
        <v>43903</v>
      </c>
      <c r="CT406" t="s">
        <v>928</v>
      </c>
      <c r="CU406" s="190">
        <v>43888</v>
      </c>
      <c r="CW406" s="190">
        <v>43888</v>
      </c>
      <c r="CX406" s="190">
        <v>43888</v>
      </c>
      <c r="CY406" t="s">
        <v>884</v>
      </c>
      <c r="CZ406" s="190"/>
      <c r="DA406" s="190"/>
      <c r="DB406" s="190"/>
      <c r="DC406" s="190"/>
      <c r="DI406" t="str">
        <f t="shared" si="5"/>
        <v>Y</v>
      </c>
      <c r="DJ406" t="str">
        <f>_xlfn.IFNA(VLOOKUP(C406,'Order Lookup'!A:C,3,FALSE),"Other")</f>
        <v>Other</v>
      </c>
    </row>
    <row r="407" spans="1:114" x14ac:dyDescent="0.35">
      <c r="A407" t="s">
        <v>925</v>
      </c>
      <c r="B407">
        <v>1902498922</v>
      </c>
      <c r="C407" t="s">
        <v>854</v>
      </c>
      <c r="D407" t="s">
        <v>903</v>
      </c>
      <c r="E407" t="s">
        <v>6703</v>
      </c>
      <c r="F407" t="s">
        <v>2221</v>
      </c>
      <c r="G407" s="190">
        <v>43895</v>
      </c>
      <c r="H407" s="190"/>
      <c r="K407" t="s">
        <v>162</v>
      </c>
      <c r="L407" t="s">
        <v>162</v>
      </c>
      <c r="M407" t="s">
        <v>162</v>
      </c>
      <c r="N407" t="s">
        <v>162</v>
      </c>
      <c r="O407" t="s">
        <v>5050</v>
      </c>
      <c r="Q407" s="190"/>
      <c r="R407" s="190"/>
      <c r="T407">
        <v>248.72</v>
      </c>
      <c r="U407">
        <v>0</v>
      </c>
      <c r="V407">
        <v>0.12</v>
      </c>
      <c r="W407">
        <v>0.1</v>
      </c>
      <c r="X407">
        <v>0.1</v>
      </c>
      <c r="Y407">
        <v>0</v>
      </c>
      <c r="AA407">
        <v>0</v>
      </c>
      <c r="AB407">
        <v>0</v>
      </c>
      <c r="AC407">
        <v>0</v>
      </c>
      <c r="AF407">
        <v>0</v>
      </c>
      <c r="AG407">
        <v>130.28</v>
      </c>
      <c r="AH407">
        <v>52.38</v>
      </c>
      <c r="AI407">
        <v>0</v>
      </c>
      <c r="AK407">
        <v>0</v>
      </c>
      <c r="AQ407" t="s">
        <v>5749</v>
      </c>
      <c r="AR407" s="190"/>
      <c r="AS407" s="190"/>
      <c r="AT407" s="190"/>
      <c r="AU407" s="190"/>
      <c r="AV407" t="s">
        <v>887</v>
      </c>
      <c r="AW407" s="190"/>
      <c r="AX407" s="190"/>
      <c r="AY407" s="190"/>
      <c r="AZ407" s="190"/>
      <c r="BB407" s="190"/>
      <c r="BC407" s="190"/>
      <c r="BD407" s="190"/>
      <c r="BE407" s="190"/>
      <c r="BG407" s="190"/>
      <c r="BH407" s="190"/>
      <c r="BI407" s="190"/>
      <c r="BJ407" s="190"/>
      <c r="BL407" s="190"/>
      <c r="BM407" s="190"/>
      <c r="BN407" s="190"/>
      <c r="BO407" s="190"/>
      <c r="BU407" t="s">
        <v>490</v>
      </c>
      <c r="BV407" s="190">
        <v>43895</v>
      </c>
      <c r="BX407" s="190">
        <v>43895</v>
      </c>
      <c r="BY407" s="190">
        <v>43895</v>
      </c>
      <c r="CA407" s="190"/>
      <c r="CB407" s="190"/>
      <c r="CC407" s="190"/>
      <c r="CD407" s="190"/>
      <c r="CH407" s="190"/>
      <c r="CJ407" t="s">
        <v>887</v>
      </c>
      <c r="CR407" s="190">
        <v>43924</v>
      </c>
      <c r="CT407" t="s">
        <v>5719</v>
      </c>
      <c r="CU407" s="190">
        <v>43895</v>
      </c>
      <c r="CW407" s="190">
        <v>43895</v>
      </c>
      <c r="CX407" s="190">
        <v>43895</v>
      </c>
      <c r="CY407" t="s">
        <v>884</v>
      </c>
      <c r="CZ407" s="190"/>
      <c r="DA407" s="190"/>
      <c r="DB407" s="190"/>
      <c r="DC407" s="190"/>
      <c r="DI407" t="str">
        <f t="shared" si="5"/>
        <v>Y</v>
      </c>
      <c r="DJ407" t="str">
        <f>_xlfn.IFNA(VLOOKUP(C407,'Order Lookup'!A:C,3,FALSE),"Other")</f>
        <v>ENPARTS</v>
      </c>
    </row>
    <row r="408" spans="1:114" x14ac:dyDescent="0.35">
      <c r="A408" t="s">
        <v>925</v>
      </c>
      <c r="B408">
        <v>1902498924</v>
      </c>
      <c r="C408" t="s">
        <v>855</v>
      </c>
      <c r="D408" t="s">
        <v>903</v>
      </c>
      <c r="E408" t="s">
        <v>6703</v>
      </c>
      <c r="F408" t="s">
        <v>55</v>
      </c>
      <c r="G408" s="190">
        <v>43900</v>
      </c>
      <c r="H408">
        <v>43924</v>
      </c>
      <c r="J408" s="190"/>
      <c r="K408" t="s">
        <v>162</v>
      </c>
      <c r="L408" t="s">
        <v>162</v>
      </c>
      <c r="M408" t="s">
        <v>162</v>
      </c>
      <c r="N408" t="s">
        <v>162</v>
      </c>
      <c r="O408" t="s">
        <v>5050</v>
      </c>
      <c r="Q408">
        <v>43900</v>
      </c>
      <c r="R408">
        <v>43900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AA408">
        <v>0</v>
      </c>
      <c r="AB408">
        <v>0</v>
      </c>
      <c r="AC408">
        <v>0</v>
      </c>
      <c r="AF408">
        <v>0</v>
      </c>
      <c r="AG408">
        <v>0</v>
      </c>
      <c r="AI408">
        <v>0</v>
      </c>
      <c r="AK408">
        <v>0</v>
      </c>
      <c r="AQ408" t="s">
        <v>5749</v>
      </c>
      <c r="AV408" t="s">
        <v>887</v>
      </c>
      <c r="BG408" s="190"/>
      <c r="BH408" s="190"/>
      <c r="BI408" s="190"/>
      <c r="BJ408" s="190"/>
      <c r="BU408" t="s">
        <v>490</v>
      </c>
      <c r="BV408" s="190"/>
      <c r="BX408" s="190">
        <v>43900</v>
      </c>
      <c r="BY408">
        <v>43900</v>
      </c>
      <c r="CH408" s="190"/>
      <c r="CJ408" t="s">
        <v>887</v>
      </c>
      <c r="CR408">
        <v>43924</v>
      </c>
      <c r="CT408" t="s">
        <v>925</v>
      </c>
      <c r="CU408" s="190">
        <v>43900</v>
      </c>
      <c r="CW408" s="190">
        <v>43900</v>
      </c>
      <c r="CX408" s="190">
        <v>43900</v>
      </c>
      <c r="CY408" t="s">
        <v>884</v>
      </c>
      <c r="DI408" t="str">
        <f t="shared" si="5"/>
        <v>Y</v>
      </c>
      <c r="DJ408" t="str">
        <f>_xlfn.IFNA(VLOOKUP(C408,'Order Lookup'!A:C,3,FALSE),"Other")</f>
        <v>ORDER</v>
      </c>
    </row>
    <row r="409" spans="1:114" x14ac:dyDescent="0.35">
      <c r="A409" t="s">
        <v>925</v>
      </c>
      <c r="B409">
        <v>1902498925</v>
      </c>
      <c r="C409" t="s">
        <v>855</v>
      </c>
      <c r="D409" t="s">
        <v>903</v>
      </c>
      <c r="E409" t="s">
        <v>6703</v>
      </c>
      <c r="F409" t="s">
        <v>2221</v>
      </c>
      <c r="G409" s="190">
        <v>43906</v>
      </c>
      <c r="H409">
        <v>43924</v>
      </c>
      <c r="K409" t="s">
        <v>162</v>
      </c>
      <c r="L409" t="s">
        <v>162</v>
      </c>
      <c r="M409" t="s">
        <v>162</v>
      </c>
      <c r="N409" t="s">
        <v>162</v>
      </c>
      <c r="O409" t="s">
        <v>5050</v>
      </c>
      <c r="Q409">
        <v>43906</v>
      </c>
      <c r="R409">
        <v>43906</v>
      </c>
      <c r="T409">
        <v>1</v>
      </c>
      <c r="U409">
        <v>0</v>
      </c>
      <c r="V409">
        <v>0</v>
      </c>
      <c r="W409">
        <v>1.25</v>
      </c>
      <c r="X409">
        <v>1.25</v>
      </c>
      <c r="Y409">
        <v>0</v>
      </c>
      <c r="AA409">
        <v>0</v>
      </c>
      <c r="AB409">
        <v>0</v>
      </c>
      <c r="AC409">
        <v>0</v>
      </c>
      <c r="AF409">
        <v>0</v>
      </c>
      <c r="AG409">
        <v>1</v>
      </c>
      <c r="AH409">
        <v>100</v>
      </c>
      <c r="AI409">
        <v>0</v>
      </c>
      <c r="AK409">
        <v>0</v>
      </c>
      <c r="AQ409" t="s">
        <v>5749</v>
      </c>
      <c r="AV409" t="s">
        <v>887</v>
      </c>
      <c r="BF409" t="s">
        <v>928</v>
      </c>
      <c r="BG409">
        <v>43906</v>
      </c>
      <c r="BH409">
        <v>43906</v>
      </c>
      <c r="BI409">
        <v>43906</v>
      </c>
      <c r="BJ409">
        <v>43906</v>
      </c>
      <c r="BK409" t="s">
        <v>5787</v>
      </c>
      <c r="BL409">
        <v>43906</v>
      </c>
      <c r="BM409">
        <v>43906</v>
      </c>
      <c r="BN409">
        <v>43906</v>
      </c>
      <c r="BO409">
        <v>43906</v>
      </c>
      <c r="BU409" t="s">
        <v>490</v>
      </c>
      <c r="BV409" s="190">
        <v>43907</v>
      </c>
      <c r="BX409" s="190">
        <v>43907</v>
      </c>
      <c r="BY409" s="190">
        <v>43907</v>
      </c>
      <c r="CJ409" t="s">
        <v>887</v>
      </c>
      <c r="CR409" s="190">
        <v>43924</v>
      </c>
      <c r="CS409" s="190"/>
      <c r="CT409" t="s">
        <v>928</v>
      </c>
      <c r="CU409" s="190">
        <v>43906</v>
      </c>
      <c r="CW409" s="190">
        <v>43906</v>
      </c>
      <c r="CX409" s="190">
        <v>43907</v>
      </c>
      <c r="CY409" t="s">
        <v>884</v>
      </c>
      <c r="DI409" t="str">
        <f t="shared" si="5"/>
        <v>N</v>
      </c>
      <c r="DJ409" t="str">
        <f>_xlfn.IFNA(VLOOKUP(C409,'Order Lookup'!A:C,3,FALSE),"Other")</f>
        <v>ORDER</v>
      </c>
    </row>
    <row r="410" spans="1:114" x14ac:dyDescent="0.35">
      <c r="A410" t="s">
        <v>920</v>
      </c>
      <c r="B410">
        <v>1900305801</v>
      </c>
      <c r="C410" t="s">
        <v>855</v>
      </c>
      <c r="D410" t="s">
        <v>7042</v>
      </c>
      <c r="E410" t="s">
        <v>7043</v>
      </c>
      <c r="F410" t="s">
        <v>2221</v>
      </c>
      <c r="G410" s="190">
        <v>43595</v>
      </c>
      <c r="H410" s="190">
        <v>47484</v>
      </c>
      <c r="J410">
        <v>16150</v>
      </c>
      <c r="K410" t="s">
        <v>162</v>
      </c>
      <c r="L410" t="s">
        <v>162</v>
      </c>
      <c r="M410" t="s">
        <v>162</v>
      </c>
      <c r="N410" t="s">
        <v>162</v>
      </c>
      <c r="O410" t="s">
        <v>5055</v>
      </c>
      <c r="Q410" s="190">
        <v>43662</v>
      </c>
      <c r="R410" s="190">
        <v>43663</v>
      </c>
      <c r="T410">
        <v>361353.62</v>
      </c>
      <c r="U410">
        <v>0</v>
      </c>
      <c r="V410">
        <v>111.41</v>
      </c>
      <c r="W410">
        <v>120.17</v>
      </c>
      <c r="X410">
        <v>120.17</v>
      </c>
      <c r="Y410">
        <v>406.54</v>
      </c>
      <c r="AA410">
        <v>269.2</v>
      </c>
      <c r="AB410">
        <v>0</v>
      </c>
      <c r="AC410">
        <v>269.2</v>
      </c>
      <c r="AD410">
        <v>93912.04</v>
      </c>
      <c r="AE410">
        <v>44720.02</v>
      </c>
      <c r="AF410">
        <v>0</v>
      </c>
      <c r="AG410">
        <v>105059.12</v>
      </c>
      <c r="AH410">
        <v>29.074000000000002</v>
      </c>
      <c r="AI410">
        <v>0</v>
      </c>
      <c r="AK410">
        <v>0</v>
      </c>
      <c r="AQ410" t="s">
        <v>887</v>
      </c>
      <c r="AR410">
        <v>43857</v>
      </c>
      <c r="AS410">
        <v>43857</v>
      </c>
      <c r="AT410">
        <v>43861</v>
      </c>
      <c r="AU410">
        <v>43861</v>
      </c>
      <c r="AV410" t="s">
        <v>887</v>
      </c>
      <c r="AW410" s="190">
        <v>43861</v>
      </c>
      <c r="AX410" s="190"/>
      <c r="AY410" s="190">
        <v>43861</v>
      </c>
      <c r="AZ410">
        <v>43860</v>
      </c>
      <c r="BB410" s="190"/>
      <c r="BC410" s="190"/>
      <c r="BF410" t="s">
        <v>5718</v>
      </c>
      <c r="BG410" s="190">
        <v>43861</v>
      </c>
      <c r="BH410" s="190">
        <v>43864</v>
      </c>
      <c r="BI410" s="190">
        <v>43878</v>
      </c>
      <c r="BJ410" s="190">
        <v>43886</v>
      </c>
      <c r="BK410" t="s">
        <v>1564</v>
      </c>
      <c r="BL410" s="190">
        <v>43879</v>
      </c>
      <c r="BM410" s="190">
        <v>43879</v>
      </c>
      <c r="BN410" s="190">
        <v>43880</v>
      </c>
      <c r="BO410" s="190">
        <v>43882</v>
      </c>
      <c r="BP410" t="s">
        <v>5718</v>
      </c>
      <c r="BQ410">
        <v>43879</v>
      </c>
      <c r="BS410">
        <v>43882</v>
      </c>
      <c r="BU410" t="s">
        <v>490</v>
      </c>
      <c r="BV410" s="190">
        <v>43895</v>
      </c>
      <c r="BX410" s="190">
        <v>43895</v>
      </c>
      <c r="BY410" s="190">
        <v>43892</v>
      </c>
      <c r="BZ410" t="s">
        <v>5718</v>
      </c>
      <c r="CA410" s="190">
        <v>43861</v>
      </c>
      <c r="CB410" s="190">
        <v>43864</v>
      </c>
      <c r="CC410" s="190">
        <v>43882</v>
      </c>
      <c r="CD410" s="190">
        <v>43888</v>
      </c>
      <c r="CH410" s="190">
        <v>43895</v>
      </c>
      <c r="CJ410" t="s">
        <v>887</v>
      </c>
      <c r="CR410" s="190">
        <v>47484</v>
      </c>
      <c r="CT410" t="s">
        <v>5718</v>
      </c>
      <c r="CU410" s="190">
        <v>43894</v>
      </c>
      <c r="CW410" s="190">
        <v>43894</v>
      </c>
      <c r="CX410" s="190">
        <v>43889</v>
      </c>
      <c r="CY410" t="s">
        <v>1563</v>
      </c>
      <c r="CZ410">
        <v>43661</v>
      </c>
      <c r="DA410">
        <v>43661</v>
      </c>
      <c r="DB410">
        <v>43669</v>
      </c>
      <c r="DI410" t="str">
        <f t="shared" si="5"/>
        <v>Y</v>
      </c>
      <c r="DJ410" t="str">
        <f>_xlfn.IFNA(VLOOKUP(C410,'Order Lookup'!A:C,3,FALSE),"Other")</f>
        <v>ORDER</v>
      </c>
    </row>
    <row r="411" spans="1:114" x14ac:dyDescent="0.35">
      <c r="A411" t="s">
        <v>920</v>
      </c>
      <c r="B411">
        <v>1902081901</v>
      </c>
      <c r="C411" t="s">
        <v>855</v>
      </c>
      <c r="D411" t="s">
        <v>6705</v>
      </c>
      <c r="E411" t="s">
        <v>6706</v>
      </c>
      <c r="F411" t="s">
        <v>2221</v>
      </c>
      <c r="G411" s="190">
        <v>43742</v>
      </c>
      <c r="H411" s="190">
        <v>43916</v>
      </c>
      <c r="J411" t="s">
        <v>6707</v>
      </c>
      <c r="K411" t="s">
        <v>162</v>
      </c>
      <c r="L411" t="s">
        <v>162</v>
      </c>
      <c r="M411" t="s">
        <v>162</v>
      </c>
      <c r="N411" t="s">
        <v>162</v>
      </c>
      <c r="O411" t="s">
        <v>5055</v>
      </c>
      <c r="Q411" s="190">
        <v>43791</v>
      </c>
      <c r="R411" s="190">
        <v>43794</v>
      </c>
      <c r="T411">
        <v>422384.83</v>
      </c>
      <c r="U411">
        <v>0</v>
      </c>
      <c r="V411">
        <v>143.93</v>
      </c>
      <c r="W411">
        <v>145.11000000000001</v>
      </c>
      <c r="X411">
        <v>145.11000000000001</v>
      </c>
      <c r="Y411">
        <v>293.17</v>
      </c>
      <c r="AA411">
        <v>550</v>
      </c>
      <c r="AB411">
        <v>46.5</v>
      </c>
      <c r="AC411">
        <v>596.5</v>
      </c>
      <c r="AD411">
        <v>67721.53</v>
      </c>
      <c r="AE411">
        <v>32248</v>
      </c>
      <c r="AF411">
        <v>0</v>
      </c>
      <c r="AG411">
        <v>134644.82999999999</v>
      </c>
      <c r="AH411">
        <v>31.876999999999999</v>
      </c>
      <c r="AI411">
        <v>78621.83</v>
      </c>
      <c r="AK411">
        <v>0</v>
      </c>
      <c r="AQ411" t="s">
        <v>1074</v>
      </c>
      <c r="AR411">
        <v>43843</v>
      </c>
      <c r="AT411">
        <v>43865</v>
      </c>
      <c r="AU411">
        <v>43865</v>
      </c>
      <c r="AV411" t="s">
        <v>887</v>
      </c>
      <c r="AW411" s="190">
        <v>43861</v>
      </c>
      <c r="AX411" s="190">
        <v>43861</v>
      </c>
      <c r="AY411" s="190">
        <v>43861</v>
      </c>
      <c r="AZ411">
        <v>43861</v>
      </c>
      <c r="BA411" t="s">
        <v>1952</v>
      </c>
      <c r="BB411" s="190">
        <v>43850</v>
      </c>
      <c r="BC411" s="190">
        <v>43850</v>
      </c>
      <c r="BD411">
        <v>43850</v>
      </c>
      <c r="BF411" t="s">
        <v>939</v>
      </c>
      <c r="BG411" s="190">
        <v>43872</v>
      </c>
      <c r="BH411" s="190">
        <v>43868</v>
      </c>
      <c r="BI411" s="190">
        <v>43887</v>
      </c>
      <c r="BJ411" s="190">
        <v>43895</v>
      </c>
      <c r="BK411" t="s">
        <v>1353</v>
      </c>
      <c r="BL411" s="190">
        <v>43872</v>
      </c>
      <c r="BM411" s="190">
        <v>43874</v>
      </c>
      <c r="BN411" s="190">
        <v>43894</v>
      </c>
      <c r="BO411" s="190">
        <v>43895</v>
      </c>
      <c r="BU411" t="s">
        <v>490</v>
      </c>
      <c r="BV411" s="190">
        <v>43860</v>
      </c>
      <c r="BX411" s="190">
        <v>43896</v>
      </c>
      <c r="BY411" s="190">
        <v>43895</v>
      </c>
      <c r="BZ411" t="s">
        <v>939</v>
      </c>
      <c r="CA411" s="190">
        <v>43872</v>
      </c>
      <c r="CB411" s="190">
        <v>43868</v>
      </c>
      <c r="CC411" s="190">
        <v>43896</v>
      </c>
      <c r="CD411" s="190">
        <v>43895</v>
      </c>
      <c r="CH411" s="190">
        <v>43899</v>
      </c>
      <c r="CJ411" t="s">
        <v>1074</v>
      </c>
      <c r="CM411">
        <v>43853</v>
      </c>
      <c r="CR411" s="190">
        <v>43909</v>
      </c>
      <c r="CT411" t="s">
        <v>939</v>
      </c>
      <c r="CU411" s="190">
        <v>43896</v>
      </c>
      <c r="CW411" s="190">
        <v>43896</v>
      </c>
      <c r="CX411" s="190">
        <v>43895</v>
      </c>
      <c r="CY411" t="s">
        <v>1952</v>
      </c>
      <c r="CZ411">
        <v>43759</v>
      </c>
      <c r="DA411">
        <v>43759</v>
      </c>
      <c r="DB411">
        <v>43773</v>
      </c>
      <c r="DC411">
        <v>43892</v>
      </c>
      <c r="DI411" t="str">
        <f t="shared" si="5"/>
        <v>Y</v>
      </c>
      <c r="DJ411" t="str">
        <f>_xlfn.IFNA(VLOOKUP(C411,'Order Lookup'!A:C,3,FALSE),"Other")</f>
        <v>ORDER</v>
      </c>
    </row>
    <row r="412" spans="1:114" x14ac:dyDescent="0.35">
      <c r="A412" t="s">
        <v>920</v>
      </c>
      <c r="B412">
        <v>1902081910</v>
      </c>
      <c r="C412" t="s">
        <v>855</v>
      </c>
      <c r="D412" t="s">
        <v>6705</v>
      </c>
      <c r="E412" t="s">
        <v>6706</v>
      </c>
      <c r="F412" t="s">
        <v>2221</v>
      </c>
      <c r="G412" s="190">
        <v>43753</v>
      </c>
      <c r="H412" s="190">
        <v>43923</v>
      </c>
      <c r="J412" t="s">
        <v>6707</v>
      </c>
      <c r="K412" t="s">
        <v>162</v>
      </c>
      <c r="L412" t="s">
        <v>35</v>
      </c>
      <c r="M412" t="s">
        <v>162</v>
      </c>
      <c r="N412" t="s">
        <v>162</v>
      </c>
      <c r="O412" t="s">
        <v>5055</v>
      </c>
      <c r="Q412" s="190">
        <v>43791</v>
      </c>
      <c r="R412" s="190">
        <v>43794</v>
      </c>
      <c r="T412">
        <v>85081.29</v>
      </c>
      <c r="U412">
        <v>0</v>
      </c>
      <c r="V412">
        <v>27.9</v>
      </c>
      <c r="W412">
        <v>30.14</v>
      </c>
      <c r="X412">
        <v>30.14</v>
      </c>
      <c r="Y412">
        <v>0</v>
      </c>
      <c r="AA412">
        <v>0</v>
      </c>
      <c r="AB412">
        <v>0</v>
      </c>
      <c r="AC412">
        <v>0</v>
      </c>
      <c r="AF412">
        <v>0</v>
      </c>
      <c r="AG412">
        <v>27370.1</v>
      </c>
      <c r="AH412">
        <v>32.168999999999997</v>
      </c>
      <c r="AI412">
        <v>0</v>
      </c>
      <c r="AK412">
        <v>0</v>
      </c>
      <c r="AQ412" t="s">
        <v>983</v>
      </c>
      <c r="AR412" s="190"/>
      <c r="AS412" s="190"/>
      <c r="AT412" s="190"/>
      <c r="AU412" s="190"/>
      <c r="AV412" t="s">
        <v>887</v>
      </c>
      <c r="AW412" s="190"/>
      <c r="AX412" s="190"/>
      <c r="AY412" s="190"/>
      <c r="AZ412" s="190"/>
      <c r="BB412" s="190"/>
      <c r="BC412" s="190"/>
      <c r="BD412" s="190"/>
      <c r="BE412" s="190"/>
      <c r="BF412" t="s">
        <v>939</v>
      </c>
      <c r="BG412" s="190">
        <v>43872</v>
      </c>
      <c r="BH412" s="190">
        <v>43868</v>
      </c>
      <c r="BI412" s="190">
        <v>43888</v>
      </c>
      <c r="BJ412" s="190">
        <v>43887</v>
      </c>
      <c r="BL412" s="190"/>
      <c r="BM412" s="190"/>
      <c r="BN412" s="190"/>
      <c r="BO412" s="190"/>
      <c r="BU412" t="s">
        <v>490</v>
      </c>
      <c r="BV412" s="190">
        <v>43853</v>
      </c>
      <c r="BX412" s="190">
        <v>43889</v>
      </c>
      <c r="BY412" s="190">
        <v>43888</v>
      </c>
      <c r="BZ412" t="s">
        <v>939</v>
      </c>
      <c r="CA412" s="190">
        <v>43872</v>
      </c>
      <c r="CB412" s="190">
        <v>43868</v>
      </c>
      <c r="CC412" s="190">
        <v>43888</v>
      </c>
      <c r="CD412" s="190">
        <v>43887</v>
      </c>
      <c r="CH412" s="190">
        <v>43892</v>
      </c>
      <c r="CJ412" t="s">
        <v>1074</v>
      </c>
      <c r="CR412" s="190">
        <v>43917</v>
      </c>
      <c r="CT412" t="s">
        <v>939</v>
      </c>
      <c r="CU412" s="190">
        <v>43888</v>
      </c>
      <c r="CW412" s="190">
        <v>43888</v>
      </c>
      <c r="CX412" s="190">
        <v>43888</v>
      </c>
      <c r="CY412" t="s">
        <v>1952</v>
      </c>
      <c r="CZ412" s="190"/>
      <c r="DA412" s="190"/>
      <c r="DB412" s="190"/>
      <c r="DC412" s="190"/>
      <c r="DI412" t="str">
        <f t="shared" si="5"/>
        <v>Y</v>
      </c>
      <c r="DJ412" t="str">
        <f>_xlfn.IFNA(VLOOKUP(C412,'Order Lookup'!A:C,3,FALSE),"Other")</f>
        <v>ORDER</v>
      </c>
    </row>
    <row r="413" spans="1:114" x14ac:dyDescent="0.35">
      <c r="A413" t="s">
        <v>920</v>
      </c>
      <c r="B413">
        <v>1902081906</v>
      </c>
      <c r="C413" t="s">
        <v>855</v>
      </c>
      <c r="D413" t="s">
        <v>6705</v>
      </c>
      <c r="E413" t="s">
        <v>6706</v>
      </c>
      <c r="F413" t="s">
        <v>2221</v>
      </c>
      <c r="G413" s="190">
        <v>43753</v>
      </c>
      <c r="H413" s="190">
        <v>43923</v>
      </c>
      <c r="J413" t="s">
        <v>6707</v>
      </c>
      <c r="K413" t="s">
        <v>162</v>
      </c>
      <c r="L413" t="s">
        <v>35</v>
      </c>
      <c r="M413" t="s">
        <v>162</v>
      </c>
      <c r="N413" t="s">
        <v>162</v>
      </c>
      <c r="O413" t="s">
        <v>5055</v>
      </c>
      <c r="Q413" s="190">
        <v>43791</v>
      </c>
      <c r="R413" s="190">
        <v>43794</v>
      </c>
      <c r="T413">
        <v>111664.09</v>
      </c>
      <c r="U413">
        <v>0</v>
      </c>
      <c r="V413">
        <v>42.59</v>
      </c>
      <c r="W413">
        <v>33.82</v>
      </c>
      <c r="X413">
        <v>33.82</v>
      </c>
      <c r="Y413">
        <v>0</v>
      </c>
      <c r="AA413">
        <v>0</v>
      </c>
      <c r="AB413">
        <v>0</v>
      </c>
      <c r="AC413">
        <v>0</v>
      </c>
      <c r="AF413">
        <v>0</v>
      </c>
      <c r="AG413">
        <v>35147.67</v>
      </c>
      <c r="AH413">
        <v>31.475999999999999</v>
      </c>
      <c r="AI413">
        <v>0</v>
      </c>
      <c r="AK413">
        <v>0</v>
      </c>
      <c r="AQ413" t="s">
        <v>983</v>
      </c>
      <c r="AR413" s="190"/>
      <c r="AS413" s="190"/>
      <c r="AT413" s="190"/>
      <c r="AU413" s="190"/>
      <c r="AV413" t="s">
        <v>887</v>
      </c>
      <c r="AW413" s="190"/>
      <c r="AX413" s="190"/>
      <c r="AY413" s="190"/>
      <c r="AZ413" s="190"/>
      <c r="BB413" s="190"/>
      <c r="BC413" s="190"/>
      <c r="BD413" s="190"/>
      <c r="BE413" s="190"/>
      <c r="BF413" t="s">
        <v>939</v>
      </c>
      <c r="BG413" s="190">
        <v>43872</v>
      </c>
      <c r="BH413" s="190">
        <v>43868</v>
      </c>
      <c r="BI413" s="190">
        <v>43896</v>
      </c>
      <c r="BJ413" s="190">
        <v>43895</v>
      </c>
      <c r="BU413" t="s">
        <v>490</v>
      </c>
      <c r="BV413" s="190">
        <v>43896</v>
      </c>
      <c r="BX413" s="190">
        <v>43896</v>
      </c>
      <c r="BY413" s="190">
        <v>43895</v>
      </c>
      <c r="BZ413" t="s">
        <v>939</v>
      </c>
      <c r="CA413" s="190">
        <v>43872</v>
      </c>
      <c r="CB413" s="190">
        <v>43868</v>
      </c>
      <c r="CC413" s="190">
        <v>43896</v>
      </c>
      <c r="CD413" s="190">
        <v>43895</v>
      </c>
      <c r="CH413" s="190">
        <v>43899</v>
      </c>
      <c r="CJ413" t="s">
        <v>1074</v>
      </c>
      <c r="CR413" s="190">
        <v>43923</v>
      </c>
      <c r="CS413" s="190"/>
      <c r="CT413" t="s">
        <v>939</v>
      </c>
      <c r="CU413" s="190">
        <v>43896</v>
      </c>
      <c r="CW413" s="190">
        <v>43896</v>
      </c>
      <c r="CX413" s="190">
        <v>43895</v>
      </c>
      <c r="CY413" t="s">
        <v>1952</v>
      </c>
      <c r="CZ413" s="190"/>
      <c r="DA413" s="190"/>
      <c r="DB413" s="190"/>
      <c r="DC413" s="190"/>
      <c r="DI413" t="str">
        <f t="shared" si="5"/>
        <v>Y</v>
      </c>
      <c r="DJ413" t="str">
        <f>_xlfn.IFNA(VLOOKUP(C413,'Order Lookup'!A:C,3,FALSE),"Other")</f>
        <v>ORDER</v>
      </c>
    </row>
    <row r="414" spans="1:114" x14ac:dyDescent="0.35">
      <c r="A414" t="s">
        <v>920</v>
      </c>
      <c r="B414">
        <v>1902081911</v>
      </c>
      <c r="C414" t="s">
        <v>855</v>
      </c>
      <c r="D414" t="s">
        <v>6705</v>
      </c>
      <c r="E414" t="s">
        <v>6706</v>
      </c>
      <c r="F414" t="s">
        <v>2221</v>
      </c>
      <c r="G414" s="190">
        <v>43753</v>
      </c>
      <c r="H414">
        <v>43930</v>
      </c>
      <c r="J414" t="s">
        <v>6707</v>
      </c>
      <c r="K414" t="s">
        <v>162</v>
      </c>
      <c r="L414" t="s">
        <v>35</v>
      </c>
      <c r="M414" t="s">
        <v>162</v>
      </c>
      <c r="N414" t="s">
        <v>162</v>
      </c>
      <c r="O414" t="s">
        <v>5055</v>
      </c>
      <c r="Q414">
        <v>43791</v>
      </c>
      <c r="R414">
        <v>43794</v>
      </c>
      <c r="T414">
        <v>46966.78</v>
      </c>
      <c r="U414">
        <v>0</v>
      </c>
      <c r="V414">
        <v>15.07</v>
      </c>
      <c r="W414">
        <v>15.07</v>
      </c>
      <c r="X414">
        <v>15.07</v>
      </c>
      <c r="Y414">
        <v>0</v>
      </c>
      <c r="AA414">
        <v>0</v>
      </c>
      <c r="AB414">
        <v>0</v>
      </c>
      <c r="AC414">
        <v>0</v>
      </c>
      <c r="AF414">
        <v>0</v>
      </c>
      <c r="AG414">
        <v>14604.89</v>
      </c>
      <c r="AH414">
        <v>31.096</v>
      </c>
      <c r="AI414">
        <v>0</v>
      </c>
      <c r="AK414">
        <v>0</v>
      </c>
      <c r="AQ414" t="s">
        <v>983</v>
      </c>
      <c r="AV414" t="s">
        <v>887</v>
      </c>
      <c r="BF414" t="s">
        <v>939</v>
      </c>
      <c r="BG414">
        <v>43872</v>
      </c>
      <c r="BH414">
        <v>43868</v>
      </c>
      <c r="BI414">
        <v>43888</v>
      </c>
      <c r="BJ414">
        <v>43887</v>
      </c>
      <c r="BU414" t="s">
        <v>490</v>
      </c>
      <c r="BV414" s="190">
        <v>43853</v>
      </c>
      <c r="BX414" s="190">
        <v>43894</v>
      </c>
      <c r="BY414" s="190">
        <v>43892</v>
      </c>
      <c r="BZ414" t="s">
        <v>939</v>
      </c>
      <c r="CA414">
        <v>43872</v>
      </c>
      <c r="CB414">
        <v>43868</v>
      </c>
      <c r="CC414">
        <v>43888</v>
      </c>
      <c r="CD414">
        <v>43887</v>
      </c>
      <c r="CH414" s="190">
        <v>43895</v>
      </c>
      <c r="CJ414" t="s">
        <v>1074</v>
      </c>
      <c r="CR414" s="190">
        <v>43923</v>
      </c>
      <c r="CS414" s="190"/>
      <c r="CT414" t="s">
        <v>939</v>
      </c>
      <c r="CU414" s="190">
        <v>43888</v>
      </c>
      <c r="CW414" s="190">
        <v>43888</v>
      </c>
      <c r="CX414" s="190">
        <v>43888</v>
      </c>
      <c r="CY414" t="s">
        <v>1952</v>
      </c>
      <c r="DI414" t="str">
        <f t="shared" si="5"/>
        <v>Y</v>
      </c>
      <c r="DJ414" t="str">
        <f>_xlfn.IFNA(VLOOKUP(C414,'Order Lookup'!A:C,3,FALSE),"Other")</f>
        <v>ORDER</v>
      </c>
    </row>
    <row r="415" spans="1:114" x14ac:dyDescent="0.35">
      <c r="A415" t="s">
        <v>920</v>
      </c>
      <c r="B415">
        <v>1902081909</v>
      </c>
      <c r="C415" t="s">
        <v>855</v>
      </c>
      <c r="D415" t="s">
        <v>6705</v>
      </c>
      <c r="E415" t="s">
        <v>6706</v>
      </c>
      <c r="F415" t="s">
        <v>2221</v>
      </c>
      <c r="G415" s="190">
        <v>43753</v>
      </c>
      <c r="H415">
        <v>43917</v>
      </c>
      <c r="J415" t="s">
        <v>6707</v>
      </c>
      <c r="K415" t="s">
        <v>162</v>
      </c>
      <c r="L415" t="s">
        <v>35</v>
      </c>
      <c r="M415" t="s">
        <v>162</v>
      </c>
      <c r="N415" t="s">
        <v>162</v>
      </c>
      <c r="O415" t="s">
        <v>5055</v>
      </c>
      <c r="Q415">
        <v>43791</v>
      </c>
      <c r="R415">
        <v>43794</v>
      </c>
      <c r="T415">
        <v>85030.86</v>
      </c>
      <c r="U415">
        <v>0</v>
      </c>
      <c r="V415">
        <v>27.75</v>
      </c>
      <c r="W415">
        <v>28.96</v>
      </c>
      <c r="X415">
        <v>28.96</v>
      </c>
      <c r="Y415">
        <v>0</v>
      </c>
      <c r="AA415">
        <v>0</v>
      </c>
      <c r="AB415">
        <v>0</v>
      </c>
      <c r="AC415">
        <v>0</v>
      </c>
      <c r="AF415">
        <v>0</v>
      </c>
      <c r="AG415">
        <v>27353.22</v>
      </c>
      <c r="AH415">
        <v>32.168999999999997</v>
      </c>
      <c r="AI415">
        <v>0</v>
      </c>
      <c r="AK415">
        <v>0</v>
      </c>
      <c r="AQ415" t="s">
        <v>983</v>
      </c>
      <c r="AV415" t="s">
        <v>887</v>
      </c>
      <c r="BF415" t="s">
        <v>939</v>
      </c>
      <c r="BG415" s="190">
        <v>43872</v>
      </c>
      <c r="BH415" s="190">
        <v>43868</v>
      </c>
      <c r="BI415" s="190">
        <v>43888</v>
      </c>
      <c r="BJ415" s="190">
        <v>43878</v>
      </c>
      <c r="BU415" t="s">
        <v>490</v>
      </c>
      <c r="BV415">
        <v>43853</v>
      </c>
      <c r="BX415" s="190">
        <v>43889</v>
      </c>
      <c r="BY415" s="190">
        <v>43887</v>
      </c>
      <c r="BZ415" t="s">
        <v>939</v>
      </c>
      <c r="CA415">
        <v>43868</v>
      </c>
      <c r="CB415">
        <v>43868</v>
      </c>
      <c r="CC415">
        <v>43888</v>
      </c>
      <c r="CD415">
        <v>43878</v>
      </c>
      <c r="CH415" s="190">
        <v>43892</v>
      </c>
      <c r="CJ415" t="s">
        <v>1074</v>
      </c>
      <c r="CR415">
        <v>43917</v>
      </c>
      <c r="CS415" s="190"/>
      <c r="CT415" t="s">
        <v>939</v>
      </c>
      <c r="CU415" s="190">
        <v>43888</v>
      </c>
      <c r="CW415" s="190">
        <v>43888</v>
      </c>
      <c r="CX415" s="190">
        <v>43887</v>
      </c>
      <c r="CY415" t="s">
        <v>1952</v>
      </c>
      <c r="DI415" t="str">
        <f t="shared" si="5"/>
        <v>Y</v>
      </c>
      <c r="DJ415" t="str">
        <f>_xlfn.IFNA(VLOOKUP(C415,'Order Lookup'!A:C,3,FALSE),"Other")</f>
        <v>ORDER</v>
      </c>
    </row>
    <row r="416" spans="1:114" x14ac:dyDescent="0.35">
      <c r="A416" t="s">
        <v>5720</v>
      </c>
      <c r="B416">
        <v>1902475301</v>
      </c>
      <c r="C416" t="s">
        <v>855</v>
      </c>
      <c r="D416" t="s">
        <v>893</v>
      </c>
      <c r="E416" t="s">
        <v>7039</v>
      </c>
      <c r="F416" t="s">
        <v>2221</v>
      </c>
      <c r="G416" s="190">
        <v>43787</v>
      </c>
      <c r="H416" s="190">
        <v>43914</v>
      </c>
      <c r="J416">
        <v>201935001</v>
      </c>
      <c r="K416" t="s">
        <v>162</v>
      </c>
      <c r="L416" t="s">
        <v>162</v>
      </c>
      <c r="M416" t="s">
        <v>162</v>
      </c>
      <c r="N416" t="s">
        <v>162</v>
      </c>
      <c r="O416" t="s">
        <v>5055</v>
      </c>
      <c r="Q416" s="190">
        <v>43816</v>
      </c>
      <c r="R416" s="190">
        <v>43817</v>
      </c>
      <c r="T416">
        <v>332983.14</v>
      </c>
      <c r="U416">
        <v>332983.14</v>
      </c>
      <c r="V416">
        <v>111.44</v>
      </c>
      <c r="W416">
        <v>92.65</v>
      </c>
      <c r="X416">
        <v>92.65</v>
      </c>
      <c r="Y416">
        <v>435.36</v>
      </c>
      <c r="AA416">
        <v>539.79999999999995</v>
      </c>
      <c r="AB416">
        <v>33</v>
      </c>
      <c r="AC416">
        <v>572.79999999999995</v>
      </c>
      <c r="AD416">
        <v>100566.82</v>
      </c>
      <c r="AE416">
        <v>47889</v>
      </c>
      <c r="AF416">
        <v>0</v>
      </c>
      <c r="AG416">
        <v>86558.14</v>
      </c>
      <c r="AH416">
        <v>25.995000000000001</v>
      </c>
      <c r="AI416">
        <v>158399.73000000001</v>
      </c>
      <c r="AJ416">
        <v>47.57</v>
      </c>
      <c r="AK416">
        <v>0</v>
      </c>
      <c r="AQ416" t="s">
        <v>5900</v>
      </c>
      <c r="AR416" s="190">
        <v>43816</v>
      </c>
      <c r="AS416" s="190">
        <v>43816</v>
      </c>
      <c r="AT416" s="190">
        <v>43858</v>
      </c>
      <c r="AU416" s="190">
        <v>43858</v>
      </c>
      <c r="AV416" t="s">
        <v>887</v>
      </c>
      <c r="AW416" s="190">
        <v>43857</v>
      </c>
      <c r="AX416" s="190">
        <v>43857</v>
      </c>
      <c r="AY416" s="190">
        <v>43857</v>
      </c>
      <c r="AZ416" s="190">
        <v>43857</v>
      </c>
      <c r="BA416" t="s">
        <v>739</v>
      </c>
      <c r="BB416" s="190">
        <v>43871</v>
      </c>
      <c r="BC416" s="190">
        <v>43871</v>
      </c>
      <c r="BD416" s="190">
        <v>43872</v>
      </c>
      <c r="BE416" s="190"/>
      <c r="BF416" t="s">
        <v>3997</v>
      </c>
      <c r="BG416" s="190">
        <v>43878</v>
      </c>
      <c r="BH416" s="190">
        <v>43879</v>
      </c>
      <c r="BI416" s="190">
        <v>43896</v>
      </c>
      <c r="BJ416" s="190">
        <v>43896</v>
      </c>
      <c r="BK416" t="s">
        <v>1905</v>
      </c>
      <c r="BL416" s="190">
        <v>43892</v>
      </c>
      <c r="BM416" s="190"/>
      <c r="BN416" s="190">
        <v>43893</v>
      </c>
      <c r="BO416" s="190">
        <v>43895</v>
      </c>
      <c r="BP416" t="s">
        <v>1915</v>
      </c>
      <c r="BQ416">
        <v>43864</v>
      </c>
      <c r="BR416">
        <v>43878</v>
      </c>
      <c r="BS416">
        <v>43882</v>
      </c>
      <c r="BT416">
        <v>43892</v>
      </c>
      <c r="BU416" t="s">
        <v>490</v>
      </c>
      <c r="BV416" s="190">
        <v>43899</v>
      </c>
      <c r="BX416" s="190">
        <v>43896</v>
      </c>
      <c r="BY416" s="190">
        <v>43896</v>
      </c>
      <c r="BZ416" t="s">
        <v>3997</v>
      </c>
      <c r="CA416" s="190">
        <v>43895</v>
      </c>
      <c r="CB416" s="190">
        <v>43892</v>
      </c>
      <c r="CC416" s="190">
        <v>43896</v>
      </c>
      <c r="CD416" s="190">
        <v>43895</v>
      </c>
      <c r="CH416" s="190">
        <v>43901</v>
      </c>
      <c r="CI416" s="190"/>
      <c r="CJ416" t="s">
        <v>887</v>
      </c>
      <c r="CM416">
        <v>43857</v>
      </c>
      <c r="CR416" s="190">
        <v>43914</v>
      </c>
      <c r="CS416" s="190">
        <v>43915</v>
      </c>
      <c r="CT416" t="s">
        <v>3997</v>
      </c>
      <c r="CU416" s="190">
        <v>43896</v>
      </c>
      <c r="CW416" s="190">
        <v>43896</v>
      </c>
      <c r="CX416" s="190">
        <v>43895</v>
      </c>
      <c r="CY416" t="s">
        <v>1351</v>
      </c>
      <c r="CZ416" s="190">
        <v>43801</v>
      </c>
      <c r="DA416" s="190">
        <v>43801</v>
      </c>
      <c r="DB416" s="190">
        <v>43812</v>
      </c>
      <c r="DC416" s="190">
        <v>43811</v>
      </c>
      <c r="DI416" t="str">
        <f t="shared" si="5"/>
        <v>Y</v>
      </c>
      <c r="DJ416" t="str">
        <f>_xlfn.IFNA(VLOOKUP(C416,'Order Lookup'!A:C,3,FALSE),"Other")</f>
        <v>ORDER</v>
      </c>
    </row>
    <row r="417" spans="1:114" x14ac:dyDescent="0.35">
      <c r="A417" t="s">
        <v>920</v>
      </c>
      <c r="B417">
        <v>1902450901</v>
      </c>
      <c r="C417" t="s">
        <v>855</v>
      </c>
      <c r="D417" t="s">
        <v>918</v>
      </c>
      <c r="E417" t="s">
        <v>7044</v>
      </c>
      <c r="F417" t="s">
        <v>2073</v>
      </c>
      <c r="G417" s="190">
        <v>43847</v>
      </c>
      <c r="H417" s="190">
        <v>43966</v>
      </c>
      <c r="K417" t="s">
        <v>162</v>
      </c>
      <c r="L417" t="s">
        <v>162</v>
      </c>
      <c r="M417" t="s">
        <v>162</v>
      </c>
      <c r="N417" t="s">
        <v>162</v>
      </c>
      <c r="O417" t="s">
        <v>5055</v>
      </c>
      <c r="P417" t="s">
        <v>2254</v>
      </c>
      <c r="Q417" s="190">
        <v>43886</v>
      </c>
      <c r="R417" s="190">
        <v>43887</v>
      </c>
      <c r="T417">
        <v>103480.53</v>
      </c>
      <c r="U417">
        <v>0</v>
      </c>
      <c r="V417">
        <v>62.22</v>
      </c>
      <c r="W417">
        <v>0</v>
      </c>
      <c r="X417">
        <v>0</v>
      </c>
      <c r="Y417">
        <v>223.05</v>
      </c>
      <c r="AA417">
        <v>217</v>
      </c>
      <c r="AB417">
        <v>15</v>
      </c>
      <c r="AC417">
        <v>232</v>
      </c>
      <c r="AD417">
        <v>51521.87</v>
      </c>
      <c r="AE417">
        <v>24534.22</v>
      </c>
      <c r="AF417">
        <v>0</v>
      </c>
      <c r="AG417">
        <v>-45359.24</v>
      </c>
      <c r="AI417">
        <v>0</v>
      </c>
      <c r="AK417">
        <v>0</v>
      </c>
      <c r="AQ417" t="s">
        <v>5748</v>
      </c>
      <c r="AR417" s="190">
        <v>43878</v>
      </c>
      <c r="AS417" s="190">
        <v>43878</v>
      </c>
      <c r="AT417" s="190">
        <v>43889</v>
      </c>
      <c r="AU417" s="190">
        <v>43889</v>
      </c>
      <c r="AV417" t="s">
        <v>887</v>
      </c>
      <c r="AW417" s="190">
        <v>43888</v>
      </c>
      <c r="AX417" s="190">
        <v>43888</v>
      </c>
      <c r="AY417" s="190">
        <v>43888</v>
      </c>
      <c r="AZ417">
        <v>43888</v>
      </c>
      <c r="BB417" s="190"/>
      <c r="BC417" s="190"/>
      <c r="BD417" s="190"/>
      <c r="BF417" t="s">
        <v>939</v>
      </c>
      <c r="BG417" s="190">
        <v>43895</v>
      </c>
      <c r="BH417" s="190">
        <v>43894</v>
      </c>
      <c r="BI417" s="190">
        <v>43909</v>
      </c>
      <c r="BJ417" s="190">
        <v>43910</v>
      </c>
      <c r="BK417" t="s">
        <v>5718</v>
      </c>
      <c r="BL417" s="190">
        <v>43909</v>
      </c>
      <c r="BM417" s="190">
        <v>43913</v>
      </c>
      <c r="BN417" s="190">
        <v>43914</v>
      </c>
      <c r="BO417" s="190">
        <v>43915</v>
      </c>
      <c r="BU417" t="s">
        <v>490</v>
      </c>
      <c r="BV417" s="190">
        <v>43922</v>
      </c>
      <c r="BX417" s="190">
        <v>43941</v>
      </c>
      <c r="BY417" s="190"/>
      <c r="BZ417" t="s">
        <v>939</v>
      </c>
      <c r="CA417" s="190">
        <v>43895</v>
      </c>
      <c r="CB417" s="190">
        <v>43894</v>
      </c>
      <c r="CC417" s="190">
        <v>43909</v>
      </c>
      <c r="CD417" s="190">
        <v>43909</v>
      </c>
      <c r="CH417" s="190"/>
      <c r="CI417" s="190"/>
      <c r="CJ417" t="s">
        <v>887</v>
      </c>
      <c r="CR417" s="190">
        <v>43966</v>
      </c>
      <c r="CT417" t="s">
        <v>939</v>
      </c>
      <c r="CU417" s="190">
        <v>43921</v>
      </c>
      <c r="CW417" s="190">
        <v>43921</v>
      </c>
      <c r="CX417" s="190">
        <v>43917</v>
      </c>
      <c r="CY417" t="s">
        <v>1563</v>
      </c>
      <c r="CZ417" s="190">
        <v>43860</v>
      </c>
      <c r="DA417" s="190">
        <v>43860</v>
      </c>
      <c r="DB417" s="190">
        <v>43878</v>
      </c>
      <c r="DC417" s="190">
        <v>43878</v>
      </c>
      <c r="DI417" t="str">
        <f t="shared" si="5"/>
        <v>Y</v>
      </c>
      <c r="DJ417" t="str">
        <f>_xlfn.IFNA(VLOOKUP(C417,'Order Lookup'!A:C,3,FALSE),"Other")</f>
        <v>ORDER</v>
      </c>
    </row>
    <row r="418" spans="1:114" x14ac:dyDescent="0.35">
      <c r="A418" t="s">
        <v>920</v>
      </c>
      <c r="B418">
        <v>1902450904</v>
      </c>
      <c r="C418" t="s">
        <v>855</v>
      </c>
      <c r="D418" t="s">
        <v>918</v>
      </c>
      <c r="E418" t="s">
        <v>7044</v>
      </c>
      <c r="F418" t="s">
        <v>2073</v>
      </c>
      <c r="G418" s="190">
        <v>43857</v>
      </c>
      <c r="H418" s="190">
        <v>43966</v>
      </c>
      <c r="K418" t="s">
        <v>162</v>
      </c>
      <c r="L418" t="s">
        <v>162</v>
      </c>
      <c r="M418" t="s">
        <v>162</v>
      </c>
      <c r="N418" t="s">
        <v>162</v>
      </c>
      <c r="O418" t="s">
        <v>5055</v>
      </c>
      <c r="P418" t="s">
        <v>2254</v>
      </c>
      <c r="Q418" s="190">
        <v>43886</v>
      </c>
      <c r="R418" s="190">
        <v>43887</v>
      </c>
      <c r="T418">
        <v>91219.99</v>
      </c>
      <c r="U418">
        <v>0</v>
      </c>
      <c r="V418">
        <v>26.73</v>
      </c>
      <c r="W418">
        <v>0</v>
      </c>
      <c r="X418">
        <v>0</v>
      </c>
      <c r="Y418">
        <v>0</v>
      </c>
      <c r="AA418">
        <v>0</v>
      </c>
      <c r="AB418">
        <v>0</v>
      </c>
      <c r="AC418">
        <v>0</v>
      </c>
      <c r="AF418">
        <v>0</v>
      </c>
      <c r="AG418">
        <v>47780.99</v>
      </c>
      <c r="AH418">
        <v>52.38</v>
      </c>
      <c r="AI418">
        <v>0</v>
      </c>
      <c r="AK418">
        <v>0</v>
      </c>
      <c r="AQ418" t="s">
        <v>5748</v>
      </c>
      <c r="AR418" s="190"/>
      <c r="AS418" s="190"/>
      <c r="AT418" s="190"/>
      <c r="AU418" s="190"/>
      <c r="AV418" t="s">
        <v>887</v>
      </c>
      <c r="AW418" s="190"/>
      <c r="AX418" s="190"/>
      <c r="AY418" s="190"/>
      <c r="AZ418" s="190"/>
      <c r="BB418" s="190"/>
      <c r="BC418" s="190"/>
      <c r="BD418" s="190"/>
      <c r="BE418" s="190"/>
      <c r="BF418" t="s">
        <v>939</v>
      </c>
      <c r="BG418" s="190">
        <v>43895</v>
      </c>
      <c r="BH418" s="190">
        <v>43894</v>
      </c>
      <c r="BI418" s="190">
        <v>43909</v>
      </c>
      <c r="BJ418" s="190">
        <v>43908</v>
      </c>
      <c r="BU418" t="s">
        <v>490</v>
      </c>
      <c r="BV418" s="190">
        <v>43922</v>
      </c>
      <c r="BX418" s="190">
        <v>43941</v>
      </c>
      <c r="BY418" s="190"/>
      <c r="BZ418" t="s">
        <v>939</v>
      </c>
      <c r="CA418" s="190">
        <v>43895</v>
      </c>
      <c r="CB418" s="190">
        <v>43894</v>
      </c>
      <c r="CC418" s="190">
        <v>43909</v>
      </c>
      <c r="CD418" s="190">
        <v>43908</v>
      </c>
      <c r="CH418" s="190"/>
      <c r="CJ418" t="s">
        <v>887</v>
      </c>
      <c r="CR418" s="190">
        <v>43966</v>
      </c>
      <c r="CT418" t="s">
        <v>939</v>
      </c>
      <c r="CU418" s="190">
        <v>43921</v>
      </c>
      <c r="CW418" s="190">
        <v>43921</v>
      </c>
      <c r="CX418" s="190">
        <v>43917</v>
      </c>
      <c r="CY418" t="s">
        <v>1563</v>
      </c>
      <c r="CZ418" s="190"/>
      <c r="DA418" s="190"/>
      <c r="DB418" s="190"/>
      <c r="DC418" s="190"/>
      <c r="DI418" t="str">
        <f t="shared" si="5"/>
        <v>Y</v>
      </c>
      <c r="DJ418" t="str">
        <f>_xlfn.IFNA(VLOOKUP(C418,'Order Lookup'!A:C,3,FALSE),"Other")</f>
        <v>ORDER</v>
      </c>
    </row>
    <row r="419" spans="1:114" x14ac:dyDescent="0.35">
      <c r="A419" t="s">
        <v>920</v>
      </c>
      <c r="B419">
        <v>1902450905</v>
      </c>
      <c r="C419" t="s">
        <v>855</v>
      </c>
      <c r="D419" t="s">
        <v>918</v>
      </c>
      <c r="E419" t="s">
        <v>7044</v>
      </c>
      <c r="F419" t="s">
        <v>2073</v>
      </c>
      <c r="G419" s="190">
        <v>43886</v>
      </c>
      <c r="H419" s="190">
        <v>43966</v>
      </c>
      <c r="K419" t="s">
        <v>162</v>
      </c>
      <c r="L419" t="s">
        <v>162</v>
      </c>
      <c r="M419" t="s">
        <v>162</v>
      </c>
      <c r="N419" t="s">
        <v>162</v>
      </c>
      <c r="O419" t="s">
        <v>5055</v>
      </c>
      <c r="P419" t="s">
        <v>2254</v>
      </c>
      <c r="Q419" s="190"/>
      <c r="R419" s="190"/>
      <c r="T419">
        <v>143937</v>
      </c>
      <c r="U419">
        <v>0</v>
      </c>
      <c r="V419">
        <v>38</v>
      </c>
      <c r="W419">
        <v>0</v>
      </c>
      <c r="X419">
        <v>0</v>
      </c>
      <c r="Y419">
        <v>0</v>
      </c>
      <c r="AA419">
        <v>0</v>
      </c>
      <c r="AB419">
        <v>0</v>
      </c>
      <c r="AC419">
        <v>0</v>
      </c>
      <c r="AF419">
        <v>0</v>
      </c>
      <c r="AG419">
        <v>75395</v>
      </c>
      <c r="AH419">
        <v>52.381</v>
      </c>
      <c r="AI419">
        <v>0</v>
      </c>
      <c r="AK419">
        <v>0</v>
      </c>
      <c r="AQ419" t="s">
        <v>5748</v>
      </c>
      <c r="AR419" s="190"/>
      <c r="AS419" s="190"/>
      <c r="AT419" s="190"/>
      <c r="AU419" s="190"/>
      <c r="AV419" t="s">
        <v>887</v>
      </c>
      <c r="AW419" s="190"/>
      <c r="AX419" s="190"/>
      <c r="AY419" s="190"/>
      <c r="BB419" s="190"/>
      <c r="BC419" s="190"/>
      <c r="BD419" s="190"/>
      <c r="BE419" s="190"/>
      <c r="BF419" t="s">
        <v>939</v>
      </c>
      <c r="BG419" s="190">
        <v>43895</v>
      </c>
      <c r="BH419" s="190">
        <v>43894</v>
      </c>
      <c r="BI419" s="190">
        <v>43909</v>
      </c>
      <c r="BJ419" s="190">
        <v>43909</v>
      </c>
      <c r="BU419" t="s">
        <v>490</v>
      </c>
      <c r="BV419" s="190">
        <v>43922</v>
      </c>
      <c r="BX419" s="190">
        <v>43941</v>
      </c>
      <c r="BY419" s="190"/>
      <c r="BZ419" t="s">
        <v>939</v>
      </c>
      <c r="CA419" s="190">
        <v>43895</v>
      </c>
      <c r="CB419" s="190">
        <v>43894</v>
      </c>
      <c r="CC419" s="190">
        <v>43909</v>
      </c>
      <c r="CD419" s="190">
        <v>43909</v>
      </c>
      <c r="CH419" s="190"/>
      <c r="CJ419" t="s">
        <v>887</v>
      </c>
      <c r="CR419" s="190"/>
      <c r="CT419" t="s">
        <v>939</v>
      </c>
      <c r="CU419" s="190">
        <v>43921</v>
      </c>
      <c r="CW419" s="190">
        <v>43921</v>
      </c>
      <c r="CX419" s="190">
        <v>43917</v>
      </c>
      <c r="CY419" t="s">
        <v>1563</v>
      </c>
      <c r="CZ419" s="190"/>
      <c r="DA419" s="190"/>
      <c r="DB419" s="190"/>
      <c r="DC419" s="190"/>
      <c r="DI419" t="str">
        <f t="shared" si="5"/>
        <v>Y</v>
      </c>
      <c r="DJ419" t="str">
        <f>_xlfn.IFNA(VLOOKUP(C419,'Order Lookup'!A:C,3,FALSE),"Other")</f>
        <v>ORDER</v>
      </c>
    </row>
    <row r="420" spans="1:114" x14ac:dyDescent="0.35">
      <c r="A420" t="s">
        <v>920</v>
      </c>
      <c r="B420">
        <v>1900832912</v>
      </c>
      <c r="C420" t="s">
        <v>855</v>
      </c>
      <c r="D420" t="s">
        <v>938</v>
      </c>
      <c r="E420" t="s">
        <v>7045</v>
      </c>
      <c r="F420" t="s">
        <v>2224</v>
      </c>
      <c r="G420" s="190">
        <v>43887</v>
      </c>
      <c r="H420" s="190">
        <v>43894</v>
      </c>
      <c r="K420" t="s">
        <v>162</v>
      </c>
      <c r="L420" t="s">
        <v>309</v>
      </c>
      <c r="M420" t="s">
        <v>162</v>
      </c>
      <c r="N420" t="s">
        <v>162</v>
      </c>
      <c r="O420" t="s">
        <v>5055</v>
      </c>
      <c r="Q420" s="190">
        <v>43887</v>
      </c>
      <c r="R420" s="190">
        <v>43887</v>
      </c>
      <c r="S420">
        <v>43905</v>
      </c>
      <c r="T420">
        <v>7793.77</v>
      </c>
      <c r="U420">
        <v>5744.77</v>
      </c>
      <c r="V420">
        <v>1.1100000000000001</v>
      </c>
      <c r="W420">
        <v>1.1100000000000001</v>
      </c>
      <c r="X420">
        <v>1.1100000000000001</v>
      </c>
      <c r="Y420">
        <v>0</v>
      </c>
      <c r="AA420">
        <v>0</v>
      </c>
      <c r="AB420">
        <v>0</v>
      </c>
      <c r="AC420">
        <v>0</v>
      </c>
      <c r="AF420">
        <v>0</v>
      </c>
      <c r="AG420">
        <v>2590.64</v>
      </c>
      <c r="AH420">
        <v>33.24</v>
      </c>
      <c r="AI420">
        <v>1824.21</v>
      </c>
      <c r="AJ420">
        <v>31.754000000000001</v>
      </c>
      <c r="AK420">
        <v>0</v>
      </c>
      <c r="AQ420" t="s">
        <v>971</v>
      </c>
      <c r="AR420" s="190"/>
      <c r="AS420" s="190"/>
      <c r="AT420" s="190"/>
      <c r="AU420" s="190"/>
      <c r="AV420" t="s">
        <v>887</v>
      </c>
      <c r="AW420" s="190"/>
      <c r="AX420" s="190"/>
      <c r="AY420" s="190"/>
      <c r="AZ420" s="190"/>
      <c r="BB420" s="190"/>
      <c r="BC420" s="190"/>
      <c r="BD420" s="190"/>
      <c r="BE420" s="190"/>
      <c r="BG420" s="190"/>
      <c r="BH420" s="190"/>
      <c r="BI420" s="190"/>
      <c r="BJ420" s="190"/>
      <c r="BU420" t="s">
        <v>490</v>
      </c>
      <c r="BV420" s="190">
        <v>43887</v>
      </c>
      <c r="BX420" s="190">
        <v>43887</v>
      </c>
      <c r="BY420" s="190">
        <v>43887</v>
      </c>
      <c r="CA420" s="190"/>
      <c r="CB420" s="190"/>
      <c r="CC420" s="190"/>
      <c r="CD420" s="190"/>
      <c r="CH420" s="190">
        <v>43892</v>
      </c>
      <c r="CJ420" t="s">
        <v>887</v>
      </c>
      <c r="CR420" s="190">
        <v>43894</v>
      </c>
      <c r="CS420">
        <v>43901</v>
      </c>
      <c r="CT420" t="s">
        <v>5719</v>
      </c>
      <c r="CU420" s="190">
        <v>43887</v>
      </c>
      <c r="CW420" s="190">
        <v>43887</v>
      </c>
      <c r="CX420" s="190">
        <v>43887</v>
      </c>
      <c r="CY420" t="s">
        <v>2270</v>
      </c>
      <c r="CZ420" s="190"/>
      <c r="DA420" s="190"/>
      <c r="DB420" s="190"/>
      <c r="DC420" s="190"/>
      <c r="DI420" t="str">
        <f t="shared" si="5"/>
        <v>Y</v>
      </c>
      <c r="DJ420" t="str">
        <f>_xlfn.IFNA(VLOOKUP(C420,'Order Lookup'!A:C,3,FALSE),"Other")</f>
        <v>ORDER</v>
      </c>
    </row>
    <row r="421" spans="1:114" x14ac:dyDescent="0.35">
      <c r="A421" t="s">
        <v>920</v>
      </c>
      <c r="B421">
        <v>1900305806</v>
      </c>
      <c r="C421" t="s">
        <v>855</v>
      </c>
      <c r="D421" t="s">
        <v>7042</v>
      </c>
      <c r="E421" t="s">
        <v>7043</v>
      </c>
      <c r="F421" t="s">
        <v>2221</v>
      </c>
      <c r="G421" s="190">
        <v>43889</v>
      </c>
      <c r="H421" s="190">
        <v>47484</v>
      </c>
      <c r="J421">
        <v>16150</v>
      </c>
      <c r="K421" t="s">
        <v>162</v>
      </c>
      <c r="L421" t="s">
        <v>162</v>
      </c>
      <c r="M421" t="s">
        <v>162</v>
      </c>
      <c r="N421" t="s">
        <v>162</v>
      </c>
      <c r="O421" t="s">
        <v>5055</v>
      </c>
      <c r="Q421" s="190">
        <v>43889</v>
      </c>
      <c r="R421" s="190">
        <v>43889</v>
      </c>
      <c r="T421">
        <v>1</v>
      </c>
      <c r="U421">
        <v>0</v>
      </c>
      <c r="V421">
        <v>0</v>
      </c>
      <c r="W421">
        <v>2.37</v>
      </c>
      <c r="X421">
        <v>2.37</v>
      </c>
      <c r="Y421">
        <v>0</v>
      </c>
      <c r="AA421">
        <v>0</v>
      </c>
      <c r="AB421">
        <v>0</v>
      </c>
      <c r="AC421">
        <v>0</v>
      </c>
      <c r="AF421">
        <v>0</v>
      </c>
      <c r="AG421">
        <v>1</v>
      </c>
      <c r="AH421">
        <v>100</v>
      </c>
      <c r="AI421">
        <v>0</v>
      </c>
      <c r="AK421">
        <v>0</v>
      </c>
      <c r="AQ421" t="s">
        <v>887</v>
      </c>
      <c r="AR421" s="190"/>
      <c r="AS421" s="190"/>
      <c r="AT421" s="190"/>
      <c r="AU421" s="190"/>
      <c r="AV421" t="s">
        <v>887</v>
      </c>
      <c r="AY421" s="190"/>
      <c r="AZ421" s="190"/>
      <c r="BD421" s="190"/>
      <c r="BE421" s="190"/>
      <c r="BG421" s="190"/>
      <c r="BH421" s="190"/>
      <c r="BI421" s="190"/>
      <c r="BJ421" s="190"/>
      <c r="BK421" t="s">
        <v>5718</v>
      </c>
      <c r="BL421" s="190">
        <v>43889</v>
      </c>
      <c r="BM421" s="190">
        <v>43889</v>
      </c>
      <c r="BN421" s="190">
        <v>43889</v>
      </c>
      <c r="BO421" s="190">
        <v>43889</v>
      </c>
      <c r="BU421" t="s">
        <v>490</v>
      </c>
      <c r="BV421" s="190">
        <v>43892</v>
      </c>
      <c r="BX421" s="190">
        <v>43892</v>
      </c>
      <c r="BY421">
        <v>43892</v>
      </c>
      <c r="CA421" s="190"/>
      <c r="CB421" s="190"/>
      <c r="CC421" s="190"/>
      <c r="CD421" s="190"/>
      <c r="CH421">
        <v>43895</v>
      </c>
      <c r="CJ421" t="s">
        <v>887</v>
      </c>
      <c r="CM421" s="190"/>
      <c r="CN421" s="190"/>
      <c r="CR421" s="190">
        <v>47484</v>
      </c>
      <c r="CT421" t="s">
        <v>5718</v>
      </c>
      <c r="CU421" s="190">
        <v>43889</v>
      </c>
      <c r="CW421" s="190">
        <v>43889</v>
      </c>
      <c r="CX421" s="190">
        <v>43889</v>
      </c>
      <c r="CY421" t="s">
        <v>1563</v>
      </c>
      <c r="CZ421" s="190"/>
      <c r="DA421" s="190"/>
      <c r="DB421" s="190"/>
      <c r="DC421" s="190"/>
      <c r="DI421" t="str">
        <f t="shared" si="5"/>
        <v>Y</v>
      </c>
      <c r="DJ421" t="str">
        <f>_xlfn.IFNA(VLOOKUP(C421,'Order Lookup'!A:C,3,FALSE),"Other")</f>
        <v>ORDER</v>
      </c>
    </row>
    <row r="422" spans="1:114" x14ac:dyDescent="0.35">
      <c r="A422" t="s">
        <v>925</v>
      </c>
      <c r="B422">
        <v>1901236128</v>
      </c>
      <c r="C422" t="s">
        <v>854</v>
      </c>
      <c r="D422" t="s">
        <v>914</v>
      </c>
      <c r="E422" t="s">
        <v>7046</v>
      </c>
      <c r="F422" t="s">
        <v>2221</v>
      </c>
      <c r="G422" s="190">
        <v>43892</v>
      </c>
      <c r="H422" s="190"/>
      <c r="J422">
        <v>190310</v>
      </c>
      <c r="K422" t="s">
        <v>162</v>
      </c>
      <c r="L422" t="s">
        <v>162</v>
      </c>
      <c r="M422" t="s">
        <v>162</v>
      </c>
      <c r="N422" t="s">
        <v>162</v>
      </c>
      <c r="O422" t="s">
        <v>5055</v>
      </c>
      <c r="Q422" s="190"/>
      <c r="R422" s="190"/>
      <c r="T422">
        <v>733.02</v>
      </c>
      <c r="U422">
        <v>733.02</v>
      </c>
      <c r="V422">
        <v>0.05</v>
      </c>
      <c r="W422">
        <v>0.05</v>
      </c>
      <c r="X422">
        <v>0.05</v>
      </c>
      <c r="Y422">
        <v>0</v>
      </c>
      <c r="AA422">
        <v>0</v>
      </c>
      <c r="AB422">
        <v>0</v>
      </c>
      <c r="AC422">
        <v>0</v>
      </c>
      <c r="AF422">
        <v>0</v>
      </c>
      <c r="AG422">
        <v>135.16</v>
      </c>
      <c r="AH422">
        <v>18.439</v>
      </c>
      <c r="AI422">
        <v>158.94</v>
      </c>
      <c r="AJ422">
        <v>21.683</v>
      </c>
      <c r="AK422">
        <v>0</v>
      </c>
      <c r="AQ422" t="s">
        <v>887</v>
      </c>
      <c r="AR422" s="190"/>
      <c r="AS422" s="190"/>
      <c r="AT422" s="190"/>
      <c r="AU422" s="190"/>
      <c r="AV422" t="s">
        <v>887</v>
      </c>
      <c r="AW422" s="190"/>
      <c r="AX422" s="190"/>
      <c r="AY422" s="190"/>
      <c r="AZ422" s="190"/>
      <c r="BB422" s="190"/>
      <c r="BC422" s="190"/>
      <c r="BD422" s="190"/>
      <c r="BE422" s="190"/>
      <c r="BG422" s="190"/>
      <c r="BH422" s="190"/>
      <c r="BI422" s="190"/>
      <c r="BJ422" s="190"/>
      <c r="BU422" t="s">
        <v>490</v>
      </c>
      <c r="BV422" s="190">
        <v>43892</v>
      </c>
      <c r="BX422" s="190">
        <v>43892</v>
      </c>
      <c r="BY422">
        <v>43892</v>
      </c>
      <c r="CA422" s="190"/>
      <c r="CB422" s="190"/>
      <c r="CC422" s="190"/>
      <c r="CD422" s="190"/>
      <c r="CJ422" t="s">
        <v>887</v>
      </c>
      <c r="CR422" s="190">
        <v>43899</v>
      </c>
      <c r="CS422">
        <v>43896</v>
      </c>
      <c r="CT422" t="s">
        <v>5719</v>
      </c>
      <c r="CU422" s="190">
        <v>43892</v>
      </c>
      <c r="CW422" s="190">
        <v>43892</v>
      </c>
      <c r="CX422" s="190">
        <v>43892</v>
      </c>
      <c r="CY422" t="s">
        <v>920</v>
      </c>
      <c r="CZ422" s="190"/>
      <c r="DA422" s="190"/>
      <c r="DB422" s="190"/>
      <c r="DC422" s="190"/>
      <c r="DI422" t="str">
        <f t="shared" si="5"/>
        <v>Y</v>
      </c>
      <c r="DJ422" t="str">
        <f>_xlfn.IFNA(VLOOKUP(C422,'Order Lookup'!A:C,3,FALSE),"Other")</f>
        <v>ENPARTS</v>
      </c>
    </row>
    <row r="423" spans="1:114" x14ac:dyDescent="0.35">
      <c r="A423" t="s">
        <v>925</v>
      </c>
      <c r="B423">
        <v>1804047242</v>
      </c>
      <c r="C423" t="s">
        <v>854</v>
      </c>
      <c r="D423" t="s">
        <v>910</v>
      </c>
      <c r="E423" t="s">
        <v>5500</v>
      </c>
      <c r="F423" t="s">
        <v>2221</v>
      </c>
      <c r="G423" s="190">
        <v>43895</v>
      </c>
      <c r="H423" s="190"/>
      <c r="K423" t="s">
        <v>162</v>
      </c>
      <c r="L423" t="s">
        <v>162</v>
      </c>
      <c r="M423" t="s">
        <v>162</v>
      </c>
      <c r="N423" t="s">
        <v>162</v>
      </c>
      <c r="O423" t="s">
        <v>5055</v>
      </c>
      <c r="Q423" s="190"/>
      <c r="R423" s="190"/>
      <c r="T423">
        <v>5376.14</v>
      </c>
      <c r="U423">
        <v>5376.14</v>
      </c>
      <c r="V423">
        <v>0.64</v>
      </c>
      <c r="W423">
        <v>0.69</v>
      </c>
      <c r="X423">
        <v>0.69</v>
      </c>
      <c r="Y423">
        <v>0</v>
      </c>
      <c r="AA423">
        <v>0</v>
      </c>
      <c r="AB423">
        <v>0</v>
      </c>
      <c r="AC423">
        <v>0</v>
      </c>
      <c r="AF423">
        <v>0</v>
      </c>
      <c r="AG423">
        <v>1876.9</v>
      </c>
      <c r="AH423">
        <v>34.911999999999999</v>
      </c>
      <c r="AI423">
        <v>2054.1799999999998</v>
      </c>
      <c r="AJ423">
        <v>38.209000000000003</v>
      </c>
      <c r="AK423">
        <v>0</v>
      </c>
      <c r="AQ423" t="s">
        <v>890</v>
      </c>
      <c r="AV423" t="s">
        <v>887</v>
      </c>
      <c r="BL423" s="190"/>
      <c r="BM423" s="190"/>
      <c r="BN423" s="190"/>
      <c r="BO423" s="190"/>
      <c r="BU423" t="s">
        <v>490</v>
      </c>
      <c r="BV423" s="190">
        <v>43895</v>
      </c>
      <c r="BX423" s="190">
        <v>43895</v>
      </c>
      <c r="BY423" s="190">
        <v>43899</v>
      </c>
      <c r="CH423" s="190"/>
      <c r="CI423" s="190"/>
      <c r="CJ423" t="s">
        <v>956</v>
      </c>
      <c r="CR423" s="190">
        <v>43902</v>
      </c>
      <c r="CS423">
        <v>43902</v>
      </c>
      <c r="CT423" t="s">
        <v>5719</v>
      </c>
      <c r="CU423" s="190">
        <v>43895</v>
      </c>
      <c r="CW423" s="190">
        <v>43895</v>
      </c>
      <c r="CX423" s="190">
        <v>43895</v>
      </c>
      <c r="CY423" t="s">
        <v>884</v>
      </c>
      <c r="DI423" t="str">
        <f t="shared" si="5"/>
        <v>Y</v>
      </c>
      <c r="DJ423" t="str">
        <f>_xlfn.IFNA(VLOOKUP(C423,'Order Lookup'!A:C,3,FALSE),"Other")</f>
        <v>ENPARTS</v>
      </c>
    </row>
    <row r="424" spans="1:114" x14ac:dyDescent="0.35">
      <c r="A424" t="s">
        <v>907</v>
      </c>
      <c r="B424">
        <v>1901533836</v>
      </c>
      <c r="C424" t="s">
        <v>855</v>
      </c>
      <c r="D424" t="s">
        <v>7047</v>
      </c>
      <c r="E424" t="s">
        <v>7048</v>
      </c>
      <c r="F424" t="s">
        <v>2221</v>
      </c>
      <c r="G424" s="190">
        <v>43887</v>
      </c>
      <c r="H424" s="190">
        <v>43913</v>
      </c>
      <c r="J424" t="s">
        <v>7049</v>
      </c>
      <c r="K424" t="s">
        <v>162</v>
      </c>
      <c r="L424" t="s">
        <v>162</v>
      </c>
      <c r="M424" t="s">
        <v>162</v>
      </c>
      <c r="N424" t="s">
        <v>162</v>
      </c>
      <c r="O424" t="s">
        <v>5048</v>
      </c>
      <c r="Q424" s="190">
        <v>43889</v>
      </c>
      <c r="R424" s="190">
        <v>43889</v>
      </c>
      <c r="T424">
        <v>85569.82</v>
      </c>
      <c r="U424">
        <v>85569.82</v>
      </c>
      <c r="V424">
        <v>17.09</v>
      </c>
      <c r="W424">
        <v>14.24</v>
      </c>
      <c r="X424">
        <v>14.24</v>
      </c>
      <c r="Y424">
        <v>0</v>
      </c>
      <c r="AA424">
        <v>0</v>
      </c>
      <c r="AB424">
        <v>0</v>
      </c>
      <c r="AC424">
        <v>0</v>
      </c>
      <c r="AF424">
        <v>0</v>
      </c>
      <c r="AG424">
        <v>51041.82</v>
      </c>
      <c r="AH424">
        <v>59.649000000000001</v>
      </c>
      <c r="AI424">
        <v>57929.1</v>
      </c>
      <c r="AJ424">
        <v>67.697999999999993</v>
      </c>
      <c r="AK424">
        <v>0</v>
      </c>
      <c r="AQ424" t="s">
        <v>5749</v>
      </c>
      <c r="AV424" t="s">
        <v>956</v>
      </c>
      <c r="BF424" t="s">
        <v>1915</v>
      </c>
      <c r="BG424" s="190">
        <v>43886</v>
      </c>
      <c r="BH424" s="190">
        <v>43886</v>
      </c>
      <c r="BI424" s="190">
        <v>43888</v>
      </c>
      <c r="BJ424" s="190">
        <v>43896</v>
      </c>
      <c r="BK424" t="s">
        <v>888</v>
      </c>
      <c r="BU424" t="s">
        <v>490</v>
      </c>
      <c r="BV424" s="190">
        <v>43899</v>
      </c>
      <c r="BX424" s="190">
        <v>43899</v>
      </c>
      <c r="BY424" s="190">
        <v>43896</v>
      </c>
      <c r="CA424" s="190"/>
      <c r="CB424" s="190"/>
      <c r="CC424" s="190"/>
      <c r="CD424" s="190"/>
      <c r="CH424" s="190">
        <v>43901</v>
      </c>
      <c r="CJ424" t="s">
        <v>956</v>
      </c>
      <c r="CR424" s="190">
        <v>43908</v>
      </c>
      <c r="CS424" s="190">
        <v>43916</v>
      </c>
      <c r="CT424" t="s">
        <v>1915</v>
      </c>
      <c r="CU424" s="190">
        <v>43896</v>
      </c>
      <c r="CW424" s="190">
        <v>43896</v>
      </c>
      <c r="CX424" s="190">
        <v>43896</v>
      </c>
      <c r="CY424" t="s">
        <v>2270</v>
      </c>
      <c r="DI424" t="str">
        <f t="shared" si="5"/>
        <v>Y</v>
      </c>
      <c r="DJ424" t="str">
        <f>_xlfn.IFNA(VLOOKUP(C424,'Order Lookup'!A:C,3,FALSE),"Other")</f>
        <v>ORDER</v>
      </c>
    </row>
    <row r="425" spans="1:114" x14ac:dyDescent="0.35">
      <c r="A425" t="s">
        <v>5704</v>
      </c>
      <c r="B425">
        <v>1901271610</v>
      </c>
      <c r="C425" t="s">
        <v>487</v>
      </c>
      <c r="D425" t="s">
        <v>918</v>
      </c>
      <c r="E425" t="s">
        <v>7038</v>
      </c>
      <c r="F425" t="s">
        <v>2224</v>
      </c>
      <c r="G425" s="190">
        <v>43882</v>
      </c>
      <c r="H425">
        <v>43887</v>
      </c>
      <c r="M425" t="s">
        <v>162</v>
      </c>
      <c r="N425" t="s">
        <v>162</v>
      </c>
      <c r="O425" t="s">
        <v>2225</v>
      </c>
      <c r="S425">
        <v>43892</v>
      </c>
      <c r="T425">
        <v>1</v>
      </c>
      <c r="U425">
        <v>0</v>
      </c>
      <c r="V425">
        <v>0</v>
      </c>
      <c r="W425">
        <v>0.32</v>
      </c>
      <c r="X425">
        <v>0.32</v>
      </c>
      <c r="Y425">
        <v>0</v>
      </c>
      <c r="AA425">
        <v>0</v>
      </c>
      <c r="AB425">
        <v>0</v>
      </c>
      <c r="AC425">
        <v>0</v>
      </c>
      <c r="AF425">
        <v>0</v>
      </c>
      <c r="AG425">
        <v>1</v>
      </c>
      <c r="AH425">
        <v>100</v>
      </c>
      <c r="AI425">
        <v>-316.38</v>
      </c>
      <c r="AK425">
        <v>0</v>
      </c>
      <c r="BF425" t="s">
        <v>3062</v>
      </c>
      <c r="BK425" t="s">
        <v>3062</v>
      </c>
      <c r="BU425" t="s">
        <v>490</v>
      </c>
      <c r="BV425" s="190">
        <v>43885</v>
      </c>
      <c r="BX425" s="190">
        <v>43885</v>
      </c>
      <c r="BY425" s="190">
        <v>43885</v>
      </c>
      <c r="CR425" s="190">
        <v>43892</v>
      </c>
      <c r="CS425">
        <v>43888</v>
      </c>
      <c r="CT425" t="s">
        <v>3062</v>
      </c>
      <c r="CU425" s="190">
        <v>43885</v>
      </c>
      <c r="CW425" s="190">
        <v>43885</v>
      </c>
      <c r="CX425" s="190">
        <v>43885</v>
      </c>
      <c r="DI425" t="str">
        <f t="shared" si="5"/>
        <v>Y</v>
      </c>
      <c r="DJ425" t="str">
        <f>_xlfn.IFNA(VLOOKUP(C425,'Order Lookup'!A:C,3,FALSE),"Other")</f>
        <v>ENPARTS</v>
      </c>
    </row>
    <row r="426" spans="1:114" x14ac:dyDescent="0.35">
      <c r="A426" t="s">
        <v>882</v>
      </c>
      <c r="B426">
        <v>2000384602</v>
      </c>
      <c r="C426" t="s">
        <v>855</v>
      </c>
      <c r="D426" t="s">
        <v>4095</v>
      </c>
      <c r="E426" t="s">
        <v>7050</v>
      </c>
      <c r="F426" t="s">
        <v>2224</v>
      </c>
      <c r="G426" s="190">
        <v>43886</v>
      </c>
      <c r="H426" s="190">
        <v>43889</v>
      </c>
      <c r="M426" t="s">
        <v>162</v>
      </c>
      <c r="N426" t="s">
        <v>162</v>
      </c>
      <c r="Q426" s="190">
        <v>43886</v>
      </c>
      <c r="R426" s="190">
        <v>43886</v>
      </c>
      <c r="S426">
        <v>43897</v>
      </c>
      <c r="T426">
        <v>82.26</v>
      </c>
      <c r="U426">
        <v>82.26</v>
      </c>
      <c r="V426">
        <v>0.03</v>
      </c>
      <c r="W426">
        <v>0.03</v>
      </c>
      <c r="X426">
        <v>0.03</v>
      </c>
      <c r="Y426">
        <v>0</v>
      </c>
      <c r="AA426">
        <v>0</v>
      </c>
      <c r="AB426">
        <v>0</v>
      </c>
      <c r="AC426">
        <v>0</v>
      </c>
      <c r="AF426">
        <v>0</v>
      </c>
      <c r="AG426">
        <v>43.09</v>
      </c>
      <c r="AH426">
        <v>52.383000000000003</v>
      </c>
      <c r="AI426">
        <v>-3.59</v>
      </c>
      <c r="AK426">
        <v>0</v>
      </c>
      <c r="AR426" s="190"/>
      <c r="AS426" s="190"/>
      <c r="AT426" s="190"/>
      <c r="AU426" s="190"/>
      <c r="AW426" s="190"/>
      <c r="AX426" s="190"/>
      <c r="AY426" s="190"/>
      <c r="AZ426" s="190"/>
      <c r="BB426" s="190"/>
      <c r="BC426" s="190"/>
      <c r="BD426" s="190"/>
      <c r="BE426" s="190"/>
      <c r="BG426" s="190"/>
      <c r="BH426" s="190"/>
      <c r="BI426" s="190"/>
      <c r="BJ426" s="190"/>
      <c r="BU426" t="s">
        <v>490</v>
      </c>
      <c r="BV426" s="190">
        <v>43887</v>
      </c>
      <c r="BX426" s="190">
        <v>43887</v>
      </c>
      <c r="BY426" s="190">
        <v>43887</v>
      </c>
      <c r="CA426" s="190"/>
      <c r="CB426" s="190"/>
      <c r="CC426" s="190"/>
      <c r="CD426" s="190"/>
      <c r="CH426" s="190">
        <v>43892</v>
      </c>
      <c r="CR426" s="190">
        <v>43894</v>
      </c>
      <c r="CS426">
        <v>43892</v>
      </c>
      <c r="CT426" t="s">
        <v>5719</v>
      </c>
      <c r="CU426" s="190">
        <v>43886</v>
      </c>
      <c r="CW426" s="190">
        <v>43886</v>
      </c>
      <c r="CX426" s="190">
        <v>43886</v>
      </c>
      <c r="CZ426" s="190"/>
      <c r="DA426" s="190"/>
      <c r="DB426" s="190"/>
      <c r="DC426" s="190"/>
      <c r="DI426" t="str">
        <f t="shared" si="5"/>
        <v>Y</v>
      </c>
      <c r="DJ426" t="str">
        <f>_xlfn.IFNA(VLOOKUP(C426,'Order Lookup'!A:C,3,FALSE),"Other")</f>
        <v>ORDER</v>
      </c>
    </row>
    <row r="427" spans="1:114" x14ac:dyDescent="0.35">
      <c r="A427" t="s">
        <v>907</v>
      </c>
      <c r="B427">
        <v>2000409801</v>
      </c>
      <c r="C427" t="s">
        <v>854</v>
      </c>
      <c r="D427" t="s">
        <v>7051</v>
      </c>
      <c r="E427" t="s">
        <v>7052</v>
      </c>
      <c r="F427" t="s">
        <v>2224</v>
      </c>
      <c r="G427" s="190">
        <v>43888</v>
      </c>
      <c r="H427" s="190"/>
      <c r="M427" t="s">
        <v>162</v>
      </c>
      <c r="N427" t="s">
        <v>162</v>
      </c>
      <c r="Q427" s="190"/>
      <c r="R427" s="190"/>
      <c r="S427">
        <v>43904</v>
      </c>
      <c r="T427">
        <v>5846.16</v>
      </c>
      <c r="U427">
        <v>5846.16</v>
      </c>
      <c r="V427">
        <v>1.0900000000000001</v>
      </c>
      <c r="W427">
        <v>0.46</v>
      </c>
      <c r="X427">
        <v>0.46</v>
      </c>
      <c r="Y427">
        <v>0</v>
      </c>
      <c r="AA427">
        <v>0</v>
      </c>
      <c r="AB427">
        <v>0</v>
      </c>
      <c r="AC427">
        <v>0</v>
      </c>
      <c r="AF427">
        <v>0</v>
      </c>
      <c r="AG427">
        <v>2509.6</v>
      </c>
      <c r="AH427">
        <v>42.927</v>
      </c>
      <c r="AI427">
        <v>3686.64</v>
      </c>
      <c r="AJ427">
        <v>63.061</v>
      </c>
      <c r="AK427">
        <v>0</v>
      </c>
      <c r="AR427" s="190"/>
      <c r="AS427" s="190"/>
      <c r="AT427" s="190"/>
      <c r="AU427" s="190"/>
      <c r="AW427" s="190"/>
      <c r="AX427" s="190"/>
      <c r="AY427" s="190"/>
      <c r="AZ427" s="190"/>
      <c r="BB427" s="190"/>
      <c r="BC427" s="190"/>
      <c r="BD427" s="190"/>
      <c r="BE427" s="190"/>
      <c r="BF427" t="s">
        <v>907</v>
      </c>
      <c r="BG427" s="190">
        <v>43888</v>
      </c>
      <c r="BH427" s="190">
        <v>43888</v>
      </c>
      <c r="BI427" s="190">
        <v>43888</v>
      </c>
      <c r="BJ427" s="190">
        <v>43888</v>
      </c>
      <c r="BU427" t="s">
        <v>490</v>
      </c>
      <c r="BV427" s="190">
        <v>43889</v>
      </c>
      <c r="BX427" s="190">
        <v>43889</v>
      </c>
      <c r="BY427" s="190">
        <v>43889</v>
      </c>
      <c r="CA427" s="190"/>
      <c r="CB427" s="190"/>
      <c r="CC427" s="190"/>
      <c r="CD427" s="190"/>
      <c r="CH427" s="190">
        <v>43894</v>
      </c>
      <c r="CR427" s="190">
        <v>43900</v>
      </c>
      <c r="CS427">
        <v>43900</v>
      </c>
      <c r="CT427" t="s">
        <v>907</v>
      </c>
      <c r="CU427" s="190">
        <v>43888</v>
      </c>
      <c r="CW427" s="190">
        <v>43888</v>
      </c>
      <c r="CX427" s="190">
        <v>43889</v>
      </c>
      <c r="CZ427" s="190"/>
      <c r="DA427" s="190"/>
      <c r="DB427" s="190"/>
      <c r="DC427" s="190"/>
      <c r="DI427" t="str">
        <f t="shared" ref="DI427:DI490" si="6">IF(CX427&gt;CW427,"N","Y")</f>
        <v>N</v>
      </c>
      <c r="DJ427" t="str">
        <f>_xlfn.IFNA(VLOOKUP(C427,'Order Lookup'!A:C,3,FALSE),"Other")</f>
        <v>ENPARTS</v>
      </c>
    </row>
    <row r="428" spans="1:114" x14ac:dyDescent="0.35">
      <c r="A428" t="s">
        <v>920</v>
      </c>
      <c r="B428">
        <v>1601127620</v>
      </c>
      <c r="C428" t="s">
        <v>859</v>
      </c>
      <c r="D428" t="s">
        <v>7042</v>
      </c>
      <c r="E428" t="s">
        <v>7053</v>
      </c>
      <c r="F428" t="s">
        <v>2221</v>
      </c>
      <c r="G428" s="190">
        <v>43906</v>
      </c>
      <c r="H428" s="190"/>
      <c r="J428" t="s">
        <v>7054</v>
      </c>
      <c r="K428" t="s">
        <v>162</v>
      </c>
      <c r="L428" t="s">
        <v>55</v>
      </c>
      <c r="M428" t="s">
        <v>162</v>
      </c>
      <c r="N428" t="s">
        <v>162</v>
      </c>
      <c r="P428" t="s">
        <v>2226</v>
      </c>
      <c r="Q428" s="190"/>
      <c r="R428" s="190"/>
      <c r="T428">
        <v>1760.21</v>
      </c>
      <c r="U428">
        <v>0</v>
      </c>
      <c r="V428">
        <v>7.0000000000000007E-2</v>
      </c>
      <c r="W428">
        <v>0.08</v>
      </c>
      <c r="X428">
        <v>0.08</v>
      </c>
      <c r="Y428">
        <v>0</v>
      </c>
      <c r="AA428">
        <v>0</v>
      </c>
      <c r="AB428">
        <v>0</v>
      </c>
      <c r="AC428">
        <v>0</v>
      </c>
      <c r="AF428">
        <v>0</v>
      </c>
      <c r="AG428">
        <v>537.6</v>
      </c>
      <c r="AH428">
        <v>30.542000000000002</v>
      </c>
      <c r="AI428">
        <v>-1132.22</v>
      </c>
      <c r="AK428">
        <v>0</v>
      </c>
      <c r="AQ428" t="s">
        <v>1074</v>
      </c>
      <c r="AR428" s="190"/>
      <c r="AS428" s="190"/>
      <c r="AT428" s="190"/>
      <c r="AU428" s="190"/>
      <c r="AW428" s="190"/>
      <c r="AX428" s="190"/>
      <c r="AY428" s="190"/>
      <c r="AZ428" s="190"/>
      <c r="BD428" s="190"/>
      <c r="BE428" s="190"/>
      <c r="BF428" t="s">
        <v>907</v>
      </c>
      <c r="BG428" s="190">
        <v>43906</v>
      </c>
      <c r="BH428" s="190">
        <v>43906</v>
      </c>
      <c r="BI428" s="190">
        <v>43906</v>
      </c>
      <c r="BJ428" s="190">
        <v>43906</v>
      </c>
      <c r="BU428" t="s">
        <v>490</v>
      </c>
      <c r="BV428" s="190">
        <v>43906</v>
      </c>
      <c r="BX428" s="190">
        <v>43906</v>
      </c>
      <c r="BY428" s="190">
        <v>43906</v>
      </c>
      <c r="CA428" s="190"/>
      <c r="CB428" s="190"/>
      <c r="CC428" s="190"/>
      <c r="CD428" s="190"/>
      <c r="CH428" s="190"/>
      <c r="CJ428" t="s">
        <v>7055</v>
      </c>
      <c r="CM428" s="190"/>
      <c r="CN428" s="190"/>
      <c r="CR428" s="190">
        <v>43909</v>
      </c>
      <c r="CS428">
        <v>43913</v>
      </c>
      <c r="CT428" t="s">
        <v>907</v>
      </c>
      <c r="CU428" s="190">
        <v>43906</v>
      </c>
      <c r="CW428" s="190">
        <v>43906</v>
      </c>
      <c r="CX428" s="190">
        <v>43906</v>
      </c>
      <c r="CY428" t="s">
        <v>920</v>
      </c>
      <c r="CZ428" s="190"/>
      <c r="DA428" s="190"/>
      <c r="DB428" s="190"/>
      <c r="DC428" s="190"/>
      <c r="DI428" t="str">
        <f t="shared" si="6"/>
        <v>Y</v>
      </c>
      <c r="DJ428" t="str">
        <f>_xlfn.IFNA(VLOOKUP(C428,'Order Lookup'!A:C,3,FALSE),"Other")</f>
        <v>Other</v>
      </c>
    </row>
    <row r="429" spans="1:114" x14ac:dyDescent="0.35">
      <c r="A429" t="s">
        <v>1937</v>
      </c>
      <c r="B429">
        <v>2000552801</v>
      </c>
      <c r="C429" t="s">
        <v>854</v>
      </c>
      <c r="D429" t="s">
        <v>1360</v>
      </c>
      <c r="E429" t="s">
        <v>7056</v>
      </c>
      <c r="F429" t="s">
        <v>2221</v>
      </c>
      <c r="G429" s="190">
        <v>43907</v>
      </c>
      <c r="H429" s="190"/>
      <c r="M429" t="s">
        <v>162</v>
      </c>
      <c r="N429" t="s">
        <v>162</v>
      </c>
      <c r="Q429" s="190"/>
      <c r="R429" s="190"/>
      <c r="T429">
        <v>3885.89</v>
      </c>
      <c r="U429">
        <v>0</v>
      </c>
      <c r="V429">
        <v>0.33</v>
      </c>
      <c r="W429">
        <v>0.34</v>
      </c>
      <c r="X429">
        <v>0.34</v>
      </c>
      <c r="Y429">
        <v>0</v>
      </c>
      <c r="AA429">
        <v>0</v>
      </c>
      <c r="AB429">
        <v>0</v>
      </c>
      <c r="AC429">
        <v>0</v>
      </c>
      <c r="AF429">
        <v>0</v>
      </c>
      <c r="AG429">
        <v>1696.25</v>
      </c>
      <c r="AH429">
        <v>43.652000000000001</v>
      </c>
      <c r="AI429">
        <v>-0.01</v>
      </c>
      <c r="AK429">
        <v>0</v>
      </c>
      <c r="AR429" s="190"/>
      <c r="AS429" s="190"/>
      <c r="AT429" s="190"/>
      <c r="AU429" s="190"/>
      <c r="AW429" s="190"/>
      <c r="AX429" s="190"/>
      <c r="AY429" s="190"/>
      <c r="BB429" s="190"/>
      <c r="BC429" s="190"/>
      <c r="BD429" s="190"/>
      <c r="BE429" s="190"/>
      <c r="BG429" s="190"/>
      <c r="BH429" s="190"/>
      <c r="BI429" s="190"/>
      <c r="BJ429" s="190"/>
      <c r="BU429" t="s">
        <v>490</v>
      </c>
      <c r="BV429" s="190">
        <v>43907</v>
      </c>
      <c r="BX429" s="190">
        <v>43907</v>
      </c>
      <c r="BY429" s="190">
        <v>43907</v>
      </c>
      <c r="CA429" s="190"/>
      <c r="CB429" s="190"/>
      <c r="CC429" s="190"/>
      <c r="CD429" s="190"/>
      <c r="CH429" s="190">
        <v>43910</v>
      </c>
      <c r="CR429" s="190">
        <v>43921</v>
      </c>
      <c r="CT429" t="s">
        <v>5719</v>
      </c>
      <c r="CU429" s="190">
        <v>43907</v>
      </c>
      <c r="CW429" s="190">
        <v>43907</v>
      </c>
      <c r="CX429" s="190">
        <v>43907</v>
      </c>
      <c r="CZ429" s="190"/>
      <c r="DA429" s="190"/>
      <c r="DB429" s="190"/>
      <c r="DC429" s="190"/>
      <c r="DI429" t="str">
        <f t="shared" si="6"/>
        <v>Y</v>
      </c>
      <c r="DJ429" t="str">
        <f>_xlfn.IFNA(VLOOKUP(C429,'Order Lookup'!A:C,3,FALSE),"Other")</f>
        <v>ENPARTS</v>
      </c>
    </row>
    <row r="430" spans="1:114" x14ac:dyDescent="0.35">
      <c r="A430" t="s">
        <v>920</v>
      </c>
      <c r="B430">
        <v>1601127621</v>
      </c>
      <c r="C430" t="s">
        <v>854</v>
      </c>
      <c r="D430" t="s">
        <v>7042</v>
      </c>
      <c r="E430" t="s">
        <v>7053</v>
      </c>
      <c r="F430" t="s">
        <v>2221</v>
      </c>
      <c r="G430" s="190">
        <v>43908</v>
      </c>
      <c r="H430" s="190"/>
      <c r="J430" t="s">
        <v>7054</v>
      </c>
      <c r="K430" t="s">
        <v>162</v>
      </c>
      <c r="L430" t="s">
        <v>55</v>
      </c>
      <c r="M430" t="s">
        <v>162</v>
      </c>
      <c r="N430" t="s">
        <v>162</v>
      </c>
      <c r="Q430" s="190"/>
      <c r="R430" s="190"/>
      <c r="S430" s="190"/>
      <c r="T430">
        <v>787.82</v>
      </c>
      <c r="U430">
        <v>0</v>
      </c>
      <c r="V430">
        <v>0.02</v>
      </c>
      <c r="W430">
        <v>0.03</v>
      </c>
      <c r="X430">
        <v>0.03</v>
      </c>
      <c r="Y430">
        <v>0</v>
      </c>
      <c r="AA430">
        <v>0</v>
      </c>
      <c r="AB430">
        <v>0</v>
      </c>
      <c r="AC430">
        <v>0</v>
      </c>
      <c r="AF430">
        <v>0</v>
      </c>
      <c r="AG430">
        <v>237.55</v>
      </c>
      <c r="AH430">
        <v>30.152999999999999</v>
      </c>
      <c r="AI430">
        <v>0</v>
      </c>
      <c r="AK430">
        <v>0</v>
      </c>
      <c r="AQ430" t="s">
        <v>1074</v>
      </c>
      <c r="BG430" s="190"/>
      <c r="BH430" s="190"/>
      <c r="BI430" s="190"/>
      <c r="BJ430" s="190"/>
      <c r="BU430" t="s">
        <v>490</v>
      </c>
      <c r="BV430" s="190">
        <v>43909</v>
      </c>
      <c r="BX430" s="190">
        <v>43909</v>
      </c>
      <c r="BY430" s="190">
        <v>43909</v>
      </c>
      <c r="CH430" s="190">
        <v>43913</v>
      </c>
      <c r="CJ430" t="s">
        <v>7055</v>
      </c>
      <c r="CR430" s="190">
        <v>43910</v>
      </c>
      <c r="CS430" s="190"/>
      <c r="CT430" t="s">
        <v>5719</v>
      </c>
      <c r="CU430" s="190">
        <v>43908</v>
      </c>
      <c r="CW430" s="190">
        <v>43908</v>
      </c>
      <c r="CX430" s="190">
        <v>43908</v>
      </c>
      <c r="CY430" t="s">
        <v>920</v>
      </c>
      <c r="DI430" t="str">
        <f t="shared" si="6"/>
        <v>Y</v>
      </c>
      <c r="DJ430" t="str">
        <f>_xlfn.IFNA(VLOOKUP(C430,'Order Lookup'!A:C,3,FALSE),"Other")</f>
        <v>ENPARTS</v>
      </c>
    </row>
    <row r="431" spans="1:114" x14ac:dyDescent="0.35">
      <c r="A431" t="s">
        <v>1937</v>
      </c>
      <c r="B431">
        <v>2000592401</v>
      </c>
      <c r="C431" t="s">
        <v>854</v>
      </c>
      <c r="D431" t="s">
        <v>899</v>
      </c>
      <c r="E431" t="s">
        <v>7057</v>
      </c>
      <c r="F431" t="s">
        <v>2221</v>
      </c>
      <c r="G431" s="190">
        <v>43917</v>
      </c>
      <c r="H431">
        <v>43931</v>
      </c>
      <c r="M431" t="s">
        <v>162</v>
      </c>
      <c r="N431" t="s">
        <v>162</v>
      </c>
      <c r="T431">
        <v>5417.7</v>
      </c>
      <c r="U431">
        <v>0</v>
      </c>
      <c r="V431">
        <v>1.58</v>
      </c>
      <c r="W431">
        <v>1.52</v>
      </c>
      <c r="X431">
        <v>1.52</v>
      </c>
      <c r="Y431">
        <v>0</v>
      </c>
      <c r="AA431">
        <v>0</v>
      </c>
      <c r="AB431">
        <v>0</v>
      </c>
      <c r="AC431">
        <v>0</v>
      </c>
      <c r="AF431">
        <v>0</v>
      </c>
      <c r="AG431">
        <v>825.85</v>
      </c>
      <c r="AH431">
        <v>15.244</v>
      </c>
      <c r="AI431">
        <v>0</v>
      </c>
      <c r="AK431">
        <v>0</v>
      </c>
      <c r="BG431" s="190"/>
      <c r="BH431" s="190"/>
      <c r="BI431" s="190"/>
      <c r="BJ431" s="190"/>
      <c r="BU431" t="s">
        <v>490</v>
      </c>
      <c r="BV431" s="190">
        <v>43917</v>
      </c>
      <c r="BX431" s="190">
        <v>43917</v>
      </c>
      <c r="BY431" s="190">
        <v>43917</v>
      </c>
      <c r="CH431" s="190"/>
      <c r="CR431" s="190">
        <v>43934</v>
      </c>
      <c r="CS431" s="190"/>
      <c r="CT431" t="s">
        <v>5719</v>
      </c>
      <c r="CU431" s="190">
        <v>43917</v>
      </c>
      <c r="CW431" s="190">
        <v>43917</v>
      </c>
      <c r="CX431" s="190">
        <v>43917</v>
      </c>
      <c r="DI431" t="str">
        <f t="shared" si="6"/>
        <v>Y</v>
      </c>
      <c r="DJ431" t="str">
        <f>_xlfn.IFNA(VLOOKUP(C431,'Order Lookup'!A:C,3,FALSE),"Other")</f>
        <v>ENPARTS</v>
      </c>
    </row>
    <row r="432" spans="1:114" x14ac:dyDescent="0.35">
      <c r="A432" t="s">
        <v>7058</v>
      </c>
      <c r="B432">
        <v>1902123601</v>
      </c>
      <c r="C432" t="s">
        <v>855</v>
      </c>
      <c r="D432" t="s">
        <v>7059</v>
      </c>
      <c r="E432" t="s">
        <v>7060</v>
      </c>
      <c r="F432" t="s">
        <v>2073</v>
      </c>
      <c r="G432" s="190">
        <v>43801</v>
      </c>
      <c r="H432">
        <v>43977</v>
      </c>
      <c r="J432">
        <v>191339</v>
      </c>
      <c r="K432" t="s">
        <v>162</v>
      </c>
      <c r="L432" t="s">
        <v>270</v>
      </c>
      <c r="M432" t="s">
        <v>204</v>
      </c>
      <c r="N432" t="s">
        <v>162</v>
      </c>
      <c r="O432" t="s">
        <v>5050</v>
      </c>
      <c r="Q432">
        <v>43865</v>
      </c>
      <c r="R432">
        <v>43866</v>
      </c>
      <c r="T432">
        <v>169075.72</v>
      </c>
      <c r="U432">
        <v>0</v>
      </c>
      <c r="V432">
        <v>56.14</v>
      </c>
      <c r="W432">
        <v>0</v>
      </c>
      <c r="X432">
        <v>0</v>
      </c>
      <c r="Y432">
        <v>61.63</v>
      </c>
      <c r="AA432">
        <v>104.93</v>
      </c>
      <c r="AB432">
        <v>0</v>
      </c>
      <c r="AC432">
        <v>104.93</v>
      </c>
      <c r="AD432">
        <v>14235.99</v>
      </c>
      <c r="AE432">
        <v>6779.04</v>
      </c>
      <c r="AF432">
        <v>0</v>
      </c>
      <c r="AG432">
        <v>38267.75</v>
      </c>
      <c r="AH432">
        <v>22.632999999999999</v>
      </c>
      <c r="AI432">
        <v>0</v>
      </c>
      <c r="AK432">
        <v>0</v>
      </c>
      <c r="AQ432" t="s">
        <v>5805</v>
      </c>
      <c r="AR432">
        <v>43874</v>
      </c>
      <c r="AS432">
        <v>43874</v>
      </c>
      <c r="AT432">
        <v>43878</v>
      </c>
      <c r="AU432">
        <v>43878</v>
      </c>
      <c r="AV432" t="s">
        <v>1891</v>
      </c>
      <c r="AW432">
        <v>43875</v>
      </c>
      <c r="AX432">
        <v>43875</v>
      </c>
      <c r="AY432">
        <v>43875</v>
      </c>
      <c r="AZ432">
        <v>43874</v>
      </c>
      <c r="BA432" t="s">
        <v>629</v>
      </c>
      <c r="BB432">
        <v>43879</v>
      </c>
      <c r="BC432">
        <v>43879</v>
      </c>
      <c r="BD432">
        <v>43879</v>
      </c>
      <c r="BE432">
        <v>43880</v>
      </c>
      <c r="BF432" t="s">
        <v>1557</v>
      </c>
      <c r="BG432" s="190">
        <v>43885</v>
      </c>
      <c r="BH432" s="190">
        <v>43885</v>
      </c>
      <c r="BI432" s="190">
        <v>43887</v>
      </c>
      <c r="BJ432" s="190">
        <v>43887</v>
      </c>
      <c r="BK432" t="s">
        <v>1299</v>
      </c>
      <c r="BL432">
        <v>43894</v>
      </c>
      <c r="BM432">
        <v>43894</v>
      </c>
      <c r="BN432">
        <v>43895</v>
      </c>
      <c r="BO432">
        <v>43895</v>
      </c>
      <c r="BU432" t="s">
        <v>490</v>
      </c>
      <c r="BV432" s="190">
        <v>43927</v>
      </c>
      <c r="BX432" s="190">
        <v>43927</v>
      </c>
      <c r="BY432" s="190"/>
      <c r="BZ432" t="s">
        <v>1557</v>
      </c>
      <c r="CA432">
        <v>43896</v>
      </c>
      <c r="CB432">
        <v>43896</v>
      </c>
      <c r="CC432">
        <v>43896</v>
      </c>
      <c r="CD432">
        <v>43896</v>
      </c>
      <c r="CJ432" t="s">
        <v>887</v>
      </c>
      <c r="CM432">
        <v>43851</v>
      </c>
      <c r="CN432">
        <v>43851</v>
      </c>
      <c r="CR432" s="190">
        <v>43949</v>
      </c>
      <c r="CS432" s="190"/>
      <c r="CT432" t="s">
        <v>1557</v>
      </c>
      <c r="CU432" s="190">
        <v>43924</v>
      </c>
      <c r="CW432" s="190">
        <v>43924</v>
      </c>
      <c r="CX432" s="190">
        <v>43907</v>
      </c>
      <c r="CY432" t="s">
        <v>884</v>
      </c>
      <c r="CZ432">
        <v>43871</v>
      </c>
      <c r="DA432">
        <v>43871</v>
      </c>
      <c r="DB432">
        <v>43873</v>
      </c>
      <c r="DC432">
        <v>43873</v>
      </c>
      <c r="DI432" t="str">
        <f t="shared" si="6"/>
        <v>Y</v>
      </c>
      <c r="DJ432" t="str">
        <f>_xlfn.IFNA(VLOOKUP(C432,'Order Lookup'!A:C,3,FALSE),"Other")</f>
        <v>ORDER</v>
      </c>
    </row>
    <row r="433" spans="1:114" x14ac:dyDescent="0.35">
      <c r="A433" t="s">
        <v>891</v>
      </c>
      <c r="B433">
        <v>1902686201</v>
      </c>
      <c r="C433" t="s">
        <v>855</v>
      </c>
      <c r="D433" t="s">
        <v>6704</v>
      </c>
      <c r="E433" t="s">
        <v>7041</v>
      </c>
      <c r="F433" t="s">
        <v>2073</v>
      </c>
      <c r="G433" s="190">
        <v>43826</v>
      </c>
      <c r="H433">
        <v>43949</v>
      </c>
      <c r="J433">
        <v>124215</v>
      </c>
      <c r="K433" t="s">
        <v>162</v>
      </c>
      <c r="L433" t="s">
        <v>162</v>
      </c>
      <c r="M433" t="s">
        <v>204</v>
      </c>
      <c r="N433" t="s">
        <v>162</v>
      </c>
      <c r="O433" t="s">
        <v>5050</v>
      </c>
      <c r="Q433">
        <v>43871</v>
      </c>
      <c r="R433">
        <v>43871</v>
      </c>
      <c r="T433">
        <v>64235.74</v>
      </c>
      <c r="U433">
        <v>0</v>
      </c>
      <c r="V433">
        <v>15.2</v>
      </c>
      <c r="W433">
        <v>0</v>
      </c>
      <c r="X433">
        <v>0</v>
      </c>
      <c r="Y433">
        <v>151.83000000000001</v>
      </c>
      <c r="AA433">
        <v>173.83</v>
      </c>
      <c r="AB433">
        <v>0</v>
      </c>
      <c r="AC433">
        <v>173.83</v>
      </c>
      <c r="AD433">
        <v>35072.49</v>
      </c>
      <c r="AE433">
        <v>16701.18</v>
      </c>
      <c r="AF433">
        <v>0</v>
      </c>
      <c r="AG433">
        <v>20853.009999999998</v>
      </c>
      <c r="AH433">
        <v>32.463000000000001</v>
      </c>
      <c r="AI433">
        <v>0</v>
      </c>
      <c r="AK433">
        <v>0</v>
      </c>
      <c r="AQ433" t="s">
        <v>5900</v>
      </c>
      <c r="AR433">
        <v>43879</v>
      </c>
      <c r="AS433">
        <v>43875</v>
      </c>
      <c r="AT433">
        <v>43887</v>
      </c>
      <c r="AU433">
        <v>43885</v>
      </c>
      <c r="AV433" t="s">
        <v>887</v>
      </c>
      <c r="AW433">
        <v>43886</v>
      </c>
      <c r="AX433">
        <v>43886</v>
      </c>
      <c r="AY433">
        <v>43886</v>
      </c>
      <c r="AZ433">
        <v>43886</v>
      </c>
      <c r="BF433" t="s">
        <v>1524</v>
      </c>
      <c r="BG433" s="190">
        <v>43894</v>
      </c>
      <c r="BH433" s="190">
        <v>43894</v>
      </c>
      <c r="BI433" s="190">
        <v>43901</v>
      </c>
      <c r="BJ433" s="190">
        <v>43901</v>
      </c>
      <c r="BK433" t="s">
        <v>1939</v>
      </c>
      <c r="BL433">
        <v>43901</v>
      </c>
      <c r="BM433">
        <v>43901</v>
      </c>
      <c r="BN433">
        <v>43907</v>
      </c>
      <c r="BO433">
        <v>43907</v>
      </c>
      <c r="BU433" t="s">
        <v>490</v>
      </c>
      <c r="BV433" s="190">
        <v>43922</v>
      </c>
      <c r="BX433" s="190">
        <v>43922</v>
      </c>
      <c r="BY433" s="190"/>
      <c r="BZ433" t="s">
        <v>1524</v>
      </c>
      <c r="CA433">
        <v>43908</v>
      </c>
      <c r="CB433">
        <v>43908</v>
      </c>
      <c r="CC433">
        <v>43908</v>
      </c>
      <c r="CD433">
        <v>43908</v>
      </c>
      <c r="CJ433" t="s">
        <v>887</v>
      </c>
      <c r="CR433" s="190">
        <v>43949</v>
      </c>
      <c r="CS433" s="190"/>
      <c r="CT433" t="s">
        <v>1617</v>
      </c>
      <c r="CU433" s="190">
        <v>43921</v>
      </c>
      <c r="CW433" s="190">
        <v>43921</v>
      </c>
      <c r="CX433" s="190">
        <v>43913</v>
      </c>
      <c r="CY433" t="s">
        <v>1351</v>
      </c>
      <c r="CZ433">
        <v>43850</v>
      </c>
      <c r="DA433">
        <v>43850</v>
      </c>
      <c r="DB433">
        <v>43868</v>
      </c>
      <c r="DC433">
        <v>43868</v>
      </c>
      <c r="DI433" t="str">
        <f t="shared" si="6"/>
        <v>Y</v>
      </c>
      <c r="DJ433" t="str">
        <f>_xlfn.IFNA(VLOOKUP(C433,'Order Lookup'!A:C,3,FALSE),"Other")</f>
        <v>ORDER</v>
      </c>
    </row>
    <row r="434" spans="1:114" x14ac:dyDescent="0.35">
      <c r="A434" t="s">
        <v>891</v>
      </c>
      <c r="B434">
        <v>1901245806</v>
      </c>
      <c r="C434" t="s">
        <v>859</v>
      </c>
      <c r="D434" t="s">
        <v>6708</v>
      </c>
      <c r="E434" t="s">
        <v>7061</v>
      </c>
      <c r="F434" t="s">
        <v>2221</v>
      </c>
      <c r="G434" s="190">
        <v>43885</v>
      </c>
      <c r="K434" t="s">
        <v>162</v>
      </c>
      <c r="L434" t="s">
        <v>162</v>
      </c>
      <c r="M434" t="s">
        <v>204</v>
      </c>
      <c r="N434" t="s">
        <v>162</v>
      </c>
      <c r="O434" t="s">
        <v>5050</v>
      </c>
      <c r="P434" t="s">
        <v>2226</v>
      </c>
      <c r="T434">
        <v>32.07</v>
      </c>
      <c r="U434">
        <v>0</v>
      </c>
      <c r="V434">
        <v>0.01</v>
      </c>
      <c r="W434">
        <v>0.01</v>
      </c>
      <c r="X434">
        <v>0.01</v>
      </c>
      <c r="Y434">
        <v>0</v>
      </c>
      <c r="AA434">
        <v>0</v>
      </c>
      <c r="AB434">
        <v>0</v>
      </c>
      <c r="AC434">
        <v>0</v>
      </c>
      <c r="AF434">
        <v>0</v>
      </c>
      <c r="AG434">
        <v>16.8</v>
      </c>
      <c r="AH434">
        <v>52.384999999999998</v>
      </c>
      <c r="AI434">
        <v>-18.41</v>
      </c>
      <c r="AK434">
        <v>0</v>
      </c>
      <c r="AQ434" t="s">
        <v>5748</v>
      </c>
      <c r="AV434" t="s">
        <v>887</v>
      </c>
      <c r="BG434" s="190"/>
      <c r="BH434" s="190"/>
      <c r="BI434" s="190"/>
      <c r="BJ434" s="190"/>
      <c r="BU434" t="s">
        <v>490</v>
      </c>
      <c r="BV434" s="190">
        <v>43885</v>
      </c>
      <c r="BX434" s="190">
        <v>43885</v>
      </c>
      <c r="BY434" s="190">
        <v>43885</v>
      </c>
      <c r="CJ434" t="s">
        <v>887</v>
      </c>
      <c r="CR434" s="190">
        <v>43888</v>
      </c>
      <c r="CS434" s="190">
        <v>43887</v>
      </c>
      <c r="CT434" t="s">
        <v>5719</v>
      </c>
      <c r="CU434" s="190">
        <v>43885</v>
      </c>
      <c r="CW434" s="190">
        <v>43885</v>
      </c>
      <c r="CX434" s="190">
        <v>43885</v>
      </c>
      <c r="CY434" t="s">
        <v>1351</v>
      </c>
      <c r="DI434" t="str">
        <f t="shared" si="6"/>
        <v>Y</v>
      </c>
      <c r="DJ434" t="str">
        <f>_xlfn.IFNA(VLOOKUP(C434,'Order Lookup'!A:C,3,FALSE),"Other")</f>
        <v>Other</v>
      </c>
    </row>
    <row r="435" spans="1:114" x14ac:dyDescent="0.35">
      <c r="A435" t="s">
        <v>891</v>
      </c>
      <c r="B435">
        <v>1901245807</v>
      </c>
      <c r="C435" t="s">
        <v>859</v>
      </c>
      <c r="D435" t="s">
        <v>6708</v>
      </c>
      <c r="E435" t="s">
        <v>7061</v>
      </c>
      <c r="F435" t="s">
        <v>2221</v>
      </c>
      <c r="G435" s="190">
        <v>43906</v>
      </c>
      <c r="J435" s="243"/>
      <c r="K435" t="s">
        <v>162</v>
      </c>
      <c r="L435" t="s">
        <v>162</v>
      </c>
      <c r="M435" t="s">
        <v>204</v>
      </c>
      <c r="N435" t="s">
        <v>162</v>
      </c>
      <c r="O435" t="s">
        <v>5050</v>
      </c>
      <c r="P435" t="s">
        <v>2226</v>
      </c>
      <c r="T435">
        <v>1964.28</v>
      </c>
      <c r="U435">
        <v>0</v>
      </c>
      <c r="V435">
        <v>0.67</v>
      </c>
      <c r="W435">
        <v>0.67</v>
      </c>
      <c r="X435">
        <v>0.67</v>
      </c>
      <c r="Y435">
        <v>0</v>
      </c>
      <c r="AA435">
        <v>0</v>
      </c>
      <c r="AB435">
        <v>0</v>
      </c>
      <c r="AC435">
        <v>0</v>
      </c>
      <c r="AF435">
        <v>0</v>
      </c>
      <c r="AG435">
        <v>1028.9000000000001</v>
      </c>
      <c r="AH435">
        <v>52.381</v>
      </c>
      <c r="AI435">
        <v>-1168.49</v>
      </c>
      <c r="AK435">
        <v>0</v>
      </c>
      <c r="AQ435" t="s">
        <v>5748</v>
      </c>
      <c r="AV435" t="s">
        <v>887</v>
      </c>
      <c r="BG435" s="190"/>
      <c r="BH435" s="190"/>
      <c r="BI435" s="190"/>
      <c r="BJ435" s="190"/>
      <c r="BU435" t="s">
        <v>490</v>
      </c>
      <c r="BV435" s="190">
        <v>43906</v>
      </c>
      <c r="BX435" s="190">
        <v>43906</v>
      </c>
      <c r="BY435" s="190">
        <v>43906</v>
      </c>
      <c r="CJ435" t="s">
        <v>887</v>
      </c>
      <c r="CR435" s="190">
        <v>43913</v>
      </c>
      <c r="CS435" s="190">
        <v>43914</v>
      </c>
      <c r="CT435" t="s">
        <v>5719</v>
      </c>
      <c r="CU435" s="190">
        <v>43906</v>
      </c>
      <c r="CW435" s="190">
        <v>43906</v>
      </c>
      <c r="CX435" s="190">
        <v>43906</v>
      </c>
      <c r="CY435" t="s">
        <v>1351</v>
      </c>
      <c r="DI435" t="str">
        <f t="shared" si="6"/>
        <v>Y</v>
      </c>
      <c r="DJ435" t="str">
        <f>_xlfn.IFNA(VLOOKUP(C435,'Order Lookup'!A:C,3,FALSE),"Other")</f>
        <v>Other</v>
      </c>
    </row>
    <row r="436" spans="1:114" x14ac:dyDescent="0.35">
      <c r="A436" t="s">
        <v>891</v>
      </c>
      <c r="B436">
        <v>1901245808</v>
      </c>
      <c r="C436" t="s">
        <v>859</v>
      </c>
      <c r="D436" t="s">
        <v>6708</v>
      </c>
      <c r="E436" t="s">
        <v>7061</v>
      </c>
      <c r="F436" t="s">
        <v>2221</v>
      </c>
      <c r="G436" s="190">
        <v>43910</v>
      </c>
      <c r="H436" s="190"/>
      <c r="K436" t="s">
        <v>162</v>
      </c>
      <c r="L436" t="s">
        <v>162</v>
      </c>
      <c r="M436" t="s">
        <v>204</v>
      </c>
      <c r="N436" t="s">
        <v>162</v>
      </c>
      <c r="O436" t="s">
        <v>5050</v>
      </c>
      <c r="P436" t="s">
        <v>2226</v>
      </c>
      <c r="Q436" s="190"/>
      <c r="R436" s="190"/>
      <c r="T436">
        <v>191.57</v>
      </c>
      <c r="U436">
        <v>0</v>
      </c>
      <c r="V436">
        <v>0.06</v>
      </c>
      <c r="W436">
        <v>0.06</v>
      </c>
      <c r="X436">
        <v>0.06</v>
      </c>
      <c r="Y436">
        <v>0</v>
      </c>
      <c r="AA436">
        <v>0</v>
      </c>
      <c r="AB436">
        <v>0</v>
      </c>
      <c r="AC436">
        <v>0</v>
      </c>
      <c r="AF436">
        <v>0</v>
      </c>
      <c r="AG436">
        <v>100.34</v>
      </c>
      <c r="AH436">
        <v>52.378</v>
      </c>
      <c r="AI436">
        <v>0</v>
      </c>
      <c r="AK436">
        <v>0</v>
      </c>
      <c r="AQ436" t="s">
        <v>5748</v>
      </c>
      <c r="AR436" s="190"/>
      <c r="AS436" s="190"/>
      <c r="AT436" s="190"/>
      <c r="AU436" s="190"/>
      <c r="AV436" t="s">
        <v>887</v>
      </c>
      <c r="AW436" s="190"/>
      <c r="AX436" s="190"/>
      <c r="AY436" s="190"/>
      <c r="AZ436" s="190"/>
      <c r="BB436" s="190"/>
      <c r="BC436" s="190"/>
      <c r="BD436" s="190"/>
      <c r="BG436" s="190"/>
      <c r="BH436" s="190"/>
      <c r="BI436" s="190"/>
      <c r="BJ436" s="190"/>
      <c r="BL436" s="190"/>
      <c r="BM436" s="190"/>
      <c r="BN436" s="190"/>
      <c r="BO436" s="190"/>
      <c r="BQ436" s="190"/>
      <c r="BR436" s="190"/>
      <c r="BS436" s="190"/>
      <c r="BT436" s="190"/>
      <c r="BU436" t="s">
        <v>490</v>
      </c>
      <c r="BV436" s="190">
        <v>43913</v>
      </c>
      <c r="BX436" s="190">
        <v>43913</v>
      </c>
      <c r="BY436" s="190">
        <v>43913</v>
      </c>
      <c r="CA436" s="190"/>
      <c r="CB436" s="190"/>
      <c r="CC436" s="190"/>
      <c r="CD436" s="190"/>
      <c r="CF436" s="190"/>
      <c r="CG436" s="190"/>
      <c r="CH436" s="190"/>
      <c r="CI436" s="190"/>
      <c r="CJ436" t="s">
        <v>887</v>
      </c>
      <c r="CR436" s="190">
        <v>43916</v>
      </c>
      <c r="CS436" s="190"/>
      <c r="CT436" t="s">
        <v>5719</v>
      </c>
      <c r="CU436" s="190">
        <v>43910</v>
      </c>
      <c r="CW436" s="190">
        <v>43910</v>
      </c>
      <c r="CX436" s="190">
        <v>43910</v>
      </c>
      <c r="CY436" t="s">
        <v>1351</v>
      </c>
      <c r="CZ436" s="190"/>
      <c r="DA436" s="190"/>
      <c r="DB436" s="190"/>
      <c r="DC436" s="190"/>
      <c r="DI436" t="str">
        <f t="shared" si="6"/>
        <v>Y</v>
      </c>
      <c r="DJ436" t="str">
        <f>_xlfn.IFNA(VLOOKUP(C436,'Order Lookup'!A:C,3,FALSE),"Other")</f>
        <v>Other</v>
      </c>
    </row>
    <row r="437" spans="1:114" x14ac:dyDescent="0.35">
      <c r="A437" t="s">
        <v>920</v>
      </c>
      <c r="B437">
        <v>1902280501</v>
      </c>
      <c r="C437" t="s">
        <v>855</v>
      </c>
      <c r="D437" t="s">
        <v>918</v>
      </c>
      <c r="E437" t="s">
        <v>7062</v>
      </c>
      <c r="F437" t="s">
        <v>2224</v>
      </c>
      <c r="G437" s="190">
        <v>43783</v>
      </c>
      <c r="H437" s="190">
        <v>43914</v>
      </c>
      <c r="K437" t="s">
        <v>162</v>
      </c>
      <c r="L437" t="s">
        <v>309</v>
      </c>
      <c r="M437" t="s">
        <v>204</v>
      </c>
      <c r="N437" t="s">
        <v>162</v>
      </c>
      <c r="O437" t="s">
        <v>5055</v>
      </c>
      <c r="Q437" s="190">
        <v>43856</v>
      </c>
      <c r="R437" s="190">
        <v>43857</v>
      </c>
      <c r="S437">
        <v>43919</v>
      </c>
      <c r="T437">
        <v>386536.01</v>
      </c>
      <c r="U437">
        <v>386536.01</v>
      </c>
      <c r="V437">
        <v>155.54</v>
      </c>
      <c r="W437">
        <v>153.09</v>
      </c>
      <c r="X437">
        <v>153.09</v>
      </c>
      <c r="Y437">
        <v>326.64999999999998</v>
      </c>
      <c r="AA437">
        <v>437.45</v>
      </c>
      <c r="AB437">
        <v>31</v>
      </c>
      <c r="AC437">
        <v>468.45</v>
      </c>
      <c r="AD437">
        <v>75456.05</v>
      </c>
      <c r="AE437">
        <v>35931.449999999997</v>
      </c>
      <c r="AF437">
        <v>0</v>
      </c>
      <c r="AG437">
        <v>75880.3</v>
      </c>
      <c r="AH437">
        <v>19.631</v>
      </c>
      <c r="AI437">
        <v>122334.58</v>
      </c>
      <c r="AJ437">
        <v>31.649000000000001</v>
      </c>
      <c r="AK437">
        <v>0</v>
      </c>
      <c r="AQ437" t="s">
        <v>1582</v>
      </c>
      <c r="AR437" s="190">
        <v>43836</v>
      </c>
      <c r="AS437" s="190">
        <v>43836</v>
      </c>
      <c r="AT437" s="190">
        <v>43859</v>
      </c>
      <c r="AU437" s="190">
        <v>43860</v>
      </c>
      <c r="AV437" t="s">
        <v>887</v>
      </c>
      <c r="AW437" s="190">
        <v>43859</v>
      </c>
      <c r="AX437" s="190">
        <v>43860</v>
      </c>
      <c r="AY437" s="190">
        <v>43859</v>
      </c>
      <c r="AZ437">
        <v>43860</v>
      </c>
      <c r="BB437" s="190"/>
      <c r="BC437" s="190"/>
      <c r="BD437" s="190"/>
      <c r="BE437" s="190"/>
      <c r="BF437" t="s">
        <v>941</v>
      </c>
      <c r="BG437" s="190">
        <v>43867</v>
      </c>
      <c r="BH437" s="190">
        <v>43867</v>
      </c>
      <c r="BI437" s="190">
        <v>43875</v>
      </c>
      <c r="BJ437" s="190">
        <v>43875</v>
      </c>
      <c r="BK437" t="s">
        <v>5855</v>
      </c>
      <c r="BL437" s="190">
        <v>43875</v>
      </c>
      <c r="BM437" s="190">
        <v>43875</v>
      </c>
      <c r="BN437" s="190">
        <v>43879</v>
      </c>
      <c r="BO437" s="190">
        <v>43879</v>
      </c>
      <c r="BU437" t="s">
        <v>490</v>
      </c>
      <c r="BV437" s="190">
        <v>43892</v>
      </c>
      <c r="BX437" s="190">
        <v>43892</v>
      </c>
      <c r="BY437" s="190">
        <v>43889</v>
      </c>
      <c r="BZ437" t="s">
        <v>941</v>
      </c>
      <c r="CA437" s="190">
        <v>43885</v>
      </c>
      <c r="CB437" s="190">
        <v>43885</v>
      </c>
      <c r="CC437" s="190">
        <v>43885</v>
      </c>
      <c r="CD437" s="190">
        <v>43885</v>
      </c>
      <c r="CH437" s="190">
        <v>43894</v>
      </c>
      <c r="CI437" s="190"/>
      <c r="CM437">
        <v>43892</v>
      </c>
      <c r="CN437">
        <v>43892</v>
      </c>
      <c r="CR437" s="190">
        <v>43913</v>
      </c>
      <c r="CS437">
        <v>43914</v>
      </c>
      <c r="CT437" t="s">
        <v>6631</v>
      </c>
      <c r="CU437" s="190">
        <v>43889</v>
      </c>
      <c r="CW437" s="190">
        <v>43889</v>
      </c>
      <c r="CX437" s="190">
        <v>43889</v>
      </c>
      <c r="CY437" t="s">
        <v>2270</v>
      </c>
      <c r="CZ437" s="190">
        <v>43801</v>
      </c>
      <c r="DA437" s="190">
        <v>43801</v>
      </c>
      <c r="DB437" s="190">
        <v>43819</v>
      </c>
      <c r="DC437" s="190">
        <v>43837</v>
      </c>
      <c r="DI437" t="str">
        <f t="shared" si="6"/>
        <v>Y</v>
      </c>
      <c r="DJ437" t="str">
        <f>_xlfn.IFNA(VLOOKUP(C437,'Order Lookup'!A:C,3,FALSE),"Other")</f>
        <v>ORDER</v>
      </c>
    </row>
    <row r="438" spans="1:114" x14ac:dyDescent="0.35">
      <c r="A438" t="s">
        <v>891</v>
      </c>
      <c r="B438">
        <v>2000131201</v>
      </c>
      <c r="C438" t="s">
        <v>855</v>
      </c>
      <c r="D438" t="s">
        <v>896</v>
      </c>
      <c r="E438" t="s">
        <v>7063</v>
      </c>
      <c r="F438" t="s">
        <v>2221</v>
      </c>
      <c r="G438" s="190">
        <v>43851</v>
      </c>
      <c r="H438" s="190">
        <v>43937</v>
      </c>
      <c r="K438" t="s">
        <v>162</v>
      </c>
      <c r="L438" t="s">
        <v>270</v>
      </c>
      <c r="M438" t="s">
        <v>204</v>
      </c>
      <c r="N438" t="s">
        <v>162</v>
      </c>
      <c r="O438" t="s">
        <v>5055</v>
      </c>
      <c r="Q438" s="190">
        <v>43892</v>
      </c>
      <c r="R438" s="190">
        <v>43893</v>
      </c>
      <c r="T438">
        <v>42928.28</v>
      </c>
      <c r="U438">
        <v>0</v>
      </c>
      <c r="V438">
        <v>10.14</v>
      </c>
      <c r="W438">
        <v>11.47</v>
      </c>
      <c r="X438">
        <v>11.47</v>
      </c>
      <c r="Y438">
        <v>54.14</v>
      </c>
      <c r="AA438">
        <v>82.71</v>
      </c>
      <c r="AB438">
        <v>2.5</v>
      </c>
      <c r="AC438">
        <v>85.21</v>
      </c>
      <c r="AD438">
        <v>12508.92</v>
      </c>
      <c r="AE438">
        <v>5956.63</v>
      </c>
      <c r="AF438">
        <v>0</v>
      </c>
      <c r="AG438">
        <v>11467.71</v>
      </c>
      <c r="AH438">
        <v>26.713999999999999</v>
      </c>
      <c r="AI438">
        <v>0</v>
      </c>
      <c r="AK438">
        <v>0</v>
      </c>
      <c r="AP438" s="190"/>
      <c r="AQ438" t="s">
        <v>5798</v>
      </c>
      <c r="AR438" s="190">
        <v>43875</v>
      </c>
      <c r="AS438" s="190">
        <v>43875</v>
      </c>
      <c r="AT438" s="190">
        <v>43881</v>
      </c>
      <c r="AU438" s="190">
        <v>43879</v>
      </c>
      <c r="AV438" t="s">
        <v>1891</v>
      </c>
      <c r="AW438" s="190">
        <v>43881</v>
      </c>
      <c r="AX438" s="190">
        <v>43881</v>
      </c>
      <c r="AY438" s="190">
        <v>43881</v>
      </c>
      <c r="AZ438" s="190">
        <v>43879</v>
      </c>
      <c r="BA438" t="s">
        <v>2270</v>
      </c>
      <c r="BB438" s="190">
        <v>43882</v>
      </c>
      <c r="BC438" s="190">
        <v>43882</v>
      </c>
      <c r="BD438" s="190">
        <v>43882</v>
      </c>
      <c r="BE438" s="190">
        <v>43880</v>
      </c>
      <c r="BF438" t="s">
        <v>865</v>
      </c>
      <c r="BG438" s="190">
        <v>43886</v>
      </c>
      <c r="BH438" s="190">
        <v>43886</v>
      </c>
      <c r="BI438" s="190">
        <v>43888</v>
      </c>
      <c r="BJ438" s="190">
        <v>43888</v>
      </c>
      <c r="BK438" t="s">
        <v>5855</v>
      </c>
      <c r="BL438">
        <v>43892</v>
      </c>
      <c r="BM438">
        <v>43892</v>
      </c>
      <c r="BN438">
        <v>43893</v>
      </c>
      <c r="BO438">
        <v>43893</v>
      </c>
      <c r="BU438" t="s">
        <v>490</v>
      </c>
      <c r="BV438" s="190">
        <v>43902</v>
      </c>
      <c r="BX438" s="190">
        <v>43902</v>
      </c>
      <c r="BY438" s="190">
        <v>43902</v>
      </c>
      <c r="BZ438" t="s">
        <v>768</v>
      </c>
      <c r="CA438" s="190">
        <v>43894</v>
      </c>
      <c r="CB438" s="190"/>
      <c r="CC438" s="190">
        <v>43894</v>
      </c>
      <c r="CD438" s="190">
        <v>43894</v>
      </c>
      <c r="CF438" s="190"/>
      <c r="CG438" s="190"/>
      <c r="CH438" s="190">
        <v>43906</v>
      </c>
      <c r="CI438" s="190"/>
      <c r="CJ438" t="s">
        <v>887</v>
      </c>
      <c r="CR438" s="190">
        <v>43934</v>
      </c>
      <c r="CT438" t="s">
        <v>865</v>
      </c>
      <c r="CU438" s="190">
        <v>43901</v>
      </c>
      <c r="CW438" s="190">
        <v>43901</v>
      </c>
      <c r="CX438" s="190">
        <v>43900</v>
      </c>
      <c r="CY438" t="s">
        <v>2270</v>
      </c>
      <c r="CZ438" s="190">
        <v>43864</v>
      </c>
      <c r="DA438" s="190">
        <v>43864</v>
      </c>
      <c r="DB438" s="190">
        <v>43868</v>
      </c>
      <c r="DC438" s="190">
        <v>43875</v>
      </c>
      <c r="DI438" t="str">
        <f t="shared" si="6"/>
        <v>Y</v>
      </c>
      <c r="DJ438" t="str">
        <f>_xlfn.IFNA(VLOOKUP(C438,'Order Lookup'!A:C,3,FALSE),"Other")</f>
        <v>ORDER</v>
      </c>
    </row>
    <row r="439" spans="1:114" x14ac:dyDescent="0.35">
      <c r="A439" t="s">
        <v>907</v>
      </c>
      <c r="B439">
        <v>1901263219</v>
      </c>
      <c r="C439" t="s">
        <v>859</v>
      </c>
      <c r="D439" t="s">
        <v>7064</v>
      </c>
      <c r="E439" t="s">
        <v>7065</v>
      </c>
      <c r="F439" t="s">
        <v>2221</v>
      </c>
      <c r="G439" s="190">
        <v>43896</v>
      </c>
      <c r="H439" s="190"/>
      <c r="K439" t="s">
        <v>162</v>
      </c>
      <c r="L439" t="s">
        <v>162</v>
      </c>
      <c r="M439" t="s">
        <v>204</v>
      </c>
      <c r="N439" t="s">
        <v>162</v>
      </c>
      <c r="O439" t="s">
        <v>5055</v>
      </c>
      <c r="P439" t="s">
        <v>2226</v>
      </c>
      <c r="Q439" s="190"/>
      <c r="R439" s="190"/>
      <c r="T439">
        <v>314.97000000000003</v>
      </c>
      <c r="U439">
        <v>0</v>
      </c>
      <c r="V439">
        <v>7.0000000000000007E-2</v>
      </c>
      <c r="W439">
        <v>7.0000000000000007E-2</v>
      </c>
      <c r="X439">
        <v>7.0000000000000007E-2</v>
      </c>
      <c r="Y439">
        <v>0</v>
      </c>
      <c r="AA439">
        <v>0</v>
      </c>
      <c r="AB439">
        <v>0</v>
      </c>
      <c r="AC439">
        <v>0</v>
      </c>
      <c r="AF439">
        <v>0</v>
      </c>
      <c r="AG439">
        <v>164.98</v>
      </c>
      <c r="AH439">
        <v>52.38</v>
      </c>
      <c r="AI439">
        <v>-281.32</v>
      </c>
      <c r="AK439">
        <v>0</v>
      </c>
      <c r="AQ439" t="s">
        <v>5749</v>
      </c>
      <c r="AR439" s="190"/>
      <c r="AS439" s="190"/>
      <c r="AT439" s="190"/>
      <c r="AU439" s="190"/>
      <c r="AV439" t="s">
        <v>887</v>
      </c>
      <c r="AW439" s="190"/>
      <c r="AX439" s="190"/>
      <c r="AY439" s="190"/>
      <c r="AZ439" s="190"/>
      <c r="BB439" s="190"/>
      <c r="BC439" s="190"/>
      <c r="BD439" s="190"/>
      <c r="BE439" s="190"/>
      <c r="BG439" s="190"/>
      <c r="BH439" s="190"/>
      <c r="BI439" s="190"/>
      <c r="BJ439" s="190"/>
      <c r="BU439" t="s">
        <v>490</v>
      </c>
      <c r="BV439" s="190">
        <v>43896</v>
      </c>
      <c r="BX439" s="190">
        <v>43896</v>
      </c>
      <c r="BY439" s="190">
        <v>43896</v>
      </c>
      <c r="CA439" s="190"/>
      <c r="CB439" s="190"/>
      <c r="CC439" s="190"/>
      <c r="CD439" s="190"/>
      <c r="CF439" s="190"/>
      <c r="CG439" s="190"/>
      <c r="CH439" s="190">
        <v>43901</v>
      </c>
      <c r="CI439" s="190"/>
      <c r="CJ439" t="s">
        <v>887</v>
      </c>
      <c r="CR439" s="190">
        <v>43901</v>
      </c>
      <c r="CS439">
        <v>43902</v>
      </c>
      <c r="CT439" t="s">
        <v>5719</v>
      </c>
      <c r="CU439" s="190">
        <v>43896</v>
      </c>
      <c r="CW439" s="190">
        <v>43896</v>
      </c>
      <c r="CX439" s="190">
        <v>43896</v>
      </c>
      <c r="CY439" t="s">
        <v>1351</v>
      </c>
      <c r="CZ439" s="190"/>
      <c r="DA439" s="190"/>
      <c r="DB439" s="190"/>
      <c r="DC439" s="190"/>
      <c r="DI439" t="str">
        <f t="shared" si="6"/>
        <v>Y</v>
      </c>
      <c r="DJ439" t="str">
        <f>_xlfn.IFNA(VLOOKUP(C439,'Order Lookup'!A:C,3,FALSE),"Other")</f>
        <v>Other</v>
      </c>
    </row>
    <row r="440" spans="1:114" x14ac:dyDescent="0.35">
      <c r="A440" t="s">
        <v>920</v>
      </c>
      <c r="B440">
        <v>1902280505</v>
      </c>
      <c r="C440" t="s">
        <v>855</v>
      </c>
      <c r="D440" t="s">
        <v>918</v>
      </c>
      <c r="E440" t="s">
        <v>7062</v>
      </c>
      <c r="F440" t="s">
        <v>2221</v>
      </c>
      <c r="G440" s="190">
        <v>43899</v>
      </c>
      <c r="H440" s="190">
        <v>43914</v>
      </c>
      <c r="K440" t="s">
        <v>162</v>
      </c>
      <c r="L440" t="s">
        <v>309</v>
      </c>
      <c r="M440" t="s">
        <v>204</v>
      </c>
      <c r="N440" t="s">
        <v>162</v>
      </c>
      <c r="O440" t="s">
        <v>5055</v>
      </c>
      <c r="Q440" s="190">
        <v>43900</v>
      </c>
      <c r="R440" s="190">
        <v>43900</v>
      </c>
      <c r="T440">
        <v>1</v>
      </c>
      <c r="U440">
        <v>0</v>
      </c>
      <c r="V440">
        <v>0</v>
      </c>
      <c r="W440">
        <v>1.1399999999999999</v>
      </c>
      <c r="X440">
        <v>1.1399999999999999</v>
      </c>
      <c r="Y440">
        <v>0</v>
      </c>
      <c r="AA440">
        <v>0</v>
      </c>
      <c r="AB440">
        <v>0</v>
      </c>
      <c r="AC440">
        <v>0</v>
      </c>
      <c r="AF440">
        <v>0</v>
      </c>
      <c r="AG440">
        <v>1</v>
      </c>
      <c r="AH440">
        <v>100</v>
      </c>
      <c r="AI440">
        <v>-1936.86</v>
      </c>
      <c r="AK440">
        <v>0</v>
      </c>
      <c r="AQ440" t="s">
        <v>1582</v>
      </c>
      <c r="AV440" t="s">
        <v>887</v>
      </c>
      <c r="BG440" s="190"/>
      <c r="BH440" s="190"/>
      <c r="BI440" s="190"/>
      <c r="BJ440" s="190"/>
      <c r="BL440" s="190"/>
      <c r="BM440" s="190"/>
      <c r="BN440" s="190"/>
      <c r="BO440" s="190"/>
      <c r="BU440" t="s">
        <v>490</v>
      </c>
      <c r="BV440" s="190">
        <v>43900</v>
      </c>
      <c r="BX440" s="190">
        <v>43900</v>
      </c>
      <c r="BY440" s="190">
        <v>43900</v>
      </c>
      <c r="CH440" s="190">
        <v>43903</v>
      </c>
      <c r="CR440" s="190">
        <v>43913</v>
      </c>
      <c r="CS440" s="190">
        <v>43914</v>
      </c>
      <c r="CT440" t="s">
        <v>941</v>
      </c>
      <c r="CU440" s="190">
        <v>43899</v>
      </c>
      <c r="CW440" s="190">
        <v>43899</v>
      </c>
      <c r="CX440" s="190">
        <v>43899</v>
      </c>
      <c r="CY440" t="s">
        <v>2270</v>
      </c>
      <c r="DI440" t="str">
        <f t="shared" si="6"/>
        <v>Y</v>
      </c>
      <c r="DJ440" t="str">
        <f>_xlfn.IFNA(VLOOKUP(C440,'Order Lookup'!A:C,3,FALSE),"Other")</f>
        <v>ORDER</v>
      </c>
    </row>
    <row r="441" spans="1:114" x14ac:dyDescent="0.35">
      <c r="A441" t="s">
        <v>907</v>
      </c>
      <c r="B441">
        <v>1902414302</v>
      </c>
      <c r="C441" t="s">
        <v>859</v>
      </c>
      <c r="D441" t="s">
        <v>906</v>
      </c>
      <c r="E441" t="s">
        <v>6709</v>
      </c>
      <c r="F441" t="s">
        <v>2221</v>
      </c>
      <c r="G441" s="190">
        <v>43885</v>
      </c>
      <c r="H441" s="190">
        <v>43906</v>
      </c>
      <c r="J441" t="s">
        <v>6710</v>
      </c>
      <c r="K441" t="s">
        <v>35</v>
      </c>
      <c r="L441" t="s">
        <v>162</v>
      </c>
      <c r="M441" t="s">
        <v>204</v>
      </c>
      <c r="N441" t="s">
        <v>162</v>
      </c>
      <c r="O441" t="s">
        <v>5048</v>
      </c>
      <c r="P441" t="s">
        <v>2226</v>
      </c>
      <c r="Q441" s="190"/>
      <c r="R441" s="190"/>
      <c r="T441">
        <v>1</v>
      </c>
      <c r="U441">
        <v>0</v>
      </c>
      <c r="V441">
        <v>0</v>
      </c>
      <c r="W441">
        <v>7.0000000000000007E-2</v>
      </c>
      <c r="X441">
        <v>7.0000000000000007E-2</v>
      </c>
      <c r="Y441">
        <v>0</v>
      </c>
      <c r="AA441">
        <v>0</v>
      </c>
      <c r="AB441">
        <v>0</v>
      </c>
      <c r="AC441">
        <v>0</v>
      </c>
      <c r="AF441">
        <v>0</v>
      </c>
      <c r="AG441">
        <v>1</v>
      </c>
      <c r="AH441">
        <v>100</v>
      </c>
      <c r="AI441">
        <v>-124.74</v>
      </c>
      <c r="AK441">
        <v>0</v>
      </c>
      <c r="AQ441" t="s">
        <v>5900</v>
      </c>
      <c r="AV441" t="s">
        <v>887</v>
      </c>
      <c r="BG441" s="190"/>
      <c r="BH441" s="190"/>
      <c r="BI441" s="190"/>
      <c r="BJ441" s="190"/>
      <c r="BU441" t="s">
        <v>490</v>
      </c>
      <c r="BV441" s="190">
        <v>43885</v>
      </c>
      <c r="BX441" s="190">
        <v>43885</v>
      </c>
      <c r="BY441" s="190">
        <v>43885</v>
      </c>
      <c r="CA441" s="190"/>
      <c r="CB441" s="190"/>
      <c r="CC441" s="190"/>
      <c r="CD441" s="190"/>
      <c r="CH441" s="190">
        <v>43888</v>
      </c>
      <c r="CI441" s="190"/>
      <c r="CJ441" t="s">
        <v>887</v>
      </c>
      <c r="CR441" s="190"/>
      <c r="CT441" t="s">
        <v>6631</v>
      </c>
      <c r="CU441" s="190">
        <v>43885</v>
      </c>
      <c r="CW441" s="190">
        <v>43885</v>
      </c>
      <c r="CX441" s="190">
        <v>43885</v>
      </c>
      <c r="CY441" t="s">
        <v>1375</v>
      </c>
      <c r="DI441" t="str">
        <f t="shared" si="6"/>
        <v>Y</v>
      </c>
      <c r="DJ441" t="str">
        <f>_xlfn.IFNA(VLOOKUP(C441,'Order Lookup'!A:C,3,FALSE),"Other")</f>
        <v>Other</v>
      </c>
    </row>
    <row r="442" spans="1:114" x14ac:dyDescent="0.35">
      <c r="A442" t="s">
        <v>920</v>
      </c>
      <c r="B442">
        <v>1902280601</v>
      </c>
      <c r="C442" t="s">
        <v>855</v>
      </c>
      <c r="D442" t="s">
        <v>918</v>
      </c>
      <c r="E442" t="s">
        <v>7066</v>
      </c>
      <c r="F442" t="s">
        <v>2221</v>
      </c>
      <c r="G442" s="190">
        <v>43783</v>
      </c>
      <c r="H442" s="190">
        <v>43924</v>
      </c>
      <c r="K442" t="s">
        <v>162</v>
      </c>
      <c r="L442" t="s">
        <v>162</v>
      </c>
      <c r="M442" t="s">
        <v>204</v>
      </c>
      <c r="N442" t="s">
        <v>162</v>
      </c>
      <c r="O442" t="s">
        <v>5388</v>
      </c>
      <c r="Q442" s="190">
        <v>43886</v>
      </c>
      <c r="R442" s="190">
        <v>43887</v>
      </c>
      <c r="T442">
        <v>316337.45</v>
      </c>
      <c r="U442">
        <v>0</v>
      </c>
      <c r="V442">
        <v>119.37</v>
      </c>
      <c r="W442">
        <v>115.7</v>
      </c>
      <c r="X442">
        <v>115.7</v>
      </c>
      <c r="Y442">
        <v>300.25</v>
      </c>
      <c r="AA442">
        <v>329.02</v>
      </c>
      <c r="AB442">
        <v>3.5</v>
      </c>
      <c r="AC442">
        <v>332.52</v>
      </c>
      <c r="AD442">
        <v>69356.36</v>
      </c>
      <c r="AE442">
        <v>33026.839999999997</v>
      </c>
      <c r="AF442">
        <v>0</v>
      </c>
      <c r="AG442">
        <v>65673.05</v>
      </c>
      <c r="AH442">
        <v>20.76</v>
      </c>
      <c r="AI442">
        <v>0</v>
      </c>
      <c r="AK442">
        <v>0</v>
      </c>
      <c r="AQ442" t="s">
        <v>890</v>
      </c>
      <c r="AR442">
        <v>43853</v>
      </c>
      <c r="AS442">
        <v>43853</v>
      </c>
      <c r="AT442">
        <v>43872</v>
      </c>
      <c r="AU442">
        <v>43864</v>
      </c>
      <c r="AV442" t="s">
        <v>887</v>
      </c>
      <c r="AW442">
        <v>43871</v>
      </c>
      <c r="AX442">
        <v>43871</v>
      </c>
      <c r="AY442">
        <v>43871</v>
      </c>
      <c r="AZ442">
        <v>43871</v>
      </c>
      <c r="BA442" t="s">
        <v>5719</v>
      </c>
      <c r="BD442">
        <v>43915</v>
      </c>
      <c r="BF442" t="s">
        <v>1299</v>
      </c>
      <c r="BG442" s="190">
        <v>43878</v>
      </c>
      <c r="BH442" s="190">
        <v>43878</v>
      </c>
      <c r="BI442" s="190">
        <v>43886</v>
      </c>
      <c r="BJ442" s="190">
        <v>43886</v>
      </c>
      <c r="BK442" t="s">
        <v>1893</v>
      </c>
      <c r="BL442" s="190">
        <v>43888</v>
      </c>
      <c r="BM442" s="190">
        <v>43888</v>
      </c>
      <c r="BN442" s="190">
        <v>43892</v>
      </c>
      <c r="BO442" s="190">
        <v>43892</v>
      </c>
      <c r="BU442" t="s">
        <v>490</v>
      </c>
      <c r="BV442">
        <v>43920</v>
      </c>
      <c r="BX442" s="190">
        <v>43902</v>
      </c>
      <c r="BY442" s="190">
        <v>43901</v>
      </c>
      <c r="BZ442" t="s">
        <v>1299</v>
      </c>
      <c r="CA442">
        <v>43893</v>
      </c>
      <c r="CB442">
        <v>43893</v>
      </c>
      <c r="CC442">
        <v>43893</v>
      </c>
      <c r="CD442">
        <v>43893</v>
      </c>
      <c r="CH442" s="190">
        <v>43906</v>
      </c>
      <c r="CJ442" t="s">
        <v>887</v>
      </c>
      <c r="CR442" s="190">
        <v>43922</v>
      </c>
      <c r="CS442" s="190"/>
      <c r="CT442" t="s">
        <v>1299</v>
      </c>
      <c r="CU442" s="190">
        <v>43901</v>
      </c>
      <c r="CW442" s="190">
        <v>43901</v>
      </c>
      <c r="CX442" s="190">
        <v>43899</v>
      </c>
      <c r="CY442" t="s">
        <v>2270</v>
      </c>
      <c r="CZ442">
        <v>43801</v>
      </c>
      <c r="DA442">
        <v>43801</v>
      </c>
      <c r="DB442">
        <v>43819</v>
      </c>
      <c r="DC442">
        <v>43857</v>
      </c>
      <c r="DI442" t="str">
        <f t="shared" si="6"/>
        <v>Y</v>
      </c>
      <c r="DJ442" t="str">
        <f>_xlfn.IFNA(VLOOKUP(C442,'Order Lookup'!A:C,3,FALSE),"Other")</f>
        <v>ORDER</v>
      </c>
    </row>
    <row r="443" spans="1:114" x14ac:dyDescent="0.35">
      <c r="A443" t="s">
        <v>857</v>
      </c>
      <c r="B443">
        <v>1901871707</v>
      </c>
      <c r="C443" t="s">
        <v>859</v>
      </c>
      <c r="D443" t="s">
        <v>7067</v>
      </c>
      <c r="E443" t="s">
        <v>7068</v>
      </c>
      <c r="F443" t="s">
        <v>2221</v>
      </c>
      <c r="G443" s="190">
        <v>43886</v>
      </c>
      <c r="H443" s="190"/>
      <c r="K443" t="s">
        <v>132</v>
      </c>
      <c r="L443" t="s">
        <v>270</v>
      </c>
      <c r="M443" t="s">
        <v>270</v>
      </c>
      <c r="N443" t="s">
        <v>162</v>
      </c>
      <c r="O443" t="s">
        <v>5050</v>
      </c>
      <c r="P443" t="s">
        <v>2226</v>
      </c>
      <c r="Q443" s="190"/>
      <c r="R443" s="190"/>
      <c r="T443">
        <v>15625.83</v>
      </c>
      <c r="U443">
        <v>0</v>
      </c>
      <c r="V443">
        <v>4.71</v>
      </c>
      <c r="W443">
        <v>4.8899999999999997</v>
      </c>
      <c r="X443">
        <v>4.8899999999999997</v>
      </c>
      <c r="Y443">
        <v>0</v>
      </c>
      <c r="AA443">
        <v>0</v>
      </c>
      <c r="AB443">
        <v>0</v>
      </c>
      <c r="AC443">
        <v>0</v>
      </c>
      <c r="AD443">
        <v>4389</v>
      </c>
      <c r="AE443">
        <v>2090</v>
      </c>
      <c r="AF443">
        <v>0</v>
      </c>
      <c r="AG443">
        <v>4387.7</v>
      </c>
      <c r="AH443">
        <v>28.08</v>
      </c>
      <c r="AI443">
        <v>-9178.44</v>
      </c>
      <c r="AK443">
        <v>0</v>
      </c>
      <c r="AQ443" t="s">
        <v>5798</v>
      </c>
      <c r="AV443" t="s">
        <v>1891</v>
      </c>
      <c r="BF443" t="s">
        <v>5750</v>
      </c>
      <c r="BG443" s="190">
        <v>43885</v>
      </c>
      <c r="BH443" s="190">
        <v>43885</v>
      </c>
      <c r="BI443" s="190">
        <v>43886</v>
      </c>
      <c r="BJ443" s="190">
        <v>43886</v>
      </c>
      <c r="BK443" t="s">
        <v>5701</v>
      </c>
      <c r="BL443" s="190">
        <v>43885</v>
      </c>
      <c r="BM443" s="190">
        <v>43885</v>
      </c>
      <c r="BN443" s="190">
        <v>43886</v>
      </c>
      <c r="BO443" s="190">
        <v>43886</v>
      </c>
      <c r="BU443" t="s">
        <v>490</v>
      </c>
      <c r="BV443">
        <v>43886</v>
      </c>
      <c r="BX443" s="190">
        <v>43886</v>
      </c>
      <c r="BY443" s="190">
        <v>43886</v>
      </c>
      <c r="BZ443" t="s">
        <v>5750</v>
      </c>
      <c r="CA443">
        <v>43885</v>
      </c>
      <c r="CB443">
        <v>43885</v>
      </c>
      <c r="CC443">
        <v>43886</v>
      </c>
      <c r="CD443">
        <v>43886</v>
      </c>
      <c r="CH443" s="190">
        <v>43889</v>
      </c>
      <c r="CJ443" t="s">
        <v>2269</v>
      </c>
      <c r="CR443" s="190">
        <v>43893</v>
      </c>
      <c r="CS443">
        <v>43893</v>
      </c>
      <c r="CT443" t="s">
        <v>5750</v>
      </c>
      <c r="CU443" s="190">
        <v>43886</v>
      </c>
      <c r="CW443" s="190">
        <v>43886</v>
      </c>
      <c r="CX443" s="190">
        <v>43886</v>
      </c>
      <c r="DI443" t="str">
        <f t="shared" si="6"/>
        <v>Y</v>
      </c>
      <c r="DJ443" t="str">
        <f>_xlfn.IFNA(VLOOKUP(C443,'Order Lookup'!A:C,3,FALSE),"Other")</f>
        <v>Other</v>
      </c>
    </row>
    <row r="444" spans="1:114" x14ac:dyDescent="0.35">
      <c r="A444" t="s">
        <v>7058</v>
      </c>
      <c r="B444">
        <v>1901871709</v>
      </c>
      <c r="C444" t="s">
        <v>854</v>
      </c>
      <c r="D444" t="s">
        <v>7067</v>
      </c>
      <c r="E444" t="s">
        <v>7068</v>
      </c>
      <c r="F444" t="s">
        <v>2224</v>
      </c>
      <c r="G444" s="190">
        <v>43888</v>
      </c>
      <c r="H444" s="190"/>
      <c r="K444" t="s">
        <v>132</v>
      </c>
      <c r="L444" t="s">
        <v>270</v>
      </c>
      <c r="M444" t="s">
        <v>270</v>
      </c>
      <c r="N444" t="s">
        <v>162</v>
      </c>
      <c r="O444" t="s">
        <v>5050</v>
      </c>
      <c r="Q444" s="190"/>
      <c r="R444" s="190"/>
      <c r="S444">
        <v>43897</v>
      </c>
      <c r="T444">
        <v>1246.33</v>
      </c>
      <c r="U444">
        <v>1246.33</v>
      </c>
      <c r="V444">
        <v>0.18</v>
      </c>
      <c r="W444">
        <v>0.18</v>
      </c>
      <c r="X444">
        <v>0.18</v>
      </c>
      <c r="Y444">
        <v>0</v>
      </c>
      <c r="AA444">
        <v>0</v>
      </c>
      <c r="AB444">
        <v>0</v>
      </c>
      <c r="AC444">
        <v>0</v>
      </c>
      <c r="AF444">
        <v>0</v>
      </c>
      <c r="AG444">
        <v>652.84</v>
      </c>
      <c r="AH444">
        <v>52.381</v>
      </c>
      <c r="AI444">
        <v>661.01</v>
      </c>
      <c r="AJ444">
        <v>53.036999999999999</v>
      </c>
      <c r="AK444">
        <v>0</v>
      </c>
      <c r="AQ444" t="s">
        <v>5798</v>
      </c>
      <c r="AR444" s="190"/>
      <c r="AS444" s="190"/>
      <c r="AT444" s="190"/>
      <c r="AU444" s="190"/>
      <c r="AV444" t="s">
        <v>1891</v>
      </c>
      <c r="AW444" s="190"/>
      <c r="AX444" s="190"/>
      <c r="AY444" s="190"/>
      <c r="BD444" s="190"/>
      <c r="BE444" s="190"/>
      <c r="BG444" s="190"/>
      <c r="BH444" s="190"/>
      <c r="BI444" s="190"/>
      <c r="BJ444" s="190"/>
      <c r="BL444" s="190"/>
      <c r="BM444" s="190"/>
      <c r="BN444" s="190"/>
      <c r="BO444" s="190"/>
      <c r="BQ444" s="190"/>
      <c r="BR444" s="190"/>
      <c r="BS444" s="190"/>
      <c r="BT444" s="190"/>
      <c r="BU444" t="s">
        <v>490</v>
      </c>
      <c r="BV444" s="190">
        <v>43888</v>
      </c>
      <c r="BX444" s="190">
        <v>43888</v>
      </c>
      <c r="BY444" s="190">
        <v>43888</v>
      </c>
      <c r="CA444" s="190"/>
      <c r="CB444" s="190"/>
      <c r="CC444" s="190"/>
      <c r="CD444" s="190"/>
      <c r="CH444" s="190">
        <v>43892</v>
      </c>
      <c r="CI444" s="190"/>
      <c r="CJ444" t="s">
        <v>2269</v>
      </c>
      <c r="CR444" s="190">
        <v>43893</v>
      </c>
      <c r="CS444" s="190">
        <v>43893</v>
      </c>
      <c r="CT444" t="s">
        <v>5719</v>
      </c>
      <c r="CU444" s="190">
        <v>43888</v>
      </c>
      <c r="CW444" s="190">
        <v>43888</v>
      </c>
      <c r="CX444" s="190">
        <v>43888</v>
      </c>
      <c r="CZ444" s="190"/>
      <c r="DA444" s="190"/>
      <c r="DB444" s="190"/>
      <c r="DC444" s="190"/>
      <c r="DI444" t="str">
        <f t="shared" si="6"/>
        <v>Y</v>
      </c>
      <c r="DJ444" t="str">
        <f>_xlfn.IFNA(VLOOKUP(C444,'Order Lookup'!A:C,3,FALSE),"Other")</f>
        <v>ENPARTS</v>
      </c>
    </row>
    <row r="445" spans="1:114" x14ac:dyDescent="0.35">
      <c r="A445" t="s">
        <v>857</v>
      </c>
      <c r="B445">
        <v>1902304205</v>
      </c>
      <c r="C445" t="s">
        <v>859</v>
      </c>
      <c r="D445" t="s">
        <v>1941</v>
      </c>
      <c r="E445" t="s">
        <v>6711</v>
      </c>
      <c r="F445" t="s">
        <v>2221</v>
      </c>
      <c r="G445" s="190">
        <v>43908</v>
      </c>
      <c r="H445" s="190"/>
      <c r="J445" t="s">
        <v>6531</v>
      </c>
      <c r="L445" t="s">
        <v>270</v>
      </c>
      <c r="M445" t="s">
        <v>270</v>
      </c>
      <c r="N445" t="s">
        <v>162</v>
      </c>
      <c r="O445" t="s">
        <v>5050</v>
      </c>
      <c r="P445" t="s">
        <v>2226</v>
      </c>
      <c r="Q445" s="190"/>
      <c r="R445" s="190"/>
      <c r="T445">
        <v>14.57</v>
      </c>
      <c r="U445">
        <v>0</v>
      </c>
      <c r="V445">
        <v>0</v>
      </c>
      <c r="W445">
        <v>0</v>
      </c>
      <c r="X445">
        <v>0</v>
      </c>
      <c r="Y445">
        <v>0</v>
      </c>
      <c r="AA445">
        <v>0</v>
      </c>
      <c r="AB445">
        <v>0</v>
      </c>
      <c r="AC445">
        <v>0</v>
      </c>
      <c r="AF445">
        <v>0</v>
      </c>
      <c r="AG445">
        <v>7.63</v>
      </c>
      <c r="AH445">
        <v>52.368000000000002</v>
      </c>
      <c r="AI445">
        <v>-13.9</v>
      </c>
      <c r="AK445">
        <v>0</v>
      </c>
      <c r="AQ445" t="s">
        <v>5913</v>
      </c>
      <c r="AV445" t="s">
        <v>1891</v>
      </c>
      <c r="BG445" s="190"/>
      <c r="BH445" s="190"/>
      <c r="BI445" s="190"/>
      <c r="BJ445" s="190"/>
      <c r="BU445" t="s">
        <v>490</v>
      </c>
      <c r="BV445" s="190">
        <v>43909</v>
      </c>
      <c r="BX445" s="190">
        <v>43910</v>
      </c>
      <c r="BY445" s="190">
        <v>43910</v>
      </c>
      <c r="CH445" s="190">
        <v>43915</v>
      </c>
      <c r="CI445" s="190"/>
      <c r="CJ445" t="s">
        <v>2269</v>
      </c>
      <c r="CR445" s="190">
        <v>43915</v>
      </c>
      <c r="CS445">
        <v>43916</v>
      </c>
      <c r="CT445" t="s">
        <v>5719</v>
      </c>
      <c r="CU445" s="190">
        <v>43908</v>
      </c>
      <c r="CW445" s="190">
        <v>43908</v>
      </c>
      <c r="CX445" s="190">
        <v>43908</v>
      </c>
      <c r="DI445" t="str">
        <f t="shared" si="6"/>
        <v>Y</v>
      </c>
      <c r="DJ445" t="str">
        <f>_xlfn.IFNA(VLOOKUP(C445,'Order Lookup'!A:C,3,FALSE),"Other")</f>
        <v>Other</v>
      </c>
    </row>
    <row r="446" spans="1:114" x14ac:dyDescent="0.35">
      <c r="A446" t="s">
        <v>1002</v>
      </c>
      <c r="B446">
        <v>2000439801</v>
      </c>
      <c r="C446" t="s">
        <v>895</v>
      </c>
      <c r="D446" t="s">
        <v>945</v>
      </c>
      <c r="E446" t="s">
        <v>7069</v>
      </c>
      <c r="F446" t="s">
        <v>2221</v>
      </c>
      <c r="G446" s="190">
        <v>43892</v>
      </c>
      <c r="H446" s="190">
        <v>43935</v>
      </c>
      <c r="K446" t="s">
        <v>132</v>
      </c>
      <c r="L446" t="s">
        <v>270</v>
      </c>
      <c r="M446" t="s">
        <v>281</v>
      </c>
      <c r="N446" t="s">
        <v>162</v>
      </c>
      <c r="O446" t="s">
        <v>5044</v>
      </c>
      <c r="Q446" s="190">
        <v>43900</v>
      </c>
      <c r="R446" s="190">
        <v>43901</v>
      </c>
      <c r="T446">
        <v>49452.47</v>
      </c>
      <c r="U446">
        <v>0</v>
      </c>
      <c r="V446">
        <v>20.85</v>
      </c>
      <c r="W446">
        <v>21.22</v>
      </c>
      <c r="X446">
        <v>21.22</v>
      </c>
      <c r="Y446">
        <v>15</v>
      </c>
      <c r="AA446">
        <v>19</v>
      </c>
      <c r="AB446">
        <v>0</v>
      </c>
      <c r="AC446">
        <v>19</v>
      </c>
      <c r="AD446">
        <v>3465</v>
      </c>
      <c r="AE446">
        <v>1650</v>
      </c>
      <c r="AF446">
        <v>0</v>
      </c>
      <c r="AG446">
        <v>8464.4699999999993</v>
      </c>
      <c r="AH446">
        <v>17.116</v>
      </c>
      <c r="AI446">
        <v>0</v>
      </c>
      <c r="AK446">
        <v>17.12</v>
      </c>
      <c r="AQ446" t="s">
        <v>5798</v>
      </c>
      <c r="AR446" s="190">
        <v>43895</v>
      </c>
      <c r="AS446" s="190"/>
      <c r="AT446" s="190">
        <v>43896</v>
      </c>
      <c r="AU446" s="190">
        <v>43896</v>
      </c>
      <c r="AV446" t="s">
        <v>861</v>
      </c>
      <c r="AW446" s="190">
        <v>43895</v>
      </c>
      <c r="AX446">
        <v>43895</v>
      </c>
      <c r="AY446" s="190">
        <v>43895</v>
      </c>
      <c r="AZ446">
        <v>43895</v>
      </c>
      <c r="BF446" t="s">
        <v>1706</v>
      </c>
      <c r="BG446" s="190">
        <v>43900</v>
      </c>
      <c r="BH446" s="190">
        <v>43900</v>
      </c>
      <c r="BI446" s="190">
        <v>43901</v>
      </c>
      <c r="BJ446" s="190">
        <v>43901</v>
      </c>
      <c r="BK446" t="s">
        <v>576</v>
      </c>
      <c r="BL446" s="190">
        <v>43903</v>
      </c>
      <c r="BM446" s="190">
        <v>43903</v>
      </c>
      <c r="BN446" s="190">
        <v>43903</v>
      </c>
      <c r="BO446" s="190"/>
      <c r="BU446" t="s">
        <v>490</v>
      </c>
      <c r="BV446" s="190">
        <v>43910</v>
      </c>
      <c r="BX446" s="190">
        <v>43910</v>
      </c>
      <c r="BY446" s="190">
        <v>43909</v>
      </c>
      <c r="BZ446" t="s">
        <v>1706</v>
      </c>
      <c r="CA446" s="190">
        <v>43909</v>
      </c>
      <c r="CB446" s="190">
        <v>43908</v>
      </c>
      <c r="CC446" s="190">
        <v>43909</v>
      </c>
      <c r="CD446" s="190">
        <v>43908</v>
      </c>
      <c r="CH446" s="190">
        <v>43913</v>
      </c>
      <c r="CJ446" t="s">
        <v>1891</v>
      </c>
      <c r="CR446" s="190">
        <v>43935</v>
      </c>
      <c r="CT446" t="s">
        <v>1706</v>
      </c>
      <c r="CU446" s="190">
        <v>43909</v>
      </c>
      <c r="CW446" s="190">
        <v>43909</v>
      </c>
      <c r="CX446" s="190">
        <v>43908</v>
      </c>
      <c r="CZ446" s="190"/>
      <c r="DA446" s="190"/>
      <c r="DB446" s="190"/>
      <c r="DC446" s="190"/>
      <c r="DI446" t="str">
        <f t="shared" si="6"/>
        <v>Y</v>
      </c>
      <c r="DJ446" t="str">
        <f>_xlfn.IFNA(VLOOKUP(C446,'Order Lookup'!A:C,3,FALSE),"Other")</f>
        <v>ORDER</v>
      </c>
    </row>
    <row r="447" spans="1:114" x14ac:dyDescent="0.35">
      <c r="A447" t="s">
        <v>1937</v>
      </c>
      <c r="B447">
        <v>1902628503</v>
      </c>
      <c r="C447" t="s">
        <v>859</v>
      </c>
      <c r="D447" t="s">
        <v>4022</v>
      </c>
      <c r="E447" t="s">
        <v>6712</v>
      </c>
      <c r="F447" t="s">
        <v>2221</v>
      </c>
      <c r="G447" s="190">
        <v>43900</v>
      </c>
      <c r="H447" s="190"/>
      <c r="J447" t="s">
        <v>6713</v>
      </c>
      <c r="K447" t="s">
        <v>162</v>
      </c>
      <c r="L447" t="s">
        <v>270</v>
      </c>
      <c r="M447" t="s">
        <v>281</v>
      </c>
      <c r="N447" t="s">
        <v>162</v>
      </c>
      <c r="O447" t="s">
        <v>5044</v>
      </c>
      <c r="P447" t="s">
        <v>2226</v>
      </c>
      <c r="Q447" s="190"/>
      <c r="R447" s="190"/>
      <c r="T447">
        <v>127.26</v>
      </c>
      <c r="U447">
        <v>0</v>
      </c>
      <c r="V447">
        <v>0.05</v>
      </c>
      <c r="W447">
        <v>0.05</v>
      </c>
      <c r="X447">
        <v>0.05</v>
      </c>
      <c r="Y447">
        <v>0</v>
      </c>
      <c r="AA447">
        <v>0</v>
      </c>
      <c r="AB447">
        <v>0</v>
      </c>
      <c r="AC447">
        <v>0</v>
      </c>
      <c r="AF447">
        <v>0</v>
      </c>
      <c r="AG447">
        <v>66.66</v>
      </c>
      <c r="AH447">
        <v>52.381</v>
      </c>
      <c r="AI447">
        <v>-85.38</v>
      </c>
      <c r="AK447">
        <v>0</v>
      </c>
      <c r="AQ447" t="s">
        <v>5805</v>
      </c>
      <c r="AV447" t="s">
        <v>1074</v>
      </c>
      <c r="BG447" s="190"/>
      <c r="BH447" s="190"/>
      <c r="BI447" s="190"/>
      <c r="BJ447" s="190"/>
      <c r="BL447" s="190"/>
      <c r="BM447" s="190"/>
      <c r="BN447" s="190"/>
      <c r="BO447" s="190"/>
      <c r="BU447" t="s">
        <v>490</v>
      </c>
      <c r="BV447" s="190">
        <v>43900</v>
      </c>
      <c r="BX447" s="190">
        <v>43900</v>
      </c>
      <c r="BY447" s="190">
        <v>43900</v>
      </c>
      <c r="CA447" s="190"/>
      <c r="CB447" s="190"/>
      <c r="CC447" s="190"/>
      <c r="CD447" s="190"/>
      <c r="CH447" s="190"/>
      <c r="CI447" s="190"/>
      <c r="CJ447" t="s">
        <v>1074</v>
      </c>
      <c r="CR447" s="190">
        <v>43913</v>
      </c>
      <c r="CS447" s="190">
        <v>43915</v>
      </c>
      <c r="CT447" t="s">
        <v>5719</v>
      </c>
      <c r="CU447" s="190">
        <v>43900</v>
      </c>
      <c r="CW447" s="190">
        <v>43900</v>
      </c>
      <c r="CX447" s="190">
        <v>43900</v>
      </c>
      <c r="CY447" t="s">
        <v>1952</v>
      </c>
      <c r="DI447" t="str">
        <f t="shared" si="6"/>
        <v>Y</v>
      </c>
      <c r="DJ447" t="str">
        <f>_xlfn.IFNA(VLOOKUP(C447,'Order Lookup'!A:C,3,FALSE),"Other")</f>
        <v>Other</v>
      </c>
    </row>
    <row r="448" spans="1:114" x14ac:dyDescent="0.35">
      <c r="A448" t="s">
        <v>5720</v>
      </c>
      <c r="B448">
        <v>2000067201</v>
      </c>
      <c r="C448" t="s">
        <v>855</v>
      </c>
      <c r="D448" t="s">
        <v>1950</v>
      </c>
      <c r="E448" t="s">
        <v>7070</v>
      </c>
      <c r="F448" t="s">
        <v>2221</v>
      </c>
      <c r="G448" s="190">
        <v>43861</v>
      </c>
      <c r="H448">
        <v>43936</v>
      </c>
      <c r="J448" t="s">
        <v>7071</v>
      </c>
      <c r="K448" t="s">
        <v>162</v>
      </c>
      <c r="L448" t="s">
        <v>162</v>
      </c>
      <c r="M448" t="s">
        <v>281</v>
      </c>
      <c r="N448" t="s">
        <v>162</v>
      </c>
      <c r="O448" t="s">
        <v>5067</v>
      </c>
      <c r="Q448">
        <v>43871</v>
      </c>
      <c r="R448">
        <v>43872</v>
      </c>
      <c r="T448">
        <v>30219.3</v>
      </c>
      <c r="U448">
        <v>0</v>
      </c>
      <c r="V448">
        <v>5.03</v>
      </c>
      <c r="W448">
        <v>5.55</v>
      </c>
      <c r="X448">
        <v>5.55</v>
      </c>
      <c r="Y448">
        <v>55.13</v>
      </c>
      <c r="AA448">
        <v>27</v>
      </c>
      <c r="AB448">
        <v>0</v>
      </c>
      <c r="AC448">
        <v>27</v>
      </c>
      <c r="AD448">
        <v>12734.22</v>
      </c>
      <c r="AE448">
        <v>6063.92</v>
      </c>
      <c r="AF448">
        <v>0</v>
      </c>
      <c r="AG448">
        <v>13602</v>
      </c>
      <c r="AH448">
        <v>45.011000000000003</v>
      </c>
      <c r="AI448">
        <v>0</v>
      </c>
      <c r="AK448">
        <v>0</v>
      </c>
      <c r="AQ448" t="s">
        <v>7072</v>
      </c>
      <c r="AR448">
        <v>43892</v>
      </c>
      <c r="AS448">
        <v>43892</v>
      </c>
      <c r="AT448">
        <v>43894</v>
      </c>
      <c r="AU448">
        <v>43895</v>
      </c>
      <c r="AV448" t="s">
        <v>1074</v>
      </c>
      <c r="AW448">
        <v>43893</v>
      </c>
      <c r="AX448">
        <v>43894</v>
      </c>
      <c r="AY448">
        <v>43893</v>
      </c>
      <c r="AZ448">
        <v>43895</v>
      </c>
      <c r="BA448" t="s">
        <v>1952</v>
      </c>
      <c r="BB448">
        <v>43895</v>
      </c>
      <c r="BD448">
        <v>43895</v>
      </c>
      <c r="BF448" t="s">
        <v>5794</v>
      </c>
      <c r="BG448">
        <v>43896</v>
      </c>
      <c r="BH448">
        <v>43896</v>
      </c>
      <c r="BI448">
        <v>43901</v>
      </c>
      <c r="BJ448">
        <v>43901</v>
      </c>
      <c r="BK448" t="s">
        <v>538</v>
      </c>
      <c r="BL448">
        <v>43902</v>
      </c>
      <c r="BM448">
        <v>43902</v>
      </c>
      <c r="BN448">
        <v>43903</v>
      </c>
      <c r="BO448">
        <v>43902</v>
      </c>
      <c r="BU448" t="s">
        <v>490</v>
      </c>
      <c r="BV448" s="190">
        <v>43914</v>
      </c>
      <c r="BX448" s="190">
        <v>43914</v>
      </c>
      <c r="BY448" s="190">
        <v>43910</v>
      </c>
      <c r="BZ448" t="s">
        <v>5794</v>
      </c>
      <c r="CA448">
        <v>43913</v>
      </c>
      <c r="CB448">
        <v>43909</v>
      </c>
      <c r="CC448">
        <v>43913</v>
      </c>
      <c r="CD448">
        <v>43909</v>
      </c>
      <c r="CH448">
        <v>43915</v>
      </c>
      <c r="CJ448" t="s">
        <v>1074</v>
      </c>
      <c r="CR448" s="190">
        <v>43936</v>
      </c>
      <c r="CS448" s="190"/>
      <c r="CT448" t="s">
        <v>5794</v>
      </c>
      <c r="CU448" s="190">
        <v>43913</v>
      </c>
      <c r="CW448" s="190">
        <v>43913</v>
      </c>
      <c r="CX448" s="190">
        <v>43909</v>
      </c>
      <c r="CY448" t="s">
        <v>1952</v>
      </c>
      <c r="CZ448">
        <v>43864</v>
      </c>
      <c r="DA448">
        <v>43864</v>
      </c>
      <c r="DB448">
        <v>43871</v>
      </c>
      <c r="DC448">
        <v>43871</v>
      </c>
      <c r="DI448" t="str">
        <f t="shared" si="6"/>
        <v>Y</v>
      </c>
      <c r="DJ448" t="str">
        <f>_xlfn.IFNA(VLOOKUP(C448,'Order Lookup'!A:C,3,FALSE),"Other")</f>
        <v>ORDER</v>
      </c>
    </row>
    <row r="449" spans="1:114" x14ac:dyDescent="0.35">
      <c r="A449" t="s">
        <v>1002</v>
      </c>
      <c r="B449">
        <v>1902483801</v>
      </c>
      <c r="C449" t="s">
        <v>895</v>
      </c>
      <c r="D449" t="s">
        <v>918</v>
      </c>
      <c r="E449" t="s">
        <v>7073</v>
      </c>
      <c r="F449" t="s">
        <v>2221</v>
      </c>
      <c r="G449" s="190">
        <v>43864</v>
      </c>
      <c r="H449" s="190">
        <v>43922</v>
      </c>
      <c r="K449" t="s">
        <v>132</v>
      </c>
      <c r="L449" t="s">
        <v>281</v>
      </c>
      <c r="M449" t="s">
        <v>281</v>
      </c>
      <c r="N449" t="s">
        <v>162</v>
      </c>
      <c r="O449" t="s">
        <v>5067</v>
      </c>
      <c r="Q449">
        <v>43866</v>
      </c>
      <c r="R449">
        <v>43867</v>
      </c>
      <c r="T449">
        <v>41431.15</v>
      </c>
      <c r="U449">
        <v>0</v>
      </c>
      <c r="V449">
        <v>14.08</v>
      </c>
      <c r="W449">
        <v>15.81</v>
      </c>
      <c r="X449">
        <v>15.81</v>
      </c>
      <c r="Y449">
        <v>15</v>
      </c>
      <c r="AA449">
        <v>18</v>
      </c>
      <c r="AB449">
        <v>0</v>
      </c>
      <c r="AC449">
        <v>18</v>
      </c>
      <c r="AD449">
        <v>3465</v>
      </c>
      <c r="AE449">
        <v>1650</v>
      </c>
      <c r="AF449">
        <v>0</v>
      </c>
      <c r="AG449">
        <v>7299.67</v>
      </c>
      <c r="AH449">
        <v>17.619</v>
      </c>
      <c r="AI449">
        <v>-0.05</v>
      </c>
      <c r="AK449">
        <v>17.62</v>
      </c>
      <c r="AQ449" t="s">
        <v>522</v>
      </c>
      <c r="AR449">
        <v>43871</v>
      </c>
      <c r="AS449">
        <v>43871</v>
      </c>
      <c r="AT449">
        <v>43872</v>
      </c>
      <c r="AU449">
        <v>43872</v>
      </c>
      <c r="AV449" t="s">
        <v>5840</v>
      </c>
      <c r="AW449">
        <v>43872</v>
      </c>
      <c r="AX449">
        <v>43872</v>
      </c>
      <c r="AY449">
        <v>43872</v>
      </c>
      <c r="AZ449">
        <v>43872</v>
      </c>
      <c r="BF449" t="s">
        <v>1789</v>
      </c>
      <c r="BG449">
        <v>43875</v>
      </c>
      <c r="BH449">
        <v>43875</v>
      </c>
      <c r="BI449">
        <v>43879</v>
      </c>
      <c r="BJ449">
        <v>43879</v>
      </c>
      <c r="BK449" t="s">
        <v>5793</v>
      </c>
      <c r="BL449">
        <v>43880</v>
      </c>
      <c r="BM449">
        <v>43880</v>
      </c>
      <c r="BN449">
        <v>43880</v>
      </c>
      <c r="BO449">
        <v>43880</v>
      </c>
      <c r="BU449" t="s">
        <v>490</v>
      </c>
      <c r="BV449" s="190">
        <v>43893</v>
      </c>
      <c r="BX449" s="190">
        <v>43893</v>
      </c>
      <c r="BY449" s="190">
        <v>43888</v>
      </c>
      <c r="BZ449" t="s">
        <v>1789</v>
      </c>
      <c r="CA449">
        <v>43885</v>
      </c>
      <c r="CB449">
        <v>43885</v>
      </c>
      <c r="CC449">
        <v>43885</v>
      </c>
      <c r="CD449">
        <v>43885</v>
      </c>
      <c r="CH449" s="190">
        <v>43892</v>
      </c>
      <c r="CJ449" t="s">
        <v>887</v>
      </c>
      <c r="CR449" s="190">
        <v>43911</v>
      </c>
      <c r="CS449" s="190"/>
      <c r="CT449" t="s">
        <v>1789</v>
      </c>
      <c r="CU449" s="190">
        <v>43885</v>
      </c>
      <c r="CW449" s="190">
        <v>43885</v>
      </c>
      <c r="CX449" s="190">
        <v>43885</v>
      </c>
      <c r="DI449" t="str">
        <f t="shared" si="6"/>
        <v>Y</v>
      </c>
      <c r="DJ449" t="str">
        <f>_xlfn.IFNA(VLOOKUP(C449,'Order Lookup'!A:C,3,FALSE),"Other")</f>
        <v>ORDER</v>
      </c>
    </row>
    <row r="450" spans="1:114" x14ac:dyDescent="0.35">
      <c r="A450" t="s">
        <v>857</v>
      </c>
      <c r="B450">
        <v>2000372801</v>
      </c>
      <c r="C450" t="s">
        <v>895</v>
      </c>
      <c r="D450" t="s">
        <v>962</v>
      </c>
      <c r="E450" t="s">
        <v>7074</v>
      </c>
      <c r="F450" t="s">
        <v>2073</v>
      </c>
      <c r="G450" s="190">
        <v>43882</v>
      </c>
      <c r="H450" s="190">
        <v>43966</v>
      </c>
      <c r="J450" t="s">
        <v>7075</v>
      </c>
      <c r="L450" t="s">
        <v>270</v>
      </c>
      <c r="M450" t="s">
        <v>281</v>
      </c>
      <c r="N450" t="s">
        <v>162</v>
      </c>
      <c r="O450" t="s">
        <v>5067</v>
      </c>
      <c r="P450" t="s">
        <v>2254</v>
      </c>
      <c r="Q450">
        <v>43886</v>
      </c>
      <c r="R450">
        <v>43887</v>
      </c>
      <c r="T450">
        <v>55785.4</v>
      </c>
      <c r="U450">
        <v>0</v>
      </c>
      <c r="V450">
        <v>22.01</v>
      </c>
      <c r="W450">
        <v>0</v>
      </c>
      <c r="X450">
        <v>0</v>
      </c>
      <c r="Y450">
        <v>15</v>
      </c>
      <c r="AA450">
        <v>12</v>
      </c>
      <c r="AB450">
        <v>3</v>
      </c>
      <c r="AC450">
        <v>15</v>
      </c>
      <c r="AD450">
        <v>3465</v>
      </c>
      <c r="AE450">
        <v>1650</v>
      </c>
      <c r="AF450">
        <v>0</v>
      </c>
      <c r="AG450">
        <v>9828.39</v>
      </c>
      <c r="AH450">
        <v>17.617999999999999</v>
      </c>
      <c r="AI450">
        <v>0</v>
      </c>
      <c r="AK450">
        <v>0</v>
      </c>
      <c r="AQ450" t="s">
        <v>5805</v>
      </c>
      <c r="AR450">
        <v>43888</v>
      </c>
      <c r="AT450">
        <v>43889</v>
      </c>
      <c r="AU450">
        <v>43889</v>
      </c>
      <c r="AV450" t="s">
        <v>861</v>
      </c>
      <c r="AW450">
        <v>43889</v>
      </c>
      <c r="AX450">
        <v>43888</v>
      </c>
      <c r="AY450">
        <v>43889</v>
      </c>
      <c r="AZ450">
        <v>43889</v>
      </c>
      <c r="BF450" t="s">
        <v>1789</v>
      </c>
      <c r="BG450">
        <v>43896</v>
      </c>
      <c r="BH450">
        <v>43896</v>
      </c>
      <c r="BI450">
        <v>43899</v>
      </c>
      <c r="BJ450">
        <v>43899</v>
      </c>
      <c r="BK450" t="s">
        <v>1693</v>
      </c>
      <c r="BL450">
        <v>43901</v>
      </c>
      <c r="BM450">
        <v>43901</v>
      </c>
      <c r="BN450">
        <v>43901</v>
      </c>
      <c r="BO450">
        <v>43902</v>
      </c>
      <c r="BU450" t="s">
        <v>490</v>
      </c>
      <c r="BV450">
        <v>43935</v>
      </c>
      <c r="BX450">
        <v>43935</v>
      </c>
      <c r="BY450" s="190"/>
      <c r="BZ450" t="s">
        <v>521</v>
      </c>
      <c r="CA450">
        <v>43907</v>
      </c>
      <c r="CB450">
        <v>43907</v>
      </c>
      <c r="CC450">
        <v>43907</v>
      </c>
      <c r="CD450">
        <v>43907</v>
      </c>
      <c r="CH450" s="190"/>
      <c r="CJ450" t="s">
        <v>861</v>
      </c>
      <c r="CR450" s="190">
        <v>43966</v>
      </c>
      <c r="CT450" t="s">
        <v>521</v>
      </c>
      <c r="CU450" s="190">
        <v>43908</v>
      </c>
      <c r="CW450" s="190">
        <v>43908</v>
      </c>
      <c r="CX450" s="190">
        <v>43907</v>
      </c>
      <c r="DI450" t="str">
        <f t="shared" si="6"/>
        <v>Y</v>
      </c>
      <c r="DJ450" t="str">
        <f>_xlfn.IFNA(VLOOKUP(C450,'Order Lookup'!A:C,3,FALSE),"Other")</f>
        <v>ORDER</v>
      </c>
    </row>
    <row r="451" spans="1:114" x14ac:dyDescent="0.35">
      <c r="A451" t="s">
        <v>920</v>
      </c>
      <c r="B451">
        <v>1902648201</v>
      </c>
      <c r="C451" t="s">
        <v>855</v>
      </c>
      <c r="D451" t="s">
        <v>965</v>
      </c>
      <c r="E451" t="s">
        <v>7076</v>
      </c>
      <c r="F451" t="s">
        <v>2221</v>
      </c>
      <c r="G451" s="190">
        <v>43811</v>
      </c>
      <c r="H451" s="190">
        <v>47484</v>
      </c>
      <c r="J451">
        <v>2648</v>
      </c>
      <c r="K451" t="s">
        <v>162</v>
      </c>
      <c r="L451" t="s">
        <v>270</v>
      </c>
      <c r="M451" t="s">
        <v>281</v>
      </c>
      <c r="N451" t="s">
        <v>162</v>
      </c>
      <c r="O451" t="s">
        <v>5053</v>
      </c>
      <c r="Q451" s="190">
        <v>43846</v>
      </c>
      <c r="R451" s="190">
        <v>43847</v>
      </c>
      <c r="T451">
        <v>115482.53</v>
      </c>
      <c r="U451">
        <v>0</v>
      </c>
      <c r="V451">
        <v>34.869999999999997</v>
      </c>
      <c r="W451">
        <v>29</v>
      </c>
      <c r="X451">
        <v>29</v>
      </c>
      <c r="Y451">
        <v>93.28</v>
      </c>
      <c r="AA451">
        <v>140</v>
      </c>
      <c r="AB451">
        <v>2</v>
      </c>
      <c r="AC451">
        <v>142</v>
      </c>
      <c r="AD451">
        <v>21550.01</v>
      </c>
      <c r="AE451">
        <v>10261.91</v>
      </c>
      <c r="AF451">
        <v>0</v>
      </c>
      <c r="AG451">
        <v>6005.6</v>
      </c>
      <c r="AH451">
        <v>5.2</v>
      </c>
      <c r="AI451">
        <v>0.01</v>
      </c>
      <c r="AK451">
        <v>0</v>
      </c>
      <c r="AQ451" t="s">
        <v>5913</v>
      </c>
      <c r="AR451" s="190">
        <v>43850</v>
      </c>
      <c r="AS451" s="190">
        <v>43850</v>
      </c>
      <c r="AT451" s="190">
        <v>43864</v>
      </c>
      <c r="AU451" s="190">
        <v>43866</v>
      </c>
      <c r="AV451" t="s">
        <v>890</v>
      </c>
      <c r="AW451" s="190">
        <v>43861</v>
      </c>
      <c r="AX451" s="190">
        <v>43861</v>
      </c>
      <c r="AY451" s="190">
        <v>43861</v>
      </c>
      <c r="AZ451" s="190">
        <v>43865</v>
      </c>
      <c r="BB451" s="190"/>
      <c r="BC451" s="190"/>
      <c r="BD451" s="190"/>
      <c r="BF451" t="s">
        <v>537</v>
      </c>
      <c r="BG451" s="190">
        <v>43868</v>
      </c>
      <c r="BH451" s="190">
        <v>43868</v>
      </c>
      <c r="BI451" s="190">
        <v>43874</v>
      </c>
      <c r="BJ451" s="190">
        <v>43874</v>
      </c>
      <c r="BK451" t="s">
        <v>534</v>
      </c>
      <c r="BL451" s="190">
        <v>43881</v>
      </c>
      <c r="BM451" s="190">
        <v>43881</v>
      </c>
      <c r="BN451" s="190">
        <v>43882</v>
      </c>
      <c r="BO451" s="190">
        <v>43882</v>
      </c>
      <c r="BQ451" s="190"/>
      <c r="BR451" s="190"/>
      <c r="BS451" s="190"/>
      <c r="BT451" s="190"/>
      <c r="BU451" t="s">
        <v>490</v>
      </c>
      <c r="BV451" s="190">
        <v>43892</v>
      </c>
      <c r="BX451" s="190">
        <v>43892</v>
      </c>
      <c r="BY451" s="190">
        <v>43892</v>
      </c>
      <c r="BZ451" t="s">
        <v>537</v>
      </c>
      <c r="CA451" s="190">
        <v>43889</v>
      </c>
      <c r="CB451" s="190">
        <v>43889</v>
      </c>
      <c r="CC451" s="190">
        <v>43889</v>
      </c>
      <c r="CD451" s="190">
        <v>43889</v>
      </c>
      <c r="CH451" s="190">
        <v>43895</v>
      </c>
      <c r="CJ451" t="s">
        <v>887</v>
      </c>
      <c r="CR451" s="190">
        <v>47484</v>
      </c>
      <c r="CS451" s="190"/>
      <c r="CT451" t="s">
        <v>537</v>
      </c>
      <c r="CU451" s="190">
        <v>43889</v>
      </c>
      <c r="CW451" s="190">
        <v>43889</v>
      </c>
      <c r="CX451" s="190">
        <v>43889</v>
      </c>
      <c r="CY451" t="s">
        <v>2270</v>
      </c>
      <c r="CZ451">
        <v>43836</v>
      </c>
      <c r="DA451">
        <v>43836</v>
      </c>
      <c r="DB451">
        <v>43847</v>
      </c>
      <c r="DC451">
        <v>43850</v>
      </c>
      <c r="DI451" t="str">
        <f t="shared" si="6"/>
        <v>Y</v>
      </c>
      <c r="DJ451" t="str">
        <f>_xlfn.IFNA(VLOOKUP(C451,'Order Lookup'!A:C,3,FALSE),"Other")</f>
        <v>ORDER</v>
      </c>
    </row>
    <row r="452" spans="1:114" x14ac:dyDescent="0.35">
      <c r="A452" t="s">
        <v>920</v>
      </c>
      <c r="B452">
        <v>1902648206</v>
      </c>
      <c r="C452" t="s">
        <v>855</v>
      </c>
      <c r="D452" t="s">
        <v>965</v>
      </c>
      <c r="E452" t="s">
        <v>7076</v>
      </c>
      <c r="F452" t="s">
        <v>2221</v>
      </c>
      <c r="G452" s="190">
        <v>43829</v>
      </c>
      <c r="H452" s="190">
        <v>47484</v>
      </c>
      <c r="J452">
        <v>2648</v>
      </c>
      <c r="K452" t="s">
        <v>162</v>
      </c>
      <c r="L452" t="s">
        <v>270</v>
      </c>
      <c r="M452" t="s">
        <v>281</v>
      </c>
      <c r="N452" t="s">
        <v>162</v>
      </c>
      <c r="O452" t="s">
        <v>5053</v>
      </c>
      <c r="Q452" s="190">
        <v>43846</v>
      </c>
      <c r="R452" s="190">
        <v>43850</v>
      </c>
      <c r="T452">
        <v>27524</v>
      </c>
      <c r="U452">
        <v>0</v>
      </c>
      <c r="V452">
        <v>7.8</v>
      </c>
      <c r="W452">
        <v>7.13</v>
      </c>
      <c r="X452">
        <v>7.13</v>
      </c>
      <c r="Y452">
        <v>0</v>
      </c>
      <c r="AA452">
        <v>0</v>
      </c>
      <c r="AB452">
        <v>0</v>
      </c>
      <c r="AC452">
        <v>0</v>
      </c>
      <c r="AF452">
        <v>0</v>
      </c>
      <c r="AG452">
        <v>14417</v>
      </c>
      <c r="AH452">
        <v>52.38</v>
      </c>
      <c r="AI452">
        <v>0</v>
      </c>
      <c r="AK452">
        <v>0</v>
      </c>
      <c r="AQ452" t="s">
        <v>5913</v>
      </c>
      <c r="AV452" t="s">
        <v>890</v>
      </c>
      <c r="BF452" t="s">
        <v>537</v>
      </c>
      <c r="BG452" s="190">
        <v>43868</v>
      </c>
      <c r="BH452" s="190">
        <v>43868</v>
      </c>
      <c r="BI452" s="190">
        <v>43874</v>
      </c>
      <c r="BJ452" s="190">
        <v>43874</v>
      </c>
      <c r="BK452" t="s">
        <v>537</v>
      </c>
      <c r="BL452" s="190">
        <v>43881</v>
      </c>
      <c r="BM452" s="190">
        <v>43881</v>
      </c>
      <c r="BN452" s="190">
        <v>43882</v>
      </c>
      <c r="BO452" s="190">
        <v>43882</v>
      </c>
      <c r="BQ452" s="190"/>
      <c r="BR452" s="190"/>
      <c r="BS452" s="190"/>
      <c r="BT452" s="190"/>
      <c r="BU452" t="s">
        <v>490</v>
      </c>
      <c r="BV452" s="190">
        <v>43892</v>
      </c>
      <c r="BX452" s="190">
        <v>43892</v>
      </c>
      <c r="BY452" s="190">
        <v>43892</v>
      </c>
      <c r="BZ452" t="s">
        <v>537</v>
      </c>
      <c r="CA452" s="190">
        <v>43889</v>
      </c>
      <c r="CB452">
        <v>43889</v>
      </c>
      <c r="CC452" s="190">
        <v>43889</v>
      </c>
      <c r="CD452">
        <v>43889</v>
      </c>
      <c r="CH452" s="190">
        <v>43895</v>
      </c>
      <c r="CJ452" t="s">
        <v>887</v>
      </c>
      <c r="CR452" s="190">
        <v>47484</v>
      </c>
      <c r="CT452" t="s">
        <v>537</v>
      </c>
      <c r="CU452" s="190">
        <v>43889</v>
      </c>
      <c r="CW452" s="190">
        <v>43889</v>
      </c>
      <c r="CX452" s="190">
        <v>43889</v>
      </c>
      <c r="CY452" t="s">
        <v>2270</v>
      </c>
      <c r="DI452" t="str">
        <f t="shared" si="6"/>
        <v>Y</v>
      </c>
      <c r="DJ452" t="str">
        <f>_xlfn.IFNA(VLOOKUP(C452,'Order Lookup'!A:C,3,FALSE),"Other")</f>
        <v>ORDER</v>
      </c>
    </row>
    <row r="453" spans="1:114" x14ac:dyDescent="0.35">
      <c r="A453" t="s">
        <v>920</v>
      </c>
      <c r="B453">
        <v>1902648205</v>
      </c>
      <c r="C453" t="s">
        <v>855</v>
      </c>
      <c r="D453" t="s">
        <v>965</v>
      </c>
      <c r="E453" t="s">
        <v>7076</v>
      </c>
      <c r="F453" t="s">
        <v>2221</v>
      </c>
      <c r="G453" s="190">
        <v>43829</v>
      </c>
      <c r="H453" s="190">
        <v>47484</v>
      </c>
      <c r="J453">
        <v>2648</v>
      </c>
      <c r="K453" t="s">
        <v>162</v>
      </c>
      <c r="L453" t="s">
        <v>270</v>
      </c>
      <c r="M453" t="s">
        <v>281</v>
      </c>
      <c r="N453" t="s">
        <v>162</v>
      </c>
      <c r="O453" t="s">
        <v>5053</v>
      </c>
      <c r="Q453" s="190">
        <v>43893</v>
      </c>
      <c r="R453" s="190">
        <v>43893</v>
      </c>
      <c r="T453">
        <v>7596</v>
      </c>
      <c r="U453">
        <v>0</v>
      </c>
      <c r="V453">
        <v>0.5</v>
      </c>
      <c r="W453">
        <v>0.42</v>
      </c>
      <c r="X453">
        <v>0.42</v>
      </c>
      <c r="Y453">
        <v>0</v>
      </c>
      <c r="AA453">
        <v>0</v>
      </c>
      <c r="AB453">
        <v>0</v>
      </c>
      <c r="AC453">
        <v>0</v>
      </c>
      <c r="AF453">
        <v>0</v>
      </c>
      <c r="AG453">
        <v>2203</v>
      </c>
      <c r="AH453">
        <v>29.001999999999999</v>
      </c>
      <c r="AI453">
        <v>0</v>
      </c>
      <c r="AK453">
        <v>0</v>
      </c>
      <c r="AQ453" t="s">
        <v>5913</v>
      </c>
      <c r="AR453" s="190"/>
      <c r="AS453" s="190"/>
      <c r="AT453" s="190"/>
      <c r="AU453" s="190"/>
      <c r="AV453" t="s">
        <v>890</v>
      </c>
      <c r="AW453" s="190"/>
      <c r="AX453" s="190"/>
      <c r="AY453" s="190"/>
      <c r="AZ453" s="190"/>
      <c r="BB453" s="190"/>
      <c r="BC453" s="190"/>
      <c r="BD453" s="190"/>
      <c r="BE453" s="190"/>
      <c r="BF453" t="s">
        <v>589</v>
      </c>
      <c r="BG453" s="190">
        <v>43893</v>
      </c>
      <c r="BH453" s="190">
        <v>43893</v>
      </c>
      <c r="BI453" s="190">
        <v>43893</v>
      </c>
      <c r="BJ453" s="190">
        <v>43893</v>
      </c>
      <c r="BL453" s="190"/>
      <c r="BM453" s="190"/>
      <c r="BN453" s="190"/>
      <c r="BO453" s="190"/>
      <c r="BU453" t="s">
        <v>490</v>
      </c>
      <c r="BV453" s="190">
        <v>43895</v>
      </c>
      <c r="BX453" s="190">
        <v>43895</v>
      </c>
      <c r="BY453" s="190">
        <v>43893</v>
      </c>
      <c r="BZ453" t="s">
        <v>589</v>
      </c>
      <c r="CA453" s="190">
        <v>43893</v>
      </c>
      <c r="CB453" s="190">
        <v>43893</v>
      </c>
      <c r="CC453" s="190">
        <v>43893</v>
      </c>
      <c r="CD453">
        <v>43893</v>
      </c>
      <c r="CH453" s="190">
        <v>43896</v>
      </c>
      <c r="CJ453" t="s">
        <v>887</v>
      </c>
      <c r="CR453" s="190">
        <v>43922</v>
      </c>
      <c r="CT453" t="s">
        <v>589</v>
      </c>
      <c r="CU453" s="190">
        <v>43894</v>
      </c>
      <c r="CW453" s="190">
        <v>43894</v>
      </c>
      <c r="CX453" s="190">
        <v>43893</v>
      </c>
      <c r="CY453" t="s">
        <v>2270</v>
      </c>
      <c r="CZ453" s="190"/>
      <c r="DA453" s="190"/>
      <c r="DB453" s="190"/>
      <c r="DC453" s="190"/>
      <c r="DI453" t="str">
        <f t="shared" si="6"/>
        <v>Y</v>
      </c>
      <c r="DJ453" t="str">
        <f>_xlfn.IFNA(VLOOKUP(C453,'Order Lookup'!A:C,3,FALSE),"Other")</f>
        <v>ORDER</v>
      </c>
    </row>
    <row r="454" spans="1:114" x14ac:dyDescent="0.35">
      <c r="A454" t="s">
        <v>1937</v>
      </c>
      <c r="B454">
        <v>1901613206</v>
      </c>
      <c r="C454" t="s">
        <v>859</v>
      </c>
      <c r="D454" t="s">
        <v>1903</v>
      </c>
      <c r="E454" t="s">
        <v>7077</v>
      </c>
      <c r="F454" t="s">
        <v>2221</v>
      </c>
      <c r="G454" s="190">
        <v>43896</v>
      </c>
      <c r="H454" s="190"/>
      <c r="K454" t="s">
        <v>162</v>
      </c>
      <c r="L454" t="s">
        <v>162</v>
      </c>
      <c r="M454" t="s">
        <v>281</v>
      </c>
      <c r="N454" t="s">
        <v>162</v>
      </c>
      <c r="O454" t="s">
        <v>5053</v>
      </c>
      <c r="P454" t="s">
        <v>2226</v>
      </c>
      <c r="S454" s="190"/>
      <c r="T454">
        <v>1086.78</v>
      </c>
      <c r="U454">
        <v>0</v>
      </c>
      <c r="V454">
        <v>0.14000000000000001</v>
      </c>
      <c r="W454">
        <v>0.14000000000000001</v>
      </c>
      <c r="X454">
        <v>0.14000000000000001</v>
      </c>
      <c r="Y454">
        <v>0</v>
      </c>
      <c r="AA454">
        <v>0</v>
      </c>
      <c r="AB454">
        <v>0</v>
      </c>
      <c r="AC454">
        <v>0</v>
      </c>
      <c r="AF454">
        <v>0</v>
      </c>
      <c r="AG454">
        <v>569.26</v>
      </c>
      <c r="AH454">
        <v>52.38</v>
      </c>
      <c r="AI454">
        <v>-503.29</v>
      </c>
      <c r="AK454">
        <v>0</v>
      </c>
      <c r="AQ454" t="s">
        <v>890</v>
      </c>
      <c r="AV454" t="s">
        <v>887</v>
      </c>
      <c r="BU454" t="s">
        <v>490</v>
      </c>
      <c r="BV454" s="190">
        <v>43896</v>
      </c>
      <c r="BX454" s="190">
        <v>43896</v>
      </c>
      <c r="BY454" s="190">
        <v>43896</v>
      </c>
      <c r="CH454" s="190"/>
      <c r="CJ454" t="s">
        <v>887</v>
      </c>
      <c r="CR454" s="190">
        <v>43901</v>
      </c>
      <c r="CS454" s="190">
        <v>43901</v>
      </c>
      <c r="CT454" t="s">
        <v>5719</v>
      </c>
      <c r="CU454" s="190">
        <v>43896</v>
      </c>
      <c r="CW454" s="190">
        <v>43896</v>
      </c>
      <c r="CX454" s="190">
        <v>43896</v>
      </c>
      <c r="CY454" t="s">
        <v>1952</v>
      </c>
      <c r="DI454" t="str">
        <f t="shared" si="6"/>
        <v>Y</v>
      </c>
      <c r="DJ454" t="str">
        <f>_xlfn.IFNA(VLOOKUP(C454,'Order Lookup'!A:C,3,FALSE),"Other")</f>
        <v>Other</v>
      </c>
    </row>
    <row r="455" spans="1:114" x14ac:dyDescent="0.35">
      <c r="A455" t="s">
        <v>1002</v>
      </c>
      <c r="B455">
        <v>2000336901</v>
      </c>
      <c r="C455" t="s">
        <v>895</v>
      </c>
      <c r="D455" t="s">
        <v>936</v>
      </c>
      <c r="E455" t="s">
        <v>7078</v>
      </c>
      <c r="F455" t="s">
        <v>2221</v>
      </c>
      <c r="G455" s="190">
        <v>43901</v>
      </c>
      <c r="H455" s="190">
        <v>43941</v>
      </c>
      <c r="K455" t="s">
        <v>132</v>
      </c>
      <c r="L455" t="s">
        <v>270</v>
      </c>
      <c r="M455" t="s">
        <v>281</v>
      </c>
      <c r="N455" t="s">
        <v>162</v>
      </c>
      <c r="O455" t="s">
        <v>5053</v>
      </c>
      <c r="Q455">
        <v>43903</v>
      </c>
      <c r="R455">
        <v>43906</v>
      </c>
      <c r="T455">
        <v>60655.74</v>
      </c>
      <c r="U455">
        <v>0</v>
      </c>
      <c r="V455">
        <v>21.61</v>
      </c>
      <c r="W455">
        <v>21.82</v>
      </c>
      <c r="X455">
        <v>21.82</v>
      </c>
      <c r="Y455">
        <v>40</v>
      </c>
      <c r="AA455">
        <v>9.5</v>
      </c>
      <c r="AB455">
        <v>0</v>
      </c>
      <c r="AC455">
        <v>9.5</v>
      </c>
      <c r="AD455">
        <v>4389</v>
      </c>
      <c r="AE455">
        <v>2090</v>
      </c>
      <c r="AF455">
        <v>0</v>
      </c>
      <c r="AG455">
        <v>9006.27</v>
      </c>
      <c r="AH455">
        <v>14.848000000000001</v>
      </c>
      <c r="AI455">
        <v>0</v>
      </c>
      <c r="AK455">
        <v>14.85</v>
      </c>
      <c r="AQ455" t="s">
        <v>5916</v>
      </c>
      <c r="AR455">
        <v>43908</v>
      </c>
      <c r="AS455">
        <v>43908</v>
      </c>
      <c r="AT455">
        <v>43909</v>
      </c>
      <c r="AU455">
        <v>43908</v>
      </c>
      <c r="AV455" t="s">
        <v>587</v>
      </c>
      <c r="AW455">
        <v>43908</v>
      </c>
      <c r="AX455">
        <v>43908</v>
      </c>
      <c r="AY455">
        <v>43908</v>
      </c>
      <c r="AZ455">
        <v>43908</v>
      </c>
      <c r="BF455" t="s">
        <v>534</v>
      </c>
      <c r="BG455">
        <v>43913</v>
      </c>
      <c r="BH455">
        <v>43913</v>
      </c>
      <c r="BI455">
        <v>43913</v>
      </c>
      <c r="BJ455">
        <v>43913</v>
      </c>
      <c r="BU455" t="s">
        <v>490</v>
      </c>
      <c r="BV455" s="190">
        <v>43917</v>
      </c>
      <c r="BX455" s="190">
        <v>43917</v>
      </c>
      <c r="BY455" s="190">
        <v>43915</v>
      </c>
      <c r="BZ455" t="s">
        <v>534</v>
      </c>
      <c r="CA455">
        <v>43915</v>
      </c>
      <c r="CB455">
        <v>43915</v>
      </c>
      <c r="CC455">
        <v>43915</v>
      </c>
      <c r="CD455">
        <v>43915</v>
      </c>
      <c r="CH455" s="190">
        <v>43920</v>
      </c>
      <c r="CJ455" t="s">
        <v>587</v>
      </c>
      <c r="CR455" s="190">
        <v>43938</v>
      </c>
      <c r="CS455" s="190"/>
      <c r="CT455" t="s">
        <v>534</v>
      </c>
      <c r="CU455" s="190">
        <v>43916</v>
      </c>
      <c r="CW455" s="190">
        <v>43916</v>
      </c>
      <c r="CX455" s="190">
        <v>43915</v>
      </c>
      <c r="DI455" t="str">
        <f t="shared" si="6"/>
        <v>Y</v>
      </c>
      <c r="DJ455" t="str">
        <f>_xlfn.IFNA(VLOOKUP(C455,'Order Lookup'!A:C,3,FALSE),"Other")</f>
        <v>ORDER</v>
      </c>
    </row>
    <row r="456" spans="1:114" x14ac:dyDescent="0.35">
      <c r="A456" t="s">
        <v>907</v>
      </c>
      <c r="B456">
        <v>1901608409</v>
      </c>
      <c r="C456" t="s">
        <v>855</v>
      </c>
      <c r="D456" t="s">
        <v>906</v>
      </c>
      <c r="E456" t="s">
        <v>6533</v>
      </c>
      <c r="F456" t="s">
        <v>2221</v>
      </c>
      <c r="G456" s="190">
        <v>43908</v>
      </c>
      <c r="H456" s="190"/>
      <c r="J456" t="s">
        <v>6534</v>
      </c>
      <c r="K456" t="s">
        <v>162</v>
      </c>
      <c r="L456" t="s">
        <v>162</v>
      </c>
      <c r="M456" t="s">
        <v>281</v>
      </c>
      <c r="N456" t="s">
        <v>162</v>
      </c>
      <c r="O456" t="s">
        <v>5053</v>
      </c>
      <c r="Q456">
        <v>43909</v>
      </c>
      <c r="R456">
        <v>43909</v>
      </c>
      <c r="T456">
        <v>75</v>
      </c>
      <c r="U456">
        <v>0</v>
      </c>
      <c r="V456">
        <v>0</v>
      </c>
      <c r="W456">
        <v>0.01</v>
      </c>
      <c r="X456">
        <v>0.01</v>
      </c>
      <c r="Y456">
        <v>0</v>
      </c>
      <c r="AA456">
        <v>0</v>
      </c>
      <c r="AB456">
        <v>0</v>
      </c>
      <c r="AC456">
        <v>0</v>
      </c>
      <c r="AF456">
        <v>0</v>
      </c>
      <c r="AG456">
        <v>38</v>
      </c>
      <c r="AH456">
        <v>50.667000000000002</v>
      </c>
      <c r="AI456">
        <v>0</v>
      </c>
      <c r="AK456">
        <v>0</v>
      </c>
      <c r="AQ456" t="s">
        <v>890</v>
      </c>
      <c r="AV456" t="s">
        <v>956</v>
      </c>
      <c r="BF456" t="s">
        <v>907</v>
      </c>
      <c r="BG456">
        <v>43908</v>
      </c>
      <c r="BH456">
        <v>43908</v>
      </c>
      <c r="BI456">
        <v>43908</v>
      </c>
      <c r="BJ456">
        <v>43908</v>
      </c>
      <c r="BU456" t="s">
        <v>490</v>
      </c>
      <c r="BV456" s="190"/>
      <c r="BX456" s="190">
        <v>43910</v>
      </c>
      <c r="BY456" s="190">
        <v>43910</v>
      </c>
      <c r="CH456" s="190">
        <v>43915</v>
      </c>
      <c r="CJ456" t="s">
        <v>887</v>
      </c>
      <c r="CR456" s="190">
        <v>43924</v>
      </c>
      <c r="CS456" s="190"/>
      <c r="CT456" t="s">
        <v>907</v>
      </c>
      <c r="CU456" s="190">
        <v>43908</v>
      </c>
      <c r="CW456" s="190">
        <v>43908</v>
      </c>
      <c r="CX456" s="190">
        <v>43908</v>
      </c>
      <c r="CY456" t="s">
        <v>1909</v>
      </c>
      <c r="DI456" t="str">
        <f t="shared" si="6"/>
        <v>Y</v>
      </c>
      <c r="DJ456" t="str">
        <f>_xlfn.IFNA(VLOOKUP(C456,'Order Lookup'!A:C,3,FALSE),"Other")</f>
        <v>ORDER</v>
      </c>
    </row>
    <row r="457" spans="1:114" x14ac:dyDescent="0.35">
      <c r="A457" t="s">
        <v>7058</v>
      </c>
      <c r="B457">
        <v>1902328801</v>
      </c>
      <c r="C457" t="s">
        <v>855</v>
      </c>
      <c r="D457" t="s">
        <v>1361</v>
      </c>
      <c r="E457" t="s">
        <v>7079</v>
      </c>
      <c r="F457" t="s">
        <v>2221</v>
      </c>
      <c r="G457" s="190">
        <v>43769</v>
      </c>
      <c r="H457">
        <v>43920</v>
      </c>
      <c r="K457" t="s">
        <v>162</v>
      </c>
      <c r="L457" t="s">
        <v>162</v>
      </c>
      <c r="M457" t="s">
        <v>309</v>
      </c>
      <c r="N457" t="s">
        <v>162</v>
      </c>
      <c r="O457" t="s">
        <v>5053</v>
      </c>
      <c r="Q457">
        <v>43857</v>
      </c>
      <c r="R457">
        <v>43858</v>
      </c>
      <c r="S457" s="190"/>
      <c r="T457">
        <v>267587.31</v>
      </c>
      <c r="U457">
        <v>0</v>
      </c>
      <c r="V457">
        <v>86.68</v>
      </c>
      <c r="W457">
        <v>79.77</v>
      </c>
      <c r="X457">
        <v>79.77</v>
      </c>
      <c r="Y457">
        <v>373.71</v>
      </c>
      <c r="AA457">
        <v>312.12</v>
      </c>
      <c r="AB457">
        <v>14</v>
      </c>
      <c r="AC457">
        <v>326.12</v>
      </c>
      <c r="AD457">
        <v>86323.9</v>
      </c>
      <c r="AE457">
        <v>41106.620000000003</v>
      </c>
      <c r="AF457">
        <v>0</v>
      </c>
      <c r="AG457">
        <v>68861.17</v>
      </c>
      <c r="AH457">
        <v>25.734000000000002</v>
      </c>
      <c r="AI457">
        <v>53610.33</v>
      </c>
      <c r="AK457">
        <v>0</v>
      </c>
      <c r="AQ457" t="s">
        <v>890</v>
      </c>
      <c r="AR457">
        <v>43832</v>
      </c>
      <c r="AS457">
        <v>43832</v>
      </c>
      <c r="AT457">
        <v>43850</v>
      </c>
      <c r="AU457">
        <v>43850</v>
      </c>
      <c r="AV457" t="s">
        <v>887</v>
      </c>
      <c r="AW457">
        <v>43846</v>
      </c>
      <c r="AX457">
        <v>43846</v>
      </c>
      <c r="AY457">
        <v>43847</v>
      </c>
      <c r="AZ457">
        <v>43850</v>
      </c>
      <c r="BA457" t="s">
        <v>1603</v>
      </c>
      <c r="BB457">
        <v>43851</v>
      </c>
      <c r="BC457">
        <v>43851</v>
      </c>
      <c r="BD457">
        <v>43852</v>
      </c>
      <c r="BE457">
        <v>43777</v>
      </c>
      <c r="BF457" t="s">
        <v>5782</v>
      </c>
      <c r="BG457">
        <v>43860</v>
      </c>
      <c r="BH457">
        <v>43860</v>
      </c>
      <c r="BI457">
        <v>43872</v>
      </c>
      <c r="BJ457">
        <v>43872</v>
      </c>
      <c r="BK457" t="s">
        <v>7080</v>
      </c>
      <c r="BL457">
        <v>43873</v>
      </c>
      <c r="BM457">
        <v>43875</v>
      </c>
      <c r="BN457">
        <v>43882</v>
      </c>
      <c r="BU457" t="s">
        <v>490</v>
      </c>
      <c r="BV457" s="190">
        <v>43896</v>
      </c>
      <c r="BX457" s="190">
        <v>43896</v>
      </c>
      <c r="BY457" s="190">
        <v>43895</v>
      </c>
      <c r="BZ457" t="s">
        <v>2293</v>
      </c>
      <c r="CA457">
        <v>43892</v>
      </c>
      <c r="CB457">
        <v>43892</v>
      </c>
      <c r="CC457">
        <v>43892</v>
      </c>
      <c r="CD457">
        <v>43892</v>
      </c>
      <c r="CH457">
        <v>43899</v>
      </c>
      <c r="CJ457" t="s">
        <v>887</v>
      </c>
      <c r="CM457">
        <v>43853</v>
      </c>
      <c r="CN457">
        <v>43850</v>
      </c>
      <c r="CR457" s="190">
        <v>43917</v>
      </c>
      <c r="CS457" s="190">
        <v>43917</v>
      </c>
      <c r="CT457" t="s">
        <v>5782</v>
      </c>
      <c r="CU457" s="190">
        <v>43895</v>
      </c>
      <c r="CW457" s="190">
        <v>43895</v>
      </c>
      <c r="CX457" s="190">
        <v>43894</v>
      </c>
      <c r="CY457" t="s">
        <v>1563</v>
      </c>
      <c r="CZ457">
        <v>43801</v>
      </c>
      <c r="DA457">
        <v>43801</v>
      </c>
      <c r="DB457">
        <v>43817</v>
      </c>
      <c r="DC457">
        <v>43817</v>
      </c>
      <c r="DI457" t="str">
        <f t="shared" si="6"/>
        <v>Y</v>
      </c>
      <c r="DJ457" t="str">
        <f>_xlfn.IFNA(VLOOKUP(C457,'Order Lookup'!A:C,3,FALSE),"Other")</f>
        <v>ORDER</v>
      </c>
    </row>
    <row r="458" spans="1:114" x14ac:dyDescent="0.35">
      <c r="A458" t="s">
        <v>920</v>
      </c>
      <c r="B458">
        <v>2000085505</v>
      </c>
      <c r="C458" t="s">
        <v>855</v>
      </c>
      <c r="D458" t="s">
        <v>938</v>
      </c>
      <c r="E458" t="s">
        <v>7081</v>
      </c>
      <c r="F458" t="s">
        <v>2221</v>
      </c>
      <c r="G458" s="190">
        <v>43894</v>
      </c>
      <c r="H458">
        <v>43931</v>
      </c>
      <c r="K458" t="s">
        <v>162</v>
      </c>
      <c r="L458" t="s">
        <v>338</v>
      </c>
      <c r="M458" t="s">
        <v>309</v>
      </c>
      <c r="N458" t="s">
        <v>162</v>
      </c>
      <c r="O458" t="s">
        <v>5053</v>
      </c>
      <c r="Q458">
        <v>43901</v>
      </c>
      <c r="R458">
        <v>43902</v>
      </c>
      <c r="T458">
        <v>9342.32</v>
      </c>
      <c r="U458">
        <v>0</v>
      </c>
      <c r="V458">
        <v>4.34</v>
      </c>
      <c r="W458">
        <v>6.7</v>
      </c>
      <c r="X458">
        <v>6.7</v>
      </c>
      <c r="Y458">
        <v>0</v>
      </c>
      <c r="AA458">
        <v>0</v>
      </c>
      <c r="AB458">
        <v>0</v>
      </c>
      <c r="AC458">
        <v>0</v>
      </c>
      <c r="AF458">
        <v>0</v>
      </c>
      <c r="AG458">
        <v>1112.21</v>
      </c>
      <c r="AH458">
        <v>11.904999999999999</v>
      </c>
      <c r="AI458">
        <v>0</v>
      </c>
      <c r="AK458">
        <v>0</v>
      </c>
      <c r="AQ458" t="s">
        <v>6547</v>
      </c>
      <c r="AV458" t="s">
        <v>887</v>
      </c>
      <c r="BF458" t="s">
        <v>2293</v>
      </c>
      <c r="BG458" s="190">
        <v>43895</v>
      </c>
      <c r="BH458">
        <v>43895</v>
      </c>
      <c r="BI458" s="190">
        <v>43899</v>
      </c>
      <c r="BJ458">
        <v>43899</v>
      </c>
      <c r="BK458" t="s">
        <v>1969</v>
      </c>
      <c r="BL458">
        <v>43900</v>
      </c>
      <c r="BM458">
        <v>43900</v>
      </c>
      <c r="BN458">
        <v>43901</v>
      </c>
      <c r="BU458" t="s">
        <v>490</v>
      </c>
      <c r="BV458" s="190">
        <v>43909</v>
      </c>
      <c r="BX458" s="190">
        <v>43909</v>
      </c>
      <c r="BY458" s="190">
        <v>43908</v>
      </c>
      <c r="BZ458" t="s">
        <v>2293</v>
      </c>
      <c r="CA458">
        <v>43907</v>
      </c>
      <c r="CB458">
        <v>43902</v>
      </c>
      <c r="CC458">
        <v>43907</v>
      </c>
      <c r="CD458">
        <v>43907</v>
      </c>
      <c r="CH458" s="190">
        <v>43913</v>
      </c>
      <c r="CJ458" t="s">
        <v>887</v>
      </c>
      <c r="CR458" s="190">
        <v>43930</v>
      </c>
      <c r="CS458" s="190"/>
      <c r="CT458" t="s">
        <v>2293</v>
      </c>
      <c r="CU458" s="190">
        <v>43908</v>
      </c>
      <c r="CW458" s="190">
        <v>43908</v>
      </c>
      <c r="CX458" s="190">
        <v>43908</v>
      </c>
      <c r="CY458" t="s">
        <v>1952</v>
      </c>
      <c r="DI458" t="str">
        <f t="shared" si="6"/>
        <v>Y</v>
      </c>
      <c r="DJ458" t="str">
        <f>_xlfn.IFNA(VLOOKUP(C458,'Order Lookup'!A:C,3,FALSE),"Other")</f>
        <v>ORDER</v>
      </c>
    </row>
    <row r="459" spans="1:114" x14ac:dyDescent="0.35">
      <c r="A459" t="s">
        <v>891</v>
      </c>
      <c r="B459">
        <v>1901612305</v>
      </c>
      <c r="C459" t="s">
        <v>854</v>
      </c>
      <c r="D459" t="s">
        <v>6714</v>
      </c>
      <c r="E459" t="s">
        <v>7082</v>
      </c>
      <c r="F459" t="s">
        <v>2221</v>
      </c>
      <c r="G459" s="190">
        <v>43896</v>
      </c>
      <c r="H459" s="190"/>
      <c r="K459" t="s">
        <v>162</v>
      </c>
      <c r="L459" t="s">
        <v>162</v>
      </c>
      <c r="M459" t="s">
        <v>309</v>
      </c>
      <c r="N459" t="s">
        <v>162</v>
      </c>
      <c r="O459" t="s">
        <v>5053</v>
      </c>
      <c r="Q459" s="190"/>
      <c r="R459" s="190"/>
      <c r="S459" s="190"/>
      <c r="T459">
        <v>7443.2</v>
      </c>
      <c r="U459">
        <v>0</v>
      </c>
      <c r="V459">
        <v>1.24</v>
      </c>
      <c r="W459">
        <v>1.25</v>
      </c>
      <c r="X459">
        <v>1.25</v>
      </c>
      <c r="Y459">
        <v>0</v>
      </c>
      <c r="AA459">
        <v>0</v>
      </c>
      <c r="AB459">
        <v>0</v>
      </c>
      <c r="AC459">
        <v>0</v>
      </c>
      <c r="AF459">
        <v>0</v>
      </c>
      <c r="AG459">
        <v>3880.73</v>
      </c>
      <c r="AH459">
        <v>52.137999999999998</v>
      </c>
      <c r="AI459">
        <v>0</v>
      </c>
      <c r="AK459">
        <v>0</v>
      </c>
      <c r="AQ459" t="s">
        <v>5748</v>
      </c>
      <c r="AR459" s="190"/>
      <c r="AS459" s="190"/>
      <c r="AT459" s="190"/>
      <c r="AU459" s="190"/>
      <c r="AV459" t="s">
        <v>887</v>
      </c>
      <c r="AW459" s="190"/>
      <c r="AX459" s="190"/>
      <c r="AY459" s="190"/>
      <c r="AZ459" s="190"/>
      <c r="BB459" s="190"/>
      <c r="BC459" s="190"/>
      <c r="BD459" s="190"/>
      <c r="BE459" s="190"/>
      <c r="BG459" s="190"/>
      <c r="BH459" s="190"/>
      <c r="BI459" s="190"/>
      <c r="BJ459" s="190"/>
      <c r="BL459" s="190"/>
      <c r="BM459" s="190"/>
      <c r="BN459" s="190"/>
      <c r="BO459" s="190"/>
      <c r="BU459" t="s">
        <v>490</v>
      </c>
      <c r="BV459" s="190">
        <v>43896</v>
      </c>
      <c r="BX459" s="190">
        <v>43896</v>
      </c>
      <c r="BY459" s="190">
        <v>43896</v>
      </c>
      <c r="CA459" s="190"/>
      <c r="CB459" s="190"/>
      <c r="CC459" s="190"/>
      <c r="CD459" s="190"/>
      <c r="CH459" s="190">
        <v>43901</v>
      </c>
      <c r="CJ459" t="s">
        <v>887</v>
      </c>
      <c r="CM459" s="190"/>
      <c r="CN459" s="190"/>
      <c r="CR459" s="190">
        <v>43922</v>
      </c>
      <c r="CS459" s="190"/>
      <c r="CT459" t="s">
        <v>5719</v>
      </c>
      <c r="CU459" s="190">
        <v>43896</v>
      </c>
      <c r="CW459" s="190">
        <v>43896</v>
      </c>
      <c r="CX459" s="190">
        <v>43896</v>
      </c>
      <c r="CY459" t="s">
        <v>1563</v>
      </c>
      <c r="CZ459" s="190"/>
      <c r="DA459" s="190"/>
      <c r="DB459" s="190"/>
      <c r="DC459" s="190"/>
      <c r="DI459" t="str">
        <f t="shared" si="6"/>
        <v>Y</v>
      </c>
      <c r="DJ459" t="str">
        <f>_xlfn.IFNA(VLOOKUP(C459,'Order Lookup'!A:C,3,FALSE),"Other")</f>
        <v>ENPARTS</v>
      </c>
    </row>
    <row r="460" spans="1:114" x14ac:dyDescent="0.35">
      <c r="A460" t="s">
        <v>1937</v>
      </c>
      <c r="B460">
        <v>1902519301</v>
      </c>
      <c r="C460" t="s">
        <v>855</v>
      </c>
      <c r="D460" t="s">
        <v>894</v>
      </c>
      <c r="E460" t="s">
        <v>7083</v>
      </c>
      <c r="F460" t="s">
        <v>2221</v>
      </c>
      <c r="G460" s="190">
        <v>43791</v>
      </c>
      <c r="H460" s="190">
        <v>43920</v>
      </c>
      <c r="J460">
        <v>79269</v>
      </c>
      <c r="K460" t="s">
        <v>162</v>
      </c>
      <c r="L460" t="s">
        <v>338</v>
      </c>
      <c r="M460" t="s">
        <v>309</v>
      </c>
      <c r="N460" t="s">
        <v>162</v>
      </c>
      <c r="O460" t="s">
        <v>5055</v>
      </c>
      <c r="Q460" s="190">
        <v>43826</v>
      </c>
      <c r="R460" s="190">
        <v>43826</v>
      </c>
      <c r="T460">
        <v>630200.34</v>
      </c>
      <c r="U460">
        <v>0</v>
      </c>
      <c r="V460">
        <v>304.89</v>
      </c>
      <c r="W460">
        <v>307.35000000000002</v>
      </c>
      <c r="X460">
        <v>307.35000000000002</v>
      </c>
      <c r="Y460">
        <v>245.56</v>
      </c>
      <c r="AA460">
        <v>360.43</v>
      </c>
      <c r="AB460">
        <v>17</v>
      </c>
      <c r="AC460">
        <v>377.43</v>
      </c>
      <c r="AD460">
        <v>56725.17</v>
      </c>
      <c r="AE460">
        <v>27011.98</v>
      </c>
      <c r="AF460">
        <v>0</v>
      </c>
      <c r="AG460">
        <v>77479.45</v>
      </c>
      <c r="AH460">
        <v>12.294</v>
      </c>
      <c r="AI460">
        <v>55592.71</v>
      </c>
      <c r="AK460">
        <v>0</v>
      </c>
      <c r="AQ460" t="s">
        <v>6547</v>
      </c>
      <c r="AR460" s="190">
        <v>43829</v>
      </c>
      <c r="AS460" s="190">
        <v>43829</v>
      </c>
      <c r="AT460" s="190">
        <v>43850</v>
      </c>
      <c r="AU460" s="190">
        <v>43850</v>
      </c>
      <c r="AV460" t="s">
        <v>887</v>
      </c>
      <c r="AW460" s="190">
        <v>43850</v>
      </c>
      <c r="AX460" s="190">
        <v>43850</v>
      </c>
      <c r="AY460" s="190">
        <v>43851</v>
      </c>
      <c r="AZ460" s="190">
        <v>43850</v>
      </c>
      <c r="BA460" t="s">
        <v>6547</v>
      </c>
      <c r="BB460" s="190">
        <v>43840</v>
      </c>
      <c r="BC460">
        <v>43840</v>
      </c>
      <c r="BD460" s="190">
        <v>43840</v>
      </c>
      <c r="BE460" s="190">
        <v>43839</v>
      </c>
      <c r="BF460" t="s">
        <v>744</v>
      </c>
      <c r="BG460" s="190">
        <v>43866</v>
      </c>
      <c r="BH460" s="190">
        <v>43866</v>
      </c>
      <c r="BI460" s="190">
        <v>43881</v>
      </c>
      <c r="BJ460" s="190">
        <v>43878</v>
      </c>
      <c r="BK460" t="s">
        <v>1028</v>
      </c>
      <c r="BL460" s="190">
        <v>43882</v>
      </c>
      <c r="BM460" s="190">
        <v>43882</v>
      </c>
      <c r="BN460" s="190">
        <v>43882</v>
      </c>
      <c r="BO460" s="190">
        <v>43882</v>
      </c>
      <c r="BU460" t="s">
        <v>490</v>
      </c>
      <c r="BV460" s="190">
        <v>43899</v>
      </c>
      <c r="BX460" s="190">
        <v>43899</v>
      </c>
      <c r="BY460" s="190">
        <v>43894</v>
      </c>
      <c r="BZ460" t="s">
        <v>1028</v>
      </c>
      <c r="CA460" s="190">
        <v>43895</v>
      </c>
      <c r="CB460" s="190">
        <v>43894</v>
      </c>
      <c r="CC460" s="190">
        <v>43895</v>
      </c>
      <c r="CD460" s="190">
        <v>43894</v>
      </c>
      <c r="CH460" s="190">
        <v>43899</v>
      </c>
      <c r="CJ460" t="s">
        <v>887</v>
      </c>
      <c r="CM460" s="190">
        <v>43853</v>
      </c>
      <c r="CN460">
        <v>43850</v>
      </c>
      <c r="CR460" s="190">
        <v>43906</v>
      </c>
      <c r="CS460" s="190">
        <v>43917</v>
      </c>
      <c r="CT460" t="s">
        <v>1028</v>
      </c>
      <c r="CU460" s="190">
        <v>43896</v>
      </c>
      <c r="CW460" s="190">
        <v>43896</v>
      </c>
      <c r="CX460" s="190">
        <v>43894</v>
      </c>
      <c r="CY460" t="s">
        <v>1909</v>
      </c>
      <c r="CZ460" s="190">
        <v>43808</v>
      </c>
      <c r="DA460" s="190">
        <v>43808</v>
      </c>
      <c r="DB460" s="190">
        <v>43819</v>
      </c>
      <c r="DC460" s="190">
        <v>43819</v>
      </c>
      <c r="DI460" t="str">
        <f t="shared" si="6"/>
        <v>Y</v>
      </c>
      <c r="DJ460" t="str">
        <f>_xlfn.IFNA(VLOOKUP(C460,'Order Lookup'!A:C,3,FALSE),"Other")</f>
        <v>ORDER</v>
      </c>
    </row>
    <row r="461" spans="1:114" x14ac:dyDescent="0.35">
      <c r="A461" t="s">
        <v>891</v>
      </c>
      <c r="B461">
        <v>1901805607</v>
      </c>
      <c r="C461" t="s">
        <v>854</v>
      </c>
      <c r="D461" t="s">
        <v>6714</v>
      </c>
      <c r="E461" t="s">
        <v>6715</v>
      </c>
      <c r="F461" t="s">
        <v>2221</v>
      </c>
      <c r="G461" s="190">
        <v>43896</v>
      </c>
      <c r="H461" s="190"/>
      <c r="K461" t="s">
        <v>162</v>
      </c>
      <c r="L461" t="s">
        <v>338</v>
      </c>
      <c r="M461" t="s">
        <v>309</v>
      </c>
      <c r="N461" t="s">
        <v>162</v>
      </c>
      <c r="O461" t="s">
        <v>5055</v>
      </c>
      <c r="Q461" s="190"/>
      <c r="R461" s="190"/>
      <c r="T461">
        <v>3164.79</v>
      </c>
      <c r="U461">
        <v>0</v>
      </c>
      <c r="V461">
        <v>0.51</v>
      </c>
      <c r="W461">
        <v>0.55000000000000004</v>
      </c>
      <c r="X461">
        <v>0.55000000000000004</v>
      </c>
      <c r="Y461">
        <v>0</v>
      </c>
      <c r="AA461">
        <v>0</v>
      </c>
      <c r="AB461">
        <v>0</v>
      </c>
      <c r="AC461">
        <v>0</v>
      </c>
      <c r="AF461">
        <v>0</v>
      </c>
      <c r="AG461">
        <v>1497.04</v>
      </c>
      <c r="AH461">
        <v>47.302999999999997</v>
      </c>
      <c r="AI461">
        <v>0</v>
      </c>
      <c r="AK461">
        <v>0</v>
      </c>
      <c r="AQ461" t="s">
        <v>6547</v>
      </c>
      <c r="AV461" t="s">
        <v>2243</v>
      </c>
      <c r="BG461" s="190"/>
      <c r="BH461" s="190"/>
      <c r="BI461" s="190"/>
      <c r="BJ461" s="190"/>
      <c r="BL461" s="190"/>
      <c r="BM461" s="190"/>
      <c r="BN461" s="190"/>
      <c r="BO461" s="190"/>
      <c r="BU461" t="s">
        <v>490</v>
      </c>
      <c r="BV461" s="190">
        <v>43896</v>
      </c>
      <c r="BX461" s="190">
        <v>43896</v>
      </c>
      <c r="BY461">
        <v>43896</v>
      </c>
      <c r="CH461">
        <v>43901</v>
      </c>
      <c r="CJ461" t="s">
        <v>2243</v>
      </c>
      <c r="CR461" s="190">
        <v>43922</v>
      </c>
      <c r="CT461" t="s">
        <v>5719</v>
      </c>
      <c r="CU461" s="190">
        <v>43896</v>
      </c>
      <c r="CW461" s="190">
        <v>43896</v>
      </c>
      <c r="CX461" s="190">
        <v>43896</v>
      </c>
      <c r="CY461" t="s">
        <v>1952</v>
      </c>
      <c r="DI461" t="str">
        <f t="shared" si="6"/>
        <v>Y</v>
      </c>
      <c r="DJ461" t="str">
        <f>_xlfn.IFNA(VLOOKUP(C461,'Order Lookup'!A:C,3,FALSE),"Other")</f>
        <v>ENPARTS</v>
      </c>
    </row>
    <row r="462" spans="1:114" x14ac:dyDescent="0.35">
      <c r="A462" t="s">
        <v>920</v>
      </c>
      <c r="B462">
        <v>1901042224</v>
      </c>
      <c r="C462" t="s">
        <v>859</v>
      </c>
      <c r="D462" t="s">
        <v>7042</v>
      </c>
      <c r="E462" t="s">
        <v>7084</v>
      </c>
      <c r="F462" t="s">
        <v>2221</v>
      </c>
      <c r="G462" s="190">
        <v>43906</v>
      </c>
      <c r="H462" s="190"/>
      <c r="J462">
        <v>19123</v>
      </c>
      <c r="K462" t="s">
        <v>162</v>
      </c>
      <c r="L462" t="s">
        <v>162</v>
      </c>
      <c r="M462" t="s">
        <v>309</v>
      </c>
      <c r="N462" t="s">
        <v>162</v>
      </c>
      <c r="O462" t="s">
        <v>5048</v>
      </c>
      <c r="P462" t="s">
        <v>2226</v>
      </c>
      <c r="Q462" s="190"/>
      <c r="R462" s="190"/>
      <c r="T462">
        <v>16533.16</v>
      </c>
      <c r="U462">
        <v>0</v>
      </c>
      <c r="V462">
        <v>4.12</v>
      </c>
      <c r="W462">
        <v>1.24</v>
      </c>
      <c r="X462">
        <v>1.24</v>
      </c>
      <c r="Y462">
        <v>0</v>
      </c>
      <c r="AA462">
        <v>0</v>
      </c>
      <c r="AB462">
        <v>0</v>
      </c>
      <c r="AC462">
        <v>0</v>
      </c>
      <c r="AF462">
        <v>0</v>
      </c>
      <c r="AG462">
        <v>8660.23</v>
      </c>
      <c r="AH462">
        <v>52.381</v>
      </c>
      <c r="AI462">
        <v>-2607.36</v>
      </c>
      <c r="AK462">
        <v>0</v>
      </c>
      <c r="AQ462" t="s">
        <v>1074</v>
      </c>
      <c r="AV462" t="s">
        <v>887</v>
      </c>
      <c r="BG462" s="190"/>
      <c r="BH462" s="190"/>
      <c r="BI462" s="190"/>
      <c r="BJ462" s="190"/>
      <c r="BL462" s="190"/>
      <c r="BM462" s="190"/>
      <c r="BN462" s="190"/>
      <c r="BO462" s="190"/>
      <c r="BU462" t="s">
        <v>490</v>
      </c>
      <c r="BV462" s="190">
        <v>43906</v>
      </c>
      <c r="BX462" s="190">
        <v>43906</v>
      </c>
      <c r="BY462" s="190">
        <v>43906</v>
      </c>
      <c r="BZ462" t="s">
        <v>5719</v>
      </c>
      <c r="CA462">
        <v>43906</v>
      </c>
      <c r="CB462">
        <v>43906</v>
      </c>
      <c r="CC462">
        <v>43906</v>
      </c>
      <c r="CD462">
        <v>43906</v>
      </c>
      <c r="CH462" s="190">
        <v>43909</v>
      </c>
      <c r="CJ462" t="s">
        <v>1074</v>
      </c>
      <c r="CR462" s="190">
        <v>43913</v>
      </c>
      <c r="CS462">
        <v>43913</v>
      </c>
      <c r="CT462" t="s">
        <v>5719</v>
      </c>
      <c r="CU462" s="190">
        <v>43906</v>
      </c>
      <c r="CW462" s="190">
        <v>43906</v>
      </c>
      <c r="CX462" s="190">
        <v>43906</v>
      </c>
      <c r="CY462" t="s">
        <v>2270</v>
      </c>
      <c r="DI462" t="str">
        <f t="shared" si="6"/>
        <v>Y</v>
      </c>
      <c r="DJ462" t="str">
        <f>_xlfn.IFNA(VLOOKUP(C462,'Order Lookup'!A:C,3,FALSE),"Other")</f>
        <v>Other</v>
      </c>
    </row>
    <row r="463" spans="1:114" x14ac:dyDescent="0.35">
      <c r="A463" t="s">
        <v>891</v>
      </c>
      <c r="B463">
        <v>1901371007</v>
      </c>
      <c r="C463" t="s">
        <v>859</v>
      </c>
      <c r="D463" t="s">
        <v>1354</v>
      </c>
      <c r="E463" t="s">
        <v>7085</v>
      </c>
      <c r="F463" t="s">
        <v>2221</v>
      </c>
      <c r="G463" s="190">
        <v>43915</v>
      </c>
      <c r="H463" s="190"/>
      <c r="J463">
        <v>2917</v>
      </c>
      <c r="K463" t="s">
        <v>162</v>
      </c>
      <c r="L463" t="s">
        <v>162</v>
      </c>
      <c r="M463" t="s">
        <v>338</v>
      </c>
      <c r="N463" t="s">
        <v>162</v>
      </c>
      <c r="O463" t="s">
        <v>5746</v>
      </c>
      <c r="P463" t="s">
        <v>2226</v>
      </c>
      <c r="Q463" s="190"/>
      <c r="R463" s="190"/>
      <c r="T463">
        <v>448.18</v>
      </c>
      <c r="U463">
        <v>0</v>
      </c>
      <c r="V463">
        <v>0.06</v>
      </c>
      <c r="W463">
        <v>7.0000000000000007E-2</v>
      </c>
      <c r="X463">
        <v>7.0000000000000007E-2</v>
      </c>
      <c r="Y463">
        <v>0</v>
      </c>
      <c r="AA463">
        <v>0</v>
      </c>
      <c r="AB463">
        <v>0</v>
      </c>
      <c r="AC463">
        <v>0</v>
      </c>
      <c r="AF463">
        <v>0</v>
      </c>
      <c r="AG463">
        <v>234.76</v>
      </c>
      <c r="AH463">
        <v>52.381</v>
      </c>
      <c r="AI463">
        <v>0</v>
      </c>
      <c r="AK463">
        <v>0</v>
      </c>
      <c r="AQ463" t="s">
        <v>5900</v>
      </c>
      <c r="AV463" t="s">
        <v>887</v>
      </c>
      <c r="BG463" s="190"/>
      <c r="BH463" s="190"/>
      <c r="BI463" s="190"/>
      <c r="BJ463" s="190"/>
      <c r="BL463" s="190"/>
      <c r="BM463" s="190"/>
      <c r="BN463" s="190"/>
      <c r="BO463" s="190"/>
      <c r="BU463" t="s">
        <v>490</v>
      </c>
      <c r="BV463" s="190">
        <v>43915</v>
      </c>
      <c r="BX463" s="190">
        <v>43915</v>
      </c>
      <c r="BY463" s="190">
        <v>43915</v>
      </c>
      <c r="CH463" s="190">
        <v>43920</v>
      </c>
      <c r="CJ463" t="s">
        <v>887</v>
      </c>
      <c r="CR463" s="190">
        <v>43920</v>
      </c>
      <c r="CT463" t="s">
        <v>5719</v>
      </c>
      <c r="CU463" s="190">
        <v>43915</v>
      </c>
      <c r="CW463" s="190">
        <v>43915</v>
      </c>
      <c r="CX463" s="190">
        <v>43915</v>
      </c>
      <c r="CY463" t="s">
        <v>884</v>
      </c>
      <c r="DI463" t="str">
        <f t="shared" si="6"/>
        <v>Y</v>
      </c>
      <c r="DJ463" t="str">
        <f>_xlfn.IFNA(VLOOKUP(C463,'Order Lookup'!A:C,3,FALSE),"Other")</f>
        <v>Other</v>
      </c>
    </row>
    <row r="464" spans="1:114" x14ac:dyDescent="0.35">
      <c r="A464" t="s">
        <v>1937</v>
      </c>
      <c r="B464">
        <v>1902574501</v>
      </c>
      <c r="C464" t="s">
        <v>855</v>
      </c>
      <c r="D464" t="s">
        <v>4022</v>
      </c>
      <c r="E464" t="s">
        <v>7086</v>
      </c>
      <c r="F464" t="s">
        <v>2221</v>
      </c>
      <c r="G464" s="190">
        <v>43811</v>
      </c>
      <c r="H464" s="190">
        <v>43913</v>
      </c>
      <c r="J464" t="s">
        <v>7087</v>
      </c>
      <c r="K464" t="s">
        <v>162</v>
      </c>
      <c r="L464" t="s">
        <v>281</v>
      </c>
      <c r="M464" t="s">
        <v>343</v>
      </c>
      <c r="N464" t="s">
        <v>162</v>
      </c>
      <c r="O464" t="s">
        <v>5044</v>
      </c>
      <c r="Q464" s="190">
        <v>43829</v>
      </c>
      <c r="R464" s="190">
        <v>43830</v>
      </c>
      <c r="T464">
        <v>362183.49</v>
      </c>
      <c r="U464">
        <v>37000</v>
      </c>
      <c r="V464">
        <v>146.91</v>
      </c>
      <c r="W464">
        <v>145.94999999999999</v>
      </c>
      <c r="X464">
        <v>145.94999999999999</v>
      </c>
      <c r="Y464">
        <v>258.42</v>
      </c>
      <c r="AA464">
        <v>261.75</v>
      </c>
      <c r="AB464">
        <v>1</v>
      </c>
      <c r="AC464">
        <v>262.75</v>
      </c>
      <c r="AD464">
        <v>59696.01</v>
      </c>
      <c r="AE464">
        <v>28426.67</v>
      </c>
      <c r="AF464">
        <v>0</v>
      </c>
      <c r="AG464">
        <v>85411.839999999997</v>
      </c>
      <c r="AH464">
        <v>23.582000000000001</v>
      </c>
      <c r="AI464">
        <v>117387.32</v>
      </c>
      <c r="AJ464">
        <v>317.26299999999998</v>
      </c>
      <c r="AK464">
        <v>0</v>
      </c>
      <c r="AQ464" t="s">
        <v>533</v>
      </c>
      <c r="AR464">
        <v>43843</v>
      </c>
      <c r="AS464">
        <v>43843</v>
      </c>
      <c r="AT464">
        <v>43859</v>
      </c>
      <c r="AU464">
        <v>43861</v>
      </c>
      <c r="AV464" t="s">
        <v>887</v>
      </c>
      <c r="AW464">
        <v>43857</v>
      </c>
      <c r="AX464">
        <v>43855</v>
      </c>
      <c r="AY464">
        <v>43858</v>
      </c>
      <c r="AZ464">
        <v>43855</v>
      </c>
      <c r="BF464" t="s">
        <v>7088</v>
      </c>
      <c r="BG464" s="190">
        <v>43860</v>
      </c>
      <c r="BH464" s="190">
        <v>43860</v>
      </c>
      <c r="BI464" s="190">
        <v>43874</v>
      </c>
      <c r="BJ464" s="190">
        <v>43874</v>
      </c>
      <c r="BK464" t="s">
        <v>6694</v>
      </c>
      <c r="BL464" s="190">
        <v>43878</v>
      </c>
      <c r="BM464" s="190">
        <v>43878</v>
      </c>
      <c r="BN464" s="190">
        <v>43889</v>
      </c>
      <c r="BO464" s="190"/>
      <c r="BU464" t="s">
        <v>490</v>
      </c>
      <c r="BV464" s="190">
        <v>43896</v>
      </c>
      <c r="BX464" s="190">
        <v>43896</v>
      </c>
      <c r="BY464" s="190">
        <v>43895</v>
      </c>
      <c r="BZ464" t="s">
        <v>5782</v>
      </c>
      <c r="CA464">
        <v>43921</v>
      </c>
      <c r="CB464">
        <v>43921</v>
      </c>
      <c r="CC464">
        <v>43921</v>
      </c>
      <c r="CH464" s="190">
        <v>43899</v>
      </c>
      <c r="CJ464" t="s">
        <v>887</v>
      </c>
      <c r="CR464" s="190">
        <v>43906</v>
      </c>
      <c r="CS464">
        <v>43913</v>
      </c>
      <c r="CT464" t="s">
        <v>6694</v>
      </c>
      <c r="CU464" s="190">
        <v>43895</v>
      </c>
      <c r="CW464" s="190">
        <v>43895</v>
      </c>
      <c r="CX464" s="190">
        <v>43895</v>
      </c>
      <c r="CY464" t="s">
        <v>1952</v>
      </c>
      <c r="CZ464">
        <v>43825</v>
      </c>
      <c r="DA464">
        <v>43825</v>
      </c>
      <c r="DB464">
        <v>43838</v>
      </c>
      <c r="DC464">
        <v>43836</v>
      </c>
      <c r="DI464" t="str">
        <f t="shared" si="6"/>
        <v>Y</v>
      </c>
      <c r="DJ464" t="str">
        <f>_xlfn.IFNA(VLOOKUP(C464,'Order Lookup'!A:C,3,FALSE),"Other")</f>
        <v>ORDER</v>
      </c>
    </row>
    <row r="465" spans="1:114" x14ac:dyDescent="0.35">
      <c r="A465" t="s">
        <v>920</v>
      </c>
      <c r="B465">
        <v>1902306904</v>
      </c>
      <c r="C465" t="s">
        <v>855</v>
      </c>
      <c r="D465" t="s">
        <v>965</v>
      </c>
      <c r="E465" t="s">
        <v>6716</v>
      </c>
      <c r="F465" t="s">
        <v>2221</v>
      </c>
      <c r="G465" s="190">
        <v>43844</v>
      </c>
      <c r="H465" s="190">
        <v>47484</v>
      </c>
      <c r="J465">
        <v>3592</v>
      </c>
      <c r="K465" t="s">
        <v>162</v>
      </c>
      <c r="L465" t="s">
        <v>162</v>
      </c>
      <c r="M465" t="s">
        <v>343</v>
      </c>
      <c r="N465" t="s">
        <v>162</v>
      </c>
      <c r="O465" t="s">
        <v>5044</v>
      </c>
      <c r="Q465" s="190">
        <v>43887</v>
      </c>
      <c r="R465" s="190">
        <v>43888</v>
      </c>
      <c r="T465">
        <v>27086.43</v>
      </c>
      <c r="U465">
        <v>0</v>
      </c>
      <c r="V465">
        <v>5.61</v>
      </c>
      <c r="W465">
        <v>5.97</v>
      </c>
      <c r="X465">
        <v>5.97</v>
      </c>
      <c r="Y465">
        <v>0</v>
      </c>
      <c r="AA465">
        <v>0</v>
      </c>
      <c r="AB465">
        <v>0</v>
      </c>
      <c r="AC465">
        <v>0</v>
      </c>
      <c r="AF465">
        <v>0</v>
      </c>
      <c r="AG465">
        <v>14186.22</v>
      </c>
      <c r="AH465">
        <v>52.374000000000002</v>
      </c>
      <c r="AI465">
        <v>1841.93</v>
      </c>
      <c r="AK465">
        <v>0</v>
      </c>
      <c r="AQ465" t="s">
        <v>5900</v>
      </c>
      <c r="AV465" t="s">
        <v>887</v>
      </c>
      <c r="BF465" t="s">
        <v>6717</v>
      </c>
      <c r="BG465" s="190">
        <v>43880</v>
      </c>
      <c r="BH465" s="190">
        <v>43880</v>
      </c>
      <c r="BI465" s="190">
        <v>43882</v>
      </c>
      <c r="BJ465" s="190">
        <v>43882</v>
      </c>
      <c r="BK465" t="s">
        <v>1059</v>
      </c>
      <c r="BL465" s="190">
        <v>43886</v>
      </c>
      <c r="BM465" s="190">
        <v>43887</v>
      </c>
      <c r="BN465" s="190">
        <v>43893</v>
      </c>
      <c r="BO465" s="190">
        <v>43894</v>
      </c>
      <c r="BU465" t="s">
        <v>490</v>
      </c>
      <c r="BV465" s="190">
        <v>43879</v>
      </c>
      <c r="BX465" s="190">
        <v>43902</v>
      </c>
      <c r="BY465">
        <v>43902</v>
      </c>
      <c r="CH465">
        <v>43906</v>
      </c>
      <c r="CJ465" t="s">
        <v>887</v>
      </c>
      <c r="CR465" s="190">
        <v>43916</v>
      </c>
      <c r="CS465">
        <v>43917</v>
      </c>
      <c r="CT465" t="s">
        <v>1059</v>
      </c>
      <c r="CU465" s="190">
        <v>43901</v>
      </c>
      <c r="CW465" s="190">
        <v>43901</v>
      </c>
      <c r="CX465" s="190">
        <v>43901</v>
      </c>
      <c r="CY465" t="s">
        <v>1351</v>
      </c>
      <c r="DI465" t="str">
        <f t="shared" si="6"/>
        <v>Y</v>
      </c>
      <c r="DJ465" t="str">
        <f>_xlfn.IFNA(VLOOKUP(C465,'Order Lookup'!A:C,3,FALSE),"Other")</f>
        <v>ORDER</v>
      </c>
    </row>
    <row r="466" spans="1:114" x14ac:dyDescent="0.35">
      <c r="A466" t="s">
        <v>891</v>
      </c>
      <c r="B466">
        <v>1902035701</v>
      </c>
      <c r="C466" t="s">
        <v>855</v>
      </c>
      <c r="D466" t="s">
        <v>892</v>
      </c>
      <c r="E466" t="s">
        <v>7089</v>
      </c>
      <c r="F466" t="s">
        <v>2221</v>
      </c>
      <c r="G466" s="190">
        <v>43728</v>
      </c>
      <c r="H466">
        <v>43936</v>
      </c>
      <c r="K466" t="s">
        <v>162</v>
      </c>
      <c r="L466" t="s">
        <v>162</v>
      </c>
      <c r="M466" t="s">
        <v>343</v>
      </c>
      <c r="N466" t="s">
        <v>162</v>
      </c>
      <c r="O466" t="s">
        <v>5053</v>
      </c>
      <c r="Q466">
        <v>43780</v>
      </c>
      <c r="R466">
        <v>43781</v>
      </c>
      <c r="T466">
        <v>98956.61</v>
      </c>
      <c r="U466">
        <v>0</v>
      </c>
      <c r="V466">
        <v>16.95</v>
      </c>
      <c r="W466">
        <v>15.84</v>
      </c>
      <c r="X466">
        <v>15.84</v>
      </c>
      <c r="Y466">
        <v>195.21</v>
      </c>
      <c r="AA466">
        <v>243.68</v>
      </c>
      <c r="AB466">
        <v>0</v>
      </c>
      <c r="AC466">
        <v>243.68</v>
      </c>
      <c r="AD466">
        <v>50343.199999999997</v>
      </c>
      <c r="AE466">
        <v>21472.95</v>
      </c>
      <c r="AF466">
        <v>0</v>
      </c>
      <c r="AG466">
        <v>46669.18</v>
      </c>
      <c r="AH466">
        <v>47.161000000000001</v>
      </c>
      <c r="AI466">
        <v>0</v>
      </c>
      <c r="AK466">
        <v>0</v>
      </c>
      <c r="AQ466" t="s">
        <v>5748</v>
      </c>
      <c r="AR466">
        <v>43773</v>
      </c>
      <c r="AS466">
        <v>43773</v>
      </c>
      <c r="AT466">
        <v>43777</v>
      </c>
      <c r="AU466">
        <v>43777</v>
      </c>
      <c r="AV466" t="s">
        <v>887</v>
      </c>
      <c r="AW466">
        <v>43776</v>
      </c>
      <c r="AX466">
        <v>43776</v>
      </c>
      <c r="AY466">
        <v>43776</v>
      </c>
      <c r="AZ466">
        <v>43776</v>
      </c>
      <c r="BA466" t="s">
        <v>5806</v>
      </c>
      <c r="BB466">
        <v>43780</v>
      </c>
      <c r="BD466">
        <v>43781</v>
      </c>
      <c r="BE466">
        <v>43781</v>
      </c>
      <c r="BF466" t="s">
        <v>1059</v>
      </c>
      <c r="BG466" s="190">
        <v>43882</v>
      </c>
      <c r="BH466">
        <v>43882</v>
      </c>
      <c r="BI466" s="190">
        <v>43885</v>
      </c>
      <c r="BJ466">
        <v>43787</v>
      </c>
      <c r="BK466" t="s">
        <v>6694</v>
      </c>
      <c r="BL466">
        <v>43893</v>
      </c>
      <c r="BN466">
        <v>43896</v>
      </c>
      <c r="BO466">
        <v>43809</v>
      </c>
      <c r="BU466" t="s">
        <v>490</v>
      </c>
      <c r="BV466" s="190">
        <v>43900</v>
      </c>
      <c r="BX466" s="190">
        <v>43900</v>
      </c>
      <c r="BY466" s="190">
        <v>43900</v>
      </c>
      <c r="CH466" s="190">
        <v>43903</v>
      </c>
      <c r="CJ466" t="s">
        <v>887</v>
      </c>
      <c r="CR466" s="190">
        <v>43936</v>
      </c>
      <c r="CS466" s="190"/>
      <c r="CT466" t="s">
        <v>6694</v>
      </c>
      <c r="CU466" s="190">
        <v>43899</v>
      </c>
      <c r="CW466" s="190">
        <v>43899</v>
      </c>
      <c r="CX466" s="190">
        <v>43899</v>
      </c>
      <c r="CY466" t="s">
        <v>1351</v>
      </c>
      <c r="CZ466">
        <v>43749</v>
      </c>
      <c r="DA466">
        <v>43749</v>
      </c>
      <c r="DB466">
        <v>43760</v>
      </c>
      <c r="DC466">
        <v>43770</v>
      </c>
      <c r="DI466" t="str">
        <f t="shared" si="6"/>
        <v>Y</v>
      </c>
      <c r="DJ466" t="str">
        <f>_xlfn.IFNA(VLOOKUP(C466,'Order Lookup'!A:C,3,FALSE),"Other")</f>
        <v>ORDER</v>
      </c>
    </row>
    <row r="467" spans="1:114" x14ac:dyDescent="0.35">
      <c r="A467" t="s">
        <v>2276</v>
      </c>
      <c r="B467">
        <v>1901636114</v>
      </c>
      <c r="C467" t="s">
        <v>584</v>
      </c>
      <c r="D467" t="s">
        <v>574</v>
      </c>
      <c r="E467" t="s">
        <v>5958</v>
      </c>
      <c r="F467" t="s">
        <v>2224</v>
      </c>
      <c r="G467" s="190">
        <v>43866</v>
      </c>
      <c r="H467" s="190"/>
      <c r="J467" t="s">
        <v>5959</v>
      </c>
      <c r="K467" t="s">
        <v>227</v>
      </c>
      <c r="L467" t="s">
        <v>361</v>
      </c>
      <c r="M467" t="s">
        <v>4</v>
      </c>
      <c r="N467" t="s">
        <v>227</v>
      </c>
      <c r="O467" t="s">
        <v>5044</v>
      </c>
      <c r="S467">
        <v>43896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25</v>
      </c>
      <c r="AA467">
        <v>27.75</v>
      </c>
      <c r="AB467">
        <v>0</v>
      </c>
      <c r="AC467">
        <v>27.75</v>
      </c>
      <c r="AF467">
        <v>0</v>
      </c>
      <c r="AG467">
        <v>0</v>
      </c>
      <c r="AI467">
        <v>-243.8</v>
      </c>
      <c r="AK467">
        <v>0</v>
      </c>
      <c r="AQ467" t="s">
        <v>821</v>
      </c>
      <c r="AV467" t="s">
        <v>838</v>
      </c>
      <c r="BF467" t="s">
        <v>746</v>
      </c>
      <c r="BG467" s="190">
        <v>43888</v>
      </c>
      <c r="BH467">
        <v>43888</v>
      </c>
      <c r="BI467" s="190">
        <v>43888</v>
      </c>
      <c r="BJ467">
        <v>43888</v>
      </c>
      <c r="BK467" t="s">
        <v>5901</v>
      </c>
      <c r="BL467">
        <v>43888</v>
      </c>
      <c r="BM467">
        <v>43888</v>
      </c>
      <c r="BN467">
        <v>43888</v>
      </c>
      <c r="BO467">
        <v>43888</v>
      </c>
      <c r="BY467">
        <v>43866</v>
      </c>
      <c r="CH467">
        <v>43871</v>
      </c>
      <c r="CJ467" t="s">
        <v>553</v>
      </c>
      <c r="CR467">
        <v>43866</v>
      </c>
      <c r="CS467">
        <v>43880</v>
      </c>
      <c r="CT467" t="s">
        <v>746</v>
      </c>
      <c r="CU467" s="190">
        <v>43888</v>
      </c>
      <c r="CW467" s="190">
        <v>43888</v>
      </c>
      <c r="CX467" s="190">
        <v>43888</v>
      </c>
      <c r="CY467" t="s">
        <v>624</v>
      </c>
      <c r="DI467" t="str">
        <f t="shared" si="6"/>
        <v>Y</v>
      </c>
      <c r="DJ467" t="str">
        <f>_xlfn.IFNA(VLOOKUP(C467,'Order Lookup'!A:C,3,FALSE),"Other")</f>
        <v>ENPARTS</v>
      </c>
    </row>
    <row r="468" spans="1:114" x14ac:dyDescent="0.35">
      <c r="A468" t="s">
        <v>2276</v>
      </c>
      <c r="B468">
        <v>1901636115</v>
      </c>
      <c r="C468" t="s">
        <v>529</v>
      </c>
      <c r="D468" t="s">
        <v>574</v>
      </c>
      <c r="E468" t="s">
        <v>5958</v>
      </c>
      <c r="F468" t="s">
        <v>2224</v>
      </c>
      <c r="G468" s="190">
        <v>43871</v>
      </c>
      <c r="J468" t="s">
        <v>5959</v>
      </c>
      <c r="K468" t="s">
        <v>227</v>
      </c>
      <c r="L468" t="s">
        <v>361</v>
      </c>
      <c r="M468" t="s">
        <v>4</v>
      </c>
      <c r="N468" t="s">
        <v>227</v>
      </c>
      <c r="O468" t="s">
        <v>5044</v>
      </c>
      <c r="S468">
        <v>43902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AA468">
        <v>0</v>
      </c>
      <c r="AB468">
        <v>0</v>
      </c>
      <c r="AC468">
        <v>0</v>
      </c>
      <c r="AF468">
        <v>0</v>
      </c>
      <c r="AG468">
        <v>0</v>
      </c>
      <c r="AI468">
        <v>-39</v>
      </c>
      <c r="AK468">
        <v>0</v>
      </c>
      <c r="AQ468" t="s">
        <v>821</v>
      </c>
      <c r="AV468" t="s">
        <v>838</v>
      </c>
      <c r="BF468" t="s">
        <v>746</v>
      </c>
      <c r="BG468" s="190">
        <v>43888</v>
      </c>
      <c r="BH468" s="190">
        <v>43888</v>
      </c>
      <c r="BI468" s="190">
        <v>43888</v>
      </c>
      <c r="BJ468" s="190">
        <v>43888</v>
      </c>
      <c r="BK468" t="s">
        <v>5901</v>
      </c>
      <c r="BL468">
        <v>43888</v>
      </c>
      <c r="BM468">
        <v>43888</v>
      </c>
      <c r="BN468">
        <v>43888</v>
      </c>
      <c r="BO468">
        <v>43888</v>
      </c>
      <c r="BV468" s="190"/>
      <c r="BX468" s="190">
        <v>43871</v>
      </c>
      <c r="BY468" s="190">
        <v>43871</v>
      </c>
      <c r="CH468" s="190">
        <v>43874</v>
      </c>
      <c r="CJ468" t="s">
        <v>553</v>
      </c>
      <c r="CR468" s="190">
        <v>43872</v>
      </c>
      <c r="CS468" s="190">
        <v>43882</v>
      </c>
      <c r="CT468" t="s">
        <v>746</v>
      </c>
      <c r="CU468" s="190">
        <v>43888</v>
      </c>
      <c r="CW468" s="190">
        <v>43888</v>
      </c>
      <c r="CX468" s="190">
        <v>43888</v>
      </c>
      <c r="CY468" t="s">
        <v>624</v>
      </c>
      <c r="DI468" t="str">
        <f t="shared" si="6"/>
        <v>Y</v>
      </c>
      <c r="DJ468" t="str">
        <f>_xlfn.IFNA(VLOOKUP(C468,'Order Lookup'!A:C,3,FALSE),"Other")</f>
        <v>Other</v>
      </c>
    </row>
    <row r="469" spans="1:114" x14ac:dyDescent="0.35">
      <c r="A469" t="s">
        <v>2276</v>
      </c>
      <c r="B469">
        <v>1901636118</v>
      </c>
      <c r="C469" t="s">
        <v>529</v>
      </c>
      <c r="D469" t="s">
        <v>574</v>
      </c>
      <c r="E469" t="s">
        <v>5958</v>
      </c>
      <c r="F469" t="s">
        <v>2221</v>
      </c>
      <c r="G469" s="190">
        <v>43889</v>
      </c>
      <c r="H469" s="190"/>
      <c r="J469" t="s">
        <v>5959</v>
      </c>
      <c r="K469" t="s">
        <v>227</v>
      </c>
      <c r="L469" t="s">
        <v>361</v>
      </c>
      <c r="M469" t="s">
        <v>4</v>
      </c>
      <c r="N469" t="s">
        <v>227</v>
      </c>
      <c r="O469" t="s">
        <v>5044</v>
      </c>
      <c r="Q469" s="190"/>
      <c r="R469" s="190"/>
      <c r="S469" s="190"/>
      <c r="T469">
        <v>0</v>
      </c>
      <c r="U469">
        <v>0</v>
      </c>
      <c r="V469">
        <v>0</v>
      </c>
      <c r="W469">
        <v>0.04</v>
      </c>
      <c r="X469">
        <v>0.04</v>
      </c>
      <c r="Y469">
        <v>0</v>
      </c>
      <c r="AA469">
        <v>0</v>
      </c>
      <c r="AB469">
        <v>0</v>
      </c>
      <c r="AC469">
        <v>0</v>
      </c>
      <c r="AF469">
        <v>0</v>
      </c>
      <c r="AG469">
        <v>0</v>
      </c>
      <c r="AI469">
        <v>-184.81</v>
      </c>
      <c r="AK469">
        <v>0</v>
      </c>
      <c r="AQ469" t="s">
        <v>821</v>
      </c>
      <c r="AR469" s="190"/>
      <c r="AS469" s="190"/>
      <c r="AT469" s="190"/>
      <c r="AU469" s="190"/>
      <c r="AV469" t="s">
        <v>838</v>
      </c>
      <c r="AW469" s="190"/>
      <c r="AX469" s="190"/>
      <c r="AY469" s="190"/>
      <c r="AZ469" s="190"/>
      <c r="BF469" t="s">
        <v>746</v>
      </c>
      <c r="BG469" s="190">
        <v>43888</v>
      </c>
      <c r="BH469" s="190">
        <v>43888</v>
      </c>
      <c r="BI469" s="190">
        <v>43888</v>
      </c>
      <c r="BJ469" s="190">
        <v>43888</v>
      </c>
      <c r="BK469" t="s">
        <v>5901</v>
      </c>
      <c r="BL469" s="190">
        <v>43888</v>
      </c>
      <c r="BM469" s="190">
        <v>43888</v>
      </c>
      <c r="BN469" s="190">
        <v>43888</v>
      </c>
      <c r="BO469" s="190">
        <v>43888</v>
      </c>
      <c r="BU469" t="s">
        <v>490</v>
      </c>
      <c r="BV469" s="190">
        <v>43889</v>
      </c>
      <c r="BX469" s="190">
        <v>43889</v>
      </c>
      <c r="BY469" s="190">
        <v>43889</v>
      </c>
      <c r="CA469" s="190"/>
      <c r="CB469" s="190"/>
      <c r="CC469" s="190"/>
      <c r="CD469" s="190"/>
      <c r="CH469" s="190">
        <v>43894</v>
      </c>
      <c r="CJ469" t="s">
        <v>553</v>
      </c>
      <c r="CR469" s="190">
        <v>43894</v>
      </c>
      <c r="CS469" s="190">
        <v>43894</v>
      </c>
      <c r="CT469" t="s">
        <v>746</v>
      </c>
      <c r="CU469" s="190">
        <v>43889</v>
      </c>
      <c r="CW469" s="190">
        <v>43889</v>
      </c>
      <c r="CX469" s="190">
        <v>43889</v>
      </c>
      <c r="CY469" t="s">
        <v>624</v>
      </c>
      <c r="CZ469" s="190"/>
      <c r="DA469" s="190"/>
      <c r="DB469" s="190"/>
      <c r="DC469" s="190"/>
      <c r="DI469" t="str">
        <f t="shared" si="6"/>
        <v>Y</v>
      </c>
      <c r="DJ469" t="str">
        <f>_xlfn.IFNA(VLOOKUP(C469,'Order Lookup'!A:C,3,FALSE),"Other")</f>
        <v>Other</v>
      </c>
    </row>
    <row r="470" spans="1:114" x14ac:dyDescent="0.35">
      <c r="A470" t="s">
        <v>2276</v>
      </c>
      <c r="B470">
        <v>1901636119</v>
      </c>
      <c r="C470" t="s">
        <v>495</v>
      </c>
      <c r="D470" t="s">
        <v>574</v>
      </c>
      <c r="E470" t="s">
        <v>5958</v>
      </c>
      <c r="F470" t="s">
        <v>2221</v>
      </c>
      <c r="G470" s="190">
        <v>43889</v>
      </c>
      <c r="H470" s="190">
        <v>43907</v>
      </c>
      <c r="J470" t="s">
        <v>5959</v>
      </c>
      <c r="K470" t="s">
        <v>227</v>
      </c>
      <c r="L470" t="s">
        <v>361</v>
      </c>
      <c r="M470" t="s">
        <v>4</v>
      </c>
      <c r="N470" t="s">
        <v>227</v>
      </c>
      <c r="O470" t="s">
        <v>5044</v>
      </c>
      <c r="Q470" s="190"/>
      <c r="R470" s="190"/>
      <c r="T470">
        <v>8435.76</v>
      </c>
      <c r="U470">
        <v>0</v>
      </c>
      <c r="V470">
        <v>0.04</v>
      </c>
      <c r="W470">
        <v>0.37</v>
      </c>
      <c r="X470">
        <v>0.37</v>
      </c>
      <c r="Y470">
        <v>0</v>
      </c>
      <c r="AA470">
        <v>0</v>
      </c>
      <c r="AB470">
        <v>0</v>
      </c>
      <c r="AC470">
        <v>0</v>
      </c>
      <c r="AD470">
        <v>2000</v>
      </c>
      <c r="AE470">
        <v>1274</v>
      </c>
      <c r="AF470">
        <v>0</v>
      </c>
      <c r="AG470">
        <v>1550.76</v>
      </c>
      <c r="AH470">
        <v>18.382999999999999</v>
      </c>
      <c r="AI470">
        <v>272.02999999999997</v>
      </c>
      <c r="AK470">
        <v>0</v>
      </c>
      <c r="AQ470" t="s">
        <v>821</v>
      </c>
      <c r="AR470" s="190"/>
      <c r="AS470" s="190"/>
      <c r="AT470" s="190"/>
      <c r="AU470" s="190"/>
      <c r="AV470" t="s">
        <v>838</v>
      </c>
      <c r="AW470" s="190"/>
      <c r="AX470" s="190"/>
      <c r="AY470" s="190"/>
      <c r="AZ470" s="190"/>
      <c r="BB470" s="190"/>
      <c r="BC470" s="190"/>
      <c r="BD470" s="190"/>
      <c r="BE470" s="190"/>
      <c r="BF470" t="s">
        <v>746</v>
      </c>
      <c r="BG470" s="190">
        <v>43900</v>
      </c>
      <c r="BH470" s="190">
        <v>43900</v>
      </c>
      <c r="BI470" s="190">
        <v>43900</v>
      </c>
      <c r="BJ470" s="190">
        <v>43900</v>
      </c>
      <c r="BL470" s="190"/>
      <c r="BM470" s="190"/>
      <c r="BN470" s="190"/>
      <c r="BO470" s="190"/>
      <c r="BU470" t="s">
        <v>490</v>
      </c>
      <c r="BV470" s="190">
        <v>43900</v>
      </c>
      <c r="BX470" s="190">
        <v>43900</v>
      </c>
      <c r="BY470" s="190">
        <v>43900</v>
      </c>
      <c r="CA470" s="190"/>
      <c r="CB470" s="190"/>
      <c r="CC470" s="190"/>
      <c r="CD470" s="190"/>
      <c r="CH470" s="190">
        <v>43903</v>
      </c>
      <c r="CJ470" t="s">
        <v>553</v>
      </c>
      <c r="CM470" s="190"/>
      <c r="CN470" s="190"/>
      <c r="CR470" s="190">
        <v>43907</v>
      </c>
      <c r="CS470">
        <v>43906</v>
      </c>
      <c r="CT470" t="s">
        <v>746</v>
      </c>
      <c r="CU470" s="190">
        <v>43900</v>
      </c>
      <c r="CW470" s="190">
        <v>43900</v>
      </c>
      <c r="CX470" s="190">
        <v>43900</v>
      </c>
      <c r="CY470" t="s">
        <v>624</v>
      </c>
      <c r="CZ470" s="190"/>
      <c r="DA470" s="190"/>
      <c r="DB470" s="190"/>
      <c r="DI470" t="str">
        <f t="shared" si="6"/>
        <v>Y</v>
      </c>
      <c r="DJ470" t="str">
        <f>_xlfn.IFNA(VLOOKUP(C470,'Order Lookup'!A:C,3,FALSE),"Other")</f>
        <v>ENPARTS</v>
      </c>
    </row>
    <row r="471" spans="1:114" x14ac:dyDescent="0.35">
      <c r="A471" t="s">
        <v>2275</v>
      </c>
      <c r="B471">
        <v>1902713801</v>
      </c>
      <c r="C471" t="s">
        <v>501</v>
      </c>
      <c r="D471" t="s">
        <v>609</v>
      </c>
      <c r="E471" t="s">
        <v>7090</v>
      </c>
      <c r="F471" t="s">
        <v>2073</v>
      </c>
      <c r="G471" s="190">
        <v>43825</v>
      </c>
      <c r="H471" s="190">
        <v>43945</v>
      </c>
      <c r="J471" t="s">
        <v>7091</v>
      </c>
      <c r="K471" t="s">
        <v>227</v>
      </c>
      <c r="L471" t="s">
        <v>5042</v>
      </c>
      <c r="M471" t="s">
        <v>4</v>
      </c>
      <c r="N471" t="s">
        <v>227</v>
      </c>
      <c r="O471" t="s">
        <v>5050</v>
      </c>
      <c r="Q471" s="190">
        <v>43867</v>
      </c>
      <c r="R471" s="190">
        <v>43867</v>
      </c>
      <c r="T471">
        <v>141659</v>
      </c>
      <c r="U471">
        <v>0</v>
      </c>
      <c r="V471">
        <v>48.64</v>
      </c>
      <c r="W471">
        <v>0</v>
      </c>
      <c r="X471">
        <v>0</v>
      </c>
      <c r="Y471">
        <v>107</v>
      </c>
      <c r="AA471">
        <v>299.75</v>
      </c>
      <c r="AB471">
        <v>0</v>
      </c>
      <c r="AC471">
        <v>299.75</v>
      </c>
      <c r="AD471">
        <v>12473.9</v>
      </c>
      <c r="AE471">
        <v>7945</v>
      </c>
      <c r="AF471">
        <v>0</v>
      </c>
      <c r="AG471">
        <v>31312</v>
      </c>
      <c r="AH471">
        <v>22.103999999999999</v>
      </c>
      <c r="AI471">
        <v>0</v>
      </c>
      <c r="AK471">
        <v>24.13</v>
      </c>
      <c r="AQ471" t="s">
        <v>5964</v>
      </c>
      <c r="AR471" s="190">
        <v>43846</v>
      </c>
      <c r="AS471" s="190">
        <v>43846</v>
      </c>
      <c r="AT471" s="190">
        <v>43859</v>
      </c>
      <c r="AU471" s="190">
        <v>43859</v>
      </c>
      <c r="AV471" t="s">
        <v>553</v>
      </c>
      <c r="AW471" s="190">
        <v>43858</v>
      </c>
      <c r="AX471" s="190">
        <v>43858</v>
      </c>
      <c r="AY471" s="190">
        <v>43858</v>
      </c>
      <c r="AZ471" s="190"/>
      <c r="BF471" t="s">
        <v>6775</v>
      </c>
      <c r="BG471" s="190">
        <v>43861</v>
      </c>
      <c r="BH471" s="190">
        <v>43864</v>
      </c>
      <c r="BI471" s="190">
        <v>43873</v>
      </c>
      <c r="BJ471" s="190">
        <v>43879</v>
      </c>
      <c r="BK471" t="s">
        <v>746</v>
      </c>
      <c r="BL471" s="190">
        <v>43885</v>
      </c>
      <c r="BM471" s="190">
        <v>43880</v>
      </c>
      <c r="BN471" s="190">
        <v>43886</v>
      </c>
      <c r="BO471" s="190">
        <v>43900</v>
      </c>
      <c r="BU471" t="s">
        <v>490</v>
      </c>
      <c r="BV471" s="190">
        <v>43979</v>
      </c>
      <c r="BX471" s="190">
        <v>43979</v>
      </c>
      <c r="BY471" s="190"/>
      <c r="BZ471" t="s">
        <v>6775</v>
      </c>
      <c r="CA471" s="190">
        <v>43901</v>
      </c>
      <c r="CB471" s="190">
        <v>43901</v>
      </c>
      <c r="CC471" s="190">
        <v>43901</v>
      </c>
      <c r="CD471" s="190">
        <v>43901</v>
      </c>
      <c r="CE471" t="s">
        <v>5697</v>
      </c>
      <c r="CH471" s="190">
        <v>43909</v>
      </c>
      <c r="CI471">
        <v>43909</v>
      </c>
      <c r="CJ471" t="s">
        <v>553</v>
      </c>
      <c r="CR471" s="190">
        <v>44007</v>
      </c>
      <c r="CT471" t="s">
        <v>5852</v>
      </c>
      <c r="CU471" s="190">
        <v>43902</v>
      </c>
      <c r="CW471" s="190">
        <v>43902</v>
      </c>
      <c r="CX471" s="190">
        <v>43901</v>
      </c>
      <c r="CY471" t="s">
        <v>652</v>
      </c>
      <c r="CZ471">
        <v>43837</v>
      </c>
      <c r="DA471">
        <v>43837</v>
      </c>
      <c r="DB471">
        <v>43844</v>
      </c>
      <c r="DD471" t="s">
        <v>1298</v>
      </c>
      <c r="DI471" t="str">
        <f t="shared" si="6"/>
        <v>Y</v>
      </c>
      <c r="DJ471" t="str">
        <f>_xlfn.IFNA(VLOOKUP(C471,'Order Lookup'!A:C,3,FALSE),"Other")</f>
        <v>ORDER</v>
      </c>
    </row>
    <row r="472" spans="1:114" x14ac:dyDescent="0.35">
      <c r="A472" t="s">
        <v>2275</v>
      </c>
      <c r="B472">
        <v>2000005601</v>
      </c>
      <c r="C472" t="s">
        <v>594</v>
      </c>
      <c r="D472" t="s">
        <v>1684</v>
      </c>
      <c r="E472" t="s">
        <v>7092</v>
      </c>
      <c r="F472" t="s">
        <v>2221</v>
      </c>
      <c r="G472" s="190">
        <v>43833</v>
      </c>
      <c r="H472" s="190">
        <v>43922</v>
      </c>
      <c r="J472" t="s">
        <v>7093</v>
      </c>
      <c r="K472" t="s">
        <v>227</v>
      </c>
      <c r="L472" t="s">
        <v>5042</v>
      </c>
      <c r="M472" t="s">
        <v>4</v>
      </c>
      <c r="N472" t="s">
        <v>227</v>
      </c>
      <c r="O472" t="s">
        <v>5050</v>
      </c>
      <c r="Q472" s="190">
        <v>43861</v>
      </c>
      <c r="R472" s="190">
        <v>43864</v>
      </c>
      <c r="T472">
        <v>69026.66</v>
      </c>
      <c r="U472">
        <v>0</v>
      </c>
      <c r="V472">
        <v>18.23</v>
      </c>
      <c r="W472">
        <v>19.010000000000002</v>
      </c>
      <c r="X472">
        <v>19.010000000000002</v>
      </c>
      <c r="Y472">
        <v>105</v>
      </c>
      <c r="Z472">
        <v>105</v>
      </c>
      <c r="AA472">
        <v>234.5</v>
      </c>
      <c r="AB472">
        <v>0</v>
      </c>
      <c r="AC472">
        <v>234.5</v>
      </c>
      <c r="AD472">
        <v>11074.39</v>
      </c>
      <c r="AE472">
        <v>7053.75</v>
      </c>
      <c r="AF472">
        <v>0</v>
      </c>
      <c r="AG472">
        <v>14285.14</v>
      </c>
      <c r="AH472">
        <v>20.695</v>
      </c>
      <c r="AI472">
        <v>24638.27</v>
      </c>
      <c r="AK472">
        <v>21.72</v>
      </c>
      <c r="AQ472" t="s">
        <v>5964</v>
      </c>
      <c r="AR472" s="190">
        <v>43860</v>
      </c>
      <c r="AS472" s="190">
        <v>43860</v>
      </c>
      <c r="AT472" s="190">
        <v>43873</v>
      </c>
      <c r="AU472" s="190">
        <v>43867</v>
      </c>
      <c r="AV472" t="s">
        <v>553</v>
      </c>
      <c r="AW472" s="190">
        <v>43872</v>
      </c>
      <c r="AX472" s="190">
        <v>43866</v>
      </c>
      <c r="AY472" s="190">
        <v>43872</v>
      </c>
      <c r="AZ472" s="190">
        <v>43866</v>
      </c>
      <c r="BB472" s="190"/>
      <c r="BC472" s="190"/>
      <c r="BD472" s="190"/>
      <c r="BF472" t="s">
        <v>5804</v>
      </c>
      <c r="BG472" s="190">
        <v>43892</v>
      </c>
      <c r="BH472" s="190">
        <v>43892</v>
      </c>
      <c r="BI472" s="190">
        <v>43892</v>
      </c>
      <c r="BJ472" s="190"/>
      <c r="BK472" t="s">
        <v>695</v>
      </c>
      <c r="BL472" s="190">
        <v>43886</v>
      </c>
      <c r="BM472" s="190">
        <v>43886</v>
      </c>
      <c r="BN472" s="190">
        <v>43889</v>
      </c>
      <c r="BO472" s="190"/>
      <c r="BP472" t="s">
        <v>5901</v>
      </c>
      <c r="BQ472">
        <v>43896</v>
      </c>
      <c r="BS472">
        <v>43896</v>
      </c>
      <c r="BU472" t="s">
        <v>490</v>
      </c>
      <c r="BV472" s="190">
        <v>43901</v>
      </c>
      <c r="BX472" s="190">
        <v>43901</v>
      </c>
      <c r="BY472" s="190">
        <v>43900</v>
      </c>
      <c r="BZ472" t="s">
        <v>695</v>
      </c>
      <c r="CA472" s="190">
        <v>43896</v>
      </c>
      <c r="CB472" s="190"/>
      <c r="CC472" s="190">
        <v>43896</v>
      </c>
      <c r="CD472" s="190"/>
      <c r="CE472" t="s">
        <v>5697</v>
      </c>
      <c r="CH472" s="190">
        <v>43906</v>
      </c>
      <c r="CI472">
        <v>43899</v>
      </c>
      <c r="CJ472" t="s">
        <v>553</v>
      </c>
      <c r="CM472" s="190"/>
      <c r="CN472" s="190"/>
      <c r="CR472" s="190">
        <v>43911</v>
      </c>
      <c r="CT472" t="s">
        <v>695</v>
      </c>
      <c r="CU472" s="190">
        <v>43900</v>
      </c>
      <c r="CW472" s="190">
        <v>43900</v>
      </c>
      <c r="CX472" s="190">
        <v>43899</v>
      </c>
      <c r="CY472" t="s">
        <v>1304</v>
      </c>
      <c r="CZ472" s="190">
        <v>43840</v>
      </c>
      <c r="DA472" s="190">
        <v>43840</v>
      </c>
      <c r="DB472" s="190">
        <v>43854</v>
      </c>
      <c r="DC472" s="190">
        <v>43854</v>
      </c>
      <c r="DI472" t="str">
        <f t="shared" si="6"/>
        <v>Y</v>
      </c>
      <c r="DJ472" t="str">
        <f>_xlfn.IFNA(VLOOKUP(C472,'Order Lookup'!A:C,3,FALSE),"Other")</f>
        <v>ORDER</v>
      </c>
    </row>
    <row r="473" spans="1:114" x14ac:dyDescent="0.35">
      <c r="A473" t="s">
        <v>2232</v>
      </c>
      <c r="B473">
        <v>2000108601</v>
      </c>
      <c r="C473" t="s">
        <v>594</v>
      </c>
      <c r="D473" t="s">
        <v>524</v>
      </c>
      <c r="E473" t="s">
        <v>7094</v>
      </c>
      <c r="F473" t="s">
        <v>2221</v>
      </c>
      <c r="G473" s="190">
        <v>43851</v>
      </c>
      <c r="H473" s="190">
        <v>43924</v>
      </c>
      <c r="J473" t="s">
        <v>7095</v>
      </c>
      <c r="K473" t="s">
        <v>227</v>
      </c>
      <c r="L473" t="s">
        <v>5071</v>
      </c>
      <c r="M473" t="s">
        <v>4</v>
      </c>
      <c r="N473" t="s">
        <v>227</v>
      </c>
      <c r="O473" t="s">
        <v>5050</v>
      </c>
      <c r="Q473" s="190">
        <v>43861</v>
      </c>
      <c r="R473" s="190">
        <v>43864</v>
      </c>
      <c r="T473">
        <v>47218.06</v>
      </c>
      <c r="U473">
        <v>0</v>
      </c>
      <c r="V473">
        <v>12.07</v>
      </c>
      <c r="W473">
        <v>12.22</v>
      </c>
      <c r="X473">
        <v>12.22</v>
      </c>
      <c r="Y473">
        <v>91</v>
      </c>
      <c r="Z473">
        <v>91</v>
      </c>
      <c r="AA473">
        <v>139.25</v>
      </c>
      <c r="AB473">
        <v>0</v>
      </c>
      <c r="AC473">
        <v>139.25</v>
      </c>
      <c r="AD473">
        <v>9643.73</v>
      </c>
      <c r="AE473">
        <v>6142.5</v>
      </c>
      <c r="AF473">
        <v>0</v>
      </c>
      <c r="AG473">
        <v>13395.48</v>
      </c>
      <c r="AH473">
        <v>28.369</v>
      </c>
      <c r="AI473">
        <v>17626.61</v>
      </c>
      <c r="AK473">
        <v>28.78</v>
      </c>
      <c r="AQ473" t="s">
        <v>6540</v>
      </c>
      <c r="AR473" s="190">
        <v>43864</v>
      </c>
      <c r="AS473" s="190">
        <v>43864</v>
      </c>
      <c r="AT473" s="190">
        <v>43873</v>
      </c>
      <c r="AU473" s="190">
        <v>43873</v>
      </c>
      <c r="AV473" t="s">
        <v>680</v>
      </c>
      <c r="AW473" s="190">
        <v>43872</v>
      </c>
      <c r="AX473" s="190"/>
      <c r="AY473" s="190">
        <v>43872</v>
      </c>
      <c r="AZ473" s="190"/>
      <c r="BA473" t="s">
        <v>6540</v>
      </c>
      <c r="BB473">
        <v>43873</v>
      </c>
      <c r="BC473">
        <v>43873</v>
      </c>
      <c r="BD473">
        <v>43873</v>
      </c>
      <c r="BF473" t="s">
        <v>6775</v>
      </c>
      <c r="BG473" s="190">
        <v>43879</v>
      </c>
      <c r="BH473" s="190">
        <v>43879</v>
      </c>
      <c r="BI473" s="190">
        <v>43881</v>
      </c>
      <c r="BJ473" s="190">
        <v>43881</v>
      </c>
      <c r="BK473" t="s">
        <v>572</v>
      </c>
      <c r="BL473" s="190">
        <v>43885</v>
      </c>
      <c r="BM473" s="190">
        <v>43885</v>
      </c>
      <c r="BN473" s="190">
        <v>43886</v>
      </c>
      <c r="BO473" s="190">
        <v>43894</v>
      </c>
      <c r="BU473" t="s">
        <v>490</v>
      </c>
      <c r="BV473">
        <v>43896</v>
      </c>
      <c r="BX473" s="190">
        <v>43896</v>
      </c>
      <c r="BY473" s="190">
        <v>43896</v>
      </c>
      <c r="BZ473" t="s">
        <v>572</v>
      </c>
      <c r="CA473" s="190">
        <v>43894</v>
      </c>
      <c r="CB473" s="190"/>
      <c r="CC473" s="190">
        <v>43894</v>
      </c>
      <c r="CD473" s="190">
        <v>43894</v>
      </c>
      <c r="CE473" t="s">
        <v>5697</v>
      </c>
      <c r="CH473" s="190">
        <v>43901</v>
      </c>
      <c r="CI473">
        <v>43899</v>
      </c>
      <c r="CJ473" t="s">
        <v>956</v>
      </c>
      <c r="CR473" s="190">
        <v>43924</v>
      </c>
      <c r="CT473" t="s">
        <v>572</v>
      </c>
      <c r="CU473" s="190">
        <v>43895</v>
      </c>
      <c r="CW473" s="190">
        <v>43895</v>
      </c>
      <c r="CX473" s="190">
        <v>43896</v>
      </c>
      <c r="CY473" t="s">
        <v>502</v>
      </c>
      <c r="CZ473">
        <v>43854</v>
      </c>
      <c r="DA473">
        <v>43854</v>
      </c>
      <c r="DB473">
        <v>43865</v>
      </c>
      <c r="DC473">
        <v>43861</v>
      </c>
      <c r="DI473" t="str">
        <f t="shared" si="6"/>
        <v>N</v>
      </c>
      <c r="DJ473" t="str">
        <f>_xlfn.IFNA(VLOOKUP(C473,'Order Lookup'!A:C,3,FALSE),"Other")</f>
        <v>ORDER</v>
      </c>
    </row>
    <row r="474" spans="1:114" x14ac:dyDescent="0.35">
      <c r="A474" t="s">
        <v>2275</v>
      </c>
      <c r="B474">
        <v>2000005602</v>
      </c>
      <c r="C474" t="s">
        <v>495</v>
      </c>
      <c r="D474" t="s">
        <v>1684</v>
      </c>
      <c r="E474" t="s">
        <v>7092</v>
      </c>
      <c r="F474" t="s">
        <v>2221</v>
      </c>
      <c r="G474" s="190">
        <v>43916</v>
      </c>
      <c r="H474" s="190"/>
      <c r="J474" t="s">
        <v>7093</v>
      </c>
      <c r="K474" t="s">
        <v>227</v>
      </c>
      <c r="L474" t="s">
        <v>5042</v>
      </c>
      <c r="M474" t="s">
        <v>4</v>
      </c>
      <c r="N474" t="s">
        <v>227</v>
      </c>
      <c r="O474" t="s">
        <v>5050</v>
      </c>
      <c r="Q474" s="190"/>
      <c r="R474" s="190"/>
      <c r="T474">
        <v>1</v>
      </c>
      <c r="U474">
        <v>0</v>
      </c>
      <c r="V474">
        <v>0</v>
      </c>
      <c r="W474">
        <v>0.06</v>
      </c>
      <c r="X474">
        <v>0.06</v>
      </c>
      <c r="Y474">
        <v>0</v>
      </c>
      <c r="AA474">
        <v>0</v>
      </c>
      <c r="AB474">
        <v>0</v>
      </c>
      <c r="AC474">
        <v>0</v>
      </c>
      <c r="AF474">
        <v>0</v>
      </c>
      <c r="AG474">
        <v>1</v>
      </c>
      <c r="AH474">
        <v>100</v>
      </c>
      <c r="AI474">
        <v>0</v>
      </c>
      <c r="AK474">
        <v>0</v>
      </c>
      <c r="AQ474" t="s">
        <v>5964</v>
      </c>
      <c r="AR474" s="190"/>
      <c r="AS474" s="190"/>
      <c r="AT474" s="190"/>
      <c r="AU474" s="190"/>
      <c r="AV474" t="s">
        <v>553</v>
      </c>
      <c r="AW474" s="190"/>
      <c r="AX474" s="190"/>
      <c r="AY474" s="190"/>
      <c r="AZ474" s="190"/>
      <c r="BF474" t="s">
        <v>695</v>
      </c>
      <c r="BG474" s="190"/>
      <c r="BH474" s="190"/>
      <c r="BI474" s="190">
        <v>43915</v>
      </c>
      <c r="BJ474" s="190"/>
      <c r="BK474" t="s">
        <v>5804</v>
      </c>
      <c r="BL474" s="190"/>
      <c r="BM474" s="190"/>
      <c r="BN474" s="190">
        <v>43916</v>
      </c>
      <c r="BO474" s="190"/>
      <c r="BU474" t="s">
        <v>490</v>
      </c>
      <c r="BV474" s="190">
        <v>43917</v>
      </c>
      <c r="BX474" s="190">
        <v>43917</v>
      </c>
      <c r="BY474" s="190">
        <v>43917</v>
      </c>
      <c r="CA474" s="190"/>
      <c r="CB474" s="190"/>
      <c r="CC474" s="190"/>
      <c r="CD474" s="190"/>
      <c r="CH474" s="190">
        <v>43922</v>
      </c>
      <c r="CJ474" t="s">
        <v>553</v>
      </c>
      <c r="CR474" s="190">
        <v>43924</v>
      </c>
      <c r="CT474" t="s">
        <v>695</v>
      </c>
      <c r="CU474" s="190">
        <v>43917</v>
      </c>
      <c r="CW474" s="190">
        <v>43917</v>
      </c>
      <c r="CX474" s="190">
        <v>43917</v>
      </c>
      <c r="CY474" t="s">
        <v>1304</v>
      </c>
      <c r="DI474" t="str">
        <f t="shared" si="6"/>
        <v>Y</v>
      </c>
      <c r="DJ474" t="str">
        <f>_xlfn.IFNA(VLOOKUP(C474,'Order Lookup'!A:C,3,FALSE),"Other")</f>
        <v>ENPARTS</v>
      </c>
    </row>
    <row r="475" spans="1:114" x14ac:dyDescent="0.35">
      <c r="A475" t="s">
        <v>2276</v>
      </c>
      <c r="B475">
        <v>2000571501</v>
      </c>
      <c r="C475" t="s">
        <v>495</v>
      </c>
      <c r="D475" t="s">
        <v>7096</v>
      </c>
      <c r="E475" t="s">
        <v>7097</v>
      </c>
      <c r="F475" t="s">
        <v>2221</v>
      </c>
      <c r="G475" s="190">
        <v>43909</v>
      </c>
      <c r="J475">
        <v>43909</v>
      </c>
      <c r="M475" t="s">
        <v>70</v>
      </c>
      <c r="N475" t="s">
        <v>227</v>
      </c>
      <c r="T475">
        <v>1561.12</v>
      </c>
      <c r="U475">
        <v>0</v>
      </c>
      <c r="V475">
        <v>0.43</v>
      </c>
      <c r="W475">
        <v>0.33</v>
      </c>
      <c r="X475">
        <v>0.33</v>
      </c>
      <c r="Y475">
        <v>0</v>
      </c>
      <c r="AA475">
        <v>0</v>
      </c>
      <c r="AB475">
        <v>0</v>
      </c>
      <c r="AC475">
        <v>0</v>
      </c>
      <c r="AF475">
        <v>0</v>
      </c>
      <c r="AG475">
        <v>532.16999999999996</v>
      </c>
      <c r="AH475">
        <v>34.088999999999999</v>
      </c>
      <c r="AI475">
        <v>0</v>
      </c>
      <c r="AK475">
        <v>0</v>
      </c>
      <c r="BF475" t="s">
        <v>492</v>
      </c>
      <c r="BG475">
        <v>43909</v>
      </c>
      <c r="BH475">
        <v>43909</v>
      </c>
      <c r="BI475">
        <v>43909</v>
      </c>
      <c r="BJ475">
        <v>43909</v>
      </c>
      <c r="BU475" t="s">
        <v>490</v>
      </c>
      <c r="BV475" s="190">
        <v>43910</v>
      </c>
      <c r="BX475" s="190">
        <v>43910</v>
      </c>
      <c r="BY475" s="190">
        <v>43910</v>
      </c>
      <c r="CH475" s="190">
        <v>43915</v>
      </c>
      <c r="CR475" s="190">
        <v>43917</v>
      </c>
      <c r="CT475" t="s">
        <v>498</v>
      </c>
      <c r="CU475" s="190">
        <v>43909</v>
      </c>
      <c r="CW475" s="190">
        <v>43909</v>
      </c>
      <c r="CX475" s="190">
        <v>43909</v>
      </c>
      <c r="DI475" t="str">
        <f t="shared" si="6"/>
        <v>Y</v>
      </c>
      <c r="DJ475" t="str">
        <f>_xlfn.IFNA(VLOOKUP(C475,'Order Lookup'!A:C,3,FALSE),"Other")</f>
        <v>ENPARTS</v>
      </c>
    </row>
    <row r="476" spans="1:114" x14ac:dyDescent="0.35">
      <c r="A476" t="s">
        <v>6535</v>
      </c>
      <c r="B476">
        <v>1901432810</v>
      </c>
      <c r="C476" t="s">
        <v>547</v>
      </c>
      <c r="D476" t="s">
        <v>1766</v>
      </c>
      <c r="E476" t="s">
        <v>6536</v>
      </c>
      <c r="F476" t="s">
        <v>2221</v>
      </c>
      <c r="G476" s="190">
        <v>43733</v>
      </c>
      <c r="H476" s="190">
        <v>43917</v>
      </c>
      <c r="J476" t="s">
        <v>6537</v>
      </c>
      <c r="M476" t="s">
        <v>114</v>
      </c>
      <c r="N476" t="s">
        <v>227</v>
      </c>
      <c r="O476" t="s">
        <v>2231</v>
      </c>
      <c r="Q476" s="190">
        <v>43836</v>
      </c>
      <c r="R476" s="190">
        <v>43837</v>
      </c>
      <c r="T476">
        <v>1</v>
      </c>
      <c r="U476">
        <v>0</v>
      </c>
      <c r="V476">
        <v>100</v>
      </c>
      <c r="W476">
        <v>111.46</v>
      </c>
      <c r="X476">
        <v>111.46</v>
      </c>
      <c r="Y476">
        <v>0</v>
      </c>
      <c r="AA476">
        <v>0</v>
      </c>
      <c r="AB476">
        <v>0</v>
      </c>
      <c r="AC476">
        <v>0</v>
      </c>
      <c r="AF476">
        <v>0</v>
      </c>
      <c r="AG476">
        <v>1</v>
      </c>
      <c r="AH476">
        <v>100</v>
      </c>
      <c r="AI476">
        <v>5238.63</v>
      </c>
      <c r="AK476">
        <v>0</v>
      </c>
      <c r="BF476" t="s">
        <v>5948</v>
      </c>
      <c r="BK476" t="s">
        <v>1847</v>
      </c>
      <c r="BU476" t="s">
        <v>490</v>
      </c>
      <c r="BV476" s="190">
        <v>43901</v>
      </c>
      <c r="BX476" s="190">
        <v>43901</v>
      </c>
      <c r="BY476" s="190">
        <v>43901</v>
      </c>
      <c r="CH476" s="190">
        <v>43906</v>
      </c>
      <c r="CR476" s="190">
        <v>43929</v>
      </c>
      <c r="CS476" s="190"/>
      <c r="CT476" t="s">
        <v>2674</v>
      </c>
      <c r="CU476" s="190">
        <v>43900</v>
      </c>
      <c r="CW476" s="190">
        <v>43900</v>
      </c>
      <c r="CX476" s="190">
        <v>43900</v>
      </c>
      <c r="DI476" t="str">
        <f t="shared" si="6"/>
        <v>Y</v>
      </c>
      <c r="DJ476" t="str">
        <f>_xlfn.IFNA(VLOOKUP(C476,'Order Lookup'!A:C,3,FALSE),"Other")</f>
        <v>ORDER</v>
      </c>
    </row>
    <row r="477" spans="1:114" x14ac:dyDescent="0.35">
      <c r="A477" t="s">
        <v>6535</v>
      </c>
      <c r="B477">
        <v>1901432812</v>
      </c>
      <c r="C477" t="s">
        <v>547</v>
      </c>
      <c r="D477" t="s">
        <v>1766</v>
      </c>
      <c r="E477" t="s">
        <v>6536</v>
      </c>
      <c r="F477" t="s">
        <v>2224</v>
      </c>
      <c r="G477" s="190">
        <v>43819</v>
      </c>
      <c r="H477" s="190">
        <v>43936</v>
      </c>
      <c r="J477" t="s">
        <v>6537</v>
      </c>
      <c r="M477" t="s">
        <v>114</v>
      </c>
      <c r="N477" t="s">
        <v>227</v>
      </c>
      <c r="O477" t="s">
        <v>2231</v>
      </c>
      <c r="Q477" s="190">
        <v>43836</v>
      </c>
      <c r="R477" s="190">
        <v>43837</v>
      </c>
      <c r="S477">
        <v>43920</v>
      </c>
      <c r="T477">
        <v>0</v>
      </c>
      <c r="U477">
        <v>0</v>
      </c>
      <c r="V477">
        <v>0</v>
      </c>
      <c r="W477">
        <v>110.61</v>
      </c>
      <c r="X477">
        <v>110.61</v>
      </c>
      <c r="Y477">
        <v>0</v>
      </c>
      <c r="AA477">
        <v>0</v>
      </c>
      <c r="AB477">
        <v>0</v>
      </c>
      <c r="AC477">
        <v>0</v>
      </c>
      <c r="AF477">
        <v>0</v>
      </c>
      <c r="AG477">
        <v>0</v>
      </c>
      <c r="AI477">
        <v>-167759.75</v>
      </c>
      <c r="AK477">
        <v>0</v>
      </c>
      <c r="AR477" s="190"/>
      <c r="AS477" s="190"/>
      <c r="AT477" s="190"/>
      <c r="AU477" s="190"/>
      <c r="AW477" s="190"/>
      <c r="AX477" s="190"/>
      <c r="AY477" s="190"/>
      <c r="AZ477" s="190"/>
      <c r="BB477" s="190"/>
      <c r="BC477" s="190"/>
      <c r="BD477" s="190"/>
      <c r="BE477" s="190"/>
      <c r="BF477" t="s">
        <v>5948</v>
      </c>
      <c r="BG477" s="190"/>
      <c r="BH477" s="190"/>
      <c r="BI477" s="190"/>
      <c r="BJ477" s="190"/>
      <c r="BK477" t="s">
        <v>1847</v>
      </c>
      <c r="BL477" s="190"/>
      <c r="BM477" s="190"/>
      <c r="BN477" s="190"/>
      <c r="BO477" s="190"/>
      <c r="BU477" t="s">
        <v>490</v>
      </c>
      <c r="BV477" s="190">
        <v>43889</v>
      </c>
      <c r="BX477" s="190">
        <v>43889</v>
      </c>
      <c r="BY477" s="190">
        <v>43889</v>
      </c>
      <c r="CA477" s="190"/>
      <c r="CB477" s="190"/>
      <c r="CC477" s="190"/>
      <c r="CD477" s="190"/>
      <c r="CH477" s="190">
        <v>43894</v>
      </c>
      <c r="CM477" s="190"/>
      <c r="CN477" s="190"/>
      <c r="CR477" s="190">
        <v>43917</v>
      </c>
      <c r="CS477">
        <v>43916</v>
      </c>
      <c r="CT477" t="s">
        <v>2674</v>
      </c>
      <c r="CU477" s="190">
        <v>43888</v>
      </c>
      <c r="CW477" s="190">
        <v>43888</v>
      </c>
      <c r="CX477" s="190">
        <v>43889</v>
      </c>
      <c r="CZ477" s="190"/>
      <c r="DA477" s="190"/>
      <c r="DB477" s="190"/>
      <c r="DI477" t="str">
        <f t="shared" si="6"/>
        <v>N</v>
      </c>
      <c r="DJ477" t="str">
        <f>_xlfn.IFNA(VLOOKUP(C477,'Order Lookup'!A:C,3,FALSE),"Other")</f>
        <v>ORDER</v>
      </c>
    </row>
    <row r="478" spans="1:114" x14ac:dyDescent="0.35">
      <c r="A478" t="s">
        <v>6535</v>
      </c>
      <c r="B478">
        <v>1901432815</v>
      </c>
      <c r="C478" t="s">
        <v>506</v>
      </c>
      <c r="D478" t="s">
        <v>1766</v>
      </c>
      <c r="E478" t="s">
        <v>6536</v>
      </c>
      <c r="F478" t="s">
        <v>2221</v>
      </c>
      <c r="G478" s="190">
        <v>43850</v>
      </c>
      <c r="H478" s="190">
        <v>43917</v>
      </c>
      <c r="J478" t="s">
        <v>6537</v>
      </c>
      <c r="M478" t="s">
        <v>114</v>
      </c>
      <c r="N478" t="s">
        <v>227</v>
      </c>
      <c r="O478" t="s">
        <v>2259</v>
      </c>
      <c r="Q478" s="190">
        <v>43850</v>
      </c>
      <c r="R478" s="190">
        <v>43850</v>
      </c>
      <c r="T478">
        <v>1</v>
      </c>
      <c r="U478">
        <v>0</v>
      </c>
      <c r="V478">
        <v>0</v>
      </c>
      <c r="W478">
        <v>70.540000000000006</v>
      </c>
      <c r="X478">
        <v>70.540000000000006</v>
      </c>
      <c r="Y478">
        <v>0</v>
      </c>
      <c r="AA478">
        <v>0</v>
      </c>
      <c r="AB478">
        <v>0</v>
      </c>
      <c r="AC478">
        <v>0</v>
      </c>
      <c r="AF478">
        <v>0</v>
      </c>
      <c r="AG478">
        <v>1</v>
      </c>
      <c r="AH478">
        <v>100</v>
      </c>
      <c r="AI478">
        <v>0.03</v>
      </c>
      <c r="AK478">
        <v>0</v>
      </c>
      <c r="AR478" s="190"/>
      <c r="AS478" s="190"/>
      <c r="AT478" s="190"/>
      <c r="AU478" s="190"/>
      <c r="AW478" s="190"/>
      <c r="AX478" s="190"/>
      <c r="AY478" s="190"/>
      <c r="BG478" s="190"/>
      <c r="BH478" s="190"/>
      <c r="BI478" s="190"/>
      <c r="BJ478" s="190"/>
      <c r="BL478" s="190"/>
      <c r="BM478" s="190"/>
      <c r="BN478" s="190"/>
      <c r="BO478" s="190"/>
      <c r="BU478" t="s">
        <v>490</v>
      </c>
      <c r="BV478" s="190"/>
      <c r="BX478" s="190">
        <v>43889</v>
      </c>
      <c r="BY478" s="190">
        <v>43893</v>
      </c>
      <c r="CA478" s="190"/>
      <c r="CB478" s="190"/>
      <c r="CC478" s="190"/>
      <c r="CD478" s="190"/>
      <c r="CH478" s="190">
        <v>43896</v>
      </c>
      <c r="CR478" s="190">
        <v>43917</v>
      </c>
      <c r="CT478" t="s">
        <v>1663</v>
      </c>
      <c r="CU478" s="190">
        <v>43888</v>
      </c>
      <c r="CW478" s="190">
        <v>43888</v>
      </c>
      <c r="CX478" s="190">
        <v>43892</v>
      </c>
      <c r="DI478" t="str">
        <f t="shared" si="6"/>
        <v>N</v>
      </c>
      <c r="DJ478" t="str">
        <f>_xlfn.IFNA(VLOOKUP(C478,'Order Lookup'!A:C,3,FALSE),"Other")</f>
        <v>ORDER</v>
      </c>
    </row>
    <row r="479" spans="1:114" x14ac:dyDescent="0.35">
      <c r="A479" t="s">
        <v>6535</v>
      </c>
      <c r="B479">
        <v>1901432823</v>
      </c>
      <c r="C479" t="s">
        <v>487</v>
      </c>
      <c r="D479" t="s">
        <v>1766</v>
      </c>
      <c r="E479" t="s">
        <v>6536</v>
      </c>
      <c r="F479" t="s">
        <v>2221</v>
      </c>
      <c r="G479" s="190">
        <v>43893</v>
      </c>
      <c r="H479" s="190">
        <v>43913</v>
      </c>
      <c r="J479" t="s">
        <v>6537</v>
      </c>
      <c r="M479" t="s">
        <v>114</v>
      </c>
      <c r="N479" t="s">
        <v>227</v>
      </c>
      <c r="O479" t="s">
        <v>2259</v>
      </c>
      <c r="Q479" s="190"/>
      <c r="R479" s="190"/>
      <c r="T479">
        <v>1</v>
      </c>
      <c r="U479">
        <v>0</v>
      </c>
      <c r="V479">
        <v>0</v>
      </c>
      <c r="W479">
        <v>0.17</v>
      </c>
      <c r="X479">
        <v>0.17</v>
      </c>
      <c r="Y479">
        <v>0</v>
      </c>
      <c r="AA479">
        <v>0</v>
      </c>
      <c r="AB479">
        <v>0</v>
      </c>
      <c r="AC479">
        <v>0</v>
      </c>
      <c r="AF479">
        <v>0</v>
      </c>
      <c r="AG479">
        <v>1</v>
      </c>
      <c r="AH479">
        <v>100</v>
      </c>
      <c r="AI479">
        <v>0</v>
      </c>
      <c r="AK479">
        <v>0</v>
      </c>
      <c r="AR479" s="190"/>
      <c r="AS479" s="190"/>
      <c r="AT479" s="190"/>
      <c r="AU479" s="190"/>
      <c r="AW479" s="190"/>
      <c r="AX479" s="190"/>
      <c r="AY479" s="190"/>
      <c r="AZ479" s="190"/>
      <c r="BG479" s="190"/>
      <c r="BH479" s="190"/>
      <c r="BI479" s="190"/>
      <c r="BJ479" s="190"/>
      <c r="BL479" s="190"/>
      <c r="BM479" s="190"/>
      <c r="BU479" t="s">
        <v>490</v>
      </c>
      <c r="BV479" s="190">
        <v>43893</v>
      </c>
      <c r="BX479" s="190">
        <v>43893</v>
      </c>
      <c r="BY479" s="190">
        <v>43893</v>
      </c>
      <c r="CA479" s="190"/>
      <c r="CB479" s="190"/>
      <c r="CC479" s="190"/>
      <c r="CD479" s="190"/>
      <c r="CH479" s="190">
        <v>43896</v>
      </c>
      <c r="CR479" s="190">
        <v>43917</v>
      </c>
      <c r="CT479" t="s">
        <v>1663</v>
      </c>
      <c r="CU479" s="190">
        <v>43893</v>
      </c>
      <c r="CW479" s="190">
        <v>43893</v>
      </c>
      <c r="CX479" s="190">
        <v>43893</v>
      </c>
      <c r="DI479" t="str">
        <f t="shared" si="6"/>
        <v>Y</v>
      </c>
      <c r="DJ479" t="str">
        <f>_xlfn.IFNA(VLOOKUP(C479,'Order Lookup'!A:C,3,FALSE),"Other")</f>
        <v>ENPARTS</v>
      </c>
    </row>
    <row r="480" spans="1:114" x14ac:dyDescent="0.35">
      <c r="A480" t="s">
        <v>7098</v>
      </c>
      <c r="B480">
        <v>1900445341</v>
      </c>
      <c r="C480" t="s">
        <v>548</v>
      </c>
      <c r="D480" t="s">
        <v>546</v>
      </c>
      <c r="E480" t="s">
        <v>7099</v>
      </c>
      <c r="F480" t="s">
        <v>2221</v>
      </c>
      <c r="G480" s="190">
        <v>43909</v>
      </c>
      <c r="H480" s="190">
        <v>43914</v>
      </c>
      <c r="J480" t="s">
        <v>7100</v>
      </c>
      <c r="M480" t="s">
        <v>114</v>
      </c>
      <c r="N480" t="s">
        <v>227</v>
      </c>
      <c r="O480" t="s">
        <v>2259</v>
      </c>
      <c r="Q480" s="190"/>
      <c r="R480" s="190"/>
      <c r="T480">
        <v>1</v>
      </c>
      <c r="U480">
        <v>0</v>
      </c>
      <c r="V480">
        <v>0</v>
      </c>
      <c r="W480">
        <v>0.43</v>
      </c>
      <c r="X480">
        <v>0.43</v>
      </c>
      <c r="Y480">
        <v>0</v>
      </c>
      <c r="AA480">
        <v>0</v>
      </c>
      <c r="AB480">
        <v>0</v>
      </c>
      <c r="AC480">
        <v>0</v>
      </c>
      <c r="AF480">
        <v>0</v>
      </c>
      <c r="AG480">
        <v>1</v>
      </c>
      <c r="AH480">
        <v>100</v>
      </c>
      <c r="AI480">
        <v>-575.08000000000004</v>
      </c>
      <c r="AK480">
        <v>0</v>
      </c>
      <c r="AR480" s="190"/>
      <c r="AS480" s="190"/>
      <c r="AT480" s="190"/>
      <c r="AU480" s="190"/>
      <c r="AW480" s="190"/>
      <c r="AX480" s="190"/>
      <c r="AY480" s="190"/>
      <c r="AZ480" s="190"/>
      <c r="BG480" s="190"/>
      <c r="BH480" s="190"/>
      <c r="BI480" s="190"/>
      <c r="BJ480" s="190"/>
      <c r="BL480" s="190"/>
      <c r="BM480" s="190"/>
      <c r="BN480" s="190"/>
      <c r="BO480" s="190"/>
      <c r="BU480" t="s">
        <v>490</v>
      </c>
      <c r="BV480" s="190">
        <v>43909</v>
      </c>
      <c r="BX480" s="190">
        <v>43909</v>
      </c>
      <c r="BY480" s="190">
        <v>43909</v>
      </c>
      <c r="CA480" s="190"/>
      <c r="CB480" s="190"/>
      <c r="CC480" s="190"/>
      <c r="CD480" s="190"/>
      <c r="CH480" s="190">
        <v>43913</v>
      </c>
      <c r="CR480" s="190">
        <v>43916</v>
      </c>
      <c r="CS480">
        <v>43914</v>
      </c>
      <c r="CT480" t="s">
        <v>5839</v>
      </c>
      <c r="CU480" s="190">
        <v>43909</v>
      </c>
      <c r="CW480" s="190">
        <v>43909</v>
      </c>
      <c r="CX480" s="190">
        <v>43909</v>
      </c>
      <c r="DI480" t="str">
        <f t="shared" si="6"/>
        <v>Y</v>
      </c>
      <c r="DJ480" t="str">
        <f>_xlfn.IFNA(VLOOKUP(C480,'Order Lookup'!A:C,3,FALSE),"Other")</f>
        <v>ENPARTS</v>
      </c>
    </row>
    <row r="481" spans="1:114" x14ac:dyDescent="0.35">
      <c r="A481" t="s">
        <v>6535</v>
      </c>
      <c r="B481">
        <v>1901432826</v>
      </c>
      <c r="C481" t="s">
        <v>548</v>
      </c>
      <c r="D481" t="s">
        <v>1766</v>
      </c>
      <c r="E481" t="s">
        <v>6536</v>
      </c>
      <c r="F481" t="s">
        <v>2221</v>
      </c>
      <c r="G481" s="190">
        <v>43909</v>
      </c>
      <c r="H481" s="190">
        <v>43914</v>
      </c>
      <c r="J481" t="s">
        <v>6537</v>
      </c>
      <c r="M481" t="s">
        <v>114</v>
      </c>
      <c r="N481" t="s">
        <v>227</v>
      </c>
      <c r="O481" t="s">
        <v>2259</v>
      </c>
      <c r="Q481" s="190"/>
      <c r="R481" s="190"/>
      <c r="T481">
        <v>1</v>
      </c>
      <c r="U481">
        <v>0</v>
      </c>
      <c r="V481">
        <v>0</v>
      </c>
      <c r="W481">
        <v>1.37</v>
      </c>
      <c r="X481">
        <v>1.37</v>
      </c>
      <c r="Y481">
        <v>0</v>
      </c>
      <c r="AA481">
        <v>0</v>
      </c>
      <c r="AB481">
        <v>0</v>
      </c>
      <c r="AC481">
        <v>0</v>
      </c>
      <c r="AF481">
        <v>0</v>
      </c>
      <c r="AG481">
        <v>1</v>
      </c>
      <c r="AH481">
        <v>100</v>
      </c>
      <c r="AI481">
        <v>-2298.17</v>
      </c>
      <c r="AK481">
        <v>0</v>
      </c>
      <c r="AR481" s="190"/>
      <c r="AS481" s="190"/>
      <c r="AT481" s="190"/>
      <c r="AU481" s="190"/>
      <c r="AW481" s="190"/>
      <c r="AX481" s="190"/>
      <c r="AY481" s="190"/>
      <c r="AZ481" s="190"/>
      <c r="BG481" s="190"/>
      <c r="BH481" s="190"/>
      <c r="BI481" s="190"/>
      <c r="BJ481" s="190"/>
      <c r="BL481" s="190"/>
      <c r="BM481" s="190"/>
      <c r="BN481" s="190"/>
      <c r="BO481" s="190"/>
      <c r="BU481" t="s">
        <v>490</v>
      </c>
      <c r="BV481" s="190">
        <v>43909</v>
      </c>
      <c r="BX481" s="190">
        <v>43909</v>
      </c>
      <c r="BY481" s="190">
        <v>43909</v>
      </c>
      <c r="CA481" s="190"/>
      <c r="CB481" s="190"/>
      <c r="CC481" s="190"/>
      <c r="CD481" s="190"/>
      <c r="CH481" s="190">
        <v>43913</v>
      </c>
      <c r="CR481" s="190">
        <v>43916</v>
      </c>
      <c r="CS481" s="190">
        <v>43917</v>
      </c>
      <c r="CT481" t="s">
        <v>1663</v>
      </c>
      <c r="CU481" s="190">
        <v>43909</v>
      </c>
      <c r="CW481" s="190">
        <v>43909</v>
      </c>
      <c r="CX481" s="190">
        <v>43909</v>
      </c>
      <c r="DI481" t="str">
        <f t="shared" si="6"/>
        <v>Y</v>
      </c>
      <c r="DJ481" t="str">
        <f>_xlfn.IFNA(VLOOKUP(C481,'Order Lookup'!A:C,3,FALSE),"Other")</f>
        <v>ENPARTS</v>
      </c>
    </row>
    <row r="482" spans="1:114" x14ac:dyDescent="0.35">
      <c r="A482" t="s">
        <v>6535</v>
      </c>
      <c r="B482">
        <v>1901432811</v>
      </c>
      <c r="C482" t="s">
        <v>547</v>
      </c>
      <c r="D482" t="s">
        <v>1766</v>
      </c>
      <c r="E482" t="s">
        <v>6536</v>
      </c>
      <c r="F482" t="s">
        <v>2221</v>
      </c>
      <c r="G482" s="190">
        <v>43733</v>
      </c>
      <c r="H482" s="190">
        <v>43929</v>
      </c>
      <c r="J482" t="s">
        <v>6537</v>
      </c>
      <c r="M482" t="s">
        <v>114</v>
      </c>
      <c r="N482" t="s">
        <v>227</v>
      </c>
      <c r="Q482" s="190">
        <v>43836</v>
      </c>
      <c r="R482" s="190">
        <v>43837</v>
      </c>
      <c r="T482">
        <v>1</v>
      </c>
      <c r="U482">
        <v>0</v>
      </c>
      <c r="V482">
        <v>100</v>
      </c>
      <c r="W482">
        <v>132.91</v>
      </c>
      <c r="X482">
        <v>132.91</v>
      </c>
      <c r="Y482">
        <v>0</v>
      </c>
      <c r="AA482">
        <v>0</v>
      </c>
      <c r="AB482">
        <v>0</v>
      </c>
      <c r="AC482">
        <v>0</v>
      </c>
      <c r="AF482">
        <v>0</v>
      </c>
      <c r="AG482">
        <v>1</v>
      </c>
      <c r="AH482">
        <v>100</v>
      </c>
      <c r="AI482">
        <v>6254.11</v>
      </c>
      <c r="AK482">
        <v>0</v>
      </c>
      <c r="AR482" s="190"/>
      <c r="AS482" s="190"/>
      <c r="AT482" s="190"/>
      <c r="AU482" s="190"/>
      <c r="AW482" s="190"/>
      <c r="AX482" s="190"/>
      <c r="AY482" s="190"/>
      <c r="AZ482" s="190"/>
      <c r="BF482" t="s">
        <v>5948</v>
      </c>
      <c r="BG482" s="190"/>
      <c r="BH482" s="190"/>
      <c r="BI482" s="190"/>
      <c r="BJ482" s="190"/>
      <c r="BK482" t="s">
        <v>1847</v>
      </c>
      <c r="BU482" t="s">
        <v>490</v>
      </c>
      <c r="BV482" s="190">
        <v>43908</v>
      </c>
      <c r="BX482" s="190">
        <v>43908</v>
      </c>
      <c r="BY482" s="190">
        <v>43907</v>
      </c>
      <c r="CA482" s="190"/>
      <c r="CB482" s="190"/>
      <c r="CC482" s="190"/>
      <c r="CD482" s="190"/>
      <c r="CH482" s="190">
        <v>43910</v>
      </c>
      <c r="CR482" s="190">
        <v>43936</v>
      </c>
      <c r="CT482" t="s">
        <v>5948</v>
      </c>
      <c r="CU482" s="190">
        <v>43907</v>
      </c>
      <c r="CW482" s="190">
        <v>43907</v>
      </c>
      <c r="CX482" s="190">
        <v>43907</v>
      </c>
      <c r="DI482" t="str">
        <f t="shared" si="6"/>
        <v>Y</v>
      </c>
      <c r="DJ482" t="str">
        <f>_xlfn.IFNA(VLOOKUP(C482,'Order Lookup'!A:C,3,FALSE),"Other")</f>
        <v>ORDER</v>
      </c>
    </row>
    <row r="483" spans="1:114" x14ac:dyDescent="0.35">
      <c r="A483" t="s">
        <v>6535</v>
      </c>
      <c r="B483">
        <v>1901432824</v>
      </c>
      <c r="C483" t="s">
        <v>547</v>
      </c>
      <c r="D483" t="s">
        <v>1766</v>
      </c>
      <c r="E483" t="s">
        <v>6536</v>
      </c>
      <c r="F483" t="s">
        <v>2221</v>
      </c>
      <c r="G483" s="190">
        <v>43908</v>
      </c>
      <c r="H483" s="190">
        <v>43929</v>
      </c>
      <c r="J483" t="s">
        <v>6537</v>
      </c>
      <c r="M483" t="s">
        <v>114</v>
      </c>
      <c r="N483" t="s">
        <v>227</v>
      </c>
      <c r="Q483" s="190">
        <v>43908</v>
      </c>
      <c r="R483" s="190">
        <v>43909</v>
      </c>
      <c r="T483">
        <v>1</v>
      </c>
      <c r="U483">
        <v>0</v>
      </c>
      <c r="V483">
        <v>0</v>
      </c>
      <c r="W483">
        <v>2.14</v>
      </c>
      <c r="X483">
        <v>2.14</v>
      </c>
      <c r="Y483">
        <v>0</v>
      </c>
      <c r="AA483">
        <v>0</v>
      </c>
      <c r="AB483">
        <v>0</v>
      </c>
      <c r="AC483">
        <v>0</v>
      </c>
      <c r="AF483">
        <v>0</v>
      </c>
      <c r="AG483">
        <v>1</v>
      </c>
      <c r="AH483">
        <v>100</v>
      </c>
      <c r="AI483">
        <v>0</v>
      </c>
      <c r="AK483">
        <v>0</v>
      </c>
      <c r="BF483" t="s">
        <v>2674</v>
      </c>
      <c r="BG483" s="190">
        <v>43910</v>
      </c>
      <c r="BH483" s="190">
        <v>43910</v>
      </c>
      <c r="BI483" s="190">
        <v>43910</v>
      </c>
      <c r="BJ483" s="190">
        <v>43910</v>
      </c>
      <c r="BK483" t="s">
        <v>2674</v>
      </c>
      <c r="BL483" s="190">
        <v>43910</v>
      </c>
      <c r="BM483" s="190">
        <v>43910</v>
      </c>
      <c r="BN483" s="190">
        <v>43910</v>
      </c>
      <c r="BO483" s="190">
        <v>43910</v>
      </c>
      <c r="BU483" t="s">
        <v>490</v>
      </c>
      <c r="BV483" s="190">
        <v>43910</v>
      </c>
      <c r="BX483" s="190">
        <v>43910</v>
      </c>
      <c r="BY483" s="190">
        <v>43910</v>
      </c>
      <c r="CA483" s="190"/>
      <c r="CB483" s="190"/>
      <c r="CC483" s="190"/>
      <c r="CD483" s="190"/>
      <c r="CH483" s="190">
        <v>43915</v>
      </c>
      <c r="CR483" s="190">
        <v>43929</v>
      </c>
      <c r="CT483" t="s">
        <v>1837</v>
      </c>
      <c r="CU483" s="190">
        <v>43908</v>
      </c>
      <c r="CW483" s="190">
        <v>43908</v>
      </c>
      <c r="CX483" s="190">
        <v>43910</v>
      </c>
      <c r="DI483" t="str">
        <f t="shared" si="6"/>
        <v>N</v>
      </c>
      <c r="DJ483" t="str">
        <f>_xlfn.IFNA(VLOOKUP(C483,'Order Lookup'!A:C,3,FALSE),"Other")</f>
        <v>ORDER</v>
      </c>
    </row>
    <row r="484" spans="1:114" x14ac:dyDescent="0.35">
      <c r="A484" t="s">
        <v>6535</v>
      </c>
      <c r="B484">
        <v>1901432827</v>
      </c>
      <c r="C484" t="s">
        <v>548</v>
      </c>
      <c r="D484" t="s">
        <v>1766</v>
      </c>
      <c r="E484" t="s">
        <v>6536</v>
      </c>
      <c r="F484" t="s">
        <v>2221</v>
      </c>
      <c r="G484" s="190">
        <v>43910</v>
      </c>
      <c r="H484" s="190">
        <v>43917</v>
      </c>
      <c r="J484" t="s">
        <v>6537</v>
      </c>
      <c r="M484" t="s">
        <v>114</v>
      </c>
      <c r="N484" t="s">
        <v>227</v>
      </c>
      <c r="Q484" s="190"/>
      <c r="R484" s="190"/>
      <c r="T484">
        <v>0</v>
      </c>
      <c r="U484">
        <v>0</v>
      </c>
      <c r="V484">
        <v>0</v>
      </c>
      <c r="W484">
        <v>1.04</v>
      </c>
      <c r="X484">
        <v>1.04</v>
      </c>
      <c r="Y484">
        <v>0</v>
      </c>
      <c r="AA484">
        <v>0</v>
      </c>
      <c r="AB484">
        <v>0</v>
      </c>
      <c r="AC484">
        <v>0</v>
      </c>
      <c r="AF484">
        <v>0</v>
      </c>
      <c r="AG484">
        <v>0</v>
      </c>
      <c r="AI484">
        <v>0</v>
      </c>
      <c r="AK484">
        <v>0</v>
      </c>
      <c r="AR484" s="190"/>
      <c r="AS484" s="190"/>
      <c r="AT484" s="190"/>
      <c r="AW484" s="190"/>
      <c r="AX484" s="190"/>
      <c r="AY484" s="190"/>
      <c r="AZ484" s="190"/>
      <c r="BG484" s="190"/>
      <c r="BH484" s="190"/>
      <c r="BI484" s="190"/>
      <c r="BJ484" s="190"/>
      <c r="BL484" s="190"/>
      <c r="BM484" s="190"/>
      <c r="BN484" s="190"/>
      <c r="BO484" s="190"/>
      <c r="BU484" t="s">
        <v>490</v>
      </c>
      <c r="BV484" s="190">
        <v>43913</v>
      </c>
      <c r="BX484" s="190">
        <v>43913</v>
      </c>
      <c r="BY484" s="190">
        <v>43913</v>
      </c>
      <c r="CA484" s="190"/>
      <c r="CB484" s="190"/>
      <c r="CC484" s="190"/>
      <c r="CD484" s="190"/>
      <c r="CH484" s="190">
        <v>43916</v>
      </c>
      <c r="CR484" s="190">
        <v>43920</v>
      </c>
      <c r="CT484" t="s">
        <v>5781</v>
      </c>
      <c r="CU484" s="190">
        <v>43910</v>
      </c>
      <c r="CW484" s="190">
        <v>43910</v>
      </c>
      <c r="CX484" s="190">
        <v>43910</v>
      </c>
      <c r="DI484" t="str">
        <f t="shared" si="6"/>
        <v>Y</v>
      </c>
      <c r="DJ484" t="str">
        <f>_xlfn.IFNA(VLOOKUP(C484,'Order Lookup'!A:C,3,FALSE),"Other")</f>
        <v>ENPARTS</v>
      </c>
    </row>
    <row r="485" spans="1:114" x14ac:dyDescent="0.35">
      <c r="A485" t="s">
        <v>2239</v>
      </c>
      <c r="B485">
        <v>2000072302</v>
      </c>
      <c r="C485" t="s">
        <v>594</v>
      </c>
      <c r="D485" t="s">
        <v>618</v>
      </c>
      <c r="E485" t="s">
        <v>6719</v>
      </c>
      <c r="F485" t="s">
        <v>2221</v>
      </c>
      <c r="G485" s="190">
        <v>43886</v>
      </c>
      <c r="H485">
        <v>43906</v>
      </c>
      <c r="J485">
        <v>822</v>
      </c>
      <c r="K485" t="s">
        <v>227</v>
      </c>
      <c r="L485" t="s">
        <v>5042</v>
      </c>
      <c r="M485" t="s">
        <v>204</v>
      </c>
      <c r="N485" t="s">
        <v>227</v>
      </c>
      <c r="O485" t="s">
        <v>5050</v>
      </c>
      <c r="Q485">
        <v>43888</v>
      </c>
      <c r="R485">
        <v>43888</v>
      </c>
      <c r="T485">
        <v>1</v>
      </c>
      <c r="U485">
        <v>0</v>
      </c>
      <c r="V485">
        <v>0</v>
      </c>
      <c r="W485">
        <v>0.03</v>
      </c>
      <c r="X485">
        <v>0.03</v>
      </c>
      <c r="Y485">
        <v>0</v>
      </c>
      <c r="AA485">
        <v>0</v>
      </c>
      <c r="AB485">
        <v>0</v>
      </c>
      <c r="AC485">
        <v>0</v>
      </c>
      <c r="AF485">
        <v>0</v>
      </c>
      <c r="AG485">
        <v>1</v>
      </c>
      <c r="AH485">
        <v>100</v>
      </c>
      <c r="AI485">
        <v>-0.01</v>
      </c>
      <c r="AK485">
        <v>0</v>
      </c>
      <c r="AQ485" t="s">
        <v>5854</v>
      </c>
      <c r="AV485" t="s">
        <v>553</v>
      </c>
      <c r="BU485" t="s">
        <v>490</v>
      </c>
      <c r="BV485" s="190">
        <v>43889</v>
      </c>
      <c r="BX485" s="190">
        <v>43889</v>
      </c>
      <c r="BY485" s="190">
        <v>43888</v>
      </c>
      <c r="CH485">
        <v>43892</v>
      </c>
      <c r="CJ485" t="s">
        <v>680</v>
      </c>
      <c r="CR485" s="190"/>
      <c r="CT485" t="s">
        <v>6631</v>
      </c>
      <c r="CU485" s="190">
        <v>43887</v>
      </c>
      <c r="CW485" s="190">
        <v>43887</v>
      </c>
      <c r="CX485" s="190">
        <v>43886</v>
      </c>
      <c r="CY485" t="s">
        <v>652</v>
      </c>
      <c r="DI485" t="str">
        <f t="shared" si="6"/>
        <v>Y</v>
      </c>
      <c r="DJ485" t="str">
        <f>_xlfn.IFNA(VLOOKUP(C485,'Order Lookup'!A:C,3,FALSE),"Other")</f>
        <v>ORDER</v>
      </c>
    </row>
    <row r="486" spans="1:114" x14ac:dyDescent="0.35">
      <c r="A486" t="s">
        <v>2275</v>
      </c>
      <c r="B486">
        <v>1902196504</v>
      </c>
      <c r="C486" t="s">
        <v>495</v>
      </c>
      <c r="D486" t="s">
        <v>525</v>
      </c>
      <c r="E486" t="s">
        <v>7101</v>
      </c>
      <c r="F486" t="s">
        <v>2221</v>
      </c>
      <c r="G486" s="190">
        <v>43909</v>
      </c>
      <c r="J486">
        <v>19246</v>
      </c>
      <c r="K486" t="s">
        <v>227</v>
      </c>
      <c r="L486" t="s">
        <v>4</v>
      </c>
      <c r="M486" t="s">
        <v>204</v>
      </c>
      <c r="N486" t="s">
        <v>227</v>
      </c>
      <c r="O486" t="s">
        <v>5050</v>
      </c>
      <c r="T486">
        <v>570.54999999999995</v>
      </c>
      <c r="U486">
        <v>0</v>
      </c>
      <c r="V486">
        <v>0.12</v>
      </c>
      <c r="W486">
        <v>0.1</v>
      </c>
      <c r="X486">
        <v>0.1</v>
      </c>
      <c r="Y486">
        <v>0</v>
      </c>
      <c r="AA486">
        <v>0</v>
      </c>
      <c r="AB486">
        <v>0</v>
      </c>
      <c r="AC486">
        <v>0</v>
      </c>
      <c r="AF486">
        <v>0</v>
      </c>
      <c r="AG486">
        <v>341.55</v>
      </c>
      <c r="AH486">
        <v>59.863</v>
      </c>
      <c r="AI486">
        <v>0</v>
      </c>
      <c r="AK486">
        <v>0</v>
      </c>
      <c r="AQ486" t="s">
        <v>726</v>
      </c>
      <c r="AV486" t="s">
        <v>729</v>
      </c>
      <c r="BF486" t="s">
        <v>498</v>
      </c>
      <c r="BG486">
        <v>43909</v>
      </c>
      <c r="BH486">
        <v>43909</v>
      </c>
      <c r="BI486">
        <v>43909</v>
      </c>
      <c r="BJ486">
        <v>43909</v>
      </c>
      <c r="BU486" t="s">
        <v>490</v>
      </c>
      <c r="BV486" s="190">
        <v>43909</v>
      </c>
      <c r="BX486" s="190">
        <v>43909</v>
      </c>
      <c r="BY486" s="190">
        <v>43909</v>
      </c>
      <c r="CH486" s="190">
        <v>43913</v>
      </c>
      <c r="CJ486" t="s">
        <v>570</v>
      </c>
      <c r="CR486" s="190">
        <v>43916</v>
      </c>
      <c r="CT486" t="s">
        <v>498</v>
      </c>
      <c r="CU486" s="190">
        <v>43909</v>
      </c>
      <c r="CW486" s="190">
        <v>43909</v>
      </c>
      <c r="CX486" s="190">
        <v>43909</v>
      </c>
      <c r="CY486" t="s">
        <v>6538</v>
      </c>
      <c r="DI486" t="str">
        <f t="shared" si="6"/>
        <v>Y</v>
      </c>
      <c r="DJ486" t="str">
        <f>_xlfn.IFNA(VLOOKUP(C486,'Order Lookup'!A:C,3,FALSE),"Other")</f>
        <v>ENPARTS</v>
      </c>
    </row>
    <row r="487" spans="1:114" x14ac:dyDescent="0.35">
      <c r="A487" t="s">
        <v>1017</v>
      </c>
      <c r="B487">
        <v>1902582901</v>
      </c>
      <c r="C487" t="s">
        <v>855</v>
      </c>
      <c r="D487" t="s">
        <v>7102</v>
      </c>
      <c r="E487" t="s">
        <v>7103</v>
      </c>
      <c r="F487" t="s">
        <v>2073</v>
      </c>
      <c r="G487" s="190">
        <v>43803</v>
      </c>
      <c r="H487">
        <v>43952</v>
      </c>
      <c r="K487" t="s">
        <v>35</v>
      </c>
      <c r="L487" t="s">
        <v>35</v>
      </c>
      <c r="M487" t="s">
        <v>204</v>
      </c>
      <c r="N487" t="s">
        <v>227</v>
      </c>
      <c r="O487" t="s">
        <v>5055</v>
      </c>
      <c r="P487" t="s">
        <v>6685</v>
      </c>
      <c r="Q487">
        <v>43892</v>
      </c>
      <c r="R487">
        <v>43893</v>
      </c>
      <c r="T487">
        <v>395139.1</v>
      </c>
      <c r="U487">
        <v>0</v>
      </c>
      <c r="V487">
        <v>140.30000000000001</v>
      </c>
      <c r="W487">
        <v>0.02</v>
      </c>
      <c r="X487">
        <v>0.02</v>
      </c>
      <c r="Y487">
        <v>416.35</v>
      </c>
      <c r="AA487">
        <v>503.12</v>
      </c>
      <c r="AB487">
        <v>0</v>
      </c>
      <c r="AC487">
        <v>503.12</v>
      </c>
      <c r="AD487">
        <v>96178</v>
      </c>
      <c r="AE487">
        <v>45799</v>
      </c>
      <c r="AF487">
        <v>0</v>
      </c>
      <c r="AG487">
        <v>109050.52</v>
      </c>
      <c r="AH487">
        <v>27.597999999999999</v>
      </c>
      <c r="AI487">
        <v>0</v>
      </c>
      <c r="AK487">
        <v>27.2</v>
      </c>
      <c r="AQ487" t="s">
        <v>983</v>
      </c>
      <c r="AR487">
        <v>43871</v>
      </c>
      <c r="AS487">
        <v>43862</v>
      </c>
      <c r="AT487">
        <v>43893</v>
      </c>
      <c r="AU487">
        <v>43889</v>
      </c>
      <c r="AV487" t="s">
        <v>1891</v>
      </c>
      <c r="AW487">
        <v>43892</v>
      </c>
      <c r="AX487">
        <v>43893</v>
      </c>
      <c r="AY487">
        <v>43893</v>
      </c>
      <c r="AZ487">
        <v>43894</v>
      </c>
      <c r="BA487" t="s">
        <v>982</v>
      </c>
      <c r="BB487">
        <v>43845</v>
      </c>
      <c r="BC487">
        <v>43845</v>
      </c>
      <c r="BD487">
        <v>43850</v>
      </c>
      <c r="BE487">
        <v>43850</v>
      </c>
      <c r="BF487" t="s">
        <v>2233</v>
      </c>
      <c r="BG487">
        <v>43893</v>
      </c>
      <c r="BH487">
        <v>43893</v>
      </c>
      <c r="BI487">
        <v>43906</v>
      </c>
      <c r="BJ487">
        <v>43906</v>
      </c>
      <c r="BK487" t="s">
        <v>1763</v>
      </c>
      <c r="BL487">
        <v>43906</v>
      </c>
      <c r="BM487">
        <v>43906</v>
      </c>
      <c r="BN487">
        <v>43909</v>
      </c>
      <c r="BO487">
        <v>43909</v>
      </c>
      <c r="BU487" t="s">
        <v>490</v>
      </c>
      <c r="BV487" s="190">
        <v>43920</v>
      </c>
      <c r="BX487" s="190">
        <v>43920</v>
      </c>
      <c r="BY487" s="190"/>
      <c r="BZ487" t="s">
        <v>2233</v>
      </c>
      <c r="CA487">
        <v>43913</v>
      </c>
      <c r="CB487">
        <v>43913</v>
      </c>
      <c r="CC487">
        <v>43913</v>
      </c>
      <c r="CD487">
        <v>43913</v>
      </c>
      <c r="CH487" s="190"/>
      <c r="CJ487" t="s">
        <v>983</v>
      </c>
      <c r="CR487" s="190">
        <v>43952</v>
      </c>
      <c r="CT487" t="s">
        <v>2001</v>
      </c>
      <c r="CU487" s="190">
        <v>43917</v>
      </c>
      <c r="CW487" s="190">
        <v>43917</v>
      </c>
      <c r="CX487" s="190">
        <v>43916</v>
      </c>
      <c r="CY487" t="s">
        <v>982</v>
      </c>
      <c r="CZ487">
        <v>43829</v>
      </c>
      <c r="DA487">
        <v>43829</v>
      </c>
      <c r="DB487">
        <v>43851</v>
      </c>
      <c r="DC487">
        <v>43851</v>
      </c>
      <c r="DI487" t="str">
        <f t="shared" si="6"/>
        <v>Y</v>
      </c>
      <c r="DJ487" t="str">
        <f>_xlfn.IFNA(VLOOKUP(C487,'Order Lookup'!A:C,3,FALSE),"Other")</f>
        <v>ORDER</v>
      </c>
    </row>
    <row r="488" spans="1:114" x14ac:dyDescent="0.35">
      <c r="A488" t="s">
        <v>2276</v>
      </c>
      <c r="B488">
        <v>1902638301</v>
      </c>
      <c r="C488" t="s">
        <v>501</v>
      </c>
      <c r="D488" t="s">
        <v>578</v>
      </c>
      <c r="E488" t="s">
        <v>7104</v>
      </c>
      <c r="F488" t="s">
        <v>2221</v>
      </c>
      <c r="G488" s="190">
        <v>43810</v>
      </c>
      <c r="H488">
        <v>43938</v>
      </c>
      <c r="J488">
        <v>119136</v>
      </c>
      <c r="K488" t="s">
        <v>227</v>
      </c>
      <c r="L488" t="s">
        <v>4</v>
      </c>
      <c r="M488" t="s">
        <v>204</v>
      </c>
      <c r="N488" t="s">
        <v>227</v>
      </c>
      <c r="O488" t="s">
        <v>5055</v>
      </c>
      <c r="P488" t="s">
        <v>2226</v>
      </c>
      <c r="Q488">
        <v>43845</v>
      </c>
      <c r="R488">
        <v>43847</v>
      </c>
      <c r="T488">
        <v>293724</v>
      </c>
      <c r="U488">
        <v>0</v>
      </c>
      <c r="V488">
        <v>114.77</v>
      </c>
      <c r="W488">
        <v>93</v>
      </c>
      <c r="X488">
        <v>93</v>
      </c>
      <c r="Y488">
        <v>158</v>
      </c>
      <c r="Z488">
        <v>142</v>
      </c>
      <c r="AA488">
        <v>320.11</v>
      </c>
      <c r="AB488">
        <v>0.5</v>
      </c>
      <c r="AC488">
        <v>320.61</v>
      </c>
      <c r="AD488">
        <v>16097</v>
      </c>
      <c r="AE488">
        <v>10252</v>
      </c>
      <c r="AF488">
        <v>0</v>
      </c>
      <c r="AG488">
        <v>59503</v>
      </c>
      <c r="AH488">
        <v>20.257999999999999</v>
      </c>
      <c r="AI488">
        <v>0</v>
      </c>
      <c r="AK488">
        <v>19.48</v>
      </c>
      <c r="AQ488" t="s">
        <v>726</v>
      </c>
      <c r="AR488">
        <v>43850</v>
      </c>
      <c r="AS488">
        <v>43850</v>
      </c>
      <c r="AT488">
        <v>43864</v>
      </c>
      <c r="AU488">
        <v>43864</v>
      </c>
      <c r="AV488" t="s">
        <v>553</v>
      </c>
      <c r="AW488">
        <v>43858</v>
      </c>
      <c r="AX488">
        <v>43858</v>
      </c>
      <c r="AY488">
        <v>43858</v>
      </c>
      <c r="AZ488">
        <v>43858</v>
      </c>
      <c r="BA488" t="s">
        <v>726</v>
      </c>
      <c r="BB488">
        <v>43864</v>
      </c>
      <c r="BC488">
        <v>43864</v>
      </c>
      <c r="BD488">
        <v>43864</v>
      </c>
      <c r="BE488">
        <v>43864</v>
      </c>
      <c r="BF488" t="s">
        <v>941</v>
      </c>
      <c r="BG488" s="190">
        <v>43880</v>
      </c>
      <c r="BH488">
        <v>43880</v>
      </c>
      <c r="BI488" s="190">
        <v>43886</v>
      </c>
      <c r="BJ488">
        <v>43886</v>
      </c>
      <c r="BK488" t="s">
        <v>5855</v>
      </c>
      <c r="BL488">
        <v>43888</v>
      </c>
      <c r="BM488">
        <v>43888</v>
      </c>
      <c r="BN488">
        <v>43889</v>
      </c>
      <c r="BO488">
        <v>43889</v>
      </c>
      <c r="BU488" t="s">
        <v>490</v>
      </c>
      <c r="BV488" s="190">
        <v>43917</v>
      </c>
      <c r="BX488" s="190">
        <v>43917</v>
      </c>
      <c r="BY488" s="190">
        <v>43915</v>
      </c>
      <c r="BZ488" t="s">
        <v>941</v>
      </c>
      <c r="CA488">
        <v>43895</v>
      </c>
      <c r="CB488">
        <v>43895</v>
      </c>
      <c r="CC488">
        <v>43895</v>
      </c>
      <c r="CD488">
        <v>43895</v>
      </c>
      <c r="CH488">
        <v>43920</v>
      </c>
      <c r="CJ488" t="s">
        <v>553</v>
      </c>
      <c r="CR488" s="190">
        <v>43937</v>
      </c>
      <c r="CT488" t="s">
        <v>582</v>
      </c>
      <c r="CU488" s="190">
        <v>43916</v>
      </c>
      <c r="CW488" s="190">
        <v>43916</v>
      </c>
      <c r="CX488" s="190">
        <v>43915</v>
      </c>
      <c r="CY488" t="s">
        <v>1304</v>
      </c>
      <c r="CZ488">
        <v>43812</v>
      </c>
      <c r="DA488">
        <v>43812</v>
      </c>
      <c r="DB488">
        <v>43833</v>
      </c>
      <c r="DC488">
        <v>43840</v>
      </c>
      <c r="DD488" t="s">
        <v>5861</v>
      </c>
      <c r="DI488" t="str">
        <f t="shared" si="6"/>
        <v>Y</v>
      </c>
      <c r="DJ488" t="str">
        <f>_xlfn.IFNA(VLOOKUP(C488,'Order Lookup'!A:C,3,FALSE),"Other")</f>
        <v>ORDER</v>
      </c>
    </row>
    <row r="489" spans="1:114" x14ac:dyDescent="0.35">
      <c r="A489" t="s">
        <v>2232</v>
      </c>
      <c r="B489">
        <v>1902701301</v>
      </c>
      <c r="C489" t="s">
        <v>501</v>
      </c>
      <c r="D489" t="s">
        <v>588</v>
      </c>
      <c r="E489" t="s">
        <v>7105</v>
      </c>
      <c r="F489" t="s">
        <v>2221</v>
      </c>
      <c r="G489" s="190">
        <v>43818</v>
      </c>
      <c r="H489">
        <v>43942</v>
      </c>
      <c r="K489" t="s">
        <v>281</v>
      </c>
      <c r="L489" t="s">
        <v>5042</v>
      </c>
      <c r="M489" t="s">
        <v>204</v>
      </c>
      <c r="N489" t="s">
        <v>227</v>
      </c>
      <c r="O489" t="s">
        <v>5055</v>
      </c>
      <c r="Q489">
        <v>43860</v>
      </c>
      <c r="R489">
        <v>43861</v>
      </c>
      <c r="T489">
        <v>159355.51</v>
      </c>
      <c r="U489">
        <v>0</v>
      </c>
      <c r="V489">
        <v>46.18</v>
      </c>
      <c r="W489">
        <v>42.15</v>
      </c>
      <c r="X489">
        <v>42.14</v>
      </c>
      <c r="Y489">
        <v>237</v>
      </c>
      <c r="Z489">
        <v>212</v>
      </c>
      <c r="AA489">
        <v>319.43</v>
      </c>
      <c r="AB489">
        <v>2.5</v>
      </c>
      <c r="AC489">
        <v>321.93</v>
      </c>
      <c r="AD489">
        <v>27225</v>
      </c>
      <c r="AE489">
        <v>17340</v>
      </c>
      <c r="AF489">
        <v>0</v>
      </c>
      <c r="AG489">
        <v>42682.85</v>
      </c>
      <c r="AH489">
        <v>26.785</v>
      </c>
      <c r="AI489">
        <v>0</v>
      </c>
      <c r="AK489">
        <v>26.67</v>
      </c>
      <c r="AQ489" t="s">
        <v>575</v>
      </c>
      <c r="AR489">
        <v>43872</v>
      </c>
      <c r="AS489">
        <v>43878</v>
      </c>
      <c r="AT489">
        <v>43881</v>
      </c>
      <c r="AU489">
        <v>43881</v>
      </c>
      <c r="AV489" t="s">
        <v>553</v>
      </c>
      <c r="AW489">
        <v>43881</v>
      </c>
      <c r="AX489">
        <v>43886</v>
      </c>
      <c r="AY489">
        <v>43886</v>
      </c>
      <c r="AZ489">
        <v>43886</v>
      </c>
      <c r="BF489" t="s">
        <v>941</v>
      </c>
      <c r="BG489">
        <v>43887</v>
      </c>
      <c r="BH489">
        <v>43887</v>
      </c>
      <c r="BI489">
        <v>43906</v>
      </c>
      <c r="BJ489">
        <v>43906</v>
      </c>
      <c r="BK489" t="s">
        <v>2233</v>
      </c>
      <c r="BL489">
        <v>43907</v>
      </c>
      <c r="BM489">
        <v>43907</v>
      </c>
      <c r="BN489">
        <v>43909</v>
      </c>
      <c r="BO489">
        <v>43909</v>
      </c>
      <c r="BU489" t="s">
        <v>490</v>
      </c>
      <c r="BV489" s="190">
        <v>43920</v>
      </c>
      <c r="BX489" s="190">
        <v>43917</v>
      </c>
      <c r="BY489" s="190">
        <v>43917</v>
      </c>
      <c r="BZ489" t="s">
        <v>941</v>
      </c>
      <c r="CA489">
        <v>43913</v>
      </c>
      <c r="CB489">
        <v>43913</v>
      </c>
      <c r="CC489">
        <v>43913</v>
      </c>
      <c r="CD489">
        <v>43913</v>
      </c>
      <c r="CH489">
        <v>43922</v>
      </c>
      <c r="CJ489" t="s">
        <v>570</v>
      </c>
      <c r="CR489" s="190">
        <v>43941</v>
      </c>
      <c r="CT489" t="s">
        <v>582</v>
      </c>
      <c r="CU489" s="190">
        <v>43917</v>
      </c>
      <c r="CW489" s="190">
        <v>43917</v>
      </c>
      <c r="CX489" s="190">
        <v>43917</v>
      </c>
      <c r="CY489" t="s">
        <v>684</v>
      </c>
      <c r="CZ489">
        <v>43843</v>
      </c>
      <c r="DB489">
        <v>43850</v>
      </c>
      <c r="DC489">
        <v>43859</v>
      </c>
      <c r="DD489" t="s">
        <v>5861</v>
      </c>
      <c r="DI489" t="str">
        <f t="shared" si="6"/>
        <v>Y</v>
      </c>
      <c r="DJ489" t="str">
        <f>_xlfn.IFNA(VLOOKUP(C489,'Order Lookup'!A:C,3,FALSE),"Other")</f>
        <v>ORDER</v>
      </c>
    </row>
    <row r="490" spans="1:114" x14ac:dyDescent="0.35">
      <c r="A490" t="s">
        <v>2239</v>
      </c>
      <c r="B490">
        <v>1902029003</v>
      </c>
      <c r="C490" t="s">
        <v>501</v>
      </c>
      <c r="D490" t="s">
        <v>6718</v>
      </c>
      <c r="E490" t="s">
        <v>7106</v>
      </c>
      <c r="F490" t="s">
        <v>2073</v>
      </c>
      <c r="G490" s="190">
        <v>43850</v>
      </c>
      <c r="H490" s="190">
        <v>43958</v>
      </c>
      <c r="J490" t="s">
        <v>7107</v>
      </c>
      <c r="K490" t="s">
        <v>227</v>
      </c>
      <c r="L490" t="s">
        <v>5042</v>
      </c>
      <c r="M490" t="s">
        <v>204</v>
      </c>
      <c r="N490" t="s">
        <v>227</v>
      </c>
      <c r="O490" t="s">
        <v>5055</v>
      </c>
      <c r="P490" t="s">
        <v>6526</v>
      </c>
      <c r="Q490" s="190">
        <v>43899</v>
      </c>
      <c r="R490" s="190">
        <v>43899</v>
      </c>
      <c r="T490">
        <v>235512</v>
      </c>
      <c r="U490">
        <v>0</v>
      </c>
      <c r="V490">
        <v>50.76</v>
      </c>
      <c r="W490">
        <v>0</v>
      </c>
      <c r="X490">
        <v>0</v>
      </c>
      <c r="Y490">
        <v>0</v>
      </c>
      <c r="AA490">
        <v>0</v>
      </c>
      <c r="AB490">
        <v>0</v>
      </c>
      <c r="AC490">
        <v>0</v>
      </c>
      <c r="AF490">
        <v>0</v>
      </c>
      <c r="AG490">
        <v>72085</v>
      </c>
      <c r="AH490">
        <v>30.608000000000001</v>
      </c>
      <c r="AI490">
        <v>0</v>
      </c>
      <c r="AK490">
        <v>0</v>
      </c>
      <c r="AQ490" t="s">
        <v>581</v>
      </c>
      <c r="AR490" s="190"/>
      <c r="AS490" s="190"/>
      <c r="AT490" s="190"/>
      <c r="AU490" s="190"/>
      <c r="AV490" t="s">
        <v>556</v>
      </c>
      <c r="AW490" s="190"/>
      <c r="AX490" s="190"/>
      <c r="AY490" s="190"/>
      <c r="AZ490" s="190"/>
      <c r="BB490" s="190"/>
      <c r="BC490" s="190"/>
      <c r="BD490" s="190"/>
      <c r="BE490" s="190"/>
      <c r="BF490" t="s">
        <v>1763</v>
      </c>
      <c r="BG490" s="190">
        <v>43893</v>
      </c>
      <c r="BH490" s="190">
        <v>43893</v>
      </c>
      <c r="BI490" s="190">
        <v>43900</v>
      </c>
      <c r="BJ490" s="190"/>
      <c r="BK490" t="s">
        <v>1763</v>
      </c>
      <c r="BL490" s="190">
        <v>43901</v>
      </c>
      <c r="BM490" s="190">
        <v>43901</v>
      </c>
      <c r="BN490" s="190">
        <v>43903</v>
      </c>
      <c r="BO490" s="190">
        <v>43903</v>
      </c>
      <c r="BU490" t="s">
        <v>490</v>
      </c>
      <c r="BV490" s="190"/>
      <c r="BX490" s="190">
        <v>43928</v>
      </c>
      <c r="BY490" s="190"/>
      <c r="BZ490" t="s">
        <v>1763</v>
      </c>
      <c r="CA490" s="190">
        <v>43907</v>
      </c>
      <c r="CB490" s="190">
        <v>43907</v>
      </c>
      <c r="CC490" s="190">
        <v>43907</v>
      </c>
      <c r="CD490" s="190">
        <v>43907</v>
      </c>
      <c r="CH490" s="190"/>
      <c r="CJ490" t="s">
        <v>680</v>
      </c>
      <c r="CM490" s="190"/>
      <c r="CN490" s="190"/>
      <c r="CR490" s="190">
        <v>43957</v>
      </c>
      <c r="CT490" t="s">
        <v>582</v>
      </c>
      <c r="CU490" s="190">
        <v>43917</v>
      </c>
      <c r="CW490" s="190">
        <v>43917</v>
      </c>
      <c r="CX490" s="190">
        <v>43917</v>
      </c>
      <c r="CY490" t="s">
        <v>492</v>
      </c>
      <c r="CZ490" s="190"/>
      <c r="DA490" s="190"/>
      <c r="DB490" s="190"/>
      <c r="DC490" s="190"/>
      <c r="DI490" t="str">
        <f t="shared" si="6"/>
        <v>Y</v>
      </c>
      <c r="DJ490" t="str">
        <f>_xlfn.IFNA(VLOOKUP(C490,'Order Lookup'!A:C,3,FALSE),"Other")</f>
        <v>ORDER</v>
      </c>
    </row>
    <row r="491" spans="1:114" x14ac:dyDescent="0.35">
      <c r="A491" t="s">
        <v>1017</v>
      </c>
      <c r="B491">
        <v>1902582902</v>
      </c>
      <c r="C491" t="s">
        <v>506</v>
      </c>
      <c r="D491" t="s">
        <v>7102</v>
      </c>
      <c r="E491" t="s">
        <v>7103</v>
      </c>
      <c r="F491" t="s">
        <v>2073</v>
      </c>
      <c r="G491" s="190">
        <v>43887</v>
      </c>
      <c r="H491">
        <v>43952</v>
      </c>
      <c r="K491" t="s">
        <v>35</v>
      </c>
      <c r="L491" t="s">
        <v>35</v>
      </c>
      <c r="M491" t="s">
        <v>204</v>
      </c>
      <c r="N491" t="s">
        <v>227</v>
      </c>
      <c r="O491" t="s">
        <v>5055</v>
      </c>
      <c r="P491" t="s">
        <v>6685</v>
      </c>
      <c r="Q491">
        <v>43892</v>
      </c>
      <c r="R491">
        <v>43892</v>
      </c>
      <c r="T491">
        <v>23878.26</v>
      </c>
      <c r="U491">
        <v>0</v>
      </c>
      <c r="V491">
        <v>9.56</v>
      </c>
      <c r="W491">
        <v>9.75</v>
      </c>
      <c r="X491">
        <v>0</v>
      </c>
      <c r="Y491">
        <v>0</v>
      </c>
      <c r="AA491">
        <v>0</v>
      </c>
      <c r="AB491">
        <v>0</v>
      </c>
      <c r="AC491">
        <v>0</v>
      </c>
      <c r="AF491">
        <v>0</v>
      </c>
      <c r="AG491">
        <v>6272.73</v>
      </c>
      <c r="AH491">
        <v>26.27</v>
      </c>
      <c r="AI491">
        <v>0</v>
      </c>
      <c r="AK491">
        <v>0</v>
      </c>
      <c r="AQ491" t="s">
        <v>983</v>
      </c>
      <c r="AR491">
        <v>43871</v>
      </c>
      <c r="AS491">
        <v>43871</v>
      </c>
      <c r="AT491">
        <v>43893</v>
      </c>
      <c r="AV491" t="s">
        <v>1891</v>
      </c>
      <c r="AY491">
        <v>43893</v>
      </c>
      <c r="BA491" t="s">
        <v>982</v>
      </c>
      <c r="BD491">
        <v>43850</v>
      </c>
      <c r="BE491">
        <v>43850</v>
      </c>
      <c r="BF491" t="s">
        <v>2233</v>
      </c>
      <c r="BG491" s="190">
        <v>43893</v>
      </c>
      <c r="BH491" s="190">
        <v>43893</v>
      </c>
      <c r="BI491" s="190">
        <v>43906</v>
      </c>
      <c r="BJ491" s="190">
        <v>43906</v>
      </c>
      <c r="BK491" t="s">
        <v>1763</v>
      </c>
      <c r="BL491" s="190">
        <v>43906</v>
      </c>
      <c r="BM491" s="190">
        <v>43906</v>
      </c>
      <c r="BN491" s="190">
        <v>43909</v>
      </c>
      <c r="BO491" s="190">
        <v>43909</v>
      </c>
      <c r="BU491" t="s">
        <v>490</v>
      </c>
      <c r="BV491" s="190">
        <v>43920</v>
      </c>
      <c r="BX491" s="190">
        <v>43920</v>
      </c>
      <c r="BY491" s="190"/>
      <c r="BZ491" t="s">
        <v>2233</v>
      </c>
      <c r="CA491">
        <v>43913</v>
      </c>
      <c r="CB491">
        <v>43913</v>
      </c>
      <c r="CC491">
        <v>43913</v>
      </c>
      <c r="CD491">
        <v>43913</v>
      </c>
      <c r="CH491" s="190"/>
      <c r="CJ491" t="s">
        <v>983</v>
      </c>
      <c r="CR491" s="190">
        <v>43952</v>
      </c>
      <c r="CS491" s="190"/>
      <c r="CT491" t="s">
        <v>2001</v>
      </c>
      <c r="CU491" s="190">
        <v>43917</v>
      </c>
      <c r="CW491" s="190">
        <v>43917</v>
      </c>
      <c r="CX491" s="190">
        <v>43916</v>
      </c>
      <c r="CY491" t="s">
        <v>982</v>
      </c>
      <c r="CZ491">
        <v>43829</v>
      </c>
      <c r="DA491">
        <v>43829</v>
      </c>
      <c r="DB491">
        <v>43851</v>
      </c>
      <c r="DC491">
        <v>43851</v>
      </c>
      <c r="DI491" t="str">
        <f t="shared" ref="DI491:DI554" si="7">IF(CX491&gt;CW491,"N","Y")</f>
        <v>Y</v>
      </c>
      <c r="DJ491" t="str">
        <f>_xlfn.IFNA(VLOOKUP(C491,'Order Lookup'!A:C,3,FALSE),"Other")</f>
        <v>ORDER</v>
      </c>
    </row>
    <row r="492" spans="1:114" x14ac:dyDescent="0.35">
      <c r="A492" t="s">
        <v>2276</v>
      </c>
      <c r="B492">
        <v>1902638305</v>
      </c>
      <c r="C492" t="s">
        <v>501</v>
      </c>
      <c r="D492" t="s">
        <v>578</v>
      </c>
      <c r="E492" t="s">
        <v>7104</v>
      </c>
      <c r="F492" t="s">
        <v>2221</v>
      </c>
      <c r="G492" s="190">
        <v>43914</v>
      </c>
      <c r="H492" s="190">
        <v>43937</v>
      </c>
      <c r="J492">
        <v>119136</v>
      </c>
      <c r="K492" t="s">
        <v>227</v>
      </c>
      <c r="L492" t="s">
        <v>4</v>
      </c>
      <c r="M492" t="s">
        <v>204</v>
      </c>
      <c r="N492" t="s">
        <v>227</v>
      </c>
      <c r="O492" t="s">
        <v>5055</v>
      </c>
      <c r="Q492" s="190">
        <v>43915</v>
      </c>
      <c r="R492" s="190">
        <v>43915</v>
      </c>
      <c r="S492" s="190"/>
      <c r="T492">
        <v>0</v>
      </c>
      <c r="U492">
        <v>0</v>
      </c>
      <c r="V492">
        <v>0</v>
      </c>
      <c r="W492">
        <v>24.45</v>
      </c>
      <c r="X492">
        <v>24.45</v>
      </c>
      <c r="Y492">
        <v>0</v>
      </c>
      <c r="AA492">
        <v>0</v>
      </c>
      <c r="AB492">
        <v>0</v>
      </c>
      <c r="AC492">
        <v>0</v>
      </c>
      <c r="AF492">
        <v>0</v>
      </c>
      <c r="AG492">
        <v>0</v>
      </c>
      <c r="AI492">
        <v>0</v>
      </c>
      <c r="AK492">
        <v>0</v>
      </c>
      <c r="AQ492" t="s">
        <v>726</v>
      </c>
      <c r="AV492" t="s">
        <v>553</v>
      </c>
      <c r="BF492" t="s">
        <v>941</v>
      </c>
      <c r="BG492" s="190">
        <v>43915</v>
      </c>
      <c r="BH492">
        <v>43915</v>
      </c>
      <c r="BI492" s="190">
        <v>43915</v>
      </c>
      <c r="BJ492">
        <v>43915</v>
      </c>
      <c r="BK492" t="s">
        <v>5855</v>
      </c>
      <c r="BL492">
        <v>43915</v>
      </c>
      <c r="BM492">
        <v>43915</v>
      </c>
      <c r="BN492">
        <v>43915</v>
      </c>
      <c r="BO492">
        <v>43915</v>
      </c>
      <c r="BU492" t="s">
        <v>490</v>
      </c>
      <c r="BV492" s="190"/>
      <c r="BX492" s="190">
        <v>43916</v>
      </c>
      <c r="BY492" s="190">
        <v>43915</v>
      </c>
      <c r="CH492">
        <v>43920</v>
      </c>
      <c r="CJ492" t="s">
        <v>553</v>
      </c>
      <c r="CR492" s="190">
        <v>43937</v>
      </c>
      <c r="CS492" s="190"/>
      <c r="CT492" t="s">
        <v>582</v>
      </c>
      <c r="CU492" s="190">
        <v>43915</v>
      </c>
      <c r="CW492" s="190">
        <v>43915</v>
      </c>
      <c r="CX492" s="190">
        <v>43915</v>
      </c>
      <c r="CY492" t="s">
        <v>1304</v>
      </c>
      <c r="DI492" t="str">
        <f t="shared" si="7"/>
        <v>Y</v>
      </c>
      <c r="DJ492" t="str">
        <f>_xlfn.IFNA(VLOOKUP(C492,'Order Lookup'!A:C,3,FALSE),"Other")</f>
        <v>ORDER</v>
      </c>
    </row>
    <row r="493" spans="1:114" x14ac:dyDescent="0.35">
      <c r="A493" t="s">
        <v>2232</v>
      </c>
      <c r="B493">
        <v>1902708001</v>
      </c>
      <c r="C493" t="s">
        <v>501</v>
      </c>
      <c r="D493" t="s">
        <v>7108</v>
      </c>
      <c r="E493" t="s">
        <v>7109</v>
      </c>
      <c r="F493" t="s">
        <v>2073</v>
      </c>
      <c r="G493" s="190">
        <v>43819</v>
      </c>
      <c r="H493">
        <v>43949</v>
      </c>
      <c r="K493" t="s">
        <v>227</v>
      </c>
      <c r="L493" t="s">
        <v>5042</v>
      </c>
      <c r="M493" t="s">
        <v>204</v>
      </c>
      <c r="N493" t="s">
        <v>227</v>
      </c>
      <c r="O493" t="s">
        <v>5747</v>
      </c>
      <c r="P493" t="s">
        <v>2254</v>
      </c>
      <c r="Q493">
        <v>43854</v>
      </c>
      <c r="R493">
        <v>43857</v>
      </c>
      <c r="T493">
        <v>249397.36</v>
      </c>
      <c r="U493">
        <v>0</v>
      </c>
      <c r="V493">
        <v>62.39</v>
      </c>
      <c r="W493">
        <v>48.16</v>
      </c>
      <c r="X493">
        <v>0</v>
      </c>
      <c r="Y493">
        <v>221</v>
      </c>
      <c r="Z493">
        <v>221</v>
      </c>
      <c r="AA493">
        <v>300.58999999999997</v>
      </c>
      <c r="AB493">
        <v>0</v>
      </c>
      <c r="AC493">
        <v>300.58999999999997</v>
      </c>
      <c r="AD493">
        <v>25908</v>
      </c>
      <c r="AE493">
        <v>16501</v>
      </c>
      <c r="AF493">
        <v>0</v>
      </c>
      <c r="AG493">
        <v>38500.050000000003</v>
      </c>
      <c r="AH493">
        <v>15.436999999999999</v>
      </c>
      <c r="AI493">
        <v>0</v>
      </c>
      <c r="AK493">
        <v>22.07</v>
      </c>
      <c r="AQ493" t="s">
        <v>570</v>
      </c>
      <c r="AR493">
        <v>43874</v>
      </c>
      <c r="AT493">
        <v>43882</v>
      </c>
      <c r="AU493">
        <v>43882</v>
      </c>
      <c r="AV493" t="s">
        <v>556</v>
      </c>
      <c r="AW493">
        <v>43879</v>
      </c>
      <c r="AY493">
        <v>43879</v>
      </c>
      <c r="AZ493">
        <v>43881</v>
      </c>
      <c r="BF493" t="s">
        <v>2057</v>
      </c>
      <c r="BG493">
        <v>43887</v>
      </c>
      <c r="BH493">
        <v>43887</v>
      </c>
      <c r="BI493">
        <v>43896</v>
      </c>
      <c r="BJ493">
        <v>43896</v>
      </c>
      <c r="BK493" t="s">
        <v>2057</v>
      </c>
      <c r="BL493">
        <v>43899</v>
      </c>
      <c r="BN493">
        <v>43899</v>
      </c>
      <c r="BO493">
        <v>43900</v>
      </c>
      <c r="BU493" t="s">
        <v>490</v>
      </c>
      <c r="BV493" s="190">
        <v>43916</v>
      </c>
      <c r="BX493" s="190">
        <v>43916</v>
      </c>
      <c r="BY493" s="190"/>
      <c r="BZ493" t="s">
        <v>2057</v>
      </c>
      <c r="CA493">
        <v>43900</v>
      </c>
      <c r="CC493">
        <v>43900</v>
      </c>
      <c r="CD493">
        <v>43900</v>
      </c>
      <c r="CH493" s="190"/>
      <c r="CJ493" t="s">
        <v>7110</v>
      </c>
      <c r="CR493" s="190">
        <v>43949</v>
      </c>
      <c r="CS493" s="190"/>
      <c r="CT493" t="s">
        <v>629</v>
      </c>
      <c r="CU493" s="190">
        <v>43908</v>
      </c>
      <c r="CW493" s="190">
        <v>43908</v>
      </c>
      <c r="CX493" s="190">
        <v>43908</v>
      </c>
      <c r="CY493" t="s">
        <v>6538</v>
      </c>
      <c r="CZ493">
        <v>43840</v>
      </c>
      <c r="DA493">
        <v>43840</v>
      </c>
      <c r="DB493">
        <v>43852</v>
      </c>
      <c r="DC493">
        <v>43854</v>
      </c>
      <c r="DD493" t="s">
        <v>1298</v>
      </c>
      <c r="DI493" t="str">
        <f t="shared" si="7"/>
        <v>Y</v>
      </c>
      <c r="DJ493" t="str">
        <f>_xlfn.IFNA(VLOOKUP(C493,'Order Lookup'!A:C,3,FALSE),"Other")</f>
        <v>ORDER</v>
      </c>
    </row>
    <row r="494" spans="1:114" x14ac:dyDescent="0.35">
      <c r="A494" t="s">
        <v>2230</v>
      </c>
      <c r="B494">
        <v>1901827401</v>
      </c>
      <c r="C494" t="s">
        <v>501</v>
      </c>
      <c r="D494" t="s">
        <v>5965</v>
      </c>
      <c r="E494" t="s">
        <v>7111</v>
      </c>
      <c r="F494" t="s">
        <v>2221</v>
      </c>
      <c r="G494" s="190">
        <v>43705</v>
      </c>
      <c r="H494" s="190">
        <v>43938</v>
      </c>
      <c r="K494" t="s">
        <v>227</v>
      </c>
      <c r="L494" t="s">
        <v>5071</v>
      </c>
      <c r="M494" t="s">
        <v>5394</v>
      </c>
      <c r="N494" t="s">
        <v>227</v>
      </c>
      <c r="O494" t="s">
        <v>5044</v>
      </c>
      <c r="Q494" s="190">
        <v>43858</v>
      </c>
      <c r="R494" s="190">
        <v>43859</v>
      </c>
      <c r="T494">
        <v>138364</v>
      </c>
      <c r="U494">
        <v>0</v>
      </c>
      <c r="V494">
        <v>48.54</v>
      </c>
      <c r="W494">
        <v>45.37</v>
      </c>
      <c r="X494">
        <v>45.37</v>
      </c>
      <c r="Y494">
        <v>180</v>
      </c>
      <c r="Z494">
        <v>170</v>
      </c>
      <c r="AA494">
        <v>227.75</v>
      </c>
      <c r="AB494">
        <v>0</v>
      </c>
      <c r="AC494">
        <v>227.75</v>
      </c>
      <c r="AD494">
        <v>18251</v>
      </c>
      <c r="AE494">
        <v>11625</v>
      </c>
      <c r="AF494">
        <v>0</v>
      </c>
      <c r="AG494">
        <v>34507</v>
      </c>
      <c r="AH494">
        <v>24.939</v>
      </c>
      <c r="AI494">
        <v>56222.71</v>
      </c>
      <c r="AK494">
        <v>18.5</v>
      </c>
      <c r="AQ494" t="s">
        <v>691</v>
      </c>
      <c r="AR494">
        <v>43864</v>
      </c>
      <c r="AS494">
        <v>43864</v>
      </c>
      <c r="AT494">
        <v>43871</v>
      </c>
      <c r="AU494">
        <v>43871</v>
      </c>
      <c r="AV494" t="s">
        <v>493</v>
      </c>
      <c r="AW494">
        <v>43868</v>
      </c>
      <c r="AY494">
        <v>43868</v>
      </c>
      <c r="BA494" t="s">
        <v>691</v>
      </c>
      <c r="BB494">
        <v>43871</v>
      </c>
      <c r="BC494">
        <v>43871</v>
      </c>
      <c r="BD494">
        <v>43871</v>
      </c>
      <c r="BE494">
        <v>43871</v>
      </c>
      <c r="BF494" t="s">
        <v>7112</v>
      </c>
      <c r="BG494" s="190">
        <v>43872</v>
      </c>
      <c r="BH494">
        <v>43873</v>
      </c>
      <c r="BI494" s="190">
        <v>43882</v>
      </c>
      <c r="BJ494">
        <v>43889</v>
      </c>
      <c r="BK494" t="s">
        <v>2236</v>
      </c>
      <c r="BL494">
        <v>43885</v>
      </c>
      <c r="BM494">
        <v>43886</v>
      </c>
      <c r="BN494">
        <v>43893</v>
      </c>
      <c r="BO494">
        <v>43893</v>
      </c>
      <c r="BU494" t="s">
        <v>490</v>
      </c>
      <c r="BV494" s="190">
        <v>43917</v>
      </c>
      <c r="BX494" s="190">
        <v>43896</v>
      </c>
      <c r="BY494" s="190">
        <v>43896</v>
      </c>
      <c r="BZ494" t="s">
        <v>7112</v>
      </c>
      <c r="CA494">
        <v>43893</v>
      </c>
      <c r="CB494">
        <v>43893</v>
      </c>
      <c r="CC494">
        <v>43895</v>
      </c>
      <c r="CD494">
        <v>43895</v>
      </c>
      <c r="CE494" t="s">
        <v>5697</v>
      </c>
      <c r="CH494" s="190">
        <v>43920</v>
      </c>
      <c r="CI494">
        <v>43901</v>
      </c>
      <c r="CJ494" t="s">
        <v>556</v>
      </c>
      <c r="CR494" s="190">
        <v>43907</v>
      </c>
      <c r="CS494">
        <v>43917</v>
      </c>
      <c r="CT494" t="s">
        <v>7112</v>
      </c>
      <c r="CU494" s="190">
        <v>43895</v>
      </c>
      <c r="CW494" s="190">
        <v>43895</v>
      </c>
      <c r="CX494" s="190">
        <v>43895</v>
      </c>
      <c r="CY494" t="s">
        <v>528</v>
      </c>
      <c r="CZ494">
        <v>43846</v>
      </c>
      <c r="DA494">
        <v>43846</v>
      </c>
      <c r="DB494">
        <v>43858</v>
      </c>
      <c r="DC494">
        <v>43857</v>
      </c>
      <c r="DD494" t="s">
        <v>7113</v>
      </c>
      <c r="DI494" t="str">
        <f t="shared" si="7"/>
        <v>Y</v>
      </c>
      <c r="DJ494" t="str">
        <f>_xlfn.IFNA(VLOOKUP(C494,'Order Lookup'!A:C,3,FALSE),"Other")</f>
        <v>ORDER</v>
      </c>
    </row>
    <row r="495" spans="1:114" x14ac:dyDescent="0.35">
      <c r="A495" t="s">
        <v>2239</v>
      </c>
      <c r="B495">
        <v>1902559901</v>
      </c>
      <c r="C495" t="s">
        <v>594</v>
      </c>
      <c r="D495" t="s">
        <v>6718</v>
      </c>
      <c r="E495" t="s">
        <v>7114</v>
      </c>
      <c r="F495" t="s">
        <v>2221</v>
      </c>
      <c r="G495" s="190">
        <v>43796</v>
      </c>
      <c r="H495" s="190">
        <v>43924</v>
      </c>
      <c r="J495">
        <v>19.154001000000001</v>
      </c>
      <c r="K495" t="s">
        <v>227</v>
      </c>
      <c r="L495" t="s">
        <v>361</v>
      </c>
      <c r="M495" t="s">
        <v>5394</v>
      </c>
      <c r="N495" t="s">
        <v>227</v>
      </c>
      <c r="O495" t="s">
        <v>5044</v>
      </c>
      <c r="Q495" s="190">
        <v>43882</v>
      </c>
      <c r="R495" s="190">
        <v>43885</v>
      </c>
      <c r="T495">
        <v>34619.72</v>
      </c>
      <c r="U495">
        <v>0</v>
      </c>
      <c r="V495">
        <v>6.49</v>
      </c>
      <c r="W495">
        <v>7.47</v>
      </c>
      <c r="X495">
        <v>7.47</v>
      </c>
      <c r="Y495">
        <v>54</v>
      </c>
      <c r="Z495">
        <v>54</v>
      </c>
      <c r="AA495">
        <v>181.25</v>
      </c>
      <c r="AB495">
        <v>0</v>
      </c>
      <c r="AC495">
        <v>181.25</v>
      </c>
      <c r="AD495">
        <v>10558.93</v>
      </c>
      <c r="AE495">
        <v>6725</v>
      </c>
      <c r="AF495">
        <v>0</v>
      </c>
      <c r="AG495">
        <v>13099.72</v>
      </c>
      <c r="AH495">
        <v>37.838999999999999</v>
      </c>
      <c r="AI495">
        <v>18146.47</v>
      </c>
      <c r="AK495">
        <v>24.87</v>
      </c>
      <c r="AQ495" t="s">
        <v>5957</v>
      </c>
      <c r="AR495">
        <v>43854</v>
      </c>
      <c r="AS495">
        <v>43854</v>
      </c>
      <c r="AT495">
        <v>43859</v>
      </c>
      <c r="AV495" t="s">
        <v>680</v>
      </c>
      <c r="AW495">
        <v>43838</v>
      </c>
      <c r="AX495">
        <v>43838</v>
      </c>
      <c r="AY495">
        <v>43838</v>
      </c>
      <c r="BA495" t="s">
        <v>503</v>
      </c>
      <c r="BB495">
        <v>43816</v>
      </c>
      <c r="BC495">
        <v>43816</v>
      </c>
      <c r="BD495">
        <v>43816</v>
      </c>
      <c r="BE495">
        <v>43816</v>
      </c>
      <c r="BF495" t="s">
        <v>6720</v>
      </c>
      <c r="BG495" s="190">
        <v>43879</v>
      </c>
      <c r="BH495" s="190">
        <v>43879</v>
      </c>
      <c r="BI495" s="190">
        <v>43896</v>
      </c>
      <c r="BJ495" s="190">
        <v>43895</v>
      </c>
      <c r="BK495" t="s">
        <v>2236</v>
      </c>
      <c r="BL495" s="190">
        <v>43899</v>
      </c>
      <c r="BM495" s="190">
        <v>43896</v>
      </c>
      <c r="BN495" s="190">
        <v>43900</v>
      </c>
      <c r="BO495" s="190">
        <v>43900</v>
      </c>
      <c r="BU495" t="s">
        <v>490</v>
      </c>
      <c r="BV495" s="190">
        <v>43903</v>
      </c>
      <c r="BX495" s="190">
        <v>43903</v>
      </c>
      <c r="BY495" s="190">
        <v>43903</v>
      </c>
      <c r="BZ495" t="s">
        <v>6720</v>
      </c>
      <c r="CA495" s="190">
        <v>43901</v>
      </c>
      <c r="CB495" s="190">
        <v>43901</v>
      </c>
      <c r="CC495" s="190">
        <v>43902</v>
      </c>
      <c r="CD495">
        <v>43902</v>
      </c>
      <c r="CE495" t="s">
        <v>2239</v>
      </c>
      <c r="CH495" s="190">
        <v>43908</v>
      </c>
      <c r="CJ495" t="s">
        <v>680</v>
      </c>
      <c r="CR495" s="190">
        <v>43917</v>
      </c>
      <c r="CS495" s="190"/>
      <c r="CT495" t="s">
        <v>6720</v>
      </c>
      <c r="CU495" s="190">
        <v>43902</v>
      </c>
      <c r="CW495" s="190">
        <v>43902</v>
      </c>
      <c r="CX495" s="190">
        <v>43902</v>
      </c>
      <c r="CY495" t="s">
        <v>6538</v>
      </c>
      <c r="CZ495">
        <v>43850</v>
      </c>
      <c r="DA495">
        <v>43850</v>
      </c>
      <c r="DB495">
        <v>43852</v>
      </c>
      <c r="DC495">
        <v>43871</v>
      </c>
      <c r="DI495" t="str">
        <f t="shared" si="7"/>
        <v>Y</v>
      </c>
      <c r="DJ495" t="str">
        <f>_xlfn.IFNA(VLOOKUP(C495,'Order Lookup'!A:C,3,FALSE),"Other")</f>
        <v>ORDER</v>
      </c>
    </row>
    <row r="496" spans="1:114" x14ac:dyDescent="0.35">
      <c r="A496" t="s">
        <v>2239</v>
      </c>
      <c r="B496">
        <v>1902724901</v>
      </c>
      <c r="C496" t="s">
        <v>594</v>
      </c>
      <c r="D496" t="s">
        <v>621</v>
      </c>
      <c r="E496" t="s">
        <v>7115</v>
      </c>
      <c r="F496" t="s">
        <v>2221</v>
      </c>
      <c r="G496" s="190">
        <v>43826</v>
      </c>
      <c r="H496" s="190">
        <v>43920</v>
      </c>
      <c r="J496">
        <v>12272019</v>
      </c>
      <c r="K496" t="s">
        <v>227</v>
      </c>
      <c r="L496" t="s">
        <v>5071</v>
      </c>
      <c r="M496" t="s">
        <v>5394</v>
      </c>
      <c r="N496" t="s">
        <v>227</v>
      </c>
      <c r="O496" t="s">
        <v>5044</v>
      </c>
      <c r="Q496">
        <v>43887</v>
      </c>
      <c r="R496">
        <v>43888</v>
      </c>
      <c r="T496">
        <v>16079</v>
      </c>
      <c r="U496">
        <v>0</v>
      </c>
      <c r="V496">
        <v>3.03</v>
      </c>
      <c r="W496">
        <v>3.3</v>
      </c>
      <c r="X496">
        <v>3.3</v>
      </c>
      <c r="Y496">
        <v>54</v>
      </c>
      <c r="Z496">
        <v>54</v>
      </c>
      <c r="AA496">
        <v>82.5</v>
      </c>
      <c r="AB496">
        <v>0</v>
      </c>
      <c r="AC496">
        <v>82.5</v>
      </c>
      <c r="AD496">
        <v>5352</v>
      </c>
      <c r="AE496">
        <v>3409</v>
      </c>
      <c r="AF496">
        <v>0</v>
      </c>
      <c r="AG496">
        <v>4679</v>
      </c>
      <c r="AH496">
        <v>29.1</v>
      </c>
      <c r="AI496">
        <v>8496.6299999999992</v>
      </c>
      <c r="AK496">
        <v>27.4</v>
      </c>
      <c r="AQ496" t="s">
        <v>5966</v>
      </c>
      <c r="AR496">
        <v>43859</v>
      </c>
      <c r="AS496">
        <v>43859</v>
      </c>
      <c r="AT496">
        <v>43864</v>
      </c>
      <c r="AU496">
        <v>43864</v>
      </c>
      <c r="AV496" t="s">
        <v>680</v>
      </c>
      <c r="AW496">
        <v>43861</v>
      </c>
      <c r="AY496">
        <v>43861</v>
      </c>
      <c r="BA496" t="s">
        <v>5966</v>
      </c>
      <c r="BB496">
        <v>43864</v>
      </c>
      <c r="BC496">
        <v>43864</v>
      </c>
      <c r="BD496">
        <v>43864</v>
      </c>
      <c r="BE496">
        <v>43864</v>
      </c>
      <c r="BF496" t="s">
        <v>6798</v>
      </c>
      <c r="BG496" s="190">
        <v>43864</v>
      </c>
      <c r="BH496">
        <v>43864</v>
      </c>
      <c r="BI496" s="190">
        <v>43871</v>
      </c>
      <c r="BJ496">
        <v>43871</v>
      </c>
      <c r="BK496" t="s">
        <v>741</v>
      </c>
      <c r="BL496">
        <v>43887</v>
      </c>
      <c r="BM496">
        <v>43872</v>
      </c>
      <c r="BN496">
        <v>43889</v>
      </c>
      <c r="BO496">
        <v>43873</v>
      </c>
      <c r="BU496" t="s">
        <v>490</v>
      </c>
      <c r="BV496">
        <v>43899</v>
      </c>
      <c r="BX496" s="190">
        <v>43899</v>
      </c>
      <c r="BY496" s="190">
        <v>43894</v>
      </c>
      <c r="BZ496" t="s">
        <v>6798</v>
      </c>
      <c r="CA496">
        <v>43894</v>
      </c>
      <c r="CB496">
        <v>43894</v>
      </c>
      <c r="CC496">
        <v>43896</v>
      </c>
      <c r="CD496">
        <v>43882</v>
      </c>
      <c r="CH496" s="190">
        <v>43899</v>
      </c>
      <c r="CJ496" t="s">
        <v>680</v>
      </c>
      <c r="CR496" s="190">
        <v>43914</v>
      </c>
      <c r="CS496" s="190"/>
      <c r="CT496" t="s">
        <v>6798</v>
      </c>
      <c r="CU496" s="190">
        <v>43896</v>
      </c>
      <c r="CW496" s="190">
        <v>43896</v>
      </c>
      <c r="CX496" s="190">
        <v>43894</v>
      </c>
      <c r="CY496" t="s">
        <v>652</v>
      </c>
      <c r="CZ496">
        <v>43840</v>
      </c>
      <c r="DA496">
        <v>43840</v>
      </c>
      <c r="DB496">
        <v>43850</v>
      </c>
      <c r="DC496">
        <v>43854</v>
      </c>
      <c r="DI496" t="str">
        <f t="shared" si="7"/>
        <v>Y</v>
      </c>
      <c r="DJ496" t="str">
        <f>_xlfn.IFNA(VLOOKUP(C496,'Order Lookup'!A:C,3,FALSE),"Other")</f>
        <v>ORDER</v>
      </c>
    </row>
    <row r="497" spans="1:114" x14ac:dyDescent="0.35">
      <c r="A497" t="s">
        <v>2230</v>
      </c>
      <c r="B497">
        <v>2000008701</v>
      </c>
      <c r="C497" t="s">
        <v>594</v>
      </c>
      <c r="D497" t="s">
        <v>1719</v>
      </c>
      <c r="E497" t="s">
        <v>7116</v>
      </c>
      <c r="F497" t="s">
        <v>2221</v>
      </c>
      <c r="G497" s="190">
        <v>43836</v>
      </c>
      <c r="H497">
        <v>43950</v>
      </c>
      <c r="K497" t="s">
        <v>795</v>
      </c>
      <c r="L497" t="s">
        <v>361</v>
      </c>
      <c r="M497" t="s">
        <v>5394</v>
      </c>
      <c r="N497" t="s">
        <v>227</v>
      </c>
      <c r="O497" t="s">
        <v>5044</v>
      </c>
      <c r="Q497">
        <v>43876</v>
      </c>
      <c r="R497">
        <v>43878</v>
      </c>
      <c r="T497">
        <v>18187</v>
      </c>
      <c r="U497">
        <v>0</v>
      </c>
      <c r="V497">
        <v>2.87</v>
      </c>
      <c r="W497">
        <v>3.44</v>
      </c>
      <c r="X497">
        <v>3.44</v>
      </c>
      <c r="Y497">
        <v>45</v>
      </c>
      <c r="Z497">
        <v>44</v>
      </c>
      <c r="AA497">
        <v>72.75</v>
      </c>
      <c r="AB497">
        <v>0</v>
      </c>
      <c r="AC497">
        <v>72.75</v>
      </c>
      <c r="AD497">
        <v>4450.95</v>
      </c>
      <c r="AE497">
        <v>2835</v>
      </c>
      <c r="AF497">
        <v>0</v>
      </c>
      <c r="AG497">
        <v>4716.55</v>
      </c>
      <c r="AH497">
        <v>25.934000000000001</v>
      </c>
      <c r="AI497">
        <v>0</v>
      </c>
      <c r="AK497">
        <v>34</v>
      </c>
      <c r="AQ497" t="s">
        <v>6778</v>
      </c>
      <c r="AR497">
        <v>43878</v>
      </c>
      <c r="AS497">
        <v>43878</v>
      </c>
      <c r="AT497">
        <v>43882</v>
      </c>
      <c r="AV497" t="s">
        <v>6686</v>
      </c>
      <c r="AW497">
        <v>43881</v>
      </c>
      <c r="AX497">
        <v>43881</v>
      </c>
      <c r="AY497">
        <v>43881</v>
      </c>
      <c r="BF497" t="s">
        <v>6798</v>
      </c>
      <c r="BG497" s="190">
        <v>43887</v>
      </c>
      <c r="BH497">
        <v>43886</v>
      </c>
      <c r="BI497" s="190">
        <v>43893</v>
      </c>
      <c r="BJ497">
        <v>43893</v>
      </c>
      <c r="BK497" t="s">
        <v>2236</v>
      </c>
      <c r="BL497">
        <v>43895</v>
      </c>
      <c r="BM497">
        <v>43893</v>
      </c>
      <c r="BN497">
        <v>43896</v>
      </c>
      <c r="BO497">
        <v>43894</v>
      </c>
      <c r="BU497" t="s">
        <v>490</v>
      </c>
      <c r="BV497" s="190">
        <v>43921</v>
      </c>
      <c r="BX497" s="190">
        <v>43921</v>
      </c>
      <c r="BY497" s="190">
        <v>43914</v>
      </c>
      <c r="BZ497" t="s">
        <v>6798</v>
      </c>
      <c r="CA497">
        <v>43901</v>
      </c>
      <c r="CB497">
        <v>43895</v>
      </c>
      <c r="CC497">
        <v>43903</v>
      </c>
      <c r="CD497">
        <v>43903</v>
      </c>
      <c r="CE497" t="s">
        <v>5697</v>
      </c>
      <c r="CH497" s="190">
        <v>43922</v>
      </c>
      <c r="CI497">
        <v>43915</v>
      </c>
      <c r="CJ497" t="s">
        <v>701</v>
      </c>
      <c r="CR497" s="190">
        <v>43950</v>
      </c>
      <c r="CS497" s="190"/>
      <c r="CT497" t="s">
        <v>6798</v>
      </c>
      <c r="CU497" s="190">
        <v>43903</v>
      </c>
      <c r="CW497" s="190">
        <v>43903</v>
      </c>
      <c r="CX497" s="190">
        <v>43903</v>
      </c>
      <c r="CY497" t="s">
        <v>1691</v>
      </c>
      <c r="CZ497">
        <v>43874</v>
      </c>
      <c r="DA497">
        <v>43874</v>
      </c>
      <c r="DB497">
        <v>43875</v>
      </c>
      <c r="DC497">
        <v>43875</v>
      </c>
      <c r="DI497" t="str">
        <f t="shared" si="7"/>
        <v>Y</v>
      </c>
      <c r="DJ497" t="str">
        <f>_xlfn.IFNA(VLOOKUP(C497,'Order Lookup'!A:C,3,FALSE),"Other")</f>
        <v>ORDER</v>
      </c>
    </row>
    <row r="498" spans="1:114" x14ac:dyDescent="0.35">
      <c r="A498" t="s">
        <v>2275</v>
      </c>
      <c r="B498">
        <v>2000338801</v>
      </c>
      <c r="C498" t="s">
        <v>501</v>
      </c>
      <c r="D498" t="s">
        <v>525</v>
      </c>
      <c r="E498" t="s">
        <v>7117</v>
      </c>
      <c r="F498" t="s">
        <v>2221</v>
      </c>
      <c r="G498" s="190">
        <v>43878</v>
      </c>
      <c r="H498" s="190">
        <v>43922</v>
      </c>
      <c r="J498">
        <v>20024</v>
      </c>
      <c r="K498" t="s">
        <v>227</v>
      </c>
      <c r="L498" t="s">
        <v>5042</v>
      </c>
      <c r="M498" t="s">
        <v>5394</v>
      </c>
      <c r="N498" t="s">
        <v>227</v>
      </c>
      <c r="O498" t="s">
        <v>5044</v>
      </c>
      <c r="Q498" s="190">
        <v>43889</v>
      </c>
      <c r="R498" s="190">
        <v>43892</v>
      </c>
      <c r="T498">
        <v>23438.639999999999</v>
      </c>
      <c r="U498">
        <v>0</v>
      </c>
      <c r="V498">
        <v>4.62</v>
      </c>
      <c r="W498">
        <v>4.13</v>
      </c>
      <c r="X498">
        <v>4.13</v>
      </c>
      <c r="Y498">
        <v>60</v>
      </c>
      <c r="Z498">
        <v>60</v>
      </c>
      <c r="AA498">
        <v>61</v>
      </c>
      <c r="AB498">
        <v>0</v>
      </c>
      <c r="AC498">
        <v>61</v>
      </c>
      <c r="AD498">
        <v>10362</v>
      </c>
      <c r="AE498">
        <v>6600</v>
      </c>
      <c r="AF498">
        <v>0</v>
      </c>
      <c r="AG498">
        <v>5669.47</v>
      </c>
      <c r="AH498">
        <v>24.189</v>
      </c>
      <c r="AI498">
        <v>-0.01</v>
      </c>
      <c r="AK498">
        <v>24.8</v>
      </c>
      <c r="AQ498" t="s">
        <v>553</v>
      </c>
      <c r="AR498" s="190">
        <v>43886</v>
      </c>
      <c r="AS498" s="190">
        <v>43886</v>
      </c>
      <c r="AT498" s="190">
        <v>43887</v>
      </c>
      <c r="AU498" s="190">
        <v>43887</v>
      </c>
      <c r="AW498" s="190"/>
      <c r="AX498" s="190"/>
      <c r="AY498" s="190"/>
      <c r="AZ498" s="190"/>
      <c r="BB498" s="190"/>
      <c r="BC498" s="190"/>
      <c r="BD498" s="190"/>
      <c r="BF498" t="s">
        <v>554</v>
      </c>
      <c r="BG498" s="190">
        <v>43892</v>
      </c>
      <c r="BH498" s="190">
        <v>43896</v>
      </c>
      <c r="BI498" s="190">
        <v>43900</v>
      </c>
      <c r="BJ498" s="190">
        <v>43900</v>
      </c>
      <c r="BK498" t="s">
        <v>2236</v>
      </c>
      <c r="BL498" s="190">
        <v>43901</v>
      </c>
      <c r="BM498" s="190">
        <v>43901</v>
      </c>
      <c r="BN498" s="190">
        <v>43902</v>
      </c>
      <c r="BO498" s="190">
        <v>43902</v>
      </c>
      <c r="BU498" t="s">
        <v>490</v>
      </c>
      <c r="BV498" s="190">
        <v>43903</v>
      </c>
      <c r="BX498" s="190">
        <v>43903</v>
      </c>
      <c r="BY498" s="190">
        <v>43903</v>
      </c>
      <c r="BZ498" t="s">
        <v>554</v>
      </c>
      <c r="CA498" s="190">
        <v>43902</v>
      </c>
      <c r="CB498" s="190"/>
      <c r="CC498" s="190">
        <v>43903</v>
      </c>
      <c r="CD498" s="190"/>
      <c r="CE498" t="s">
        <v>5697</v>
      </c>
      <c r="CH498" s="190">
        <v>43913</v>
      </c>
      <c r="CI498">
        <v>43912</v>
      </c>
      <c r="CR498" s="190">
        <v>43922</v>
      </c>
      <c r="CT498" t="s">
        <v>554</v>
      </c>
      <c r="CU498" s="190">
        <v>43903</v>
      </c>
      <c r="CW498" s="190">
        <v>43903</v>
      </c>
      <c r="CX498" s="190">
        <v>43903</v>
      </c>
      <c r="CY498" t="s">
        <v>502</v>
      </c>
      <c r="CZ498" s="190">
        <v>43879</v>
      </c>
      <c r="DA498" s="190"/>
      <c r="DB498" s="190">
        <v>43886</v>
      </c>
      <c r="DC498" s="190">
        <v>43886</v>
      </c>
      <c r="DD498" t="s">
        <v>7118</v>
      </c>
      <c r="DI498" t="str">
        <f t="shared" si="7"/>
        <v>Y</v>
      </c>
      <c r="DJ498" t="str">
        <f>_xlfn.IFNA(VLOOKUP(C498,'Order Lookup'!A:C,3,FALSE),"Other")</f>
        <v>ORDER</v>
      </c>
    </row>
    <row r="499" spans="1:114" x14ac:dyDescent="0.35">
      <c r="A499" t="s">
        <v>818</v>
      </c>
      <c r="B499">
        <v>1902051608</v>
      </c>
      <c r="C499" t="s">
        <v>495</v>
      </c>
      <c r="D499" t="s">
        <v>623</v>
      </c>
      <c r="E499" t="s">
        <v>7119</v>
      </c>
      <c r="F499" t="s">
        <v>2221</v>
      </c>
      <c r="G499" s="190">
        <v>43913</v>
      </c>
      <c r="H499" s="190"/>
      <c r="K499" t="s">
        <v>281</v>
      </c>
      <c r="L499" t="s">
        <v>281</v>
      </c>
      <c r="M499" t="s">
        <v>5394</v>
      </c>
      <c r="N499" t="s">
        <v>227</v>
      </c>
      <c r="O499" t="s">
        <v>5044</v>
      </c>
      <c r="Q499" s="190"/>
      <c r="R499" s="190"/>
      <c r="T499">
        <v>5773</v>
      </c>
      <c r="U499">
        <v>0</v>
      </c>
      <c r="V499">
        <v>7.0000000000000007E-2</v>
      </c>
      <c r="W499">
        <v>7.0000000000000007E-2</v>
      </c>
      <c r="X499">
        <v>7.0000000000000007E-2</v>
      </c>
      <c r="Y499">
        <v>3</v>
      </c>
      <c r="Z499">
        <v>3</v>
      </c>
      <c r="AA499">
        <v>0</v>
      </c>
      <c r="AB499">
        <v>3</v>
      </c>
      <c r="AC499">
        <v>3</v>
      </c>
      <c r="AD499">
        <v>515</v>
      </c>
      <c r="AE499">
        <v>330</v>
      </c>
      <c r="AF499">
        <v>0</v>
      </c>
      <c r="AG499">
        <v>318</v>
      </c>
      <c r="AH499">
        <v>5.508</v>
      </c>
      <c r="AI499">
        <v>415.54</v>
      </c>
      <c r="AK499">
        <v>0</v>
      </c>
      <c r="AQ499" t="s">
        <v>627</v>
      </c>
      <c r="AR499" s="190"/>
      <c r="AS499" s="190"/>
      <c r="AT499" s="190"/>
      <c r="AU499" s="190"/>
      <c r="AV499" t="s">
        <v>542</v>
      </c>
      <c r="AW499" s="190"/>
      <c r="AX499" s="190"/>
      <c r="AY499" s="190"/>
      <c r="AZ499" s="190"/>
      <c r="BB499" s="190"/>
      <c r="BC499" s="190"/>
      <c r="BD499" s="190"/>
      <c r="BE499" s="190"/>
      <c r="BG499" s="190"/>
      <c r="BH499" s="190"/>
      <c r="BI499" s="190"/>
      <c r="BJ499" s="190"/>
      <c r="BL499" s="190"/>
      <c r="BM499" s="190"/>
      <c r="BN499" s="190"/>
      <c r="BO499" s="190"/>
      <c r="BU499" t="s">
        <v>490</v>
      </c>
      <c r="BV499" s="190">
        <v>43914</v>
      </c>
      <c r="BX499" s="190">
        <v>43914</v>
      </c>
      <c r="BY499" s="190">
        <v>43914</v>
      </c>
      <c r="CH499" s="190">
        <v>43917</v>
      </c>
      <c r="CJ499" t="s">
        <v>2246</v>
      </c>
      <c r="CM499" s="190"/>
      <c r="CN499" s="190"/>
      <c r="CR499" s="190">
        <v>43921</v>
      </c>
      <c r="CS499">
        <v>43917</v>
      </c>
      <c r="CT499" t="s">
        <v>554</v>
      </c>
      <c r="CU499" s="190">
        <v>43915</v>
      </c>
      <c r="CW499" s="190">
        <v>43915</v>
      </c>
      <c r="CX499" s="190">
        <v>43914</v>
      </c>
      <c r="CY499" t="s">
        <v>684</v>
      </c>
      <c r="DI499" t="str">
        <f t="shared" si="7"/>
        <v>Y</v>
      </c>
      <c r="DJ499" t="str">
        <f>_xlfn.IFNA(VLOOKUP(C499,'Order Lookup'!A:C,3,FALSE),"Other")</f>
        <v>ENPARTS</v>
      </c>
    </row>
    <row r="500" spans="1:114" x14ac:dyDescent="0.35">
      <c r="A500" t="s">
        <v>2232</v>
      </c>
      <c r="B500">
        <v>1902450102</v>
      </c>
      <c r="C500" t="s">
        <v>529</v>
      </c>
      <c r="D500" t="s">
        <v>7120</v>
      </c>
      <c r="E500" t="s">
        <v>7121</v>
      </c>
      <c r="F500" t="s">
        <v>2221</v>
      </c>
      <c r="G500" s="190">
        <v>43885</v>
      </c>
      <c r="H500" s="190">
        <v>43888</v>
      </c>
      <c r="J500" t="s">
        <v>7122</v>
      </c>
      <c r="K500" t="s">
        <v>227</v>
      </c>
      <c r="L500" t="s">
        <v>5071</v>
      </c>
      <c r="M500" t="s">
        <v>5394</v>
      </c>
      <c r="N500" t="s">
        <v>227</v>
      </c>
      <c r="O500" t="s">
        <v>5050</v>
      </c>
      <c r="P500" t="s">
        <v>2226</v>
      </c>
      <c r="Q500" s="190"/>
      <c r="R500" s="190"/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AA500">
        <v>0</v>
      </c>
      <c r="AB500">
        <v>0</v>
      </c>
      <c r="AC500">
        <v>0</v>
      </c>
      <c r="AF500">
        <v>0</v>
      </c>
      <c r="AG500">
        <v>0</v>
      </c>
      <c r="AI500">
        <v>-19.63</v>
      </c>
      <c r="AK500">
        <v>0</v>
      </c>
      <c r="AQ500" t="s">
        <v>5966</v>
      </c>
      <c r="AR500" s="190"/>
      <c r="AS500" s="190"/>
      <c r="AT500" s="190"/>
      <c r="AU500" s="190"/>
      <c r="AV500" t="s">
        <v>680</v>
      </c>
      <c r="AW500" s="190"/>
      <c r="AX500" s="190"/>
      <c r="AY500" s="190"/>
      <c r="AZ500" s="190"/>
      <c r="BG500" s="190"/>
      <c r="BH500" s="190"/>
      <c r="BI500" s="190"/>
      <c r="BJ500" s="190"/>
      <c r="BL500" s="190"/>
      <c r="BM500" s="190"/>
      <c r="BN500" s="190"/>
      <c r="BO500" s="190"/>
      <c r="BU500" t="s">
        <v>490</v>
      </c>
      <c r="BV500" s="190">
        <v>43885</v>
      </c>
      <c r="BX500" s="190">
        <v>43885</v>
      </c>
      <c r="BY500" s="190">
        <v>43885</v>
      </c>
      <c r="CA500" s="190"/>
      <c r="CB500" s="190"/>
      <c r="CC500" s="190"/>
      <c r="CD500" s="190"/>
      <c r="CH500" s="190">
        <v>43888</v>
      </c>
      <c r="CJ500" t="s">
        <v>680</v>
      </c>
      <c r="CR500" s="190">
        <v>43899</v>
      </c>
      <c r="CS500">
        <v>43888</v>
      </c>
      <c r="CT500" t="s">
        <v>554</v>
      </c>
      <c r="CU500" s="190">
        <v>43885</v>
      </c>
      <c r="CW500" s="190">
        <v>43885</v>
      </c>
      <c r="CX500" s="190">
        <v>43885</v>
      </c>
      <c r="CY500" t="s">
        <v>652</v>
      </c>
      <c r="CZ500" s="190"/>
      <c r="DA500" s="190"/>
      <c r="DB500" s="190"/>
      <c r="DC500" s="190"/>
      <c r="DI500" t="str">
        <f t="shared" si="7"/>
        <v>Y</v>
      </c>
      <c r="DJ500" t="str">
        <f>_xlfn.IFNA(VLOOKUP(C500,'Order Lookup'!A:C,3,FALSE),"Other")</f>
        <v>Other</v>
      </c>
    </row>
    <row r="501" spans="1:114" x14ac:dyDescent="0.35">
      <c r="A501" t="s">
        <v>2238</v>
      </c>
      <c r="B501">
        <v>1901516935</v>
      </c>
      <c r="C501" t="s">
        <v>495</v>
      </c>
      <c r="D501" t="s">
        <v>546</v>
      </c>
      <c r="E501" t="s">
        <v>7123</v>
      </c>
      <c r="F501" t="s">
        <v>2221</v>
      </c>
      <c r="G501" s="190">
        <v>43908</v>
      </c>
      <c r="H501" s="190"/>
      <c r="J501" t="s">
        <v>7124</v>
      </c>
      <c r="K501" t="s">
        <v>227</v>
      </c>
      <c r="L501" t="s">
        <v>5042</v>
      </c>
      <c r="M501" t="s">
        <v>5394</v>
      </c>
      <c r="N501" t="s">
        <v>227</v>
      </c>
      <c r="O501" t="s">
        <v>5050</v>
      </c>
      <c r="Q501" s="190"/>
      <c r="R501" s="190"/>
      <c r="T501">
        <v>3710.24</v>
      </c>
      <c r="U501">
        <v>3710.24</v>
      </c>
      <c r="V501">
        <v>0.24</v>
      </c>
      <c r="W501">
        <v>0.24</v>
      </c>
      <c r="X501">
        <v>0.24</v>
      </c>
      <c r="Y501">
        <v>10</v>
      </c>
      <c r="AA501">
        <v>6</v>
      </c>
      <c r="AB501">
        <v>0</v>
      </c>
      <c r="AC501">
        <v>6</v>
      </c>
      <c r="AD501">
        <v>1727</v>
      </c>
      <c r="AE501">
        <v>1100</v>
      </c>
      <c r="AF501">
        <v>0</v>
      </c>
      <c r="AG501">
        <v>1129.24</v>
      </c>
      <c r="AH501">
        <v>30.436</v>
      </c>
      <c r="AI501">
        <v>2201.56</v>
      </c>
      <c r="AJ501">
        <v>59.337000000000003</v>
      </c>
      <c r="AK501">
        <v>0</v>
      </c>
      <c r="AQ501" t="s">
        <v>570</v>
      </c>
      <c r="AV501" t="s">
        <v>556</v>
      </c>
      <c r="BF501" t="s">
        <v>741</v>
      </c>
      <c r="BG501">
        <v>43908</v>
      </c>
      <c r="BH501">
        <v>43908</v>
      </c>
      <c r="BI501">
        <v>43908</v>
      </c>
      <c r="BJ501">
        <v>43908</v>
      </c>
      <c r="BL501" s="190"/>
      <c r="BM501" s="190"/>
      <c r="BN501" s="190"/>
      <c r="BO501" s="190"/>
      <c r="BU501" t="s">
        <v>490</v>
      </c>
      <c r="BV501" s="190">
        <v>43908</v>
      </c>
      <c r="BX501" s="190">
        <v>43908</v>
      </c>
      <c r="BY501" s="190">
        <v>43908</v>
      </c>
      <c r="CA501" s="190"/>
      <c r="CB501" s="190"/>
      <c r="CC501" s="190"/>
      <c r="CD501" s="190"/>
      <c r="CH501" s="190">
        <v>43913</v>
      </c>
      <c r="CJ501" t="s">
        <v>570</v>
      </c>
      <c r="CM501" s="190"/>
      <c r="CN501" s="190"/>
      <c r="CR501" s="190">
        <v>43915</v>
      </c>
      <c r="CS501">
        <v>43916</v>
      </c>
      <c r="CT501" t="s">
        <v>741</v>
      </c>
      <c r="CU501" s="190">
        <v>43908</v>
      </c>
      <c r="CW501" s="190">
        <v>43908</v>
      </c>
      <c r="CX501" s="190">
        <v>43908</v>
      </c>
      <c r="CY501" t="s">
        <v>492</v>
      </c>
      <c r="CZ501" s="190"/>
      <c r="DA501" s="190"/>
      <c r="DB501" s="190"/>
      <c r="DC501" s="190"/>
      <c r="DI501" t="str">
        <f t="shared" si="7"/>
        <v>Y</v>
      </c>
      <c r="DJ501" t="str">
        <f>_xlfn.IFNA(VLOOKUP(C501,'Order Lookup'!A:C,3,FALSE),"Other")</f>
        <v>ENPARTS</v>
      </c>
    </row>
    <row r="502" spans="1:114" x14ac:dyDescent="0.35">
      <c r="A502" t="s">
        <v>2239</v>
      </c>
      <c r="B502">
        <v>1901952619</v>
      </c>
      <c r="C502" t="s">
        <v>529</v>
      </c>
      <c r="D502" t="s">
        <v>568</v>
      </c>
      <c r="E502" t="s">
        <v>5961</v>
      </c>
      <c r="F502" t="s">
        <v>2221</v>
      </c>
      <c r="G502" s="190">
        <v>43906</v>
      </c>
      <c r="J502" t="s">
        <v>5962</v>
      </c>
      <c r="K502" t="s">
        <v>227</v>
      </c>
      <c r="L502" t="s">
        <v>338</v>
      </c>
      <c r="M502" t="s">
        <v>5394</v>
      </c>
      <c r="N502" t="s">
        <v>227</v>
      </c>
      <c r="O502" t="s">
        <v>5053</v>
      </c>
      <c r="P502" t="s">
        <v>2226</v>
      </c>
      <c r="S502" s="190"/>
      <c r="T502">
        <v>192.53</v>
      </c>
      <c r="U502">
        <v>0</v>
      </c>
      <c r="V502">
        <v>0.09</v>
      </c>
      <c r="W502">
        <v>0.09</v>
      </c>
      <c r="X502">
        <v>0.09</v>
      </c>
      <c r="Y502">
        <v>0</v>
      </c>
      <c r="AA502">
        <v>0</v>
      </c>
      <c r="AB502">
        <v>0</v>
      </c>
      <c r="AC502">
        <v>0</v>
      </c>
      <c r="AF502">
        <v>0</v>
      </c>
      <c r="AG502">
        <v>69.53</v>
      </c>
      <c r="AH502">
        <v>36.113999999999997</v>
      </c>
      <c r="AI502">
        <v>-194.75</v>
      </c>
      <c r="AK502">
        <v>0</v>
      </c>
      <c r="AQ502" t="s">
        <v>592</v>
      </c>
      <c r="AV502" t="s">
        <v>556</v>
      </c>
      <c r="BF502" t="s">
        <v>498</v>
      </c>
      <c r="BG502">
        <v>43906</v>
      </c>
      <c r="BH502">
        <v>43906</v>
      </c>
      <c r="BI502">
        <v>43906</v>
      </c>
      <c r="BJ502">
        <v>43906</v>
      </c>
      <c r="BU502" t="s">
        <v>490</v>
      </c>
      <c r="BV502" s="190">
        <v>43906</v>
      </c>
      <c r="BX502" s="190">
        <v>43906</v>
      </c>
      <c r="BY502" s="190">
        <v>43906</v>
      </c>
      <c r="CH502">
        <v>43909</v>
      </c>
      <c r="CJ502" t="s">
        <v>592</v>
      </c>
      <c r="CR502" s="190">
        <v>43909</v>
      </c>
      <c r="CS502" s="190">
        <v>43910</v>
      </c>
      <c r="CT502" t="s">
        <v>498</v>
      </c>
      <c r="CU502" s="190">
        <v>43906</v>
      </c>
      <c r="CW502" s="190">
        <v>43906</v>
      </c>
      <c r="CX502" s="190">
        <v>43906</v>
      </c>
      <c r="CY502" t="s">
        <v>492</v>
      </c>
      <c r="DI502" t="str">
        <f t="shared" si="7"/>
        <v>Y</v>
      </c>
      <c r="DJ502" t="str">
        <f>_xlfn.IFNA(VLOOKUP(C502,'Order Lookup'!A:C,3,FALSE),"Other")</f>
        <v>Other</v>
      </c>
    </row>
    <row r="503" spans="1:114" x14ac:dyDescent="0.35">
      <c r="A503" t="s">
        <v>2239</v>
      </c>
      <c r="B503">
        <v>1901952620</v>
      </c>
      <c r="C503" t="s">
        <v>529</v>
      </c>
      <c r="D503" t="s">
        <v>568</v>
      </c>
      <c r="E503" t="s">
        <v>5961</v>
      </c>
      <c r="F503" t="s">
        <v>2221</v>
      </c>
      <c r="G503" s="190">
        <v>43908</v>
      </c>
      <c r="H503" s="190"/>
      <c r="J503" t="s">
        <v>5962</v>
      </c>
      <c r="K503" t="s">
        <v>227</v>
      </c>
      <c r="L503" t="s">
        <v>338</v>
      </c>
      <c r="M503" t="s">
        <v>5394</v>
      </c>
      <c r="N503" t="s">
        <v>227</v>
      </c>
      <c r="O503" t="s">
        <v>5053</v>
      </c>
      <c r="P503" t="s">
        <v>2226</v>
      </c>
      <c r="Q503" s="190"/>
      <c r="R503" s="190"/>
      <c r="T503">
        <v>148.13</v>
      </c>
      <c r="U503">
        <v>0</v>
      </c>
      <c r="V503">
        <v>0.05</v>
      </c>
      <c r="W503">
        <v>0.05</v>
      </c>
      <c r="X503">
        <v>0.05</v>
      </c>
      <c r="Y503">
        <v>0</v>
      </c>
      <c r="AA503">
        <v>0</v>
      </c>
      <c r="AB503">
        <v>0</v>
      </c>
      <c r="AC503">
        <v>0</v>
      </c>
      <c r="AF503">
        <v>0</v>
      </c>
      <c r="AG503">
        <v>54.13</v>
      </c>
      <c r="AH503">
        <v>36.542000000000002</v>
      </c>
      <c r="AI503">
        <v>-143.68</v>
      </c>
      <c r="AK503">
        <v>0</v>
      </c>
      <c r="AQ503" t="s">
        <v>592</v>
      </c>
      <c r="AR503" s="190"/>
      <c r="AS503" s="190"/>
      <c r="AT503" s="190"/>
      <c r="AU503" s="190"/>
      <c r="AV503" t="s">
        <v>556</v>
      </c>
      <c r="AW503" s="190"/>
      <c r="AX503" s="190"/>
      <c r="AY503" s="190"/>
      <c r="AZ503" s="190"/>
      <c r="BB503" s="190"/>
      <c r="BC503" s="190"/>
      <c r="BD503" s="190"/>
      <c r="BE503" s="190"/>
      <c r="BF503" t="s">
        <v>5963</v>
      </c>
      <c r="BG503" s="190">
        <v>43907</v>
      </c>
      <c r="BH503" s="190">
        <v>43907</v>
      </c>
      <c r="BI503" s="190">
        <v>43908</v>
      </c>
      <c r="BJ503" s="190">
        <v>43907</v>
      </c>
      <c r="BL503" s="190"/>
      <c r="BM503" s="190"/>
      <c r="BN503" s="190"/>
      <c r="BO503" s="190"/>
      <c r="BU503" t="s">
        <v>490</v>
      </c>
      <c r="BV503" s="190">
        <v>43909</v>
      </c>
      <c r="BX503" s="190">
        <v>43908</v>
      </c>
      <c r="BY503" s="190">
        <v>43908</v>
      </c>
      <c r="CA503" s="190"/>
      <c r="CB503" s="190"/>
      <c r="CC503" s="190"/>
      <c r="CD503" s="190"/>
      <c r="CH503" s="190"/>
      <c r="CJ503" t="s">
        <v>592</v>
      </c>
      <c r="CR503" s="190">
        <v>43914</v>
      </c>
      <c r="CS503">
        <v>43914</v>
      </c>
      <c r="CT503" t="s">
        <v>5963</v>
      </c>
      <c r="CU503" s="190">
        <v>43908</v>
      </c>
      <c r="CW503" s="190">
        <v>43908</v>
      </c>
      <c r="CX503" s="190">
        <v>43908</v>
      </c>
      <c r="CY503" t="s">
        <v>492</v>
      </c>
      <c r="CZ503" s="190"/>
      <c r="DA503" s="190"/>
      <c r="DB503" s="190"/>
      <c r="DC503" s="190"/>
      <c r="DI503" t="str">
        <f t="shared" si="7"/>
        <v>Y</v>
      </c>
      <c r="DJ503" t="str">
        <f>_xlfn.IFNA(VLOOKUP(C503,'Order Lookup'!A:C,3,FALSE),"Other")</f>
        <v>Other</v>
      </c>
    </row>
    <row r="504" spans="1:114" x14ac:dyDescent="0.35">
      <c r="A504" t="s">
        <v>2276</v>
      </c>
      <c r="B504">
        <v>1901964601</v>
      </c>
      <c r="C504" t="s">
        <v>580</v>
      </c>
      <c r="D504" t="s">
        <v>583</v>
      </c>
      <c r="E504" t="s">
        <v>7125</v>
      </c>
      <c r="F504" t="s">
        <v>2221</v>
      </c>
      <c r="G504" s="190">
        <v>43719</v>
      </c>
      <c r="H504">
        <v>43906</v>
      </c>
      <c r="J504">
        <v>9112019</v>
      </c>
      <c r="K504" t="s">
        <v>227</v>
      </c>
      <c r="L504" t="s">
        <v>5042</v>
      </c>
      <c r="M504" t="s">
        <v>5394</v>
      </c>
      <c r="N504" t="s">
        <v>227</v>
      </c>
      <c r="O504" t="s">
        <v>5055</v>
      </c>
      <c r="Q504">
        <v>43725</v>
      </c>
      <c r="R504">
        <v>43726</v>
      </c>
      <c r="S504" s="190"/>
      <c r="T504">
        <v>235390</v>
      </c>
      <c r="U504">
        <v>235390</v>
      </c>
      <c r="V504">
        <v>144.94999999999999</v>
      </c>
      <c r="W504">
        <v>82.76</v>
      </c>
      <c r="X504">
        <v>82.76</v>
      </c>
      <c r="Y504">
        <v>483</v>
      </c>
      <c r="Z504">
        <v>483</v>
      </c>
      <c r="AA504">
        <v>890.75</v>
      </c>
      <c r="AB504">
        <v>0</v>
      </c>
      <c r="AC504">
        <v>890.75</v>
      </c>
      <c r="AD504">
        <v>82893</v>
      </c>
      <c r="AE504">
        <v>53066</v>
      </c>
      <c r="AF504">
        <v>0</v>
      </c>
      <c r="AG504">
        <v>-141202</v>
      </c>
      <c r="AI504">
        <v>54874.5</v>
      </c>
      <c r="AJ504">
        <v>23.312000000000001</v>
      </c>
      <c r="AK504">
        <v>21.3</v>
      </c>
      <c r="AQ504" t="s">
        <v>553</v>
      </c>
      <c r="AR504">
        <v>43815</v>
      </c>
      <c r="AS504">
        <v>43815</v>
      </c>
      <c r="AT504">
        <v>43836</v>
      </c>
      <c r="AU504">
        <v>43836</v>
      </c>
      <c r="AV504" t="s">
        <v>514</v>
      </c>
      <c r="AW504">
        <v>43840</v>
      </c>
      <c r="AX504">
        <v>43840</v>
      </c>
      <c r="AY504">
        <v>43843</v>
      </c>
      <c r="AZ504">
        <v>43822</v>
      </c>
      <c r="BA504" t="s">
        <v>553</v>
      </c>
      <c r="BD504">
        <v>43756</v>
      </c>
      <c r="BF504" t="s">
        <v>6796</v>
      </c>
      <c r="BG504">
        <v>43838</v>
      </c>
      <c r="BH504">
        <v>43838</v>
      </c>
      <c r="BI504">
        <v>43871</v>
      </c>
      <c r="BJ504">
        <v>43885</v>
      </c>
      <c r="BK504" t="s">
        <v>2284</v>
      </c>
      <c r="BL504">
        <v>43872</v>
      </c>
      <c r="BM504">
        <v>43872</v>
      </c>
      <c r="BN504">
        <v>43880</v>
      </c>
      <c r="BO504">
        <v>43885</v>
      </c>
      <c r="BU504" t="s">
        <v>490</v>
      </c>
      <c r="BV504" s="190">
        <v>43886</v>
      </c>
      <c r="BX504" s="190">
        <v>43886</v>
      </c>
      <c r="BY504" s="190">
        <v>43886</v>
      </c>
      <c r="BZ504" t="s">
        <v>6796</v>
      </c>
      <c r="CA504">
        <v>43878</v>
      </c>
      <c r="CB504">
        <v>43878</v>
      </c>
      <c r="CC504">
        <v>43881</v>
      </c>
      <c r="CD504">
        <v>43881</v>
      </c>
      <c r="CE504" t="s">
        <v>5697</v>
      </c>
      <c r="CF504">
        <v>43887</v>
      </c>
      <c r="CG504">
        <v>43887</v>
      </c>
      <c r="CH504" s="190">
        <v>43889</v>
      </c>
      <c r="CI504">
        <v>43888</v>
      </c>
      <c r="CJ504" t="s">
        <v>556</v>
      </c>
      <c r="CR504" s="190">
        <v>43907</v>
      </c>
      <c r="CS504" s="190">
        <v>43908</v>
      </c>
      <c r="CT504" t="s">
        <v>6796</v>
      </c>
      <c r="CU504" s="190">
        <v>43885</v>
      </c>
      <c r="CW504" s="190">
        <v>43885</v>
      </c>
      <c r="CX504" s="190">
        <v>43885</v>
      </c>
      <c r="CY504" t="s">
        <v>528</v>
      </c>
      <c r="CZ504">
        <v>43745</v>
      </c>
      <c r="DA504">
        <v>43745</v>
      </c>
      <c r="DB504">
        <v>43763</v>
      </c>
      <c r="DC504">
        <v>43748</v>
      </c>
      <c r="DD504" t="s">
        <v>5960</v>
      </c>
      <c r="DI504" t="str">
        <f t="shared" si="7"/>
        <v>Y</v>
      </c>
      <c r="DJ504" t="str">
        <f>_xlfn.IFNA(VLOOKUP(C504,'Order Lookup'!A:C,3,FALSE),"Other")</f>
        <v>ORDER</v>
      </c>
    </row>
    <row r="505" spans="1:114" x14ac:dyDescent="0.35">
      <c r="A505" t="s">
        <v>2276</v>
      </c>
      <c r="B505">
        <v>1901964604</v>
      </c>
      <c r="C505" t="s">
        <v>580</v>
      </c>
      <c r="D505" t="s">
        <v>583</v>
      </c>
      <c r="E505" t="s">
        <v>7125</v>
      </c>
      <c r="F505" t="s">
        <v>2224</v>
      </c>
      <c r="G505" s="190">
        <v>43839</v>
      </c>
      <c r="H505">
        <v>43906</v>
      </c>
      <c r="J505">
        <v>9112019</v>
      </c>
      <c r="K505" t="s">
        <v>227</v>
      </c>
      <c r="L505" t="s">
        <v>5042</v>
      </c>
      <c r="M505" t="s">
        <v>5394</v>
      </c>
      <c r="N505" t="s">
        <v>227</v>
      </c>
      <c r="O505" t="s">
        <v>5055</v>
      </c>
      <c r="Q505">
        <v>43840</v>
      </c>
      <c r="R505">
        <v>43840</v>
      </c>
      <c r="S505" s="190">
        <v>43912</v>
      </c>
      <c r="T505">
        <v>137979</v>
      </c>
      <c r="U505">
        <v>137979</v>
      </c>
      <c r="V505">
        <v>49.53</v>
      </c>
      <c r="W505">
        <v>55.2</v>
      </c>
      <c r="X505">
        <v>55.2</v>
      </c>
      <c r="Y505">
        <v>0</v>
      </c>
      <c r="AA505">
        <v>0</v>
      </c>
      <c r="AB505">
        <v>0</v>
      </c>
      <c r="AC505">
        <v>0</v>
      </c>
      <c r="AF505">
        <v>0</v>
      </c>
      <c r="AG505">
        <v>51079</v>
      </c>
      <c r="AH505">
        <v>37.018999999999998</v>
      </c>
      <c r="AI505">
        <v>46362.99</v>
      </c>
      <c r="AJ505">
        <v>33.600999999999999</v>
      </c>
      <c r="AK505">
        <v>0</v>
      </c>
      <c r="AQ505" t="s">
        <v>553</v>
      </c>
      <c r="AR505">
        <v>43839</v>
      </c>
      <c r="AS505">
        <v>43839</v>
      </c>
      <c r="AT505">
        <v>43847</v>
      </c>
      <c r="AU505">
        <v>43839</v>
      </c>
      <c r="AV505" t="s">
        <v>514</v>
      </c>
      <c r="AY505">
        <v>43847</v>
      </c>
      <c r="AZ505">
        <v>43839</v>
      </c>
      <c r="BF505" t="s">
        <v>6796</v>
      </c>
      <c r="BG505">
        <v>43838</v>
      </c>
      <c r="BH505">
        <v>43838</v>
      </c>
      <c r="BI505">
        <v>43871</v>
      </c>
      <c r="BJ505">
        <v>43885</v>
      </c>
      <c r="BK505" t="s">
        <v>2236</v>
      </c>
      <c r="BL505">
        <v>43872</v>
      </c>
      <c r="BM505">
        <v>43872</v>
      </c>
      <c r="BN505">
        <v>43880</v>
      </c>
      <c r="BO505">
        <v>43885</v>
      </c>
      <c r="BU505" t="s">
        <v>490</v>
      </c>
      <c r="BV505" s="190">
        <v>43886</v>
      </c>
      <c r="BX505" s="190">
        <v>43886</v>
      </c>
      <c r="BY505" s="190">
        <v>43885</v>
      </c>
      <c r="CE505" t="s">
        <v>5697</v>
      </c>
      <c r="CF505">
        <v>43887</v>
      </c>
      <c r="CG505">
        <v>43887</v>
      </c>
      <c r="CH505">
        <v>43888</v>
      </c>
      <c r="CI505">
        <v>43888</v>
      </c>
      <c r="CJ505" t="s">
        <v>556</v>
      </c>
      <c r="CR505" s="190">
        <v>43903</v>
      </c>
      <c r="CS505" s="190">
        <v>43906</v>
      </c>
      <c r="CT505" t="s">
        <v>6796</v>
      </c>
      <c r="CU505" s="190">
        <v>43885</v>
      </c>
      <c r="CW505" s="190">
        <v>43885</v>
      </c>
      <c r="CX505" s="190">
        <v>43885</v>
      </c>
      <c r="CY505" t="s">
        <v>528</v>
      </c>
      <c r="DI505" t="str">
        <f t="shared" si="7"/>
        <v>Y</v>
      </c>
      <c r="DJ505" t="str">
        <f>_xlfn.IFNA(VLOOKUP(C505,'Order Lookup'!A:C,3,FALSE),"Other")</f>
        <v>ORDER</v>
      </c>
    </row>
    <row r="506" spans="1:114" x14ac:dyDescent="0.35">
      <c r="A506" t="s">
        <v>2276</v>
      </c>
      <c r="B506">
        <v>1901964605</v>
      </c>
      <c r="C506" t="s">
        <v>580</v>
      </c>
      <c r="D506" t="s">
        <v>583</v>
      </c>
      <c r="E506" t="s">
        <v>7125</v>
      </c>
      <c r="F506" t="s">
        <v>2224</v>
      </c>
      <c r="G506" s="190">
        <v>43839</v>
      </c>
      <c r="H506">
        <v>43906</v>
      </c>
      <c r="J506">
        <v>9112019</v>
      </c>
      <c r="K506" t="s">
        <v>227</v>
      </c>
      <c r="L506" t="s">
        <v>5042</v>
      </c>
      <c r="M506" t="s">
        <v>5394</v>
      </c>
      <c r="N506" t="s">
        <v>227</v>
      </c>
      <c r="O506" t="s">
        <v>5055</v>
      </c>
      <c r="Q506">
        <v>43840</v>
      </c>
      <c r="R506">
        <v>43840</v>
      </c>
      <c r="S506">
        <v>43910</v>
      </c>
      <c r="T506">
        <v>220132</v>
      </c>
      <c r="U506">
        <v>220132</v>
      </c>
      <c r="V506">
        <v>47.96</v>
      </c>
      <c r="W506">
        <v>50.63</v>
      </c>
      <c r="X506">
        <v>50.63</v>
      </c>
      <c r="Y506">
        <v>0</v>
      </c>
      <c r="AA506">
        <v>0</v>
      </c>
      <c r="AB506">
        <v>0</v>
      </c>
      <c r="AC506">
        <v>0</v>
      </c>
      <c r="AF506">
        <v>0</v>
      </c>
      <c r="AG506">
        <v>101710</v>
      </c>
      <c r="AH506">
        <v>46.204000000000001</v>
      </c>
      <c r="AI506">
        <v>129404.93</v>
      </c>
      <c r="AJ506">
        <v>58.784999999999997</v>
      </c>
      <c r="AK506">
        <v>0</v>
      </c>
      <c r="AQ506" t="s">
        <v>553</v>
      </c>
      <c r="AR506">
        <v>43839</v>
      </c>
      <c r="AS506">
        <v>43839</v>
      </c>
      <c r="AT506">
        <v>43847</v>
      </c>
      <c r="AU506">
        <v>43839</v>
      </c>
      <c r="AV506" t="s">
        <v>514</v>
      </c>
      <c r="AY506">
        <v>43847</v>
      </c>
      <c r="AZ506">
        <v>43839</v>
      </c>
      <c r="BF506" t="s">
        <v>7112</v>
      </c>
      <c r="BG506">
        <v>43864</v>
      </c>
      <c r="BH506">
        <v>43864</v>
      </c>
      <c r="BI506">
        <v>43871</v>
      </c>
      <c r="BJ506">
        <v>43885</v>
      </c>
      <c r="BK506" t="s">
        <v>555</v>
      </c>
      <c r="BL506">
        <v>43871</v>
      </c>
      <c r="BM506">
        <v>43871</v>
      </c>
      <c r="BN506">
        <v>43878</v>
      </c>
      <c r="BO506">
        <v>43885</v>
      </c>
      <c r="BV506" s="190"/>
      <c r="BX506" s="190">
        <v>43886</v>
      </c>
      <c r="BY506" s="190">
        <v>43885</v>
      </c>
      <c r="CE506" t="s">
        <v>5697</v>
      </c>
      <c r="CF506">
        <v>43887</v>
      </c>
      <c r="CG506">
        <v>43887</v>
      </c>
      <c r="CH506">
        <v>43888</v>
      </c>
      <c r="CI506">
        <v>43888</v>
      </c>
      <c r="CJ506" t="s">
        <v>556</v>
      </c>
      <c r="CR506" s="190">
        <v>43903</v>
      </c>
      <c r="CS506" s="190">
        <v>43906</v>
      </c>
      <c r="CT506" t="s">
        <v>6796</v>
      </c>
      <c r="CU506" s="190">
        <v>43885</v>
      </c>
      <c r="CW506" s="190">
        <v>43885</v>
      </c>
      <c r="CX506" s="190">
        <v>43885</v>
      </c>
      <c r="CY506" t="s">
        <v>528</v>
      </c>
      <c r="DI506" t="str">
        <f t="shared" si="7"/>
        <v>Y</v>
      </c>
      <c r="DJ506" t="str">
        <f>_xlfn.IFNA(VLOOKUP(C506,'Order Lookup'!A:C,3,FALSE),"Other")</f>
        <v>ORDER</v>
      </c>
    </row>
    <row r="507" spans="1:114" x14ac:dyDescent="0.35">
      <c r="A507" t="s">
        <v>2238</v>
      </c>
      <c r="B507">
        <v>1900941221</v>
      </c>
      <c r="C507" t="s">
        <v>529</v>
      </c>
      <c r="D507" t="s">
        <v>1484</v>
      </c>
      <c r="E507" t="s">
        <v>7126</v>
      </c>
      <c r="F507" t="s">
        <v>2224</v>
      </c>
      <c r="G507" s="190">
        <v>43888</v>
      </c>
      <c r="K507" t="s">
        <v>227</v>
      </c>
      <c r="L507" t="s">
        <v>5042</v>
      </c>
      <c r="M507" t="s">
        <v>5394</v>
      </c>
      <c r="N507" t="s">
        <v>227</v>
      </c>
      <c r="O507" t="s">
        <v>5055</v>
      </c>
      <c r="S507">
        <v>43902</v>
      </c>
      <c r="T507">
        <v>0</v>
      </c>
      <c r="U507">
        <v>0</v>
      </c>
      <c r="V507">
        <v>0</v>
      </c>
      <c r="W507">
        <v>0.12</v>
      </c>
      <c r="X507">
        <v>0.12</v>
      </c>
      <c r="Y507">
        <v>0</v>
      </c>
      <c r="AA507">
        <v>0</v>
      </c>
      <c r="AB507">
        <v>0</v>
      </c>
      <c r="AC507">
        <v>0</v>
      </c>
      <c r="AF507">
        <v>0</v>
      </c>
      <c r="AG507">
        <v>0</v>
      </c>
      <c r="AI507">
        <v>-224.22</v>
      </c>
      <c r="AK507">
        <v>0</v>
      </c>
      <c r="AQ507" t="s">
        <v>514</v>
      </c>
      <c r="AV507" t="s">
        <v>556</v>
      </c>
      <c r="BF507" t="s">
        <v>498</v>
      </c>
      <c r="BG507">
        <v>43888</v>
      </c>
      <c r="BH507">
        <v>43888</v>
      </c>
      <c r="BI507">
        <v>43888</v>
      </c>
      <c r="BJ507">
        <v>43888</v>
      </c>
      <c r="BU507" t="s">
        <v>490</v>
      </c>
      <c r="BV507" s="190">
        <v>43888</v>
      </c>
      <c r="BX507" s="190">
        <v>43888</v>
      </c>
      <c r="BY507" s="190">
        <v>43888</v>
      </c>
      <c r="CH507">
        <v>43892</v>
      </c>
      <c r="CJ507" t="s">
        <v>570</v>
      </c>
      <c r="CR507" s="190">
        <v>43893</v>
      </c>
      <c r="CS507" s="190">
        <v>43893</v>
      </c>
      <c r="CT507" t="s">
        <v>498</v>
      </c>
      <c r="CU507" s="190">
        <v>43888</v>
      </c>
      <c r="CW507" s="190">
        <v>43888</v>
      </c>
      <c r="CX507" s="190">
        <v>43888</v>
      </c>
      <c r="CY507" t="s">
        <v>528</v>
      </c>
      <c r="DI507" t="str">
        <f t="shared" si="7"/>
        <v>Y</v>
      </c>
      <c r="DJ507" t="str">
        <f>_xlfn.IFNA(VLOOKUP(C507,'Order Lookup'!A:C,3,FALSE),"Other")</f>
        <v>Other</v>
      </c>
    </row>
    <row r="508" spans="1:114" x14ac:dyDescent="0.35">
      <c r="A508" t="s">
        <v>2238</v>
      </c>
      <c r="B508">
        <v>1900941222</v>
      </c>
      <c r="C508" t="s">
        <v>495</v>
      </c>
      <c r="D508" t="s">
        <v>1484</v>
      </c>
      <c r="E508" t="s">
        <v>7126</v>
      </c>
      <c r="F508" t="s">
        <v>2224</v>
      </c>
      <c r="G508" s="190">
        <v>43888</v>
      </c>
      <c r="H508" s="190">
        <v>43893</v>
      </c>
      <c r="J508" t="s">
        <v>7127</v>
      </c>
      <c r="K508" t="s">
        <v>227</v>
      </c>
      <c r="L508" t="s">
        <v>5042</v>
      </c>
      <c r="M508" t="s">
        <v>5394</v>
      </c>
      <c r="N508" t="s">
        <v>227</v>
      </c>
      <c r="O508" t="s">
        <v>5055</v>
      </c>
      <c r="S508">
        <v>43905</v>
      </c>
      <c r="T508">
        <v>1637.38</v>
      </c>
      <c r="U508">
        <v>1637.38</v>
      </c>
      <c r="V508">
        <v>0.32</v>
      </c>
      <c r="W508">
        <v>0.32</v>
      </c>
      <c r="X508">
        <v>0.32</v>
      </c>
      <c r="Y508">
        <v>0</v>
      </c>
      <c r="AA508">
        <v>0</v>
      </c>
      <c r="AB508">
        <v>0</v>
      </c>
      <c r="AC508">
        <v>0</v>
      </c>
      <c r="AF508">
        <v>0</v>
      </c>
      <c r="AG508">
        <v>497.38</v>
      </c>
      <c r="AH508">
        <v>30.376999999999999</v>
      </c>
      <c r="AI508">
        <v>698.36</v>
      </c>
      <c r="AJ508">
        <v>42.651000000000003</v>
      </c>
      <c r="AK508">
        <v>0</v>
      </c>
      <c r="AQ508" t="s">
        <v>514</v>
      </c>
      <c r="AV508" t="s">
        <v>556</v>
      </c>
      <c r="BF508" t="s">
        <v>498</v>
      </c>
      <c r="BG508" s="190">
        <v>43888</v>
      </c>
      <c r="BH508">
        <v>43888</v>
      </c>
      <c r="BI508" s="190">
        <v>43888</v>
      </c>
      <c r="BJ508">
        <v>43888</v>
      </c>
      <c r="BU508" t="s">
        <v>490</v>
      </c>
      <c r="BV508" s="190">
        <v>43888</v>
      </c>
      <c r="BX508" s="190">
        <v>43888</v>
      </c>
      <c r="BY508" s="190">
        <v>43888</v>
      </c>
      <c r="CJ508" t="s">
        <v>570</v>
      </c>
      <c r="CR508" s="190">
        <v>43893</v>
      </c>
      <c r="CS508" s="190">
        <v>43901</v>
      </c>
      <c r="CT508" t="s">
        <v>498</v>
      </c>
      <c r="CU508" s="190">
        <v>43888</v>
      </c>
      <c r="CW508" s="190">
        <v>43888</v>
      </c>
      <c r="CX508" s="190">
        <v>43888</v>
      </c>
      <c r="CY508" t="s">
        <v>528</v>
      </c>
      <c r="DI508" t="str">
        <f t="shared" si="7"/>
        <v>Y</v>
      </c>
      <c r="DJ508" t="str">
        <f>_xlfn.IFNA(VLOOKUP(C508,'Order Lookup'!A:C,3,FALSE),"Other")</f>
        <v>ENPARTS</v>
      </c>
    </row>
    <row r="509" spans="1:114" x14ac:dyDescent="0.35">
      <c r="A509" t="s">
        <v>2275</v>
      </c>
      <c r="B509">
        <v>1901370819</v>
      </c>
      <c r="C509" t="s">
        <v>495</v>
      </c>
      <c r="D509" t="s">
        <v>637</v>
      </c>
      <c r="E509" t="s">
        <v>7128</v>
      </c>
      <c r="F509" t="s">
        <v>2221</v>
      </c>
      <c r="G509" s="190">
        <v>43895</v>
      </c>
      <c r="H509" s="190"/>
      <c r="J509">
        <v>43895</v>
      </c>
      <c r="K509" t="s">
        <v>227</v>
      </c>
      <c r="L509" t="s">
        <v>343</v>
      </c>
      <c r="M509" t="s">
        <v>5394</v>
      </c>
      <c r="N509" t="s">
        <v>227</v>
      </c>
      <c r="O509" t="s">
        <v>5055</v>
      </c>
      <c r="Q509" s="190"/>
      <c r="R509" s="190"/>
      <c r="T509">
        <v>342.34</v>
      </c>
      <c r="U509">
        <v>342.34</v>
      </c>
      <c r="V509">
        <v>0.02</v>
      </c>
      <c r="W509">
        <v>0.02</v>
      </c>
      <c r="X509">
        <v>0.02</v>
      </c>
      <c r="Y509">
        <v>0</v>
      </c>
      <c r="AA509">
        <v>0</v>
      </c>
      <c r="AB509">
        <v>0</v>
      </c>
      <c r="AC509">
        <v>0</v>
      </c>
      <c r="AF509">
        <v>0</v>
      </c>
      <c r="AG509">
        <v>96.34</v>
      </c>
      <c r="AH509">
        <v>28.141999999999999</v>
      </c>
      <c r="AI509">
        <v>148.99</v>
      </c>
      <c r="AJ509">
        <v>43.521000000000001</v>
      </c>
      <c r="AK509">
        <v>0</v>
      </c>
      <c r="AQ509" t="s">
        <v>1078</v>
      </c>
      <c r="AR509" s="190"/>
      <c r="AS509" s="190"/>
      <c r="AT509" s="190"/>
      <c r="AU509" s="190"/>
      <c r="AV509" t="s">
        <v>956</v>
      </c>
      <c r="AW509" s="190"/>
      <c r="AX509" s="190"/>
      <c r="AY509" s="190"/>
      <c r="AZ509" s="190"/>
      <c r="BB509" s="190"/>
      <c r="BD509" s="190"/>
      <c r="BE509" s="190"/>
      <c r="BF509" t="s">
        <v>498</v>
      </c>
      <c r="BG509" s="190">
        <v>43895</v>
      </c>
      <c r="BH509" s="190">
        <v>43895</v>
      </c>
      <c r="BI509" s="190">
        <v>43895</v>
      </c>
      <c r="BJ509" s="190">
        <v>43895</v>
      </c>
      <c r="BL509" s="190"/>
      <c r="BM509" s="190"/>
      <c r="BN509" s="190"/>
      <c r="BO509" s="190"/>
      <c r="BQ509" s="190"/>
      <c r="BR509" s="190"/>
      <c r="BS509" s="190"/>
      <c r="BT509" s="190"/>
      <c r="BU509" t="s">
        <v>490</v>
      </c>
      <c r="BV509" s="190">
        <v>43895</v>
      </c>
      <c r="BX509" s="190">
        <v>43895</v>
      </c>
      <c r="BY509" s="190">
        <v>43895</v>
      </c>
      <c r="CA509" s="190"/>
      <c r="CB509" s="190"/>
      <c r="CC509" s="190"/>
      <c r="CD509" s="190"/>
      <c r="CH509" s="190">
        <v>43899</v>
      </c>
      <c r="CJ509" t="s">
        <v>553</v>
      </c>
      <c r="CR509" s="190">
        <v>43900</v>
      </c>
      <c r="CS509">
        <v>43899</v>
      </c>
      <c r="CT509" t="s">
        <v>498</v>
      </c>
      <c r="CU509" s="190">
        <v>43895</v>
      </c>
      <c r="CW509" s="190">
        <v>43895</v>
      </c>
      <c r="CX509" s="190">
        <v>43895</v>
      </c>
      <c r="CY509" t="s">
        <v>528</v>
      </c>
      <c r="CZ509" s="190"/>
      <c r="DA509" s="190"/>
      <c r="DB509" s="190"/>
      <c r="DC509" s="190"/>
      <c r="DI509" t="str">
        <f t="shared" si="7"/>
        <v>Y</v>
      </c>
      <c r="DJ509" t="str">
        <f>_xlfn.IFNA(VLOOKUP(C509,'Order Lookup'!A:C,3,FALSE),"Other")</f>
        <v>ENPARTS</v>
      </c>
    </row>
    <row r="510" spans="1:114" x14ac:dyDescent="0.35">
      <c r="A510" t="s">
        <v>2238</v>
      </c>
      <c r="B510">
        <v>1900941223</v>
      </c>
      <c r="C510" t="s">
        <v>529</v>
      </c>
      <c r="D510" t="s">
        <v>1484</v>
      </c>
      <c r="E510" t="s">
        <v>7126</v>
      </c>
      <c r="F510" t="s">
        <v>2221</v>
      </c>
      <c r="G510" s="190">
        <v>43903</v>
      </c>
      <c r="H510" s="190">
        <v>43908</v>
      </c>
      <c r="K510" t="s">
        <v>227</v>
      </c>
      <c r="L510" t="s">
        <v>5042</v>
      </c>
      <c r="M510" t="s">
        <v>5394</v>
      </c>
      <c r="N510" t="s">
        <v>227</v>
      </c>
      <c r="O510" t="s">
        <v>5055</v>
      </c>
      <c r="Q510" s="190"/>
      <c r="R510" s="190"/>
      <c r="T510">
        <v>0</v>
      </c>
      <c r="U510">
        <v>0</v>
      </c>
      <c r="V510">
        <v>0</v>
      </c>
      <c r="W510">
        <v>0.32</v>
      </c>
      <c r="X510">
        <v>0.32</v>
      </c>
      <c r="Y510">
        <v>0</v>
      </c>
      <c r="AA510">
        <v>0</v>
      </c>
      <c r="AB510">
        <v>0</v>
      </c>
      <c r="AC510">
        <v>0</v>
      </c>
      <c r="AF510">
        <v>0</v>
      </c>
      <c r="AG510">
        <v>0</v>
      </c>
      <c r="AI510">
        <v>-1256.47</v>
      </c>
      <c r="AK510">
        <v>0</v>
      </c>
      <c r="AQ510" t="s">
        <v>514</v>
      </c>
      <c r="AR510" s="190"/>
      <c r="AS510" s="190"/>
      <c r="AT510" s="190"/>
      <c r="AU510" s="190"/>
      <c r="AV510" t="s">
        <v>556</v>
      </c>
      <c r="AW510" s="190"/>
      <c r="AX510" s="190"/>
      <c r="AY510" s="190"/>
      <c r="BB510" s="190"/>
      <c r="BC510" s="190"/>
      <c r="BD510" s="190"/>
      <c r="BE510" s="190"/>
      <c r="BF510" t="s">
        <v>5963</v>
      </c>
      <c r="BG510" s="190">
        <v>43903</v>
      </c>
      <c r="BH510" s="190">
        <v>43903</v>
      </c>
      <c r="BI510" s="190">
        <v>43903</v>
      </c>
      <c r="BJ510" s="190">
        <v>43903</v>
      </c>
      <c r="BL510" s="190"/>
      <c r="BM510" s="190"/>
      <c r="BN510" s="190"/>
      <c r="BO510" s="190"/>
      <c r="BU510" t="s">
        <v>490</v>
      </c>
      <c r="BV510" s="190">
        <v>43903</v>
      </c>
      <c r="BX510" s="190">
        <v>43903</v>
      </c>
      <c r="BY510" s="190">
        <v>43903</v>
      </c>
      <c r="CA510" s="190"/>
      <c r="CB510" s="190"/>
      <c r="CC510" s="190"/>
      <c r="CD510" s="190"/>
      <c r="CH510" s="190">
        <v>43908</v>
      </c>
      <c r="CJ510" t="s">
        <v>570</v>
      </c>
      <c r="CR510" s="190">
        <v>43908</v>
      </c>
      <c r="CS510">
        <v>43909</v>
      </c>
      <c r="CT510" t="s">
        <v>5963</v>
      </c>
      <c r="CU510" s="190">
        <v>43903</v>
      </c>
      <c r="CW510" s="190">
        <v>43903</v>
      </c>
      <c r="CX510" s="190">
        <v>43903</v>
      </c>
      <c r="CY510" t="s">
        <v>528</v>
      </c>
      <c r="CZ510" s="190"/>
      <c r="DA510" s="190"/>
      <c r="DB510" s="190"/>
      <c r="DC510" s="190"/>
      <c r="DI510" t="str">
        <f t="shared" si="7"/>
        <v>Y</v>
      </c>
      <c r="DJ510" t="str">
        <f>_xlfn.IFNA(VLOOKUP(C510,'Order Lookup'!A:C,3,FALSE),"Other")</f>
        <v>Other</v>
      </c>
    </row>
    <row r="511" spans="1:114" x14ac:dyDescent="0.35">
      <c r="A511" t="s">
        <v>2239</v>
      </c>
      <c r="B511">
        <v>1901727010</v>
      </c>
      <c r="C511" t="s">
        <v>501</v>
      </c>
      <c r="D511" t="s">
        <v>7129</v>
      </c>
      <c r="E511" t="s">
        <v>7130</v>
      </c>
      <c r="F511" t="s">
        <v>2221</v>
      </c>
      <c r="G511" s="190">
        <v>43909</v>
      </c>
      <c r="H511" s="190">
        <v>43916</v>
      </c>
      <c r="K511" t="s">
        <v>227</v>
      </c>
      <c r="L511" t="s">
        <v>5042</v>
      </c>
      <c r="M511" t="s">
        <v>5394</v>
      </c>
      <c r="N511" t="s">
        <v>227</v>
      </c>
      <c r="O511" t="s">
        <v>5699</v>
      </c>
      <c r="Q511" s="190">
        <v>43909</v>
      </c>
      <c r="R511" s="190">
        <v>43909</v>
      </c>
      <c r="T511">
        <v>15255.28</v>
      </c>
      <c r="U511">
        <v>0</v>
      </c>
      <c r="V511">
        <v>5.75</v>
      </c>
      <c r="W511">
        <v>5.45</v>
      </c>
      <c r="X511">
        <v>5.45</v>
      </c>
      <c r="Y511">
        <v>10</v>
      </c>
      <c r="Z511">
        <v>10</v>
      </c>
      <c r="AA511">
        <v>9</v>
      </c>
      <c r="AB511">
        <v>0</v>
      </c>
      <c r="AC511">
        <v>9</v>
      </c>
      <c r="AD511">
        <v>1727</v>
      </c>
      <c r="AE511">
        <v>1100</v>
      </c>
      <c r="AF511">
        <v>0</v>
      </c>
      <c r="AG511">
        <v>5058.28</v>
      </c>
      <c r="AH511">
        <v>33.158000000000001</v>
      </c>
      <c r="AI511">
        <v>0</v>
      </c>
      <c r="AK511">
        <v>0</v>
      </c>
      <c r="AQ511" t="s">
        <v>1298</v>
      </c>
      <c r="AR511" s="190"/>
      <c r="AS511" s="190"/>
      <c r="AT511" s="190"/>
      <c r="AU511" s="190"/>
      <c r="AV511" t="s">
        <v>581</v>
      </c>
      <c r="AW511" s="190"/>
      <c r="AX511" s="190"/>
      <c r="AY511" s="190"/>
      <c r="AZ511" s="190"/>
      <c r="BB511" s="190"/>
      <c r="BC511" s="190"/>
      <c r="BD511" s="190"/>
      <c r="BE511" s="190"/>
      <c r="BF511" t="s">
        <v>554</v>
      </c>
      <c r="BG511" s="190">
        <v>43909</v>
      </c>
      <c r="BH511" s="190">
        <v>43909</v>
      </c>
      <c r="BI511" s="190">
        <v>43909</v>
      </c>
      <c r="BJ511" s="190">
        <v>43909</v>
      </c>
      <c r="BK511" t="s">
        <v>2236</v>
      </c>
      <c r="BL511" s="190">
        <v>43909</v>
      </c>
      <c r="BM511" s="190">
        <v>43909</v>
      </c>
      <c r="BN511" s="190">
        <v>43909</v>
      </c>
      <c r="BO511" s="190">
        <v>43909</v>
      </c>
      <c r="BU511" t="s">
        <v>490</v>
      </c>
      <c r="BV511" s="190">
        <v>43910</v>
      </c>
      <c r="BX511" s="190">
        <v>43910</v>
      </c>
      <c r="BY511" s="190">
        <v>43910</v>
      </c>
      <c r="CA511" s="190"/>
      <c r="CB511" s="190"/>
      <c r="CC511" s="190"/>
      <c r="CD511" s="190"/>
      <c r="CE511" t="s">
        <v>2239</v>
      </c>
      <c r="CH511" s="190">
        <v>43915</v>
      </c>
      <c r="CJ511" t="s">
        <v>650</v>
      </c>
      <c r="CR511" s="190">
        <v>43920</v>
      </c>
      <c r="CT511" t="s">
        <v>554</v>
      </c>
      <c r="CU511" s="190">
        <v>43910</v>
      </c>
      <c r="CW511" s="190">
        <v>43910</v>
      </c>
      <c r="CX511" s="190">
        <v>43909</v>
      </c>
      <c r="CY511" t="s">
        <v>528</v>
      </c>
      <c r="CZ511" s="190"/>
      <c r="DA511" s="190"/>
      <c r="DB511" s="190"/>
      <c r="DC511" s="190"/>
      <c r="DI511" t="str">
        <f t="shared" si="7"/>
        <v>Y</v>
      </c>
      <c r="DJ511" t="str">
        <f>_xlfn.IFNA(VLOOKUP(C511,'Order Lookup'!A:C,3,FALSE),"Other")</f>
        <v>ORDER</v>
      </c>
    </row>
    <row r="512" spans="1:114" x14ac:dyDescent="0.35">
      <c r="A512" t="s">
        <v>2239</v>
      </c>
      <c r="B512">
        <v>1902703001</v>
      </c>
      <c r="C512" t="s">
        <v>501</v>
      </c>
      <c r="D512" t="s">
        <v>7131</v>
      </c>
      <c r="E512" t="s">
        <v>7132</v>
      </c>
      <c r="F512" t="s">
        <v>2221</v>
      </c>
      <c r="G512" s="190">
        <v>43818</v>
      </c>
      <c r="H512" s="190">
        <v>43928</v>
      </c>
      <c r="J512" t="s">
        <v>7133</v>
      </c>
      <c r="K512" t="s">
        <v>227</v>
      </c>
      <c r="L512" t="s">
        <v>4</v>
      </c>
      <c r="M512" t="s">
        <v>5265</v>
      </c>
      <c r="N512" t="s">
        <v>227</v>
      </c>
      <c r="O512" t="s">
        <v>5050</v>
      </c>
      <c r="Q512" s="190">
        <v>43887</v>
      </c>
      <c r="R512" s="190">
        <v>43888</v>
      </c>
      <c r="T512">
        <v>59683.08</v>
      </c>
      <c r="U512">
        <v>0</v>
      </c>
      <c r="V512">
        <v>14.45</v>
      </c>
      <c r="W512">
        <v>12.44</v>
      </c>
      <c r="X512">
        <v>12.44</v>
      </c>
      <c r="Y512">
        <v>197</v>
      </c>
      <c r="Z512">
        <v>171</v>
      </c>
      <c r="AA512">
        <v>139.5</v>
      </c>
      <c r="AB512">
        <v>0</v>
      </c>
      <c r="AC512">
        <v>139.5</v>
      </c>
      <c r="AD512">
        <v>21171.200000000001</v>
      </c>
      <c r="AE512">
        <v>13485</v>
      </c>
      <c r="AF512">
        <v>0</v>
      </c>
      <c r="AG512">
        <v>19623.46</v>
      </c>
      <c r="AH512">
        <v>32.878999999999998</v>
      </c>
      <c r="AI512">
        <v>0</v>
      </c>
      <c r="AK512">
        <v>31.5</v>
      </c>
      <c r="AQ512" t="s">
        <v>721</v>
      </c>
      <c r="AR512" s="190">
        <v>43861</v>
      </c>
      <c r="AS512" s="190">
        <v>43861</v>
      </c>
      <c r="AT512" s="190">
        <v>43880</v>
      </c>
      <c r="AU512" s="190">
        <v>43873</v>
      </c>
      <c r="AV512" t="s">
        <v>701</v>
      </c>
      <c r="AW512" s="190">
        <v>43879</v>
      </c>
      <c r="AX512" s="190"/>
      <c r="AY512" s="190">
        <v>43879</v>
      </c>
      <c r="AZ512" s="190"/>
      <c r="BA512" t="s">
        <v>721</v>
      </c>
      <c r="BB512" s="190">
        <v>43880</v>
      </c>
      <c r="BC512" s="190">
        <v>43880</v>
      </c>
      <c r="BD512" s="190">
        <v>43880</v>
      </c>
      <c r="BE512">
        <v>43873</v>
      </c>
      <c r="BF512" t="s">
        <v>6511</v>
      </c>
      <c r="BG512" s="190">
        <v>43881</v>
      </c>
      <c r="BH512" s="190">
        <v>43881</v>
      </c>
      <c r="BI512" s="190">
        <v>43901</v>
      </c>
      <c r="BJ512" s="190">
        <v>43901</v>
      </c>
      <c r="BK512" t="s">
        <v>5853</v>
      </c>
      <c r="BL512" s="190">
        <v>43899</v>
      </c>
      <c r="BM512" s="190">
        <v>43895</v>
      </c>
      <c r="BN512" s="190">
        <v>43903</v>
      </c>
      <c r="BO512" s="190">
        <v>43903</v>
      </c>
      <c r="BU512" t="s">
        <v>490</v>
      </c>
      <c r="BV512" s="190">
        <v>43907</v>
      </c>
      <c r="BX512" s="190">
        <v>43907</v>
      </c>
      <c r="BY512" s="190">
        <v>43906</v>
      </c>
      <c r="BZ512" t="s">
        <v>6511</v>
      </c>
      <c r="CA512" s="190"/>
      <c r="CB512" s="190"/>
      <c r="CC512" s="190">
        <v>43906</v>
      </c>
      <c r="CD512" s="190"/>
      <c r="CH512" s="190">
        <v>43909</v>
      </c>
      <c r="CJ512" t="s">
        <v>493</v>
      </c>
      <c r="CR512" s="190">
        <v>43921</v>
      </c>
      <c r="CT512" t="s">
        <v>6511</v>
      </c>
      <c r="CU512" s="190">
        <v>43906</v>
      </c>
      <c r="CW512" s="190">
        <v>43906</v>
      </c>
      <c r="CX512" s="190">
        <v>43906</v>
      </c>
      <c r="CY512" t="s">
        <v>528</v>
      </c>
      <c r="CZ512" s="190">
        <v>43851</v>
      </c>
      <c r="DA512" s="190">
        <v>43851</v>
      </c>
      <c r="DB512" s="190">
        <v>43860</v>
      </c>
      <c r="DC512" s="190">
        <v>43857</v>
      </c>
      <c r="DD512" t="s">
        <v>5710</v>
      </c>
      <c r="DI512" t="str">
        <f t="shared" si="7"/>
        <v>Y</v>
      </c>
      <c r="DJ512" t="str">
        <f>_xlfn.IFNA(VLOOKUP(C512,'Order Lookup'!A:C,3,FALSE),"Other")</f>
        <v>ORDER</v>
      </c>
    </row>
    <row r="513" spans="1:114" x14ac:dyDescent="0.35">
      <c r="A513" t="s">
        <v>2230</v>
      </c>
      <c r="B513">
        <v>2000101101</v>
      </c>
      <c r="C513" t="s">
        <v>501</v>
      </c>
      <c r="D513" t="s">
        <v>531</v>
      </c>
      <c r="E513" t="s">
        <v>7134</v>
      </c>
      <c r="F513" t="s">
        <v>2221</v>
      </c>
      <c r="G513" s="190">
        <v>43846</v>
      </c>
      <c r="H513">
        <v>43920</v>
      </c>
      <c r="J513" t="s">
        <v>7135</v>
      </c>
      <c r="K513" t="s">
        <v>227</v>
      </c>
      <c r="L513" t="s">
        <v>5753</v>
      </c>
      <c r="M513" t="s">
        <v>5396</v>
      </c>
      <c r="N513" t="s">
        <v>227</v>
      </c>
      <c r="O513" t="s">
        <v>71</v>
      </c>
      <c r="Q513">
        <v>43863</v>
      </c>
      <c r="R513">
        <v>43864</v>
      </c>
      <c r="T513">
        <v>555672</v>
      </c>
      <c r="U513">
        <v>0</v>
      </c>
      <c r="V513">
        <v>240.25</v>
      </c>
      <c r="W513">
        <v>245.6</v>
      </c>
      <c r="X513">
        <v>245.6</v>
      </c>
      <c r="Y513">
        <v>151</v>
      </c>
      <c r="Z513">
        <v>232</v>
      </c>
      <c r="AA513">
        <v>236.75</v>
      </c>
      <c r="AB513">
        <v>1</v>
      </c>
      <c r="AC513">
        <v>237.75</v>
      </c>
      <c r="AD513">
        <v>7726</v>
      </c>
      <c r="AE513">
        <v>4921</v>
      </c>
      <c r="AF513">
        <v>0</v>
      </c>
      <c r="AG513">
        <v>140434</v>
      </c>
      <c r="AH513">
        <v>25.273</v>
      </c>
      <c r="AI513">
        <v>0</v>
      </c>
      <c r="AK513">
        <v>23.6</v>
      </c>
      <c r="AQ513" t="s">
        <v>6681</v>
      </c>
      <c r="AR513">
        <v>43861</v>
      </c>
      <c r="AS513">
        <v>43861</v>
      </c>
      <c r="AT513">
        <v>43872</v>
      </c>
      <c r="AU513">
        <v>43873</v>
      </c>
      <c r="AV513" t="s">
        <v>691</v>
      </c>
      <c r="AW513">
        <v>43871</v>
      </c>
      <c r="AX513">
        <v>43871</v>
      </c>
      <c r="AY513">
        <v>43871</v>
      </c>
      <c r="BA513" t="s">
        <v>6681</v>
      </c>
      <c r="BB513">
        <v>43868</v>
      </c>
      <c r="BC513">
        <v>43868</v>
      </c>
      <c r="BD513">
        <v>43868</v>
      </c>
      <c r="BF513" t="s">
        <v>651</v>
      </c>
      <c r="BG513" s="190">
        <v>43885</v>
      </c>
      <c r="BH513" s="190">
        <v>43885</v>
      </c>
      <c r="BI513" s="190">
        <v>43896</v>
      </c>
      <c r="BJ513" s="190">
        <v>43888</v>
      </c>
      <c r="BK513" t="s">
        <v>660</v>
      </c>
      <c r="BL513" s="190">
        <v>43888</v>
      </c>
      <c r="BM513" s="190">
        <v>43888</v>
      </c>
      <c r="BN513" s="190">
        <v>43895</v>
      </c>
      <c r="BO513" s="190">
        <v>43895</v>
      </c>
      <c r="BU513" t="s">
        <v>490</v>
      </c>
      <c r="BV513" s="190">
        <v>43899</v>
      </c>
      <c r="BX513" s="190">
        <v>43899</v>
      </c>
      <c r="BY513" s="190">
        <v>43899</v>
      </c>
      <c r="CA513" s="190"/>
      <c r="CB513" s="190"/>
      <c r="CC513" s="190"/>
      <c r="CD513" s="190"/>
      <c r="CE513" t="s">
        <v>5697</v>
      </c>
      <c r="CH513" s="190">
        <v>43900</v>
      </c>
      <c r="CI513">
        <v>43902</v>
      </c>
      <c r="CR513" s="190">
        <v>43917</v>
      </c>
      <c r="CT513" t="s">
        <v>651</v>
      </c>
      <c r="CU513" s="190">
        <v>43896</v>
      </c>
      <c r="CW513" s="190">
        <v>43896</v>
      </c>
      <c r="CX513" s="190">
        <v>43896</v>
      </c>
      <c r="CY513" t="s">
        <v>6538</v>
      </c>
      <c r="CZ513">
        <v>43850</v>
      </c>
      <c r="DA513">
        <v>43850</v>
      </c>
      <c r="DB513">
        <v>43861</v>
      </c>
      <c r="DC513">
        <v>43861</v>
      </c>
      <c r="DD513" t="s">
        <v>5967</v>
      </c>
      <c r="DI513" t="str">
        <f t="shared" si="7"/>
        <v>Y</v>
      </c>
      <c r="DJ513" t="str">
        <f>_xlfn.IFNA(VLOOKUP(C513,'Order Lookup'!A:C,3,FALSE),"Other")</f>
        <v>ORDER</v>
      </c>
    </row>
    <row r="514" spans="1:114" x14ac:dyDescent="0.35">
      <c r="A514" t="s">
        <v>818</v>
      </c>
      <c r="B514">
        <v>1902470201</v>
      </c>
      <c r="C514" t="s">
        <v>567</v>
      </c>
      <c r="D514" t="s">
        <v>7136</v>
      </c>
      <c r="E514" t="s">
        <v>7137</v>
      </c>
      <c r="F514" t="s">
        <v>2221</v>
      </c>
      <c r="G514" s="190">
        <v>43784</v>
      </c>
      <c r="H514">
        <v>43927</v>
      </c>
      <c r="K514" t="s">
        <v>281</v>
      </c>
      <c r="L514" t="s">
        <v>281</v>
      </c>
      <c r="M514" t="s">
        <v>281</v>
      </c>
      <c r="N514" t="s">
        <v>227</v>
      </c>
      <c r="O514" t="s">
        <v>5044</v>
      </c>
      <c r="Q514">
        <v>43882</v>
      </c>
      <c r="R514">
        <v>43885</v>
      </c>
      <c r="T514">
        <v>110256.96000000001</v>
      </c>
      <c r="U514">
        <v>0</v>
      </c>
      <c r="V514">
        <v>41.58</v>
      </c>
      <c r="W514">
        <v>42.49</v>
      </c>
      <c r="X514">
        <v>42.49</v>
      </c>
      <c r="Y514">
        <v>23</v>
      </c>
      <c r="Z514">
        <v>20</v>
      </c>
      <c r="AA514">
        <v>34.75</v>
      </c>
      <c r="AB514">
        <v>0</v>
      </c>
      <c r="AC514">
        <v>34.75</v>
      </c>
      <c r="AD514">
        <v>1529.5</v>
      </c>
      <c r="AE514">
        <v>1150</v>
      </c>
      <c r="AF514">
        <v>0</v>
      </c>
      <c r="AG514">
        <v>15030.5</v>
      </c>
      <c r="AH514">
        <v>13.632</v>
      </c>
      <c r="AI514">
        <v>2991.05</v>
      </c>
      <c r="AK514">
        <v>0</v>
      </c>
      <c r="AQ514" t="s">
        <v>627</v>
      </c>
      <c r="AR514">
        <v>43874</v>
      </c>
      <c r="AS514">
        <v>43874</v>
      </c>
      <c r="AT514">
        <v>43875</v>
      </c>
      <c r="AU514">
        <v>43875</v>
      </c>
      <c r="AV514" t="s">
        <v>533</v>
      </c>
      <c r="AW514">
        <v>43875</v>
      </c>
      <c r="AY514">
        <v>43875</v>
      </c>
      <c r="AZ514">
        <v>43859</v>
      </c>
      <c r="BA514" t="s">
        <v>627</v>
      </c>
      <c r="BB514">
        <v>43859</v>
      </c>
      <c r="BC514">
        <v>43859</v>
      </c>
      <c r="BD514">
        <v>43859</v>
      </c>
      <c r="BE514">
        <v>43859</v>
      </c>
      <c r="BF514" t="s">
        <v>1788</v>
      </c>
      <c r="BG514" s="190">
        <v>43894</v>
      </c>
      <c r="BI514" s="190">
        <v>43894</v>
      </c>
      <c r="BJ514">
        <v>43894</v>
      </c>
      <c r="BK514" t="s">
        <v>1693</v>
      </c>
      <c r="BL514" s="190">
        <v>43899</v>
      </c>
      <c r="BM514">
        <v>43899</v>
      </c>
      <c r="BN514" s="190">
        <v>43899</v>
      </c>
      <c r="BO514">
        <v>43900</v>
      </c>
      <c r="BU514" t="s">
        <v>490</v>
      </c>
      <c r="BV514" s="190">
        <v>43906</v>
      </c>
      <c r="BX514" s="190">
        <v>43906</v>
      </c>
      <c r="BY514" s="190">
        <v>43906</v>
      </c>
      <c r="BZ514" t="s">
        <v>1788</v>
      </c>
      <c r="CA514">
        <v>43903</v>
      </c>
      <c r="CB514">
        <v>43903</v>
      </c>
      <c r="CC514">
        <v>43903</v>
      </c>
      <c r="CD514">
        <v>43903</v>
      </c>
      <c r="CH514" s="190">
        <v>43909</v>
      </c>
      <c r="CJ514" t="s">
        <v>680</v>
      </c>
      <c r="CR514" s="190">
        <v>43918</v>
      </c>
      <c r="CT514" t="s">
        <v>1788</v>
      </c>
      <c r="CU514" s="190">
        <v>43903</v>
      </c>
      <c r="CW514" s="190">
        <v>43903</v>
      </c>
      <c r="CX514" s="190">
        <v>43903</v>
      </c>
      <c r="CY514" t="s">
        <v>595</v>
      </c>
      <c r="CZ514">
        <v>43837</v>
      </c>
      <c r="DA514">
        <v>43837</v>
      </c>
      <c r="DB514">
        <v>43838</v>
      </c>
      <c r="DC514">
        <v>43840</v>
      </c>
      <c r="DI514" t="str">
        <f t="shared" si="7"/>
        <v>Y</v>
      </c>
      <c r="DJ514" t="str">
        <f>_xlfn.IFNA(VLOOKUP(C514,'Order Lookup'!A:C,3,FALSE),"Other")</f>
        <v>ORDER</v>
      </c>
    </row>
    <row r="515" spans="1:114" x14ac:dyDescent="0.35">
      <c r="A515" t="s">
        <v>2232</v>
      </c>
      <c r="B515">
        <v>1902704701</v>
      </c>
      <c r="C515" t="s">
        <v>594</v>
      </c>
      <c r="D515" t="s">
        <v>559</v>
      </c>
      <c r="E515" t="s">
        <v>7138</v>
      </c>
      <c r="F515" t="s">
        <v>2221</v>
      </c>
      <c r="G515" s="190">
        <v>43819</v>
      </c>
      <c r="H515">
        <v>43910</v>
      </c>
      <c r="K515" t="s">
        <v>227</v>
      </c>
      <c r="L515" t="s">
        <v>281</v>
      </c>
      <c r="M515" t="s">
        <v>281</v>
      </c>
      <c r="N515" t="s">
        <v>227</v>
      </c>
      <c r="O515" t="s">
        <v>5044</v>
      </c>
      <c r="Q515">
        <v>43845</v>
      </c>
      <c r="R515">
        <v>43846</v>
      </c>
      <c r="T515">
        <v>48141.86</v>
      </c>
      <c r="U515">
        <v>48141.86</v>
      </c>
      <c r="V515">
        <v>13.68</v>
      </c>
      <c r="W515">
        <v>12.75</v>
      </c>
      <c r="X515">
        <v>12.75</v>
      </c>
      <c r="Y515">
        <v>80</v>
      </c>
      <c r="Z515">
        <v>80</v>
      </c>
      <c r="AA515">
        <v>130.5</v>
      </c>
      <c r="AB515">
        <v>0</v>
      </c>
      <c r="AC515">
        <v>130.5</v>
      </c>
      <c r="AD515">
        <v>12611.03</v>
      </c>
      <c r="AE515">
        <v>8032.5</v>
      </c>
      <c r="AF515">
        <v>0</v>
      </c>
      <c r="AG515">
        <v>11986.96</v>
      </c>
      <c r="AH515">
        <v>24.899000000000001</v>
      </c>
      <c r="AI515">
        <v>19145.71</v>
      </c>
      <c r="AJ515">
        <v>39.768999999999998</v>
      </c>
      <c r="AK515">
        <v>25.48</v>
      </c>
      <c r="AQ515" t="s">
        <v>542</v>
      </c>
      <c r="AR515">
        <v>43846</v>
      </c>
      <c r="AS515">
        <v>43846</v>
      </c>
      <c r="AT515">
        <v>43854</v>
      </c>
      <c r="AU515">
        <v>43854</v>
      </c>
      <c r="AV515" t="s">
        <v>2245</v>
      </c>
      <c r="AW515">
        <v>43852</v>
      </c>
      <c r="AX515">
        <v>43852</v>
      </c>
      <c r="AY515">
        <v>43852</v>
      </c>
      <c r="AZ515">
        <v>43852</v>
      </c>
      <c r="BA515" t="s">
        <v>542</v>
      </c>
      <c r="BB515">
        <v>43854</v>
      </c>
      <c r="BC515">
        <v>43854</v>
      </c>
      <c r="BD515">
        <v>43854</v>
      </c>
      <c r="BE515">
        <v>43854</v>
      </c>
      <c r="BF515" t="s">
        <v>5793</v>
      </c>
      <c r="BG515">
        <v>43860</v>
      </c>
      <c r="BH515">
        <v>43860</v>
      </c>
      <c r="BI515">
        <v>43871</v>
      </c>
      <c r="BJ515">
        <v>43871</v>
      </c>
      <c r="BK515" t="s">
        <v>2242</v>
      </c>
      <c r="BL515">
        <v>43872</v>
      </c>
      <c r="BM515">
        <v>43872</v>
      </c>
      <c r="BN515">
        <v>43880</v>
      </c>
      <c r="BO515">
        <v>43880</v>
      </c>
      <c r="BU515" t="s">
        <v>490</v>
      </c>
      <c r="BV515" s="190">
        <v>43888</v>
      </c>
      <c r="BX515" s="190">
        <v>43888</v>
      </c>
      <c r="BY515" s="190">
        <v>43887</v>
      </c>
      <c r="BZ515" t="s">
        <v>5793</v>
      </c>
      <c r="CA515">
        <v>43887</v>
      </c>
      <c r="CB515">
        <v>43887</v>
      </c>
      <c r="CC515">
        <v>43887</v>
      </c>
      <c r="CD515">
        <v>43886</v>
      </c>
      <c r="CH515" s="190">
        <v>43892</v>
      </c>
      <c r="CI515">
        <v>43892</v>
      </c>
      <c r="CJ515" t="s">
        <v>680</v>
      </c>
      <c r="CR515" s="190">
        <v>43897</v>
      </c>
      <c r="CS515">
        <v>43909</v>
      </c>
      <c r="CT515" t="s">
        <v>5793</v>
      </c>
      <c r="CU515" s="190">
        <v>43887</v>
      </c>
      <c r="CW515" s="190">
        <v>43887</v>
      </c>
      <c r="CX515" s="190">
        <v>43886</v>
      </c>
      <c r="CY515" t="s">
        <v>1304</v>
      </c>
      <c r="CZ515">
        <v>43836</v>
      </c>
      <c r="DA515">
        <v>43836</v>
      </c>
      <c r="DB515">
        <v>43845</v>
      </c>
      <c r="DC515">
        <v>43845</v>
      </c>
      <c r="DI515" t="str">
        <f t="shared" si="7"/>
        <v>Y</v>
      </c>
      <c r="DJ515" t="str">
        <f>_xlfn.IFNA(VLOOKUP(C515,'Order Lookup'!A:C,3,FALSE),"Other")</f>
        <v>ORDER</v>
      </c>
    </row>
    <row r="516" spans="1:114" x14ac:dyDescent="0.35">
      <c r="A516" t="s">
        <v>818</v>
      </c>
      <c r="B516">
        <v>1902712301</v>
      </c>
      <c r="C516" t="s">
        <v>772</v>
      </c>
      <c r="D516" t="s">
        <v>7139</v>
      </c>
      <c r="E516" t="s">
        <v>7140</v>
      </c>
      <c r="F516" t="s">
        <v>2221</v>
      </c>
      <c r="G516" s="190">
        <v>43819</v>
      </c>
      <c r="H516">
        <v>43920</v>
      </c>
      <c r="K516" t="s">
        <v>281</v>
      </c>
      <c r="L516" t="s">
        <v>281</v>
      </c>
      <c r="M516" t="s">
        <v>281</v>
      </c>
      <c r="N516" t="s">
        <v>227</v>
      </c>
      <c r="O516" t="s">
        <v>5044</v>
      </c>
      <c r="Q516">
        <v>43880</v>
      </c>
      <c r="R516">
        <v>43881</v>
      </c>
      <c r="T516">
        <v>94969.65</v>
      </c>
      <c r="U516">
        <v>0</v>
      </c>
      <c r="V516">
        <v>31.39</v>
      </c>
      <c r="W516">
        <v>30.05</v>
      </c>
      <c r="X516">
        <v>30.05</v>
      </c>
      <c r="Y516">
        <v>20</v>
      </c>
      <c r="Z516">
        <v>20</v>
      </c>
      <c r="AA516">
        <v>43</v>
      </c>
      <c r="AB516">
        <v>0</v>
      </c>
      <c r="AC516">
        <v>43</v>
      </c>
      <c r="AD516">
        <v>1330</v>
      </c>
      <c r="AE516">
        <v>1000</v>
      </c>
      <c r="AF516">
        <v>0</v>
      </c>
      <c r="AG516">
        <v>16562.650000000001</v>
      </c>
      <c r="AH516">
        <v>17.440000000000001</v>
      </c>
      <c r="AI516">
        <v>0</v>
      </c>
      <c r="AK516">
        <v>18</v>
      </c>
      <c r="AQ516" t="s">
        <v>542</v>
      </c>
      <c r="AR516">
        <v>43878</v>
      </c>
      <c r="AS516">
        <v>43878</v>
      </c>
      <c r="AT516">
        <v>43881</v>
      </c>
      <c r="AU516">
        <v>43881</v>
      </c>
      <c r="AV516" t="s">
        <v>2245</v>
      </c>
      <c r="AW516">
        <v>43881</v>
      </c>
      <c r="AX516">
        <v>43881</v>
      </c>
      <c r="AY516">
        <v>43881</v>
      </c>
      <c r="AZ516">
        <v>43880</v>
      </c>
      <c r="BA516" t="s">
        <v>542</v>
      </c>
      <c r="BB516">
        <v>43881</v>
      </c>
      <c r="BC516">
        <v>43881</v>
      </c>
      <c r="BD516">
        <v>43881</v>
      </c>
      <c r="BE516">
        <v>43881</v>
      </c>
      <c r="BF516" t="s">
        <v>1706</v>
      </c>
      <c r="BG516">
        <v>43887</v>
      </c>
      <c r="BH516">
        <v>43887</v>
      </c>
      <c r="BI516">
        <v>43888</v>
      </c>
      <c r="BJ516">
        <v>43888</v>
      </c>
      <c r="BK516" t="s">
        <v>775</v>
      </c>
      <c r="BL516">
        <v>43889</v>
      </c>
      <c r="BM516">
        <v>43889</v>
      </c>
      <c r="BN516">
        <v>43892</v>
      </c>
      <c r="BO516">
        <v>43892</v>
      </c>
      <c r="BU516" t="s">
        <v>490</v>
      </c>
      <c r="BV516" s="190"/>
      <c r="BX516" s="190">
        <v>43899</v>
      </c>
      <c r="BY516" s="190">
        <v>43896</v>
      </c>
      <c r="BZ516" t="s">
        <v>1706</v>
      </c>
      <c r="CA516">
        <v>43896</v>
      </c>
      <c r="CB516">
        <v>43895</v>
      </c>
      <c r="CC516">
        <v>43896</v>
      </c>
      <c r="CD516">
        <v>43895</v>
      </c>
      <c r="CE516" t="s">
        <v>818</v>
      </c>
      <c r="CH516" s="190">
        <v>43901</v>
      </c>
      <c r="CJ516" t="s">
        <v>553</v>
      </c>
      <c r="CR516" s="190">
        <v>43920</v>
      </c>
      <c r="CS516" s="190"/>
      <c r="CT516" t="s">
        <v>1706</v>
      </c>
      <c r="CU516" s="190">
        <v>43896</v>
      </c>
      <c r="CW516" s="190">
        <v>43896</v>
      </c>
      <c r="CX516" s="190">
        <v>43895</v>
      </c>
      <c r="CY516" t="s">
        <v>595</v>
      </c>
      <c r="CZ516">
        <v>43865</v>
      </c>
      <c r="DA516">
        <v>43865</v>
      </c>
      <c r="DB516">
        <v>43866</v>
      </c>
      <c r="DC516">
        <v>43875</v>
      </c>
      <c r="DD516" t="s">
        <v>7113</v>
      </c>
      <c r="DI516" t="str">
        <f t="shared" si="7"/>
        <v>Y</v>
      </c>
      <c r="DJ516" t="str">
        <f>_xlfn.IFNA(VLOOKUP(C516,'Order Lookup'!A:C,3,FALSE),"Other")</f>
        <v>ORDER</v>
      </c>
    </row>
    <row r="517" spans="1:114" x14ac:dyDescent="0.35">
      <c r="A517" t="s">
        <v>818</v>
      </c>
      <c r="B517">
        <v>1902712501</v>
      </c>
      <c r="C517" t="s">
        <v>772</v>
      </c>
      <c r="D517" t="s">
        <v>7139</v>
      </c>
      <c r="E517" t="s">
        <v>7140</v>
      </c>
      <c r="F517" t="s">
        <v>2221</v>
      </c>
      <c r="G517" s="190">
        <v>43819</v>
      </c>
      <c r="H517">
        <v>43921</v>
      </c>
      <c r="K517" t="s">
        <v>281</v>
      </c>
      <c r="L517" t="s">
        <v>281</v>
      </c>
      <c r="M517" t="s">
        <v>281</v>
      </c>
      <c r="N517" t="s">
        <v>227</v>
      </c>
      <c r="O517" t="s">
        <v>5044</v>
      </c>
      <c r="Q517">
        <v>43880</v>
      </c>
      <c r="R517">
        <v>43881</v>
      </c>
      <c r="T517">
        <v>64879.64</v>
      </c>
      <c r="U517">
        <v>0</v>
      </c>
      <c r="V517">
        <v>23.69</v>
      </c>
      <c r="W517">
        <v>24.28</v>
      </c>
      <c r="X517">
        <v>24.28</v>
      </c>
      <c r="Y517">
        <v>20</v>
      </c>
      <c r="Z517">
        <v>20</v>
      </c>
      <c r="AA517">
        <v>44.75</v>
      </c>
      <c r="AB517">
        <v>0</v>
      </c>
      <c r="AC517">
        <v>44.75</v>
      </c>
      <c r="AD517">
        <v>1330</v>
      </c>
      <c r="AE517">
        <v>1000</v>
      </c>
      <c r="AF517">
        <v>0</v>
      </c>
      <c r="AG517">
        <v>9653.64</v>
      </c>
      <c r="AH517">
        <v>14.879</v>
      </c>
      <c r="AI517">
        <v>0</v>
      </c>
      <c r="AK517">
        <v>16</v>
      </c>
      <c r="AQ517" t="s">
        <v>542</v>
      </c>
      <c r="AR517">
        <v>43880</v>
      </c>
      <c r="AS517">
        <v>43880</v>
      </c>
      <c r="AT517">
        <v>43882</v>
      </c>
      <c r="AU517">
        <v>43882</v>
      </c>
      <c r="AV517" t="s">
        <v>2245</v>
      </c>
      <c r="AW517">
        <v>43882</v>
      </c>
      <c r="AX517">
        <v>43882</v>
      </c>
      <c r="AY517">
        <v>43882</v>
      </c>
      <c r="AZ517">
        <v>43881</v>
      </c>
      <c r="BA517" t="s">
        <v>542</v>
      </c>
      <c r="BB517">
        <v>43882</v>
      </c>
      <c r="BC517">
        <v>43882</v>
      </c>
      <c r="BD517">
        <v>43882</v>
      </c>
      <c r="BE517">
        <v>43882</v>
      </c>
      <c r="BF517" t="s">
        <v>1706</v>
      </c>
      <c r="BG517">
        <v>43889</v>
      </c>
      <c r="BH517">
        <v>43889</v>
      </c>
      <c r="BI517">
        <v>43892</v>
      </c>
      <c r="BJ517">
        <v>43892</v>
      </c>
      <c r="BK517" t="s">
        <v>617</v>
      </c>
      <c r="BL517">
        <v>43893</v>
      </c>
      <c r="BM517">
        <v>43893</v>
      </c>
      <c r="BN517">
        <v>43893</v>
      </c>
      <c r="BO517">
        <v>43893</v>
      </c>
      <c r="BU517" t="s">
        <v>490</v>
      </c>
      <c r="BV517" s="190">
        <v>43900</v>
      </c>
      <c r="BX517" s="190">
        <v>43900</v>
      </c>
      <c r="BY517">
        <v>43899</v>
      </c>
      <c r="BZ517" t="s">
        <v>1706</v>
      </c>
      <c r="CA517">
        <v>43899</v>
      </c>
      <c r="CB517">
        <v>43895</v>
      </c>
      <c r="CC517">
        <v>43899</v>
      </c>
      <c r="CD517">
        <v>43895</v>
      </c>
      <c r="CE517" t="s">
        <v>818</v>
      </c>
      <c r="CH517">
        <v>43902</v>
      </c>
      <c r="CJ517" t="s">
        <v>553</v>
      </c>
      <c r="CR517">
        <v>43920</v>
      </c>
      <c r="CT517" t="s">
        <v>1706</v>
      </c>
      <c r="CU517" s="190">
        <v>43899</v>
      </c>
      <c r="CW517" s="190">
        <v>43899</v>
      </c>
      <c r="CX517" s="190">
        <v>43895</v>
      </c>
      <c r="CY517" t="s">
        <v>595</v>
      </c>
      <c r="CZ517">
        <v>43865</v>
      </c>
      <c r="DA517">
        <v>43865</v>
      </c>
      <c r="DB517">
        <v>43866</v>
      </c>
      <c r="DC517">
        <v>43875</v>
      </c>
      <c r="DD517" t="s">
        <v>7113</v>
      </c>
      <c r="DI517" t="str">
        <f t="shared" si="7"/>
        <v>Y</v>
      </c>
      <c r="DJ517" t="str">
        <f>_xlfn.IFNA(VLOOKUP(C517,'Order Lookup'!A:C,3,FALSE),"Other")</f>
        <v>ORDER</v>
      </c>
    </row>
    <row r="518" spans="1:114" x14ac:dyDescent="0.35">
      <c r="A518" t="s">
        <v>2275</v>
      </c>
      <c r="B518">
        <v>2000141901</v>
      </c>
      <c r="C518" t="s">
        <v>594</v>
      </c>
      <c r="D518" t="s">
        <v>7141</v>
      </c>
      <c r="E518" t="s">
        <v>7142</v>
      </c>
      <c r="F518" t="s">
        <v>2221</v>
      </c>
      <c r="G518" s="190">
        <v>43852</v>
      </c>
      <c r="H518">
        <v>43948</v>
      </c>
      <c r="K518" t="s">
        <v>795</v>
      </c>
      <c r="L518" t="s">
        <v>5071</v>
      </c>
      <c r="M518" t="s">
        <v>281</v>
      </c>
      <c r="N518" t="s">
        <v>227</v>
      </c>
      <c r="O518" t="s">
        <v>5044</v>
      </c>
      <c r="Q518">
        <v>43860</v>
      </c>
      <c r="R518">
        <v>43861</v>
      </c>
      <c r="T518">
        <v>73759.98</v>
      </c>
      <c r="U518">
        <v>0</v>
      </c>
      <c r="V518">
        <v>20.5</v>
      </c>
      <c r="W518">
        <v>21.75</v>
      </c>
      <c r="X518">
        <v>21.75</v>
      </c>
      <c r="Y518">
        <v>81</v>
      </c>
      <c r="Z518">
        <v>82</v>
      </c>
      <c r="AA518">
        <v>90</v>
      </c>
      <c r="AB518">
        <v>0</v>
      </c>
      <c r="AC518">
        <v>90</v>
      </c>
      <c r="AD518">
        <v>8636.9599999999991</v>
      </c>
      <c r="AE518">
        <v>5501.25</v>
      </c>
      <c r="AF518">
        <v>0</v>
      </c>
      <c r="AG518">
        <v>16132.97</v>
      </c>
      <c r="AH518">
        <v>21.872</v>
      </c>
      <c r="AI518">
        <v>8635.0300000000007</v>
      </c>
      <c r="AK518">
        <v>23.87</v>
      </c>
      <c r="AQ518" t="s">
        <v>6540</v>
      </c>
      <c r="AR518">
        <v>43874</v>
      </c>
      <c r="AS518">
        <v>43874</v>
      </c>
      <c r="AT518">
        <v>43882</v>
      </c>
      <c r="AV518" t="s">
        <v>691</v>
      </c>
      <c r="AW518">
        <v>43881</v>
      </c>
      <c r="AX518">
        <v>43881</v>
      </c>
      <c r="AY518">
        <v>43881</v>
      </c>
      <c r="BA518" t="s">
        <v>6540</v>
      </c>
      <c r="BB518">
        <v>43882</v>
      </c>
      <c r="BC518">
        <v>43882</v>
      </c>
      <c r="BD518">
        <v>43882</v>
      </c>
      <c r="BF518" t="s">
        <v>5797</v>
      </c>
      <c r="BG518">
        <v>43885</v>
      </c>
      <c r="BH518">
        <v>43914</v>
      </c>
      <c r="BI518">
        <v>43892</v>
      </c>
      <c r="BJ518">
        <v>43892</v>
      </c>
      <c r="BK518" t="s">
        <v>615</v>
      </c>
      <c r="BL518">
        <v>43896</v>
      </c>
      <c r="BM518">
        <v>43895</v>
      </c>
      <c r="BN518">
        <v>43900</v>
      </c>
      <c r="BO518">
        <v>43899</v>
      </c>
      <c r="BU518" t="s">
        <v>490</v>
      </c>
      <c r="BV518" s="190">
        <v>43909</v>
      </c>
      <c r="BX518" s="190">
        <v>43909</v>
      </c>
      <c r="BY518" s="190">
        <v>43909</v>
      </c>
      <c r="BZ518" t="s">
        <v>5797</v>
      </c>
      <c r="CA518">
        <v>43908</v>
      </c>
      <c r="CB518">
        <v>43908</v>
      </c>
      <c r="CC518">
        <v>43908</v>
      </c>
      <c r="CD518">
        <v>43908</v>
      </c>
      <c r="CE518" t="s">
        <v>5697</v>
      </c>
      <c r="CH518" s="190">
        <v>43913</v>
      </c>
      <c r="CI518">
        <v>43910</v>
      </c>
      <c r="CJ518" t="s">
        <v>691</v>
      </c>
      <c r="CR518" s="190">
        <v>43945</v>
      </c>
      <c r="CS518" s="190">
        <v>43915</v>
      </c>
      <c r="CT518" t="s">
        <v>5797</v>
      </c>
      <c r="CU518" s="190">
        <v>43908</v>
      </c>
      <c r="CW518" s="190">
        <v>43908</v>
      </c>
      <c r="CX518" s="190">
        <v>43908</v>
      </c>
      <c r="CY518" t="s">
        <v>1691</v>
      </c>
      <c r="CZ518">
        <v>43854</v>
      </c>
      <c r="DA518">
        <v>43854</v>
      </c>
      <c r="DB518">
        <v>43861</v>
      </c>
      <c r="DC518">
        <v>43861</v>
      </c>
      <c r="DI518" t="str">
        <f t="shared" si="7"/>
        <v>Y</v>
      </c>
      <c r="DJ518" t="str">
        <f>_xlfn.IFNA(VLOOKUP(C518,'Order Lookup'!A:C,3,FALSE),"Other")</f>
        <v>ORDER</v>
      </c>
    </row>
    <row r="519" spans="1:114" x14ac:dyDescent="0.35">
      <c r="A519" t="s">
        <v>2275</v>
      </c>
      <c r="B519">
        <v>2000216601</v>
      </c>
      <c r="C519" t="s">
        <v>501</v>
      </c>
      <c r="D519" t="s">
        <v>637</v>
      </c>
      <c r="E519" t="s">
        <v>7143</v>
      </c>
      <c r="F519" t="s">
        <v>2073</v>
      </c>
      <c r="G519" s="190">
        <v>43861</v>
      </c>
      <c r="H519">
        <v>43948</v>
      </c>
      <c r="J519" t="s">
        <v>7144</v>
      </c>
      <c r="K519" t="s">
        <v>227</v>
      </c>
      <c r="L519" t="s">
        <v>5071</v>
      </c>
      <c r="M519" t="s">
        <v>281</v>
      </c>
      <c r="N519" t="s">
        <v>227</v>
      </c>
      <c r="O519" t="s">
        <v>5044</v>
      </c>
      <c r="Q519">
        <v>43886</v>
      </c>
      <c r="R519">
        <v>43887</v>
      </c>
      <c r="T519">
        <v>70482.94</v>
      </c>
      <c r="U519">
        <v>0</v>
      </c>
      <c r="V519">
        <v>24.62</v>
      </c>
      <c r="W519">
        <v>0</v>
      </c>
      <c r="X519">
        <v>0</v>
      </c>
      <c r="Y519">
        <v>71</v>
      </c>
      <c r="Z519">
        <v>71</v>
      </c>
      <c r="AA519">
        <v>123</v>
      </c>
      <c r="AB519">
        <v>1</v>
      </c>
      <c r="AC519">
        <v>124</v>
      </c>
      <c r="AD519">
        <v>7924.2</v>
      </c>
      <c r="AE519">
        <v>5048</v>
      </c>
      <c r="AF519">
        <v>0</v>
      </c>
      <c r="AG519">
        <v>15587.72</v>
      </c>
      <c r="AH519">
        <v>22.116</v>
      </c>
      <c r="AI519">
        <v>0</v>
      </c>
      <c r="AK519">
        <v>22.97</v>
      </c>
      <c r="AQ519" t="s">
        <v>6540</v>
      </c>
      <c r="AR519">
        <v>43889</v>
      </c>
      <c r="AS519">
        <v>43889</v>
      </c>
      <c r="AT519">
        <v>43896</v>
      </c>
      <c r="AV519" t="s">
        <v>514</v>
      </c>
      <c r="AW519">
        <v>43895</v>
      </c>
      <c r="AY519">
        <v>43895</v>
      </c>
      <c r="BA519" t="s">
        <v>1517</v>
      </c>
      <c r="BB519">
        <v>43887</v>
      </c>
      <c r="BD519">
        <v>43888</v>
      </c>
      <c r="BE519">
        <v>43887</v>
      </c>
      <c r="BF519" t="s">
        <v>5795</v>
      </c>
      <c r="BG519">
        <v>43899</v>
      </c>
      <c r="BH519">
        <v>43899</v>
      </c>
      <c r="BI519">
        <v>43907</v>
      </c>
      <c r="BJ519">
        <v>43907</v>
      </c>
      <c r="BK519" t="s">
        <v>538</v>
      </c>
      <c r="BL519">
        <v>43909</v>
      </c>
      <c r="BM519">
        <v>43909</v>
      </c>
      <c r="BN519">
        <v>43910</v>
      </c>
      <c r="BO519">
        <v>43910</v>
      </c>
      <c r="BU519" t="s">
        <v>490</v>
      </c>
      <c r="BV519" s="190">
        <v>43921</v>
      </c>
      <c r="BX519" s="190">
        <v>43921</v>
      </c>
      <c r="BY519" s="190"/>
      <c r="BZ519" t="s">
        <v>5795</v>
      </c>
      <c r="CA519">
        <v>43916</v>
      </c>
      <c r="CB519">
        <v>43916</v>
      </c>
      <c r="CC519">
        <v>43916</v>
      </c>
      <c r="CD519">
        <v>43916</v>
      </c>
      <c r="CE519" t="s">
        <v>2275</v>
      </c>
      <c r="CH519">
        <v>43922</v>
      </c>
      <c r="CJ519" t="s">
        <v>553</v>
      </c>
      <c r="CR519" s="190">
        <v>43949</v>
      </c>
      <c r="CS519" s="190"/>
      <c r="CT519" t="s">
        <v>5795</v>
      </c>
      <c r="CU519" s="190">
        <v>43917</v>
      </c>
      <c r="CW519" s="190">
        <v>43917</v>
      </c>
      <c r="CX519" s="190">
        <v>43917</v>
      </c>
      <c r="CY519" t="s">
        <v>652</v>
      </c>
      <c r="CZ519">
        <v>43864</v>
      </c>
      <c r="DA519">
        <v>43864</v>
      </c>
      <c r="DB519">
        <v>43871</v>
      </c>
      <c r="DC519">
        <v>43874</v>
      </c>
      <c r="DD519" t="s">
        <v>5710</v>
      </c>
      <c r="DI519" t="str">
        <f t="shared" si="7"/>
        <v>Y</v>
      </c>
      <c r="DJ519" t="str">
        <f>_xlfn.IFNA(VLOOKUP(C519,'Order Lookup'!A:C,3,FALSE),"Other")</f>
        <v>ORDER</v>
      </c>
    </row>
    <row r="520" spans="1:114" x14ac:dyDescent="0.35">
      <c r="A520" t="s">
        <v>2234</v>
      </c>
      <c r="B520">
        <v>2000391301</v>
      </c>
      <c r="C520" t="s">
        <v>567</v>
      </c>
      <c r="D520" t="s">
        <v>6722</v>
      </c>
      <c r="E520" t="s">
        <v>7145</v>
      </c>
      <c r="F520" t="s">
        <v>2221</v>
      </c>
      <c r="G520" s="190">
        <v>43885</v>
      </c>
      <c r="H520" s="190">
        <v>43936</v>
      </c>
      <c r="K520" t="s">
        <v>281</v>
      </c>
      <c r="L520" t="s">
        <v>281</v>
      </c>
      <c r="M520" t="s">
        <v>281</v>
      </c>
      <c r="N520" t="s">
        <v>227</v>
      </c>
      <c r="O520" t="s">
        <v>5044</v>
      </c>
      <c r="Q520" s="190">
        <v>43892</v>
      </c>
      <c r="R520" s="190">
        <v>43893</v>
      </c>
      <c r="T520">
        <v>24699.29</v>
      </c>
      <c r="U520">
        <v>0</v>
      </c>
      <c r="V520">
        <v>8.35</v>
      </c>
      <c r="W520">
        <v>8.35</v>
      </c>
      <c r="X520">
        <v>8.35</v>
      </c>
      <c r="Y520">
        <v>20</v>
      </c>
      <c r="Z520">
        <v>20</v>
      </c>
      <c r="AA520">
        <v>31.5</v>
      </c>
      <c r="AB520">
        <v>0</v>
      </c>
      <c r="AC520">
        <v>31.5</v>
      </c>
      <c r="AD520">
        <v>1330</v>
      </c>
      <c r="AE520">
        <v>1000</v>
      </c>
      <c r="AF520">
        <v>0</v>
      </c>
      <c r="AG520">
        <v>3963.3</v>
      </c>
      <c r="AH520">
        <v>16.045999999999999</v>
      </c>
      <c r="AI520">
        <v>0</v>
      </c>
      <c r="AK520">
        <v>17</v>
      </c>
      <c r="AQ520" t="s">
        <v>627</v>
      </c>
      <c r="AR520" s="190">
        <v>43895</v>
      </c>
      <c r="AS520" s="190">
        <v>43895</v>
      </c>
      <c r="AT520" s="190">
        <v>43896</v>
      </c>
      <c r="AU520" s="190">
        <v>43896</v>
      </c>
      <c r="AV520" t="s">
        <v>542</v>
      </c>
      <c r="AW520" s="190">
        <v>43896</v>
      </c>
      <c r="AX520" s="190">
        <v>43896</v>
      </c>
      <c r="AY520" s="190">
        <v>43896</v>
      </c>
      <c r="AZ520">
        <v>43896</v>
      </c>
      <c r="BA520" t="s">
        <v>627</v>
      </c>
      <c r="BB520" s="190">
        <v>43896</v>
      </c>
      <c r="BC520" s="190">
        <v>43896</v>
      </c>
      <c r="BD520" s="190">
        <v>43896</v>
      </c>
      <c r="BE520" s="190">
        <v>43896</v>
      </c>
      <c r="BF520" t="s">
        <v>5807</v>
      </c>
      <c r="BG520" s="190">
        <v>43899</v>
      </c>
      <c r="BH520" s="190">
        <v>43899</v>
      </c>
      <c r="BI520" s="190">
        <v>43900</v>
      </c>
      <c r="BJ520" s="190">
        <v>43900</v>
      </c>
      <c r="BK520" t="s">
        <v>538</v>
      </c>
      <c r="BL520" s="190">
        <v>43901</v>
      </c>
      <c r="BM520" s="190">
        <v>43901</v>
      </c>
      <c r="BN520" s="190">
        <v>43901</v>
      </c>
      <c r="BO520" s="190">
        <v>43901</v>
      </c>
      <c r="BU520" t="s">
        <v>490</v>
      </c>
      <c r="BV520" s="190">
        <v>43909</v>
      </c>
      <c r="BX520" s="190">
        <v>43909</v>
      </c>
      <c r="BY520" s="190">
        <v>43907</v>
      </c>
      <c r="BZ520" t="s">
        <v>5807</v>
      </c>
      <c r="CA520" s="190">
        <v>43908</v>
      </c>
      <c r="CB520" s="190">
        <v>43902</v>
      </c>
      <c r="CC520" s="190">
        <v>43908</v>
      </c>
      <c r="CD520" s="190">
        <v>43902</v>
      </c>
      <c r="CE520" t="s">
        <v>2234</v>
      </c>
      <c r="CH520" s="190">
        <v>43910</v>
      </c>
      <c r="CJ520" t="s">
        <v>553</v>
      </c>
      <c r="CR520" s="190">
        <v>43936</v>
      </c>
      <c r="CT520" t="s">
        <v>5807</v>
      </c>
      <c r="CU520" s="190">
        <v>43908</v>
      </c>
      <c r="CW520" s="190">
        <v>43908</v>
      </c>
      <c r="CX520" s="190">
        <v>43902</v>
      </c>
      <c r="CY520" t="s">
        <v>595</v>
      </c>
      <c r="CZ520" s="190">
        <v>43888</v>
      </c>
      <c r="DA520" s="190"/>
      <c r="DB520" s="190">
        <v>43889</v>
      </c>
      <c r="DC520">
        <v>43889</v>
      </c>
      <c r="DI520" t="str">
        <f t="shared" si="7"/>
        <v>Y</v>
      </c>
      <c r="DJ520" t="str">
        <f>_xlfn.IFNA(VLOOKUP(C520,'Order Lookup'!A:C,3,FALSE),"Other")</f>
        <v>ORDER</v>
      </c>
    </row>
    <row r="521" spans="1:114" x14ac:dyDescent="0.35">
      <c r="A521" t="s">
        <v>2239</v>
      </c>
      <c r="B521">
        <v>1902641301</v>
      </c>
      <c r="C521" t="s">
        <v>501</v>
      </c>
      <c r="D521" t="s">
        <v>6718</v>
      </c>
      <c r="E521" t="s">
        <v>7146</v>
      </c>
      <c r="F521" t="s">
        <v>2221</v>
      </c>
      <c r="G521" s="190">
        <v>43810</v>
      </c>
      <c r="H521" s="190">
        <v>43917</v>
      </c>
      <c r="J521">
        <v>19.178000999999998</v>
      </c>
      <c r="K521" t="s">
        <v>227</v>
      </c>
      <c r="L521" t="s">
        <v>5071</v>
      </c>
      <c r="M521" t="s">
        <v>281</v>
      </c>
      <c r="N521" t="s">
        <v>227</v>
      </c>
      <c r="O521" t="s">
        <v>5067</v>
      </c>
      <c r="Q521" s="190">
        <v>43864</v>
      </c>
      <c r="R521" s="190">
        <v>43864</v>
      </c>
      <c r="T521">
        <v>42992</v>
      </c>
      <c r="U521">
        <v>0</v>
      </c>
      <c r="V521">
        <v>12.59</v>
      </c>
      <c r="W521">
        <v>12.79</v>
      </c>
      <c r="X521">
        <v>12.79</v>
      </c>
      <c r="Y521">
        <v>73</v>
      </c>
      <c r="Z521">
        <v>73</v>
      </c>
      <c r="AA521">
        <v>118.15</v>
      </c>
      <c r="AB521">
        <v>0</v>
      </c>
      <c r="AC521">
        <v>118.15</v>
      </c>
      <c r="AD521">
        <v>8403</v>
      </c>
      <c r="AE521">
        <v>5353</v>
      </c>
      <c r="AF521">
        <v>0</v>
      </c>
      <c r="AG521">
        <v>9914</v>
      </c>
      <c r="AH521">
        <v>23.06</v>
      </c>
      <c r="AI521">
        <v>14335.62</v>
      </c>
      <c r="AK521">
        <v>21.4</v>
      </c>
      <c r="AQ521" t="s">
        <v>5966</v>
      </c>
      <c r="AR521" s="190">
        <v>43840</v>
      </c>
      <c r="AS521" s="190">
        <v>43840</v>
      </c>
      <c r="AT521" s="190">
        <v>43847</v>
      </c>
      <c r="AU521" s="190">
        <v>43845</v>
      </c>
      <c r="AV521" t="s">
        <v>650</v>
      </c>
      <c r="AW521" s="190">
        <v>43846</v>
      </c>
      <c r="AX521" s="190"/>
      <c r="AY521" s="190">
        <v>43846</v>
      </c>
      <c r="AZ521" s="190"/>
      <c r="BF521" t="s">
        <v>5794</v>
      </c>
      <c r="BG521" s="190">
        <v>43861</v>
      </c>
      <c r="BH521" s="190">
        <v>43861</v>
      </c>
      <c r="BI521" s="190">
        <v>43868</v>
      </c>
      <c r="BJ521" s="190">
        <v>43897</v>
      </c>
      <c r="BK521" t="s">
        <v>764</v>
      </c>
      <c r="BL521" s="190">
        <v>43871</v>
      </c>
      <c r="BM521" s="190">
        <v>43871</v>
      </c>
      <c r="BN521" s="190">
        <v>43872</v>
      </c>
      <c r="BO521" s="190">
        <v>43872</v>
      </c>
      <c r="BU521" t="s">
        <v>490</v>
      </c>
      <c r="BV521" s="190">
        <v>43896</v>
      </c>
      <c r="BX521" s="190">
        <v>43896</v>
      </c>
      <c r="BY521" s="190">
        <v>43895</v>
      </c>
      <c r="BZ521" t="s">
        <v>5794</v>
      </c>
      <c r="CA521" s="190">
        <v>43881</v>
      </c>
      <c r="CB521" s="190">
        <v>43881</v>
      </c>
      <c r="CC521" s="190">
        <v>43881</v>
      </c>
      <c r="CD521" s="190">
        <v>43881</v>
      </c>
      <c r="CE521" t="s">
        <v>2239</v>
      </c>
      <c r="CH521" s="190">
        <v>43899</v>
      </c>
      <c r="CJ521" t="s">
        <v>650</v>
      </c>
      <c r="CR521" s="190">
        <v>43917</v>
      </c>
      <c r="CS521" s="190">
        <v>43917</v>
      </c>
      <c r="CT521" t="s">
        <v>5794</v>
      </c>
      <c r="CU521" s="190">
        <v>43895</v>
      </c>
      <c r="CW521" s="190">
        <v>43895</v>
      </c>
      <c r="CX521" s="190">
        <v>43895</v>
      </c>
      <c r="CY521" t="s">
        <v>492</v>
      </c>
      <c r="CZ521" s="190">
        <v>43815</v>
      </c>
      <c r="DA521" s="190">
        <v>43815</v>
      </c>
      <c r="DB521" s="190">
        <v>43833</v>
      </c>
      <c r="DC521" s="190">
        <v>43840</v>
      </c>
      <c r="DD521" t="s">
        <v>7113</v>
      </c>
      <c r="DI521" t="str">
        <f t="shared" si="7"/>
        <v>Y</v>
      </c>
      <c r="DJ521" t="str">
        <f>_xlfn.IFNA(VLOOKUP(C521,'Order Lookup'!A:C,3,FALSE),"Other")</f>
        <v>ORDER</v>
      </c>
    </row>
    <row r="522" spans="1:114" x14ac:dyDescent="0.35">
      <c r="A522" t="s">
        <v>2232</v>
      </c>
      <c r="B522">
        <v>2000129001</v>
      </c>
      <c r="C522" t="s">
        <v>594</v>
      </c>
      <c r="D522" t="s">
        <v>524</v>
      </c>
      <c r="E522" t="s">
        <v>7147</v>
      </c>
      <c r="F522" t="s">
        <v>2221</v>
      </c>
      <c r="G522" s="190">
        <v>43851</v>
      </c>
      <c r="H522">
        <v>43930</v>
      </c>
      <c r="J522" t="s">
        <v>7148</v>
      </c>
      <c r="K522" t="s">
        <v>227</v>
      </c>
      <c r="L522" t="s">
        <v>361</v>
      </c>
      <c r="M522" t="s">
        <v>281</v>
      </c>
      <c r="N522" t="s">
        <v>227</v>
      </c>
      <c r="O522" t="s">
        <v>5067</v>
      </c>
      <c r="Q522">
        <v>43868</v>
      </c>
      <c r="R522">
        <v>43871</v>
      </c>
      <c r="S522" s="190"/>
      <c r="T522">
        <v>25655.79</v>
      </c>
      <c r="U522">
        <v>0</v>
      </c>
      <c r="V522">
        <v>6.9</v>
      </c>
      <c r="W522">
        <v>6.44</v>
      </c>
      <c r="X522">
        <v>6.44</v>
      </c>
      <c r="Y522">
        <v>64</v>
      </c>
      <c r="Z522">
        <v>98</v>
      </c>
      <c r="AA522">
        <v>109.5</v>
      </c>
      <c r="AB522">
        <v>0</v>
      </c>
      <c r="AC522">
        <v>109.5</v>
      </c>
      <c r="AD522">
        <v>9130</v>
      </c>
      <c r="AE522">
        <v>7061</v>
      </c>
      <c r="AF522">
        <v>0</v>
      </c>
      <c r="AG522">
        <v>2390.2199999999998</v>
      </c>
      <c r="AH522">
        <v>9.3160000000000007</v>
      </c>
      <c r="AI522">
        <v>0</v>
      </c>
      <c r="AK522">
        <v>25.94</v>
      </c>
      <c r="AQ522" t="s">
        <v>6657</v>
      </c>
      <c r="AR522">
        <v>43873</v>
      </c>
      <c r="AS522">
        <v>43873</v>
      </c>
      <c r="AT522">
        <v>43880</v>
      </c>
      <c r="AU522">
        <v>43878</v>
      </c>
      <c r="AV522" t="s">
        <v>691</v>
      </c>
      <c r="AW522">
        <v>43879</v>
      </c>
      <c r="AX522">
        <v>43879</v>
      </c>
      <c r="AY522">
        <v>43879</v>
      </c>
      <c r="BF522" t="s">
        <v>576</v>
      </c>
      <c r="BG522">
        <v>43885</v>
      </c>
      <c r="BH522">
        <v>43885</v>
      </c>
      <c r="BI522">
        <v>43892</v>
      </c>
      <c r="BJ522">
        <v>43892</v>
      </c>
      <c r="BK522" t="s">
        <v>1788</v>
      </c>
      <c r="BL522">
        <v>43895</v>
      </c>
      <c r="BN522">
        <v>43899</v>
      </c>
      <c r="BO522">
        <v>43899</v>
      </c>
      <c r="BU522" t="s">
        <v>490</v>
      </c>
      <c r="BV522" s="190">
        <v>43908</v>
      </c>
      <c r="BX522" s="190">
        <v>43908</v>
      </c>
      <c r="BY522" s="190">
        <v>43908</v>
      </c>
      <c r="BZ522" t="s">
        <v>576</v>
      </c>
      <c r="CA522">
        <v>43907</v>
      </c>
      <c r="CB522">
        <v>43907</v>
      </c>
      <c r="CC522">
        <v>43907</v>
      </c>
      <c r="CD522">
        <v>43907</v>
      </c>
      <c r="CE522" t="s">
        <v>5697</v>
      </c>
      <c r="CH522" s="190">
        <v>43913</v>
      </c>
      <c r="CI522">
        <v>43909</v>
      </c>
      <c r="CJ522" t="s">
        <v>956</v>
      </c>
      <c r="CR522" s="190">
        <v>43930</v>
      </c>
      <c r="CS522" s="190"/>
      <c r="CT522" t="s">
        <v>576</v>
      </c>
      <c r="CU522" s="190">
        <v>43907</v>
      </c>
      <c r="CW522" s="190">
        <v>43907</v>
      </c>
      <c r="CX522" s="190">
        <v>43907</v>
      </c>
      <c r="CY522" t="s">
        <v>502</v>
      </c>
      <c r="CZ522">
        <v>43864</v>
      </c>
      <c r="DA522">
        <v>43864</v>
      </c>
      <c r="DB522">
        <v>43871</v>
      </c>
      <c r="DC522">
        <v>43868</v>
      </c>
      <c r="DI522" t="str">
        <f t="shared" si="7"/>
        <v>Y</v>
      </c>
      <c r="DJ522" t="str">
        <f>_xlfn.IFNA(VLOOKUP(C522,'Order Lookup'!A:C,3,FALSE),"Other")</f>
        <v>ORDER</v>
      </c>
    </row>
    <row r="523" spans="1:114" x14ac:dyDescent="0.35">
      <c r="A523" t="s">
        <v>2234</v>
      </c>
      <c r="B523">
        <v>2000352001</v>
      </c>
      <c r="C523" t="s">
        <v>567</v>
      </c>
      <c r="D523" t="s">
        <v>559</v>
      </c>
      <c r="E523" t="s">
        <v>7149</v>
      </c>
      <c r="F523" t="s">
        <v>2221</v>
      </c>
      <c r="G523" s="190">
        <v>43880</v>
      </c>
      <c r="H523">
        <v>43930</v>
      </c>
      <c r="J523" t="s">
        <v>7150</v>
      </c>
      <c r="K523" t="s">
        <v>281</v>
      </c>
      <c r="L523" t="s">
        <v>281</v>
      </c>
      <c r="M523" t="s">
        <v>281</v>
      </c>
      <c r="N523" t="s">
        <v>227</v>
      </c>
      <c r="O523" t="s">
        <v>5067</v>
      </c>
      <c r="Q523">
        <v>43886</v>
      </c>
      <c r="R523">
        <v>43886</v>
      </c>
      <c r="S523" s="190"/>
      <c r="T523">
        <v>15830.94</v>
      </c>
      <c r="U523">
        <v>0</v>
      </c>
      <c r="V523">
        <v>5.0599999999999996</v>
      </c>
      <c r="W523">
        <v>5.0999999999999996</v>
      </c>
      <c r="X523">
        <v>5.0999999999999996</v>
      </c>
      <c r="Y523">
        <v>20</v>
      </c>
      <c r="Z523">
        <v>20</v>
      </c>
      <c r="AA523">
        <v>19</v>
      </c>
      <c r="AB523">
        <v>0</v>
      </c>
      <c r="AC523">
        <v>19</v>
      </c>
      <c r="AD523">
        <v>1330</v>
      </c>
      <c r="AE523">
        <v>1000</v>
      </c>
      <c r="AF523">
        <v>0</v>
      </c>
      <c r="AG523">
        <v>3178.91</v>
      </c>
      <c r="AH523">
        <v>20.079999999999998</v>
      </c>
      <c r="AI523">
        <v>0</v>
      </c>
      <c r="AK523">
        <v>0</v>
      </c>
      <c r="AQ523" t="s">
        <v>627</v>
      </c>
      <c r="AR523">
        <v>43893</v>
      </c>
      <c r="AS523">
        <v>43893</v>
      </c>
      <c r="AT523">
        <v>43894</v>
      </c>
      <c r="AU523">
        <v>43894</v>
      </c>
      <c r="AV523" t="s">
        <v>533</v>
      </c>
      <c r="AW523">
        <v>43894</v>
      </c>
      <c r="AX523">
        <v>43894</v>
      </c>
      <c r="AY523">
        <v>43894</v>
      </c>
      <c r="AZ523">
        <v>43894</v>
      </c>
      <c r="BA523" t="s">
        <v>627</v>
      </c>
      <c r="BB523">
        <v>43894</v>
      </c>
      <c r="BC523">
        <v>43893</v>
      </c>
      <c r="BD523">
        <v>43894</v>
      </c>
      <c r="BE523">
        <v>43894</v>
      </c>
      <c r="BF523" t="s">
        <v>521</v>
      </c>
      <c r="BG523">
        <v>43895</v>
      </c>
      <c r="BH523">
        <v>43896</v>
      </c>
      <c r="BI523">
        <v>43899</v>
      </c>
      <c r="BJ523">
        <v>43899</v>
      </c>
      <c r="BU523" t="s">
        <v>490</v>
      </c>
      <c r="BV523" s="190">
        <v>43906</v>
      </c>
      <c r="BX523" s="190">
        <v>43906</v>
      </c>
      <c r="BY523" s="190">
        <v>43906</v>
      </c>
      <c r="BZ523" t="s">
        <v>521</v>
      </c>
      <c r="CA523">
        <v>43901</v>
      </c>
      <c r="CB523">
        <v>43901</v>
      </c>
      <c r="CC523">
        <v>43901</v>
      </c>
      <c r="CD523">
        <v>43901</v>
      </c>
      <c r="CH523" s="190">
        <v>43909</v>
      </c>
      <c r="CJ523" t="s">
        <v>691</v>
      </c>
      <c r="CR523" s="190">
        <v>43930</v>
      </c>
      <c r="CS523" s="190"/>
      <c r="CT523" t="s">
        <v>521</v>
      </c>
      <c r="CU523" s="190">
        <v>43903</v>
      </c>
      <c r="CW523" s="190">
        <v>43903</v>
      </c>
      <c r="CX523" s="190">
        <v>43901</v>
      </c>
      <c r="CY523" t="s">
        <v>595</v>
      </c>
      <c r="CZ523">
        <v>43881</v>
      </c>
      <c r="DB523">
        <v>43882</v>
      </c>
      <c r="DC523">
        <v>43885</v>
      </c>
      <c r="DI523" t="str">
        <f t="shared" si="7"/>
        <v>Y</v>
      </c>
      <c r="DJ523" t="str">
        <f>_xlfn.IFNA(VLOOKUP(C523,'Order Lookup'!A:C,3,FALSE),"Other")</f>
        <v>ORDER</v>
      </c>
    </row>
    <row r="524" spans="1:114" x14ac:dyDescent="0.35">
      <c r="A524" t="s">
        <v>2234</v>
      </c>
      <c r="B524">
        <v>2000087103</v>
      </c>
      <c r="C524" t="s">
        <v>520</v>
      </c>
      <c r="D524" t="s">
        <v>631</v>
      </c>
      <c r="E524" t="s">
        <v>6721</v>
      </c>
      <c r="F524" t="s">
        <v>2221</v>
      </c>
      <c r="G524" s="190">
        <v>43902</v>
      </c>
      <c r="H524" s="190"/>
      <c r="J524">
        <v>20039.009999999998</v>
      </c>
      <c r="K524" t="s">
        <v>281</v>
      </c>
      <c r="L524" t="s">
        <v>281</v>
      </c>
      <c r="M524" t="s">
        <v>281</v>
      </c>
      <c r="N524" t="s">
        <v>227</v>
      </c>
      <c r="O524" t="s">
        <v>5067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AA524">
        <v>0</v>
      </c>
      <c r="AB524">
        <v>0</v>
      </c>
      <c r="AC524">
        <v>0</v>
      </c>
      <c r="AF524">
        <v>0</v>
      </c>
      <c r="AG524">
        <v>0</v>
      </c>
      <c r="AI524">
        <v>-1.78</v>
      </c>
      <c r="AK524">
        <v>0</v>
      </c>
      <c r="AQ524" t="s">
        <v>5802</v>
      </c>
      <c r="AR524" s="190">
        <v>43851</v>
      </c>
      <c r="AS524" s="190">
        <v>43851</v>
      </c>
      <c r="AT524" s="190">
        <v>43853</v>
      </c>
      <c r="AU524" s="190">
        <v>43853</v>
      </c>
      <c r="AV524" t="s">
        <v>522</v>
      </c>
      <c r="AW524" s="190"/>
      <c r="AX524" s="190"/>
      <c r="AY524" s="190">
        <v>43853</v>
      </c>
      <c r="AZ524" s="190">
        <v>43853</v>
      </c>
      <c r="BG524" s="190"/>
      <c r="BH524" s="190"/>
      <c r="BI524" s="190"/>
      <c r="BJ524" s="190"/>
      <c r="BL524" s="190"/>
      <c r="BM524" s="190"/>
      <c r="BN524" s="190"/>
      <c r="BO524" s="190"/>
      <c r="BU524" t="s">
        <v>490</v>
      </c>
      <c r="BV524" s="190">
        <v>43903</v>
      </c>
      <c r="BX524" s="190">
        <v>43903</v>
      </c>
      <c r="BY524">
        <v>43903</v>
      </c>
      <c r="CA524" s="190"/>
      <c r="CB524" s="190"/>
      <c r="CC524" s="190"/>
      <c r="CD524" s="190"/>
      <c r="CJ524" t="s">
        <v>553</v>
      </c>
      <c r="CR524">
        <v>43908</v>
      </c>
      <c r="CS524">
        <v>43906</v>
      </c>
      <c r="CT524" t="s">
        <v>521</v>
      </c>
      <c r="CU524" s="190">
        <v>43902</v>
      </c>
      <c r="CW524" s="190">
        <v>43902</v>
      </c>
      <c r="CX524" s="190">
        <v>43902</v>
      </c>
      <c r="CY524" t="s">
        <v>595</v>
      </c>
      <c r="DI524" t="str">
        <f t="shared" si="7"/>
        <v>Y</v>
      </c>
      <c r="DJ524" t="str">
        <f>_xlfn.IFNA(VLOOKUP(C524,'Order Lookup'!A:C,3,FALSE),"Other")</f>
        <v>Other</v>
      </c>
    </row>
    <row r="525" spans="1:114" x14ac:dyDescent="0.35">
      <c r="A525" t="s">
        <v>2232</v>
      </c>
      <c r="B525">
        <v>2000129002</v>
      </c>
      <c r="C525" t="s">
        <v>584</v>
      </c>
      <c r="D525" t="s">
        <v>524</v>
      </c>
      <c r="E525" t="s">
        <v>7147</v>
      </c>
      <c r="F525" t="s">
        <v>2221</v>
      </c>
      <c r="G525" s="190">
        <v>43909</v>
      </c>
      <c r="J525" t="s">
        <v>7148</v>
      </c>
      <c r="K525" t="s">
        <v>227</v>
      </c>
      <c r="L525" t="s">
        <v>361</v>
      </c>
      <c r="M525" t="s">
        <v>281</v>
      </c>
      <c r="N525" t="s">
        <v>227</v>
      </c>
      <c r="O525" t="s">
        <v>5067</v>
      </c>
      <c r="T525">
        <v>1</v>
      </c>
      <c r="U525">
        <v>0</v>
      </c>
      <c r="V525">
        <v>0</v>
      </c>
      <c r="W525">
        <v>0.18</v>
      </c>
      <c r="X525">
        <v>0.18</v>
      </c>
      <c r="Y525">
        <v>0</v>
      </c>
      <c r="AA525">
        <v>0</v>
      </c>
      <c r="AB525">
        <v>0</v>
      </c>
      <c r="AC525">
        <v>0</v>
      </c>
      <c r="AF525">
        <v>0</v>
      </c>
      <c r="AG525">
        <v>1</v>
      </c>
      <c r="AH525">
        <v>100</v>
      </c>
      <c r="AI525">
        <v>0</v>
      </c>
      <c r="AK525">
        <v>0</v>
      </c>
      <c r="AQ525" t="s">
        <v>6657</v>
      </c>
      <c r="AV525" t="s">
        <v>691</v>
      </c>
      <c r="BF525" t="s">
        <v>576</v>
      </c>
      <c r="BG525">
        <v>43908</v>
      </c>
      <c r="BH525">
        <v>43908</v>
      </c>
      <c r="BI525">
        <v>43908</v>
      </c>
      <c r="BJ525">
        <v>43908</v>
      </c>
      <c r="BU525" t="s">
        <v>490</v>
      </c>
      <c r="BV525" s="190">
        <v>43910</v>
      </c>
      <c r="BX525" s="190">
        <v>43910</v>
      </c>
      <c r="BY525" s="190">
        <v>43910</v>
      </c>
      <c r="BZ525" t="s">
        <v>576</v>
      </c>
      <c r="CA525">
        <v>43909</v>
      </c>
      <c r="CB525">
        <v>43909</v>
      </c>
      <c r="CC525">
        <v>43909</v>
      </c>
      <c r="CD525">
        <v>43909</v>
      </c>
      <c r="CH525" s="190">
        <v>43915</v>
      </c>
      <c r="CJ525" t="s">
        <v>956</v>
      </c>
      <c r="CR525" s="190">
        <v>43930</v>
      </c>
      <c r="CT525" t="s">
        <v>576</v>
      </c>
      <c r="CU525" s="190">
        <v>43909</v>
      </c>
      <c r="CW525" s="190">
        <v>43909</v>
      </c>
      <c r="CX525" s="190">
        <v>43909</v>
      </c>
      <c r="CY525" t="s">
        <v>502</v>
      </c>
      <c r="DI525" t="str">
        <f t="shared" si="7"/>
        <v>Y</v>
      </c>
      <c r="DJ525" t="str">
        <f>_xlfn.IFNA(VLOOKUP(C525,'Order Lookup'!A:C,3,FALSE),"Other")</f>
        <v>ENPARTS</v>
      </c>
    </row>
    <row r="526" spans="1:114" x14ac:dyDescent="0.35">
      <c r="A526" t="s">
        <v>818</v>
      </c>
      <c r="B526">
        <v>1902431306</v>
      </c>
      <c r="C526" t="s">
        <v>529</v>
      </c>
      <c r="D526" t="s">
        <v>491</v>
      </c>
      <c r="E526" t="s">
        <v>7151</v>
      </c>
      <c r="F526" t="s">
        <v>2224</v>
      </c>
      <c r="G526" s="190">
        <v>43887</v>
      </c>
      <c r="J526" t="s">
        <v>7152</v>
      </c>
      <c r="K526" t="s">
        <v>281</v>
      </c>
      <c r="L526" t="s">
        <v>281</v>
      </c>
      <c r="M526" t="s">
        <v>281</v>
      </c>
      <c r="N526" t="s">
        <v>227</v>
      </c>
      <c r="O526" t="s">
        <v>5050</v>
      </c>
      <c r="S526">
        <v>43899</v>
      </c>
      <c r="T526">
        <v>0</v>
      </c>
      <c r="U526">
        <v>0</v>
      </c>
      <c r="V526">
        <v>0</v>
      </c>
      <c r="W526">
        <v>0.01</v>
      </c>
      <c r="X526">
        <v>0.01</v>
      </c>
      <c r="Y526">
        <v>0</v>
      </c>
      <c r="AA526">
        <v>0</v>
      </c>
      <c r="AB526">
        <v>0</v>
      </c>
      <c r="AC526">
        <v>0</v>
      </c>
      <c r="AF526">
        <v>0</v>
      </c>
      <c r="AG526">
        <v>0</v>
      </c>
      <c r="AI526">
        <v>-52.38</v>
      </c>
      <c r="AK526">
        <v>0</v>
      </c>
      <c r="AQ526" t="s">
        <v>5802</v>
      </c>
      <c r="AV526" t="s">
        <v>560</v>
      </c>
      <c r="BF526" t="s">
        <v>603</v>
      </c>
      <c r="BG526">
        <v>43887</v>
      </c>
      <c r="BH526">
        <v>43887</v>
      </c>
      <c r="BI526">
        <v>43887</v>
      </c>
      <c r="BJ526">
        <v>43887</v>
      </c>
      <c r="BU526" t="s">
        <v>490</v>
      </c>
      <c r="BV526" s="190">
        <v>43887</v>
      </c>
      <c r="BX526" s="190">
        <v>43887</v>
      </c>
      <c r="BY526" s="190">
        <v>43887</v>
      </c>
      <c r="CH526" s="190">
        <v>43892</v>
      </c>
      <c r="CJ526" t="s">
        <v>887</v>
      </c>
      <c r="CR526" s="190">
        <v>43892</v>
      </c>
      <c r="CS526" s="190">
        <v>43892</v>
      </c>
      <c r="CT526" t="s">
        <v>603</v>
      </c>
      <c r="CU526" s="190">
        <v>43887</v>
      </c>
      <c r="CW526" s="190">
        <v>43887</v>
      </c>
      <c r="CX526" s="190">
        <v>43887</v>
      </c>
      <c r="CY526" t="s">
        <v>595</v>
      </c>
      <c r="DI526" t="str">
        <f t="shared" si="7"/>
        <v>Y</v>
      </c>
      <c r="DJ526" t="str">
        <f>_xlfn.IFNA(VLOOKUP(C526,'Order Lookup'!A:C,3,FALSE),"Other")</f>
        <v>Other</v>
      </c>
    </row>
    <row r="527" spans="1:114" x14ac:dyDescent="0.35">
      <c r="A527" t="s">
        <v>2234</v>
      </c>
      <c r="B527">
        <v>2000419901</v>
      </c>
      <c r="C527" t="s">
        <v>567</v>
      </c>
      <c r="D527" t="s">
        <v>1709</v>
      </c>
      <c r="E527" t="s">
        <v>7153</v>
      </c>
      <c r="F527" t="s">
        <v>2073</v>
      </c>
      <c r="G527" s="190">
        <v>43888</v>
      </c>
      <c r="H527" s="190">
        <v>43935</v>
      </c>
      <c r="K527" t="s">
        <v>281</v>
      </c>
      <c r="L527" t="s">
        <v>281</v>
      </c>
      <c r="M527" t="s">
        <v>281</v>
      </c>
      <c r="N527" t="s">
        <v>227</v>
      </c>
      <c r="O527" t="s">
        <v>5050</v>
      </c>
      <c r="P527" t="s">
        <v>2254</v>
      </c>
      <c r="Q527" s="190">
        <v>43894</v>
      </c>
      <c r="R527" s="190">
        <v>43895</v>
      </c>
      <c r="T527">
        <v>105597.37</v>
      </c>
      <c r="U527">
        <v>0</v>
      </c>
      <c r="V527">
        <v>41.81</v>
      </c>
      <c r="W527">
        <v>40.83</v>
      </c>
      <c r="X527">
        <v>0.2</v>
      </c>
      <c r="Y527">
        <v>35</v>
      </c>
      <c r="Z527">
        <v>35</v>
      </c>
      <c r="AA527">
        <v>22.8</v>
      </c>
      <c r="AB527">
        <v>0</v>
      </c>
      <c r="AC527">
        <v>22.8</v>
      </c>
      <c r="AD527">
        <v>2327.5</v>
      </c>
      <c r="AE527">
        <v>1750</v>
      </c>
      <c r="AF527">
        <v>0</v>
      </c>
      <c r="AG527">
        <v>17586.84</v>
      </c>
      <c r="AH527">
        <v>16.655000000000001</v>
      </c>
      <c r="AI527">
        <v>0</v>
      </c>
      <c r="AK527">
        <v>17</v>
      </c>
      <c r="AQ527" t="s">
        <v>522</v>
      </c>
      <c r="AR527" s="190">
        <v>43901</v>
      </c>
      <c r="AS527" s="190">
        <v>43901</v>
      </c>
      <c r="AT527" s="190">
        <v>43902</v>
      </c>
      <c r="AU527" s="190">
        <v>43902</v>
      </c>
      <c r="AV527" t="s">
        <v>756</v>
      </c>
      <c r="AW527" s="190">
        <v>43902</v>
      </c>
      <c r="AX527" s="190">
        <v>43902</v>
      </c>
      <c r="AY527" s="190">
        <v>43902</v>
      </c>
      <c r="AZ527" s="190">
        <v>43902</v>
      </c>
      <c r="BA527" t="s">
        <v>522</v>
      </c>
      <c r="BB527" s="190">
        <v>43902</v>
      </c>
      <c r="BC527" s="190">
        <v>43902</v>
      </c>
      <c r="BD527" s="190">
        <v>43902</v>
      </c>
      <c r="BE527">
        <v>43902</v>
      </c>
      <c r="BF527" t="s">
        <v>596</v>
      </c>
      <c r="BG527" s="190">
        <v>43903</v>
      </c>
      <c r="BH527" s="190">
        <v>43903</v>
      </c>
      <c r="BI527" s="190">
        <v>43907</v>
      </c>
      <c r="BJ527" s="190">
        <v>43907</v>
      </c>
      <c r="BL527" s="190"/>
      <c r="BM527" s="190"/>
      <c r="BN527" s="190"/>
      <c r="BO527" s="190"/>
      <c r="BU527" t="s">
        <v>490</v>
      </c>
      <c r="BV527" s="190"/>
      <c r="BX527" s="190">
        <v>43913</v>
      </c>
      <c r="BY527" s="190"/>
      <c r="BZ527" t="s">
        <v>596</v>
      </c>
      <c r="CA527" s="190">
        <v>43909</v>
      </c>
      <c r="CB527" s="190">
        <v>43909</v>
      </c>
      <c r="CC527" s="190">
        <v>43909</v>
      </c>
      <c r="CD527" s="190">
        <v>43909</v>
      </c>
      <c r="CE527" t="s">
        <v>2234</v>
      </c>
      <c r="CH527" s="190"/>
      <c r="CJ527" t="s">
        <v>756</v>
      </c>
      <c r="CR527" s="190">
        <v>43934</v>
      </c>
      <c r="CT527" t="s">
        <v>596</v>
      </c>
      <c r="CU527" s="190">
        <v>43910</v>
      </c>
      <c r="CW527" s="190">
        <v>43910</v>
      </c>
      <c r="CX527" s="190">
        <v>43909</v>
      </c>
      <c r="CY527" t="s">
        <v>595</v>
      </c>
      <c r="CZ527" s="190">
        <v>43889</v>
      </c>
      <c r="DA527" s="190"/>
      <c r="DB527" s="190">
        <v>43892</v>
      </c>
      <c r="DC527" s="190">
        <v>43893</v>
      </c>
      <c r="DI527" t="str">
        <f t="shared" si="7"/>
        <v>Y</v>
      </c>
      <c r="DJ527" t="str">
        <f>_xlfn.IFNA(VLOOKUP(C527,'Order Lookup'!A:C,3,FALSE),"Other")</f>
        <v>ORDER</v>
      </c>
    </row>
    <row r="528" spans="1:114" x14ac:dyDescent="0.35">
      <c r="A528" t="s">
        <v>2234</v>
      </c>
      <c r="B528">
        <v>1902321603</v>
      </c>
      <c r="C528" t="s">
        <v>529</v>
      </c>
      <c r="D528" t="s">
        <v>5965</v>
      </c>
      <c r="E528" t="s">
        <v>7154</v>
      </c>
      <c r="F528" t="s">
        <v>2224</v>
      </c>
      <c r="G528" s="190">
        <v>43889</v>
      </c>
      <c r="H528" s="190"/>
      <c r="K528" t="s">
        <v>281</v>
      </c>
      <c r="L528" t="s">
        <v>281</v>
      </c>
      <c r="M528" t="s">
        <v>281</v>
      </c>
      <c r="N528" t="s">
        <v>227</v>
      </c>
      <c r="O528" t="s">
        <v>5050</v>
      </c>
      <c r="Q528" s="190"/>
      <c r="R528" s="190"/>
      <c r="S528">
        <v>43902</v>
      </c>
      <c r="T528">
        <v>0</v>
      </c>
      <c r="U528">
        <v>0</v>
      </c>
      <c r="V528">
        <v>0</v>
      </c>
      <c r="W528">
        <v>0.04</v>
      </c>
      <c r="X528">
        <v>0.04</v>
      </c>
      <c r="Y528">
        <v>0</v>
      </c>
      <c r="AA528">
        <v>0</v>
      </c>
      <c r="AB528">
        <v>0</v>
      </c>
      <c r="AC528">
        <v>0</v>
      </c>
      <c r="AF528">
        <v>0</v>
      </c>
      <c r="AG528">
        <v>0</v>
      </c>
      <c r="AI528">
        <v>-65.23</v>
      </c>
      <c r="AK528">
        <v>0</v>
      </c>
      <c r="AQ528" t="s">
        <v>560</v>
      </c>
      <c r="AR528" s="190"/>
      <c r="AS528" s="190"/>
      <c r="AT528" s="190"/>
      <c r="AU528" s="190"/>
      <c r="AV528" t="s">
        <v>560</v>
      </c>
      <c r="AW528" s="190"/>
      <c r="AX528" s="190"/>
      <c r="AY528" s="190"/>
      <c r="AZ528" s="190"/>
      <c r="BF528" t="s">
        <v>603</v>
      </c>
      <c r="BG528" s="190">
        <v>43889</v>
      </c>
      <c r="BH528" s="190">
        <v>43889</v>
      </c>
      <c r="BI528" s="190">
        <v>43889</v>
      </c>
      <c r="BJ528" s="190">
        <v>43889</v>
      </c>
      <c r="BU528" t="s">
        <v>490</v>
      </c>
      <c r="BV528" s="190">
        <v>43889</v>
      </c>
      <c r="BX528" s="190">
        <v>43889</v>
      </c>
      <c r="BY528" s="190">
        <v>43889</v>
      </c>
      <c r="CA528" s="190"/>
      <c r="CB528" s="190"/>
      <c r="CC528" s="190"/>
      <c r="CD528" s="190"/>
      <c r="CH528" s="190">
        <v>43894</v>
      </c>
      <c r="CJ528" t="s">
        <v>1074</v>
      </c>
      <c r="CR528" s="190">
        <v>43894</v>
      </c>
      <c r="CS528">
        <v>43893</v>
      </c>
      <c r="CT528" t="s">
        <v>603</v>
      </c>
      <c r="CU528" s="190">
        <v>43889</v>
      </c>
      <c r="CW528" s="190">
        <v>43889</v>
      </c>
      <c r="CX528" s="190">
        <v>43889</v>
      </c>
      <c r="CY528" t="s">
        <v>541</v>
      </c>
      <c r="DI528" t="str">
        <f t="shared" si="7"/>
        <v>Y</v>
      </c>
      <c r="DJ528" t="str">
        <f>_xlfn.IFNA(VLOOKUP(C528,'Order Lookup'!A:C,3,FALSE),"Other")</f>
        <v>Other</v>
      </c>
    </row>
    <row r="529" spans="1:114" x14ac:dyDescent="0.35">
      <c r="A529" t="s">
        <v>2230</v>
      </c>
      <c r="B529">
        <v>1901918706</v>
      </c>
      <c r="C529" t="s">
        <v>594</v>
      </c>
      <c r="D529" t="s">
        <v>566</v>
      </c>
      <c r="E529" t="s">
        <v>7155</v>
      </c>
      <c r="F529" t="s">
        <v>2221</v>
      </c>
      <c r="G529" s="190">
        <v>43896</v>
      </c>
      <c r="H529" s="190">
        <v>43908</v>
      </c>
      <c r="J529" t="s">
        <v>7156</v>
      </c>
      <c r="K529" t="s">
        <v>227</v>
      </c>
      <c r="L529" t="s">
        <v>5042</v>
      </c>
      <c r="M529" t="s">
        <v>281</v>
      </c>
      <c r="N529" t="s">
        <v>227</v>
      </c>
      <c r="O529" t="s">
        <v>5050</v>
      </c>
      <c r="Q529" s="190">
        <v>43896</v>
      </c>
      <c r="R529" s="190">
        <v>43899</v>
      </c>
      <c r="T529">
        <v>908.85</v>
      </c>
      <c r="U529">
        <v>908.85</v>
      </c>
      <c r="V529">
        <v>0.23</v>
      </c>
      <c r="W529">
        <v>0.23</v>
      </c>
      <c r="X529">
        <v>0.23</v>
      </c>
      <c r="Y529">
        <v>0</v>
      </c>
      <c r="AA529">
        <v>0</v>
      </c>
      <c r="AB529">
        <v>0</v>
      </c>
      <c r="AC529">
        <v>0</v>
      </c>
      <c r="AF529">
        <v>0</v>
      </c>
      <c r="AG529">
        <v>282.85000000000002</v>
      </c>
      <c r="AH529">
        <v>31.122</v>
      </c>
      <c r="AI529">
        <v>219.08</v>
      </c>
      <c r="AJ529">
        <v>24.105</v>
      </c>
      <c r="AK529">
        <v>0</v>
      </c>
      <c r="AQ529" t="s">
        <v>5854</v>
      </c>
      <c r="AR529" s="190"/>
      <c r="AS529" s="190"/>
      <c r="AT529" s="190"/>
      <c r="AU529" s="190"/>
      <c r="AV529" t="s">
        <v>553</v>
      </c>
      <c r="AW529" s="190"/>
      <c r="AX529" s="190"/>
      <c r="AY529" s="190"/>
      <c r="AZ529" s="190"/>
      <c r="BF529" t="s">
        <v>498</v>
      </c>
      <c r="BG529" s="190">
        <v>43896</v>
      </c>
      <c r="BH529" s="190">
        <v>43896</v>
      </c>
      <c r="BI529" s="190">
        <v>43896</v>
      </c>
      <c r="BJ529" s="190">
        <v>43896</v>
      </c>
      <c r="BL529" s="190"/>
      <c r="BM529" s="190"/>
      <c r="BN529" s="190"/>
      <c r="BO529" s="190"/>
      <c r="BU529" t="s">
        <v>490</v>
      </c>
      <c r="BV529" s="190">
        <v>43899</v>
      </c>
      <c r="BX529" s="190">
        <v>43899</v>
      </c>
      <c r="BY529" s="190">
        <v>43899</v>
      </c>
      <c r="CA529" s="190"/>
      <c r="CB529" s="190"/>
      <c r="CC529" s="190"/>
      <c r="CD529" s="190"/>
      <c r="CH529" s="190">
        <v>43902</v>
      </c>
      <c r="CJ529" t="s">
        <v>5960</v>
      </c>
      <c r="CR529" s="190">
        <v>43908</v>
      </c>
      <c r="CS529">
        <v>43909</v>
      </c>
      <c r="CT529" t="s">
        <v>498</v>
      </c>
      <c r="CU529" s="190">
        <v>43896</v>
      </c>
      <c r="CW529" s="190">
        <v>43896</v>
      </c>
      <c r="CX529" s="190">
        <v>43896</v>
      </c>
      <c r="CY529" t="s">
        <v>502</v>
      </c>
      <c r="DI529" t="str">
        <f t="shared" si="7"/>
        <v>Y</v>
      </c>
      <c r="DJ529" t="str">
        <f>_xlfn.IFNA(VLOOKUP(C529,'Order Lookup'!A:C,3,FALSE),"Other")</f>
        <v>ORDER</v>
      </c>
    </row>
    <row r="530" spans="1:114" x14ac:dyDescent="0.35">
      <c r="A530" t="s">
        <v>2230</v>
      </c>
      <c r="B530">
        <v>1901918705</v>
      </c>
      <c r="C530" t="s">
        <v>594</v>
      </c>
      <c r="D530" t="s">
        <v>566</v>
      </c>
      <c r="E530" t="s">
        <v>7155</v>
      </c>
      <c r="F530" t="s">
        <v>2221</v>
      </c>
      <c r="G530" s="190">
        <v>43896</v>
      </c>
      <c r="H530" s="190">
        <v>43908</v>
      </c>
      <c r="J530" t="s">
        <v>7156</v>
      </c>
      <c r="K530" t="s">
        <v>227</v>
      </c>
      <c r="L530" t="s">
        <v>5042</v>
      </c>
      <c r="M530" t="s">
        <v>281</v>
      </c>
      <c r="N530" t="s">
        <v>227</v>
      </c>
      <c r="O530" t="s">
        <v>5050</v>
      </c>
      <c r="Q530" s="190">
        <v>43896</v>
      </c>
      <c r="R530" s="190">
        <v>43899</v>
      </c>
      <c r="T530">
        <v>1743.53</v>
      </c>
      <c r="U530">
        <v>1743.53</v>
      </c>
      <c r="V530">
        <v>0</v>
      </c>
      <c r="W530">
        <v>0.1</v>
      </c>
      <c r="X530">
        <v>0.1</v>
      </c>
      <c r="Y530">
        <v>0</v>
      </c>
      <c r="AA530">
        <v>0</v>
      </c>
      <c r="AB530">
        <v>0</v>
      </c>
      <c r="AC530">
        <v>0</v>
      </c>
      <c r="AD530">
        <v>345</v>
      </c>
      <c r="AE530">
        <v>220</v>
      </c>
      <c r="AF530">
        <v>0</v>
      </c>
      <c r="AG530">
        <v>1017.53</v>
      </c>
      <c r="AH530">
        <v>58.36</v>
      </c>
      <c r="AI530">
        <v>701.36</v>
      </c>
      <c r="AJ530">
        <v>40.225999999999999</v>
      </c>
      <c r="AK530">
        <v>0</v>
      </c>
      <c r="AQ530" t="s">
        <v>5854</v>
      </c>
      <c r="AR530" s="190"/>
      <c r="AS530" s="190"/>
      <c r="AT530" s="190"/>
      <c r="AU530" s="190"/>
      <c r="AV530" t="s">
        <v>553</v>
      </c>
      <c r="AW530" s="190"/>
      <c r="AX530" s="190"/>
      <c r="AY530" s="190"/>
      <c r="AZ530" s="190"/>
      <c r="BF530" t="s">
        <v>498</v>
      </c>
      <c r="BG530" s="190">
        <v>43896</v>
      </c>
      <c r="BH530" s="190">
        <v>43896</v>
      </c>
      <c r="BI530" s="190">
        <v>43896</v>
      </c>
      <c r="BJ530" s="190">
        <v>43896</v>
      </c>
      <c r="BL530" s="190"/>
      <c r="BM530" s="190"/>
      <c r="BN530" s="190"/>
      <c r="BO530" s="190"/>
      <c r="BU530" t="s">
        <v>490</v>
      </c>
      <c r="BV530" s="190"/>
      <c r="BX530" s="190">
        <v>43899</v>
      </c>
      <c r="BY530" s="190">
        <v>43899</v>
      </c>
      <c r="CA530" s="190"/>
      <c r="CB530" s="190"/>
      <c r="CC530" s="190"/>
      <c r="CD530" s="190"/>
      <c r="CH530" s="190">
        <v>43902</v>
      </c>
      <c r="CJ530" t="s">
        <v>5960</v>
      </c>
      <c r="CR530" s="190">
        <v>43908</v>
      </c>
      <c r="CS530">
        <v>43909</v>
      </c>
      <c r="CT530" t="s">
        <v>498</v>
      </c>
      <c r="CU530" s="190">
        <v>43896</v>
      </c>
      <c r="CW530" s="190">
        <v>43896</v>
      </c>
      <c r="CX530" s="190">
        <v>43896</v>
      </c>
      <c r="CY530" t="s">
        <v>502</v>
      </c>
      <c r="DI530" t="str">
        <f t="shared" si="7"/>
        <v>Y</v>
      </c>
      <c r="DJ530" t="str">
        <f>_xlfn.IFNA(VLOOKUP(C530,'Order Lookup'!A:C,3,FALSE),"Other")</f>
        <v>ORDER</v>
      </c>
    </row>
    <row r="531" spans="1:114" x14ac:dyDescent="0.35">
      <c r="A531" t="s">
        <v>2238</v>
      </c>
      <c r="B531">
        <v>1902631901</v>
      </c>
      <c r="C531" t="s">
        <v>580</v>
      </c>
      <c r="D531" t="s">
        <v>7157</v>
      </c>
      <c r="E531" t="s">
        <v>7158</v>
      </c>
      <c r="F531" t="s">
        <v>2073</v>
      </c>
      <c r="G531" s="190">
        <v>43809</v>
      </c>
      <c r="H531" s="190">
        <v>43924</v>
      </c>
      <c r="J531" t="s">
        <v>7159</v>
      </c>
      <c r="K531" t="s">
        <v>227</v>
      </c>
      <c r="L531" t="s">
        <v>5071</v>
      </c>
      <c r="M531" t="s">
        <v>281</v>
      </c>
      <c r="N531" t="s">
        <v>227</v>
      </c>
      <c r="O531" t="s">
        <v>5053</v>
      </c>
      <c r="P531" t="s">
        <v>2254</v>
      </c>
      <c r="Q531" s="190">
        <v>43851</v>
      </c>
      <c r="R531" s="190">
        <v>43852</v>
      </c>
      <c r="T531">
        <v>398982.41</v>
      </c>
      <c r="U531">
        <v>0</v>
      </c>
      <c r="V531">
        <v>146.88999999999999</v>
      </c>
      <c r="W531">
        <v>0</v>
      </c>
      <c r="X531">
        <v>0</v>
      </c>
      <c r="Y531">
        <v>237</v>
      </c>
      <c r="Z531">
        <v>237</v>
      </c>
      <c r="AA531">
        <v>199</v>
      </c>
      <c r="AB531">
        <v>0</v>
      </c>
      <c r="AC531">
        <v>199</v>
      </c>
      <c r="AD531">
        <v>37540.800000000003</v>
      </c>
      <c r="AE531">
        <v>26070</v>
      </c>
      <c r="AF531">
        <v>0</v>
      </c>
      <c r="AG531">
        <v>74178.02</v>
      </c>
      <c r="AH531">
        <v>18.591999999999999</v>
      </c>
      <c r="AI531">
        <v>0</v>
      </c>
      <c r="AK531">
        <v>15.03</v>
      </c>
      <c r="AQ531" t="s">
        <v>654</v>
      </c>
      <c r="AR531" s="190">
        <v>43859</v>
      </c>
      <c r="AS531" s="190">
        <v>43859</v>
      </c>
      <c r="AT531" s="190">
        <v>43871</v>
      </c>
      <c r="AU531" s="190">
        <v>43873</v>
      </c>
      <c r="AV531" t="s">
        <v>493</v>
      </c>
      <c r="AW531" s="190">
        <v>43868</v>
      </c>
      <c r="AX531" s="190"/>
      <c r="AY531" s="190">
        <v>43868</v>
      </c>
      <c r="AZ531" s="190"/>
      <c r="BA531" t="s">
        <v>654</v>
      </c>
      <c r="BB531" s="190">
        <v>43871</v>
      </c>
      <c r="BC531" s="190">
        <v>43871</v>
      </c>
      <c r="BD531" s="190">
        <v>43871</v>
      </c>
      <c r="BE531">
        <v>43850</v>
      </c>
      <c r="BF531" t="s">
        <v>952</v>
      </c>
      <c r="BG531" s="190">
        <v>43875</v>
      </c>
      <c r="BH531" s="190">
        <v>43880</v>
      </c>
      <c r="BI531" s="190">
        <v>43889</v>
      </c>
      <c r="BJ531" s="190">
        <v>43892</v>
      </c>
      <c r="BK531" t="s">
        <v>538</v>
      </c>
      <c r="BL531" s="190">
        <v>43892</v>
      </c>
      <c r="BM531" s="190">
        <v>43892</v>
      </c>
      <c r="BN531" s="190">
        <v>43896</v>
      </c>
      <c r="BO531" s="190">
        <v>43895</v>
      </c>
      <c r="BU531" t="s">
        <v>490</v>
      </c>
      <c r="BV531" s="190">
        <v>43962</v>
      </c>
      <c r="BX531" s="190">
        <v>43955</v>
      </c>
      <c r="BY531" s="190"/>
      <c r="BZ531" t="s">
        <v>589</v>
      </c>
      <c r="CA531" s="190">
        <v>43902</v>
      </c>
      <c r="CB531" s="190">
        <v>43902</v>
      </c>
      <c r="CC531" s="190">
        <v>43902</v>
      </c>
      <c r="CD531" s="190">
        <v>43902</v>
      </c>
      <c r="CE531" t="s">
        <v>2238</v>
      </c>
      <c r="CF531">
        <v>43903</v>
      </c>
      <c r="CG531">
        <v>43901</v>
      </c>
      <c r="CH531" s="190"/>
      <c r="CI531">
        <v>43909</v>
      </c>
      <c r="CJ531" t="s">
        <v>493</v>
      </c>
      <c r="CR531" s="190">
        <v>43983</v>
      </c>
      <c r="CS531" s="190"/>
      <c r="CT531" t="s">
        <v>952</v>
      </c>
      <c r="CU531" s="190">
        <v>43902</v>
      </c>
      <c r="CW531" s="190">
        <v>43902</v>
      </c>
      <c r="CX531" s="190">
        <v>43902</v>
      </c>
      <c r="CY531" t="s">
        <v>528</v>
      </c>
      <c r="CZ531" s="190">
        <v>43832</v>
      </c>
      <c r="DA531" s="190">
        <v>43832</v>
      </c>
      <c r="DB531" s="190">
        <v>43845</v>
      </c>
      <c r="DC531" s="190">
        <v>43843</v>
      </c>
      <c r="DD531" t="s">
        <v>7118</v>
      </c>
      <c r="DI531" t="str">
        <f t="shared" si="7"/>
        <v>Y</v>
      </c>
      <c r="DJ531" t="str">
        <f>_xlfn.IFNA(VLOOKUP(C531,'Order Lookup'!A:C,3,FALSE),"Other")</f>
        <v>ORDER</v>
      </c>
    </row>
    <row r="532" spans="1:114" x14ac:dyDescent="0.35">
      <c r="A532" t="s">
        <v>2234</v>
      </c>
      <c r="B532">
        <v>1902641501</v>
      </c>
      <c r="C532" t="s">
        <v>772</v>
      </c>
      <c r="D532" t="s">
        <v>6718</v>
      </c>
      <c r="E532" t="s">
        <v>7160</v>
      </c>
      <c r="F532" t="s">
        <v>2221</v>
      </c>
      <c r="G532" s="190">
        <v>43811</v>
      </c>
      <c r="H532">
        <v>43923</v>
      </c>
      <c r="J532">
        <v>19.178000999999998</v>
      </c>
      <c r="K532" t="s">
        <v>281</v>
      </c>
      <c r="L532" t="s">
        <v>281</v>
      </c>
      <c r="M532" t="s">
        <v>281</v>
      </c>
      <c r="N532" t="s">
        <v>227</v>
      </c>
      <c r="O532" t="s">
        <v>5053</v>
      </c>
      <c r="Q532">
        <v>43885</v>
      </c>
      <c r="R532">
        <v>43885</v>
      </c>
      <c r="T532">
        <v>70051.03</v>
      </c>
      <c r="U532">
        <v>0</v>
      </c>
      <c r="V532">
        <v>23.28</v>
      </c>
      <c r="W532">
        <v>25.27</v>
      </c>
      <c r="X532">
        <v>25.27</v>
      </c>
      <c r="Y532">
        <v>39</v>
      </c>
      <c r="Z532">
        <v>46</v>
      </c>
      <c r="AA532">
        <v>34.5</v>
      </c>
      <c r="AB532">
        <v>0</v>
      </c>
      <c r="AC532">
        <v>34.5</v>
      </c>
      <c r="AD532">
        <v>1862</v>
      </c>
      <c r="AE532">
        <v>1400</v>
      </c>
      <c r="AF532">
        <v>0</v>
      </c>
      <c r="AG532">
        <v>8314.56</v>
      </c>
      <c r="AH532">
        <v>11.869</v>
      </c>
      <c r="AI532">
        <v>3143.51</v>
      </c>
      <c r="AK532">
        <v>14</v>
      </c>
      <c r="AQ532" t="s">
        <v>542</v>
      </c>
      <c r="AR532">
        <v>43885</v>
      </c>
      <c r="AS532">
        <v>43885</v>
      </c>
      <c r="AT532">
        <v>43887</v>
      </c>
      <c r="AU532">
        <v>43887</v>
      </c>
      <c r="AV532" t="s">
        <v>560</v>
      </c>
      <c r="AW532">
        <v>43887</v>
      </c>
      <c r="AX532">
        <v>43887</v>
      </c>
      <c r="AY532">
        <v>43887</v>
      </c>
      <c r="AZ532">
        <v>43887</v>
      </c>
      <c r="BA532" t="s">
        <v>542</v>
      </c>
      <c r="BB532">
        <v>43887</v>
      </c>
      <c r="BD532">
        <v>43887</v>
      </c>
      <c r="BE532">
        <v>43887</v>
      </c>
      <c r="BF532" t="s">
        <v>534</v>
      </c>
      <c r="BG532">
        <v>43892</v>
      </c>
      <c r="BI532">
        <v>43893</v>
      </c>
      <c r="BJ532">
        <v>43893</v>
      </c>
      <c r="BK532" t="s">
        <v>617</v>
      </c>
      <c r="BL532">
        <v>43894</v>
      </c>
      <c r="BM532">
        <v>43894</v>
      </c>
      <c r="BN532">
        <v>43894</v>
      </c>
      <c r="BO532">
        <v>43895</v>
      </c>
      <c r="BU532" t="s">
        <v>490</v>
      </c>
      <c r="BV532" s="190">
        <v>43901</v>
      </c>
      <c r="BX532" s="190">
        <v>43901</v>
      </c>
      <c r="BY532" s="190">
        <v>43900</v>
      </c>
      <c r="BZ532" t="s">
        <v>534</v>
      </c>
      <c r="CA532">
        <v>43899</v>
      </c>
      <c r="CB532">
        <v>43899</v>
      </c>
      <c r="CC532">
        <v>43899</v>
      </c>
      <c r="CD532">
        <v>43899</v>
      </c>
      <c r="CE532" t="s">
        <v>2234</v>
      </c>
      <c r="CH532" s="190">
        <v>43903</v>
      </c>
      <c r="CJ532" t="s">
        <v>680</v>
      </c>
      <c r="CR532" s="190">
        <v>43920</v>
      </c>
      <c r="CS532" s="190"/>
      <c r="CT532" t="s">
        <v>534</v>
      </c>
      <c r="CU532" s="190">
        <v>43900</v>
      </c>
      <c r="CW532" s="190">
        <v>43900</v>
      </c>
      <c r="CX532" s="190">
        <v>43900</v>
      </c>
      <c r="CY532" t="s">
        <v>595</v>
      </c>
      <c r="CZ532">
        <v>43866</v>
      </c>
      <c r="DA532">
        <v>43866</v>
      </c>
      <c r="DB532">
        <v>43867</v>
      </c>
      <c r="DC532">
        <v>43881</v>
      </c>
      <c r="DI532" t="str">
        <f t="shared" si="7"/>
        <v>Y</v>
      </c>
      <c r="DJ532" t="str">
        <f>_xlfn.IFNA(VLOOKUP(C532,'Order Lookup'!A:C,3,FALSE),"Other")</f>
        <v>ORDER</v>
      </c>
    </row>
    <row r="533" spans="1:114" x14ac:dyDescent="0.35">
      <c r="A533" t="s">
        <v>827</v>
      </c>
      <c r="B533">
        <v>1902661701</v>
      </c>
      <c r="C533" t="s">
        <v>600</v>
      </c>
      <c r="D533" t="s">
        <v>7161</v>
      </c>
      <c r="E533" t="s">
        <v>7162</v>
      </c>
      <c r="F533" t="s">
        <v>2073</v>
      </c>
      <c r="G533" s="190">
        <v>43815</v>
      </c>
      <c r="H533">
        <v>43945</v>
      </c>
      <c r="J533">
        <v>9146</v>
      </c>
      <c r="K533" t="s">
        <v>361</v>
      </c>
      <c r="L533" t="s">
        <v>5071</v>
      </c>
      <c r="M533" t="s">
        <v>281</v>
      </c>
      <c r="N533" t="s">
        <v>227</v>
      </c>
      <c r="O533" t="s">
        <v>5053</v>
      </c>
      <c r="Q533">
        <v>43906</v>
      </c>
      <c r="R533">
        <v>43907</v>
      </c>
      <c r="T533">
        <v>430036</v>
      </c>
      <c r="U533">
        <v>0</v>
      </c>
      <c r="V533">
        <v>111.12</v>
      </c>
      <c r="W533">
        <v>103.86</v>
      </c>
      <c r="X533">
        <v>0</v>
      </c>
      <c r="Y533">
        <v>304</v>
      </c>
      <c r="AA533">
        <v>314.25</v>
      </c>
      <c r="AB533">
        <v>0</v>
      </c>
      <c r="AC533">
        <v>314.25</v>
      </c>
      <c r="AD533">
        <v>79147</v>
      </c>
      <c r="AE533">
        <v>44596</v>
      </c>
      <c r="AF533">
        <v>0</v>
      </c>
      <c r="AG533">
        <v>96011</v>
      </c>
      <c r="AH533">
        <v>22.326000000000001</v>
      </c>
      <c r="AI533">
        <v>0</v>
      </c>
      <c r="AK533">
        <v>0</v>
      </c>
      <c r="AQ533" t="s">
        <v>654</v>
      </c>
      <c r="AR533">
        <v>43872</v>
      </c>
      <c r="AS533">
        <v>43872</v>
      </c>
      <c r="AT533">
        <v>43885</v>
      </c>
      <c r="AU533">
        <v>43885</v>
      </c>
      <c r="AV533" t="s">
        <v>902</v>
      </c>
      <c r="AW533">
        <v>43882</v>
      </c>
      <c r="AX533">
        <v>43885</v>
      </c>
      <c r="AY533">
        <v>43882</v>
      </c>
      <c r="AZ533">
        <v>43885</v>
      </c>
      <c r="BA533" t="s">
        <v>654</v>
      </c>
      <c r="BB533">
        <v>43885</v>
      </c>
      <c r="BD533">
        <v>43885</v>
      </c>
      <c r="BE533">
        <v>43882</v>
      </c>
      <c r="BF533" t="s">
        <v>573</v>
      </c>
      <c r="BG533">
        <v>43886</v>
      </c>
      <c r="BH533">
        <v>43886</v>
      </c>
      <c r="BI533">
        <v>43899</v>
      </c>
      <c r="BJ533">
        <v>43899</v>
      </c>
      <c r="BK533" t="s">
        <v>537</v>
      </c>
      <c r="BL533">
        <v>43899</v>
      </c>
      <c r="BM533">
        <v>43899</v>
      </c>
      <c r="BN533">
        <v>43903</v>
      </c>
      <c r="BO533">
        <v>43903</v>
      </c>
      <c r="BU533" t="s">
        <v>490</v>
      </c>
      <c r="BV533" s="190">
        <v>43923</v>
      </c>
      <c r="BX533" s="190">
        <v>43920</v>
      </c>
      <c r="BY533" s="190"/>
      <c r="BZ533" t="s">
        <v>573</v>
      </c>
      <c r="CA533">
        <v>43916</v>
      </c>
      <c r="CB533">
        <v>43916</v>
      </c>
      <c r="CC533">
        <v>43916</v>
      </c>
      <c r="CD533">
        <v>43916</v>
      </c>
      <c r="CJ533" t="s">
        <v>902</v>
      </c>
      <c r="CR533" s="190">
        <v>43944</v>
      </c>
      <c r="CS533" s="190"/>
      <c r="CT533" t="s">
        <v>573</v>
      </c>
      <c r="CU533" s="190">
        <v>43922</v>
      </c>
      <c r="CW533" s="190">
        <v>43922</v>
      </c>
      <c r="CX533" s="190">
        <v>43916</v>
      </c>
      <c r="CY533" t="s">
        <v>732</v>
      </c>
      <c r="CZ533">
        <v>43830</v>
      </c>
      <c r="DA533">
        <v>43830</v>
      </c>
      <c r="DB533">
        <v>43852</v>
      </c>
      <c r="DC533">
        <v>43853</v>
      </c>
      <c r="DD533" t="s">
        <v>6539</v>
      </c>
      <c r="DI533" t="str">
        <f t="shared" si="7"/>
        <v>Y</v>
      </c>
      <c r="DJ533" t="str">
        <f>_xlfn.IFNA(VLOOKUP(C533,'Order Lookup'!A:C,3,FALSE),"Other")</f>
        <v>ORDER</v>
      </c>
    </row>
    <row r="534" spans="1:114" x14ac:dyDescent="0.35">
      <c r="A534" t="s">
        <v>2239</v>
      </c>
      <c r="B534">
        <v>1902711201</v>
      </c>
      <c r="C534" t="s">
        <v>580</v>
      </c>
      <c r="D534" t="s">
        <v>568</v>
      </c>
      <c r="E534" t="s">
        <v>7163</v>
      </c>
      <c r="F534" t="s">
        <v>2221</v>
      </c>
      <c r="G534" s="190">
        <v>43819</v>
      </c>
      <c r="H534" s="190">
        <v>43917</v>
      </c>
      <c r="J534" t="s">
        <v>7164</v>
      </c>
      <c r="K534" t="s">
        <v>227</v>
      </c>
      <c r="L534" t="s">
        <v>5042</v>
      </c>
      <c r="M534" t="s">
        <v>281</v>
      </c>
      <c r="N534" t="s">
        <v>227</v>
      </c>
      <c r="O534" t="s">
        <v>5053</v>
      </c>
      <c r="Q534" s="190">
        <v>43879</v>
      </c>
      <c r="R534" s="190">
        <v>43880</v>
      </c>
      <c r="T534">
        <v>260900</v>
      </c>
      <c r="U534">
        <v>0</v>
      </c>
      <c r="V534">
        <v>113.38</v>
      </c>
      <c r="W534">
        <v>116.09</v>
      </c>
      <c r="X534">
        <v>116.09</v>
      </c>
      <c r="Y534">
        <v>171</v>
      </c>
      <c r="Z534">
        <v>171</v>
      </c>
      <c r="AA534">
        <v>192.75</v>
      </c>
      <c r="AB534">
        <v>0</v>
      </c>
      <c r="AC534">
        <v>192.75</v>
      </c>
      <c r="AD534">
        <v>17623</v>
      </c>
      <c r="AE534">
        <v>11225</v>
      </c>
      <c r="AF534">
        <v>0</v>
      </c>
      <c r="AG534">
        <v>41487.980000000003</v>
      </c>
      <c r="AH534">
        <v>15.901999999999999</v>
      </c>
      <c r="AI534">
        <v>0</v>
      </c>
      <c r="AK534">
        <v>14.4</v>
      </c>
      <c r="AQ534" t="s">
        <v>581</v>
      </c>
      <c r="AR534" s="190">
        <v>43857</v>
      </c>
      <c r="AS534" s="190">
        <v>43857</v>
      </c>
      <c r="AT534" s="190">
        <v>43868</v>
      </c>
      <c r="AU534" s="190">
        <v>43865</v>
      </c>
      <c r="AV534" t="s">
        <v>553</v>
      </c>
      <c r="AW534" s="190">
        <v>43865</v>
      </c>
      <c r="AX534" s="190">
        <v>43861</v>
      </c>
      <c r="AY534" s="190">
        <v>43865</v>
      </c>
      <c r="AZ534">
        <v>43861</v>
      </c>
      <c r="BA534" t="s">
        <v>581</v>
      </c>
      <c r="BB534" s="190">
        <v>43868</v>
      </c>
      <c r="BC534" s="190">
        <v>43868</v>
      </c>
      <c r="BD534" s="190">
        <v>43868</v>
      </c>
      <c r="BE534">
        <v>43847</v>
      </c>
      <c r="BF534" t="s">
        <v>573</v>
      </c>
      <c r="BG534" s="190">
        <v>43871</v>
      </c>
      <c r="BH534" s="190">
        <v>43871</v>
      </c>
      <c r="BI534" s="190">
        <v>43882</v>
      </c>
      <c r="BJ534" s="190">
        <v>43882</v>
      </c>
      <c r="BK534" t="s">
        <v>770</v>
      </c>
      <c r="BL534" s="190">
        <v>43885</v>
      </c>
      <c r="BM534" s="190">
        <v>43885</v>
      </c>
      <c r="BN534" s="190">
        <v>43889</v>
      </c>
      <c r="BO534" s="190">
        <v>43888</v>
      </c>
      <c r="BU534" t="s">
        <v>490</v>
      </c>
      <c r="BV534" s="190">
        <v>43896</v>
      </c>
      <c r="BX534" s="190">
        <v>43896</v>
      </c>
      <c r="BY534">
        <v>43896</v>
      </c>
      <c r="BZ534" t="s">
        <v>573</v>
      </c>
      <c r="CA534" s="190">
        <v>43895</v>
      </c>
      <c r="CB534" s="190"/>
      <c r="CC534" s="190">
        <v>43895</v>
      </c>
      <c r="CD534" s="190">
        <v>43895</v>
      </c>
      <c r="CE534" t="s">
        <v>2239</v>
      </c>
      <c r="CH534">
        <v>43901</v>
      </c>
      <c r="CJ534" t="s">
        <v>570</v>
      </c>
      <c r="CR534" s="190">
        <v>43917</v>
      </c>
      <c r="CT534" t="s">
        <v>573</v>
      </c>
      <c r="CU534" s="190">
        <v>43895</v>
      </c>
      <c r="CW534" s="190">
        <v>43895</v>
      </c>
      <c r="CX534" s="190">
        <v>43895</v>
      </c>
      <c r="CY534" t="s">
        <v>528</v>
      </c>
      <c r="CZ534" s="190">
        <v>43840</v>
      </c>
      <c r="DA534" s="190">
        <v>43840</v>
      </c>
      <c r="DB534" s="190">
        <v>43850</v>
      </c>
      <c r="DC534" s="190">
        <v>43844</v>
      </c>
      <c r="DD534" t="s">
        <v>5861</v>
      </c>
      <c r="DI534" t="str">
        <f t="shared" si="7"/>
        <v>Y</v>
      </c>
      <c r="DJ534" t="str">
        <f>_xlfn.IFNA(VLOOKUP(C534,'Order Lookup'!A:C,3,FALSE),"Other")</f>
        <v>ORDER</v>
      </c>
    </row>
    <row r="535" spans="1:114" x14ac:dyDescent="0.35">
      <c r="A535" t="s">
        <v>2234</v>
      </c>
      <c r="B535">
        <v>1902718201</v>
      </c>
      <c r="C535" t="s">
        <v>567</v>
      </c>
      <c r="D535" t="s">
        <v>7131</v>
      </c>
      <c r="E535" t="s">
        <v>7165</v>
      </c>
      <c r="F535" t="s">
        <v>2221</v>
      </c>
      <c r="G535" s="190">
        <v>43825</v>
      </c>
      <c r="H535" s="190">
        <v>43942</v>
      </c>
      <c r="J535" t="s">
        <v>7166</v>
      </c>
      <c r="K535" t="s">
        <v>281</v>
      </c>
      <c r="L535" t="s">
        <v>281</v>
      </c>
      <c r="M535" t="s">
        <v>281</v>
      </c>
      <c r="N535" t="s">
        <v>227</v>
      </c>
      <c r="O535" t="s">
        <v>5053</v>
      </c>
      <c r="Q535" s="190">
        <v>43893</v>
      </c>
      <c r="R535" s="190">
        <v>43894</v>
      </c>
      <c r="S535" s="190"/>
      <c r="T535">
        <v>255165.79</v>
      </c>
      <c r="U535">
        <v>0</v>
      </c>
      <c r="V535">
        <v>90.86</v>
      </c>
      <c r="W535">
        <v>81.2</v>
      </c>
      <c r="X535">
        <v>81.2</v>
      </c>
      <c r="Y535">
        <v>50</v>
      </c>
      <c r="Z535">
        <v>50</v>
      </c>
      <c r="AA535">
        <v>21.5</v>
      </c>
      <c r="AB535">
        <v>0</v>
      </c>
      <c r="AC535">
        <v>21.5</v>
      </c>
      <c r="AD535">
        <v>3325</v>
      </c>
      <c r="AE535">
        <v>2500</v>
      </c>
      <c r="AF535">
        <v>0</v>
      </c>
      <c r="AG535">
        <v>36284.79</v>
      </c>
      <c r="AH535">
        <v>14.22</v>
      </c>
      <c r="AI535">
        <v>0</v>
      </c>
      <c r="AK535">
        <v>13</v>
      </c>
      <c r="AQ535" t="s">
        <v>522</v>
      </c>
      <c r="AR535" s="190">
        <v>43896</v>
      </c>
      <c r="AS535" s="190">
        <v>43896</v>
      </c>
      <c r="AT535" s="190">
        <v>43900</v>
      </c>
      <c r="AU535" s="190">
        <v>43900</v>
      </c>
      <c r="AV535" t="s">
        <v>542</v>
      </c>
      <c r="AW535" s="190">
        <v>43900</v>
      </c>
      <c r="AX535" s="190">
        <v>43900</v>
      </c>
      <c r="AY535" s="190">
        <v>43900</v>
      </c>
      <c r="AZ535" s="190">
        <v>43900</v>
      </c>
      <c r="BA535" t="s">
        <v>522</v>
      </c>
      <c r="BB535" s="190">
        <v>43900</v>
      </c>
      <c r="BC535" s="190">
        <v>43900</v>
      </c>
      <c r="BD535" s="190">
        <v>43900</v>
      </c>
      <c r="BE535">
        <v>43900</v>
      </c>
      <c r="BF535" t="s">
        <v>589</v>
      </c>
      <c r="BG535" s="190">
        <v>43902</v>
      </c>
      <c r="BH535" s="190">
        <v>43902</v>
      </c>
      <c r="BI535" s="190">
        <v>43902</v>
      </c>
      <c r="BJ535" s="190">
        <v>43902</v>
      </c>
      <c r="BL535" s="190"/>
      <c r="BM535" s="190"/>
      <c r="BN535" s="190"/>
      <c r="BO535" s="190"/>
      <c r="BU535" t="s">
        <v>490</v>
      </c>
      <c r="BV535" s="190">
        <v>43920</v>
      </c>
      <c r="BX535" s="190">
        <v>43917</v>
      </c>
      <c r="BY535" s="190">
        <v>43917</v>
      </c>
      <c r="BZ535" t="s">
        <v>589</v>
      </c>
      <c r="CA535" s="190">
        <v>43917</v>
      </c>
      <c r="CB535" s="190">
        <v>43917</v>
      </c>
      <c r="CC535" s="190">
        <v>43917</v>
      </c>
      <c r="CD535" s="190">
        <v>43917</v>
      </c>
      <c r="CE535" t="s">
        <v>2234</v>
      </c>
      <c r="CH535" s="190">
        <v>43922</v>
      </c>
      <c r="CJ535" t="s">
        <v>570</v>
      </c>
      <c r="CR535" s="190">
        <v>43941</v>
      </c>
      <c r="CS535" s="190"/>
      <c r="CT535" t="s">
        <v>589</v>
      </c>
      <c r="CU535" s="190">
        <v>43917</v>
      </c>
      <c r="CW535" s="190">
        <v>43917</v>
      </c>
      <c r="CX535" s="190">
        <v>43917</v>
      </c>
      <c r="CY535" t="s">
        <v>595</v>
      </c>
      <c r="CZ535" s="190">
        <v>43886</v>
      </c>
      <c r="DA535" s="190">
        <v>43886</v>
      </c>
      <c r="DB535" s="190">
        <v>43887</v>
      </c>
      <c r="DC535" s="190">
        <v>43892</v>
      </c>
      <c r="DI535" t="str">
        <f t="shared" si="7"/>
        <v>Y</v>
      </c>
      <c r="DJ535" t="str">
        <f>_xlfn.IFNA(VLOOKUP(C535,'Order Lookup'!A:C,3,FALSE),"Other")</f>
        <v>ORDER</v>
      </c>
    </row>
    <row r="536" spans="1:114" x14ac:dyDescent="0.35">
      <c r="A536" t="s">
        <v>2234</v>
      </c>
      <c r="B536">
        <v>2000221501</v>
      </c>
      <c r="C536" t="s">
        <v>772</v>
      </c>
      <c r="D536" t="s">
        <v>5902</v>
      </c>
      <c r="E536" t="s">
        <v>7167</v>
      </c>
      <c r="F536" t="s">
        <v>2221</v>
      </c>
      <c r="G536" s="190">
        <v>43861</v>
      </c>
      <c r="H536">
        <v>43914</v>
      </c>
      <c r="J536" t="s">
        <v>7168</v>
      </c>
      <c r="K536" t="s">
        <v>281</v>
      </c>
      <c r="L536" t="s">
        <v>281</v>
      </c>
      <c r="M536" t="s">
        <v>281</v>
      </c>
      <c r="N536" t="s">
        <v>227</v>
      </c>
      <c r="O536" t="s">
        <v>5053</v>
      </c>
      <c r="Q536">
        <v>43875</v>
      </c>
      <c r="R536">
        <v>43878</v>
      </c>
      <c r="T536">
        <v>99705.97</v>
      </c>
      <c r="U536">
        <v>99705.97</v>
      </c>
      <c r="V536">
        <v>38.64</v>
      </c>
      <c r="W536">
        <v>36.200000000000003</v>
      </c>
      <c r="X536">
        <v>36.200000000000003</v>
      </c>
      <c r="Y536">
        <v>36</v>
      </c>
      <c r="Z536">
        <v>36</v>
      </c>
      <c r="AA536">
        <v>29.25</v>
      </c>
      <c r="AB536">
        <v>0</v>
      </c>
      <c r="AC536">
        <v>29.25</v>
      </c>
      <c r="AD536">
        <v>1330</v>
      </c>
      <c r="AE536">
        <v>1000</v>
      </c>
      <c r="AF536">
        <v>0</v>
      </c>
      <c r="AG536">
        <v>16176.54</v>
      </c>
      <c r="AH536">
        <v>16.224</v>
      </c>
      <c r="AI536">
        <v>24214.91</v>
      </c>
      <c r="AJ536">
        <v>24.286000000000001</v>
      </c>
      <c r="AK536">
        <v>17</v>
      </c>
      <c r="AQ536" t="s">
        <v>627</v>
      </c>
      <c r="AR536">
        <v>43878</v>
      </c>
      <c r="AS536">
        <v>43878</v>
      </c>
      <c r="AT536">
        <v>43880</v>
      </c>
      <c r="AV536" t="s">
        <v>533</v>
      </c>
      <c r="AW536">
        <v>43880</v>
      </c>
      <c r="AX536">
        <v>43880</v>
      </c>
      <c r="AY536">
        <v>43880</v>
      </c>
      <c r="AZ536">
        <v>43880</v>
      </c>
      <c r="BA536" t="s">
        <v>627</v>
      </c>
      <c r="BB536">
        <v>43880</v>
      </c>
      <c r="BC536">
        <v>43880</v>
      </c>
      <c r="BD536">
        <v>43880</v>
      </c>
      <c r="BF536" t="s">
        <v>589</v>
      </c>
      <c r="BG536">
        <v>43881</v>
      </c>
      <c r="BH536">
        <v>43881</v>
      </c>
      <c r="BI536">
        <v>43885</v>
      </c>
      <c r="BJ536">
        <v>43889</v>
      </c>
      <c r="BU536" t="s">
        <v>490</v>
      </c>
      <c r="BV536" s="190">
        <v>43892</v>
      </c>
      <c r="BX536" s="190">
        <v>43892</v>
      </c>
      <c r="BY536" s="190">
        <v>43889</v>
      </c>
      <c r="BZ536" t="s">
        <v>589</v>
      </c>
      <c r="CA536">
        <v>43889</v>
      </c>
      <c r="CB536">
        <v>43889</v>
      </c>
      <c r="CC536">
        <v>43889</v>
      </c>
      <c r="CD536">
        <v>43889</v>
      </c>
      <c r="CE536" t="s">
        <v>2234</v>
      </c>
      <c r="CH536" s="190">
        <v>43894</v>
      </c>
      <c r="CJ536" t="s">
        <v>553</v>
      </c>
      <c r="CR536" s="190">
        <v>43914</v>
      </c>
      <c r="CS536" s="190">
        <v>43914</v>
      </c>
      <c r="CT536" t="s">
        <v>589</v>
      </c>
      <c r="CU536" s="190">
        <v>43889</v>
      </c>
      <c r="CW536" s="190">
        <v>43889</v>
      </c>
      <c r="CX536" s="190">
        <v>43889</v>
      </c>
      <c r="CY536" t="s">
        <v>595</v>
      </c>
      <c r="CZ536">
        <v>43871</v>
      </c>
      <c r="DB536">
        <v>43872</v>
      </c>
      <c r="DC536">
        <v>43874</v>
      </c>
      <c r="DD536" t="s">
        <v>6543</v>
      </c>
      <c r="DI536" t="str">
        <f t="shared" si="7"/>
        <v>Y</v>
      </c>
      <c r="DJ536" t="str">
        <f>_xlfn.IFNA(VLOOKUP(C536,'Order Lookup'!A:C,3,FALSE),"Other")</f>
        <v>ORDER</v>
      </c>
    </row>
    <row r="537" spans="1:114" x14ac:dyDescent="0.35">
      <c r="A537" t="s">
        <v>2234</v>
      </c>
      <c r="B537">
        <v>2000267901</v>
      </c>
      <c r="C537" t="s">
        <v>567</v>
      </c>
      <c r="D537" t="s">
        <v>1717</v>
      </c>
      <c r="E537" t="s">
        <v>7169</v>
      </c>
      <c r="F537" t="s">
        <v>2073</v>
      </c>
      <c r="G537" s="190">
        <v>43867</v>
      </c>
      <c r="H537">
        <v>43969</v>
      </c>
      <c r="J537" t="s">
        <v>7170</v>
      </c>
      <c r="K537" t="s">
        <v>281</v>
      </c>
      <c r="L537" t="s">
        <v>281</v>
      </c>
      <c r="M537" t="s">
        <v>281</v>
      </c>
      <c r="N537" t="s">
        <v>227</v>
      </c>
      <c r="O537" t="s">
        <v>5053</v>
      </c>
      <c r="P537" t="s">
        <v>2254</v>
      </c>
      <c r="Q537">
        <v>43873</v>
      </c>
      <c r="R537">
        <v>43874</v>
      </c>
      <c r="T537">
        <v>32507.279999999999</v>
      </c>
      <c r="U537">
        <v>0</v>
      </c>
      <c r="V537">
        <v>8.35</v>
      </c>
      <c r="W537">
        <v>0</v>
      </c>
      <c r="X537">
        <v>0</v>
      </c>
      <c r="Y537">
        <v>20</v>
      </c>
      <c r="Z537">
        <v>20</v>
      </c>
      <c r="AA537">
        <v>17.5</v>
      </c>
      <c r="AB537">
        <v>0</v>
      </c>
      <c r="AC537">
        <v>17.5</v>
      </c>
      <c r="AD537">
        <v>1330</v>
      </c>
      <c r="AE537">
        <v>1000</v>
      </c>
      <c r="AF537">
        <v>0</v>
      </c>
      <c r="AG537">
        <v>5270.59</v>
      </c>
      <c r="AH537">
        <v>16.213999999999999</v>
      </c>
      <c r="AI537">
        <v>0</v>
      </c>
      <c r="AK537">
        <v>18</v>
      </c>
      <c r="AQ537" t="s">
        <v>560</v>
      </c>
      <c r="AR537">
        <v>43875</v>
      </c>
      <c r="AS537">
        <v>43875</v>
      </c>
      <c r="AT537">
        <v>43878</v>
      </c>
      <c r="AU537">
        <v>43878</v>
      </c>
      <c r="AV537" t="s">
        <v>2245</v>
      </c>
      <c r="AW537">
        <v>43878</v>
      </c>
      <c r="AX537">
        <v>43878</v>
      </c>
      <c r="AY537">
        <v>43878</v>
      </c>
      <c r="AZ537">
        <v>43878</v>
      </c>
      <c r="BA537" t="s">
        <v>560</v>
      </c>
      <c r="BB537">
        <v>43878</v>
      </c>
      <c r="BC537">
        <v>43878</v>
      </c>
      <c r="BD537">
        <v>43878</v>
      </c>
      <c r="BE537">
        <v>43878</v>
      </c>
      <c r="BF537" t="s">
        <v>764</v>
      </c>
      <c r="BG537">
        <v>43880</v>
      </c>
      <c r="BH537">
        <v>43880</v>
      </c>
      <c r="BI537">
        <v>43880</v>
      </c>
      <c r="BJ537">
        <v>43880</v>
      </c>
      <c r="BU537" t="s">
        <v>490</v>
      </c>
      <c r="BV537" s="190">
        <v>43935</v>
      </c>
      <c r="BX537" s="190">
        <v>43935</v>
      </c>
      <c r="BY537" s="190"/>
      <c r="BZ537" t="s">
        <v>764</v>
      </c>
      <c r="CA537">
        <v>43886</v>
      </c>
      <c r="CB537">
        <v>43886</v>
      </c>
      <c r="CC537">
        <v>43886</v>
      </c>
      <c r="CD537">
        <v>43886</v>
      </c>
      <c r="CE537" t="s">
        <v>2234</v>
      </c>
      <c r="CH537" s="190"/>
      <c r="CJ537" t="s">
        <v>680</v>
      </c>
      <c r="CR537" s="190">
        <v>43969</v>
      </c>
      <c r="CS537" s="190"/>
      <c r="CT537" t="s">
        <v>764</v>
      </c>
      <c r="CU537" s="190">
        <v>43887</v>
      </c>
      <c r="CW537" s="190">
        <v>43887</v>
      </c>
      <c r="CX537" s="190">
        <v>43886</v>
      </c>
      <c r="CY537" t="s">
        <v>684</v>
      </c>
      <c r="CZ537">
        <v>43873</v>
      </c>
      <c r="DA537">
        <v>43873</v>
      </c>
      <c r="DB537">
        <v>43874</v>
      </c>
      <c r="DC537">
        <v>43874</v>
      </c>
      <c r="DI537" t="str">
        <f t="shared" si="7"/>
        <v>Y</v>
      </c>
      <c r="DJ537" t="str">
        <f>_xlfn.IFNA(VLOOKUP(C537,'Order Lookup'!A:C,3,FALSE),"Other")</f>
        <v>ORDER</v>
      </c>
    </row>
    <row r="538" spans="1:114" x14ac:dyDescent="0.35">
      <c r="A538" t="s">
        <v>2234</v>
      </c>
      <c r="B538">
        <v>2000295701</v>
      </c>
      <c r="C538" t="s">
        <v>567</v>
      </c>
      <c r="D538" t="s">
        <v>7171</v>
      </c>
      <c r="E538" t="s">
        <v>7172</v>
      </c>
      <c r="F538" t="s">
        <v>2221</v>
      </c>
      <c r="G538" s="190">
        <v>43872</v>
      </c>
      <c r="H538" s="190">
        <v>43920</v>
      </c>
      <c r="J538">
        <v>2112020</v>
      </c>
      <c r="K538" t="s">
        <v>281</v>
      </c>
      <c r="L538" t="s">
        <v>281</v>
      </c>
      <c r="M538" t="s">
        <v>281</v>
      </c>
      <c r="N538" t="s">
        <v>227</v>
      </c>
      <c r="O538" t="s">
        <v>5053</v>
      </c>
      <c r="Q538" s="190">
        <v>43881</v>
      </c>
      <c r="R538" s="190">
        <v>43882</v>
      </c>
      <c r="S538" s="190"/>
      <c r="T538">
        <v>20823.63</v>
      </c>
      <c r="U538">
        <v>0</v>
      </c>
      <c r="V538">
        <v>7.48</v>
      </c>
      <c r="W538">
        <v>7.24</v>
      </c>
      <c r="X538">
        <v>7.24</v>
      </c>
      <c r="Y538">
        <v>20</v>
      </c>
      <c r="Z538">
        <v>20</v>
      </c>
      <c r="AA538">
        <v>22.5</v>
      </c>
      <c r="AB538">
        <v>0</v>
      </c>
      <c r="AC538">
        <v>22.5</v>
      </c>
      <c r="AD538">
        <v>1330</v>
      </c>
      <c r="AE538">
        <v>1000</v>
      </c>
      <c r="AF538">
        <v>0</v>
      </c>
      <c r="AG538">
        <v>3039.84</v>
      </c>
      <c r="AH538">
        <v>14.598000000000001</v>
      </c>
      <c r="AI538">
        <v>2249.54</v>
      </c>
      <c r="AK538">
        <v>15</v>
      </c>
      <c r="AQ538" t="s">
        <v>627</v>
      </c>
      <c r="AR538">
        <v>43887</v>
      </c>
      <c r="AS538">
        <v>43887</v>
      </c>
      <c r="AT538">
        <v>43888</v>
      </c>
      <c r="AU538">
        <v>43888</v>
      </c>
      <c r="AV538" t="s">
        <v>533</v>
      </c>
      <c r="AW538">
        <v>43888</v>
      </c>
      <c r="AX538">
        <v>43888</v>
      </c>
      <c r="AY538">
        <v>43888</v>
      </c>
      <c r="AZ538">
        <v>43888</v>
      </c>
      <c r="BA538" t="s">
        <v>627</v>
      </c>
      <c r="BB538">
        <v>43888</v>
      </c>
      <c r="BC538">
        <v>43888</v>
      </c>
      <c r="BD538">
        <v>43888</v>
      </c>
      <c r="BE538">
        <v>43888</v>
      </c>
      <c r="BF538" t="s">
        <v>770</v>
      </c>
      <c r="BG538">
        <v>43889</v>
      </c>
      <c r="BH538">
        <v>43888</v>
      </c>
      <c r="BI538">
        <v>43892</v>
      </c>
      <c r="BJ538">
        <v>43889</v>
      </c>
      <c r="BU538" t="s">
        <v>490</v>
      </c>
      <c r="BV538" s="190">
        <v>43899</v>
      </c>
      <c r="BX538" s="190">
        <v>43899</v>
      </c>
      <c r="BY538" s="190">
        <v>43896</v>
      </c>
      <c r="BZ538" t="s">
        <v>770</v>
      </c>
      <c r="CA538">
        <v>43896</v>
      </c>
      <c r="CB538">
        <v>43896</v>
      </c>
      <c r="CC538">
        <v>43896</v>
      </c>
      <c r="CD538">
        <v>43896</v>
      </c>
      <c r="CE538" t="s">
        <v>2234</v>
      </c>
      <c r="CH538">
        <v>43901</v>
      </c>
      <c r="CJ538" t="s">
        <v>570</v>
      </c>
      <c r="CR538" s="190">
        <v>43911</v>
      </c>
      <c r="CS538" s="190"/>
      <c r="CT538" t="s">
        <v>770</v>
      </c>
      <c r="CU538" s="190">
        <v>43896</v>
      </c>
      <c r="CW538" s="190">
        <v>43896</v>
      </c>
      <c r="CX538" s="190">
        <v>43896</v>
      </c>
      <c r="CY538" t="s">
        <v>541</v>
      </c>
      <c r="CZ538">
        <v>43875</v>
      </c>
      <c r="DA538">
        <v>43875</v>
      </c>
      <c r="DB538">
        <v>43878</v>
      </c>
      <c r="DC538">
        <v>43881</v>
      </c>
      <c r="DI538" t="str">
        <f t="shared" si="7"/>
        <v>Y</v>
      </c>
      <c r="DJ538" t="str">
        <f>_xlfn.IFNA(VLOOKUP(C538,'Order Lookup'!A:C,3,FALSE),"Other")</f>
        <v>ORDER</v>
      </c>
    </row>
    <row r="539" spans="1:114" x14ac:dyDescent="0.35">
      <c r="A539" t="s">
        <v>2234</v>
      </c>
      <c r="B539">
        <v>2000326301</v>
      </c>
      <c r="C539" t="s">
        <v>567</v>
      </c>
      <c r="D539" t="s">
        <v>638</v>
      </c>
      <c r="E539" t="s">
        <v>7173</v>
      </c>
      <c r="F539" t="s">
        <v>2221</v>
      </c>
      <c r="G539" s="190">
        <v>43875</v>
      </c>
      <c r="H539">
        <v>43923</v>
      </c>
      <c r="J539" t="s">
        <v>7174</v>
      </c>
      <c r="K539" t="s">
        <v>281</v>
      </c>
      <c r="L539" t="s">
        <v>5071</v>
      </c>
      <c r="M539" t="s">
        <v>281</v>
      </c>
      <c r="N539" t="s">
        <v>227</v>
      </c>
      <c r="O539" t="s">
        <v>5053</v>
      </c>
      <c r="Q539">
        <v>43881</v>
      </c>
      <c r="R539">
        <v>43882</v>
      </c>
      <c r="S539" s="190"/>
      <c r="T539">
        <v>117692.78</v>
      </c>
      <c r="U539">
        <v>-107095.03</v>
      </c>
      <c r="V539">
        <v>33.17</v>
      </c>
      <c r="W539">
        <v>35.549999999999997</v>
      </c>
      <c r="X539">
        <v>35.549999999999997</v>
      </c>
      <c r="Y539">
        <v>20</v>
      </c>
      <c r="Z539">
        <v>20</v>
      </c>
      <c r="AA539">
        <v>30.25</v>
      </c>
      <c r="AB539">
        <v>0</v>
      </c>
      <c r="AC539">
        <v>30.25</v>
      </c>
      <c r="AD539">
        <v>1862</v>
      </c>
      <c r="AE539">
        <v>1400</v>
      </c>
      <c r="AF539">
        <v>0</v>
      </c>
      <c r="AG539">
        <v>29963.95</v>
      </c>
      <c r="AH539">
        <v>25.459</v>
      </c>
      <c r="AI539">
        <v>0</v>
      </c>
      <c r="AK539">
        <v>25.38</v>
      </c>
      <c r="AQ539" t="s">
        <v>5966</v>
      </c>
      <c r="AR539">
        <v>43881</v>
      </c>
      <c r="AS539">
        <v>43881</v>
      </c>
      <c r="AT539">
        <v>43882</v>
      </c>
      <c r="AU539">
        <v>43882</v>
      </c>
      <c r="AV539" t="s">
        <v>691</v>
      </c>
      <c r="AW539">
        <v>43882</v>
      </c>
      <c r="AX539">
        <v>43882</v>
      </c>
      <c r="AY539">
        <v>43882</v>
      </c>
      <c r="BA539" t="s">
        <v>5966</v>
      </c>
      <c r="BB539">
        <v>43882</v>
      </c>
      <c r="BC539">
        <v>43882</v>
      </c>
      <c r="BD539">
        <v>43882</v>
      </c>
      <c r="BE539">
        <v>43882</v>
      </c>
      <c r="BF539" t="s">
        <v>764</v>
      </c>
      <c r="BG539">
        <v>43885</v>
      </c>
      <c r="BH539">
        <v>43885</v>
      </c>
      <c r="BI539">
        <v>43886</v>
      </c>
      <c r="BJ539">
        <v>43886</v>
      </c>
      <c r="BL539">
        <v>43893</v>
      </c>
      <c r="BM539">
        <v>43893</v>
      </c>
      <c r="BN539">
        <v>43893</v>
      </c>
      <c r="BU539" t="s">
        <v>490</v>
      </c>
      <c r="BV539" s="190">
        <v>43893</v>
      </c>
      <c r="BX539" s="190">
        <v>43893</v>
      </c>
      <c r="BY539" s="190">
        <v>43892</v>
      </c>
      <c r="BZ539" t="s">
        <v>764</v>
      </c>
      <c r="CA539">
        <v>43889</v>
      </c>
      <c r="CB539">
        <v>43889</v>
      </c>
      <c r="CC539">
        <v>43889</v>
      </c>
      <c r="CD539">
        <v>43889</v>
      </c>
      <c r="CH539" s="190">
        <v>43895</v>
      </c>
      <c r="CJ539" t="s">
        <v>6636</v>
      </c>
      <c r="CR539" s="190">
        <v>43923</v>
      </c>
      <c r="CS539" s="190"/>
      <c r="CT539" t="s">
        <v>764</v>
      </c>
      <c r="CU539" s="190">
        <v>43892</v>
      </c>
      <c r="CW539" s="190">
        <v>43892</v>
      </c>
      <c r="CX539" s="190">
        <v>43889</v>
      </c>
      <c r="CY539" t="s">
        <v>595</v>
      </c>
      <c r="CZ539">
        <v>43878</v>
      </c>
      <c r="DB539">
        <v>43879</v>
      </c>
      <c r="DC539">
        <v>43880</v>
      </c>
      <c r="DI539" t="str">
        <f t="shared" si="7"/>
        <v>Y</v>
      </c>
      <c r="DJ539" t="str">
        <f>_xlfn.IFNA(VLOOKUP(C539,'Order Lookup'!A:C,3,FALSE),"Other")</f>
        <v>ORDER</v>
      </c>
    </row>
    <row r="540" spans="1:114" x14ac:dyDescent="0.35">
      <c r="A540" t="s">
        <v>2239</v>
      </c>
      <c r="B540">
        <v>1902711203</v>
      </c>
      <c r="C540" t="s">
        <v>495</v>
      </c>
      <c r="D540" t="s">
        <v>568</v>
      </c>
      <c r="E540" t="s">
        <v>7163</v>
      </c>
      <c r="F540" t="s">
        <v>2221</v>
      </c>
      <c r="G540" s="190">
        <v>43896</v>
      </c>
      <c r="J540" t="s">
        <v>7164</v>
      </c>
      <c r="K540" t="s">
        <v>227</v>
      </c>
      <c r="L540" t="s">
        <v>5042</v>
      </c>
      <c r="M540" t="s">
        <v>281</v>
      </c>
      <c r="N540" t="s">
        <v>227</v>
      </c>
      <c r="O540" t="s">
        <v>5053</v>
      </c>
      <c r="T540">
        <v>0</v>
      </c>
      <c r="U540">
        <v>0</v>
      </c>
      <c r="V540">
        <v>0</v>
      </c>
      <c r="W540">
        <v>0.06</v>
      </c>
      <c r="X540">
        <v>0.06</v>
      </c>
      <c r="Y540">
        <v>0</v>
      </c>
      <c r="AA540">
        <v>0</v>
      </c>
      <c r="AB540">
        <v>0</v>
      </c>
      <c r="AC540">
        <v>0</v>
      </c>
      <c r="AF540">
        <v>0</v>
      </c>
      <c r="AG540">
        <v>0</v>
      </c>
      <c r="AI540">
        <v>0</v>
      </c>
      <c r="AK540">
        <v>0</v>
      </c>
      <c r="AQ540" t="s">
        <v>581</v>
      </c>
      <c r="AV540" t="s">
        <v>553</v>
      </c>
      <c r="BF540" t="s">
        <v>573</v>
      </c>
      <c r="BG540">
        <v>43896</v>
      </c>
      <c r="BH540">
        <v>43896</v>
      </c>
      <c r="BI540">
        <v>43896</v>
      </c>
      <c r="BJ540">
        <v>43896</v>
      </c>
      <c r="BV540" s="190">
        <v>43899</v>
      </c>
      <c r="BX540" s="190">
        <v>43899</v>
      </c>
      <c r="BY540" s="190">
        <v>43899</v>
      </c>
      <c r="CH540">
        <v>43902</v>
      </c>
      <c r="CJ540" t="s">
        <v>570</v>
      </c>
      <c r="CR540" s="190">
        <v>43917</v>
      </c>
      <c r="CT540" t="s">
        <v>573</v>
      </c>
      <c r="CU540" s="190">
        <v>43896</v>
      </c>
      <c r="CW540" s="190">
        <v>43896</v>
      </c>
      <c r="CX540" s="190">
        <v>43896</v>
      </c>
      <c r="CY540" t="s">
        <v>528</v>
      </c>
      <c r="DI540" t="str">
        <f t="shared" si="7"/>
        <v>Y</v>
      </c>
      <c r="DJ540" t="str">
        <f>_xlfn.IFNA(VLOOKUP(C540,'Order Lookup'!A:C,3,FALSE),"Other")</f>
        <v>ENPARTS</v>
      </c>
    </row>
    <row r="541" spans="1:114" x14ac:dyDescent="0.35">
      <c r="A541" t="s">
        <v>2234</v>
      </c>
      <c r="B541">
        <v>1902641502</v>
      </c>
      <c r="C541" t="s">
        <v>520</v>
      </c>
      <c r="D541" t="s">
        <v>6718</v>
      </c>
      <c r="E541" t="s">
        <v>7160</v>
      </c>
      <c r="F541" t="s">
        <v>2221</v>
      </c>
      <c r="G541" s="190">
        <v>43907</v>
      </c>
      <c r="J541">
        <v>19.178000999999998</v>
      </c>
      <c r="K541" t="s">
        <v>281</v>
      </c>
      <c r="L541" t="s">
        <v>281</v>
      </c>
      <c r="M541" t="s">
        <v>281</v>
      </c>
      <c r="N541" t="s">
        <v>227</v>
      </c>
      <c r="O541" t="s">
        <v>5053</v>
      </c>
      <c r="P541" t="s">
        <v>2226</v>
      </c>
      <c r="T541">
        <v>37.31</v>
      </c>
      <c r="U541">
        <v>0</v>
      </c>
      <c r="V541">
        <v>0.01</v>
      </c>
      <c r="W541">
        <v>0.01</v>
      </c>
      <c r="X541">
        <v>0.01</v>
      </c>
      <c r="Y541">
        <v>0</v>
      </c>
      <c r="AA541">
        <v>0</v>
      </c>
      <c r="AB541">
        <v>0</v>
      </c>
      <c r="AC541">
        <v>0</v>
      </c>
      <c r="AF541">
        <v>0</v>
      </c>
      <c r="AG541">
        <v>13.54</v>
      </c>
      <c r="AH541">
        <v>36.290999999999997</v>
      </c>
      <c r="AI541">
        <v>0</v>
      </c>
      <c r="AK541">
        <v>0</v>
      </c>
      <c r="AQ541" t="s">
        <v>542</v>
      </c>
      <c r="AV541" t="s">
        <v>560</v>
      </c>
      <c r="BK541" t="s">
        <v>534</v>
      </c>
      <c r="BL541">
        <v>43907</v>
      </c>
      <c r="BM541">
        <v>43907</v>
      </c>
      <c r="BN541">
        <v>43907</v>
      </c>
      <c r="BO541">
        <v>43907</v>
      </c>
      <c r="BU541" t="s">
        <v>490</v>
      </c>
      <c r="BV541" s="190">
        <v>43907</v>
      </c>
      <c r="BX541" s="190">
        <v>43907</v>
      </c>
      <c r="BY541" s="190">
        <v>43907</v>
      </c>
      <c r="CJ541" t="s">
        <v>680</v>
      </c>
      <c r="CR541" s="190">
        <v>43922</v>
      </c>
      <c r="CS541" s="190"/>
      <c r="CT541" t="s">
        <v>534</v>
      </c>
      <c r="CU541" s="190">
        <v>43907</v>
      </c>
      <c r="CW541" s="190">
        <v>43907</v>
      </c>
      <c r="CX541" s="190">
        <v>43907</v>
      </c>
      <c r="CY541" t="s">
        <v>595</v>
      </c>
      <c r="DI541" t="str">
        <f t="shared" si="7"/>
        <v>Y</v>
      </c>
      <c r="DJ541" t="str">
        <f>_xlfn.IFNA(VLOOKUP(C541,'Order Lookup'!A:C,3,FALSE),"Other")</f>
        <v>Other</v>
      </c>
    </row>
    <row r="542" spans="1:114" x14ac:dyDescent="0.35">
      <c r="A542" t="s">
        <v>2275</v>
      </c>
      <c r="B542">
        <v>1901820808</v>
      </c>
      <c r="C542" t="s">
        <v>529</v>
      </c>
      <c r="D542" t="s">
        <v>525</v>
      </c>
      <c r="E542" t="s">
        <v>7175</v>
      </c>
      <c r="F542" t="s">
        <v>2221</v>
      </c>
      <c r="G542" s="190">
        <v>43894</v>
      </c>
      <c r="H542" s="190"/>
      <c r="J542">
        <v>18198</v>
      </c>
      <c r="K542" t="s">
        <v>227</v>
      </c>
      <c r="L542" t="s">
        <v>338</v>
      </c>
      <c r="M542" t="s">
        <v>338</v>
      </c>
      <c r="N542" t="s">
        <v>227</v>
      </c>
      <c r="O542" t="s">
        <v>5055</v>
      </c>
      <c r="Q542" s="190"/>
      <c r="R542" s="190"/>
      <c r="T542">
        <v>0</v>
      </c>
      <c r="U542">
        <v>0</v>
      </c>
      <c r="V542">
        <v>0</v>
      </c>
      <c r="W542">
        <v>0.01</v>
      </c>
      <c r="X542">
        <v>0.01</v>
      </c>
      <c r="Y542">
        <v>0</v>
      </c>
      <c r="AA542">
        <v>0</v>
      </c>
      <c r="AB542">
        <v>0</v>
      </c>
      <c r="AC542">
        <v>0</v>
      </c>
      <c r="AF542">
        <v>0</v>
      </c>
      <c r="AG542">
        <v>0</v>
      </c>
      <c r="AI542">
        <v>-20.59</v>
      </c>
      <c r="AK542">
        <v>0</v>
      </c>
      <c r="AQ542" t="s">
        <v>592</v>
      </c>
      <c r="AV542" t="s">
        <v>650</v>
      </c>
      <c r="BU542" t="s">
        <v>490</v>
      </c>
      <c r="BV542" s="190">
        <v>43894</v>
      </c>
      <c r="BX542" s="190">
        <v>43894</v>
      </c>
      <c r="BY542" s="190">
        <v>43894</v>
      </c>
      <c r="CH542" s="190"/>
      <c r="CJ542" t="s">
        <v>650</v>
      </c>
      <c r="CR542" s="190">
        <v>43899</v>
      </c>
      <c r="CS542">
        <v>43899</v>
      </c>
      <c r="CT542" t="s">
        <v>702</v>
      </c>
      <c r="CU542" s="190">
        <v>43894</v>
      </c>
      <c r="CW542" s="190">
        <v>43894</v>
      </c>
      <c r="CX542" s="190">
        <v>43894</v>
      </c>
      <c r="CY542" t="s">
        <v>624</v>
      </c>
      <c r="DI542" t="str">
        <f t="shared" si="7"/>
        <v>Y</v>
      </c>
      <c r="DJ542" t="str">
        <f>_xlfn.IFNA(VLOOKUP(C542,'Order Lookup'!A:C,3,FALSE),"Other")</f>
        <v>Other</v>
      </c>
    </row>
    <row r="543" spans="1:114" x14ac:dyDescent="0.35">
      <c r="A543" t="s">
        <v>2239</v>
      </c>
      <c r="B543">
        <v>1901727011</v>
      </c>
      <c r="C543" t="s">
        <v>495</v>
      </c>
      <c r="D543" t="s">
        <v>7129</v>
      </c>
      <c r="E543" t="s">
        <v>7130</v>
      </c>
      <c r="F543" t="s">
        <v>2221</v>
      </c>
      <c r="G543" s="190">
        <v>43910</v>
      </c>
      <c r="H543" s="190"/>
      <c r="K543" t="s">
        <v>227</v>
      </c>
      <c r="L543" t="s">
        <v>5042</v>
      </c>
      <c r="M543" t="s">
        <v>338</v>
      </c>
      <c r="N543" t="s">
        <v>227</v>
      </c>
      <c r="O543" t="s">
        <v>5699</v>
      </c>
      <c r="Q543" s="190"/>
      <c r="R543" s="190"/>
      <c r="T543">
        <v>3780.91</v>
      </c>
      <c r="U543">
        <v>3780.91</v>
      </c>
      <c r="V543">
        <v>0.12</v>
      </c>
      <c r="W543">
        <v>0.12</v>
      </c>
      <c r="X543">
        <v>0.12</v>
      </c>
      <c r="Y543">
        <v>0</v>
      </c>
      <c r="AA543">
        <v>0</v>
      </c>
      <c r="AB543">
        <v>0</v>
      </c>
      <c r="AC543">
        <v>0</v>
      </c>
      <c r="AD543">
        <v>345</v>
      </c>
      <c r="AE543">
        <v>110</v>
      </c>
      <c r="AF543">
        <v>0</v>
      </c>
      <c r="AG543">
        <v>332.91</v>
      </c>
      <c r="AH543">
        <v>8.8049999999999997</v>
      </c>
      <c r="AI543">
        <v>465.66</v>
      </c>
      <c r="AJ543">
        <v>12.316000000000001</v>
      </c>
      <c r="AK543">
        <v>0</v>
      </c>
      <c r="AQ543" t="s">
        <v>1298</v>
      </c>
      <c r="AV543" t="s">
        <v>581</v>
      </c>
      <c r="BK543" t="s">
        <v>498</v>
      </c>
      <c r="BL543">
        <v>43910</v>
      </c>
      <c r="BM543">
        <v>43910</v>
      </c>
      <c r="BN543">
        <v>43910</v>
      </c>
      <c r="BO543">
        <v>43910</v>
      </c>
      <c r="BU543" t="s">
        <v>490</v>
      </c>
      <c r="BV543" s="190">
        <v>43910</v>
      </c>
      <c r="BX543" s="190">
        <v>43910</v>
      </c>
      <c r="BY543" s="190">
        <v>43910</v>
      </c>
      <c r="CH543" s="190">
        <v>43915</v>
      </c>
      <c r="CJ543" t="s">
        <v>650</v>
      </c>
      <c r="CR543" s="190">
        <v>43914</v>
      </c>
      <c r="CS543">
        <v>43914</v>
      </c>
      <c r="CT543" t="s">
        <v>498</v>
      </c>
      <c r="CU543" s="190">
        <v>43910</v>
      </c>
      <c r="CW543" s="190">
        <v>43910</v>
      </c>
      <c r="CX543" s="190">
        <v>43910</v>
      </c>
      <c r="CY543" t="s">
        <v>528</v>
      </c>
      <c r="DI543" t="str">
        <f t="shared" si="7"/>
        <v>Y</v>
      </c>
      <c r="DJ543" t="str">
        <f>_xlfn.IFNA(VLOOKUP(C543,'Order Lookup'!A:C,3,FALSE),"Other")</f>
        <v>ENPARTS</v>
      </c>
    </row>
    <row r="544" spans="1:114" x14ac:dyDescent="0.35">
      <c r="A544" t="s">
        <v>2230</v>
      </c>
      <c r="B544">
        <v>1902373701</v>
      </c>
      <c r="C544" t="s">
        <v>1179</v>
      </c>
      <c r="D544" t="s">
        <v>7176</v>
      </c>
      <c r="E544" t="s">
        <v>7177</v>
      </c>
      <c r="F544" t="s">
        <v>2221</v>
      </c>
      <c r="G544" s="190">
        <v>43769</v>
      </c>
      <c r="H544" s="190">
        <v>43928</v>
      </c>
      <c r="M544" t="s">
        <v>5098</v>
      </c>
      <c r="N544" t="s">
        <v>227</v>
      </c>
      <c r="O544" t="s">
        <v>5099</v>
      </c>
      <c r="Q544" s="190">
        <v>43910</v>
      </c>
      <c r="R544" s="190">
        <v>43913</v>
      </c>
      <c r="T544">
        <v>183033</v>
      </c>
      <c r="U544">
        <v>0</v>
      </c>
      <c r="V544">
        <v>29.19</v>
      </c>
      <c r="W544">
        <v>32.81</v>
      </c>
      <c r="X544">
        <v>32.81</v>
      </c>
      <c r="Y544">
        <v>360</v>
      </c>
      <c r="Z544">
        <v>360</v>
      </c>
      <c r="AA544">
        <v>390.75</v>
      </c>
      <c r="AB544">
        <v>36.5</v>
      </c>
      <c r="AC544">
        <v>427.25</v>
      </c>
      <c r="AD544">
        <v>58220</v>
      </c>
      <c r="AE544">
        <v>46960</v>
      </c>
      <c r="AF544">
        <v>0</v>
      </c>
      <c r="AG544">
        <v>55266</v>
      </c>
      <c r="AH544">
        <v>30.195</v>
      </c>
      <c r="AI544">
        <v>0</v>
      </c>
      <c r="AK544">
        <v>34.700000000000003</v>
      </c>
      <c r="BF544" t="s">
        <v>1666</v>
      </c>
      <c r="BG544">
        <v>43858</v>
      </c>
      <c r="BH544">
        <v>43858</v>
      </c>
      <c r="BI544">
        <v>43913</v>
      </c>
      <c r="BJ544">
        <v>43913</v>
      </c>
      <c r="BK544" t="s">
        <v>2279</v>
      </c>
      <c r="BL544">
        <v>43858</v>
      </c>
      <c r="BM544">
        <v>43858</v>
      </c>
      <c r="BN544">
        <v>43913</v>
      </c>
      <c r="BO544">
        <v>43913</v>
      </c>
      <c r="BU544" t="s">
        <v>490</v>
      </c>
      <c r="BV544" s="190">
        <v>43914</v>
      </c>
      <c r="BX544" s="190">
        <v>43914</v>
      </c>
      <c r="BY544" s="190">
        <v>43913</v>
      </c>
      <c r="CE544" t="s">
        <v>5697</v>
      </c>
      <c r="CH544" s="190">
        <v>43916</v>
      </c>
      <c r="CI544">
        <v>43915</v>
      </c>
      <c r="CR544" s="190">
        <v>43928</v>
      </c>
      <c r="CT544" t="s">
        <v>1666</v>
      </c>
      <c r="CU544" s="190">
        <v>43913</v>
      </c>
      <c r="CW544" s="190">
        <v>43913</v>
      </c>
      <c r="CX544" s="190">
        <v>43913</v>
      </c>
      <c r="DI544" t="str">
        <f t="shared" si="7"/>
        <v>Y</v>
      </c>
      <c r="DJ544" t="str">
        <f>_xlfn.IFNA(VLOOKUP(C544,'Order Lookup'!A:C,3,FALSE),"Other")</f>
        <v>ORDER</v>
      </c>
    </row>
    <row r="545" spans="1:114" x14ac:dyDescent="0.35">
      <c r="A545" t="s">
        <v>2230</v>
      </c>
      <c r="B545">
        <v>1902436603</v>
      </c>
      <c r="C545" t="s">
        <v>620</v>
      </c>
      <c r="D545" t="s">
        <v>1307</v>
      </c>
      <c r="E545" t="s">
        <v>6724</v>
      </c>
      <c r="F545" t="s">
        <v>2224</v>
      </c>
      <c r="G545" s="190">
        <v>43871</v>
      </c>
      <c r="H545" s="190">
        <v>43900</v>
      </c>
      <c r="M545" t="s">
        <v>5098</v>
      </c>
      <c r="N545" t="s">
        <v>227</v>
      </c>
      <c r="O545" t="s">
        <v>5099</v>
      </c>
      <c r="Q545" s="190">
        <v>43886</v>
      </c>
      <c r="R545" s="190">
        <v>43886</v>
      </c>
      <c r="S545">
        <v>43909</v>
      </c>
      <c r="T545">
        <v>119552</v>
      </c>
      <c r="U545">
        <v>119552</v>
      </c>
      <c r="V545">
        <v>29.5</v>
      </c>
      <c r="W545">
        <v>13.96</v>
      </c>
      <c r="X545">
        <v>13.96</v>
      </c>
      <c r="Y545">
        <v>164</v>
      </c>
      <c r="Z545">
        <v>164</v>
      </c>
      <c r="AA545">
        <v>53.5</v>
      </c>
      <c r="AB545">
        <v>0</v>
      </c>
      <c r="AC545">
        <v>53.5</v>
      </c>
      <c r="AF545">
        <v>0</v>
      </c>
      <c r="AG545">
        <v>41687</v>
      </c>
      <c r="AH545">
        <v>34.869</v>
      </c>
      <c r="AI545">
        <v>90603.77</v>
      </c>
      <c r="AJ545">
        <v>75.786000000000001</v>
      </c>
      <c r="AK545">
        <v>38.4</v>
      </c>
      <c r="BF545" t="s">
        <v>2300</v>
      </c>
      <c r="BG545">
        <v>43843</v>
      </c>
      <c r="BH545">
        <v>43864</v>
      </c>
      <c r="BI545">
        <v>43861</v>
      </c>
      <c r="BJ545">
        <v>43875</v>
      </c>
      <c r="BK545" t="s">
        <v>678</v>
      </c>
      <c r="BL545">
        <v>43864</v>
      </c>
      <c r="BM545">
        <v>43878</v>
      </c>
      <c r="BN545">
        <v>43867</v>
      </c>
      <c r="BO545">
        <v>43882</v>
      </c>
      <c r="BU545" t="s">
        <v>490</v>
      </c>
      <c r="BV545" s="190">
        <v>43886</v>
      </c>
      <c r="BX545" s="190">
        <v>43886</v>
      </c>
      <c r="BY545" s="190">
        <v>43886</v>
      </c>
      <c r="CE545" t="s">
        <v>5697</v>
      </c>
      <c r="CH545" s="190">
        <v>43889</v>
      </c>
      <c r="CI545">
        <v>43894</v>
      </c>
      <c r="CR545" s="190">
        <v>43896</v>
      </c>
      <c r="CS545">
        <v>43900</v>
      </c>
      <c r="CT545" t="s">
        <v>2300</v>
      </c>
      <c r="CU545" s="190">
        <v>43885</v>
      </c>
      <c r="CW545" s="190">
        <v>43885</v>
      </c>
      <c r="CX545" s="190">
        <v>43885</v>
      </c>
      <c r="DI545" t="str">
        <f t="shared" si="7"/>
        <v>Y</v>
      </c>
      <c r="DJ545" t="str">
        <f>_xlfn.IFNA(VLOOKUP(C545,'Order Lookup'!A:C,3,FALSE),"Other")</f>
        <v>ORDER</v>
      </c>
    </row>
    <row r="546" spans="1:114" x14ac:dyDescent="0.35">
      <c r="A546" t="s">
        <v>2230</v>
      </c>
      <c r="B546">
        <v>1902373702</v>
      </c>
      <c r="C546" t="s">
        <v>1179</v>
      </c>
      <c r="D546" t="s">
        <v>7176</v>
      </c>
      <c r="E546" t="s">
        <v>7177</v>
      </c>
      <c r="F546" t="s">
        <v>2221</v>
      </c>
      <c r="G546" s="190">
        <v>43906</v>
      </c>
      <c r="H546" s="190">
        <v>43914</v>
      </c>
      <c r="M546" t="s">
        <v>5098</v>
      </c>
      <c r="N546" t="s">
        <v>227</v>
      </c>
      <c r="O546" t="s">
        <v>5099</v>
      </c>
      <c r="Q546" s="190">
        <v>43906</v>
      </c>
      <c r="R546" s="190">
        <v>43907</v>
      </c>
      <c r="T546">
        <v>61116</v>
      </c>
      <c r="U546">
        <v>0</v>
      </c>
      <c r="V546">
        <v>15.26</v>
      </c>
      <c r="W546">
        <v>15.26</v>
      </c>
      <c r="X546">
        <v>15.26</v>
      </c>
      <c r="Y546">
        <v>0</v>
      </c>
      <c r="AA546">
        <v>0</v>
      </c>
      <c r="AB546">
        <v>0</v>
      </c>
      <c r="AC546">
        <v>0</v>
      </c>
      <c r="AF546">
        <v>0</v>
      </c>
      <c r="AG546">
        <v>21768</v>
      </c>
      <c r="AH546">
        <v>35.618000000000002</v>
      </c>
      <c r="AI546">
        <v>0</v>
      </c>
      <c r="AK546">
        <v>34.700000000000003</v>
      </c>
      <c r="BF546" t="s">
        <v>1666</v>
      </c>
      <c r="BG546">
        <v>43903</v>
      </c>
      <c r="BH546">
        <v>43903</v>
      </c>
      <c r="BI546">
        <v>43906</v>
      </c>
      <c r="BJ546">
        <v>43906</v>
      </c>
      <c r="BK546" t="s">
        <v>2279</v>
      </c>
      <c r="BL546">
        <v>43903</v>
      </c>
      <c r="BM546">
        <v>43903</v>
      </c>
      <c r="BN546">
        <v>43906</v>
      </c>
      <c r="BO546">
        <v>43906</v>
      </c>
      <c r="BU546" t="s">
        <v>490</v>
      </c>
      <c r="BV546" s="190">
        <v>43908</v>
      </c>
      <c r="BX546">
        <v>43908</v>
      </c>
      <c r="BY546" s="190">
        <v>43908</v>
      </c>
      <c r="CE546" t="s">
        <v>5697</v>
      </c>
      <c r="CH546" s="190">
        <v>43913</v>
      </c>
      <c r="CI546">
        <v>43909</v>
      </c>
      <c r="CR546" s="190">
        <v>43922</v>
      </c>
      <c r="CT546" t="s">
        <v>1666</v>
      </c>
      <c r="CU546" s="190">
        <v>43906</v>
      </c>
      <c r="CW546" s="190">
        <v>43906</v>
      </c>
      <c r="CX546" s="190">
        <v>43906</v>
      </c>
      <c r="DI546" t="str">
        <f t="shared" si="7"/>
        <v>Y</v>
      </c>
      <c r="DJ546" t="str">
        <f>_xlfn.IFNA(VLOOKUP(C546,'Order Lookup'!A:C,3,FALSE),"Other")</f>
        <v>ORDER</v>
      </c>
    </row>
    <row r="547" spans="1:114" x14ac:dyDescent="0.35">
      <c r="A547" t="s">
        <v>827</v>
      </c>
      <c r="B547">
        <v>1902633601</v>
      </c>
      <c r="C547" t="s">
        <v>1172</v>
      </c>
      <c r="D547" t="s">
        <v>7178</v>
      </c>
      <c r="E547" t="s">
        <v>7179</v>
      </c>
      <c r="F547" t="s">
        <v>2221</v>
      </c>
      <c r="G547" s="190">
        <v>43809</v>
      </c>
      <c r="H547" s="190">
        <v>43915</v>
      </c>
      <c r="K547" t="s">
        <v>4</v>
      </c>
      <c r="L547" t="s">
        <v>4</v>
      </c>
      <c r="M547" t="s">
        <v>361</v>
      </c>
      <c r="N547" t="s">
        <v>227</v>
      </c>
      <c r="O547" t="s">
        <v>5053</v>
      </c>
      <c r="Q547">
        <v>43837</v>
      </c>
      <c r="R547">
        <v>43838</v>
      </c>
      <c r="T547">
        <v>148912</v>
      </c>
      <c r="U547">
        <v>104023.33</v>
      </c>
      <c r="V547">
        <v>40.700000000000003</v>
      </c>
      <c r="W547">
        <v>39.76</v>
      </c>
      <c r="X547">
        <v>39.76</v>
      </c>
      <c r="Y547">
        <v>89</v>
      </c>
      <c r="AA547">
        <v>114.75</v>
      </c>
      <c r="AB547">
        <v>4.5</v>
      </c>
      <c r="AC547">
        <v>119.25</v>
      </c>
      <c r="AD547">
        <v>14249</v>
      </c>
      <c r="AE547">
        <v>8487</v>
      </c>
      <c r="AF547">
        <v>0</v>
      </c>
      <c r="AG547">
        <v>26514</v>
      </c>
      <c r="AH547">
        <v>17.805</v>
      </c>
      <c r="AI547">
        <v>24130.26</v>
      </c>
      <c r="AJ547">
        <v>23.196999999999999</v>
      </c>
      <c r="AK547">
        <v>0</v>
      </c>
      <c r="AQ547" t="s">
        <v>6723</v>
      </c>
      <c r="AR547">
        <v>43851</v>
      </c>
      <c r="AS547">
        <v>43851</v>
      </c>
      <c r="AT547">
        <v>43865</v>
      </c>
      <c r="AU547">
        <v>43864</v>
      </c>
      <c r="AV547" t="s">
        <v>701</v>
      </c>
      <c r="AW547">
        <v>43864</v>
      </c>
      <c r="AY547">
        <v>43864</v>
      </c>
      <c r="AZ547">
        <v>43864</v>
      </c>
      <c r="BA547" t="s">
        <v>6723</v>
      </c>
      <c r="BB547">
        <v>43865</v>
      </c>
      <c r="BC547">
        <v>43865</v>
      </c>
      <c r="BD547">
        <v>43865</v>
      </c>
      <c r="BE547">
        <v>43864</v>
      </c>
      <c r="BF547" t="s">
        <v>1876</v>
      </c>
      <c r="BG547">
        <v>43872</v>
      </c>
      <c r="BH547">
        <v>43872</v>
      </c>
      <c r="BI547">
        <v>43881</v>
      </c>
      <c r="BJ547">
        <v>43880</v>
      </c>
      <c r="BK547" t="s">
        <v>6528</v>
      </c>
      <c r="BL547">
        <v>43882</v>
      </c>
      <c r="BM547">
        <v>43882</v>
      </c>
      <c r="BN547">
        <v>43886</v>
      </c>
      <c r="BO547">
        <v>43886</v>
      </c>
      <c r="BU547" t="s">
        <v>490</v>
      </c>
      <c r="BV547" s="190">
        <v>43886</v>
      </c>
      <c r="BX547" s="190">
        <v>43893</v>
      </c>
      <c r="BY547" s="190">
        <v>43893</v>
      </c>
      <c r="BZ547" t="s">
        <v>1876</v>
      </c>
      <c r="CA547">
        <v>43880</v>
      </c>
      <c r="CB547">
        <v>43880</v>
      </c>
      <c r="CC547">
        <v>43881</v>
      </c>
      <c r="CD547">
        <v>43881</v>
      </c>
      <c r="CH547" s="190">
        <v>43896</v>
      </c>
      <c r="CJ547" t="s">
        <v>902</v>
      </c>
      <c r="CM547">
        <v>43864</v>
      </c>
      <c r="CN547">
        <v>43864</v>
      </c>
      <c r="CR547" s="190">
        <v>43914</v>
      </c>
      <c r="CS547" s="190">
        <v>43915</v>
      </c>
      <c r="CT547" t="s">
        <v>1876</v>
      </c>
      <c r="CU547" s="190">
        <v>43892</v>
      </c>
      <c r="CW547" s="190">
        <v>43892</v>
      </c>
      <c r="CX547" s="190">
        <v>43892</v>
      </c>
      <c r="CY547" t="s">
        <v>754</v>
      </c>
      <c r="CZ547">
        <v>43812</v>
      </c>
      <c r="DA547">
        <v>43812</v>
      </c>
      <c r="DB547">
        <v>43837</v>
      </c>
      <c r="DC547">
        <v>43836</v>
      </c>
      <c r="DI547" t="str">
        <f t="shared" si="7"/>
        <v>Y</v>
      </c>
      <c r="DJ547" t="str">
        <f>_xlfn.IFNA(VLOOKUP(C547,'Order Lookup'!A:C,3,FALSE),"Other")</f>
        <v>ORDER</v>
      </c>
    </row>
    <row r="548" spans="1:114" x14ac:dyDescent="0.35">
      <c r="A548" t="s">
        <v>2239</v>
      </c>
      <c r="B548">
        <v>1900859906</v>
      </c>
      <c r="C548" t="s">
        <v>495</v>
      </c>
      <c r="D548" t="s">
        <v>626</v>
      </c>
      <c r="E548" t="s">
        <v>7180</v>
      </c>
      <c r="F548" t="s">
        <v>2221</v>
      </c>
      <c r="G548" s="190">
        <v>43893</v>
      </c>
      <c r="H548" s="190"/>
      <c r="J548" t="s">
        <v>7181</v>
      </c>
      <c r="K548" t="s">
        <v>281</v>
      </c>
      <c r="L548" t="s">
        <v>5071</v>
      </c>
      <c r="M548" t="s">
        <v>1257</v>
      </c>
      <c r="N548" t="s">
        <v>227</v>
      </c>
      <c r="O548" t="s">
        <v>5050</v>
      </c>
      <c r="T548">
        <v>171.5</v>
      </c>
      <c r="U548">
        <v>171.5</v>
      </c>
      <c r="V548">
        <v>7.0000000000000007E-2</v>
      </c>
      <c r="W548">
        <v>7.0000000000000007E-2</v>
      </c>
      <c r="X548">
        <v>7.0000000000000007E-2</v>
      </c>
      <c r="Y548">
        <v>0</v>
      </c>
      <c r="AA548">
        <v>0</v>
      </c>
      <c r="AB548">
        <v>0</v>
      </c>
      <c r="AC548">
        <v>0</v>
      </c>
      <c r="AF548">
        <v>0</v>
      </c>
      <c r="AG548">
        <v>61.5</v>
      </c>
      <c r="AH548">
        <v>35.86</v>
      </c>
      <c r="AI548">
        <v>40.57</v>
      </c>
      <c r="AJ548">
        <v>23.655999999999999</v>
      </c>
      <c r="AK548">
        <v>0</v>
      </c>
      <c r="AQ548" t="s">
        <v>654</v>
      </c>
      <c r="AV548" t="s">
        <v>665</v>
      </c>
      <c r="BF548" t="s">
        <v>498</v>
      </c>
      <c r="BG548">
        <v>43893</v>
      </c>
      <c r="BH548">
        <v>43893</v>
      </c>
      <c r="BI548">
        <v>43893</v>
      </c>
      <c r="BJ548">
        <v>43893</v>
      </c>
      <c r="BU548" t="s">
        <v>490</v>
      </c>
      <c r="BV548" s="190">
        <v>43894</v>
      </c>
      <c r="BX548" s="190">
        <v>43894</v>
      </c>
      <c r="BY548" s="190">
        <v>43894</v>
      </c>
      <c r="CH548" s="190"/>
      <c r="CJ548" t="s">
        <v>665</v>
      </c>
      <c r="CR548" s="190">
        <v>43900</v>
      </c>
      <c r="CS548">
        <v>43901</v>
      </c>
      <c r="CT548" t="s">
        <v>498</v>
      </c>
      <c r="CU548" s="190">
        <v>43893</v>
      </c>
      <c r="CW548" s="190">
        <v>43893</v>
      </c>
      <c r="CX548" s="190">
        <v>43893</v>
      </c>
      <c r="CY548" t="s">
        <v>684</v>
      </c>
      <c r="DI548" t="str">
        <f t="shared" si="7"/>
        <v>Y</v>
      </c>
      <c r="DJ548" t="str">
        <f>_xlfn.IFNA(VLOOKUP(C548,'Order Lookup'!A:C,3,FALSE),"Other")</f>
        <v>ENPARTS</v>
      </c>
    </row>
    <row r="549" spans="1:114" x14ac:dyDescent="0.35">
      <c r="A549" t="s">
        <v>6725</v>
      </c>
      <c r="B549">
        <v>1902695402</v>
      </c>
      <c r="C549" t="s">
        <v>1174</v>
      </c>
      <c r="D549" t="s">
        <v>6726</v>
      </c>
      <c r="E549" t="s">
        <v>6727</v>
      </c>
      <c r="F549" t="s">
        <v>2221</v>
      </c>
      <c r="G549" s="190">
        <v>43844</v>
      </c>
      <c r="H549" s="190">
        <v>43896</v>
      </c>
      <c r="J549" t="s">
        <v>6728</v>
      </c>
      <c r="L549" t="s">
        <v>5042</v>
      </c>
      <c r="M549" t="s">
        <v>338</v>
      </c>
      <c r="N549" t="s">
        <v>795</v>
      </c>
      <c r="O549" t="s">
        <v>5699</v>
      </c>
      <c r="Q549">
        <v>43850</v>
      </c>
      <c r="R549">
        <v>43851</v>
      </c>
      <c r="T549">
        <v>93372.45</v>
      </c>
      <c r="U549">
        <v>0</v>
      </c>
      <c r="V549">
        <v>48.66</v>
      </c>
      <c r="W549">
        <v>52.76</v>
      </c>
      <c r="X549">
        <v>52.76</v>
      </c>
      <c r="Y549">
        <v>0</v>
      </c>
      <c r="AA549">
        <v>0</v>
      </c>
      <c r="AB549">
        <v>0</v>
      </c>
      <c r="AC549">
        <v>0</v>
      </c>
      <c r="AF549">
        <v>0</v>
      </c>
      <c r="AG549">
        <v>26705.45</v>
      </c>
      <c r="AH549">
        <v>28.600999999999999</v>
      </c>
      <c r="AI549">
        <v>19001.18</v>
      </c>
      <c r="AK549">
        <v>0</v>
      </c>
      <c r="AQ549" t="s">
        <v>553</v>
      </c>
      <c r="AR549">
        <v>43840</v>
      </c>
      <c r="AS549">
        <v>43840</v>
      </c>
      <c r="AT549">
        <v>43847</v>
      </c>
      <c r="AV549" t="s">
        <v>556</v>
      </c>
      <c r="BF549" t="s">
        <v>5909</v>
      </c>
      <c r="BG549">
        <v>43854</v>
      </c>
      <c r="BH549">
        <v>43859</v>
      </c>
      <c r="BI549">
        <v>43910</v>
      </c>
      <c r="BJ549">
        <v>43902</v>
      </c>
      <c r="BK549" t="s">
        <v>1777</v>
      </c>
      <c r="BL549">
        <v>43886</v>
      </c>
      <c r="BM549">
        <v>43886</v>
      </c>
      <c r="BN549">
        <v>43880</v>
      </c>
      <c r="BO549">
        <v>43885</v>
      </c>
      <c r="BU549" t="s">
        <v>490</v>
      </c>
      <c r="BV549">
        <v>43881</v>
      </c>
      <c r="BX549">
        <v>43886</v>
      </c>
      <c r="BY549" s="190">
        <v>43886</v>
      </c>
      <c r="BZ549" t="s">
        <v>1777</v>
      </c>
      <c r="CA549">
        <v>43892</v>
      </c>
      <c r="CB549">
        <v>43892</v>
      </c>
      <c r="CC549">
        <v>43910</v>
      </c>
      <c r="CD549">
        <v>43903</v>
      </c>
      <c r="CH549" s="190">
        <v>43889</v>
      </c>
      <c r="CR549" s="190">
        <v>43893</v>
      </c>
      <c r="CS549">
        <v>43893</v>
      </c>
      <c r="CT549" t="s">
        <v>5909</v>
      </c>
      <c r="CU549" s="190">
        <v>43880</v>
      </c>
      <c r="CW549" s="190">
        <v>43880</v>
      </c>
      <c r="CX549" s="190">
        <v>43886</v>
      </c>
      <c r="DI549" t="str">
        <f t="shared" si="7"/>
        <v>N</v>
      </c>
      <c r="DJ549" t="str">
        <f>_xlfn.IFNA(VLOOKUP(C549,'Order Lookup'!A:C,3,FALSE),"Other")</f>
        <v>ORDER</v>
      </c>
    </row>
    <row r="550" spans="1:114" x14ac:dyDescent="0.35">
      <c r="A550" t="s">
        <v>6725</v>
      </c>
      <c r="B550">
        <v>1902695412</v>
      </c>
      <c r="C550" t="s">
        <v>1174</v>
      </c>
      <c r="D550" t="s">
        <v>6726</v>
      </c>
      <c r="E550" t="s">
        <v>6727</v>
      </c>
      <c r="F550" t="s">
        <v>2221</v>
      </c>
      <c r="G550" s="190">
        <v>43844</v>
      </c>
      <c r="H550" s="190">
        <v>43910</v>
      </c>
      <c r="J550" t="s">
        <v>6728</v>
      </c>
      <c r="L550" t="s">
        <v>5042</v>
      </c>
      <c r="M550" t="s">
        <v>338</v>
      </c>
      <c r="N550" t="s">
        <v>795</v>
      </c>
      <c r="O550" t="s">
        <v>5699</v>
      </c>
      <c r="Q550">
        <v>43850</v>
      </c>
      <c r="R550">
        <v>43851</v>
      </c>
      <c r="T550">
        <v>432957.2</v>
      </c>
      <c r="U550">
        <v>0</v>
      </c>
      <c r="V550">
        <v>59.3</v>
      </c>
      <c r="W550">
        <v>62.19</v>
      </c>
      <c r="X550">
        <v>62.19</v>
      </c>
      <c r="Y550">
        <v>0</v>
      </c>
      <c r="AA550">
        <v>0</v>
      </c>
      <c r="AB550">
        <v>0</v>
      </c>
      <c r="AC550">
        <v>0</v>
      </c>
      <c r="AF550">
        <v>0</v>
      </c>
      <c r="AG550">
        <v>123828.2</v>
      </c>
      <c r="AH550">
        <v>28.600999999999999</v>
      </c>
      <c r="AI550">
        <v>326827.65000000002</v>
      </c>
      <c r="AK550">
        <v>0</v>
      </c>
      <c r="AQ550" t="s">
        <v>553</v>
      </c>
      <c r="AV550" t="s">
        <v>556</v>
      </c>
      <c r="BF550" t="s">
        <v>5909</v>
      </c>
      <c r="BG550">
        <v>43854</v>
      </c>
      <c r="BH550">
        <v>43887</v>
      </c>
      <c r="BI550">
        <v>43895</v>
      </c>
      <c r="BJ550">
        <v>43895</v>
      </c>
      <c r="BK550" t="s">
        <v>5909</v>
      </c>
      <c r="BL550">
        <v>43878</v>
      </c>
      <c r="BM550">
        <v>43893</v>
      </c>
      <c r="BN550">
        <v>43895</v>
      </c>
      <c r="BO550">
        <v>43895</v>
      </c>
      <c r="BU550" t="s">
        <v>490</v>
      </c>
      <c r="BX550">
        <v>43896</v>
      </c>
      <c r="BY550">
        <v>43896</v>
      </c>
      <c r="CH550">
        <v>43901</v>
      </c>
      <c r="CR550">
        <v>43910</v>
      </c>
      <c r="CS550">
        <v>43913</v>
      </c>
      <c r="CT550" t="s">
        <v>5909</v>
      </c>
      <c r="CU550" s="190">
        <v>43895</v>
      </c>
      <c r="CW550" s="190">
        <v>43895</v>
      </c>
      <c r="CX550" s="190">
        <v>43895</v>
      </c>
      <c r="DI550" t="str">
        <f t="shared" si="7"/>
        <v>Y</v>
      </c>
      <c r="DJ550" t="str">
        <f>_xlfn.IFNA(VLOOKUP(C550,'Order Lookup'!A:C,3,FALSE),"Other")</f>
        <v>ORDER</v>
      </c>
    </row>
    <row r="551" spans="1:114" x14ac:dyDescent="0.35">
      <c r="A551" t="s">
        <v>6725</v>
      </c>
      <c r="B551">
        <v>1902695404</v>
      </c>
      <c r="C551" t="s">
        <v>1174</v>
      </c>
      <c r="D551" t="s">
        <v>6726</v>
      </c>
      <c r="E551" t="s">
        <v>6727</v>
      </c>
      <c r="F551" t="s">
        <v>2221</v>
      </c>
      <c r="G551" s="190">
        <v>43844</v>
      </c>
      <c r="H551" s="190">
        <v>43903</v>
      </c>
      <c r="J551" t="s">
        <v>6728</v>
      </c>
      <c r="L551" t="s">
        <v>5042</v>
      </c>
      <c r="M551" t="s">
        <v>338</v>
      </c>
      <c r="N551" t="s">
        <v>795</v>
      </c>
      <c r="O551" t="s">
        <v>5699</v>
      </c>
      <c r="Q551">
        <v>43850</v>
      </c>
      <c r="R551">
        <v>43851</v>
      </c>
      <c r="T551">
        <v>7100.9</v>
      </c>
      <c r="U551">
        <v>0</v>
      </c>
      <c r="V551">
        <v>2.54</v>
      </c>
      <c r="W551">
        <v>32.82</v>
      </c>
      <c r="X551">
        <v>32.82</v>
      </c>
      <c r="Y551">
        <v>0</v>
      </c>
      <c r="AA551">
        <v>0</v>
      </c>
      <c r="AB551">
        <v>0</v>
      </c>
      <c r="AC551">
        <v>0</v>
      </c>
      <c r="AF551">
        <v>0</v>
      </c>
      <c r="AG551">
        <v>2030.9</v>
      </c>
      <c r="AH551">
        <v>28.600999999999999</v>
      </c>
      <c r="AI551">
        <v>-34606.6</v>
      </c>
      <c r="AK551">
        <v>0</v>
      </c>
      <c r="AQ551" t="s">
        <v>553</v>
      </c>
      <c r="AV551" t="s">
        <v>556</v>
      </c>
      <c r="BF551" t="s">
        <v>5909</v>
      </c>
      <c r="BG551" s="190">
        <v>43854</v>
      </c>
      <c r="BH551">
        <v>43865</v>
      </c>
      <c r="BI551" s="190">
        <v>43888</v>
      </c>
      <c r="BJ551">
        <v>43888</v>
      </c>
      <c r="BK551" t="s">
        <v>5909</v>
      </c>
      <c r="BL551" s="190">
        <v>43879</v>
      </c>
      <c r="BM551">
        <v>43885</v>
      </c>
      <c r="BN551" s="190">
        <v>43888</v>
      </c>
      <c r="BO551">
        <v>43888</v>
      </c>
      <c r="BU551" t="s">
        <v>490</v>
      </c>
      <c r="BV551" s="190">
        <v>43889</v>
      </c>
      <c r="BX551" s="190">
        <v>43889</v>
      </c>
      <c r="BY551" s="190">
        <v>43889</v>
      </c>
      <c r="BZ551" t="s">
        <v>5909</v>
      </c>
      <c r="CA551">
        <v>43878</v>
      </c>
      <c r="CB551">
        <v>43885</v>
      </c>
      <c r="CC551">
        <v>43888</v>
      </c>
      <c r="CD551">
        <v>43888</v>
      </c>
      <c r="CH551" s="190">
        <v>43894</v>
      </c>
      <c r="CR551" s="190">
        <v>43903</v>
      </c>
      <c r="CS551" s="190">
        <v>43903</v>
      </c>
      <c r="CT551" t="s">
        <v>5909</v>
      </c>
      <c r="CU551" s="190">
        <v>43888</v>
      </c>
      <c r="CW551" s="190">
        <v>43888</v>
      </c>
      <c r="CX551" s="190">
        <v>43888</v>
      </c>
      <c r="DI551" t="str">
        <f t="shared" si="7"/>
        <v>Y</v>
      </c>
      <c r="DJ551" t="str">
        <f>_xlfn.IFNA(VLOOKUP(C551,'Order Lookup'!A:C,3,FALSE),"Other")</f>
        <v>ORDER</v>
      </c>
    </row>
    <row r="552" spans="1:114" x14ac:dyDescent="0.35">
      <c r="A552" t="s">
        <v>6725</v>
      </c>
      <c r="B552">
        <v>1902695405</v>
      </c>
      <c r="C552" t="s">
        <v>1174</v>
      </c>
      <c r="D552" t="s">
        <v>6726</v>
      </c>
      <c r="E552" t="s">
        <v>6727</v>
      </c>
      <c r="F552" t="s">
        <v>2221</v>
      </c>
      <c r="G552" s="190">
        <v>43844</v>
      </c>
      <c r="H552" s="190">
        <v>43903</v>
      </c>
      <c r="J552" t="s">
        <v>6728</v>
      </c>
      <c r="L552" t="s">
        <v>5042</v>
      </c>
      <c r="M552" t="s">
        <v>338</v>
      </c>
      <c r="N552" t="s">
        <v>795</v>
      </c>
      <c r="O552" t="s">
        <v>5699</v>
      </c>
      <c r="Q552">
        <v>43850</v>
      </c>
      <c r="R552">
        <v>43851</v>
      </c>
      <c r="T552">
        <v>93372.45</v>
      </c>
      <c r="U552">
        <v>0</v>
      </c>
      <c r="V552">
        <v>48.66</v>
      </c>
      <c r="W552">
        <v>44.8</v>
      </c>
      <c r="X552">
        <v>44.8</v>
      </c>
      <c r="Y552">
        <v>0</v>
      </c>
      <c r="AA552">
        <v>0</v>
      </c>
      <c r="AB552">
        <v>0</v>
      </c>
      <c r="AC552">
        <v>0</v>
      </c>
      <c r="AF552">
        <v>0</v>
      </c>
      <c r="AG552">
        <v>26705.45</v>
      </c>
      <c r="AH552">
        <v>28.600999999999999</v>
      </c>
      <c r="AI552">
        <v>30683.22</v>
      </c>
      <c r="AK552">
        <v>0</v>
      </c>
      <c r="AQ552" t="s">
        <v>553</v>
      </c>
      <c r="AV552" t="s">
        <v>556</v>
      </c>
      <c r="BF552" t="s">
        <v>5909</v>
      </c>
      <c r="BG552">
        <v>43854</v>
      </c>
      <c r="BI552">
        <v>43888</v>
      </c>
      <c r="BK552" t="s">
        <v>5909</v>
      </c>
      <c r="BN552">
        <v>43888</v>
      </c>
      <c r="BU552" t="s">
        <v>490</v>
      </c>
      <c r="BV552" s="190">
        <v>43889</v>
      </c>
      <c r="BX552" s="190">
        <v>43889</v>
      </c>
      <c r="BY552" s="190">
        <v>43888</v>
      </c>
      <c r="CH552">
        <v>43892</v>
      </c>
      <c r="CR552" s="190">
        <v>43903</v>
      </c>
      <c r="CS552" s="190">
        <v>43903</v>
      </c>
      <c r="CT552" t="s">
        <v>702</v>
      </c>
      <c r="CU552" s="190">
        <v>43888</v>
      </c>
      <c r="CW552" s="190">
        <v>43888</v>
      </c>
      <c r="CX552" s="190">
        <v>43887</v>
      </c>
      <c r="DI552" t="str">
        <f t="shared" si="7"/>
        <v>Y</v>
      </c>
      <c r="DJ552" t="str">
        <f>_xlfn.IFNA(VLOOKUP(C552,'Order Lookup'!A:C,3,FALSE),"Other")</f>
        <v>ORDER</v>
      </c>
    </row>
    <row r="553" spans="1:114" x14ac:dyDescent="0.35">
      <c r="A553" t="s">
        <v>6725</v>
      </c>
      <c r="B553">
        <v>1902695407</v>
      </c>
      <c r="C553" t="s">
        <v>1174</v>
      </c>
      <c r="D553" t="s">
        <v>6726</v>
      </c>
      <c r="E553" t="s">
        <v>6727</v>
      </c>
      <c r="F553" t="s">
        <v>2221</v>
      </c>
      <c r="G553" s="190">
        <v>43844</v>
      </c>
      <c r="H553">
        <v>43910</v>
      </c>
      <c r="J553" t="s">
        <v>6728</v>
      </c>
      <c r="L553" t="s">
        <v>5042</v>
      </c>
      <c r="M553" t="s">
        <v>338</v>
      </c>
      <c r="N553" t="s">
        <v>795</v>
      </c>
      <c r="O553" t="s">
        <v>5699</v>
      </c>
      <c r="Q553">
        <v>43850</v>
      </c>
      <c r="R553">
        <v>43851</v>
      </c>
      <c r="T553">
        <v>93372.45</v>
      </c>
      <c r="U553">
        <v>0</v>
      </c>
      <c r="V553">
        <v>48.66</v>
      </c>
      <c r="W553">
        <v>44.8</v>
      </c>
      <c r="X553">
        <v>44.8</v>
      </c>
      <c r="Y553">
        <v>0</v>
      </c>
      <c r="AA553">
        <v>0</v>
      </c>
      <c r="AB553">
        <v>0</v>
      </c>
      <c r="AC553">
        <v>0</v>
      </c>
      <c r="AF553">
        <v>0</v>
      </c>
      <c r="AG553">
        <v>26705.45</v>
      </c>
      <c r="AH553">
        <v>28.600999999999999</v>
      </c>
      <c r="AI553">
        <v>30669.7</v>
      </c>
      <c r="AK553">
        <v>0</v>
      </c>
      <c r="AQ553" t="s">
        <v>553</v>
      </c>
      <c r="AV553" t="s">
        <v>556</v>
      </c>
      <c r="BF553" t="s">
        <v>5909</v>
      </c>
      <c r="BG553">
        <v>43885</v>
      </c>
      <c r="BH553">
        <v>43885</v>
      </c>
      <c r="BI553">
        <v>43886</v>
      </c>
      <c r="BJ553">
        <v>43886</v>
      </c>
      <c r="BK553" t="s">
        <v>5909</v>
      </c>
      <c r="BL553">
        <v>43886</v>
      </c>
      <c r="BM553">
        <v>43886</v>
      </c>
      <c r="BN553">
        <v>43887</v>
      </c>
      <c r="BO553">
        <v>43887</v>
      </c>
      <c r="BU553" t="s">
        <v>490</v>
      </c>
      <c r="BV553" s="190">
        <v>43896</v>
      </c>
      <c r="BX553" s="190">
        <v>43896</v>
      </c>
      <c r="BY553" s="190">
        <v>43888</v>
      </c>
      <c r="CH553" s="190">
        <v>43892</v>
      </c>
      <c r="CR553" s="190">
        <v>43910</v>
      </c>
      <c r="CS553" s="190">
        <v>43910</v>
      </c>
      <c r="CT553" t="s">
        <v>702</v>
      </c>
      <c r="CU553" s="190">
        <v>43895</v>
      </c>
      <c r="CW553" s="190">
        <v>43895</v>
      </c>
      <c r="CX553" s="190">
        <v>43887</v>
      </c>
      <c r="DI553" t="str">
        <f t="shared" si="7"/>
        <v>Y</v>
      </c>
      <c r="DJ553" t="str">
        <f>_xlfn.IFNA(VLOOKUP(C553,'Order Lookup'!A:C,3,FALSE),"Other")</f>
        <v>ORDER</v>
      </c>
    </row>
    <row r="554" spans="1:114" x14ac:dyDescent="0.35">
      <c r="A554" t="s">
        <v>6725</v>
      </c>
      <c r="B554">
        <v>1902695411</v>
      </c>
      <c r="C554" t="s">
        <v>1174</v>
      </c>
      <c r="D554" t="s">
        <v>6726</v>
      </c>
      <c r="E554" t="s">
        <v>6727</v>
      </c>
      <c r="F554" t="s">
        <v>2221</v>
      </c>
      <c r="G554" s="190">
        <v>43844</v>
      </c>
      <c r="H554">
        <v>43910</v>
      </c>
      <c r="J554" t="s">
        <v>6728</v>
      </c>
      <c r="L554" t="s">
        <v>5042</v>
      </c>
      <c r="M554" t="s">
        <v>338</v>
      </c>
      <c r="N554" t="s">
        <v>795</v>
      </c>
      <c r="O554" t="s">
        <v>5699</v>
      </c>
      <c r="Q554">
        <v>43850</v>
      </c>
      <c r="R554">
        <v>43851</v>
      </c>
      <c r="T554">
        <v>115208.24</v>
      </c>
      <c r="U554">
        <v>0</v>
      </c>
      <c r="V554">
        <v>19.86</v>
      </c>
      <c r="W554">
        <v>25.95</v>
      </c>
      <c r="X554">
        <v>25.95</v>
      </c>
      <c r="Y554">
        <v>0</v>
      </c>
      <c r="AA554">
        <v>0</v>
      </c>
      <c r="AB554">
        <v>0</v>
      </c>
      <c r="AC554">
        <v>0</v>
      </c>
      <c r="AF554">
        <v>0</v>
      </c>
      <c r="AG554">
        <v>32950.239999999998</v>
      </c>
      <c r="AH554">
        <v>28.600999999999999</v>
      </c>
      <c r="AI554">
        <v>-121479.79</v>
      </c>
      <c r="AK554">
        <v>0</v>
      </c>
      <c r="AQ554" t="s">
        <v>553</v>
      </c>
      <c r="AV554" t="s">
        <v>556</v>
      </c>
      <c r="BF554" t="s">
        <v>1777</v>
      </c>
      <c r="BG554">
        <v>43854</v>
      </c>
      <c r="BH554">
        <v>43854</v>
      </c>
      <c r="BI554">
        <v>43885</v>
      </c>
      <c r="BJ554">
        <v>43885</v>
      </c>
      <c r="BK554" t="s">
        <v>5909</v>
      </c>
      <c r="BL554">
        <v>43885</v>
      </c>
      <c r="BM554">
        <v>43885</v>
      </c>
      <c r="BN554">
        <v>43889</v>
      </c>
      <c r="BO554">
        <v>43889</v>
      </c>
      <c r="BP554" t="s">
        <v>2247</v>
      </c>
      <c r="BQ554">
        <v>43892</v>
      </c>
      <c r="BR554">
        <v>43892</v>
      </c>
      <c r="BS554">
        <v>43895</v>
      </c>
      <c r="BT554">
        <v>43895</v>
      </c>
      <c r="BU554" t="s">
        <v>490</v>
      </c>
      <c r="BV554" s="190"/>
      <c r="BX554" s="190">
        <v>43896</v>
      </c>
      <c r="BY554" s="190">
        <v>43896</v>
      </c>
      <c r="CH554" s="190">
        <v>43901</v>
      </c>
      <c r="CR554" s="190">
        <v>43910</v>
      </c>
      <c r="CS554" s="190">
        <v>43910</v>
      </c>
      <c r="CT554" t="s">
        <v>1777</v>
      </c>
      <c r="CU554" s="190">
        <v>43895</v>
      </c>
      <c r="CW554" s="190">
        <v>43895</v>
      </c>
      <c r="CX554" s="190">
        <v>43895</v>
      </c>
      <c r="DI554" t="str">
        <f t="shared" si="7"/>
        <v>Y</v>
      </c>
      <c r="DJ554" t="str">
        <f>_xlfn.IFNA(VLOOKUP(C554,'Order Lookup'!A:C,3,FALSE),"Other")</f>
        <v>ORDER</v>
      </c>
    </row>
    <row r="555" spans="1:114" x14ac:dyDescent="0.35">
      <c r="A555" t="s">
        <v>6725</v>
      </c>
      <c r="B555">
        <v>1902695410</v>
      </c>
      <c r="C555" t="s">
        <v>1174</v>
      </c>
      <c r="D555" t="s">
        <v>6726</v>
      </c>
      <c r="E555" t="s">
        <v>6727</v>
      </c>
      <c r="F555" t="s">
        <v>2221</v>
      </c>
      <c r="G555" s="190">
        <v>43844</v>
      </c>
      <c r="H555" s="190">
        <v>43917</v>
      </c>
      <c r="J555" t="s">
        <v>6728</v>
      </c>
      <c r="L555" t="s">
        <v>5042</v>
      </c>
      <c r="M555" t="s">
        <v>338</v>
      </c>
      <c r="N555" t="s">
        <v>795</v>
      </c>
      <c r="O555" t="s">
        <v>5699</v>
      </c>
      <c r="Q555">
        <v>43850</v>
      </c>
      <c r="R555">
        <v>43851</v>
      </c>
      <c r="T555">
        <v>122818.66</v>
      </c>
      <c r="U555">
        <v>0</v>
      </c>
      <c r="V555">
        <v>56.22</v>
      </c>
      <c r="W555">
        <v>54.99</v>
      </c>
      <c r="X555">
        <v>54.99</v>
      </c>
      <c r="Y555">
        <v>0</v>
      </c>
      <c r="AA555">
        <v>0</v>
      </c>
      <c r="AB555">
        <v>0</v>
      </c>
      <c r="AC555">
        <v>0</v>
      </c>
      <c r="AF555">
        <v>0</v>
      </c>
      <c r="AG555">
        <v>35126.660000000003</v>
      </c>
      <c r="AH555">
        <v>28.6</v>
      </c>
      <c r="AI555">
        <v>324.66000000000003</v>
      </c>
      <c r="AK555">
        <v>0</v>
      </c>
      <c r="AQ555" t="s">
        <v>553</v>
      </c>
      <c r="AV555" t="s">
        <v>556</v>
      </c>
      <c r="BF555" t="s">
        <v>5909</v>
      </c>
      <c r="BG555">
        <v>43854</v>
      </c>
      <c r="BH555">
        <v>43902</v>
      </c>
      <c r="BI555">
        <v>43902</v>
      </c>
      <c r="BJ555">
        <v>43902</v>
      </c>
      <c r="BK555" t="s">
        <v>5909</v>
      </c>
      <c r="BL555">
        <v>43902</v>
      </c>
      <c r="BM555">
        <v>43902</v>
      </c>
      <c r="BN555">
        <v>43902</v>
      </c>
      <c r="BO555">
        <v>43902</v>
      </c>
      <c r="BU555" t="s">
        <v>490</v>
      </c>
      <c r="BV555" s="190">
        <v>43903</v>
      </c>
      <c r="BX555" s="190">
        <v>43903</v>
      </c>
      <c r="BY555" s="190">
        <v>43903</v>
      </c>
      <c r="CH555" s="190">
        <v>43908</v>
      </c>
      <c r="CR555" s="190">
        <v>43917</v>
      </c>
      <c r="CS555" s="190">
        <v>43917</v>
      </c>
      <c r="CT555" t="s">
        <v>660</v>
      </c>
      <c r="CU555" s="190">
        <v>43902</v>
      </c>
      <c r="CW555" s="190">
        <v>43902</v>
      </c>
      <c r="CX555" s="190">
        <v>43902</v>
      </c>
      <c r="DI555" t="str">
        <f t="shared" ref="DI555:DI575" si="8">IF(CX555&gt;CW555,"N","Y")</f>
        <v>Y</v>
      </c>
      <c r="DJ555" t="str">
        <f>_xlfn.IFNA(VLOOKUP(C555,'Order Lookup'!A:C,3,FALSE),"Other")</f>
        <v>ORDER</v>
      </c>
    </row>
    <row r="556" spans="1:114" x14ac:dyDescent="0.35">
      <c r="A556" t="s">
        <v>6725</v>
      </c>
      <c r="B556">
        <v>1902695408</v>
      </c>
      <c r="C556" t="s">
        <v>1174</v>
      </c>
      <c r="D556" t="s">
        <v>6726</v>
      </c>
      <c r="E556" t="s">
        <v>6727</v>
      </c>
      <c r="F556" t="s">
        <v>2221</v>
      </c>
      <c r="G556" s="190">
        <v>43844</v>
      </c>
      <c r="H556" s="190">
        <v>43910</v>
      </c>
      <c r="J556" t="s">
        <v>6728</v>
      </c>
      <c r="L556" t="s">
        <v>5042</v>
      </c>
      <c r="M556" t="s">
        <v>338</v>
      </c>
      <c r="N556" t="s">
        <v>795</v>
      </c>
      <c r="O556" t="s">
        <v>5699</v>
      </c>
      <c r="Q556" s="190">
        <v>43850</v>
      </c>
      <c r="R556" s="190">
        <v>43851</v>
      </c>
      <c r="S556" s="190"/>
      <c r="T556">
        <v>122818.66</v>
      </c>
      <c r="U556">
        <v>0</v>
      </c>
      <c r="V556">
        <v>56.22</v>
      </c>
      <c r="W556">
        <v>42.81</v>
      </c>
      <c r="X556">
        <v>42.81</v>
      </c>
      <c r="Y556">
        <v>0</v>
      </c>
      <c r="AA556">
        <v>0</v>
      </c>
      <c r="AB556">
        <v>0</v>
      </c>
      <c r="AC556">
        <v>0</v>
      </c>
      <c r="AF556">
        <v>0</v>
      </c>
      <c r="AG556">
        <v>35126.660000000003</v>
      </c>
      <c r="AH556">
        <v>28.6</v>
      </c>
      <c r="AI556">
        <v>265.19</v>
      </c>
      <c r="AK556">
        <v>0</v>
      </c>
      <c r="AQ556" t="s">
        <v>553</v>
      </c>
      <c r="AR556" s="190"/>
      <c r="AS556" s="190"/>
      <c r="AT556" s="190"/>
      <c r="AU556" s="190"/>
      <c r="AV556" t="s">
        <v>556</v>
      </c>
      <c r="AW556" s="190"/>
      <c r="AX556" s="190"/>
      <c r="AY556" s="190"/>
      <c r="AZ556" s="190"/>
      <c r="BB556" s="190"/>
      <c r="BC556" s="190"/>
      <c r="BD556" s="190"/>
      <c r="BF556" t="s">
        <v>1777</v>
      </c>
      <c r="BG556" s="190">
        <v>43854</v>
      </c>
      <c r="BH556" s="190">
        <v>43854</v>
      </c>
      <c r="BI556" s="190">
        <v>43892</v>
      </c>
      <c r="BJ556" s="190">
        <v>43892</v>
      </c>
      <c r="BK556" t="s">
        <v>5909</v>
      </c>
      <c r="BL556" s="190">
        <v>43892</v>
      </c>
      <c r="BM556" s="190">
        <v>43892</v>
      </c>
      <c r="BN556" s="190">
        <v>43895</v>
      </c>
      <c r="BO556" s="190">
        <v>43895</v>
      </c>
      <c r="BP556" t="s">
        <v>1777</v>
      </c>
      <c r="BQ556">
        <v>43894</v>
      </c>
      <c r="BR556">
        <v>43894</v>
      </c>
      <c r="BS556">
        <v>43895</v>
      </c>
      <c r="BT556">
        <v>43895</v>
      </c>
      <c r="BU556" t="s">
        <v>490</v>
      </c>
      <c r="BV556" s="190">
        <v>43896</v>
      </c>
      <c r="BX556" s="190">
        <v>43896</v>
      </c>
      <c r="BY556" s="190">
        <v>43896</v>
      </c>
      <c r="CA556" s="190"/>
      <c r="CB556" s="190"/>
      <c r="CC556" s="190"/>
      <c r="CD556" s="190"/>
      <c r="CH556" s="190">
        <v>43901</v>
      </c>
      <c r="CR556" s="190">
        <v>43917</v>
      </c>
      <c r="CS556" s="190">
        <v>43917</v>
      </c>
      <c r="CT556" t="s">
        <v>1777</v>
      </c>
      <c r="CU556" s="190">
        <v>43895</v>
      </c>
      <c r="CW556" s="190">
        <v>43895</v>
      </c>
      <c r="CX556" s="190">
        <v>43895</v>
      </c>
      <c r="CZ556" s="190"/>
      <c r="DA556" s="190"/>
      <c r="DB556" s="190"/>
      <c r="DC556" s="190"/>
      <c r="DI556" t="str">
        <f t="shared" si="8"/>
        <v>Y</v>
      </c>
      <c r="DJ556" t="str">
        <f>_xlfn.IFNA(VLOOKUP(C556,'Order Lookup'!A:C,3,FALSE),"Other")</f>
        <v>ORDER</v>
      </c>
    </row>
    <row r="557" spans="1:114" x14ac:dyDescent="0.35">
      <c r="A557" t="s">
        <v>6725</v>
      </c>
      <c r="B557">
        <v>1902695413</v>
      </c>
      <c r="C557" t="s">
        <v>1174</v>
      </c>
      <c r="D557" t="s">
        <v>6726</v>
      </c>
      <c r="E557" t="s">
        <v>6727</v>
      </c>
      <c r="F557" t="s">
        <v>2221</v>
      </c>
      <c r="G557" s="190">
        <v>43844</v>
      </c>
      <c r="H557" s="190">
        <v>43917</v>
      </c>
      <c r="J557" t="s">
        <v>6728</v>
      </c>
      <c r="L557" t="s">
        <v>5042</v>
      </c>
      <c r="M557" t="s">
        <v>338</v>
      </c>
      <c r="N557" t="s">
        <v>795</v>
      </c>
      <c r="O557" t="s">
        <v>5699</v>
      </c>
      <c r="Q557" s="190">
        <v>43850</v>
      </c>
      <c r="R557" s="190">
        <v>43851</v>
      </c>
      <c r="T557">
        <v>76878.16</v>
      </c>
      <c r="U557">
        <v>0</v>
      </c>
      <c r="V557">
        <v>43.2</v>
      </c>
      <c r="W557">
        <v>48.57</v>
      </c>
      <c r="X557">
        <v>48.57</v>
      </c>
      <c r="Y557">
        <v>0</v>
      </c>
      <c r="AA557">
        <v>0</v>
      </c>
      <c r="AB557">
        <v>0</v>
      </c>
      <c r="AC557">
        <v>0</v>
      </c>
      <c r="AF557">
        <v>0</v>
      </c>
      <c r="AG557">
        <v>21987.16</v>
      </c>
      <c r="AH557">
        <v>28.6</v>
      </c>
      <c r="AI557">
        <v>0</v>
      </c>
      <c r="AK557">
        <v>0</v>
      </c>
      <c r="AQ557" t="s">
        <v>553</v>
      </c>
      <c r="AR557" s="190"/>
      <c r="AS557" s="190"/>
      <c r="AT557" s="190"/>
      <c r="AU557" s="190"/>
      <c r="AV557" t="s">
        <v>556</v>
      </c>
      <c r="AW557" s="190"/>
      <c r="AX557" s="190"/>
      <c r="AY557" s="190"/>
      <c r="AZ557" s="190"/>
      <c r="BB557" s="190"/>
      <c r="BC557" s="190"/>
      <c r="BD557" s="190"/>
      <c r="BE557" s="190"/>
      <c r="BF557" t="s">
        <v>5909</v>
      </c>
      <c r="BG557" s="190">
        <v>43854</v>
      </c>
      <c r="BH557" s="190">
        <v>43864</v>
      </c>
      <c r="BI557" s="190">
        <v>43902</v>
      </c>
      <c r="BJ557" s="190">
        <v>43902</v>
      </c>
      <c r="BK557" t="s">
        <v>5909</v>
      </c>
      <c r="BL557" s="190">
        <v>43892</v>
      </c>
      <c r="BM557" s="190">
        <v>43899</v>
      </c>
      <c r="BN557" s="190">
        <v>43902</v>
      </c>
      <c r="BO557" s="190"/>
      <c r="BU557" t="s">
        <v>490</v>
      </c>
      <c r="BV557">
        <v>43903</v>
      </c>
      <c r="BX557" s="190">
        <v>43903</v>
      </c>
      <c r="BY557" s="190">
        <v>43903</v>
      </c>
      <c r="CA557" s="190"/>
      <c r="CB557" s="190"/>
      <c r="CC557" s="190"/>
      <c r="CD557" s="190"/>
      <c r="CH557" s="190"/>
      <c r="CR557" s="190">
        <v>43917</v>
      </c>
      <c r="CT557" t="s">
        <v>5909</v>
      </c>
      <c r="CU557" s="190">
        <v>43902</v>
      </c>
      <c r="CW557" s="190">
        <v>43902</v>
      </c>
      <c r="CX557" s="190">
        <v>43902</v>
      </c>
      <c r="CZ557" s="190"/>
      <c r="DA557" s="190"/>
      <c r="DB557" s="190"/>
      <c r="DC557" s="190"/>
      <c r="DI557" t="str">
        <f t="shared" si="8"/>
        <v>Y</v>
      </c>
      <c r="DJ557" t="str">
        <f>_xlfn.IFNA(VLOOKUP(C557,'Order Lookup'!A:C,3,FALSE),"Other")</f>
        <v>ORDER</v>
      </c>
    </row>
    <row r="558" spans="1:114" x14ac:dyDescent="0.35">
      <c r="A558" t="s">
        <v>6725</v>
      </c>
      <c r="B558">
        <v>1902695414</v>
      </c>
      <c r="C558" t="s">
        <v>1174</v>
      </c>
      <c r="D558" t="s">
        <v>6726</v>
      </c>
      <c r="E558" t="s">
        <v>6727</v>
      </c>
      <c r="F558" t="s">
        <v>2221</v>
      </c>
      <c r="G558" s="190">
        <v>43844</v>
      </c>
      <c r="H558" s="190">
        <v>43924</v>
      </c>
      <c r="J558" t="s">
        <v>6728</v>
      </c>
      <c r="L558" t="s">
        <v>5042</v>
      </c>
      <c r="M558" t="s">
        <v>338</v>
      </c>
      <c r="N558" t="s">
        <v>795</v>
      </c>
      <c r="O558" t="s">
        <v>5699</v>
      </c>
      <c r="Q558" s="190">
        <v>43850</v>
      </c>
      <c r="R558" s="190">
        <v>43851</v>
      </c>
      <c r="T558">
        <v>76878.16</v>
      </c>
      <c r="U558">
        <v>0</v>
      </c>
      <c r="V558">
        <v>43.2</v>
      </c>
      <c r="W558">
        <v>40.53</v>
      </c>
      <c r="X558">
        <v>40.53</v>
      </c>
      <c r="Y558">
        <v>0</v>
      </c>
      <c r="AA558">
        <v>0</v>
      </c>
      <c r="AB558">
        <v>0</v>
      </c>
      <c r="AC558">
        <v>0</v>
      </c>
      <c r="AF558">
        <v>0</v>
      </c>
      <c r="AG558">
        <v>21987.16</v>
      </c>
      <c r="AH558">
        <v>28.6</v>
      </c>
      <c r="AI558">
        <v>0</v>
      </c>
      <c r="AK558">
        <v>0</v>
      </c>
      <c r="AQ558" t="s">
        <v>553</v>
      </c>
      <c r="AR558" s="190"/>
      <c r="AS558" s="190"/>
      <c r="AT558" s="190"/>
      <c r="AU558" s="190"/>
      <c r="AV558" t="s">
        <v>556</v>
      </c>
      <c r="AW558" s="190"/>
      <c r="AX558" s="190"/>
      <c r="AY558" s="190"/>
      <c r="AZ558" s="190"/>
      <c r="BB558" s="190"/>
      <c r="BC558" s="190"/>
      <c r="BD558" s="190"/>
      <c r="BE558" s="190"/>
      <c r="BF558" t="s">
        <v>5909</v>
      </c>
      <c r="BG558" s="190">
        <v>43854</v>
      </c>
      <c r="BH558" s="190">
        <v>43864</v>
      </c>
      <c r="BI558" s="190">
        <v>43909</v>
      </c>
      <c r="BJ558" s="190">
        <v>43902</v>
      </c>
      <c r="BK558" t="s">
        <v>1777</v>
      </c>
      <c r="BL558" s="190">
        <v>43892</v>
      </c>
      <c r="BM558" s="190">
        <v>43899</v>
      </c>
      <c r="BN558" s="190">
        <v>43909</v>
      </c>
      <c r="BO558" s="190">
        <v>43902</v>
      </c>
      <c r="BU558" t="s">
        <v>490</v>
      </c>
      <c r="BV558" s="190"/>
      <c r="BX558" s="190">
        <v>43910</v>
      </c>
      <c r="BY558" s="190">
        <v>43906</v>
      </c>
      <c r="CA558" s="190"/>
      <c r="CB558" s="190"/>
      <c r="CC558" s="190"/>
      <c r="CD558" s="190"/>
      <c r="CH558" s="190">
        <v>43909</v>
      </c>
      <c r="CR558" s="190">
        <v>43924</v>
      </c>
      <c r="CT558" t="s">
        <v>5909</v>
      </c>
      <c r="CU558" s="190">
        <v>43909</v>
      </c>
      <c r="CW558" s="190">
        <v>43909</v>
      </c>
      <c r="CX558" s="190">
        <v>43902</v>
      </c>
      <c r="CZ558" s="190"/>
      <c r="DA558" s="190"/>
      <c r="DB558" s="190"/>
      <c r="DC558" s="190"/>
      <c r="DI558" t="str">
        <f t="shared" si="8"/>
        <v>Y</v>
      </c>
      <c r="DJ558" t="str">
        <f>_xlfn.IFNA(VLOOKUP(C558,'Order Lookup'!A:C,3,FALSE),"Other")</f>
        <v>ORDER</v>
      </c>
    </row>
    <row r="559" spans="1:114" x14ac:dyDescent="0.35">
      <c r="A559" t="s">
        <v>6725</v>
      </c>
      <c r="B559">
        <v>1902695406</v>
      </c>
      <c r="C559" t="s">
        <v>1174</v>
      </c>
      <c r="D559" t="s">
        <v>6726</v>
      </c>
      <c r="E559" t="s">
        <v>6727</v>
      </c>
      <c r="F559" t="s">
        <v>2221</v>
      </c>
      <c r="G559" s="190">
        <v>43844</v>
      </c>
      <c r="H559" s="190">
        <v>43903</v>
      </c>
      <c r="J559" t="s">
        <v>6728</v>
      </c>
      <c r="L559" t="s">
        <v>5042</v>
      </c>
      <c r="M559" t="s">
        <v>338</v>
      </c>
      <c r="N559" t="s">
        <v>795</v>
      </c>
      <c r="O559" t="s">
        <v>5699</v>
      </c>
      <c r="Q559" s="190">
        <v>43850</v>
      </c>
      <c r="R559" s="190">
        <v>43851</v>
      </c>
      <c r="T559">
        <v>122818.66</v>
      </c>
      <c r="U559">
        <v>0</v>
      </c>
      <c r="V559">
        <v>56.22</v>
      </c>
      <c r="W559">
        <v>41.62</v>
      </c>
      <c r="X559">
        <v>41.62</v>
      </c>
      <c r="Y559">
        <v>0</v>
      </c>
      <c r="AA559">
        <v>0</v>
      </c>
      <c r="AB559">
        <v>0</v>
      </c>
      <c r="AC559">
        <v>0</v>
      </c>
      <c r="AF559">
        <v>0</v>
      </c>
      <c r="AG559">
        <v>35126.660000000003</v>
      </c>
      <c r="AH559">
        <v>28.6</v>
      </c>
      <c r="AI559">
        <v>63441.599999999999</v>
      </c>
      <c r="AK559">
        <v>0</v>
      </c>
      <c r="AQ559" t="s">
        <v>553</v>
      </c>
      <c r="AR559" s="190"/>
      <c r="AS559" s="190"/>
      <c r="AT559" s="190"/>
      <c r="AU559" s="190"/>
      <c r="AV559" t="s">
        <v>556</v>
      </c>
      <c r="AW559" s="190"/>
      <c r="AX559" s="190"/>
      <c r="AY559" s="190"/>
      <c r="AZ559" s="190"/>
      <c r="BB559" s="190"/>
      <c r="BC559" s="190"/>
      <c r="BD559" s="190"/>
      <c r="BE559" s="190"/>
      <c r="BF559" t="s">
        <v>5909</v>
      </c>
      <c r="BG559" s="190">
        <v>43854</v>
      </c>
      <c r="BH559" s="190"/>
      <c r="BI559" s="190">
        <v>43888</v>
      </c>
      <c r="BJ559" s="190"/>
      <c r="BK559" t="s">
        <v>5909</v>
      </c>
      <c r="BL559" s="190"/>
      <c r="BM559" s="190"/>
      <c r="BN559" s="190">
        <v>43888</v>
      </c>
      <c r="BO559" s="190"/>
      <c r="BU559" t="s">
        <v>490</v>
      </c>
      <c r="BV559" s="190">
        <v>43889</v>
      </c>
      <c r="BX559" s="190">
        <v>43889</v>
      </c>
      <c r="BY559" s="190">
        <v>43889</v>
      </c>
      <c r="CA559" s="190"/>
      <c r="CB559" s="190"/>
      <c r="CC559" s="190"/>
      <c r="CD559" s="190"/>
      <c r="CH559" s="190">
        <v>43894</v>
      </c>
      <c r="CR559" s="190">
        <v>43916</v>
      </c>
      <c r="CS559">
        <v>43916</v>
      </c>
      <c r="CT559" t="s">
        <v>5909</v>
      </c>
      <c r="CU559" s="190">
        <v>43888</v>
      </c>
      <c r="CW559" s="190">
        <v>43888</v>
      </c>
      <c r="CX559" s="190">
        <v>43888</v>
      </c>
      <c r="CZ559" s="190"/>
      <c r="DA559" s="190"/>
      <c r="DB559" s="190"/>
      <c r="DC559" s="190"/>
      <c r="DI559" t="str">
        <f t="shared" si="8"/>
        <v>Y</v>
      </c>
      <c r="DJ559" t="str">
        <f>_xlfn.IFNA(VLOOKUP(C559,'Order Lookup'!A:C,3,FALSE),"Other")</f>
        <v>ORDER</v>
      </c>
    </row>
    <row r="560" spans="1:114" x14ac:dyDescent="0.35">
      <c r="A560" t="s">
        <v>6725</v>
      </c>
      <c r="B560">
        <v>1902695409</v>
      </c>
      <c r="C560" t="s">
        <v>1174</v>
      </c>
      <c r="D560" t="s">
        <v>6726</v>
      </c>
      <c r="E560" t="s">
        <v>6727</v>
      </c>
      <c r="F560" t="s">
        <v>2221</v>
      </c>
      <c r="G560" s="190">
        <v>43844</v>
      </c>
      <c r="H560" s="190">
        <v>43917</v>
      </c>
      <c r="J560" t="s">
        <v>6728</v>
      </c>
      <c r="L560" t="s">
        <v>5042</v>
      </c>
      <c r="M560" t="s">
        <v>338</v>
      </c>
      <c r="N560" t="s">
        <v>795</v>
      </c>
      <c r="O560" t="s">
        <v>5699</v>
      </c>
      <c r="Q560" s="190">
        <v>43850</v>
      </c>
      <c r="R560" s="190">
        <v>43851</v>
      </c>
      <c r="T560">
        <v>93372.45</v>
      </c>
      <c r="U560">
        <v>0</v>
      </c>
      <c r="V560">
        <v>48.66</v>
      </c>
      <c r="W560">
        <v>45.86</v>
      </c>
      <c r="X560">
        <v>45.86</v>
      </c>
      <c r="Y560">
        <v>0</v>
      </c>
      <c r="AA560">
        <v>0</v>
      </c>
      <c r="AB560">
        <v>0</v>
      </c>
      <c r="AC560">
        <v>0</v>
      </c>
      <c r="AF560">
        <v>0</v>
      </c>
      <c r="AG560">
        <v>26705.45</v>
      </c>
      <c r="AH560">
        <v>28.600999999999999</v>
      </c>
      <c r="AI560">
        <v>3351.22</v>
      </c>
      <c r="AK560">
        <v>0</v>
      </c>
      <c r="AQ560" t="s">
        <v>553</v>
      </c>
      <c r="AR560" s="190"/>
      <c r="AS560" s="190"/>
      <c r="AT560" s="190"/>
      <c r="AU560" s="190"/>
      <c r="AV560" t="s">
        <v>556</v>
      </c>
      <c r="AW560" s="190"/>
      <c r="AX560" s="190"/>
      <c r="AY560" s="190"/>
      <c r="AZ560" s="190"/>
      <c r="BF560" t="s">
        <v>5909</v>
      </c>
      <c r="BG560" s="190">
        <v>43885</v>
      </c>
      <c r="BH560" s="190">
        <v>43885</v>
      </c>
      <c r="BI560" s="190">
        <v>43886</v>
      </c>
      <c r="BJ560" s="190">
        <v>43886</v>
      </c>
      <c r="BK560" t="s">
        <v>5909</v>
      </c>
      <c r="BL560" s="190">
        <v>43886</v>
      </c>
      <c r="BM560" s="190">
        <v>43886</v>
      </c>
      <c r="BN560" s="190">
        <v>43887</v>
      </c>
      <c r="BO560" s="190">
        <v>43887</v>
      </c>
      <c r="BU560" t="s">
        <v>490</v>
      </c>
      <c r="BV560" s="190">
        <v>43903</v>
      </c>
      <c r="BX560" s="190">
        <v>43903</v>
      </c>
      <c r="BY560" s="190">
        <v>43894</v>
      </c>
      <c r="CA560" s="190"/>
      <c r="CB560" s="190"/>
      <c r="CC560" s="190"/>
      <c r="CD560" s="190"/>
      <c r="CH560" s="190">
        <v>43899</v>
      </c>
      <c r="CR560" s="190">
        <v>43917</v>
      </c>
      <c r="CS560">
        <v>43917</v>
      </c>
      <c r="CT560" t="s">
        <v>702</v>
      </c>
      <c r="CU560" s="190">
        <v>43902</v>
      </c>
      <c r="CW560" s="190">
        <v>43902</v>
      </c>
      <c r="CX560" s="190">
        <v>43887</v>
      </c>
      <c r="CZ560" s="190"/>
      <c r="DA560" s="190"/>
      <c r="DB560" s="190"/>
      <c r="DC560" s="190"/>
      <c r="DI560" t="str">
        <f t="shared" si="8"/>
        <v>Y</v>
      </c>
      <c r="DJ560" t="str">
        <f>_xlfn.IFNA(VLOOKUP(C560,'Order Lookup'!A:C,3,FALSE),"Other")</f>
        <v>ORDER</v>
      </c>
    </row>
    <row r="561" spans="1:114" x14ac:dyDescent="0.35">
      <c r="A561" t="s">
        <v>6725</v>
      </c>
      <c r="B561">
        <v>1902695416</v>
      </c>
      <c r="C561" t="s">
        <v>527</v>
      </c>
      <c r="D561" t="s">
        <v>6726</v>
      </c>
      <c r="E561" t="s">
        <v>6727</v>
      </c>
      <c r="F561" t="s">
        <v>2221</v>
      </c>
      <c r="G561" s="190">
        <v>43901</v>
      </c>
      <c r="H561" s="190"/>
      <c r="J561" t="s">
        <v>6728</v>
      </c>
      <c r="L561" t="s">
        <v>5042</v>
      </c>
      <c r="M561" t="s">
        <v>338</v>
      </c>
      <c r="N561" t="s">
        <v>795</v>
      </c>
      <c r="O561" t="s">
        <v>5699</v>
      </c>
      <c r="P561" t="s">
        <v>2226</v>
      </c>
      <c r="Q561" s="190">
        <v>43902</v>
      </c>
      <c r="R561" s="190">
        <v>43903</v>
      </c>
      <c r="T561">
        <v>1</v>
      </c>
      <c r="U561">
        <v>0</v>
      </c>
      <c r="V561">
        <v>0</v>
      </c>
      <c r="W561">
        <v>2.14</v>
      </c>
      <c r="X561">
        <v>2.14</v>
      </c>
      <c r="Y561">
        <v>0</v>
      </c>
      <c r="AA561">
        <v>0</v>
      </c>
      <c r="AB561">
        <v>0</v>
      </c>
      <c r="AC561">
        <v>0</v>
      </c>
      <c r="AF561">
        <v>0</v>
      </c>
      <c r="AG561">
        <v>1</v>
      </c>
      <c r="AH561">
        <v>100</v>
      </c>
      <c r="AI561">
        <v>-4650.6899999999996</v>
      </c>
      <c r="AK561">
        <v>0</v>
      </c>
      <c r="AQ561" t="s">
        <v>553</v>
      </c>
      <c r="AV561" t="s">
        <v>556</v>
      </c>
      <c r="BF561" t="s">
        <v>5909</v>
      </c>
      <c r="BG561" s="190"/>
      <c r="BH561" s="190"/>
      <c r="BI561" s="190">
        <v>43901</v>
      </c>
      <c r="BJ561" s="190"/>
      <c r="BL561" s="190"/>
      <c r="BM561" s="190"/>
      <c r="BN561" s="190"/>
      <c r="BO561" s="190"/>
      <c r="BU561" t="s">
        <v>490</v>
      </c>
      <c r="BV561" s="190">
        <v>43903</v>
      </c>
      <c r="BX561" s="190">
        <v>43903</v>
      </c>
      <c r="BY561" s="190">
        <v>43906</v>
      </c>
      <c r="CA561" s="190"/>
      <c r="CB561" s="190"/>
      <c r="CC561" s="190"/>
      <c r="CD561" s="190"/>
      <c r="CH561" s="190">
        <v>43909</v>
      </c>
      <c r="CR561" s="190">
        <v>43917</v>
      </c>
      <c r="CS561">
        <v>43917</v>
      </c>
      <c r="CT561" t="s">
        <v>5909</v>
      </c>
      <c r="CU561" s="190">
        <v>43901</v>
      </c>
      <c r="CW561" s="190">
        <v>43901</v>
      </c>
      <c r="CX561" s="190">
        <v>43901</v>
      </c>
      <c r="CZ561" s="190"/>
      <c r="DA561" s="190"/>
      <c r="DB561" s="190"/>
      <c r="DC561" s="190"/>
      <c r="DI561" t="str">
        <f t="shared" si="8"/>
        <v>Y</v>
      </c>
      <c r="DJ561" t="str">
        <f>_xlfn.IFNA(VLOOKUP(C561,'Order Lookup'!A:C,3,FALSE),"Other")</f>
        <v>Other</v>
      </c>
    </row>
    <row r="562" spans="1:114" x14ac:dyDescent="0.35">
      <c r="A562" t="s">
        <v>978</v>
      </c>
      <c r="B562">
        <v>1902124203</v>
      </c>
      <c r="C562" t="s">
        <v>855</v>
      </c>
      <c r="D562" t="s">
        <v>1048</v>
      </c>
      <c r="E562" t="s">
        <v>7182</v>
      </c>
      <c r="F562" t="s">
        <v>2224</v>
      </c>
      <c r="G562" s="190">
        <v>43780</v>
      </c>
      <c r="H562" s="190">
        <v>43909</v>
      </c>
      <c r="J562">
        <v>1581</v>
      </c>
      <c r="L562" t="s">
        <v>309</v>
      </c>
      <c r="M562" t="s">
        <v>35</v>
      </c>
      <c r="N562" t="s">
        <v>309</v>
      </c>
      <c r="O562" t="s">
        <v>5053</v>
      </c>
      <c r="Q562" s="190">
        <v>43802</v>
      </c>
      <c r="R562" s="190">
        <v>43803</v>
      </c>
      <c r="S562">
        <v>43917</v>
      </c>
      <c r="T562">
        <v>88391.679999999993</v>
      </c>
      <c r="U562">
        <v>88391.679999999993</v>
      </c>
      <c r="V562">
        <v>33.049999999999997</v>
      </c>
      <c r="W562">
        <v>33</v>
      </c>
      <c r="X562">
        <v>33</v>
      </c>
      <c r="Y562">
        <v>0</v>
      </c>
      <c r="AA562">
        <v>0</v>
      </c>
      <c r="AB562">
        <v>0</v>
      </c>
      <c r="AC562">
        <v>0</v>
      </c>
      <c r="AF562">
        <v>0</v>
      </c>
      <c r="AG562">
        <v>17600.88</v>
      </c>
      <c r="AH562">
        <v>19.911999999999999</v>
      </c>
      <c r="AI562">
        <v>18346.080000000002</v>
      </c>
      <c r="AJ562">
        <v>20.754999999999999</v>
      </c>
      <c r="AK562">
        <v>1</v>
      </c>
      <c r="AQ562" t="s">
        <v>971</v>
      </c>
      <c r="AV562" t="s">
        <v>2243</v>
      </c>
      <c r="BF562" t="s">
        <v>932</v>
      </c>
      <c r="BG562" s="190">
        <v>43846</v>
      </c>
      <c r="BH562" s="190">
        <v>43857</v>
      </c>
      <c r="BI562" s="190">
        <v>43868</v>
      </c>
      <c r="BJ562" s="190">
        <v>43885</v>
      </c>
      <c r="BK562" t="s">
        <v>932</v>
      </c>
      <c r="BL562" s="190">
        <v>43871</v>
      </c>
      <c r="BM562" s="190">
        <v>43885</v>
      </c>
      <c r="BN562" s="190">
        <v>43875</v>
      </c>
      <c r="BO562" s="190">
        <v>43885</v>
      </c>
      <c r="BU562" t="s">
        <v>490</v>
      </c>
      <c r="BV562" s="190">
        <v>43887</v>
      </c>
      <c r="BX562" s="190">
        <v>43887</v>
      </c>
      <c r="BY562" s="190">
        <v>43887</v>
      </c>
      <c r="BZ562" t="s">
        <v>932</v>
      </c>
      <c r="CA562" s="190">
        <v>43881</v>
      </c>
      <c r="CB562" s="190">
        <v>43880</v>
      </c>
      <c r="CC562" s="190">
        <v>43886</v>
      </c>
      <c r="CD562" s="190">
        <v>43885</v>
      </c>
      <c r="CH562" s="190">
        <v>43892</v>
      </c>
      <c r="CJ562" t="s">
        <v>2243</v>
      </c>
      <c r="CR562" s="190">
        <v>43907</v>
      </c>
      <c r="CS562">
        <v>43908</v>
      </c>
      <c r="CT562" t="s">
        <v>932</v>
      </c>
      <c r="CU562" s="190">
        <v>43886</v>
      </c>
      <c r="CW562" s="190">
        <v>43886</v>
      </c>
      <c r="CX562" s="190">
        <v>43886</v>
      </c>
      <c r="CZ562" s="190"/>
      <c r="DA562" s="190"/>
      <c r="DB562" s="190"/>
      <c r="DC562" s="190"/>
      <c r="DI562" t="str">
        <f t="shared" si="8"/>
        <v>Y</v>
      </c>
      <c r="DJ562" t="str">
        <f>_xlfn.IFNA(VLOOKUP(C562,'Order Lookup'!A:C,3,FALSE),"Other")</f>
        <v>ORDER</v>
      </c>
    </row>
    <row r="563" spans="1:114" x14ac:dyDescent="0.35">
      <c r="A563" t="s">
        <v>1364</v>
      </c>
      <c r="B563">
        <v>1902427301</v>
      </c>
      <c r="C563" t="s">
        <v>855</v>
      </c>
      <c r="D563" t="s">
        <v>1020</v>
      </c>
      <c r="E563" t="s">
        <v>7183</v>
      </c>
      <c r="F563" t="s">
        <v>2221</v>
      </c>
      <c r="G563" s="190">
        <v>43826</v>
      </c>
      <c r="H563" s="190">
        <v>43927</v>
      </c>
      <c r="J563">
        <v>33006</v>
      </c>
      <c r="L563" t="s">
        <v>338</v>
      </c>
      <c r="M563" t="s">
        <v>35</v>
      </c>
      <c r="N563" t="s">
        <v>309</v>
      </c>
      <c r="O563" t="s">
        <v>5053</v>
      </c>
      <c r="P563" t="s">
        <v>2226</v>
      </c>
      <c r="Q563" s="190">
        <v>43865</v>
      </c>
      <c r="R563" s="190">
        <v>43866</v>
      </c>
      <c r="T563">
        <v>154165.92000000001</v>
      </c>
      <c r="U563">
        <v>0</v>
      </c>
      <c r="V563">
        <v>54.49</v>
      </c>
      <c r="W563">
        <v>54.53</v>
      </c>
      <c r="X563">
        <v>54.53</v>
      </c>
      <c r="Y563">
        <v>156.02000000000001</v>
      </c>
      <c r="AA563">
        <v>211.94</v>
      </c>
      <c r="AB563">
        <v>0</v>
      </c>
      <c r="AC563">
        <v>211.94</v>
      </c>
      <c r="AD563">
        <v>36040.54</v>
      </c>
      <c r="AE563">
        <v>17162.16</v>
      </c>
      <c r="AF563">
        <v>0</v>
      </c>
      <c r="AG563">
        <v>41260.269999999997</v>
      </c>
      <c r="AH563">
        <v>26.763999999999999</v>
      </c>
      <c r="AI563">
        <v>0</v>
      </c>
      <c r="AK563">
        <v>25.4</v>
      </c>
      <c r="AQ563" t="s">
        <v>1390</v>
      </c>
      <c r="AR563">
        <v>43867</v>
      </c>
      <c r="AS563">
        <v>43867</v>
      </c>
      <c r="AT563">
        <v>43880</v>
      </c>
      <c r="AU563">
        <v>43880</v>
      </c>
      <c r="AV563" t="s">
        <v>956</v>
      </c>
      <c r="AW563">
        <v>43878</v>
      </c>
      <c r="AX563">
        <v>43878</v>
      </c>
      <c r="AY563">
        <v>43878</v>
      </c>
      <c r="AZ563">
        <v>43879</v>
      </c>
      <c r="BA563" t="s">
        <v>1037</v>
      </c>
      <c r="BB563">
        <v>43882</v>
      </c>
      <c r="BC563">
        <v>43882</v>
      </c>
      <c r="BD563">
        <v>43885</v>
      </c>
      <c r="BE563">
        <v>43885</v>
      </c>
      <c r="BF563" t="s">
        <v>1037</v>
      </c>
      <c r="BG563" s="190">
        <v>43882</v>
      </c>
      <c r="BH563" s="190">
        <v>43882</v>
      </c>
      <c r="BI563" s="190">
        <v>43895</v>
      </c>
      <c r="BJ563" s="190">
        <v>43896</v>
      </c>
      <c r="BK563" t="s">
        <v>1037</v>
      </c>
      <c r="BL563" s="190">
        <v>43896</v>
      </c>
      <c r="BM563" s="190"/>
      <c r="BN563" s="190">
        <v>43901</v>
      </c>
      <c r="BO563" s="190">
        <v>43896</v>
      </c>
      <c r="BU563" t="s">
        <v>490</v>
      </c>
      <c r="BV563" s="190">
        <v>43903</v>
      </c>
      <c r="BX563" s="190">
        <v>43903</v>
      </c>
      <c r="BY563" s="190">
        <v>43903</v>
      </c>
      <c r="BZ563" t="s">
        <v>1037</v>
      </c>
      <c r="CA563" s="190">
        <v>43901</v>
      </c>
      <c r="CB563" s="190"/>
      <c r="CC563" s="190">
        <v>43901</v>
      </c>
      <c r="CD563" s="190">
        <v>43899</v>
      </c>
      <c r="CH563" s="190">
        <v>43908</v>
      </c>
      <c r="CJ563" t="s">
        <v>956</v>
      </c>
      <c r="CR563" s="190">
        <v>43910</v>
      </c>
      <c r="CT563" t="s">
        <v>1037</v>
      </c>
      <c r="CU563" s="190">
        <v>43902</v>
      </c>
      <c r="CW563" s="190">
        <v>43902</v>
      </c>
      <c r="CX563" s="190">
        <v>43899</v>
      </c>
      <c r="CZ563" s="190"/>
      <c r="DA563" s="190"/>
      <c r="DB563" s="190"/>
      <c r="DC563" s="190"/>
      <c r="DI563" t="str">
        <f t="shared" si="8"/>
        <v>Y</v>
      </c>
      <c r="DJ563" t="str">
        <f>_xlfn.IFNA(VLOOKUP(C563,'Order Lookup'!A:C,3,FALSE),"Other")</f>
        <v>ORDER</v>
      </c>
    </row>
    <row r="564" spans="1:114" x14ac:dyDescent="0.35">
      <c r="A564" t="s">
        <v>972</v>
      </c>
      <c r="B564">
        <v>1701719767</v>
      </c>
      <c r="C564" t="s">
        <v>5914</v>
      </c>
      <c r="D564" t="s">
        <v>1000</v>
      </c>
      <c r="E564" t="s">
        <v>1001</v>
      </c>
      <c r="F564" t="s">
        <v>2224</v>
      </c>
      <c r="G564" s="190">
        <v>43887</v>
      </c>
      <c r="H564" s="190">
        <v>43910</v>
      </c>
      <c r="J564">
        <v>16223</v>
      </c>
      <c r="L564" t="s">
        <v>35</v>
      </c>
      <c r="M564" t="s">
        <v>35</v>
      </c>
      <c r="N564" t="s">
        <v>309</v>
      </c>
      <c r="O564" t="s">
        <v>18</v>
      </c>
      <c r="Q564" s="190"/>
      <c r="R564" s="190"/>
      <c r="S564">
        <v>43919</v>
      </c>
      <c r="T564">
        <v>0</v>
      </c>
      <c r="U564">
        <v>0</v>
      </c>
      <c r="V564">
        <v>0</v>
      </c>
      <c r="W564">
        <v>0.23</v>
      </c>
      <c r="X564">
        <v>0.23</v>
      </c>
      <c r="Y564">
        <v>0</v>
      </c>
      <c r="AA564">
        <v>0</v>
      </c>
      <c r="AB564">
        <v>0</v>
      </c>
      <c r="AC564">
        <v>0</v>
      </c>
      <c r="AF564">
        <v>0</v>
      </c>
      <c r="AG564">
        <v>0</v>
      </c>
      <c r="AI564">
        <v>-1880</v>
      </c>
      <c r="AK564">
        <v>0</v>
      </c>
      <c r="AQ564" t="s">
        <v>983</v>
      </c>
      <c r="AR564" s="190"/>
      <c r="AS564" s="190"/>
      <c r="AT564" s="190"/>
      <c r="AU564" s="190"/>
      <c r="AW564" s="190"/>
      <c r="AX564" s="190"/>
      <c r="AY564" s="190"/>
      <c r="AZ564" s="190"/>
      <c r="BB564" s="190"/>
      <c r="BC564" s="190"/>
      <c r="BD564" s="190"/>
      <c r="BF564" t="s">
        <v>972</v>
      </c>
      <c r="BG564" s="190"/>
      <c r="BH564" s="190"/>
      <c r="BI564" s="190"/>
      <c r="BJ564" s="190"/>
      <c r="BL564" s="190"/>
      <c r="BM564" s="190"/>
      <c r="BN564" s="190"/>
      <c r="BO564" s="190"/>
      <c r="BV564" s="190"/>
      <c r="BX564" s="190"/>
      <c r="BY564" s="190">
        <v>43887</v>
      </c>
      <c r="CA564" s="190"/>
      <c r="CB564" s="190"/>
      <c r="CC564" s="190"/>
      <c r="CD564" s="190"/>
      <c r="CH564" s="190"/>
      <c r="CR564" s="190">
        <v>43951</v>
      </c>
      <c r="CS564">
        <v>43917</v>
      </c>
      <c r="CT564" t="s">
        <v>972</v>
      </c>
      <c r="CU564" s="190">
        <v>43887</v>
      </c>
      <c r="CW564" s="190">
        <v>43887</v>
      </c>
      <c r="CX564" s="190">
        <v>43887</v>
      </c>
      <c r="CY564" t="s">
        <v>986</v>
      </c>
      <c r="CZ564" s="190"/>
      <c r="DA564" s="190"/>
      <c r="DB564" s="190"/>
      <c r="DC564" s="190"/>
      <c r="DI564" t="str">
        <f t="shared" si="8"/>
        <v>Y</v>
      </c>
      <c r="DJ564" t="str">
        <f>_xlfn.IFNA(VLOOKUP(C564,'Order Lookup'!A:C,3,FALSE),"Other")</f>
        <v>Other</v>
      </c>
    </row>
    <row r="565" spans="1:114" x14ac:dyDescent="0.35">
      <c r="A565" t="s">
        <v>978</v>
      </c>
      <c r="B565">
        <v>1902124201</v>
      </c>
      <c r="C565" t="s">
        <v>855</v>
      </c>
      <c r="D565" t="s">
        <v>1048</v>
      </c>
      <c r="E565" t="s">
        <v>7182</v>
      </c>
      <c r="F565" t="s">
        <v>2224</v>
      </c>
      <c r="G565" s="190">
        <v>43747</v>
      </c>
      <c r="H565" s="190">
        <v>43909</v>
      </c>
      <c r="J565">
        <v>1581</v>
      </c>
      <c r="L565" t="s">
        <v>309</v>
      </c>
      <c r="M565" t="s">
        <v>35</v>
      </c>
      <c r="N565" t="s">
        <v>309</v>
      </c>
      <c r="O565" t="s">
        <v>5048</v>
      </c>
      <c r="Q565" s="190">
        <v>43802</v>
      </c>
      <c r="R565" s="190">
        <v>43803</v>
      </c>
      <c r="S565">
        <v>43917</v>
      </c>
      <c r="T565">
        <v>371837.99</v>
      </c>
      <c r="U565">
        <v>371837.99</v>
      </c>
      <c r="V565">
        <v>129.99</v>
      </c>
      <c r="W565">
        <v>117.67</v>
      </c>
      <c r="X565">
        <v>117.67</v>
      </c>
      <c r="Y565">
        <v>663.65</v>
      </c>
      <c r="AA565">
        <v>1027</v>
      </c>
      <c r="AB565">
        <v>0</v>
      </c>
      <c r="AC565">
        <v>1027</v>
      </c>
      <c r="AD565">
        <v>153302.32999999999</v>
      </c>
      <c r="AE565">
        <v>73001.11</v>
      </c>
      <c r="AF565">
        <v>0</v>
      </c>
      <c r="AG565">
        <v>78127.89</v>
      </c>
      <c r="AH565">
        <v>21.010999999999999</v>
      </c>
      <c r="AI565">
        <v>159727.88</v>
      </c>
      <c r="AJ565">
        <v>42.956000000000003</v>
      </c>
      <c r="AK565">
        <v>20.9</v>
      </c>
      <c r="AQ565" t="s">
        <v>971</v>
      </c>
      <c r="AR565" s="190">
        <v>43796</v>
      </c>
      <c r="AS565" s="190">
        <v>43796</v>
      </c>
      <c r="AT565" s="190">
        <v>43840</v>
      </c>
      <c r="AU565" s="190">
        <v>43844</v>
      </c>
      <c r="AV565" t="s">
        <v>951</v>
      </c>
      <c r="AW565" s="190">
        <v>43838</v>
      </c>
      <c r="AX565" s="190">
        <v>43838</v>
      </c>
      <c r="AY565" s="190">
        <v>43839</v>
      </c>
      <c r="AZ565" s="190">
        <v>43843</v>
      </c>
      <c r="BA565" t="s">
        <v>986</v>
      </c>
      <c r="BB565" s="190">
        <v>43817</v>
      </c>
      <c r="BC565" s="190">
        <v>43817</v>
      </c>
      <c r="BD565" s="190">
        <v>43818</v>
      </c>
      <c r="BE565" s="190">
        <v>43819</v>
      </c>
      <c r="BF565" t="s">
        <v>931</v>
      </c>
      <c r="BG565" s="190">
        <v>43847</v>
      </c>
      <c r="BH565" s="190">
        <v>43847</v>
      </c>
      <c r="BI565" s="190">
        <v>43872</v>
      </c>
      <c r="BJ565" s="190">
        <v>43880</v>
      </c>
      <c r="BK565" t="s">
        <v>931</v>
      </c>
      <c r="BL565" s="190">
        <v>43873</v>
      </c>
      <c r="BM565" s="190">
        <v>43880</v>
      </c>
      <c r="BN565" s="190">
        <v>43882</v>
      </c>
      <c r="BO565">
        <v>43886</v>
      </c>
      <c r="BU565" t="s">
        <v>490</v>
      </c>
      <c r="BV565" s="190">
        <v>43886</v>
      </c>
      <c r="BX565" s="190">
        <v>43887</v>
      </c>
      <c r="BY565" s="190">
        <v>43888</v>
      </c>
      <c r="BZ565" t="s">
        <v>931</v>
      </c>
      <c r="CA565" s="190">
        <v>43881</v>
      </c>
      <c r="CB565" s="190">
        <v>43880</v>
      </c>
      <c r="CC565" s="190">
        <v>43882</v>
      </c>
      <c r="CD565" s="190"/>
      <c r="CH565" s="190">
        <v>43892</v>
      </c>
      <c r="CJ565" t="s">
        <v>2243</v>
      </c>
      <c r="CR565" s="190">
        <v>43905</v>
      </c>
      <c r="CS565">
        <v>43908</v>
      </c>
      <c r="CT565" t="s">
        <v>931</v>
      </c>
      <c r="CU565" s="190">
        <v>43886</v>
      </c>
      <c r="CW565" s="190">
        <v>43886</v>
      </c>
      <c r="CX565" s="190">
        <v>43886</v>
      </c>
      <c r="CZ565" s="190"/>
      <c r="DA565" s="190"/>
      <c r="DB565" s="190"/>
      <c r="DC565" s="190"/>
      <c r="DD565" t="s">
        <v>5917</v>
      </c>
      <c r="DI565" t="str">
        <f t="shared" si="8"/>
        <v>Y</v>
      </c>
      <c r="DJ565" t="str">
        <f>_xlfn.IFNA(VLOOKUP(C565,'Order Lookup'!A:C,3,FALSE),"Other")</f>
        <v>ORDER</v>
      </c>
    </row>
    <row r="566" spans="1:114" x14ac:dyDescent="0.35">
      <c r="A566" t="s">
        <v>6648</v>
      </c>
      <c r="B566">
        <v>1902112414</v>
      </c>
      <c r="C566" t="s">
        <v>506</v>
      </c>
      <c r="D566" t="s">
        <v>1020</v>
      </c>
      <c r="E566" t="s">
        <v>7184</v>
      </c>
      <c r="F566" t="s">
        <v>2221</v>
      </c>
      <c r="G566" s="190">
        <v>43795</v>
      </c>
      <c r="H566" s="190">
        <v>43955</v>
      </c>
      <c r="M566" t="s">
        <v>114</v>
      </c>
      <c r="N566" t="s">
        <v>309</v>
      </c>
      <c r="O566" t="s">
        <v>2231</v>
      </c>
      <c r="Q566" s="190">
        <v>43906</v>
      </c>
      <c r="R566" s="190">
        <v>43906</v>
      </c>
      <c r="T566">
        <v>47566</v>
      </c>
      <c r="U566">
        <v>47566</v>
      </c>
      <c r="V566">
        <v>29.68</v>
      </c>
      <c r="W566">
        <v>11.24</v>
      </c>
      <c r="X566">
        <v>11.24</v>
      </c>
      <c r="Y566">
        <v>0</v>
      </c>
      <c r="AA566">
        <v>0</v>
      </c>
      <c r="AB566">
        <v>0</v>
      </c>
      <c r="AC566">
        <v>0</v>
      </c>
      <c r="AF566">
        <v>0</v>
      </c>
      <c r="AG566">
        <v>5984</v>
      </c>
      <c r="AH566">
        <v>12.58</v>
      </c>
      <c r="AI566">
        <v>30342.959999999999</v>
      </c>
      <c r="AJ566">
        <v>63.790999999999997</v>
      </c>
      <c r="AK566">
        <v>0</v>
      </c>
      <c r="BF566" t="s">
        <v>6988</v>
      </c>
      <c r="BG566" s="190">
        <v>43901</v>
      </c>
      <c r="BH566" s="190">
        <v>43901</v>
      </c>
      <c r="BI566" s="190">
        <v>43903</v>
      </c>
      <c r="BJ566" s="190">
        <v>43903</v>
      </c>
      <c r="BK566" t="s">
        <v>549</v>
      </c>
      <c r="BL566" s="190">
        <v>43903</v>
      </c>
      <c r="BM566" s="190">
        <v>43903</v>
      </c>
      <c r="BN566" s="190">
        <v>43906</v>
      </c>
      <c r="BO566" s="190">
        <v>43906</v>
      </c>
      <c r="BU566" t="s">
        <v>490</v>
      </c>
      <c r="BV566" s="190">
        <v>43907</v>
      </c>
      <c r="BX566" s="190">
        <v>43907</v>
      </c>
      <c r="BY566" s="190">
        <v>43907</v>
      </c>
      <c r="BZ566" t="s">
        <v>549</v>
      </c>
      <c r="CA566" s="190">
        <v>43906</v>
      </c>
      <c r="CB566" s="190">
        <v>43906</v>
      </c>
      <c r="CC566" s="190">
        <v>43908</v>
      </c>
      <c r="CD566" s="190"/>
      <c r="CH566" s="190">
        <v>43910</v>
      </c>
      <c r="CR566" s="190">
        <v>43914</v>
      </c>
      <c r="CS566">
        <v>43914</v>
      </c>
      <c r="CT566" t="s">
        <v>549</v>
      </c>
      <c r="CU566" s="190">
        <v>43906</v>
      </c>
      <c r="CW566" s="190">
        <v>43906</v>
      </c>
      <c r="CX566" s="190">
        <v>43906</v>
      </c>
      <c r="DI566" t="str">
        <f t="shared" si="8"/>
        <v>Y</v>
      </c>
      <c r="DJ566" t="str">
        <f>_xlfn.IFNA(VLOOKUP(C566,'Order Lookup'!A:C,3,FALSE),"Other")</f>
        <v>ORDER</v>
      </c>
    </row>
    <row r="567" spans="1:114" x14ac:dyDescent="0.35">
      <c r="A567" t="s">
        <v>6648</v>
      </c>
      <c r="B567">
        <v>1902112401</v>
      </c>
      <c r="C567" t="s">
        <v>506</v>
      </c>
      <c r="D567" t="s">
        <v>1020</v>
      </c>
      <c r="E567" t="s">
        <v>7184</v>
      </c>
      <c r="F567" t="s">
        <v>2224</v>
      </c>
      <c r="G567" s="190">
        <v>43738</v>
      </c>
      <c r="H567" s="190">
        <v>43917</v>
      </c>
      <c r="M567" t="s">
        <v>114</v>
      </c>
      <c r="N567" t="s">
        <v>309</v>
      </c>
      <c r="O567" t="s">
        <v>7185</v>
      </c>
      <c r="Q567" s="190">
        <v>43861</v>
      </c>
      <c r="R567" s="190">
        <v>43861</v>
      </c>
      <c r="S567">
        <v>43906</v>
      </c>
      <c r="T567">
        <v>103274</v>
      </c>
      <c r="U567">
        <v>103274</v>
      </c>
      <c r="V567">
        <v>48.33</v>
      </c>
      <c r="W567">
        <v>50.08</v>
      </c>
      <c r="X567">
        <v>50.08</v>
      </c>
      <c r="Y567">
        <v>2357</v>
      </c>
      <c r="AA567">
        <v>1621.3</v>
      </c>
      <c r="AB567">
        <v>159</v>
      </c>
      <c r="AC567">
        <v>1780.3</v>
      </c>
      <c r="AF567">
        <v>0</v>
      </c>
      <c r="AG567">
        <v>15340</v>
      </c>
      <c r="AH567">
        <v>14.853999999999999</v>
      </c>
      <c r="AI567">
        <v>28988.97</v>
      </c>
      <c r="AJ567">
        <v>28.07</v>
      </c>
      <c r="AK567">
        <v>0</v>
      </c>
      <c r="BF567" t="s">
        <v>4731</v>
      </c>
      <c r="BG567" s="190">
        <v>43866</v>
      </c>
      <c r="BH567" s="190">
        <v>43866</v>
      </c>
      <c r="BI567" s="190">
        <v>43882</v>
      </c>
      <c r="BJ567" s="190">
        <v>43882</v>
      </c>
      <c r="BL567" s="190"/>
      <c r="BM567" s="190"/>
      <c r="BN567" s="190"/>
      <c r="BO567" s="190"/>
      <c r="BU567" t="s">
        <v>490</v>
      </c>
      <c r="BV567" s="190">
        <v>43873</v>
      </c>
      <c r="BX567" s="190">
        <v>43887</v>
      </c>
      <c r="BY567" s="190">
        <v>43886</v>
      </c>
      <c r="CA567" s="190"/>
      <c r="CB567" s="190"/>
      <c r="CC567" s="190"/>
      <c r="CD567" s="190"/>
      <c r="CH567" s="190">
        <v>43889</v>
      </c>
      <c r="CR567" s="190">
        <v>43901</v>
      </c>
      <c r="CS567">
        <v>43899</v>
      </c>
      <c r="CT567" t="s">
        <v>4731</v>
      </c>
      <c r="CU567" s="190">
        <v>43886</v>
      </c>
      <c r="CW567" s="190">
        <v>43886</v>
      </c>
      <c r="CX567" s="190">
        <v>43885</v>
      </c>
      <c r="DD567" t="s">
        <v>7110</v>
      </c>
      <c r="DI567" t="str">
        <f t="shared" si="8"/>
        <v>Y</v>
      </c>
      <c r="DJ567" t="str">
        <f>_xlfn.IFNA(VLOOKUP(C567,'Order Lookup'!A:C,3,FALSE),"Other")</f>
        <v>ORDER</v>
      </c>
    </row>
    <row r="568" spans="1:114" x14ac:dyDescent="0.35">
      <c r="A568" t="s">
        <v>6648</v>
      </c>
      <c r="B568">
        <v>1902112403</v>
      </c>
      <c r="C568" t="s">
        <v>506</v>
      </c>
      <c r="D568" t="s">
        <v>1020</v>
      </c>
      <c r="E568" t="s">
        <v>7184</v>
      </c>
      <c r="F568" t="s">
        <v>2221</v>
      </c>
      <c r="G568" s="190">
        <v>43773</v>
      </c>
      <c r="H568" s="190">
        <v>43907</v>
      </c>
      <c r="M568" t="s">
        <v>114</v>
      </c>
      <c r="N568" t="s">
        <v>309</v>
      </c>
      <c r="O568" t="s">
        <v>7185</v>
      </c>
      <c r="Q568" s="190">
        <v>43871</v>
      </c>
      <c r="R568" s="190">
        <v>43871</v>
      </c>
      <c r="T568">
        <v>58298</v>
      </c>
      <c r="U568">
        <v>0</v>
      </c>
      <c r="V568">
        <v>28.1</v>
      </c>
      <c r="W568">
        <v>39.9</v>
      </c>
      <c r="X568">
        <v>39.9</v>
      </c>
      <c r="Y568">
        <v>0</v>
      </c>
      <c r="AA568">
        <v>0</v>
      </c>
      <c r="AB568">
        <v>0</v>
      </c>
      <c r="AC568">
        <v>0</v>
      </c>
      <c r="AF568">
        <v>0</v>
      </c>
      <c r="AG568">
        <v>7165</v>
      </c>
      <c r="AH568">
        <v>12.29</v>
      </c>
      <c r="AI568">
        <v>4986.83</v>
      </c>
      <c r="AK568">
        <v>0</v>
      </c>
      <c r="BF568" t="s">
        <v>4731</v>
      </c>
      <c r="BG568" s="190">
        <v>43878</v>
      </c>
      <c r="BH568" s="190">
        <v>43878</v>
      </c>
      <c r="BI568" s="190">
        <v>43893</v>
      </c>
      <c r="BJ568" s="190">
        <v>43893</v>
      </c>
      <c r="BL568" s="190"/>
      <c r="BM568" s="190"/>
      <c r="BN568" s="190"/>
      <c r="BO568" s="190"/>
      <c r="BU568" t="s">
        <v>490</v>
      </c>
      <c r="BV568">
        <v>43894</v>
      </c>
      <c r="BX568" s="190">
        <v>43894</v>
      </c>
      <c r="BY568" s="190">
        <v>43893</v>
      </c>
      <c r="CA568" s="190"/>
      <c r="CB568" s="190"/>
      <c r="CC568" s="190"/>
      <c r="CD568" s="190"/>
      <c r="CH568">
        <v>43896</v>
      </c>
      <c r="CR568" s="190">
        <v>43924</v>
      </c>
      <c r="CT568" t="s">
        <v>4731</v>
      </c>
      <c r="CU568" s="190">
        <v>43893</v>
      </c>
      <c r="CW568" s="190">
        <v>43893</v>
      </c>
      <c r="CX568" s="190">
        <v>43893</v>
      </c>
      <c r="DI568" t="str">
        <f t="shared" si="8"/>
        <v>Y</v>
      </c>
      <c r="DJ568" t="str">
        <f>_xlfn.IFNA(VLOOKUP(C568,'Order Lookup'!A:C,3,FALSE),"Other")</f>
        <v>ORDER</v>
      </c>
    </row>
    <row r="569" spans="1:114" x14ac:dyDescent="0.35">
      <c r="A569" t="s">
        <v>6648</v>
      </c>
      <c r="B569">
        <v>1902112405</v>
      </c>
      <c r="C569" t="s">
        <v>506</v>
      </c>
      <c r="D569" t="s">
        <v>1020</v>
      </c>
      <c r="E569" t="s">
        <v>7184</v>
      </c>
      <c r="F569" t="s">
        <v>2221</v>
      </c>
      <c r="G569" s="190">
        <v>43773</v>
      </c>
      <c r="H569" s="190">
        <v>43914</v>
      </c>
      <c r="M569" t="s">
        <v>114</v>
      </c>
      <c r="N569" t="s">
        <v>309</v>
      </c>
      <c r="O569" t="s">
        <v>7185</v>
      </c>
      <c r="Q569" s="190">
        <v>43874</v>
      </c>
      <c r="R569" s="190">
        <v>43874</v>
      </c>
      <c r="T569">
        <v>142097</v>
      </c>
      <c r="U569">
        <v>0</v>
      </c>
      <c r="V569">
        <v>68.5</v>
      </c>
      <c r="W569">
        <v>49.42</v>
      </c>
      <c r="X569">
        <v>49.42</v>
      </c>
      <c r="Y569">
        <v>0</v>
      </c>
      <c r="AA569">
        <v>0</v>
      </c>
      <c r="AB569">
        <v>0</v>
      </c>
      <c r="AC569">
        <v>0</v>
      </c>
      <c r="AF569">
        <v>0</v>
      </c>
      <c r="AG569">
        <v>17465</v>
      </c>
      <c r="AH569">
        <v>12.291</v>
      </c>
      <c r="AI569">
        <v>7025.01</v>
      </c>
      <c r="AK569">
        <v>0</v>
      </c>
      <c r="AR569" s="190"/>
      <c r="AS569" s="190"/>
      <c r="AT569" s="190"/>
      <c r="AU569" s="190"/>
      <c r="AW569" s="190"/>
      <c r="AX569" s="190"/>
      <c r="AY569" s="190"/>
      <c r="AZ569" s="190"/>
      <c r="BF569" t="s">
        <v>4731</v>
      </c>
      <c r="BG569" s="190">
        <v>43893</v>
      </c>
      <c r="BH569" s="190">
        <v>43893</v>
      </c>
      <c r="BI569" s="190">
        <v>43900</v>
      </c>
      <c r="BJ569" s="190">
        <v>43900</v>
      </c>
      <c r="BL569" s="190"/>
      <c r="BM569" s="190"/>
      <c r="BN569" s="190"/>
      <c r="BO569" s="190"/>
      <c r="BU569" t="s">
        <v>490</v>
      </c>
      <c r="BV569" s="190">
        <v>43887</v>
      </c>
      <c r="BX569" s="190">
        <v>43901</v>
      </c>
      <c r="BY569" s="190">
        <v>43900</v>
      </c>
      <c r="CA569" s="190"/>
      <c r="CB569" s="190"/>
      <c r="CC569" s="190"/>
      <c r="CD569" s="190"/>
      <c r="CH569" s="190">
        <v>43903</v>
      </c>
      <c r="CR569" s="190">
        <v>43931</v>
      </c>
      <c r="CT569" t="s">
        <v>4731</v>
      </c>
      <c r="CU569" s="190">
        <v>43900</v>
      </c>
      <c r="CW569" s="190">
        <v>43900</v>
      </c>
      <c r="CX569" s="190">
        <v>43900</v>
      </c>
      <c r="DI569" t="str">
        <f t="shared" si="8"/>
        <v>Y</v>
      </c>
      <c r="DJ569" t="str">
        <f>_xlfn.IFNA(VLOOKUP(C569,'Order Lookup'!A:C,3,FALSE),"Other")</f>
        <v>ORDER</v>
      </c>
    </row>
    <row r="570" spans="1:114" x14ac:dyDescent="0.35">
      <c r="A570" t="s">
        <v>6648</v>
      </c>
      <c r="B570">
        <v>1902112406</v>
      </c>
      <c r="C570" t="s">
        <v>506</v>
      </c>
      <c r="D570" t="s">
        <v>1020</v>
      </c>
      <c r="E570" t="s">
        <v>7184</v>
      </c>
      <c r="F570" t="s">
        <v>2221</v>
      </c>
      <c r="G570" s="190">
        <v>43773</v>
      </c>
      <c r="H570">
        <v>43931</v>
      </c>
      <c r="M570" t="s">
        <v>114</v>
      </c>
      <c r="N570" t="s">
        <v>309</v>
      </c>
      <c r="O570" t="s">
        <v>7185</v>
      </c>
      <c r="T570">
        <v>120568</v>
      </c>
      <c r="U570">
        <v>0</v>
      </c>
      <c r="V570">
        <v>58.12</v>
      </c>
      <c r="W570">
        <v>39.590000000000003</v>
      </c>
      <c r="X570">
        <v>39.590000000000003</v>
      </c>
      <c r="Y570">
        <v>0</v>
      </c>
      <c r="AA570">
        <v>0</v>
      </c>
      <c r="AB570">
        <v>0</v>
      </c>
      <c r="AC570">
        <v>0</v>
      </c>
      <c r="AF570">
        <v>0</v>
      </c>
      <c r="AG570">
        <v>14818</v>
      </c>
      <c r="AH570">
        <v>12.29</v>
      </c>
      <c r="AI570">
        <v>8279.43</v>
      </c>
      <c r="AK570">
        <v>0</v>
      </c>
      <c r="BF570" t="s">
        <v>4731</v>
      </c>
      <c r="BG570">
        <v>43893</v>
      </c>
      <c r="BH570">
        <v>43893</v>
      </c>
      <c r="BI570">
        <v>43900</v>
      </c>
      <c r="BJ570">
        <v>43900</v>
      </c>
      <c r="BU570" t="s">
        <v>490</v>
      </c>
      <c r="BV570" s="190">
        <v>43887</v>
      </c>
      <c r="BX570" s="190"/>
      <c r="BY570" s="190">
        <v>43901</v>
      </c>
      <c r="CH570" s="190">
        <v>43906</v>
      </c>
      <c r="CR570" s="190">
        <v>43931</v>
      </c>
      <c r="CS570" s="190"/>
      <c r="CT570" t="s">
        <v>4731</v>
      </c>
      <c r="CU570" s="190">
        <v>43900</v>
      </c>
      <c r="CW570" s="190">
        <v>43900</v>
      </c>
      <c r="CX570" s="190">
        <v>43900</v>
      </c>
      <c r="DI570" t="str">
        <f t="shared" si="8"/>
        <v>Y</v>
      </c>
      <c r="DJ570" t="str">
        <f>_xlfn.IFNA(VLOOKUP(C570,'Order Lookup'!A:C,3,FALSE),"Other")</f>
        <v>ORDER</v>
      </c>
    </row>
    <row r="571" spans="1:114" x14ac:dyDescent="0.35">
      <c r="A571" t="s">
        <v>6648</v>
      </c>
      <c r="B571">
        <v>1902112402</v>
      </c>
      <c r="C571" t="s">
        <v>506</v>
      </c>
      <c r="D571" t="s">
        <v>1020</v>
      </c>
      <c r="E571" t="s">
        <v>7184</v>
      </c>
      <c r="F571" t="s">
        <v>2224</v>
      </c>
      <c r="G571" s="190">
        <v>43773</v>
      </c>
      <c r="H571">
        <v>43917</v>
      </c>
      <c r="M571" t="s">
        <v>114</v>
      </c>
      <c r="N571" t="s">
        <v>309</v>
      </c>
      <c r="O571" t="s">
        <v>7185</v>
      </c>
      <c r="Q571">
        <v>43861</v>
      </c>
      <c r="R571">
        <v>43861</v>
      </c>
      <c r="S571">
        <v>43912</v>
      </c>
      <c r="T571">
        <v>97491</v>
      </c>
      <c r="U571">
        <v>97491</v>
      </c>
      <c r="V571">
        <v>47</v>
      </c>
      <c r="W571">
        <v>48.39</v>
      </c>
      <c r="X571">
        <v>48.39</v>
      </c>
      <c r="Y571">
        <v>0</v>
      </c>
      <c r="AA571">
        <v>0</v>
      </c>
      <c r="AB571">
        <v>0</v>
      </c>
      <c r="AC571">
        <v>0</v>
      </c>
      <c r="AF571">
        <v>0</v>
      </c>
      <c r="AG571">
        <v>11982</v>
      </c>
      <c r="AH571">
        <v>12.29</v>
      </c>
      <c r="AI571">
        <v>27500.01</v>
      </c>
      <c r="AJ571">
        <v>28.207999999999998</v>
      </c>
      <c r="AK571">
        <v>0</v>
      </c>
      <c r="BF571" t="s">
        <v>4731</v>
      </c>
      <c r="BG571">
        <v>43867</v>
      </c>
      <c r="BH571">
        <v>43867</v>
      </c>
      <c r="BI571">
        <v>43882</v>
      </c>
      <c r="BJ571">
        <v>43882</v>
      </c>
      <c r="BU571" t="s">
        <v>490</v>
      </c>
      <c r="BV571" s="190">
        <v>43887</v>
      </c>
      <c r="BX571" s="190">
        <v>43887</v>
      </c>
      <c r="BY571" s="190">
        <v>43886</v>
      </c>
      <c r="CH571" s="190">
        <v>43889</v>
      </c>
      <c r="CR571" s="190">
        <v>43908</v>
      </c>
      <c r="CS571" s="190">
        <v>43908</v>
      </c>
      <c r="CT571" t="s">
        <v>4731</v>
      </c>
      <c r="CU571" s="190">
        <v>43886</v>
      </c>
      <c r="CW571" s="190">
        <v>43886</v>
      </c>
      <c r="CX571" s="190">
        <v>43885</v>
      </c>
      <c r="DI571" t="str">
        <f t="shared" si="8"/>
        <v>Y</v>
      </c>
      <c r="DJ571" t="str">
        <f>_xlfn.IFNA(VLOOKUP(C571,'Order Lookup'!A:C,3,FALSE),"Other")</f>
        <v>ORDER</v>
      </c>
    </row>
    <row r="572" spans="1:114" x14ac:dyDescent="0.35">
      <c r="A572" t="s">
        <v>6648</v>
      </c>
      <c r="B572">
        <v>1902112404</v>
      </c>
      <c r="C572" t="s">
        <v>506</v>
      </c>
      <c r="D572" t="s">
        <v>1020</v>
      </c>
      <c r="E572" t="s">
        <v>7184</v>
      </c>
      <c r="F572" t="s">
        <v>2221</v>
      </c>
      <c r="G572" s="190">
        <v>43773</v>
      </c>
      <c r="H572" s="190">
        <v>43907</v>
      </c>
      <c r="M572" t="s">
        <v>114</v>
      </c>
      <c r="N572" t="s">
        <v>309</v>
      </c>
      <c r="O572" t="s">
        <v>7185</v>
      </c>
      <c r="Q572">
        <v>43871</v>
      </c>
      <c r="R572">
        <v>43872</v>
      </c>
      <c r="T572">
        <v>103609</v>
      </c>
      <c r="U572">
        <v>103609</v>
      </c>
      <c r="V572">
        <v>49.95</v>
      </c>
      <c r="W572">
        <v>51.09</v>
      </c>
      <c r="X572">
        <v>51.09</v>
      </c>
      <c r="Y572">
        <v>0</v>
      </c>
      <c r="AA572">
        <v>0</v>
      </c>
      <c r="AB572">
        <v>0</v>
      </c>
      <c r="AC572">
        <v>0</v>
      </c>
      <c r="AF572">
        <v>0</v>
      </c>
      <c r="AG572">
        <v>12734</v>
      </c>
      <c r="AH572">
        <v>12.29</v>
      </c>
      <c r="AI572">
        <v>49035.53</v>
      </c>
      <c r="AJ572">
        <v>47.326999999999998</v>
      </c>
      <c r="AK572">
        <v>0</v>
      </c>
      <c r="BF572" t="s">
        <v>4731</v>
      </c>
      <c r="BG572" s="190">
        <v>43880</v>
      </c>
      <c r="BH572" s="190">
        <v>43880</v>
      </c>
      <c r="BI572" s="190">
        <v>43893</v>
      </c>
      <c r="BJ572" s="190">
        <v>43893</v>
      </c>
      <c r="BL572" s="190"/>
      <c r="BM572" s="190"/>
      <c r="BN572" s="190"/>
      <c r="BO572" s="190"/>
      <c r="BQ572" s="190"/>
      <c r="BR572" s="190"/>
      <c r="BS572" s="190"/>
      <c r="BT572" s="190"/>
      <c r="BU572" t="s">
        <v>490</v>
      </c>
      <c r="BV572">
        <v>43894</v>
      </c>
      <c r="BX572" s="190">
        <v>43894</v>
      </c>
      <c r="BY572" s="190">
        <v>43893</v>
      </c>
      <c r="CH572">
        <v>43896</v>
      </c>
      <c r="CR572" s="190">
        <v>43924</v>
      </c>
      <c r="CS572">
        <v>43917</v>
      </c>
      <c r="CT572" t="s">
        <v>4731</v>
      </c>
      <c r="CU572" s="190">
        <v>43893</v>
      </c>
      <c r="CW572" s="190">
        <v>43893</v>
      </c>
      <c r="CX572" s="190">
        <v>43893</v>
      </c>
      <c r="DI572" t="str">
        <f t="shared" si="8"/>
        <v>Y</v>
      </c>
      <c r="DJ572" t="str">
        <f>_xlfn.IFNA(VLOOKUP(C572,'Order Lookup'!A:C,3,FALSE),"Other")</f>
        <v>ORDER</v>
      </c>
    </row>
    <row r="573" spans="1:114" x14ac:dyDescent="0.35">
      <c r="A573" t="s">
        <v>6648</v>
      </c>
      <c r="B573">
        <v>1902112411</v>
      </c>
      <c r="C573" t="s">
        <v>506</v>
      </c>
      <c r="D573" t="s">
        <v>1020</v>
      </c>
      <c r="E573" t="s">
        <v>7184</v>
      </c>
      <c r="F573" t="s">
        <v>2221</v>
      </c>
      <c r="G573" s="190">
        <v>43788</v>
      </c>
      <c r="H573" s="190">
        <v>43924</v>
      </c>
      <c r="M573" t="s">
        <v>114</v>
      </c>
      <c r="N573" t="s">
        <v>309</v>
      </c>
      <c r="O573" t="s">
        <v>7185</v>
      </c>
      <c r="P573" t="s">
        <v>2226</v>
      </c>
      <c r="Q573">
        <v>43880</v>
      </c>
      <c r="R573">
        <v>43881</v>
      </c>
      <c r="T573">
        <v>241737</v>
      </c>
      <c r="U573">
        <v>0</v>
      </c>
      <c r="V573">
        <v>40.229999999999997</v>
      </c>
      <c r="W573">
        <v>94.83</v>
      </c>
      <c r="X573">
        <v>94.83</v>
      </c>
      <c r="Y573">
        <v>0</v>
      </c>
      <c r="AA573">
        <v>0</v>
      </c>
      <c r="AB573">
        <v>0</v>
      </c>
      <c r="AC573">
        <v>0</v>
      </c>
      <c r="AF573">
        <v>0</v>
      </c>
      <c r="AG573">
        <v>31698</v>
      </c>
      <c r="AH573">
        <v>13.113</v>
      </c>
      <c r="AI573">
        <v>0</v>
      </c>
      <c r="AK573">
        <v>0</v>
      </c>
      <c r="BF573" t="s">
        <v>4731</v>
      </c>
      <c r="BG573" s="190">
        <v>43893</v>
      </c>
      <c r="BH573" s="190">
        <v>43893</v>
      </c>
      <c r="BI573" s="190">
        <v>43900</v>
      </c>
      <c r="BJ573" s="190">
        <v>43900</v>
      </c>
      <c r="BQ573" s="190"/>
      <c r="BR573" s="190"/>
      <c r="BS573" s="190"/>
      <c r="BT573" s="190"/>
      <c r="BU573" t="s">
        <v>490</v>
      </c>
      <c r="BV573">
        <v>43896</v>
      </c>
      <c r="BX573" s="190">
        <v>43896</v>
      </c>
      <c r="BY573" s="190">
        <v>43900</v>
      </c>
      <c r="CA573" s="190"/>
      <c r="CB573" s="190"/>
      <c r="CC573" s="190"/>
      <c r="CD573" s="190"/>
      <c r="CH573" s="190">
        <v>43903</v>
      </c>
      <c r="CR573" s="190">
        <v>43924</v>
      </c>
      <c r="CT573" t="s">
        <v>4731</v>
      </c>
      <c r="CU573" s="190">
        <v>43895</v>
      </c>
      <c r="CW573" s="190">
        <v>43895</v>
      </c>
      <c r="CX573" s="190">
        <v>43900</v>
      </c>
      <c r="DI573" t="str">
        <f t="shared" si="8"/>
        <v>N</v>
      </c>
      <c r="DJ573" t="str">
        <f>_xlfn.IFNA(VLOOKUP(C573,'Order Lookup'!A:C,3,FALSE),"Other")</f>
        <v>ORDER</v>
      </c>
    </row>
    <row r="574" spans="1:114" x14ac:dyDescent="0.35">
      <c r="A574" t="s">
        <v>6648</v>
      </c>
      <c r="B574">
        <v>1902112412</v>
      </c>
      <c r="C574" t="s">
        <v>506</v>
      </c>
      <c r="D574" t="s">
        <v>1020</v>
      </c>
      <c r="E574" t="s">
        <v>7184</v>
      </c>
      <c r="F574" t="s">
        <v>2221</v>
      </c>
      <c r="G574" s="190">
        <v>43795</v>
      </c>
      <c r="H574">
        <v>43927</v>
      </c>
      <c r="M574" t="s">
        <v>114</v>
      </c>
      <c r="N574" t="s">
        <v>309</v>
      </c>
      <c r="O574" t="s">
        <v>7185</v>
      </c>
      <c r="Q574">
        <v>43880</v>
      </c>
      <c r="R574">
        <v>43881</v>
      </c>
      <c r="T574">
        <v>217494</v>
      </c>
      <c r="U574">
        <v>0</v>
      </c>
      <c r="V574">
        <v>36.200000000000003</v>
      </c>
      <c r="W574">
        <v>85.15</v>
      </c>
      <c r="X574">
        <v>85.15</v>
      </c>
      <c r="Y574">
        <v>0</v>
      </c>
      <c r="AA574">
        <v>0</v>
      </c>
      <c r="AB574">
        <v>0</v>
      </c>
      <c r="AC574">
        <v>0</v>
      </c>
      <c r="AF574">
        <v>0</v>
      </c>
      <c r="AG574">
        <v>28458</v>
      </c>
      <c r="AH574">
        <v>13.084</v>
      </c>
      <c r="AI574">
        <v>0</v>
      </c>
      <c r="AK574">
        <v>0</v>
      </c>
      <c r="BF574" t="s">
        <v>4731</v>
      </c>
      <c r="BG574">
        <v>43894</v>
      </c>
      <c r="BH574">
        <v>43894</v>
      </c>
      <c r="BI574">
        <v>43903</v>
      </c>
      <c r="BJ574">
        <v>43903</v>
      </c>
      <c r="BU574" t="s">
        <v>490</v>
      </c>
      <c r="BV574" s="190">
        <v>43903</v>
      </c>
      <c r="BX574" s="190">
        <v>43903</v>
      </c>
      <c r="BY574" s="190">
        <v>43903</v>
      </c>
      <c r="CH574" s="190">
        <v>43908</v>
      </c>
      <c r="CR574" s="190">
        <v>43927</v>
      </c>
      <c r="CS574" s="190"/>
      <c r="CT574" t="s">
        <v>4731</v>
      </c>
      <c r="CU574" s="190">
        <v>43902</v>
      </c>
      <c r="CW574" s="190">
        <v>43902</v>
      </c>
      <c r="CX574" s="190">
        <v>43903</v>
      </c>
      <c r="DI574" t="str">
        <f t="shared" si="8"/>
        <v>N</v>
      </c>
      <c r="DJ574" t="str">
        <f>_xlfn.IFNA(VLOOKUP(C574,'Order Lookup'!A:C,3,FALSE),"Other")</f>
        <v>ORDER</v>
      </c>
    </row>
    <row r="575" spans="1:114" x14ac:dyDescent="0.35">
      <c r="A575" t="s">
        <v>6648</v>
      </c>
      <c r="B575">
        <v>1902112416</v>
      </c>
      <c r="C575" t="s">
        <v>506</v>
      </c>
      <c r="D575" t="s">
        <v>1020</v>
      </c>
      <c r="E575" t="s">
        <v>7184</v>
      </c>
      <c r="F575" t="s">
        <v>2221</v>
      </c>
      <c r="G575" s="190">
        <v>43795</v>
      </c>
      <c r="H575" s="190">
        <v>43955</v>
      </c>
      <c r="M575" t="s">
        <v>114</v>
      </c>
      <c r="N575" t="s">
        <v>309</v>
      </c>
      <c r="O575" t="s">
        <v>7185</v>
      </c>
      <c r="Q575" s="190">
        <v>43895</v>
      </c>
      <c r="R575" s="190">
        <v>43895</v>
      </c>
      <c r="T575">
        <v>69802</v>
      </c>
      <c r="U575">
        <v>69802</v>
      </c>
      <c r="V575">
        <v>0</v>
      </c>
      <c r="W575">
        <v>40.96</v>
      </c>
      <c r="X575">
        <v>40.96</v>
      </c>
      <c r="Y575">
        <v>0</v>
      </c>
      <c r="AA575">
        <v>0</v>
      </c>
      <c r="AB575">
        <v>0</v>
      </c>
      <c r="AC575">
        <v>0</v>
      </c>
      <c r="AF575">
        <v>0</v>
      </c>
      <c r="AG575">
        <v>9239</v>
      </c>
      <c r="AH575">
        <v>13.236000000000001</v>
      </c>
      <c r="AI575">
        <v>1376.55</v>
      </c>
      <c r="AJ575">
        <v>1.972</v>
      </c>
      <c r="AK575">
        <v>0</v>
      </c>
      <c r="AR575" s="190"/>
      <c r="AS575" s="190"/>
      <c r="AT575" s="190"/>
      <c r="AU575" s="190"/>
      <c r="AW575" s="190"/>
      <c r="AX575" s="190"/>
      <c r="AY575" s="190"/>
      <c r="BB575" s="190"/>
      <c r="BC575" s="190"/>
      <c r="BD575" s="190"/>
      <c r="BE575" s="190"/>
      <c r="BF575" t="s">
        <v>4731</v>
      </c>
      <c r="BG575" s="190">
        <v>43878</v>
      </c>
      <c r="BH575" s="190">
        <v>43878</v>
      </c>
      <c r="BI575" s="190">
        <v>43894</v>
      </c>
      <c r="BJ575" s="190">
        <v>43894</v>
      </c>
      <c r="BL575" s="190"/>
      <c r="BM575" s="190"/>
      <c r="BN575" s="190"/>
      <c r="BO575" s="190"/>
      <c r="BU575" t="s">
        <v>490</v>
      </c>
      <c r="BV575" s="190"/>
      <c r="BX575" s="190">
        <v>43895</v>
      </c>
      <c r="BY575">
        <v>43888</v>
      </c>
      <c r="CA575" s="190"/>
      <c r="CB575" s="190"/>
      <c r="CC575" s="190"/>
      <c r="CD575" s="190"/>
      <c r="CF575" s="190"/>
      <c r="CG575" s="190"/>
      <c r="CH575" s="190">
        <v>43892</v>
      </c>
      <c r="CI575" s="190"/>
      <c r="CM575" s="190"/>
      <c r="CR575" s="190">
        <v>43924</v>
      </c>
      <c r="CS575">
        <v>43914</v>
      </c>
      <c r="CT575" t="s">
        <v>4731</v>
      </c>
      <c r="CU575" s="190">
        <v>43879</v>
      </c>
      <c r="CW575" s="190">
        <v>43879</v>
      </c>
      <c r="CX575" s="190">
        <v>43894</v>
      </c>
      <c r="CZ575" s="190"/>
      <c r="DA575" s="190"/>
      <c r="DB575" s="190"/>
      <c r="DC575" s="190"/>
      <c r="DI575" t="str">
        <f t="shared" si="8"/>
        <v>N</v>
      </c>
      <c r="DJ575" t="str">
        <f>_xlfn.IFNA(VLOOKUP(C575,'Order Lookup'!A:C,3,FALSE),"Other")</f>
        <v>ORDER</v>
      </c>
    </row>
    <row r="576" spans="1:114" x14ac:dyDescent="0.35">
      <c r="A576" t="s">
        <v>988</v>
      </c>
      <c r="B576">
        <v>1901804708</v>
      </c>
      <c r="C576" t="s">
        <v>854</v>
      </c>
      <c r="D576" t="s">
        <v>1006</v>
      </c>
      <c r="E576" t="s">
        <v>7186</v>
      </c>
      <c r="F576" t="s">
        <v>2221</v>
      </c>
      <c r="G576" s="190">
        <v>43899</v>
      </c>
      <c r="H576" s="190"/>
      <c r="J576" t="s">
        <v>7187</v>
      </c>
      <c r="K576" t="s">
        <v>309</v>
      </c>
      <c r="L576" t="s">
        <v>309</v>
      </c>
      <c r="M576" t="s">
        <v>204</v>
      </c>
      <c r="N576" t="s">
        <v>309</v>
      </c>
      <c r="O576" t="s">
        <v>5044</v>
      </c>
      <c r="Q576" s="190"/>
      <c r="R576" s="190"/>
      <c r="T576">
        <v>394.05</v>
      </c>
      <c r="U576">
        <v>394.05</v>
      </c>
      <c r="V576">
        <v>0.11</v>
      </c>
      <c r="W576">
        <v>0.11</v>
      </c>
      <c r="X576">
        <v>0.11</v>
      </c>
      <c r="Y576">
        <v>0</v>
      </c>
      <c r="AA576">
        <v>0</v>
      </c>
      <c r="AB576">
        <v>0</v>
      </c>
      <c r="AC576">
        <v>0</v>
      </c>
      <c r="AF576">
        <v>0</v>
      </c>
      <c r="AG576">
        <v>154.03</v>
      </c>
      <c r="AH576">
        <v>39.088999999999999</v>
      </c>
      <c r="AI576">
        <v>90.2</v>
      </c>
      <c r="AJ576">
        <v>22.89</v>
      </c>
      <c r="AK576">
        <v>0</v>
      </c>
      <c r="AQ576" t="s">
        <v>979</v>
      </c>
      <c r="AR576" s="190"/>
      <c r="AS576" s="190"/>
      <c r="AT576" s="190"/>
      <c r="AU576" s="190"/>
      <c r="AV576" t="s">
        <v>955</v>
      </c>
      <c r="BG576" s="190"/>
      <c r="BH576" s="190"/>
      <c r="BI576" s="190"/>
      <c r="BJ576" s="190"/>
      <c r="BL576" s="190"/>
      <c r="BM576" s="190"/>
      <c r="BN576" s="190"/>
      <c r="BO576" s="190"/>
      <c r="BQ576" s="190"/>
      <c r="BR576" s="190"/>
      <c r="BS576" s="190"/>
      <c r="BT576" s="190"/>
      <c r="BU576" t="s">
        <v>490</v>
      </c>
      <c r="BV576" s="190">
        <v>43899</v>
      </c>
      <c r="BX576" s="190">
        <v>43899</v>
      </c>
      <c r="BY576" s="190">
        <v>43899</v>
      </c>
      <c r="CA576" s="190"/>
      <c r="CB576" s="190"/>
      <c r="CC576" s="190"/>
      <c r="CD576" s="190"/>
      <c r="CH576" s="190">
        <v>43902</v>
      </c>
      <c r="CJ576" t="s">
        <v>2243</v>
      </c>
      <c r="CR576" s="190">
        <v>43906</v>
      </c>
      <c r="CS576">
        <v>43906</v>
      </c>
      <c r="CT576" t="s">
        <v>988</v>
      </c>
      <c r="CU576" s="190">
        <v>43899</v>
      </c>
      <c r="CW576" s="190">
        <v>43899</v>
      </c>
      <c r="CX576" s="190">
        <v>43899</v>
      </c>
      <c r="CY576" t="s">
        <v>991</v>
      </c>
      <c r="DI576" t="str">
        <f t="shared" ref="DI576:DI633" si="9">IF(CX576&gt;CW576,"N","Y")</f>
        <v>Y</v>
      </c>
      <c r="DJ576" t="str">
        <f>_xlfn.IFNA(VLOOKUP(C576,'Order Lookup'!A:C,3,FALSE),"Other")</f>
        <v>ENPARTS</v>
      </c>
    </row>
    <row r="577" spans="1:114" x14ac:dyDescent="0.35">
      <c r="A577" t="s">
        <v>1364</v>
      </c>
      <c r="B577">
        <v>2000107901</v>
      </c>
      <c r="C577" t="s">
        <v>855</v>
      </c>
      <c r="D577" t="s">
        <v>976</v>
      </c>
      <c r="E577" t="s">
        <v>7188</v>
      </c>
      <c r="F577" t="s">
        <v>2221</v>
      </c>
      <c r="G577" s="190">
        <v>43847</v>
      </c>
      <c r="H577">
        <v>43921</v>
      </c>
      <c r="K577" t="s">
        <v>309</v>
      </c>
      <c r="L577" t="s">
        <v>270</v>
      </c>
      <c r="M577" t="s">
        <v>204</v>
      </c>
      <c r="N577" t="s">
        <v>309</v>
      </c>
      <c r="O577" t="s">
        <v>5050</v>
      </c>
      <c r="Q577">
        <v>43867</v>
      </c>
      <c r="R577">
        <v>43868</v>
      </c>
      <c r="T577">
        <v>55723.839999999997</v>
      </c>
      <c r="U577">
        <v>0</v>
      </c>
      <c r="V577">
        <v>17.39</v>
      </c>
      <c r="W577">
        <v>17.27</v>
      </c>
      <c r="X577">
        <v>17.27</v>
      </c>
      <c r="Y577">
        <v>73.17</v>
      </c>
      <c r="AA577">
        <v>95.74</v>
      </c>
      <c r="AB577">
        <v>0</v>
      </c>
      <c r="AC577">
        <v>95.74</v>
      </c>
      <c r="AD577">
        <v>16901.78</v>
      </c>
      <c r="AE577">
        <v>8048.47</v>
      </c>
      <c r="AF577">
        <v>0</v>
      </c>
      <c r="AG577">
        <v>13868.58</v>
      </c>
      <c r="AH577">
        <v>24.888000000000002</v>
      </c>
      <c r="AI577">
        <v>10959.09</v>
      </c>
      <c r="AK577">
        <v>25.8</v>
      </c>
      <c r="AQ577" t="s">
        <v>5798</v>
      </c>
      <c r="AR577">
        <v>43868</v>
      </c>
      <c r="AS577">
        <v>43868</v>
      </c>
      <c r="AT577">
        <v>43874</v>
      </c>
      <c r="AU577">
        <v>43874</v>
      </c>
      <c r="AV577" t="s">
        <v>5840</v>
      </c>
      <c r="AW577">
        <v>43874</v>
      </c>
      <c r="AX577">
        <v>43874</v>
      </c>
      <c r="AY577">
        <v>43874</v>
      </c>
      <c r="AZ577">
        <v>43873</v>
      </c>
      <c r="BA577" t="s">
        <v>6733</v>
      </c>
      <c r="BB577">
        <v>43875</v>
      </c>
      <c r="BC577">
        <v>43875</v>
      </c>
      <c r="BD577">
        <v>43875</v>
      </c>
      <c r="BF577" t="s">
        <v>629</v>
      </c>
      <c r="BG577">
        <v>43880</v>
      </c>
      <c r="BH577">
        <v>43880</v>
      </c>
      <c r="BI577">
        <v>43885</v>
      </c>
      <c r="BJ577">
        <v>43885</v>
      </c>
      <c r="BK577" t="s">
        <v>1939</v>
      </c>
      <c r="BL577">
        <v>43886</v>
      </c>
      <c r="BM577">
        <v>43886</v>
      </c>
      <c r="BN577">
        <v>43887</v>
      </c>
      <c r="BO577">
        <v>43887</v>
      </c>
      <c r="BU577" t="s">
        <v>490</v>
      </c>
      <c r="BV577" s="190">
        <v>43899</v>
      </c>
      <c r="BX577" s="190">
        <v>43899</v>
      </c>
      <c r="BY577" s="190">
        <v>43896</v>
      </c>
      <c r="BZ577" t="s">
        <v>629</v>
      </c>
      <c r="CA577">
        <v>43892</v>
      </c>
      <c r="CB577">
        <v>43892</v>
      </c>
      <c r="CC577">
        <v>43892</v>
      </c>
      <c r="CD577">
        <v>43892</v>
      </c>
      <c r="CH577" s="190">
        <v>43901</v>
      </c>
      <c r="CJ577" t="s">
        <v>5840</v>
      </c>
      <c r="CR577" s="190">
        <v>43921</v>
      </c>
      <c r="CT577" t="s">
        <v>629</v>
      </c>
      <c r="CU577" s="190">
        <v>43896</v>
      </c>
      <c r="CW577" s="190">
        <v>43896</v>
      </c>
      <c r="CX577" s="190">
        <v>43896</v>
      </c>
      <c r="CY577" t="s">
        <v>1026</v>
      </c>
      <c r="CZ577">
        <v>43865</v>
      </c>
      <c r="DA577">
        <v>43865</v>
      </c>
      <c r="DB577">
        <v>43867</v>
      </c>
      <c r="DC577">
        <v>43867</v>
      </c>
      <c r="DI577" t="str">
        <f t="shared" si="9"/>
        <v>Y</v>
      </c>
      <c r="DJ577" t="str">
        <f>_xlfn.IFNA(VLOOKUP(C577,'Order Lookup'!A:C,3,FALSE),"Other")</f>
        <v>ORDER</v>
      </c>
    </row>
    <row r="578" spans="1:114" x14ac:dyDescent="0.35">
      <c r="A578" t="s">
        <v>1002</v>
      </c>
      <c r="B578">
        <v>2000302801</v>
      </c>
      <c r="C578" t="s">
        <v>895</v>
      </c>
      <c r="D578" t="s">
        <v>7189</v>
      </c>
      <c r="E578" t="s">
        <v>7190</v>
      </c>
      <c r="F578" t="s">
        <v>2221</v>
      </c>
      <c r="G578" s="190">
        <v>43900</v>
      </c>
      <c r="H578">
        <v>43942</v>
      </c>
      <c r="K578" t="s">
        <v>132</v>
      </c>
      <c r="L578" t="s">
        <v>270</v>
      </c>
      <c r="M578" t="s">
        <v>204</v>
      </c>
      <c r="N578" t="s">
        <v>309</v>
      </c>
      <c r="O578" t="s">
        <v>5050</v>
      </c>
      <c r="Q578">
        <v>43902</v>
      </c>
      <c r="R578">
        <v>43903</v>
      </c>
      <c r="T578">
        <v>9113.74</v>
      </c>
      <c r="U578">
        <v>0</v>
      </c>
      <c r="V578">
        <v>2.4</v>
      </c>
      <c r="W578">
        <v>2.33</v>
      </c>
      <c r="X578">
        <v>2.33</v>
      </c>
      <c r="Y578">
        <v>25.1</v>
      </c>
      <c r="AA578">
        <v>33.5</v>
      </c>
      <c r="AB578">
        <v>0</v>
      </c>
      <c r="AC578">
        <v>33.5</v>
      </c>
      <c r="AD578">
        <v>3465</v>
      </c>
      <c r="AE578">
        <v>1650</v>
      </c>
      <c r="AF578">
        <v>0</v>
      </c>
      <c r="AG578">
        <v>1489.46</v>
      </c>
      <c r="AH578">
        <v>16.343</v>
      </c>
      <c r="AI578">
        <v>0</v>
      </c>
      <c r="AK578">
        <v>16.34</v>
      </c>
      <c r="AQ578" t="s">
        <v>5805</v>
      </c>
      <c r="AR578">
        <v>43901</v>
      </c>
      <c r="AT578">
        <v>43902</v>
      </c>
      <c r="AU578">
        <v>43902</v>
      </c>
      <c r="AV578" t="s">
        <v>861</v>
      </c>
      <c r="AW578">
        <v>43902</v>
      </c>
      <c r="AX578">
        <v>43902</v>
      </c>
      <c r="AY578">
        <v>43902</v>
      </c>
      <c r="AZ578">
        <v>43902</v>
      </c>
      <c r="BF578" t="s">
        <v>5806</v>
      </c>
      <c r="BG578" s="190">
        <v>43906</v>
      </c>
      <c r="BH578" s="190">
        <v>43906</v>
      </c>
      <c r="BI578" s="190">
        <v>43907</v>
      </c>
      <c r="BJ578" s="190">
        <v>43907</v>
      </c>
      <c r="BK578" t="s">
        <v>1102</v>
      </c>
      <c r="BL578">
        <v>43908</v>
      </c>
      <c r="BM578">
        <v>43908</v>
      </c>
      <c r="BN578">
        <v>43908</v>
      </c>
      <c r="BO578">
        <v>43908</v>
      </c>
      <c r="BU578" t="s">
        <v>490</v>
      </c>
      <c r="BV578" s="190">
        <v>43921</v>
      </c>
      <c r="BX578" s="190">
        <v>43921</v>
      </c>
      <c r="BY578" s="190">
        <v>43915</v>
      </c>
      <c r="BZ578" t="s">
        <v>5806</v>
      </c>
      <c r="CA578">
        <v>43908</v>
      </c>
      <c r="CB578">
        <v>43908</v>
      </c>
      <c r="CC578">
        <v>43908</v>
      </c>
      <c r="CD578">
        <v>43908</v>
      </c>
      <c r="CH578" s="190">
        <v>43920</v>
      </c>
      <c r="CJ578" t="s">
        <v>5840</v>
      </c>
      <c r="CR578" s="190">
        <v>43942</v>
      </c>
      <c r="CT578" t="s">
        <v>1102</v>
      </c>
      <c r="CU578" s="190">
        <v>43920</v>
      </c>
      <c r="CW578" s="190">
        <v>43920</v>
      </c>
      <c r="CX578" s="190">
        <v>43914</v>
      </c>
      <c r="DI578" t="str">
        <f t="shared" si="9"/>
        <v>Y</v>
      </c>
      <c r="DJ578" t="str">
        <f>_xlfn.IFNA(VLOOKUP(C578,'Order Lookup'!A:C,3,FALSE),"Other")</f>
        <v>ORDER</v>
      </c>
    </row>
    <row r="579" spans="1:114" x14ac:dyDescent="0.35">
      <c r="A579" t="s">
        <v>978</v>
      </c>
      <c r="B579">
        <v>1900834319</v>
      </c>
      <c r="C579" t="s">
        <v>854</v>
      </c>
      <c r="D579" t="s">
        <v>7191</v>
      </c>
      <c r="E579" t="s">
        <v>7192</v>
      </c>
      <c r="F579" t="s">
        <v>2221</v>
      </c>
      <c r="G579" s="190">
        <v>43894</v>
      </c>
      <c r="H579" s="190"/>
      <c r="J579" t="s">
        <v>7193</v>
      </c>
      <c r="K579" t="s">
        <v>309</v>
      </c>
      <c r="L579" t="s">
        <v>309</v>
      </c>
      <c r="M579" t="s">
        <v>204</v>
      </c>
      <c r="N579" t="s">
        <v>309</v>
      </c>
      <c r="O579" t="s">
        <v>5055</v>
      </c>
      <c r="S579" s="190"/>
      <c r="T579">
        <v>6474</v>
      </c>
      <c r="U579">
        <v>6474</v>
      </c>
      <c r="V579">
        <v>0.95</v>
      </c>
      <c r="W579">
        <v>0.94</v>
      </c>
      <c r="X579">
        <v>0.94</v>
      </c>
      <c r="Y579">
        <v>0</v>
      </c>
      <c r="AA579">
        <v>0</v>
      </c>
      <c r="AB579">
        <v>0</v>
      </c>
      <c r="AC579">
        <v>0</v>
      </c>
      <c r="AF579">
        <v>0</v>
      </c>
      <c r="AG579">
        <v>0</v>
      </c>
      <c r="AI579">
        <v>-905.67</v>
      </c>
      <c r="AK579">
        <v>0</v>
      </c>
      <c r="AQ579" t="s">
        <v>2243</v>
      </c>
      <c r="AV579" t="s">
        <v>2243</v>
      </c>
      <c r="BU579" t="s">
        <v>490</v>
      </c>
      <c r="BV579" s="190">
        <v>43899</v>
      </c>
      <c r="BX579" s="190">
        <v>43899</v>
      </c>
      <c r="BY579" s="190">
        <v>43899</v>
      </c>
      <c r="CH579" s="190">
        <v>43902</v>
      </c>
      <c r="CR579" s="190">
        <v>43906</v>
      </c>
      <c r="CS579" s="190">
        <v>43906</v>
      </c>
      <c r="CT579" t="s">
        <v>978</v>
      </c>
      <c r="CU579" s="190">
        <v>43900</v>
      </c>
      <c r="CW579" s="190">
        <v>43900</v>
      </c>
      <c r="CX579" s="190">
        <v>43899</v>
      </c>
      <c r="CY579" t="s">
        <v>1026</v>
      </c>
      <c r="DI579" t="str">
        <f t="shared" si="9"/>
        <v>Y</v>
      </c>
      <c r="DJ579" t="str">
        <f>_xlfn.IFNA(VLOOKUP(C579,'Order Lookup'!A:C,3,FALSE),"Other")</f>
        <v>ENPARTS</v>
      </c>
    </row>
    <row r="580" spans="1:114" x14ac:dyDescent="0.35">
      <c r="A580" t="s">
        <v>988</v>
      </c>
      <c r="B580">
        <v>1804112820</v>
      </c>
      <c r="C580" t="s">
        <v>854</v>
      </c>
      <c r="D580" t="s">
        <v>7194</v>
      </c>
      <c r="E580" t="s">
        <v>7195</v>
      </c>
      <c r="F580" t="s">
        <v>2221</v>
      </c>
      <c r="G580" s="190">
        <v>43906</v>
      </c>
      <c r="H580" s="190"/>
      <c r="K580" t="s">
        <v>309</v>
      </c>
      <c r="L580" t="s">
        <v>270</v>
      </c>
      <c r="M580" t="s">
        <v>204</v>
      </c>
      <c r="N580" t="s">
        <v>309</v>
      </c>
      <c r="O580" t="s">
        <v>5699</v>
      </c>
      <c r="Q580" s="190"/>
      <c r="R580" s="190"/>
      <c r="T580">
        <v>866.68</v>
      </c>
      <c r="U580">
        <v>866.68</v>
      </c>
      <c r="V580">
        <v>0.25</v>
      </c>
      <c r="W580">
        <v>0.11</v>
      </c>
      <c r="X580">
        <v>0.11</v>
      </c>
      <c r="Y580">
        <v>0</v>
      </c>
      <c r="AA580">
        <v>0</v>
      </c>
      <c r="AB580">
        <v>0</v>
      </c>
      <c r="AC580">
        <v>0</v>
      </c>
      <c r="AF580">
        <v>0</v>
      </c>
      <c r="AG580">
        <v>349.22</v>
      </c>
      <c r="AH580">
        <v>40.293999999999997</v>
      </c>
      <c r="AI580">
        <v>469.52</v>
      </c>
      <c r="AJ580">
        <v>54.174999999999997</v>
      </c>
      <c r="AK580">
        <v>0</v>
      </c>
      <c r="AQ580" t="s">
        <v>869</v>
      </c>
      <c r="AR580" s="190"/>
      <c r="AS580" s="190"/>
      <c r="AT580" s="190"/>
      <c r="AU580" s="190"/>
      <c r="AV580" t="s">
        <v>1891</v>
      </c>
      <c r="AW580" s="190"/>
      <c r="AX580" s="190"/>
      <c r="AY580" s="190"/>
      <c r="AZ580" s="190"/>
      <c r="BB580" s="190"/>
      <c r="BC580" s="190"/>
      <c r="BD580" s="190"/>
      <c r="BF580" t="s">
        <v>988</v>
      </c>
      <c r="BG580" s="190"/>
      <c r="BH580" s="190"/>
      <c r="BI580" s="190"/>
      <c r="BJ580" s="190"/>
      <c r="BL580" s="190"/>
      <c r="BM580" s="190"/>
      <c r="BN580" s="190"/>
      <c r="BO580" s="190"/>
      <c r="BU580" t="s">
        <v>490</v>
      </c>
      <c r="BV580" s="190">
        <v>43907</v>
      </c>
      <c r="BX580" s="190">
        <v>43907</v>
      </c>
      <c r="BY580" s="190">
        <v>43907</v>
      </c>
      <c r="CA580" s="190"/>
      <c r="CB580" s="190"/>
      <c r="CC580" s="190"/>
      <c r="CD580" s="190"/>
      <c r="CH580" s="190">
        <v>43910</v>
      </c>
      <c r="CJ580" t="s">
        <v>955</v>
      </c>
      <c r="CR580" s="190">
        <v>43914</v>
      </c>
      <c r="CS580">
        <v>43915</v>
      </c>
      <c r="CT580" t="s">
        <v>988</v>
      </c>
      <c r="CU580" s="190">
        <v>43906</v>
      </c>
      <c r="CW580" s="190">
        <v>43906</v>
      </c>
      <c r="CX580" s="190">
        <v>43906</v>
      </c>
      <c r="CY580" t="s">
        <v>992</v>
      </c>
      <c r="CZ580" s="190"/>
      <c r="DA580" s="190"/>
      <c r="DB580" s="190"/>
      <c r="DC580" s="190"/>
      <c r="DI580" t="str">
        <f t="shared" si="9"/>
        <v>Y</v>
      </c>
      <c r="DJ580" t="str">
        <f>_xlfn.IFNA(VLOOKUP(C580,'Order Lookup'!A:C,3,FALSE),"Other")</f>
        <v>ENPARTS</v>
      </c>
    </row>
    <row r="581" spans="1:114" x14ac:dyDescent="0.35">
      <c r="A581" t="s">
        <v>978</v>
      </c>
      <c r="B581">
        <v>1900834504</v>
      </c>
      <c r="C581" t="s">
        <v>854</v>
      </c>
      <c r="D581" t="s">
        <v>7191</v>
      </c>
      <c r="E581" t="s">
        <v>7196</v>
      </c>
      <c r="F581" t="s">
        <v>2221</v>
      </c>
      <c r="G581" s="190">
        <v>43894</v>
      </c>
      <c r="H581" s="190"/>
      <c r="J581" t="s">
        <v>7193</v>
      </c>
      <c r="K581" t="s">
        <v>309</v>
      </c>
      <c r="L581" t="s">
        <v>35</v>
      </c>
      <c r="M581" t="s">
        <v>204</v>
      </c>
      <c r="N581" t="s">
        <v>309</v>
      </c>
      <c r="O581" t="s">
        <v>5048</v>
      </c>
      <c r="Q581" s="190"/>
      <c r="R581" s="190"/>
      <c r="T581">
        <v>457</v>
      </c>
      <c r="U581">
        <v>457</v>
      </c>
      <c r="V581">
        <v>0.1</v>
      </c>
      <c r="W581">
        <v>0.09</v>
      </c>
      <c r="X581">
        <v>0.09</v>
      </c>
      <c r="Y581">
        <v>0</v>
      </c>
      <c r="AA581">
        <v>0</v>
      </c>
      <c r="AB581">
        <v>0</v>
      </c>
      <c r="AC581">
        <v>0</v>
      </c>
      <c r="AF581">
        <v>0</v>
      </c>
      <c r="AG581">
        <v>0</v>
      </c>
      <c r="AI581">
        <v>15.73</v>
      </c>
      <c r="AJ581">
        <v>3.4420000000000002</v>
      </c>
      <c r="AK581">
        <v>0</v>
      </c>
      <c r="AQ581" t="s">
        <v>7197</v>
      </c>
      <c r="AR581" s="190"/>
      <c r="AS581" s="190"/>
      <c r="AT581" s="190"/>
      <c r="AU581" s="190"/>
      <c r="AV581" t="s">
        <v>2243</v>
      </c>
      <c r="AW581" s="190"/>
      <c r="AX581" s="190"/>
      <c r="BB581" s="190"/>
      <c r="BC581" s="190"/>
      <c r="BD581" s="190"/>
      <c r="BG581" s="190"/>
      <c r="BH581" s="190"/>
      <c r="BI581" s="190"/>
      <c r="BJ581" s="190"/>
      <c r="BL581" s="190"/>
      <c r="BM581" s="190"/>
      <c r="BN581" s="190"/>
      <c r="BO581" s="190"/>
      <c r="BU581" t="s">
        <v>490</v>
      </c>
      <c r="BV581" s="190">
        <v>43899</v>
      </c>
      <c r="BX581" s="190">
        <v>43899</v>
      </c>
      <c r="BY581" s="190">
        <v>43899</v>
      </c>
      <c r="CA581" s="190"/>
      <c r="CB581" s="190"/>
      <c r="CC581" s="190"/>
      <c r="CD581" s="190"/>
      <c r="CH581" s="190">
        <v>43902</v>
      </c>
      <c r="CJ581" t="s">
        <v>2243</v>
      </c>
      <c r="CR581" s="190">
        <v>43906</v>
      </c>
      <c r="CS581">
        <v>43906</v>
      </c>
      <c r="CT581" t="s">
        <v>978</v>
      </c>
      <c r="CU581" s="190">
        <v>43900</v>
      </c>
      <c r="CW581" s="190">
        <v>43900</v>
      </c>
      <c r="CX581" s="190">
        <v>43899</v>
      </c>
      <c r="CY581" t="s">
        <v>1026</v>
      </c>
      <c r="CZ581" s="190"/>
      <c r="DA581" s="190"/>
      <c r="DB581" s="190"/>
      <c r="DC581" s="190"/>
      <c r="DI581" t="str">
        <f t="shared" si="9"/>
        <v>Y</v>
      </c>
      <c r="DJ581" t="str">
        <f>_xlfn.IFNA(VLOOKUP(C581,'Order Lookup'!A:C,3,FALSE),"Other")</f>
        <v>ENPARTS</v>
      </c>
    </row>
    <row r="582" spans="1:114" x14ac:dyDescent="0.35">
      <c r="A582" t="s">
        <v>1364</v>
      </c>
      <c r="B582">
        <v>1901518615</v>
      </c>
      <c r="C582" t="s">
        <v>859</v>
      </c>
      <c r="D582" t="s">
        <v>1020</v>
      </c>
      <c r="E582" t="s">
        <v>6729</v>
      </c>
      <c r="F582" t="s">
        <v>2221</v>
      </c>
      <c r="G582" s="190">
        <v>43917</v>
      </c>
      <c r="H582" s="190"/>
      <c r="J582">
        <v>20008</v>
      </c>
      <c r="K582" t="s">
        <v>309</v>
      </c>
      <c r="L582" t="s">
        <v>309</v>
      </c>
      <c r="M582" t="s">
        <v>204</v>
      </c>
      <c r="N582" t="s">
        <v>309</v>
      </c>
      <c r="O582" t="s">
        <v>5048</v>
      </c>
      <c r="P582" t="s">
        <v>2226</v>
      </c>
      <c r="Q582" s="190"/>
      <c r="R582" s="190"/>
      <c r="T582">
        <v>1819.98</v>
      </c>
      <c r="U582">
        <v>0</v>
      </c>
      <c r="V582">
        <v>0.27</v>
      </c>
      <c r="W582">
        <v>0.27</v>
      </c>
      <c r="X582">
        <v>0.27</v>
      </c>
      <c r="Y582">
        <v>0</v>
      </c>
      <c r="AA582">
        <v>0</v>
      </c>
      <c r="AB582">
        <v>0</v>
      </c>
      <c r="AC582">
        <v>0</v>
      </c>
      <c r="AF582">
        <v>0</v>
      </c>
      <c r="AG582">
        <v>952.98</v>
      </c>
      <c r="AH582">
        <v>52.362000000000002</v>
      </c>
      <c r="AI582">
        <v>0</v>
      </c>
      <c r="AK582">
        <v>0</v>
      </c>
      <c r="AQ582" t="s">
        <v>955</v>
      </c>
      <c r="AR582" s="190"/>
      <c r="AS582" s="190"/>
      <c r="AT582" s="190"/>
      <c r="AU582" s="190"/>
      <c r="AV582" t="s">
        <v>951</v>
      </c>
      <c r="AW582" s="190"/>
      <c r="AX582" s="190"/>
      <c r="AY582" s="190"/>
      <c r="BB582" s="190"/>
      <c r="BC582" s="190"/>
      <c r="BD582" s="190"/>
      <c r="BF582" t="s">
        <v>973</v>
      </c>
      <c r="BG582" s="190">
        <v>43917</v>
      </c>
      <c r="BH582" s="190">
        <v>43917</v>
      </c>
      <c r="BI582" s="190">
        <v>43917</v>
      </c>
      <c r="BJ582" s="190">
        <v>43917</v>
      </c>
      <c r="BL582" s="190"/>
      <c r="BM582" s="190"/>
      <c r="BN582" s="190"/>
      <c r="BO582" s="190"/>
      <c r="BU582" t="s">
        <v>490</v>
      </c>
      <c r="BV582" s="190">
        <v>43917</v>
      </c>
      <c r="BX582" s="190">
        <v>43917</v>
      </c>
      <c r="BY582" s="190">
        <v>43917</v>
      </c>
      <c r="CA582" s="190"/>
      <c r="CB582" s="190"/>
      <c r="CC582" s="190"/>
      <c r="CD582" s="190"/>
      <c r="CH582" s="190"/>
      <c r="CJ582" t="s">
        <v>2243</v>
      </c>
      <c r="CR582" s="190">
        <v>43924</v>
      </c>
      <c r="CT582" t="s">
        <v>973</v>
      </c>
      <c r="CU582" s="190">
        <v>43917</v>
      </c>
      <c r="CW582" s="190">
        <v>43917</v>
      </c>
      <c r="CX582" s="190">
        <v>43917</v>
      </c>
      <c r="CY582" t="s">
        <v>991</v>
      </c>
      <c r="CZ582" s="190"/>
      <c r="DA582" s="190"/>
      <c r="DB582" s="190"/>
      <c r="DC582" s="190"/>
      <c r="DI582" t="str">
        <f t="shared" si="9"/>
        <v>Y</v>
      </c>
      <c r="DJ582" t="str">
        <f>_xlfn.IFNA(VLOOKUP(C582,'Order Lookup'!A:C,3,FALSE),"Other")</f>
        <v>Other</v>
      </c>
    </row>
    <row r="583" spans="1:114" x14ac:dyDescent="0.35">
      <c r="A583" t="s">
        <v>1047</v>
      </c>
      <c r="B583">
        <v>1900355316</v>
      </c>
      <c r="C583" t="s">
        <v>854</v>
      </c>
      <c r="D583" t="s">
        <v>6544</v>
      </c>
      <c r="E583" t="s">
        <v>6545</v>
      </c>
      <c r="F583" t="s">
        <v>2224</v>
      </c>
      <c r="G583" s="190">
        <v>43887</v>
      </c>
      <c r="H583" s="190"/>
      <c r="J583" t="s">
        <v>2068</v>
      </c>
      <c r="K583" t="s">
        <v>309</v>
      </c>
      <c r="L583" t="s">
        <v>270</v>
      </c>
      <c r="M583" t="s">
        <v>204</v>
      </c>
      <c r="N583" t="s">
        <v>309</v>
      </c>
      <c r="O583" t="s">
        <v>5388</v>
      </c>
      <c r="Q583" s="190"/>
      <c r="R583" s="190"/>
      <c r="S583">
        <v>43899</v>
      </c>
      <c r="T583">
        <v>1428.65</v>
      </c>
      <c r="U583">
        <v>1428.65</v>
      </c>
      <c r="V583">
        <v>0.23</v>
      </c>
      <c r="W583">
        <v>0.23</v>
      </c>
      <c r="X583">
        <v>0.23</v>
      </c>
      <c r="Y583">
        <v>0</v>
      </c>
      <c r="AA583">
        <v>0</v>
      </c>
      <c r="AB583">
        <v>0</v>
      </c>
      <c r="AC583">
        <v>0</v>
      </c>
      <c r="AF583">
        <v>0</v>
      </c>
      <c r="AG583">
        <v>517.65</v>
      </c>
      <c r="AH583">
        <v>36.234000000000002</v>
      </c>
      <c r="AI583">
        <v>579.76</v>
      </c>
      <c r="AJ583">
        <v>40.581000000000003</v>
      </c>
      <c r="AK583">
        <v>0</v>
      </c>
      <c r="AQ583" t="s">
        <v>587</v>
      </c>
      <c r="AR583" s="190"/>
      <c r="AS583" s="190"/>
      <c r="AT583" s="190"/>
      <c r="AU583" s="190"/>
      <c r="AV583" t="s">
        <v>1891</v>
      </c>
      <c r="AW583" s="190"/>
      <c r="AX583" s="190"/>
      <c r="AY583" s="190"/>
      <c r="BB583" s="190"/>
      <c r="BC583" s="190"/>
      <c r="BD583" s="190"/>
      <c r="BF583" t="s">
        <v>1047</v>
      </c>
      <c r="BG583" s="190">
        <v>43887</v>
      </c>
      <c r="BH583" s="190">
        <v>43887</v>
      </c>
      <c r="BI583" s="190">
        <v>43887</v>
      </c>
      <c r="BJ583" s="190">
        <v>43887</v>
      </c>
      <c r="BK583" t="s">
        <v>1047</v>
      </c>
      <c r="BL583" s="190">
        <v>43887</v>
      </c>
      <c r="BM583" s="190">
        <v>43887</v>
      </c>
      <c r="BN583" s="190">
        <v>43887</v>
      </c>
      <c r="BO583" s="190">
        <v>43887</v>
      </c>
      <c r="BU583" t="s">
        <v>490</v>
      </c>
      <c r="BV583" s="190">
        <v>43887</v>
      </c>
      <c r="BX583" s="190">
        <v>43887</v>
      </c>
      <c r="BY583" s="190">
        <v>43887</v>
      </c>
      <c r="CA583" s="190"/>
      <c r="CB583" s="190"/>
      <c r="CC583" s="190"/>
      <c r="CD583" s="190"/>
      <c r="CH583" s="190">
        <v>43892</v>
      </c>
      <c r="CJ583" t="s">
        <v>2243</v>
      </c>
      <c r="CR583" s="190">
        <v>43894</v>
      </c>
      <c r="CS583">
        <v>43894</v>
      </c>
      <c r="CT583" t="s">
        <v>1047</v>
      </c>
      <c r="CU583" s="190">
        <v>43887</v>
      </c>
      <c r="CW583" s="190">
        <v>43887</v>
      </c>
      <c r="CX583" s="190">
        <v>43887</v>
      </c>
      <c r="CY583" t="s">
        <v>992</v>
      </c>
      <c r="CZ583" s="190"/>
      <c r="DA583" s="190"/>
      <c r="DB583" s="190"/>
      <c r="DC583" s="190"/>
      <c r="DI583" t="str">
        <f t="shared" si="9"/>
        <v>Y</v>
      </c>
      <c r="DJ583" t="str">
        <f>_xlfn.IFNA(VLOOKUP(C583,'Order Lookup'!A:C,3,FALSE),"Other")</f>
        <v>ENPARTS</v>
      </c>
    </row>
    <row r="584" spans="1:114" x14ac:dyDescent="0.35">
      <c r="A584" t="s">
        <v>1047</v>
      </c>
      <c r="B584">
        <v>1900355317</v>
      </c>
      <c r="C584" t="s">
        <v>859</v>
      </c>
      <c r="D584" t="s">
        <v>6544</v>
      </c>
      <c r="E584" t="s">
        <v>6545</v>
      </c>
      <c r="F584" t="s">
        <v>2221</v>
      </c>
      <c r="G584" s="190">
        <v>43887</v>
      </c>
      <c r="H584" s="190"/>
      <c r="J584" t="s">
        <v>2068</v>
      </c>
      <c r="K584" t="s">
        <v>309</v>
      </c>
      <c r="L584" t="s">
        <v>270</v>
      </c>
      <c r="M584" t="s">
        <v>204</v>
      </c>
      <c r="N584" t="s">
        <v>309</v>
      </c>
      <c r="O584" t="s">
        <v>5388</v>
      </c>
      <c r="P584" t="s">
        <v>2226</v>
      </c>
      <c r="Q584" s="190"/>
      <c r="R584" s="190"/>
      <c r="T584">
        <v>1076.96</v>
      </c>
      <c r="U584">
        <v>0</v>
      </c>
      <c r="V584">
        <v>0.14000000000000001</v>
      </c>
      <c r="W584">
        <v>0.14000000000000001</v>
      </c>
      <c r="X584">
        <v>0.14000000000000001</v>
      </c>
      <c r="Y584">
        <v>0</v>
      </c>
      <c r="AA584">
        <v>0</v>
      </c>
      <c r="AB584">
        <v>0</v>
      </c>
      <c r="AC584">
        <v>0</v>
      </c>
      <c r="AF584">
        <v>0</v>
      </c>
      <c r="AG584">
        <v>564.12</v>
      </c>
      <c r="AH584">
        <v>52.381</v>
      </c>
      <c r="AI584">
        <v>-765.04</v>
      </c>
      <c r="AK584">
        <v>0</v>
      </c>
      <c r="AQ584" t="s">
        <v>587</v>
      </c>
      <c r="AR584" s="190"/>
      <c r="AS584" s="190"/>
      <c r="AT584" s="190"/>
      <c r="AU584" s="190"/>
      <c r="AV584" t="s">
        <v>1891</v>
      </c>
      <c r="AW584" s="190"/>
      <c r="AX584" s="190"/>
      <c r="AY584" s="190"/>
      <c r="BB584" s="190"/>
      <c r="BC584" s="190"/>
      <c r="BD584" s="190"/>
      <c r="BF584" t="s">
        <v>1047</v>
      </c>
      <c r="BG584" s="190">
        <v>43887</v>
      </c>
      <c r="BH584" s="190">
        <v>43887</v>
      </c>
      <c r="BI584" s="190">
        <v>43887</v>
      </c>
      <c r="BJ584" s="190">
        <v>43887</v>
      </c>
      <c r="BL584" s="190"/>
      <c r="BM584" s="190"/>
      <c r="BN584" s="190"/>
      <c r="BO584" s="190"/>
      <c r="BU584" t="s">
        <v>490</v>
      </c>
      <c r="BV584" s="190">
        <v>43888</v>
      </c>
      <c r="BX584" s="190">
        <v>43888</v>
      </c>
      <c r="BY584" s="190">
        <v>43888</v>
      </c>
      <c r="CA584" s="190"/>
      <c r="CB584" s="190"/>
      <c r="CC584" s="190"/>
      <c r="CD584" s="190"/>
      <c r="CH584" s="190">
        <v>43892</v>
      </c>
      <c r="CJ584" t="s">
        <v>2243</v>
      </c>
      <c r="CR584" s="190">
        <v>43894</v>
      </c>
      <c r="CS584">
        <v>43894</v>
      </c>
      <c r="CT584" t="s">
        <v>1047</v>
      </c>
      <c r="CU584" s="190">
        <v>43887</v>
      </c>
      <c r="CW584" s="190">
        <v>43887</v>
      </c>
      <c r="CX584" s="190">
        <v>43887</v>
      </c>
      <c r="CY584" t="s">
        <v>992</v>
      </c>
      <c r="CZ584" s="190"/>
      <c r="DA584" s="190"/>
      <c r="DB584" s="190"/>
      <c r="DC584" s="190"/>
      <c r="DI584" t="str">
        <f t="shared" si="9"/>
        <v>Y</v>
      </c>
      <c r="DJ584" t="str">
        <f>_xlfn.IFNA(VLOOKUP(C584,'Order Lookup'!A:C,3,FALSE),"Other")</f>
        <v>Other</v>
      </c>
    </row>
    <row r="585" spans="1:114" x14ac:dyDescent="0.35">
      <c r="A585" t="s">
        <v>1017</v>
      </c>
      <c r="B585">
        <v>1901806205</v>
      </c>
      <c r="C585" t="s">
        <v>859</v>
      </c>
      <c r="D585" t="s">
        <v>6731</v>
      </c>
      <c r="E585" t="s">
        <v>6732</v>
      </c>
      <c r="F585" t="s">
        <v>2221</v>
      </c>
      <c r="G585" s="190">
        <v>43906</v>
      </c>
      <c r="H585" s="190"/>
      <c r="K585" t="s">
        <v>35</v>
      </c>
      <c r="L585" t="s">
        <v>270</v>
      </c>
      <c r="M585" t="s">
        <v>204</v>
      </c>
      <c r="N585" t="s">
        <v>309</v>
      </c>
      <c r="O585" t="s">
        <v>5747</v>
      </c>
      <c r="P585" t="s">
        <v>2226</v>
      </c>
      <c r="Q585" s="190"/>
      <c r="R585" s="190"/>
      <c r="T585">
        <v>790.66</v>
      </c>
      <c r="U585">
        <v>0</v>
      </c>
      <c r="V585">
        <v>0.21</v>
      </c>
      <c r="W585">
        <v>0.3</v>
      </c>
      <c r="X585">
        <v>0.3</v>
      </c>
      <c r="Y585">
        <v>0</v>
      </c>
      <c r="AA585">
        <v>0</v>
      </c>
      <c r="AB585">
        <v>0</v>
      </c>
      <c r="AC585">
        <v>0</v>
      </c>
      <c r="AF585">
        <v>0</v>
      </c>
      <c r="AG585">
        <v>414.16</v>
      </c>
      <c r="AH585">
        <v>52.381999999999998</v>
      </c>
      <c r="AI585">
        <v>-623.58000000000004</v>
      </c>
      <c r="AK585">
        <v>0</v>
      </c>
      <c r="AQ585" t="s">
        <v>587</v>
      </c>
      <c r="AR585" s="190"/>
      <c r="AS585" s="190"/>
      <c r="AT585" s="190"/>
      <c r="AU585" s="190"/>
      <c r="AV585" t="s">
        <v>956</v>
      </c>
      <c r="AW585" s="190"/>
      <c r="AX585" s="190"/>
      <c r="BB585" s="190"/>
      <c r="BC585" s="190"/>
      <c r="BD585" s="190"/>
      <c r="BF585" t="s">
        <v>984</v>
      </c>
      <c r="BG585" s="190">
        <v>43906</v>
      </c>
      <c r="BH585" s="190">
        <v>43906</v>
      </c>
      <c r="BI585" s="190">
        <v>43906</v>
      </c>
      <c r="BJ585" s="190">
        <v>43906</v>
      </c>
      <c r="BK585" t="s">
        <v>984</v>
      </c>
      <c r="BL585" s="190">
        <v>43906</v>
      </c>
      <c r="BM585" s="190">
        <v>43906</v>
      </c>
      <c r="BN585" s="190">
        <v>43906</v>
      </c>
      <c r="BO585" s="190">
        <v>43906</v>
      </c>
      <c r="BU585" t="s">
        <v>490</v>
      </c>
      <c r="BV585" s="190">
        <v>43907</v>
      </c>
      <c r="BX585" s="190">
        <v>43907</v>
      </c>
      <c r="BY585" s="190">
        <v>43907</v>
      </c>
      <c r="CA585" s="190"/>
      <c r="CB585" s="190"/>
      <c r="CC585" s="190"/>
      <c r="CD585" s="190"/>
      <c r="CH585" s="190">
        <v>43910</v>
      </c>
      <c r="CJ585" t="s">
        <v>956</v>
      </c>
      <c r="CR585" s="190">
        <v>43916</v>
      </c>
      <c r="CS585">
        <v>43914</v>
      </c>
      <c r="CT585" t="s">
        <v>985</v>
      </c>
      <c r="CU585" s="190">
        <v>43906</v>
      </c>
      <c r="CW585" s="190">
        <v>43906</v>
      </c>
      <c r="CX585" s="190">
        <v>43906</v>
      </c>
      <c r="CY585" t="s">
        <v>982</v>
      </c>
      <c r="CZ585" s="190"/>
      <c r="DA585" s="190"/>
      <c r="DB585" s="190"/>
      <c r="DC585" s="190"/>
      <c r="DI585" t="str">
        <f t="shared" si="9"/>
        <v>Y</v>
      </c>
      <c r="DJ585" t="str">
        <f>_xlfn.IFNA(VLOOKUP(C585,'Order Lookup'!A:C,3,FALSE),"Other")</f>
        <v>Other</v>
      </c>
    </row>
    <row r="586" spans="1:114" x14ac:dyDescent="0.35">
      <c r="A586" t="s">
        <v>1070</v>
      </c>
      <c r="B586">
        <v>2000034801</v>
      </c>
      <c r="C586" t="s">
        <v>957</v>
      </c>
      <c r="D586" t="s">
        <v>7198</v>
      </c>
      <c r="E586" t="s">
        <v>7199</v>
      </c>
      <c r="F586" t="s">
        <v>2221</v>
      </c>
      <c r="G586" s="190">
        <v>43840</v>
      </c>
      <c r="H586" s="190">
        <v>43927</v>
      </c>
      <c r="L586" t="s">
        <v>270</v>
      </c>
      <c r="M586" t="s">
        <v>270</v>
      </c>
      <c r="N586" t="s">
        <v>309</v>
      </c>
      <c r="O586" t="s">
        <v>5050</v>
      </c>
      <c r="Q586" s="190">
        <v>43887</v>
      </c>
      <c r="R586" s="190">
        <v>43888</v>
      </c>
      <c r="S586" s="190"/>
      <c r="T586">
        <v>25051</v>
      </c>
      <c r="U586">
        <v>0</v>
      </c>
      <c r="V586">
        <v>3.17</v>
      </c>
      <c r="W586">
        <v>2.39</v>
      </c>
      <c r="X586">
        <v>2.39</v>
      </c>
      <c r="Y586">
        <v>0</v>
      </c>
      <c r="AA586">
        <v>12.5</v>
      </c>
      <c r="AB586">
        <v>0</v>
      </c>
      <c r="AC586">
        <v>12.5</v>
      </c>
      <c r="AF586">
        <v>0</v>
      </c>
      <c r="AG586">
        <v>6860.04</v>
      </c>
      <c r="AH586">
        <v>27.384</v>
      </c>
      <c r="AI586">
        <v>0</v>
      </c>
      <c r="AK586">
        <v>0</v>
      </c>
      <c r="AQ586" t="s">
        <v>5798</v>
      </c>
      <c r="AR586" s="190">
        <v>43889</v>
      </c>
      <c r="AS586" s="190"/>
      <c r="AT586" s="190">
        <v>43889</v>
      </c>
      <c r="AU586" s="190">
        <v>43889</v>
      </c>
      <c r="AV586" t="s">
        <v>587</v>
      </c>
      <c r="AW586" s="190">
        <v>43889</v>
      </c>
      <c r="AX586" s="190"/>
      <c r="AY586" s="190">
        <v>43889</v>
      </c>
      <c r="AZ586" s="190">
        <v>43889</v>
      </c>
      <c r="BB586" s="190"/>
      <c r="BC586" s="190"/>
      <c r="BD586" s="190"/>
      <c r="BE586" s="190"/>
      <c r="BF586" t="s">
        <v>870</v>
      </c>
      <c r="BG586" s="190">
        <v>43892</v>
      </c>
      <c r="BH586" s="190">
        <v>43893</v>
      </c>
      <c r="BI586" s="190">
        <v>43895</v>
      </c>
      <c r="BJ586" s="190">
        <v>43894</v>
      </c>
      <c r="BK586" t="s">
        <v>870</v>
      </c>
      <c r="BL586" s="190">
        <v>43895</v>
      </c>
      <c r="BM586" s="190">
        <v>43894</v>
      </c>
      <c r="BN586" s="190">
        <v>43896</v>
      </c>
      <c r="BO586" s="190">
        <v>43894</v>
      </c>
      <c r="BU586" t="s">
        <v>490</v>
      </c>
      <c r="BV586" s="190">
        <v>43899</v>
      </c>
      <c r="BX586" s="190">
        <v>43899</v>
      </c>
      <c r="BY586" s="190">
        <v>43896</v>
      </c>
      <c r="BZ586" t="s">
        <v>870</v>
      </c>
      <c r="CA586" s="190">
        <v>43896</v>
      </c>
      <c r="CB586" s="190">
        <v>43894</v>
      </c>
      <c r="CC586" s="190">
        <v>43896</v>
      </c>
      <c r="CD586" s="190">
        <v>43894</v>
      </c>
      <c r="CH586" s="190">
        <v>43901</v>
      </c>
      <c r="CJ586" t="s">
        <v>5840</v>
      </c>
      <c r="CR586" s="190">
        <v>43927</v>
      </c>
      <c r="CS586" s="190"/>
      <c r="CT586" t="s">
        <v>870</v>
      </c>
      <c r="CU586" s="190">
        <v>43896</v>
      </c>
      <c r="CW586" s="190">
        <v>43896</v>
      </c>
      <c r="CX586" s="190">
        <v>43895</v>
      </c>
      <c r="CZ586" s="190"/>
      <c r="DA586" s="190"/>
      <c r="DB586" s="190"/>
      <c r="DC586" s="190"/>
      <c r="DI586" t="str">
        <f t="shared" si="9"/>
        <v>Y</v>
      </c>
      <c r="DJ586" t="str">
        <f>_xlfn.IFNA(VLOOKUP(C586,'Order Lookup'!A:C,3,FALSE),"Other")</f>
        <v>ORDER</v>
      </c>
    </row>
    <row r="587" spans="1:114" x14ac:dyDescent="0.35">
      <c r="A587" t="s">
        <v>972</v>
      </c>
      <c r="B587">
        <v>1902585901</v>
      </c>
      <c r="C587" t="s">
        <v>855</v>
      </c>
      <c r="D587" t="s">
        <v>969</v>
      </c>
      <c r="E587" t="s">
        <v>7200</v>
      </c>
      <c r="F587" t="s">
        <v>2221</v>
      </c>
      <c r="G587" s="190">
        <v>43803</v>
      </c>
      <c r="H587" s="190">
        <v>43917</v>
      </c>
      <c r="J587" t="s">
        <v>7201</v>
      </c>
      <c r="K587" t="s">
        <v>309</v>
      </c>
      <c r="L587" t="s">
        <v>281</v>
      </c>
      <c r="M587" t="s">
        <v>281</v>
      </c>
      <c r="N587" t="s">
        <v>309</v>
      </c>
      <c r="O587" t="s">
        <v>5044</v>
      </c>
      <c r="Q587" s="190">
        <v>43859</v>
      </c>
      <c r="R587" s="190">
        <v>43859</v>
      </c>
      <c r="T587">
        <v>51615.54</v>
      </c>
      <c r="U587">
        <v>0</v>
      </c>
      <c r="V587">
        <v>13.15</v>
      </c>
      <c r="W587">
        <v>13.07</v>
      </c>
      <c r="X587">
        <v>13.07</v>
      </c>
      <c r="Y587">
        <v>100.23</v>
      </c>
      <c r="AA587">
        <v>79</v>
      </c>
      <c r="AB587">
        <v>0</v>
      </c>
      <c r="AC587">
        <v>79</v>
      </c>
      <c r="AD587">
        <v>23153.13</v>
      </c>
      <c r="AE587">
        <v>11025.3</v>
      </c>
      <c r="AF587">
        <v>0</v>
      </c>
      <c r="AG587">
        <v>12359.37</v>
      </c>
      <c r="AH587">
        <v>23.945</v>
      </c>
      <c r="AI587">
        <v>0.01</v>
      </c>
      <c r="AK587">
        <v>0</v>
      </c>
      <c r="AQ587" t="s">
        <v>542</v>
      </c>
      <c r="AR587" s="190">
        <v>43857</v>
      </c>
      <c r="AS587" s="190">
        <v>43857</v>
      </c>
      <c r="AT587" s="190">
        <v>43861</v>
      </c>
      <c r="AU587" s="190">
        <v>43861</v>
      </c>
      <c r="AV587" t="s">
        <v>2243</v>
      </c>
      <c r="AW587" s="190">
        <v>43860</v>
      </c>
      <c r="AX587" s="190">
        <v>43860</v>
      </c>
      <c r="AY587" s="190">
        <v>43860</v>
      </c>
      <c r="AZ587" s="190">
        <v>43859</v>
      </c>
      <c r="BA587" t="s">
        <v>972</v>
      </c>
      <c r="BB587" s="190"/>
      <c r="BC587" s="190"/>
      <c r="BD587" s="190">
        <v>43850</v>
      </c>
      <c r="BE587" s="190">
        <v>43850</v>
      </c>
      <c r="BF587" t="s">
        <v>5797</v>
      </c>
      <c r="BG587" s="190">
        <v>43865</v>
      </c>
      <c r="BH587" s="190">
        <v>43865</v>
      </c>
      <c r="BI587" s="190">
        <v>43867</v>
      </c>
      <c r="BJ587" s="190">
        <v>43867</v>
      </c>
      <c r="BK587" t="s">
        <v>1706</v>
      </c>
      <c r="BL587" s="190">
        <v>43882</v>
      </c>
      <c r="BM587" s="190">
        <v>43882</v>
      </c>
      <c r="BN587" s="190">
        <v>43886</v>
      </c>
      <c r="BO587" s="190">
        <v>43886</v>
      </c>
      <c r="BU587" t="s">
        <v>490</v>
      </c>
      <c r="BV587" s="190">
        <v>43896</v>
      </c>
      <c r="BX587" s="190">
        <v>43896</v>
      </c>
      <c r="BY587" s="190">
        <v>43895</v>
      </c>
      <c r="BZ587" t="s">
        <v>5797</v>
      </c>
      <c r="CA587" s="190">
        <v>43895</v>
      </c>
      <c r="CB587" s="190">
        <v>43895</v>
      </c>
      <c r="CC587" s="190">
        <v>43895</v>
      </c>
      <c r="CD587" s="190">
        <v>43895</v>
      </c>
      <c r="CH587" s="190">
        <v>43899</v>
      </c>
      <c r="CJ587" t="s">
        <v>2243</v>
      </c>
      <c r="CR587" s="190">
        <v>43917</v>
      </c>
      <c r="CT587" t="s">
        <v>5797</v>
      </c>
      <c r="CU587" s="190">
        <v>43895</v>
      </c>
      <c r="CW587" s="190">
        <v>43895</v>
      </c>
      <c r="CX587" s="190">
        <v>43895</v>
      </c>
      <c r="CY587" t="s">
        <v>992</v>
      </c>
      <c r="CZ587" s="190">
        <v>43851</v>
      </c>
      <c r="DA587" s="190">
        <v>43851</v>
      </c>
      <c r="DB587" s="190">
        <v>43852</v>
      </c>
      <c r="DC587" s="190">
        <v>43852</v>
      </c>
      <c r="DI587" t="str">
        <f t="shared" si="9"/>
        <v>Y</v>
      </c>
      <c r="DJ587" t="str">
        <f>_xlfn.IFNA(VLOOKUP(C587,'Order Lookup'!A:C,3,FALSE),"Other")</f>
        <v>ORDER</v>
      </c>
    </row>
    <row r="588" spans="1:114" x14ac:dyDescent="0.35">
      <c r="A588" t="s">
        <v>972</v>
      </c>
      <c r="B588">
        <v>1902585801</v>
      </c>
      <c r="C588" t="s">
        <v>855</v>
      </c>
      <c r="D588" t="s">
        <v>969</v>
      </c>
      <c r="E588" t="s">
        <v>7202</v>
      </c>
      <c r="F588" t="s">
        <v>2221</v>
      </c>
      <c r="G588" s="190">
        <v>43803</v>
      </c>
      <c r="H588" s="190">
        <v>43917</v>
      </c>
      <c r="J588" t="s">
        <v>7201</v>
      </c>
      <c r="K588" t="s">
        <v>309</v>
      </c>
      <c r="L588" t="s">
        <v>270</v>
      </c>
      <c r="M588" t="s">
        <v>281</v>
      </c>
      <c r="N588" t="s">
        <v>309</v>
      </c>
      <c r="O588" t="s">
        <v>5044</v>
      </c>
      <c r="Q588" s="190">
        <v>43859</v>
      </c>
      <c r="R588" s="190">
        <v>43859</v>
      </c>
      <c r="T588">
        <v>66174.100000000006</v>
      </c>
      <c r="U588">
        <v>0</v>
      </c>
      <c r="V588">
        <v>18.84</v>
      </c>
      <c r="W588">
        <v>20.28</v>
      </c>
      <c r="X588">
        <v>20.28</v>
      </c>
      <c r="Y588">
        <v>100.23</v>
      </c>
      <c r="AA588">
        <v>74.7</v>
      </c>
      <c r="AB588">
        <v>0</v>
      </c>
      <c r="AC588">
        <v>74.7</v>
      </c>
      <c r="AD588">
        <v>23153.13</v>
      </c>
      <c r="AE588">
        <v>11025.3</v>
      </c>
      <c r="AF588">
        <v>0</v>
      </c>
      <c r="AG588">
        <v>15983.37</v>
      </c>
      <c r="AH588">
        <v>24.154</v>
      </c>
      <c r="AI588">
        <v>-0.02</v>
      </c>
      <c r="AK588">
        <v>0</v>
      </c>
      <c r="AQ588" t="s">
        <v>5805</v>
      </c>
      <c r="AR588" s="190">
        <v>43859</v>
      </c>
      <c r="AS588" s="190">
        <v>43859</v>
      </c>
      <c r="AT588" s="190">
        <v>43861</v>
      </c>
      <c r="AU588" s="190">
        <v>43861</v>
      </c>
      <c r="AV588" t="s">
        <v>951</v>
      </c>
      <c r="AW588" s="190">
        <v>43868</v>
      </c>
      <c r="AX588" s="190">
        <v>43868</v>
      </c>
      <c r="AY588" s="190">
        <v>43868</v>
      </c>
      <c r="AZ588" s="190">
        <v>43860</v>
      </c>
      <c r="BA588" t="s">
        <v>972</v>
      </c>
      <c r="BB588" s="190"/>
      <c r="BC588" s="190"/>
      <c r="BD588" s="190">
        <v>43854</v>
      </c>
      <c r="BE588" s="190">
        <v>43854</v>
      </c>
      <c r="BF588" t="s">
        <v>5797</v>
      </c>
      <c r="BG588" s="190">
        <v>43868</v>
      </c>
      <c r="BH588" s="190">
        <v>43868</v>
      </c>
      <c r="BI588" s="190">
        <v>43873</v>
      </c>
      <c r="BJ588" s="190">
        <v>43873</v>
      </c>
      <c r="BK588" t="s">
        <v>1706</v>
      </c>
      <c r="BL588" s="190">
        <v>43879</v>
      </c>
      <c r="BM588" s="190">
        <v>43879</v>
      </c>
      <c r="BN588" s="190">
        <v>43881</v>
      </c>
      <c r="BO588" s="190">
        <v>43881</v>
      </c>
      <c r="BU588" t="s">
        <v>490</v>
      </c>
      <c r="BV588" s="190">
        <v>43894</v>
      </c>
      <c r="BX588" s="190">
        <v>43894</v>
      </c>
      <c r="BY588" s="190">
        <v>43893</v>
      </c>
      <c r="BZ588" t="s">
        <v>5797</v>
      </c>
      <c r="CA588" s="190">
        <v>43893</v>
      </c>
      <c r="CB588" s="190">
        <v>43893</v>
      </c>
      <c r="CC588" s="190">
        <v>43893</v>
      </c>
      <c r="CD588" s="190">
        <v>43893</v>
      </c>
      <c r="CH588">
        <v>43896</v>
      </c>
      <c r="CJ588" t="s">
        <v>2243</v>
      </c>
      <c r="CR588" s="190">
        <v>43917</v>
      </c>
      <c r="CT588" t="s">
        <v>5797</v>
      </c>
      <c r="CU588" s="190">
        <v>43893</v>
      </c>
      <c r="CW588" s="190">
        <v>43893</v>
      </c>
      <c r="CX588" s="190">
        <v>43893</v>
      </c>
      <c r="CY588" t="s">
        <v>992</v>
      </c>
      <c r="CZ588" s="190">
        <v>43847</v>
      </c>
      <c r="DA588" s="190">
        <v>43847</v>
      </c>
      <c r="DB588" s="190">
        <v>43850</v>
      </c>
      <c r="DC588" s="190">
        <v>43850</v>
      </c>
      <c r="DI588" t="str">
        <f t="shared" si="9"/>
        <v>Y</v>
      </c>
      <c r="DJ588" t="str">
        <f>_xlfn.IFNA(VLOOKUP(C588,'Order Lookup'!A:C,3,FALSE),"Other")</f>
        <v>ORDER</v>
      </c>
    </row>
    <row r="589" spans="1:114" x14ac:dyDescent="0.35">
      <c r="A589" t="s">
        <v>1002</v>
      </c>
      <c r="B589">
        <v>1901697401</v>
      </c>
      <c r="C589" t="s">
        <v>895</v>
      </c>
      <c r="D589" t="s">
        <v>6734</v>
      </c>
      <c r="E589" t="s">
        <v>7203</v>
      </c>
      <c r="F589" t="s">
        <v>2221</v>
      </c>
      <c r="G589" s="190">
        <v>43818</v>
      </c>
      <c r="H589" s="190">
        <v>43908</v>
      </c>
      <c r="K589" t="s">
        <v>132</v>
      </c>
      <c r="L589" t="s">
        <v>281</v>
      </c>
      <c r="M589" t="s">
        <v>281</v>
      </c>
      <c r="N589" t="s">
        <v>309</v>
      </c>
      <c r="O589" t="s">
        <v>5044</v>
      </c>
      <c r="Q589" s="190">
        <v>43867</v>
      </c>
      <c r="R589" s="190">
        <v>43868</v>
      </c>
      <c r="T589">
        <v>60222.64</v>
      </c>
      <c r="U589">
        <v>60222.64</v>
      </c>
      <c r="V589">
        <v>25.73</v>
      </c>
      <c r="W589">
        <v>26.2</v>
      </c>
      <c r="X589">
        <v>26.2</v>
      </c>
      <c r="Y589">
        <v>15</v>
      </c>
      <c r="AA589">
        <v>10.5</v>
      </c>
      <c r="AB589">
        <v>0</v>
      </c>
      <c r="AC589">
        <v>10.5</v>
      </c>
      <c r="AD589">
        <v>3465</v>
      </c>
      <c r="AE589">
        <v>1650</v>
      </c>
      <c r="AF589">
        <v>0</v>
      </c>
      <c r="AG589">
        <v>3638.99</v>
      </c>
      <c r="AH589">
        <v>6.0430000000000001</v>
      </c>
      <c r="AI589">
        <v>1396.48</v>
      </c>
      <c r="AJ589">
        <v>2.319</v>
      </c>
      <c r="AK589">
        <v>6.04</v>
      </c>
      <c r="AQ589" t="s">
        <v>533</v>
      </c>
      <c r="AR589" s="190">
        <v>43873</v>
      </c>
      <c r="AS589" s="190"/>
      <c r="AT589" s="190">
        <v>43874</v>
      </c>
      <c r="AU589" s="190">
        <v>43875</v>
      </c>
      <c r="AV589" t="s">
        <v>5840</v>
      </c>
      <c r="AW589" s="190">
        <v>43875</v>
      </c>
      <c r="AX589" s="190">
        <v>43875</v>
      </c>
      <c r="AY589" s="190">
        <v>43875</v>
      </c>
      <c r="AZ589" s="190"/>
      <c r="BB589" s="190"/>
      <c r="BC589" s="190"/>
      <c r="BD589" s="190"/>
      <c r="BE589" s="190"/>
      <c r="BF589" t="s">
        <v>5793</v>
      </c>
      <c r="BG589" s="190">
        <v>43879</v>
      </c>
      <c r="BH589" s="190">
        <v>43879</v>
      </c>
      <c r="BI589" s="190">
        <v>43879</v>
      </c>
      <c r="BJ589" s="190">
        <v>43879</v>
      </c>
      <c r="BK589" t="s">
        <v>775</v>
      </c>
      <c r="BL589" s="190">
        <v>43885</v>
      </c>
      <c r="BM589" s="190">
        <v>43886</v>
      </c>
      <c r="BN589" s="190">
        <v>43885</v>
      </c>
      <c r="BO589" s="190">
        <v>43886</v>
      </c>
      <c r="BU589" t="s">
        <v>490</v>
      </c>
      <c r="BV589" s="190">
        <v>43888</v>
      </c>
      <c r="BX589" s="190">
        <v>43888</v>
      </c>
      <c r="BY589" s="190">
        <v>43887</v>
      </c>
      <c r="BZ589" t="s">
        <v>5793</v>
      </c>
      <c r="CA589" s="190">
        <v>43886</v>
      </c>
      <c r="CB589" s="190">
        <v>43886</v>
      </c>
      <c r="CC589" s="190">
        <v>43886</v>
      </c>
      <c r="CD589" s="190">
        <v>43886</v>
      </c>
      <c r="CH589" s="190">
        <v>43892</v>
      </c>
      <c r="CJ589" t="s">
        <v>5840</v>
      </c>
      <c r="CR589" s="190">
        <v>43897</v>
      </c>
      <c r="CS589">
        <v>43904</v>
      </c>
      <c r="CT589" t="s">
        <v>5793</v>
      </c>
      <c r="CU589" s="190">
        <v>43887</v>
      </c>
      <c r="CW589" s="190">
        <v>43887</v>
      </c>
      <c r="CX589" s="190">
        <v>43886</v>
      </c>
      <c r="CZ589" s="190"/>
      <c r="DA589" s="190"/>
      <c r="DB589" s="190"/>
      <c r="DC589" s="190"/>
      <c r="DI589" t="str">
        <f t="shared" si="9"/>
        <v>Y</v>
      </c>
      <c r="DJ589" t="str">
        <f>_xlfn.IFNA(VLOOKUP(C589,'Order Lookup'!A:C,3,FALSE),"Other")</f>
        <v>ORDER</v>
      </c>
    </row>
    <row r="590" spans="1:114" x14ac:dyDescent="0.35">
      <c r="A590" t="s">
        <v>1002</v>
      </c>
      <c r="B590">
        <v>1900765001</v>
      </c>
      <c r="C590" t="s">
        <v>895</v>
      </c>
      <c r="D590" t="s">
        <v>6734</v>
      </c>
      <c r="E590" t="s">
        <v>7204</v>
      </c>
      <c r="F590" t="s">
        <v>2221</v>
      </c>
      <c r="G590" s="190">
        <v>43818</v>
      </c>
      <c r="H590">
        <v>43908</v>
      </c>
      <c r="K590" t="s">
        <v>132</v>
      </c>
      <c r="L590" t="s">
        <v>281</v>
      </c>
      <c r="M590" t="s">
        <v>281</v>
      </c>
      <c r="N590" t="s">
        <v>309</v>
      </c>
      <c r="O590" t="s">
        <v>5044</v>
      </c>
      <c r="Q590">
        <v>43867</v>
      </c>
      <c r="R590">
        <v>43868</v>
      </c>
      <c r="T590">
        <v>63687.82</v>
      </c>
      <c r="U590">
        <v>63687.82</v>
      </c>
      <c r="V590">
        <v>25.73</v>
      </c>
      <c r="W590">
        <v>26.2</v>
      </c>
      <c r="X590">
        <v>26.2</v>
      </c>
      <c r="Y590">
        <v>15</v>
      </c>
      <c r="AA590">
        <v>21.25</v>
      </c>
      <c r="AB590">
        <v>0</v>
      </c>
      <c r="AC590">
        <v>21.25</v>
      </c>
      <c r="AD590">
        <v>3465</v>
      </c>
      <c r="AE590">
        <v>1650</v>
      </c>
      <c r="AF590">
        <v>0</v>
      </c>
      <c r="AG590">
        <v>7103.17</v>
      </c>
      <c r="AH590">
        <v>11.153</v>
      </c>
      <c r="AI590">
        <v>4822.3500000000004</v>
      </c>
      <c r="AJ590">
        <v>7.5720000000000001</v>
      </c>
      <c r="AK590">
        <v>11.15</v>
      </c>
      <c r="AQ590" t="s">
        <v>533</v>
      </c>
      <c r="AR590">
        <v>43873</v>
      </c>
      <c r="AT590">
        <v>43874</v>
      </c>
      <c r="AU590">
        <v>43875</v>
      </c>
      <c r="AV590" t="s">
        <v>1891</v>
      </c>
      <c r="AW590">
        <v>43874</v>
      </c>
      <c r="AX590">
        <v>43874</v>
      </c>
      <c r="AY590">
        <v>43874</v>
      </c>
      <c r="AZ590">
        <v>43874</v>
      </c>
      <c r="BF590" t="s">
        <v>5793</v>
      </c>
      <c r="BG590">
        <v>43879</v>
      </c>
      <c r="BH590">
        <v>43880</v>
      </c>
      <c r="BI590">
        <v>43879</v>
      </c>
      <c r="BJ590">
        <v>43880</v>
      </c>
      <c r="BK590" t="s">
        <v>775</v>
      </c>
      <c r="BL590">
        <v>43881</v>
      </c>
      <c r="BM590">
        <v>43881</v>
      </c>
      <c r="BN590">
        <v>43881</v>
      </c>
      <c r="BO590">
        <v>43881</v>
      </c>
      <c r="BU590" t="s">
        <v>490</v>
      </c>
      <c r="BV590" s="190">
        <v>43887</v>
      </c>
      <c r="BX590" s="190">
        <v>43887</v>
      </c>
      <c r="BY590" s="190">
        <v>43886</v>
      </c>
      <c r="BZ590" t="s">
        <v>5793</v>
      </c>
      <c r="CA590">
        <v>43886</v>
      </c>
      <c r="CB590">
        <v>43886</v>
      </c>
      <c r="CC590">
        <v>43886</v>
      </c>
      <c r="CD590">
        <v>43886</v>
      </c>
      <c r="CH590" s="190">
        <v>43889</v>
      </c>
      <c r="CJ590" t="s">
        <v>5840</v>
      </c>
      <c r="CR590" s="190">
        <v>43897</v>
      </c>
      <c r="CS590" s="190">
        <v>43904</v>
      </c>
      <c r="CT590" t="s">
        <v>5793</v>
      </c>
      <c r="CU590" s="190">
        <v>43886</v>
      </c>
      <c r="CW590" s="190">
        <v>43886</v>
      </c>
      <c r="CX590" s="190">
        <v>43886</v>
      </c>
      <c r="DI590" t="str">
        <f t="shared" si="9"/>
        <v>Y</v>
      </c>
      <c r="DJ590" t="str">
        <f>_xlfn.IFNA(VLOOKUP(C590,'Order Lookup'!A:C,3,FALSE),"Other")</f>
        <v>ORDER</v>
      </c>
    </row>
    <row r="591" spans="1:114" x14ac:dyDescent="0.35">
      <c r="A591" t="s">
        <v>1364</v>
      </c>
      <c r="B591">
        <v>2000011501</v>
      </c>
      <c r="C591" t="s">
        <v>855</v>
      </c>
      <c r="D591" t="s">
        <v>1978</v>
      </c>
      <c r="E591" t="s">
        <v>7205</v>
      </c>
      <c r="F591" t="s">
        <v>2224</v>
      </c>
      <c r="G591" s="190">
        <v>43840</v>
      </c>
      <c r="H591" s="190">
        <v>43914</v>
      </c>
      <c r="K591" t="s">
        <v>309</v>
      </c>
      <c r="L591" t="s">
        <v>361</v>
      </c>
      <c r="M591" t="s">
        <v>281</v>
      </c>
      <c r="N591" t="s">
        <v>309</v>
      </c>
      <c r="O591" t="s">
        <v>5044</v>
      </c>
      <c r="Q591" s="190">
        <v>43847</v>
      </c>
      <c r="R591" s="190">
        <v>43850</v>
      </c>
      <c r="S591">
        <v>43919</v>
      </c>
      <c r="T591">
        <v>52770.57</v>
      </c>
      <c r="U591">
        <v>52770.57</v>
      </c>
      <c r="V591">
        <v>16.14</v>
      </c>
      <c r="W591">
        <v>16.28</v>
      </c>
      <c r="X591">
        <v>16.28</v>
      </c>
      <c r="Y591">
        <v>77.180000000000007</v>
      </c>
      <c r="AA591">
        <v>79.8</v>
      </c>
      <c r="AB591">
        <v>0</v>
      </c>
      <c r="AC591">
        <v>79.8</v>
      </c>
      <c r="AD591">
        <v>17827.91</v>
      </c>
      <c r="AE591">
        <v>8489.48</v>
      </c>
      <c r="AF591">
        <v>0</v>
      </c>
      <c r="AG591">
        <v>12812.97</v>
      </c>
      <c r="AH591">
        <v>24.280999999999999</v>
      </c>
      <c r="AI591">
        <v>21251.279999999999</v>
      </c>
      <c r="AJ591">
        <v>40.271000000000001</v>
      </c>
      <c r="AK591">
        <v>25</v>
      </c>
      <c r="AQ591" t="s">
        <v>5863</v>
      </c>
      <c r="AR591" s="190">
        <v>43858</v>
      </c>
      <c r="AS591" s="190">
        <v>43858</v>
      </c>
      <c r="AT591" s="190">
        <v>43866</v>
      </c>
      <c r="AU591" s="190">
        <v>43854</v>
      </c>
      <c r="AV591" t="s">
        <v>1085</v>
      </c>
      <c r="AW591" s="190">
        <v>43865</v>
      </c>
      <c r="AX591" s="190">
        <v>43865</v>
      </c>
      <c r="AY591" s="190">
        <v>43865</v>
      </c>
      <c r="BA591" t="s">
        <v>6733</v>
      </c>
      <c r="BB591" s="190">
        <v>43868</v>
      </c>
      <c r="BC591" s="190">
        <v>43868</v>
      </c>
      <c r="BD591" s="190">
        <v>43868</v>
      </c>
      <c r="BF591" t="s">
        <v>5795</v>
      </c>
      <c r="BG591" s="190">
        <v>43871</v>
      </c>
      <c r="BH591" s="190">
        <v>43871</v>
      </c>
      <c r="BI591" s="190">
        <v>43878</v>
      </c>
      <c r="BJ591" s="190">
        <v>43879</v>
      </c>
      <c r="BK591" t="s">
        <v>576</v>
      </c>
      <c r="BL591" s="190">
        <v>43879</v>
      </c>
      <c r="BM591" s="190">
        <v>43879</v>
      </c>
      <c r="BN591" s="190">
        <v>43881</v>
      </c>
      <c r="BO591" s="190">
        <v>43882</v>
      </c>
      <c r="BU591" t="s">
        <v>490</v>
      </c>
      <c r="BV591" s="190">
        <v>43892</v>
      </c>
      <c r="BX591" s="190">
        <v>43892</v>
      </c>
      <c r="BY591" s="190">
        <v>43889</v>
      </c>
      <c r="BZ591" t="s">
        <v>5795</v>
      </c>
      <c r="CA591" s="190">
        <v>43889</v>
      </c>
      <c r="CB591" s="190">
        <v>43889</v>
      </c>
      <c r="CC591" s="190">
        <v>43889</v>
      </c>
      <c r="CD591" s="190">
        <v>43889</v>
      </c>
      <c r="CH591" s="190">
        <v>43894</v>
      </c>
      <c r="CJ591" t="s">
        <v>2243</v>
      </c>
      <c r="CR591" s="190">
        <v>43914</v>
      </c>
      <c r="CS591">
        <v>43915</v>
      </c>
      <c r="CT591" t="s">
        <v>5795</v>
      </c>
      <c r="CU591" s="190">
        <v>43889</v>
      </c>
      <c r="CW591" s="190">
        <v>43889</v>
      </c>
      <c r="CX591" s="190">
        <v>43889</v>
      </c>
      <c r="CY591" t="s">
        <v>986</v>
      </c>
      <c r="CZ591" s="190">
        <v>43845</v>
      </c>
      <c r="DA591" s="190">
        <v>43845</v>
      </c>
      <c r="DB591" s="190">
        <v>43846</v>
      </c>
      <c r="DC591" s="190">
        <v>43847</v>
      </c>
      <c r="DI591" t="str">
        <f t="shared" si="9"/>
        <v>Y</v>
      </c>
      <c r="DJ591" t="str">
        <f>_xlfn.IFNA(VLOOKUP(C591,'Order Lookup'!A:C,3,FALSE),"Other")</f>
        <v>ORDER</v>
      </c>
    </row>
    <row r="592" spans="1:114" x14ac:dyDescent="0.35">
      <c r="A592" t="s">
        <v>978</v>
      </c>
      <c r="B592">
        <v>2000073101</v>
      </c>
      <c r="C592" t="s">
        <v>855</v>
      </c>
      <c r="D592" t="s">
        <v>1048</v>
      </c>
      <c r="E592" t="s">
        <v>7206</v>
      </c>
      <c r="F592" t="s">
        <v>2221</v>
      </c>
      <c r="G592" s="190">
        <v>43861</v>
      </c>
      <c r="H592" s="190">
        <v>43928</v>
      </c>
      <c r="J592">
        <v>2002</v>
      </c>
      <c r="L592" t="s">
        <v>309</v>
      </c>
      <c r="M592" t="s">
        <v>281</v>
      </c>
      <c r="N592" t="s">
        <v>309</v>
      </c>
      <c r="O592" t="s">
        <v>5044</v>
      </c>
      <c r="Q592" s="190">
        <v>43886</v>
      </c>
      <c r="R592" s="190">
        <v>43887</v>
      </c>
      <c r="T592">
        <v>101419.46</v>
      </c>
      <c r="U592">
        <v>0</v>
      </c>
      <c r="V592">
        <v>37.01</v>
      </c>
      <c r="W592">
        <v>40.159999999999997</v>
      </c>
      <c r="X592">
        <v>40.159999999999997</v>
      </c>
      <c r="Y592">
        <v>80.430000000000007</v>
      </c>
      <c r="AA592">
        <v>118.5</v>
      </c>
      <c r="AB592">
        <v>0</v>
      </c>
      <c r="AC592">
        <v>118.5</v>
      </c>
      <c r="AD592">
        <v>19599.599999999999</v>
      </c>
      <c r="AE592">
        <v>9332.48</v>
      </c>
      <c r="AF592">
        <v>0</v>
      </c>
      <c r="AG592">
        <v>26354.03</v>
      </c>
      <c r="AH592">
        <v>25.984999999999999</v>
      </c>
      <c r="AI592">
        <v>0</v>
      </c>
      <c r="AK592">
        <v>24.47</v>
      </c>
      <c r="AQ592" t="s">
        <v>1084</v>
      </c>
      <c r="AR592" s="190">
        <v>43881</v>
      </c>
      <c r="AS592" s="190">
        <v>43881</v>
      </c>
      <c r="AT592" s="190">
        <v>43886</v>
      </c>
      <c r="AU592" s="190">
        <v>43887</v>
      </c>
      <c r="AV592" t="s">
        <v>951</v>
      </c>
      <c r="AW592" s="190">
        <v>43885</v>
      </c>
      <c r="AX592" s="190">
        <v>43886</v>
      </c>
      <c r="AY592">
        <v>43885</v>
      </c>
      <c r="AZ592">
        <v>43886</v>
      </c>
      <c r="BA592" t="s">
        <v>1026</v>
      </c>
      <c r="BB592" s="190">
        <v>43871</v>
      </c>
      <c r="BC592" s="190">
        <v>43871</v>
      </c>
      <c r="BD592" s="190">
        <v>43871</v>
      </c>
      <c r="BE592">
        <v>43871</v>
      </c>
      <c r="BF592" t="s">
        <v>5807</v>
      </c>
      <c r="BG592" s="190">
        <v>43887</v>
      </c>
      <c r="BH592" s="190">
        <v>43887</v>
      </c>
      <c r="BI592" s="190">
        <v>43892</v>
      </c>
      <c r="BJ592" s="190">
        <v>43892</v>
      </c>
      <c r="BK592" t="s">
        <v>616</v>
      </c>
      <c r="BL592" s="190">
        <v>43895</v>
      </c>
      <c r="BM592" s="190">
        <v>43895</v>
      </c>
      <c r="BN592" s="190">
        <v>43899</v>
      </c>
      <c r="BO592" s="190">
        <v>43899</v>
      </c>
      <c r="BU592" t="s">
        <v>490</v>
      </c>
      <c r="BV592" s="190">
        <v>43906</v>
      </c>
      <c r="BX592" s="190">
        <v>43906</v>
      </c>
      <c r="BY592" s="190">
        <v>43906</v>
      </c>
      <c r="BZ592" t="s">
        <v>5807</v>
      </c>
      <c r="CA592" s="190">
        <v>43903</v>
      </c>
      <c r="CB592" s="190">
        <v>43903</v>
      </c>
      <c r="CC592" s="190">
        <v>43903</v>
      </c>
      <c r="CD592" s="190">
        <v>43903</v>
      </c>
      <c r="CH592" s="190">
        <v>43909</v>
      </c>
      <c r="CJ592" t="s">
        <v>951</v>
      </c>
      <c r="CR592" s="190">
        <v>43924</v>
      </c>
      <c r="CT592" t="s">
        <v>5807</v>
      </c>
      <c r="CU592" s="190">
        <v>43903</v>
      </c>
      <c r="CW592" s="190">
        <v>43903</v>
      </c>
      <c r="CX592" s="190">
        <v>43902</v>
      </c>
      <c r="CZ592" s="190"/>
      <c r="DA592" s="190"/>
      <c r="DB592" s="190"/>
      <c r="DC592" s="190"/>
      <c r="DI592" t="str">
        <f t="shared" si="9"/>
        <v>Y</v>
      </c>
      <c r="DJ592" t="str">
        <f>_xlfn.IFNA(VLOOKUP(C592,'Order Lookup'!A:C,3,FALSE),"Other")</f>
        <v>ORDER</v>
      </c>
    </row>
    <row r="593" spans="1:114" x14ac:dyDescent="0.35">
      <c r="A593" t="s">
        <v>857</v>
      </c>
      <c r="B593">
        <v>2000247901</v>
      </c>
      <c r="C593" t="s">
        <v>895</v>
      </c>
      <c r="D593" t="s">
        <v>1975</v>
      </c>
      <c r="E593" t="s">
        <v>7207</v>
      </c>
      <c r="F593" t="s">
        <v>2221</v>
      </c>
      <c r="G593" s="190">
        <v>43868</v>
      </c>
      <c r="H593" s="190">
        <v>43930</v>
      </c>
      <c r="J593">
        <v>2052020</v>
      </c>
      <c r="L593" t="s">
        <v>281</v>
      </c>
      <c r="M593" t="s">
        <v>281</v>
      </c>
      <c r="N593" t="s">
        <v>309</v>
      </c>
      <c r="O593" t="s">
        <v>5044</v>
      </c>
      <c r="Q593">
        <v>43871</v>
      </c>
      <c r="R593">
        <v>43872</v>
      </c>
      <c r="S593" s="190"/>
      <c r="T593">
        <v>13019.17</v>
      </c>
      <c r="U593">
        <v>0</v>
      </c>
      <c r="V593">
        <v>3.5</v>
      </c>
      <c r="W593">
        <v>3.73</v>
      </c>
      <c r="X593">
        <v>3.73</v>
      </c>
      <c r="Y593">
        <v>30</v>
      </c>
      <c r="AA593">
        <v>30.25</v>
      </c>
      <c r="AB593">
        <v>0</v>
      </c>
      <c r="AC593">
        <v>30.25</v>
      </c>
      <c r="AD593">
        <v>4389</v>
      </c>
      <c r="AE593">
        <v>2090</v>
      </c>
      <c r="AF593">
        <v>0</v>
      </c>
      <c r="AG593">
        <v>2392.7800000000002</v>
      </c>
      <c r="AH593">
        <v>18.379000000000001</v>
      </c>
      <c r="AI593">
        <v>0</v>
      </c>
      <c r="AK593">
        <v>0</v>
      </c>
      <c r="AQ593" t="s">
        <v>627</v>
      </c>
      <c r="AR593">
        <v>43872</v>
      </c>
      <c r="AS593">
        <v>43872</v>
      </c>
      <c r="AT593">
        <v>43875</v>
      </c>
      <c r="AU593">
        <v>43875</v>
      </c>
      <c r="AV593" t="s">
        <v>5840</v>
      </c>
      <c r="AW593">
        <v>43875</v>
      </c>
      <c r="AX593">
        <v>43875</v>
      </c>
      <c r="AY593">
        <v>43875</v>
      </c>
      <c r="AZ593">
        <v>43875</v>
      </c>
      <c r="BF593" t="s">
        <v>5797</v>
      </c>
      <c r="BG593" s="190">
        <v>43878</v>
      </c>
      <c r="BH593" s="190">
        <v>43878</v>
      </c>
      <c r="BI593" s="190">
        <v>43879</v>
      </c>
      <c r="BJ593" s="190">
        <v>43879</v>
      </c>
      <c r="BK593" t="s">
        <v>775</v>
      </c>
      <c r="BL593" s="190">
        <v>43880</v>
      </c>
      <c r="BM593" s="190">
        <v>43880</v>
      </c>
      <c r="BN593" s="190">
        <v>43880</v>
      </c>
      <c r="BO593" s="190">
        <v>43880</v>
      </c>
      <c r="BU593" t="s">
        <v>490</v>
      </c>
      <c r="BV593">
        <v>43900</v>
      </c>
      <c r="BX593" s="190">
        <v>43900</v>
      </c>
      <c r="BY593" s="190">
        <v>43893</v>
      </c>
      <c r="BZ593" t="s">
        <v>5797</v>
      </c>
      <c r="CA593">
        <v>43885</v>
      </c>
      <c r="CB593">
        <v>43885</v>
      </c>
      <c r="CC593">
        <v>43885</v>
      </c>
      <c r="CD593">
        <v>43885</v>
      </c>
      <c r="CH593" s="190">
        <v>43896</v>
      </c>
      <c r="CJ593" t="s">
        <v>5840</v>
      </c>
      <c r="CR593" s="190">
        <v>43930</v>
      </c>
      <c r="CS593" s="190"/>
      <c r="CT593" t="s">
        <v>5797</v>
      </c>
      <c r="CU593" s="190">
        <v>43885</v>
      </c>
      <c r="CW593" s="190">
        <v>43885</v>
      </c>
      <c r="CX593" s="190">
        <v>43885</v>
      </c>
      <c r="DI593" t="str">
        <f t="shared" si="9"/>
        <v>Y</v>
      </c>
      <c r="DJ593" t="str">
        <f>_xlfn.IFNA(VLOOKUP(C593,'Order Lookup'!A:C,3,FALSE),"Other")</f>
        <v>ORDER</v>
      </c>
    </row>
    <row r="594" spans="1:114" x14ac:dyDescent="0.35">
      <c r="A594" t="s">
        <v>1002</v>
      </c>
      <c r="B594">
        <v>2000311001</v>
      </c>
      <c r="C594" t="s">
        <v>895</v>
      </c>
      <c r="D594" t="s">
        <v>7208</v>
      </c>
      <c r="E594" t="s">
        <v>7209</v>
      </c>
      <c r="F594" t="s">
        <v>2221</v>
      </c>
      <c r="G594" s="190">
        <v>43880</v>
      </c>
      <c r="H594" s="190">
        <v>43928</v>
      </c>
      <c r="K594" t="s">
        <v>132</v>
      </c>
      <c r="L594" t="s">
        <v>281</v>
      </c>
      <c r="M594" t="s">
        <v>281</v>
      </c>
      <c r="N594" t="s">
        <v>309</v>
      </c>
      <c r="O594" t="s">
        <v>5044</v>
      </c>
      <c r="Q594" s="190">
        <v>43880</v>
      </c>
      <c r="R594" s="190">
        <v>43881</v>
      </c>
      <c r="T594">
        <v>73965.539999999994</v>
      </c>
      <c r="U594">
        <v>0</v>
      </c>
      <c r="V594">
        <v>27.88</v>
      </c>
      <c r="W594">
        <v>28.94</v>
      </c>
      <c r="X594">
        <v>28.94</v>
      </c>
      <c r="Y594">
        <v>15</v>
      </c>
      <c r="AA594">
        <v>27</v>
      </c>
      <c r="AB594">
        <v>0</v>
      </c>
      <c r="AC594">
        <v>27</v>
      </c>
      <c r="AD594">
        <v>3465</v>
      </c>
      <c r="AE594">
        <v>1650</v>
      </c>
      <c r="AF594">
        <v>0</v>
      </c>
      <c r="AG594">
        <v>12812.01</v>
      </c>
      <c r="AH594">
        <v>17.321999999999999</v>
      </c>
      <c r="AI594">
        <v>0</v>
      </c>
      <c r="AK594">
        <v>17.32</v>
      </c>
      <c r="AQ594" t="s">
        <v>6643</v>
      </c>
      <c r="AR594" s="190">
        <v>43886</v>
      </c>
      <c r="AS594" s="190">
        <v>43886</v>
      </c>
      <c r="AT594" s="190">
        <v>43894</v>
      </c>
      <c r="AU594" s="190"/>
      <c r="AV594" t="s">
        <v>861</v>
      </c>
      <c r="AW594" s="190">
        <v>43894</v>
      </c>
      <c r="AX594" s="190">
        <v>43894</v>
      </c>
      <c r="AY594">
        <v>43894</v>
      </c>
      <c r="AZ594">
        <v>43894</v>
      </c>
      <c r="BB594" s="190"/>
      <c r="BC594" s="190"/>
      <c r="BD594" s="190"/>
      <c r="BF594" t="s">
        <v>5807</v>
      </c>
      <c r="BG594" s="190">
        <v>43895</v>
      </c>
      <c r="BH594" s="190">
        <v>43895</v>
      </c>
      <c r="BI594" s="190">
        <v>43896</v>
      </c>
      <c r="BJ594" s="190">
        <v>43896</v>
      </c>
      <c r="BK594" t="s">
        <v>1874</v>
      </c>
      <c r="BL594" s="190">
        <v>43899</v>
      </c>
      <c r="BM594" s="190">
        <v>43899</v>
      </c>
      <c r="BN594" s="190">
        <v>43899</v>
      </c>
      <c r="BO594" s="190">
        <v>43899</v>
      </c>
      <c r="BU594" t="s">
        <v>490</v>
      </c>
      <c r="BV594" s="190">
        <v>43910</v>
      </c>
      <c r="BX594" s="190">
        <v>43910</v>
      </c>
      <c r="BY594" s="190">
        <v>43907</v>
      </c>
      <c r="BZ594" t="s">
        <v>5807</v>
      </c>
      <c r="CA594" s="190">
        <v>43902</v>
      </c>
      <c r="CB594" s="190">
        <v>43902</v>
      </c>
      <c r="CC594" s="190">
        <v>43902</v>
      </c>
      <c r="CD594" s="190">
        <v>43902</v>
      </c>
      <c r="CH594" s="190">
        <v>43910</v>
      </c>
      <c r="CJ594" t="s">
        <v>1891</v>
      </c>
      <c r="CR594" s="190">
        <v>43944</v>
      </c>
      <c r="CT594" t="s">
        <v>5807</v>
      </c>
      <c r="CU594" s="190">
        <v>43902</v>
      </c>
      <c r="CW594" s="190">
        <v>43902</v>
      </c>
      <c r="CX594" s="190">
        <v>43902</v>
      </c>
      <c r="CZ594" s="190"/>
      <c r="DA594" s="190"/>
      <c r="DB594" s="190"/>
      <c r="DC594" s="190"/>
      <c r="DI594" t="str">
        <f t="shared" si="9"/>
        <v>Y</v>
      </c>
      <c r="DJ594" t="str">
        <f>_xlfn.IFNA(VLOOKUP(C594,'Order Lookup'!A:C,3,FALSE),"Other")</f>
        <v>ORDER</v>
      </c>
    </row>
    <row r="595" spans="1:114" x14ac:dyDescent="0.35">
      <c r="A595" t="s">
        <v>1002</v>
      </c>
      <c r="B595">
        <v>2000289001</v>
      </c>
      <c r="C595" t="s">
        <v>895</v>
      </c>
      <c r="D595" t="s">
        <v>7208</v>
      </c>
      <c r="E595" t="s">
        <v>7210</v>
      </c>
      <c r="F595" t="s">
        <v>2221</v>
      </c>
      <c r="G595" s="190">
        <v>43880</v>
      </c>
      <c r="H595" s="190">
        <v>43928</v>
      </c>
      <c r="K595" t="s">
        <v>132</v>
      </c>
      <c r="L595" t="s">
        <v>281</v>
      </c>
      <c r="M595" t="s">
        <v>281</v>
      </c>
      <c r="N595" t="s">
        <v>309</v>
      </c>
      <c r="O595" t="s">
        <v>5044</v>
      </c>
      <c r="Q595" s="190">
        <v>43880</v>
      </c>
      <c r="R595" s="190">
        <v>43881</v>
      </c>
      <c r="T595">
        <v>13601.63</v>
      </c>
      <c r="U595">
        <v>0</v>
      </c>
      <c r="V595">
        <v>2.99</v>
      </c>
      <c r="W595">
        <v>3.21</v>
      </c>
      <c r="X595">
        <v>3.21</v>
      </c>
      <c r="Y595">
        <v>15</v>
      </c>
      <c r="AA595">
        <v>19</v>
      </c>
      <c r="AB595">
        <v>0</v>
      </c>
      <c r="AC595">
        <v>19</v>
      </c>
      <c r="AD595">
        <v>3465</v>
      </c>
      <c r="AE595">
        <v>1650</v>
      </c>
      <c r="AF595">
        <v>0</v>
      </c>
      <c r="AG595">
        <v>2205.87</v>
      </c>
      <c r="AH595">
        <v>16.218</v>
      </c>
      <c r="AI595">
        <v>0</v>
      </c>
      <c r="AK595">
        <v>16.22</v>
      </c>
      <c r="AQ595" t="s">
        <v>1488</v>
      </c>
      <c r="AR595" s="190">
        <v>43887</v>
      </c>
      <c r="AS595" s="190">
        <v>43887</v>
      </c>
      <c r="AT595" s="190">
        <v>43892</v>
      </c>
      <c r="AU595" s="190">
        <v>43892</v>
      </c>
      <c r="AV595" t="s">
        <v>1891</v>
      </c>
      <c r="AW595" s="190">
        <v>43892</v>
      </c>
      <c r="AX595" s="190">
        <v>43891</v>
      </c>
      <c r="AY595" s="190">
        <v>43892</v>
      </c>
      <c r="AZ595" s="190">
        <v>43891</v>
      </c>
      <c r="BA595" t="s">
        <v>1488</v>
      </c>
      <c r="BB595" s="190"/>
      <c r="BC595" s="190"/>
      <c r="BD595" s="190">
        <v>43892</v>
      </c>
      <c r="BE595" s="190">
        <v>43892</v>
      </c>
      <c r="BF595" t="s">
        <v>5807</v>
      </c>
      <c r="BG595" s="190">
        <v>43893</v>
      </c>
      <c r="BH595" s="190">
        <v>43893</v>
      </c>
      <c r="BI595" s="190">
        <v>43894</v>
      </c>
      <c r="BJ595" s="190">
        <v>43894</v>
      </c>
      <c r="BK595" t="s">
        <v>1874</v>
      </c>
      <c r="BL595" s="190">
        <v>43896</v>
      </c>
      <c r="BM595" s="190">
        <v>43896</v>
      </c>
      <c r="BN595" s="190">
        <v>43896</v>
      </c>
      <c r="BO595" s="190">
        <v>43896</v>
      </c>
      <c r="BU595" t="s">
        <v>490</v>
      </c>
      <c r="BV595" s="190">
        <v>43903</v>
      </c>
      <c r="BX595" s="190">
        <v>43903</v>
      </c>
      <c r="BY595">
        <v>43906</v>
      </c>
      <c r="BZ595" t="s">
        <v>5807</v>
      </c>
      <c r="CA595" s="190">
        <v>43902</v>
      </c>
      <c r="CB595" s="190">
        <v>43902</v>
      </c>
      <c r="CC595" s="190">
        <v>43902</v>
      </c>
      <c r="CD595" s="190">
        <v>43902</v>
      </c>
      <c r="CH595">
        <v>43909</v>
      </c>
      <c r="CJ595" t="s">
        <v>1891</v>
      </c>
      <c r="CR595" s="190">
        <v>43944</v>
      </c>
      <c r="CT595" t="s">
        <v>5807</v>
      </c>
      <c r="CU595" s="190">
        <v>43902</v>
      </c>
      <c r="CW595" s="190">
        <v>43902</v>
      </c>
      <c r="CX595" s="190">
        <v>43902</v>
      </c>
      <c r="CZ595" s="190"/>
      <c r="DA595" s="190"/>
      <c r="DB595" s="190"/>
      <c r="DC595" s="190"/>
      <c r="DI595" t="str">
        <f t="shared" si="9"/>
        <v>Y</v>
      </c>
      <c r="DJ595" t="str">
        <f>_xlfn.IFNA(VLOOKUP(C595,'Order Lookup'!A:C,3,FALSE),"Other")</f>
        <v>ORDER</v>
      </c>
    </row>
    <row r="596" spans="1:114" x14ac:dyDescent="0.35">
      <c r="A596" t="s">
        <v>1002</v>
      </c>
      <c r="B596">
        <v>2000436301</v>
      </c>
      <c r="C596" t="s">
        <v>895</v>
      </c>
      <c r="D596" t="s">
        <v>7211</v>
      </c>
      <c r="E596" t="s">
        <v>7212</v>
      </c>
      <c r="F596" t="s">
        <v>2221</v>
      </c>
      <c r="G596" s="190">
        <v>43894</v>
      </c>
      <c r="H596" s="190">
        <v>43934</v>
      </c>
      <c r="J596" t="s">
        <v>7213</v>
      </c>
      <c r="K596" t="s">
        <v>132</v>
      </c>
      <c r="L596" t="s">
        <v>270</v>
      </c>
      <c r="M596" t="s">
        <v>281</v>
      </c>
      <c r="N596" t="s">
        <v>309</v>
      </c>
      <c r="O596" t="s">
        <v>5044</v>
      </c>
      <c r="Q596" s="190">
        <v>43896</v>
      </c>
      <c r="R596" s="190">
        <v>43899</v>
      </c>
      <c r="T596">
        <v>21853.7</v>
      </c>
      <c r="U596">
        <v>0</v>
      </c>
      <c r="V596">
        <v>9.0399999999999991</v>
      </c>
      <c r="W596">
        <v>9.09</v>
      </c>
      <c r="X596">
        <v>9.09</v>
      </c>
      <c r="Y596">
        <v>15</v>
      </c>
      <c r="AA596">
        <v>16</v>
      </c>
      <c r="AB596">
        <v>0</v>
      </c>
      <c r="AC596">
        <v>16</v>
      </c>
      <c r="AD596">
        <v>3465</v>
      </c>
      <c r="AE596">
        <v>1650</v>
      </c>
      <c r="AF596">
        <v>0</v>
      </c>
      <c r="AG596">
        <v>3845.48</v>
      </c>
      <c r="AH596">
        <v>17.596</v>
      </c>
      <c r="AI596">
        <v>0</v>
      </c>
      <c r="AK596">
        <v>17.600000000000001</v>
      </c>
      <c r="AQ596" t="s">
        <v>5916</v>
      </c>
      <c r="AR596" s="190">
        <v>43899</v>
      </c>
      <c r="AS596" s="190">
        <v>43899</v>
      </c>
      <c r="AT596" s="190">
        <v>43900</v>
      </c>
      <c r="AU596" s="190">
        <v>43900</v>
      </c>
      <c r="AV596" t="s">
        <v>861</v>
      </c>
      <c r="AW596" s="190">
        <v>43900</v>
      </c>
      <c r="AX596" s="190">
        <v>43900</v>
      </c>
      <c r="AY596" s="190">
        <v>43900</v>
      </c>
      <c r="AZ596" s="190">
        <v>43900</v>
      </c>
      <c r="BB596" s="190"/>
      <c r="BC596" s="190"/>
      <c r="BD596" s="190"/>
      <c r="BE596" s="190"/>
      <c r="BF596" t="s">
        <v>5793</v>
      </c>
      <c r="BG596" s="190">
        <v>43901</v>
      </c>
      <c r="BH596" s="190">
        <v>43901</v>
      </c>
      <c r="BI596" s="190">
        <v>43901</v>
      </c>
      <c r="BJ596" s="190">
        <v>43901</v>
      </c>
      <c r="BK596" t="s">
        <v>576</v>
      </c>
      <c r="BL596" s="190">
        <v>43907</v>
      </c>
      <c r="BM596" s="190">
        <v>43907</v>
      </c>
      <c r="BN596" s="190">
        <v>43907</v>
      </c>
      <c r="BO596" s="190">
        <v>43907</v>
      </c>
      <c r="BU596" t="s">
        <v>490</v>
      </c>
      <c r="BV596" s="190">
        <v>43913</v>
      </c>
      <c r="BX596" s="190">
        <v>43913</v>
      </c>
      <c r="BY596">
        <v>43913</v>
      </c>
      <c r="CA596" s="190"/>
      <c r="CB596" s="190"/>
      <c r="CC596" s="190"/>
      <c r="CD596" s="190"/>
      <c r="CH596">
        <v>43916</v>
      </c>
      <c r="CJ596" t="s">
        <v>2243</v>
      </c>
      <c r="CR596" s="190">
        <v>43935</v>
      </c>
      <c r="CT596" t="s">
        <v>5793</v>
      </c>
      <c r="CU596" s="190">
        <v>43910</v>
      </c>
      <c r="CW596" s="190">
        <v>43910</v>
      </c>
      <c r="CX596" s="190">
        <v>43910</v>
      </c>
      <c r="CZ596" s="190"/>
      <c r="DA596" s="190"/>
      <c r="DB596" s="190"/>
      <c r="DC596" s="190"/>
      <c r="DI596" t="str">
        <f t="shared" si="9"/>
        <v>Y</v>
      </c>
      <c r="DJ596" t="str">
        <f>_xlfn.IFNA(VLOOKUP(C596,'Order Lookup'!A:C,3,FALSE),"Other")</f>
        <v>ORDER</v>
      </c>
    </row>
    <row r="597" spans="1:114" x14ac:dyDescent="0.35">
      <c r="A597" t="s">
        <v>1002</v>
      </c>
      <c r="B597">
        <v>2000045501</v>
      </c>
      <c r="C597" t="s">
        <v>895</v>
      </c>
      <c r="D597" t="s">
        <v>7214</v>
      </c>
      <c r="E597" t="s">
        <v>7215</v>
      </c>
      <c r="F597" t="s">
        <v>2221</v>
      </c>
      <c r="G597" s="190">
        <v>43867</v>
      </c>
      <c r="H597" s="190">
        <v>43920</v>
      </c>
      <c r="K597" t="s">
        <v>132</v>
      </c>
      <c r="L597" t="s">
        <v>270</v>
      </c>
      <c r="M597" t="s">
        <v>281</v>
      </c>
      <c r="N597" t="s">
        <v>309</v>
      </c>
      <c r="O597" t="s">
        <v>5067</v>
      </c>
      <c r="P597" t="s">
        <v>7216</v>
      </c>
      <c r="Q597">
        <v>43881</v>
      </c>
      <c r="R597">
        <v>43882</v>
      </c>
      <c r="S597" s="190"/>
      <c r="T597">
        <v>164230.84</v>
      </c>
      <c r="U597">
        <v>0</v>
      </c>
      <c r="V597">
        <v>63.11</v>
      </c>
      <c r="W597">
        <v>70.8</v>
      </c>
      <c r="X597">
        <v>70.8</v>
      </c>
      <c r="Y597">
        <v>15</v>
      </c>
      <c r="AA597">
        <v>16</v>
      </c>
      <c r="AB597">
        <v>0</v>
      </c>
      <c r="AC597">
        <v>16</v>
      </c>
      <c r="AD597">
        <v>3465</v>
      </c>
      <c r="AE597">
        <v>1650</v>
      </c>
      <c r="AF597">
        <v>0</v>
      </c>
      <c r="AG597">
        <v>23407.52</v>
      </c>
      <c r="AH597">
        <v>14.253</v>
      </c>
      <c r="AI597">
        <v>1976.82</v>
      </c>
      <c r="AK597">
        <v>14.25</v>
      </c>
      <c r="AQ597" t="s">
        <v>5805</v>
      </c>
      <c r="AR597">
        <v>43881</v>
      </c>
      <c r="AS597">
        <v>43881</v>
      </c>
      <c r="AT597">
        <v>43881</v>
      </c>
      <c r="AU597">
        <v>43882</v>
      </c>
      <c r="AV597" t="s">
        <v>1891</v>
      </c>
      <c r="AW597">
        <v>43881</v>
      </c>
      <c r="AX597">
        <v>43881</v>
      </c>
      <c r="AY597">
        <v>43881</v>
      </c>
      <c r="AZ597">
        <v>43881</v>
      </c>
      <c r="BF597" t="s">
        <v>1789</v>
      </c>
      <c r="BG597" s="190">
        <v>43888</v>
      </c>
      <c r="BH597" s="190">
        <v>43888</v>
      </c>
      <c r="BI597" s="190">
        <v>43892</v>
      </c>
      <c r="BJ597" s="190">
        <v>43892</v>
      </c>
      <c r="BK597" t="s">
        <v>1693</v>
      </c>
      <c r="BL597">
        <v>43893</v>
      </c>
      <c r="BM597">
        <v>43893</v>
      </c>
      <c r="BN597">
        <v>43893</v>
      </c>
      <c r="BO597">
        <v>43894</v>
      </c>
      <c r="BU597" t="s">
        <v>490</v>
      </c>
      <c r="BV597">
        <v>43899</v>
      </c>
      <c r="BX597" s="190">
        <v>43899</v>
      </c>
      <c r="BY597" s="190">
        <v>43896</v>
      </c>
      <c r="BZ597" t="s">
        <v>1789</v>
      </c>
      <c r="CA597">
        <v>43896</v>
      </c>
      <c r="CB597">
        <v>43896</v>
      </c>
      <c r="CC597">
        <v>43896</v>
      </c>
      <c r="CD597">
        <v>43896</v>
      </c>
      <c r="CH597" s="190">
        <v>43901</v>
      </c>
      <c r="CJ597" t="s">
        <v>5913</v>
      </c>
      <c r="CR597" s="190">
        <v>43911</v>
      </c>
      <c r="CS597" s="190"/>
      <c r="CT597" t="s">
        <v>1789</v>
      </c>
      <c r="CU597" s="190">
        <v>43896</v>
      </c>
      <c r="CW597" s="190">
        <v>43896</v>
      </c>
      <c r="CX597" s="190">
        <v>43896</v>
      </c>
      <c r="DI597" t="str">
        <f t="shared" si="9"/>
        <v>Y</v>
      </c>
      <c r="DJ597" t="str">
        <f>_xlfn.IFNA(VLOOKUP(C597,'Order Lookup'!A:C,3,FALSE),"Other")</f>
        <v>ORDER</v>
      </c>
    </row>
    <row r="598" spans="1:114" x14ac:dyDescent="0.35">
      <c r="A598" t="s">
        <v>857</v>
      </c>
      <c r="B598">
        <v>1902359601</v>
      </c>
      <c r="C598" t="s">
        <v>895</v>
      </c>
      <c r="D598" t="s">
        <v>1018</v>
      </c>
      <c r="E598" t="s">
        <v>7217</v>
      </c>
      <c r="F598" t="s">
        <v>2073</v>
      </c>
      <c r="G598" s="190">
        <v>43874</v>
      </c>
      <c r="H598" s="190">
        <v>43956</v>
      </c>
      <c r="K598" t="s">
        <v>132</v>
      </c>
      <c r="L598" t="s">
        <v>281</v>
      </c>
      <c r="M598" t="s">
        <v>281</v>
      </c>
      <c r="N598" t="s">
        <v>309</v>
      </c>
      <c r="O598" t="s">
        <v>5067</v>
      </c>
      <c r="P598" t="s">
        <v>2226</v>
      </c>
      <c r="Q598" s="190">
        <v>43878</v>
      </c>
      <c r="R598" s="190">
        <v>43881</v>
      </c>
      <c r="T598">
        <v>13806.07</v>
      </c>
      <c r="U598">
        <v>0</v>
      </c>
      <c r="V598">
        <v>5.21</v>
      </c>
      <c r="W598">
        <v>0</v>
      </c>
      <c r="X598">
        <v>0</v>
      </c>
      <c r="Y598">
        <v>25.1</v>
      </c>
      <c r="AA598">
        <v>26</v>
      </c>
      <c r="AB598">
        <v>3</v>
      </c>
      <c r="AC598">
        <v>29</v>
      </c>
      <c r="AD598">
        <v>3465</v>
      </c>
      <c r="AE598">
        <v>1650</v>
      </c>
      <c r="AF598">
        <v>0</v>
      </c>
      <c r="AG598">
        <v>-1962.73</v>
      </c>
      <c r="AI598">
        <v>0</v>
      </c>
      <c r="AK598">
        <v>15</v>
      </c>
      <c r="AQ598" t="s">
        <v>5802</v>
      </c>
      <c r="AR598" s="190">
        <v>43878</v>
      </c>
      <c r="AS598" s="190">
        <v>43878</v>
      </c>
      <c r="AT598" s="190">
        <v>43881</v>
      </c>
      <c r="AU598" s="190">
        <v>43880</v>
      </c>
      <c r="AV598" t="s">
        <v>1891</v>
      </c>
      <c r="AW598" s="190">
        <v>43881</v>
      </c>
      <c r="AX598" s="190">
        <v>43881</v>
      </c>
      <c r="AY598" s="190">
        <v>43881</v>
      </c>
      <c r="AZ598" s="190">
        <v>43880</v>
      </c>
      <c r="BB598" s="190"/>
      <c r="BC598" s="190"/>
      <c r="BD598" s="190"/>
      <c r="BE598" s="190"/>
      <c r="BF598" t="s">
        <v>775</v>
      </c>
      <c r="BG598" s="190">
        <v>43886</v>
      </c>
      <c r="BH598" s="190">
        <v>43886</v>
      </c>
      <c r="BI598" s="190">
        <v>43887</v>
      </c>
      <c r="BJ598" s="190">
        <v>43889</v>
      </c>
      <c r="BU598" t="s">
        <v>490</v>
      </c>
      <c r="BV598" s="190">
        <v>43949</v>
      </c>
      <c r="BX598" s="190">
        <v>43949</v>
      </c>
      <c r="BY598" s="190"/>
      <c r="BZ598" t="s">
        <v>775</v>
      </c>
      <c r="CA598" s="190">
        <v>43893</v>
      </c>
      <c r="CB598" s="190">
        <v>43893</v>
      </c>
      <c r="CC598" s="190">
        <v>43893</v>
      </c>
      <c r="CD598" s="190">
        <v>43893</v>
      </c>
      <c r="CH598" s="190"/>
      <c r="CJ598" t="s">
        <v>5840</v>
      </c>
      <c r="CR598" s="190">
        <v>43970</v>
      </c>
      <c r="CT598" t="s">
        <v>775</v>
      </c>
      <c r="CU598" s="190">
        <v>43893</v>
      </c>
      <c r="CW598" s="190">
        <v>43893</v>
      </c>
      <c r="CX598" s="190">
        <v>43893</v>
      </c>
      <c r="CZ598" s="190"/>
      <c r="DA598" s="190"/>
      <c r="DB598" s="190"/>
      <c r="DC598" s="190"/>
      <c r="DI598" t="str">
        <f t="shared" si="9"/>
        <v>Y</v>
      </c>
      <c r="DJ598" t="str">
        <f>_xlfn.IFNA(VLOOKUP(C598,'Order Lookup'!A:C,3,FALSE),"Other")</f>
        <v>ORDER</v>
      </c>
    </row>
    <row r="599" spans="1:114" x14ac:dyDescent="0.35">
      <c r="A599" t="s">
        <v>857</v>
      </c>
      <c r="B599">
        <v>1902359603</v>
      </c>
      <c r="C599" t="s">
        <v>895</v>
      </c>
      <c r="D599" t="s">
        <v>1018</v>
      </c>
      <c r="E599" t="s">
        <v>7217</v>
      </c>
      <c r="F599" t="s">
        <v>2073</v>
      </c>
      <c r="G599" s="190">
        <v>43889</v>
      </c>
      <c r="H599" s="190">
        <v>43956</v>
      </c>
      <c r="K599" t="s">
        <v>132</v>
      </c>
      <c r="L599" t="s">
        <v>281</v>
      </c>
      <c r="M599" t="s">
        <v>281</v>
      </c>
      <c r="N599" t="s">
        <v>309</v>
      </c>
      <c r="O599" t="s">
        <v>5067</v>
      </c>
      <c r="P599" t="s">
        <v>2226</v>
      </c>
      <c r="Q599" s="190"/>
      <c r="R599" s="190"/>
      <c r="T599">
        <v>15046.35</v>
      </c>
      <c r="U599">
        <v>0</v>
      </c>
      <c r="V599">
        <v>2.9</v>
      </c>
      <c r="W599">
        <v>0</v>
      </c>
      <c r="X599">
        <v>0</v>
      </c>
      <c r="Y599">
        <v>0</v>
      </c>
      <c r="AA599">
        <v>0</v>
      </c>
      <c r="AB599">
        <v>0</v>
      </c>
      <c r="AC599">
        <v>0</v>
      </c>
      <c r="AF599">
        <v>0</v>
      </c>
      <c r="AG599">
        <v>6179.14</v>
      </c>
      <c r="AH599">
        <v>41.067</v>
      </c>
      <c r="AI599">
        <v>0</v>
      </c>
      <c r="AK599">
        <v>0</v>
      </c>
      <c r="AQ599" t="s">
        <v>5802</v>
      </c>
      <c r="AR599" s="190">
        <v>43878</v>
      </c>
      <c r="AS599" s="190">
        <v>43878</v>
      </c>
      <c r="AT599" s="190">
        <v>43881</v>
      </c>
      <c r="AU599" s="190">
        <v>43880</v>
      </c>
      <c r="AV599" t="s">
        <v>1891</v>
      </c>
      <c r="AW599" s="190"/>
      <c r="AX599" s="190"/>
      <c r="AY599" s="190"/>
      <c r="AZ599" s="190"/>
      <c r="BB599" s="190"/>
      <c r="BC599" s="190"/>
      <c r="BD599" s="190"/>
      <c r="BE599" s="190"/>
      <c r="BF599" t="s">
        <v>775</v>
      </c>
      <c r="BG599" s="190">
        <v>43893</v>
      </c>
      <c r="BH599" s="190">
        <v>43893</v>
      </c>
      <c r="BI599" s="190">
        <v>43893</v>
      </c>
      <c r="BJ599" s="190">
        <v>43893</v>
      </c>
      <c r="BU599" t="s">
        <v>490</v>
      </c>
      <c r="BV599" s="190">
        <v>43928</v>
      </c>
      <c r="BX599" s="190">
        <v>43928</v>
      </c>
      <c r="BY599" s="190"/>
      <c r="BZ599" t="s">
        <v>775</v>
      </c>
      <c r="CA599" s="190">
        <v>43893</v>
      </c>
      <c r="CB599" s="190">
        <v>43893</v>
      </c>
      <c r="CC599" s="190">
        <v>43893</v>
      </c>
      <c r="CD599" s="190">
        <v>43893</v>
      </c>
      <c r="CH599" s="190"/>
      <c r="CJ599" t="s">
        <v>5840</v>
      </c>
      <c r="CR599" s="190"/>
      <c r="CT599" t="s">
        <v>775</v>
      </c>
      <c r="CU599" s="190">
        <v>43893</v>
      </c>
      <c r="CW599" s="190">
        <v>43893</v>
      </c>
      <c r="CX599" s="190">
        <v>43893</v>
      </c>
      <c r="CZ599" s="190"/>
      <c r="DA599" s="190"/>
      <c r="DB599" s="190"/>
      <c r="DC599" s="190"/>
      <c r="DI599" t="str">
        <f t="shared" si="9"/>
        <v>Y</v>
      </c>
      <c r="DJ599" t="str">
        <f>_xlfn.IFNA(VLOOKUP(C599,'Order Lookup'!A:C,3,FALSE),"Other")</f>
        <v>ORDER</v>
      </c>
    </row>
    <row r="600" spans="1:114" x14ac:dyDescent="0.35">
      <c r="A600" t="s">
        <v>1002</v>
      </c>
      <c r="B600">
        <v>2000461401</v>
      </c>
      <c r="C600" t="s">
        <v>895</v>
      </c>
      <c r="D600" t="s">
        <v>4497</v>
      </c>
      <c r="E600" t="s">
        <v>7218</v>
      </c>
      <c r="F600" t="s">
        <v>2073</v>
      </c>
      <c r="G600" s="190">
        <v>43895</v>
      </c>
      <c r="H600" s="190">
        <v>43951</v>
      </c>
      <c r="J600">
        <v>2020902</v>
      </c>
      <c r="K600" t="s">
        <v>132</v>
      </c>
      <c r="L600" t="s">
        <v>270</v>
      </c>
      <c r="M600" t="s">
        <v>281</v>
      </c>
      <c r="N600" t="s">
        <v>309</v>
      </c>
      <c r="O600" t="s">
        <v>5067</v>
      </c>
      <c r="P600" t="s">
        <v>2226</v>
      </c>
      <c r="Q600" s="190">
        <v>43896</v>
      </c>
      <c r="R600" s="190">
        <v>43899</v>
      </c>
      <c r="T600">
        <v>31910.16</v>
      </c>
      <c r="U600">
        <v>0</v>
      </c>
      <c r="V600">
        <v>10.74</v>
      </c>
      <c r="W600">
        <v>10.96</v>
      </c>
      <c r="X600">
        <v>0.1</v>
      </c>
      <c r="Y600">
        <v>15</v>
      </c>
      <c r="AA600">
        <v>21.25</v>
      </c>
      <c r="AB600">
        <v>0</v>
      </c>
      <c r="AC600">
        <v>21.25</v>
      </c>
      <c r="AD600">
        <v>3465</v>
      </c>
      <c r="AE600">
        <v>1650</v>
      </c>
      <c r="AF600">
        <v>0</v>
      </c>
      <c r="AG600">
        <v>4893.43</v>
      </c>
      <c r="AH600">
        <v>15.335000000000001</v>
      </c>
      <c r="AI600">
        <v>0</v>
      </c>
      <c r="AK600">
        <v>15.34</v>
      </c>
      <c r="AQ600" t="s">
        <v>6532</v>
      </c>
      <c r="AR600" s="190">
        <v>43899</v>
      </c>
      <c r="AS600" s="190">
        <v>43899</v>
      </c>
      <c r="AT600" s="190">
        <v>43900</v>
      </c>
      <c r="AU600" s="190">
        <v>43900</v>
      </c>
      <c r="AV600" t="s">
        <v>5840</v>
      </c>
      <c r="AW600" s="190">
        <v>43900</v>
      </c>
      <c r="AX600" s="190"/>
      <c r="AY600" s="190">
        <v>43900</v>
      </c>
      <c r="AZ600" s="190">
        <v>43900</v>
      </c>
      <c r="BB600" s="190"/>
      <c r="BC600" s="190"/>
      <c r="BD600" s="190"/>
      <c r="BE600" s="190"/>
      <c r="BF600" t="s">
        <v>5794</v>
      </c>
      <c r="BG600" s="190">
        <v>43902</v>
      </c>
      <c r="BH600" s="190">
        <v>43902</v>
      </c>
      <c r="BI600" s="190">
        <v>43903</v>
      </c>
      <c r="BJ600" s="190">
        <v>43903</v>
      </c>
      <c r="BK600" t="s">
        <v>576</v>
      </c>
      <c r="BL600">
        <v>43908</v>
      </c>
      <c r="BM600">
        <v>43908</v>
      </c>
      <c r="BN600">
        <v>43908</v>
      </c>
      <c r="BO600">
        <v>43908</v>
      </c>
      <c r="BU600" t="s">
        <v>490</v>
      </c>
      <c r="BV600" s="190">
        <v>43921</v>
      </c>
      <c r="BX600" s="190">
        <v>43921</v>
      </c>
      <c r="BY600" s="190"/>
      <c r="BZ600" t="s">
        <v>5794</v>
      </c>
      <c r="CA600" s="190">
        <v>43910</v>
      </c>
      <c r="CB600" s="190">
        <v>43910</v>
      </c>
      <c r="CC600" s="190">
        <v>43910</v>
      </c>
      <c r="CD600" s="190">
        <v>43910</v>
      </c>
      <c r="CH600" s="190"/>
      <c r="CJ600" t="s">
        <v>5840</v>
      </c>
      <c r="CR600" s="190">
        <v>43951</v>
      </c>
      <c r="CT600" t="s">
        <v>5794</v>
      </c>
      <c r="CU600" s="190">
        <v>43913</v>
      </c>
      <c r="CW600" s="190">
        <v>43913</v>
      </c>
      <c r="CX600" s="190">
        <v>43910</v>
      </c>
      <c r="CZ600" s="190"/>
      <c r="DA600" s="190"/>
      <c r="DB600" s="190"/>
      <c r="DC600" s="190"/>
      <c r="DI600" t="str">
        <f t="shared" si="9"/>
        <v>Y</v>
      </c>
      <c r="DJ600" t="str">
        <f>_xlfn.IFNA(VLOOKUP(C600,'Order Lookup'!A:C,3,FALSE),"Other")</f>
        <v>ORDER</v>
      </c>
    </row>
    <row r="601" spans="1:114" x14ac:dyDescent="0.35">
      <c r="A601" t="s">
        <v>1047</v>
      </c>
      <c r="B601">
        <v>1902424602</v>
      </c>
      <c r="C601" t="s">
        <v>855</v>
      </c>
      <c r="D601" t="s">
        <v>7219</v>
      </c>
      <c r="E601" t="s">
        <v>7220</v>
      </c>
      <c r="F601" t="s">
        <v>2221</v>
      </c>
      <c r="G601" s="190">
        <v>43784</v>
      </c>
      <c r="H601" s="190">
        <v>43944</v>
      </c>
      <c r="J601" t="s">
        <v>7221</v>
      </c>
      <c r="K601" t="s">
        <v>309</v>
      </c>
      <c r="L601" t="s">
        <v>309</v>
      </c>
      <c r="M601" t="s">
        <v>281</v>
      </c>
      <c r="N601" t="s">
        <v>309</v>
      </c>
      <c r="O601" t="s">
        <v>5050</v>
      </c>
      <c r="P601" t="s">
        <v>2226</v>
      </c>
      <c r="Q601" s="190">
        <v>43854</v>
      </c>
      <c r="R601" s="190">
        <v>43857</v>
      </c>
      <c r="T601">
        <v>136276.26999999999</v>
      </c>
      <c r="U601">
        <v>0</v>
      </c>
      <c r="V601">
        <v>65.97</v>
      </c>
      <c r="W601">
        <v>69.48</v>
      </c>
      <c r="X601">
        <v>69.48</v>
      </c>
      <c r="Y601">
        <v>0</v>
      </c>
      <c r="AA601">
        <v>0</v>
      </c>
      <c r="AB601">
        <v>0</v>
      </c>
      <c r="AC601">
        <v>0</v>
      </c>
      <c r="AF601">
        <v>0</v>
      </c>
      <c r="AG601">
        <v>19748.05</v>
      </c>
      <c r="AH601">
        <v>14.491</v>
      </c>
      <c r="AI601">
        <v>0</v>
      </c>
      <c r="AK601">
        <v>0</v>
      </c>
      <c r="AQ601" t="s">
        <v>993</v>
      </c>
      <c r="AR601" s="190">
        <v>43866</v>
      </c>
      <c r="AS601" s="190">
        <v>43866</v>
      </c>
      <c r="AT601" s="190">
        <v>43875</v>
      </c>
      <c r="AU601" s="190">
        <v>43874</v>
      </c>
      <c r="AV601" t="s">
        <v>2243</v>
      </c>
      <c r="AW601" s="190">
        <v>43873</v>
      </c>
      <c r="AX601" s="190">
        <v>43873</v>
      </c>
      <c r="AY601" s="190">
        <v>43874</v>
      </c>
      <c r="AZ601" s="190">
        <v>43874</v>
      </c>
      <c r="BA601" t="s">
        <v>6733</v>
      </c>
      <c r="BB601" s="190">
        <v>43878</v>
      </c>
      <c r="BC601" s="190">
        <v>43878</v>
      </c>
      <c r="BD601" s="190">
        <v>43878</v>
      </c>
      <c r="BE601" s="190">
        <v>43878</v>
      </c>
      <c r="BF601" t="s">
        <v>616</v>
      </c>
      <c r="BG601" s="190">
        <v>43881</v>
      </c>
      <c r="BH601" s="190">
        <v>43881</v>
      </c>
      <c r="BI601" s="190">
        <v>43894</v>
      </c>
      <c r="BJ601" s="190">
        <v>43894</v>
      </c>
      <c r="BK601" t="s">
        <v>617</v>
      </c>
      <c r="BL601">
        <v>43896</v>
      </c>
      <c r="BM601">
        <v>43896</v>
      </c>
      <c r="BN601">
        <v>43902</v>
      </c>
      <c r="BO601">
        <v>43902</v>
      </c>
      <c r="BU601" t="s">
        <v>490</v>
      </c>
      <c r="BV601" s="190">
        <v>43865</v>
      </c>
      <c r="BX601" s="190">
        <v>43910</v>
      </c>
      <c r="BY601" s="190">
        <v>43913</v>
      </c>
      <c r="BZ601" t="s">
        <v>616</v>
      </c>
      <c r="CA601" s="190">
        <v>43909</v>
      </c>
      <c r="CB601" s="190"/>
      <c r="CC601" s="190">
        <v>43909</v>
      </c>
      <c r="CD601" s="190">
        <v>43909</v>
      </c>
      <c r="CH601" s="190">
        <v>43916</v>
      </c>
      <c r="CJ601" t="s">
        <v>955</v>
      </c>
      <c r="CR601" s="190">
        <v>43942</v>
      </c>
      <c r="CT601" t="s">
        <v>616</v>
      </c>
      <c r="CU601" s="190">
        <v>43909</v>
      </c>
      <c r="CW601" s="190">
        <v>43909</v>
      </c>
      <c r="CX601" s="190">
        <v>43909</v>
      </c>
      <c r="CY601" t="s">
        <v>992</v>
      </c>
      <c r="CZ601" s="190">
        <v>43817</v>
      </c>
      <c r="DA601" s="190">
        <v>43832</v>
      </c>
      <c r="DB601" s="190">
        <v>43840</v>
      </c>
      <c r="DC601" s="190">
        <v>43853</v>
      </c>
      <c r="DI601" t="str">
        <f t="shared" si="9"/>
        <v>Y</v>
      </c>
      <c r="DJ601" t="str">
        <f>_xlfn.IFNA(VLOOKUP(C601,'Order Lookup'!A:C,3,FALSE),"Other")</f>
        <v>ORDER</v>
      </c>
    </row>
    <row r="602" spans="1:114" x14ac:dyDescent="0.35">
      <c r="A602" t="s">
        <v>857</v>
      </c>
      <c r="B602">
        <v>2000265601</v>
      </c>
      <c r="C602" t="s">
        <v>895</v>
      </c>
      <c r="D602" t="s">
        <v>7222</v>
      </c>
      <c r="E602" t="s">
        <v>7223</v>
      </c>
      <c r="F602" t="s">
        <v>2221</v>
      </c>
      <c r="G602" s="190">
        <v>43882</v>
      </c>
      <c r="H602">
        <v>43927</v>
      </c>
      <c r="K602" t="s">
        <v>132</v>
      </c>
      <c r="L602" t="s">
        <v>270</v>
      </c>
      <c r="M602" t="s">
        <v>281</v>
      </c>
      <c r="N602" t="s">
        <v>309</v>
      </c>
      <c r="O602" t="s">
        <v>5053</v>
      </c>
      <c r="Q602">
        <v>43885</v>
      </c>
      <c r="R602">
        <v>43886</v>
      </c>
      <c r="T602">
        <v>13292.47</v>
      </c>
      <c r="U602">
        <v>0</v>
      </c>
      <c r="V602">
        <v>4.3499999999999996</v>
      </c>
      <c r="W602">
        <v>4.5</v>
      </c>
      <c r="X602">
        <v>4.5</v>
      </c>
      <c r="Y602">
        <v>15</v>
      </c>
      <c r="AA602">
        <v>8.75</v>
      </c>
      <c r="AB602">
        <v>0</v>
      </c>
      <c r="AC602">
        <v>8.75</v>
      </c>
      <c r="AD602">
        <v>3465</v>
      </c>
      <c r="AE602">
        <v>1650</v>
      </c>
      <c r="AF602">
        <v>0</v>
      </c>
      <c r="AG602">
        <v>2209.8000000000002</v>
      </c>
      <c r="AH602">
        <v>16.623999999999999</v>
      </c>
      <c r="AI602">
        <v>0</v>
      </c>
      <c r="AK602">
        <v>16.62</v>
      </c>
      <c r="AQ602" t="s">
        <v>587</v>
      </c>
      <c r="AR602">
        <v>43885</v>
      </c>
      <c r="AT602">
        <v>43885</v>
      </c>
      <c r="AU602">
        <v>43885</v>
      </c>
      <c r="AV602" t="s">
        <v>861</v>
      </c>
      <c r="AW602">
        <v>43885</v>
      </c>
      <c r="AX602">
        <v>43885</v>
      </c>
      <c r="AY602">
        <v>43885</v>
      </c>
      <c r="AZ602">
        <v>43885</v>
      </c>
      <c r="BF602" t="s">
        <v>538</v>
      </c>
      <c r="BG602">
        <v>43895</v>
      </c>
      <c r="BH602">
        <v>43895</v>
      </c>
      <c r="BI602">
        <v>43895</v>
      </c>
      <c r="BJ602">
        <v>43896</v>
      </c>
      <c r="BU602" t="s">
        <v>490</v>
      </c>
      <c r="BV602" s="190">
        <v>43906</v>
      </c>
      <c r="BX602" s="190">
        <v>43906</v>
      </c>
      <c r="BY602" s="190">
        <v>43906</v>
      </c>
      <c r="BZ602" t="s">
        <v>538</v>
      </c>
      <c r="CA602">
        <v>43899</v>
      </c>
      <c r="CB602">
        <v>43899</v>
      </c>
      <c r="CC602">
        <v>43899</v>
      </c>
      <c r="CD602">
        <v>43899</v>
      </c>
      <c r="CH602" s="190">
        <v>43909</v>
      </c>
      <c r="CJ602" t="s">
        <v>5840</v>
      </c>
      <c r="CR602" s="190">
        <v>43927</v>
      </c>
      <c r="CS602" s="190"/>
      <c r="CT602" t="s">
        <v>538</v>
      </c>
      <c r="CU602" s="190">
        <v>43903</v>
      </c>
      <c r="CW602" s="190">
        <v>43903</v>
      </c>
      <c r="CX602" s="190">
        <v>43899</v>
      </c>
      <c r="DI602" t="str">
        <f t="shared" si="9"/>
        <v>Y</v>
      </c>
      <c r="DJ602" t="str">
        <f>_xlfn.IFNA(VLOOKUP(C602,'Order Lookup'!A:C,3,FALSE),"Other")</f>
        <v>ORDER</v>
      </c>
    </row>
    <row r="603" spans="1:114" x14ac:dyDescent="0.35">
      <c r="A603" t="s">
        <v>988</v>
      </c>
      <c r="B603">
        <v>1901156014</v>
      </c>
      <c r="C603" t="s">
        <v>859</v>
      </c>
      <c r="D603" t="s">
        <v>990</v>
      </c>
      <c r="E603" t="s">
        <v>6735</v>
      </c>
      <c r="F603" t="s">
        <v>2221</v>
      </c>
      <c r="G603" s="190">
        <v>43916</v>
      </c>
      <c r="H603" s="190"/>
      <c r="J603">
        <v>90293</v>
      </c>
      <c r="K603" t="s">
        <v>309</v>
      </c>
      <c r="L603" t="s">
        <v>162</v>
      </c>
      <c r="M603" t="s">
        <v>281</v>
      </c>
      <c r="N603" t="s">
        <v>309</v>
      </c>
      <c r="O603" t="s">
        <v>5053</v>
      </c>
      <c r="P603" t="s">
        <v>2226</v>
      </c>
      <c r="T603">
        <v>96.63</v>
      </c>
      <c r="U603">
        <v>0</v>
      </c>
      <c r="V603">
        <v>0.02</v>
      </c>
      <c r="W603">
        <v>0.02</v>
      </c>
      <c r="X603">
        <v>0.02</v>
      </c>
      <c r="Y603">
        <v>0</v>
      </c>
      <c r="AA603">
        <v>0</v>
      </c>
      <c r="AB603">
        <v>0</v>
      </c>
      <c r="AC603">
        <v>0</v>
      </c>
      <c r="AF603">
        <v>0</v>
      </c>
      <c r="AG603">
        <v>50.61</v>
      </c>
      <c r="AH603">
        <v>52.375</v>
      </c>
      <c r="AI603">
        <v>0</v>
      </c>
      <c r="AK603">
        <v>0</v>
      </c>
      <c r="AQ603" t="s">
        <v>890</v>
      </c>
      <c r="AV603" t="s">
        <v>902</v>
      </c>
      <c r="BG603" s="190"/>
      <c r="BH603" s="190"/>
      <c r="BI603" s="190"/>
      <c r="BJ603" s="190"/>
      <c r="BU603" t="s">
        <v>490</v>
      </c>
      <c r="BV603">
        <v>43917</v>
      </c>
      <c r="BX603" s="190">
        <v>43917</v>
      </c>
      <c r="BY603" s="190">
        <v>43917</v>
      </c>
      <c r="CH603" s="190"/>
      <c r="CJ603" t="s">
        <v>2243</v>
      </c>
      <c r="CR603" s="190">
        <v>43921</v>
      </c>
      <c r="CS603" s="190"/>
      <c r="CT603" t="s">
        <v>988</v>
      </c>
      <c r="CU603" s="190">
        <v>43916</v>
      </c>
      <c r="CW603" s="190">
        <v>43916</v>
      </c>
      <c r="CX603" s="190">
        <v>43917</v>
      </c>
      <c r="CY603" t="s">
        <v>991</v>
      </c>
      <c r="DI603" t="str">
        <f t="shared" si="9"/>
        <v>N</v>
      </c>
      <c r="DJ603" t="str">
        <f>_xlfn.IFNA(VLOOKUP(C603,'Order Lookup'!A:C,3,FALSE),"Other")</f>
        <v>Other</v>
      </c>
    </row>
    <row r="604" spans="1:114" x14ac:dyDescent="0.35">
      <c r="A604" t="s">
        <v>972</v>
      </c>
      <c r="B604">
        <v>1702767014</v>
      </c>
      <c r="C604" t="s">
        <v>859</v>
      </c>
      <c r="D604" t="s">
        <v>995</v>
      </c>
      <c r="E604" t="s">
        <v>7224</v>
      </c>
      <c r="F604" t="s">
        <v>2221</v>
      </c>
      <c r="G604" s="190">
        <v>43903</v>
      </c>
      <c r="H604" s="190"/>
      <c r="J604">
        <v>108</v>
      </c>
      <c r="K604" t="s">
        <v>309</v>
      </c>
      <c r="L604" t="s">
        <v>309</v>
      </c>
      <c r="M604" t="s">
        <v>281</v>
      </c>
      <c r="N604" t="s">
        <v>309</v>
      </c>
      <c r="T604">
        <v>0</v>
      </c>
      <c r="U604">
        <v>0</v>
      </c>
      <c r="V604">
        <v>0.12</v>
      </c>
      <c r="W604">
        <v>0.12</v>
      </c>
      <c r="X604">
        <v>0.12</v>
      </c>
      <c r="Y604">
        <v>0</v>
      </c>
      <c r="AA604">
        <v>0</v>
      </c>
      <c r="AB604">
        <v>0</v>
      </c>
      <c r="AC604">
        <v>0</v>
      </c>
      <c r="AF604">
        <v>0</v>
      </c>
      <c r="AG604">
        <v>-251</v>
      </c>
      <c r="AI604">
        <v>-225.99</v>
      </c>
      <c r="AK604">
        <v>0</v>
      </c>
      <c r="AQ604" t="s">
        <v>955</v>
      </c>
      <c r="AV604" t="s">
        <v>955</v>
      </c>
      <c r="BF604" t="s">
        <v>973</v>
      </c>
      <c r="BG604" s="190">
        <v>43903</v>
      </c>
      <c r="BH604" s="190"/>
      <c r="BI604" s="190">
        <v>43903</v>
      </c>
      <c r="BJ604" s="190"/>
      <c r="BU604" t="s">
        <v>490</v>
      </c>
      <c r="BV604">
        <v>43903</v>
      </c>
      <c r="BX604">
        <v>43903</v>
      </c>
      <c r="BY604" s="190">
        <v>43903</v>
      </c>
      <c r="CH604" s="190">
        <v>43908</v>
      </c>
      <c r="CJ604" t="s">
        <v>2243</v>
      </c>
      <c r="CR604" s="190">
        <v>43908</v>
      </c>
      <c r="CS604" s="190">
        <v>43908</v>
      </c>
      <c r="CT604" t="s">
        <v>973</v>
      </c>
      <c r="CU604" s="190">
        <v>43903</v>
      </c>
      <c r="CW604" s="190">
        <v>43903</v>
      </c>
      <c r="CX604" s="190">
        <v>43903</v>
      </c>
      <c r="CY604" t="s">
        <v>986</v>
      </c>
      <c r="DI604" t="str">
        <f t="shared" si="9"/>
        <v>Y</v>
      </c>
      <c r="DJ604" t="str">
        <f>_xlfn.IFNA(VLOOKUP(C604,'Order Lookup'!A:C,3,FALSE),"Other")</f>
        <v>Other</v>
      </c>
    </row>
    <row r="605" spans="1:114" x14ac:dyDescent="0.35">
      <c r="A605" t="s">
        <v>1047</v>
      </c>
      <c r="B605">
        <v>1902424603</v>
      </c>
      <c r="C605" t="s">
        <v>506</v>
      </c>
      <c r="D605" t="s">
        <v>7219</v>
      </c>
      <c r="E605" t="s">
        <v>7220</v>
      </c>
      <c r="F605" t="s">
        <v>2221</v>
      </c>
      <c r="G605" s="190">
        <v>43803</v>
      </c>
      <c r="H605" s="190">
        <v>43952</v>
      </c>
      <c r="J605" t="s">
        <v>7221</v>
      </c>
      <c r="K605" t="s">
        <v>309</v>
      </c>
      <c r="L605" t="s">
        <v>309</v>
      </c>
      <c r="M605" t="s">
        <v>309</v>
      </c>
      <c r="N605" t="s">
        <v>309</v>
      </c>
      <c r="O605" t="s">
        <v>5053</v>
      </c>
      <c r="P605" t="s">
        <v>2226</v>
      </c>
      <c r="Q605" s="190">
        <v>43871</v>
      </c>
      <c r="R605" s="190">
        <v>43872</v>
      </c>
      <c r="T605">
        <v>95374</v>
      </c>
      <c r="U605">
        <v>0</v>
      </c>
      <c r="V605">
        <v>57.93</v>
      </c>
      <c r="W605">
        <v>44.6</v>
      </c>
      <c r="X605">
        <v>44.6</v>
      </c>
      <c r="Y605">
        <v>0</v>
      </c>
      <c r="AA605">
        <v>0</v>
      </c>
      <c r="AB605">
        <v>0</v>
      </c>
      <c r="AC605">
        <v>0</v>
      </c>
      <c r="AF605">
        <v>0</v>
      </c>
      <c r="AG605">
        <v>12061</v>
      </c>
      <c r="AH605">
        <v>12.646000000000001</v>
      </c>
      <c r="AI605">
        <v>0</v>
      </c>
      <c r="AK605">
        <v>0</v>
      </c>
      <c r="AQ605" t="s">
        <v>955</v>
      </c>
      <c r="AR605">
        <v>43850</v>
      </c>
      <c r="AS605">
        <v>43850</v>
      </c>
      <c r="AT605">
        <v>43880</v>
      </c>
      <c r="AV605" t="s">
        <v>951</v>
      </c>
      <c r="AY605">
        <v>43880</v>
      </c>
      <c r="AZ605">
        <v>43871</v>
      </c>
      <c r="BF605" t="s">
        <v>1969</v>
      </c>
      <c r="BG605" s="190">
        <v>43885</v>
      </c>
      <c r="BH605" s="190">
        <v>43885</v>
      </c>
      <c r="BI605" s="190">
        <v>43893</v>
      </c>
      <c r="BJ605" s="190"/>
      <c r="BK605" t="s">
        <v>744</v>
      </c>
      <c r="BL605" s="190">
        <v>43894</v>
      </c>
      <c r="BM605" s="190">
        <v>43894</v>
      </c>
      <c r="BN605" s="190">
        <v>43896</v>
      </c>
      <c r="BO605" s="190">
        <v>43896</v>
      </c>
      <c r="BU605" t="s">
        <v>490</v>
      </c>
      <c r="BV605" s="190">
        <v>43916</v>
      </c>
      <c r="BX605" s="190">
        <v>43916</v>
      </c>
      <c r="BY605" s="190">
        <v>43916</v>
      </c>
      <c r="BZ605" t="s">
        <v>744</v>
      </c>
      <c r="CA605" s="190">
        <v>43913</v>
      </c>
      <c r="CB605" s="190">
        <v>43913</v>
      </c>
      <c r="CC605" s="190">
        <v>43913</v>
      </c>
      <c r="CD605" s="190">
        <v>43913</v>
      </c>
      <c r="CH605" s="190"/>
      <c r="CJ605" t="s">
        <v>955</v>
      </c>
      <c r="CM605">
        <v>43915</v>
      </c>
      <c r="CR605" s="190">
        <v>43950</v>
      </c>
      <c r="CS605" s="190"/>
      <c r="CT605" t="s">
        <v>744</v>
      </c>
      <c r="CU605" s="190">
        <v>43915</v>
      </c>
      <c r="CW605" s="190">
        <v>43915</v>
      </c>
      <c r="CX605" s="190">
        <v>43915</v>
      </c>
      <c r="CY605" t="s">
        <v>992</v>
      </c>
      <c r="CZ605">
        <v>43817</v>
      </c>
      <c r="DB605">
        <v>43840</v>
      </c>
      <c r="DI605" t="str">
        <f t="shared" si="9"/>
        <v>Y</v>
      </c>
      <c r="DJ605" t="str">
        <f>_xlfn.IFNA(VLOOKUP(C605,'Order Lookup'!A:C,3,FALSE),"Other")</f>
        <v>ORDER</v>
      </c>
    </row>
    <row r="606" spans="1:114" x14ac:dyDescent="0.35">
      <c r="A606" t="s">
        <v>978</v>
      </c>
      <c r="B606">
        <v>1902463401</v>
      </c>
      <c r="C606" t="s">
        <v>855</v>
      </c>
      <c r="D606" t="s">
        <v>1973</v>
      </c>
      <c r="E606" t="s">
        <v>7225</v>
      </c>
      <c r="F606" t="s">
        <v>2073</v>
      </c>
      <c r="G606" s="190">
        <v>43805</v>
      </c>
      <c r="H606" s="190">
        <v>43987</v>
      </c>
      <c r="K606" t="s">
        <v>309</v>
      </c>
      <c r="L606" t="s">
        <v>270</v>
      </c>
      <c r="M606" t="s">
        <v>309</v>
      </c>
      <c r="N606" t="s">
        <v>309</v>
      </c>
      <c r="O606" t="s">
        <v>5053</v>
      </c>
      <c r="Q606" s="190">
        <v>43845</v>
      </c>
      <c r="R606" s="190">
        <v>43846</v>
      </c>
      <c r="T606">
        <v>101684.54</v>
      </c>
      <c r="U606">
        <v>0</v>
      </c>
      <c r="V606">
        <v>33.51</v>
      </c>
      <c r="W606">
        <v>0</v>
      </c>
      <c r="X606">
        <v>0</v>
      </c>
      <c r="Y606">
        <v>77.52</v>
      </c>
      <c r="AA606">
        <v>110</v>
      </c>
      <c r="AB606">
        <v>0</v>
      </c>
      <c r="AC606">
        <v>110</v>
      </c>
      <c r="AD606">
        <v>17815.07</v>
      </c>
      <c r="AE606">
        <v>8483.65</v>
      </c>
      <c r="AF606">
        <v>0</v>
      </c>
      <c r="AG606">
        <v>20784.830000000002</v>
      </c>
      <c r="AH606">
        <v>20.440999999999999</v>
      </c>
      <c r="AI606">
        <v>0</v>
      </c>
      <c r="AK606">
        <v>0</v>
      </c>
      <c r="AQ606" t="s">
        <v>6532</v>
      </c>
      <c r="AR606" s="190">
        <v>43859</v>
      </c>
      <c r="AS606" s="190">
        <v>43859</v>
      </c>
      <c r="AT606" s="190">
        <v>43860</v>
      </c>
      <c r="AU606">
        <v>43860</v>
      </c>
      <c r="AV606" t="s">
        <v>1891</v>
      </c>
      <c r="AW606" s="190">
        <v>43860</v>
      </c>
      <c r="AX606" s="190">
        <v>43860</v>
      </c>
      <c r="AY606" s="190">
        <v>43860</v>
      </c>
      <c r="AZ606" s="190">
        <v>43860</v>
      </c>
      <c r="BA606" t="s">
        <v>7226</v>
      </c>
      <c r="BB606" s="190">
        <v>43846</v>
      </c>
      <c r="BC606" s="190">
        <v>43846</v>
      </c>
      <c r="BD606" s="190">
        <v>43846</v>
      </c>
      <c r="BE606" s="190"/>
      <c r="BF606" t="s">
        <v>2293</v>
      </c>
      <c r="BG606" s="190">
        <v>43873</v>
      </c>
      <c r="BH606" s="190">
        <v>43873</v>
      </c>
      <c r="BI606" s="190">
        <v>43879</v>
      </c>
      <c r="BJ606" s="190">
        <v>43908</v>
      </c>
      <c r="BK606" t="s">
        <v>2005</v>
      </c>
      <c r="BL606" s="190">
        <v>43885</v>
      </c>
      <c r="BM606" s="190">
        <v>43885</v>
      </c>
      <c r="BN606" s="190">
        <v>43886</v>
      </c>
      <c r="BO606" s="190"/>
      <c r="BU606" t="s">
        <v>490</v>
      </c>
      <c r="BV606" s="190">
        <v>43956</v>
      </c>
      <c r="BX606" s="190">
        <v>43956</v>
      </c>
      <c r="BZ606" t="s">
        <v>2293</v>
      </c>
      <c r="CA606" s="190">
        <v>43894</v>
      </c>
      <c r="CB606" s="190">
        <v>43893</v>
      </c>
      <c r="CC606" s="190">
        <v>43894</v>
      </c>
      <c r="CD606" s="190">
        <v>43894</v>
      </c>
      <c r="CJ606" t="s">
        <v>2243</v>
      </c>
      <c r="CR606" s="190">
        <v>43987</v>
      </c>
      <c r="CT606" t="s">
        <v>2293</v>
      </c>
      <c r="CU606" s="190">
        <v>43896</v>
      </c>
      <c r="CW606" s="190">
        <v>43896</v>
      </c>
      <c r="CX606" s="190">
        <v>43896</v>
      </c>
      <c r="CY606" t="s">
        <v>986</v>
      </c>
      <c r="CZ606" s="190">
        <v>43832</v>
      </c>
      <c r="DA606" s="190">
        <v>43832</v>
      </c>
      <c r="DB606" s="190">
        <v>43836</v>
      </c>
      <c r="DC606" s="190">
        <v>43838</v>
      </c>
      <c r="DI606" t="str">
        <f t="shared" si="9"/>
        <v>Y</v>
      </c>
      <c r="DJ606" t="str">
        <f>_xlfn.IFNA(VLOOKUP(C606,'Order Lookup'!A:C,3,FALSE),"Other")</f>
        <v>ORDER</v>
      </c>
    </row>
    <row r="607" spans="1:114" x14ac:dyDescent="0.35">
      <c r="A607" t="s">
        <v>1047</v>
      </c>
      <c r="B607">
        <v>1902424608</v>
      </c>
      <c r="C607" t="s">
        <v>855</v>
      </c>
      <c r="D607" t="s">
        <v>7219</v>
      </c>
      <c r="E607" t="s">
        <v>7220</v>
      </c>
      <c r="F607" t="s">
        <v>2221</v>
      </c>
      <c r="G607" s="190">
        <v>43839</v>
      </c>
      <c r="H607">
        <v>43962</v>
      </c>
      <c r="J607" t="s">
        <v>7221</v>
      </c>
      <c r="K607" t="s">
        <v>309</v>
      </c>
      <c r="L607" t="s">
        <v>309</v>
      </c>
      <c r="M607" t="s">
        <v>309</v>
      </c>
      <c r="N607" t="s">
        <v>309</v>
      </c>
      <c r="O607" t="s">
        <v>5053</v>
      </c>
      <c r="P607" t="s">
        <v>2226</v>
      </c>
      <c r="Q607">
        <v>43852</v>
      </c>
      <c r="R607">
        <v>43853</v>
      </c>
      <c r="T607">
        <v>271187.55</v>
      </c>
      <c r="U607">
        <v>0</v>
      </c>
      <c r="V607">
        <v>115.12</v>
      </c>
      <c r="W607">
        <v>116.29</v>
      </c>
      <c r="X607">
        <v>112.23</v>
      </c>
      <c r="Y607">
        <v>0</v>
      </c>
      <c r="AA607">
        <v>0</v>
      </c>
      <c r="AB607">
        <v>0</v>
      </c>
      <c r="AC607">
        <v>0</v>
      </c>
      <c r="AF607">
        <v>0</v>
      </c>
      <c r="AG607">
        <v>53253.64</v>
      </c>
      <c r="AH607">
        <v>19.637</v>
      </c>
      <c r="AI607">
        <v>0</v>
      </c>
      <c r="AK607">
        <v>0</v>
      </c>
      <c r="AQ607" t="s">
        <v>955</v>
      </c>
      <c r="AV607" t="s">
        <v>951</v>
      </c>
      <c r="BF607" t="s">
        <v>1969</v>
      </c>
      <c r="BG607">
        <v>43873</v>
      </c>
      <c r="BH607">
        <v>43873</v>
      </c>
      <c r="BI607">
        <v>43882</v>
      </c>
      <c r="BJ607">
        <v>43882</v>
      </c>
      <c r="BK607" t="s">
        <v>1028</v>
      </c>
      <c r="BL607">
        <v>43894</v>
      </c>
      <c r="BM607">
        <v>43894</v>
      </c>
      <c r="BN607">
        <v>43901</v>
      </c>
      <c r="BO607">
        <v>43901</v>
      </c>
      <c r="BU607" t="s">
        <v>490</v>
      </c>
      <c r="BV607" s="190">
        <v>43916</v>
      </c>
      <c r="BX607" s="190">
        <v>43916</v>
      </c>
      <c r="BY607" s="190">
        <v>43916</v>
      </c>
      <c r="BZ607" t="s">
        <v>1969</v>
      </c>
      <c r="CA607">
        <v>43909</v>
      </c>
      <c r="CB607">
        <v>43907</v>
      </c>
      <c r="CC607">
        <v>43909</v>
      </c>
      <c r="CD607">
        <v>43909</v>
      </c>
      <c r="CH607" s="190">
        <v>43920</v>
      </c>
      <c r="CJ607" t="s">
        <v>955</v>
      </c>
      <c r="CR607" s="190">
        <v>43958</v>
      </c>
      <c r="CS607" s="190"/>
      <c r="CT607" t="s">
        <v>1969</v>
      </c>
      <c r="CU607" s="190">
        <v>43915</v>
      </c>
      <c r="CW607" s="190">
        <v>43915</v>
      </c>
      <c r="CX607" s="190">
        <v>43913</v>
      </c>
      <c r="CY607" t="s">
        <v>992</v>
      </c>
      <c r="DI607" t="str">
        <f t="shared" si="9"/>
        <v>Y</v>
      </c>
      <c r="DJ607" t="str">
        <f>_xlfn.IFNA(VLOOKUP(C607,'Order Lookup'!A:C,3,FALSE),"Other")</f>
        <v>ORDER</v>
      </c>
    </row>
    <row r="608" spans="1:114" x14ac:dyDescent="0.35">
      <c r="A608" t="s">
        <v>978</v>
      </c>
      <c r="B608">
        <v>2000090001</v>
      </c>
      <c r="C608" t="s">
        <v>855</v>
      </c>
      <c r="D608" t="s">
        <v>1604</v>
      </c>
      <c r="E608" t="s">
        <v>7227</v>
      </c>
      <c r="F608" t="s">
        <v>2221</v>
      </c>
      <c r="G608" s="190">
        <v>43861</v>
      </c>
      <c r="H608" s="190">
        <v>43934</v>
      </c>
      <c r="J608" t="s">
        <v>7228</v>
      </c>
      <c r="L608" t="s">
        <v>309</v>
      </c>
      <c r="M608" t="s">
        <v>309</v>
      </c>
      <c r="N608" t="s">
        <v>309</v>
      </c>
      <c r="O608" t="s">
        <v>5053</v>
      </c>
      <c r="P608" t="s">
        <v>2226</v>
      </c>
      <c r="Q608">
        <v>43875</v>
      </c>
      <c r="R608">
        <v>43875</v>
      </c>
      <c r="T608">
        <v>98569.43</v>
      </c>
      <c r="U608">
        <v>0</v>
      </c>
      <c r="V608">
        <v>37.270000000000003</v>
      </c>
      <c r="W608">
        <v>39.82</v>
      </c>
      <c r="X608">
        <v>39.82</v>
      </c>
      <c r="Y608">
        <v>114.74</v>
      </c>
      <c r="AA608">
        <v>297.5</v>
      </c>
      <c r="AB608">
        <v>0</v>
      </c>
      <c r="AC608">
        <v>297.5</v>
      </c>
      <c r="AD608">
        <v>26504.04</v>
      </c>
      <c r="AE608">
        <v>12620.97</v>
      </c>
      <c r="AF608">
        <v>0</v>
      </c>
      <c r="AG608">
        <v>24051.14</v>
      </c>
      <c r="AH608">
        <v>24.4</v>
      </c>
      <c r="AI608">
        <v>0</v>
      </c>
      <c r="AK608">
        <v>22.95</v>
      </c>
      <c r="AQ608" t="s">
        <v>1084</v>
      </c>
      <c r="AR608">
        <v>43872</v>
      </c>
      <c r="AS608">
        <v>43872</v>
      </c>
      <c r="AT608">
        <v>43880</v>
      </c>
      <c r="AU608">
        <v>43880</v>
      </c>
      <c r="AV608" t="s">
        <v>756</v>
      </c>
      <c r="AW608">
        <v>43879</v>
      </c>
      <c r="AX608">
        <v>43879</v>
      </c>
      <c r="AY608">
        <v>43879</v>
      </c>
      <c r="AZ608">
        <v>43879</v>
      </c>
      <c r="BA608" t="s">
        <v>991</v>
      </c>
      <c r="BB608">
        <v>43866</v>
      </c>
      <c r="BC608">
        <v>43866</v>
      </c>
      <c r="BD608">
        <v>43866</v>
      </c>
      <c r="BE608">
        <v>43867</v>
      </c>
      <c r="BF608" t="s">
        <v>7229</v>
      </c>
      <c r="BG608">
        <v>43881</v>
      </c>
      <c r="BI608">
        <v>43893</v>
      </c>
      <c r="BK608" t="s">
        <v>2294</v>
      </c>
      <c r="BL608">
        <v>43894</v>
      </c>
      <c r="BN608">
        <v>43900</v>
      </c>
      <c r="BU608" t="s">
        <v>490</v>
      </c>
      <c r="BV608" s="190">
        <v>43910</v>
      </c>
      <c r="BX608" s="190">
        <v>43910</v>
      </c>
      <c r="BY608" s="190">
        <v>43910</v>
      </c>
      <c r="BZ608" t="s">
        <v>2005</v>
      </c>
      <c r="CA608">
        <v>43914</v>
      </c>
      <c r="CB608">
        <v>43914</v>
      </c>
      <c r="CC608">
        <v>43914</v>
      </c>
      <c r="CH608" s="190">
        <v>43915</v>
      </c>
      <c r="CJ608" t="s">
        <v>2243</v>
      </c>
      <c r="CM608">
        <v>43916</v>
      </c>
      <c r="CN608">
        <v>43916</v>
      </c>
      <c r="CR608" s="190">
        <v>43934</v>
      </c>
      <c r="CS608" s="190"/>
      <c r="CT608" t="s">
        <v>7229</v>
      </c>
      <c r="CU608" s="190">
        <v>43909</v>
      </c>
      <c r="CW608" s="190">
        <v>43909</v>
      </c>
      <c r="CX608" s="190">
        <v>43910</v>
      </c>
      <c r="DI608" t="str">
        <f t="shared" si="9"/>
        <v>N</v>
      </c>
      <c r="DJ608" t="str">
        <f>_xlfn.IFNA(VLOOKUP(C608,'Order Lookup'!A:C,3,FALSE),"Other")</f>
        <v>ORDER</v>
      </c>
    </row>
    <row r="609" spans="1:114" x14ac:dyDescent="0.35">
      <c r="A609" t="s">
        <v>7230</v>
      </c>
      <c r="B609">
        <v>1802277603</v>
      </c>
      <c r="C609" t="s">
        <v>859</v>
      </c>
      <c r="D609" t="s">
        <v>7231</v>
      </c>
      <c r="E609" t="s">
        <v>7232</v>
      </c>
      <c r="F609" t="s">
        <v>2224</v>
      </c>
      <c r="G609" s="190">
        <v>43885</v>
      </c>
      <c r="H609" s="190"/>
      <c r="J609">
        <v>1791</v>
      </c>
      <c r="K609" t="s">
        <v>309</v>
      </c>
      <c r="L609" t="s">
        <v>309</v>
      </c>
      <c r="M609" t="s">
        <v>309</v>
      </c>
      <c r="N609" t="s">
        <v>309</v>
      </c>
      <c r="O609" t="s">
        <v>5053</v>
      </c>
      <c r="S609">
        <v>43904</v>
      </c>
      <c r="T609">
        <v>0</v>
      </c>
      <c r="U609">
        <v>0</v>
      </c>
      <c r="V609">
        <v>0.08</v>
      </c>
      <c r="W609">
        <v>0.09</v>
      </c>
      <c r="X609">
        <v>0.09</v>
      </c>
      <c r="Y609">
        <v>0</v>
      </c>
      <c r="AA609">
        <v>0</v>
      </c>
      <c r="AB609">
        <v>0</v>
      </c>
      <c r="AC609">
        <v>0</v>
      </c>
      <c r="AF609">
        <v>0</v>
      </c>
      <c r="AG609">
        <v>-177.5</v>
      </c>
      <c r="AI609">
        <v>-161.93</v>
      </c>
      <c r="AK609">
        <v>0</v>
      </c>
      <c r="AQ609" t="s">
        <v>993</v>
      </c>
      <c r="AV609" t="s">
        <v>2243</v>
      </c>
      <c r="BG609" s="190"/>
      <c r="BH609" s="190"/>
      <c r="BI609" s="190"/>
      <c r="BJ609" s="190"/>
      <c r="BU609" t="s">
        <v>490</v>
      </c>
      <c r="BV609" s="190">
        <v>43885</v>
      </c>
      <c r="BX609" s="190">
        <v>43885</v>
      </c>
      <c r="BY609" s="190">
        <v>43885</v>
      </c>
      <c r="CH609">
        <v>43888</v>
      </c>
      <c r="CJ609" t="s">
        <v>2243</v>
      </c>
      <c r="CR609" s="190">
        <v>43894</v>
      </c>
      <c r="CS609" s="190">
        <v>43899</v>
      </c>
      <c r="CT609" t="s">
        <v>985</v>
      </c>
      <c r="CU609" s="190">
        <v>43885</v>
      </c>
      <c r="CW609" s="190">
        <v>43885</v>
      </c>
      <c r="CX609" s="190">
        <v>43885</v>
      </c>
      <c r="CY609" t="s">
        <v>1026</v>
      </c>
      <c r="DI609" t="str">
        <f t="shared" si="9"/>
        <v>Y</v>
      </c>
      <c r="DJ609" t="str">
        <f>_xlfn.IFNA(VLOOKUP(C609,'Order Lookup'!A:C,3,FALSE),"Other")</f>
        <v>Other</v>
      </c>
    </row>
    <row r="610" spans="1:114" x14ac:dyDescent="0.35">
      <c r="A610" t="s">
        <v>1364</v>
      </c>
      <c r="B610">
        <v>1901285221</v>
      </c>
      <c r="C610" t="s">
        <v>859</v>
      </c>
      <c r="D610" t="s">
        <v>1020</v>
      </c>
      <c r="E610" t="s">
        <v>6736</v>
      </c>
      <c r="F610" t="s">
        <v>2221</v>
      </c>
      <c r="G610" s="190">
        <v>43895</v>
      </c>
      <c r="H610" s="190"/>
      <c r="J610">
        <v>22020</v>
      </c>
      <c r="K610" t="s">
        <v>309</v>
      </c>
      <c r="L610" t="s">
        <v>309</v>
      </c>
      <c r="M610" t="s">
        <v>309</v>
      </c>
      <c r="N610" t="s">
        <v>309</v>
      </c>
      <c r="O610" t="s">
        <v>5053</v>
      </c>
      <c r="P610" t="s">
        <v>2226</v>
      </c>
      <c r="T610">
        <v>6145.93</v>
      </c>
      <c r="U610">
        <v>0</v>
      </c>
      <c r="V610">
        <v>0.98</v>
      </c>
      <c r="W610">
        <v>0.98</v>
      </c>
      <c r="X610">
        <v>0.98</v>
      </c>
      <c r="Y610">
        <v>0</v>
      </c>
      <c r="AA610">
        <v>0</v>
      </c>
      <c r="AB610">
        <v>0</v>
      </c>
      <c r="AC610">
        <v>0</v>
      </c>
      <c r="AF610">
        <v>0</v>
      </c>
      <c r="AG610">
        <v>3233.4</v>
      </c>
      <c r="AH610">
        <v>52.61</v>
      </c>
      <c r="AI610">
        <v>-1952.45</v>
      </c>
      <c r="AK610">
        <v>0</v>
      </c>
      <c r="AQ610" t="s">
        <v>756</v>
      </c>
      <c r="AV610" t="s">
        <v>951</v>
      </c>
      <c r="BF610" t="s">
        <v>1364</v>
      </c>
      <c r="BG610">
        <v>43895</v>
      </c>
      <c r="BI610">
        <v>43895</v>
      </c>
      <c r="BU610" t="s">
        <v>490</v>
      </c>
      <c r="BV610" s="190">
        <v>43895</v>
      </c>
      <c r="BX610" s="190">
        <v>43895</v>
      </c>
      <c r="BY610" s="190">
        <v>43895</v>
      </c>
      <c r="CH610" s="190">
        <v>43899</v>
      </c>
      <c r="CR610" s="190">
        <v>43902</v>
      </c>
      <c r="CS610" s="190">
        <v>43907</v>
      </c>
      <c r="CT610" t="s">
        <v>973</v>
      </c>
      <c r="CU610" s="190">
        <v>43895</v>
      </c>
      <c r="CW610" s="190">
        <v>43895</v>
      </c>
      <c r="CX610" s="190">
        <v>43895</v>
      </c>
      <c r="CY610" t="s">
        <v>992</v>
      </c>
      <c r="DI610" t="str">
        <f t="shared" si="9"/>
        <v>Y</v>
      </c>
      <c r="DJ610" t="str">
        <f>_xlfn.IFNA(VLOOKUP(C610,'Order Lookup'!A:C,3,FALSE),"Other")</f>
        <v>Other</v>
      </c>
    </row>
    <row r="611" spans="1:114" x14ac:dyDescent="0.35">
      <c r="A611" t="s">
        <v>1364</v>
      </c>
      <c r="B611">
        <v>1901285222</v>
      </c>
      <c r="C611" t="s">
        <v>859</v>
      </c>
      <c r="D611" t="s">
        <v>1020</v>
      </c>
      <c r="E611" t="s">
        <v>6736</v>
      </c>
      <c r="F611" t="s">
        <v>2221</v>
      </c>
      <c r="G611" s="190">
        <v>43903</v>
      </c>
      <c r="J611">
        <v>22020</v>
      </c>
      <c r="K611" t="s">
        <v>309</v>
      </c>
      <c r="L611" t="s">
        <v>309</v>
      </c>
      <c r="M611" t="s">
        <v>309</v>
      </c>
      <c r="N611" t="s">
        <v>309</v>
      </c>
      <c r="O611" t="s">
        <v>5053</v>
      </c>
      <c r="T611">
        <v>0</v>
      </c>
      <c r="U611">
        <v>0</v>
      </c>
      <c r="V611">
        <v>0.09</v>
      </c>
      <c r="W611">
        <v>0.1</v>
      </c>
      <c r="X611">
        <v>0.1</v>
      </c>
      <c r="Y611">
        <v>0</v>
      </c>
      <c r="AA611">
        <v>0</v>
      </c>
      <c r="AB611">
        <v>0</v>
      </c>
      <c r="AC611">
        <v>0</v>
      </c>
      <c r="AF611">
        <v>0</v>
      </c>
      <c r="AG611">
        <v>-282.12</v>
      </c>
      <c r="AI611">
        <v>-127.84</v>
      </c>
      <c r="AK611">
        <v>0</v>
      </c>
      <c r="AQ611" t="s">
        <v>756</v>
      </c>
      <c r="AV611" t="s">
        <v>951</v>
      </c>
      <c r="BF611" t="s">
        <v>1364</v>
      </c>
      <c r="BG611" s="190">
        <v>43903</v>
      </c>
      <c r="BH611" s="190"/>
      <c r="BI611" s="190">
        <v>43903</v>
      </c>
      <c r="BJ611" s="190"/>
      <c r="BL611" s="190"/>
      <c r="BM611" s="190"/>
      <c r="BN611" s="190"/>
      <c r="BO611" s="190"/>
      <c r="BU611" t="s">
        <v>490</v>
      </c>
      <c r="BV611">
        <v>43903</v>
      </c>
      <c r="BX611">
        <v>43903</v>
      </c>
      <c r="BY611" s="190">
        <v>43903</v>
      </c>
      <c r="CA611" s="190"/>
      <c r="CB611" s="190"/>
      <c r="CC611" s="190"/>
      <c r="CD611" s="190"/>
      <c r="CH611" s="190">
        <v>43908</v>
      </c>
      <c r="CR611" s="190">
        <v>43935</v>
      </c>
      <c r="CS611">
        <v>43906</v>
      </c>
      <c r="CT611" t="s">
        <v>973</v>
      </c>
      <c r="CU611" s="190">
        <v>43903</v>
      </c>
      <c r="CW611" s="190">
        <v>43903</v>
      </c>
      <c r="CX611" s="190">
        <v>43903</v>
      </c>
      <c r="CY611" t="s">
        <v>992</v>
      </c>
      <c r="DI611" t="str">
        <f t="shared" si="9"/>
        <v>Y</v>
      </c>
      <c r="DJ611" t="str">
        <f>_xlfn.IFNA(VLOOKUP(C611,'Order Lookup'!A:C,3,FALSE),"Other")</f>
        <v>Other</v>
      </c>
    </row>
    <row r="612" spans="1:114" x14ac:dyDescent="0.35">
      <c r="A612" t="s">
        <v>972</v>
      </c>
      <c r="B612">
        <v>1803978354</v>
      </c>
      <c r="C612" t="s">
        <v>855</v>
      </c>
      <c r="D612" t="s">
        <v>974</v>
      </c>
      <c r="E612" t="s">
        <v>5589</v>
      </c>
      <c r="F612" t="s">
        <v>2224</v>
      </c>
      <c r="G612" s="190">
        <v>43885</v>
      </c>
      <c r="H612" s="190">
        <v>43896</v>
      </c>
      <c r="J612" t="s">
        <v>6737</v>
      </c>
      <c r="M612" t="s">
        <v>309</v>
      </c>
      <c r="N612" t="s">
        <v>309</v>
      </c>
      <c r="O612" t="s">
        <v>18</v>
      </c>
      <c r="Q612">
        <v>43885</v>
      </c>
      <c r="R612">
        <v>43885</v>
      </c>
      <c r="S612">
        <v>43899</v>
      </c>
      <c r="T612">
        <v>1176.1500000000001</v>
      </c>
      <c r="U612">
        <v>1176.1500000000001</v>
      </c>
      <c r="V612">
        <v>0.31</v>
      </c>
      <c r="W612">
        <v>0.31</v>
      </c>
      <c r="X612">
        <v>0.31</v>
      </c>
      <c r="Y612">
        <v>0</v>
      </c>
      <c r="AA612">
        <v>0</v>
      </c>
      <c r="AB612">
        <v>0</v>
      </c>
      <c r="AC612">
        <v>0</v>
      </c>
      <c r="AF612">
        <v>0</v>
      </c>
      <c r="AG612">
        <v>624.08000000000004</v>
      </c>
      <c r="AH612">
        <v>53.061</v>
      </c>
      <c r="AI612">
        <v>528.69000000000005</v>
      </c>
      <c r="AJ612">
        <v>44.951000000000001</v>
      </c>
      <c r="AK612">
        <v>0</v>
      </c>
      <c r="BF612" t="s">
        <v>972</v>
      </c>
      <c r="BG612">
        <v>43885</v>
      </c>
      <c r="BI612">
        <v>43885</v>
      </c>
      <c r="BU612" t="s">
        <v>490</v>
      </c>
      <c r="BV612" s="190">
        <v>43885</v>
      </c>
      <c r="BX612" s="190">
        <v>43885</v>
      </c>
      <c r="BY612" s="190">
        <v>43885</v>
      </c>
      <c r="CH612">
        <v>43888</v>
      </c>
      <c r="CR612" s="190">
        <v>43896</v>
      </c>
      <c r="CS612" s="190">
        <v>43895</v>
      </c>
      <c r="CT612" t="s">
        <v>972</v>
      </c>
      <c r="CU612" s="190">
        <v>43885</v>
      </c>
      <c r="CW612" s="190">
        <v>43885</v>
      </c>
      <c r="CX612" s="190">
        <v>43885</v>
      </c>
      <c r="DI612" t="str">
        <f t="shared" si="9"/>
        <v>Y</v>
      </c>
      <c r="DJ612" t="str">
        <f>_xlfn.IFNA(VLOOKUP(C612,'Order Lookup'!A:C,3,FALSE),"Other")</f>
        <v>ORDER</v>
      </c>
    </row>
    <row r="613" spans="1:114" x14ac:dyDescent="0.35">
      <c r="A613" t="s">
        <v>972</v>
      </c>
      <c r="B613">
        <v>1803978358</v>
      </c>
      <c r="C613" t="s">
        <v>854</v>
      </c>
      <c r="D613" t="s">
        <v>974</v>
      </c>
      <c r="E613" t="s">
        <v>5589</v>
      </c>
      <c r="F613" t="s">
        <v>2221</v>
      </c>
      <c r="G613" s="190">
        <v>43886</v>
      </c>
      <c r="J613" t="s">
        <v>6737</v>
      </c>
      <c r="M613" t="s">
        <v>309</v>
      </c>
      <c r="N613" t="s">
        <v>309</v>
      </c>
      <c r="O613" t="s">
        <v>18</v>
      </c>
      <c r="T613">
        <v>7988</v>
      </c>
      <c r="U613">
        <v>7988</v>
      </c>
      <c r="V613">
        <v>0.15</v>
      </c>
      <c r="W613">
        <v>0.85</v>
      </c>
      <c r="X613">
        <v>0.85</v>
      </c>
      <c r="Y613">
        <v>0</v>
      </c>
      <c r="AA613">
        <v>0</v>
      </c>
      <c r="AB613">
        <v>0</v>
      </c>
      <c r="AC613">
        <v>0</v>
      </c>
      <c r="AF613">
        <v>0</v>
      </c>
      <c r="AG613">
        <v>1198.3699999999999</v>
      </c>
      <c r="AH613">
        <v>15.002000000000001</v>
      </c>
      <c r="AI613">
        <v>1408</v>
      </c>
      <c r="AJ613">
        <v>17.626000000000001</v>
      </c>
      <c r="AK613">
        <v>0</v>
      </c>
      <c r="BF613" t="s">
        <v>972</v>
      </c>
      <c r="BG613">
        <v>43886</v>
      </c>
      <c r="BI613">
        <v>43886</v>
      </c>
      <c r="BU613" t="s">
        <v>490</v>
      </c>
      <c r="BV613">
        <v>43886</v>
      </c>
      <c r="BX613" s="190">
        <v>43886</v>
      </c>
      <c r="BY613" s="190">
        <v>43886</v>
      </c>
      <c r="CH613" s="190"/>
      <c r="CR613" s="190">
        <v>43951</v>
      </c>
      <c r="CS613" s="190">
        <v>43917</v>
      </c>
      <c r="CT613" t="s">
        <v>972</v>
      </c>
      <c r="CU613" s="190">
        <v>43886</v>
      </c>
      <c r="CW613" s="190">
        <v>43886</v>
      </c>
      <c r="CX613" s="190">
        <v>43886</v>
      </c>
      <c r="DI613" t="str">
        <f t="shared" si="9"/>
        <v>Y</v>
      </c>
      <c r="DJ613" t="str">
        <f>_xlfn.IFNA(VLOOKUP(C613,'Order Lookup'!A:C,3,FALSE),"Other")</f>
        <v>ENPARTS</v>
      </c>
    </row>
    <row r="614" spans="1:114" x14ac:dyDescent="0.35">
      <c r="A614" t="s">
        <v>972</v>
      </c>
      <c r="B614">
        <v>1901419507</v>
      </c>
      <c r="C614" t="s">
        <v>854</v>
      </c>
      <c r="D614" t="s">
        <v>969</v>
      </c>
      <c r="E614" t="s">
        <v>7233</v>
      </c>
      <c r="F614" t="s">
        <v>2224</v>
      </c>
      <c r="G614" s="190">
        <v>43887</v>
      </c>
      <c r="H614" s="190">
        <v>43893</v>
      </c>
      <c r="J614" t="s">
        <v>7234</v>
      </c>
      <c r="L614" t="s">
        <v>309</v>
      </c>
      <c r="M614" t="s">
        <v>309</v>
      </c>
      <c r="N614" t="s">
        <v>309</v>
      </c>
      <c r="O614" t="s">
        <v>18</v>
      </c>
      <c r="Q614" s="190"/>
      <c r="R614" s="190"/>
      <c r="S614">
        <v>43902</v>
      </c>
      <c r="T614">
        <v>867.79</v>
      </c>
      <c r="U614">
        <v>867.79</v>
      </c>
      <c r="V614">
        <v>0.14000000000000001</v>
      </c>
      <c r="W614">
        <v>0.06</v>
      </c>
      <c r="X614">
        <v>0.06</v>
      </c>
      <c r="Y614">
        <v>0</v>
      </c>
      <c r="AA614">
        <v>0</v>
      </c>
      <c r="AB614">
        <v>0</v>
      </c>
      <c r="AC614">
        <v>0</v>
      </c>
      <c r="AF614">
        <v>0</v>
      </c>
      <c r="AG614">
        <v>454.56</v>
      </c>
      <c r="AH614">
        <v>52.381</v>
      </c>
      <c r="AI614">
        <v>791.93</v>
      </c>
      <c r="AJ614">
        <v>91.257999999999996</v>
      </c>
      <c r="AK614">
        <v>0</v>
      </c>
      <c r="AQ614" t="s">
        <v>756</v>
      </c>
      <c r="AV614" t="s">
        <v>951</v>
      </c>
      <c r="BF614" t="s">
        <v>972</v>
      </c>
      <c r="BG614" s="190">
        <v>43887</v>
      </c>
      <c r="BH614" s="190"/>
      <c r="BI614" s="190">
        <v>43887</v>
      </c>
      <c r="BJ614" s="190"/>
      <c r="BU614" t="s">
        <v>490</v>
      </c>
      <c r="BV614">
        <v>43888</v>
      </c>
      <c r="BX614" s="190">
        <v>43888</v>
      </c>
      <c r="BY614" s="190">
        <v>43888</v>
      </c>
      <c r="CH614">
        <v>43892</v>
      </c>
      <c r="CR614" s="190">
        <v>43895</v>
      </c>
      <c r="CS614">
        <v>43894</v>
      </c>
      <c r="CT614" t="s">
        <v>972</v>
      </c>
      <c r="CU614" s="190">
        <v>43887</v>
      </c>
      <c r="CW614" s="190">
        <v>43887</v>
      </c>
      <c r="CX614" s="190">
        <v>43887</v>
      </c>
      <c r="DI614" t="str">
        <f t="shared" si="9"/>
        <v>Y</v>
      </c>
      <c r="DJ614" t="str">
        <f>_xlfn.IFNA(VLOOKUP(C614,'Order Lookup'!A:C,3,FALSE),"Other")</f>
        <v>ENPARTS</v>
      </c>
    </row>
    <row r="615" spans="1:114" x14ac:dyDescent="0.35">
      <c r="A615" t="s">
        <v>972</v>
      </c>
      <c r="B615">
        <v>1803978360</v>
      </c>
      <c r="C615" t="s">
        <v>855</v>
      </c>
      <c r="D615" t="s">
        <v>974</v>
      </c>
      <c r="E615" t="s">
        <v>5589</v>
      </c>
      <c r="F615" t="s">
        <v>2221</v>
      </c>
      <c r="G615" s="190">
        <v>43907</v>
      </c>
      <c r="H615" s="190">
        <v>43923</v>
      </c>
      <c r="J615" t="s">
        <v>6737</v>
      </c>
      <c r="M615" t="s">
        <v>309</v>
      </c>
      <c r="N615" t="s">
        <v>309</v>
      </c>
      <c r="O615" t="s">
        <v>18</v>
      </c>
      <c r="Q615" s="190">
        <v>43908</v>
      </c>
      <c r="R615" s="190">
        <v>43908</v>
      </c>
      <c r="T615">
        <v>5085.4799999999996</v>
      </c>
      <c r="U615">
        <v>0</v>
      </c>
      <c r="V615">
        <v>0.42</v>
      </c>
      <c r="W615">
        <v>1.63</v>
      </c>
      <c r="X615">
        <v>1.63</v>
      </c>
      <c r="Y615">
        <v>0</v>
      </c>
      <c r="AA615">
        <v>0</v>
      </c>
      <c r="AB615">
        <v>0</v>
      </c>
      <c r="AC615">
        <v>0</v>
      </c>
      <c r="AF615">
        <v>0</v>
      </c>
      <c r="AG615">
        <v>1398.48</v>
      </c>
      <c r="AH615">
        <v>27.498999999999999</v>
      </c>
      <c r="AI615">
        <v>-23.91</v>
      </c>
      <c r="AK615">
        <v>0</v>
      </c>
      <c r="BF615" t="s">
        <v>972</v>
      </c>
      <c r="BG615" s="190"/>
      <c r="BH615" s="190"/>
      <c r="BI615" s="190">
        <v>43907</v>
      </c>
      <c r="BJ615" s="190"/>
      <c r="BL615" s="190"/>
      <c r="BM615" s="190"/>
      <c r="BN615" s="190"/>
      <c r="BO615" s="190"/>
      <c r="BS615" s="190"/>
      <c r="BU615" t="s">
        <v>490</v>
      </c>
      <c r="BV615" s="190">
        <v>43908</v>
      </c>
      <c r="BX615" s="190">
        <v>43908</v>
      </c>
      <c r="BY615" s="190">
        <v>43908</v>
      </c>
      <c r="CA615" s="190"/>
      <c r="CB615" s="190"/>
      <c r="CC615" s="190"/>
      <c r="CD615" s="190"/>
      <c r="CH615" s="190">
        <v>43913</v>
      </c>
      <c r="CR615" s="190">
        <v>43915</v>
      </c>
      <c r="CS615">
        <v>43916</v>
      </c>
      <c r="CT615" t="s">
        <v>972</v>
      </c>
      <c r="CU615" s="190">
        <v>43907</v>
      </c>
      <c r="CW615" s="190">
        <v>43907</v>
      </c>
      <c r="CX615" s="190">
        <v>43907</v>
      </c>
      <c r="CZ615" s="190"/>
      <c r="DA615" s="190"/>
      <c r="DB615" s="190"/>
      <c r="DI615" t="str">
        <f t="shared" si="9"/>
        <v>Y</v>
      </c>
      <c r="DJ615" t="str">
        <f>_xlfn.IFNA(VLOOKUP(C615,'Order Lookup'!A:C,3,FALSE),"Other")</f>
        <v>ORDER</v>
      </c>
    </row>
    <row r="616" spans="1:114" x14ac:dyDescent="0.35">
      <c r="A616" t="s">
        <v>1047</v>
      </c>
      <c r="B616">
        <v>1902424601</v>
      </c>
      <c r="C616" t="s">
        <v>855</v>
      </c>
      <c r="D616" t="s">
        <v>7219</v>
      </c>
      <c r="E616" t="s">
        <v>7220</v>
      </c>
      <c r="F616" t="s">
        <v>2221</v>
      </c>
      <c r="G616" s="190">
        <v>43782</v>
      </c>
      <c r="H616" s="190">
        <v>43951</v>
      </c>
      <c r="J616" t="s">
        <v>7221</v>
      </c>
      <c r="K616" t="s">
        <v>309</v>
      </c>
      <c r="L616" t="s">
        <v>309</v>
      </c>
      <c r="M616" t="s">
        <v>309</v>
      </c>
      <c r="N616" t="s">
        <v>309</v>
      </c>
      <c r="O616" t="s">
        <v>5055</v>
      </c>
      <c r="P616" t="s">
        <v>2226</v>
      </c>
      <c r="Q616" s="190">
        <v>43852</v>
      </c>
      <c r="R616" s="190">
        <v>43853</v>
      </c>
      <c r="T616">
        <v>293400.3</v>
      </c>
      <c r="U616">
        <v>0</v>
      </c>
      <c r="V616">
        <v>81.91</v>
      </c>
      <c r="W616">
        <v>79.17</v>
      </c>
      <c r="X616">
        <v>79.17</v>
      </c>
      <c r="Y616">
        <v>804.65</v>
      </c>
      <c r="AA616">
        <v>930.18</v>
      </c>
      <c r="AB616">
        <v>0</v>
      </c>
      <c r="AC616">
        <v>930.18</v>
      </c>
      <c r="AD616">
        <v>185875</v>
      </c>
      <c r="AE616">
        <v>88512</v>
      </c>
      <c r="AF616">
        <v>0</v>
      </c>
      <c r="AG616">
        <v>48679.3</v>
      </c>
      <c r="AH616">
        <v>16.591000000000001</v>
      </c>
      <c r="AI616">
        <v>0</v>
      </c>
      <c r="AK616">
        <v>0</v>
      </c>
      <c r="AQ616" t="s">
        <v>955</v>
      </c>
      <c r="AR616">
        <v>43850</v>
      </c>
      <c r="AS616">
        <v>43850</v>
      </c>
      <c r="AT616">
        <v>43880</v>
      </c>
      <c r="AU616">
        <v>43874</v>
      </c>
      <c r="AV616" t="s">
        <v>951</v>
      </c>
      <c r="AW616">
        <v>43879</v>
      </c>
      <c r="AX616">
        <v>43879</v>
      </c>
      <c r="AY616">
        <v>43880</v>
      </c>
      <c r="AZ616">
        <v>43871</v>
      </c>
      <c r="BA616" t="s">
        <v>991</v>
      </c>
      <c r="BB616">
        <v>43881</v>
      </c>
      <c r="BC616">
        <v>43881</v>
      </c>
      <c r="BD616">
        <v>43882</v>
      </c>
      <c r="BE616">
        <v>43873</v>
      </c>
      <c r="BF616" t="s">
        <v>744</v>
      </c>
      <c r="BG616" s="190">
        <v>43882</v>
      </c>
      <c r="BH616" s="190">
        <v>43879</v>
      </c>
      <c r="BI616" s="190">
        <v>43893</v>
      </c>
      <c r="BJ616" s="190">
        <v>43893</v>
      </c>
      <c r="BK616" t="s">
        <v>7080</v>
      </c>
      <c r="BL616" s="190">
        <v>43900</v>
      </c>
      <c r="BM616" s="190">
        <v>43900</v>
      </c>
      <c r="BN616" s="190">
        <v>43907</v>
      </c>
      <c r="BO616" s="190"/>
      <c r="BS616" s="190"/>
      <c r="BU616" t="s">
        <v>490</v>
      </c>
      <c r="BV616" s="190">
        <v>43916</v>
      </c>
      <c r="BX616" s="190">
        <v>43916</v>
      </c>
      <c r="BY616" s="190">
        <v>43916</v>
      </c>
      <c r="BZ616" t="s">
        <v>7080</v>
      </c>
      <c r="CA616" s="190">
        <v>43910</v>
      </c>
      <c r="CB616" s="190"/>
      <c r="CC616" s="190">
        <v>43910</v>
      </c>
      <c r="CD616" s="190">
        <v>43914</v>
      </c>
      <c r="CH616" s="190">
        <v>43920</v>
      </c>
      <c r="CJ616" t="s">
        <v>955</v>
      </c>
      <c r="CM616">
        <v>43915</v>
      </c>
      <c r="CN616">
        <v>43915</v>
      </c>
      <c r="CR616" s="190">
        <v>43949</v>
      </c>
      <c r="CT616" t="s">
        <v>7080</v>
      </c>
      <c r="CU616" s="190">
        <v>43915</v>
      </c>
      <c r="CW616" s="190">
        <v>43915</v>
      </c>
      <c r="CX616" s="190">
        <v>43915</v>
      </c>
      <c r="CY616" t="s">
        <v>992</v>
      </c>
      <c r="CZ616" s="190">
        <v>43817</v>
      </c>
      <c r="DA616" s="190">
        <v>43817</v>
      </c>
      <c r="DB616" s="190">
        <v>43840</v>
      </c>
      <c r="DC616" s="190">
        <v>43850</v>
      </c>
      <c r="DI616" t="str">
        <f t="shared" si="9"/>
        <v>Y</v>
      </c>
      <c r="DJ616" t="str">
        <f>_xlfn.IFNA(VLOOKUP(C616,'Order Lookup'!A:C,3,FALSE),"Other")</f>
        <v>ORDER</v>
      </c>
    </row>
    <row r="617" spans="1:114" x14ac:dyDescent="0.35">
      <c r="A617" t="s">
        <v>1047</v>
      </c>
      <c r="B617">
        <v>1902424604</v>
      </c>
      <c r="C617" t="s">
        <v>855</v>
      </c>
      <c r="D617" t="s">
        <v>7219</v>
      </c>
      <c r="E617" t="s">
        <v>7220</v>
      </c>
      <c r="F617" t="s">
        <v>2221</v>
      </c>
      <c r="G617" s="190">
        <v>43803</v>
      </c>
      <c r="H617" s="190">
        <v>43945</v>
      </c>
      <c r="J617" t="s">
        <v>7221</v>
      </c>
      <c r="K617" t="s">
        <v>309</v>
      </c>
      <c r="L617" t="s">
        <v>309</v>
      </c>
      <c r="M617" t="s">
        <v>309</v>
      </c>
      <c r="N617" t="s">
        <v>309</v>
      </c>
      <c r="O617" t="s">
        <v>5055</v>
      </c>
      <c r="Q617" s="190">
        <v>43852</v>
      </c>
      <c r="R617" s="190">
        <v>43853</v>
      </c>
      <c r="T617">
        <v>139193.13</v>
      </c>
      <c r="U617">
        <v>0</v>
      </c>
      <c r="V617">
        <v>69.91</v>
      </c>
      <c r="W617">
        <v>66.41</v>
      </c>
      <c r="X617">
        <v>66.41</v>
      </c>
      <c r="Y617">
        <v>0</v>
      </c>
      <c r="AA617">
        <v>0</v>
      </c>
      <c r="AB617">
        <v>0</v>
      </c>
      <c r="AC617">
        <v>0</v>
      </c>
      <c r="AF617">
        <v>0</v>
      </c>
      <c r="AG617">
        <v>29057.13</v>
      </c>
      <c r="AH617">
        <v>20.875</v>
      </c>
      <c r="AI617">
        <v>0</v>
      </c>
      <c r="AK617">
        <v>0</v>
      </c>
      <c r="AQ617" t="s">
        <v>955</v>
      </c>
      <c r="AV617" t="s">
        <v>951</v>
      </c>
      <c r="BG617" s="190"/>
      <c r="BH617" s="190"/>
      <c r="BI617" s="190"/>
      <c r="BJ617" s="190"/>
      <c r="BL617" s="190"/>
      <c r="BM617" s="190"/>
      <c r="BN617" s="190"/>
      <c r="BO617" s="190"/>
      <c r="BS617" s="190"/>
      <c r="BU617" t="s">
        <v>490</v>
      </c>
      <c r="BV617" s="190">
        <v>43916</v>
      </c>
      <c r="BX617" s="190">
        <v>43916</v>
      </c>
      <c r="BY617" s="190">
        <v>43916</v>
      </c>
      <c r="BZ617" t="s">
        <v>7080</v>
      </c>
      <c r="CA617" s="190">
        <v>43915</v>
      </c>
      <c r="CB617" s="190">
        <v>43915</v>
      </c>
      <c r="CC617" s="190">
        <v>43915</v>
      </c>
      <c r="CD617" s="190">
        <v>43915</v>
      </c>
      <c r="CH617" s="190">
        <v>43920</v>
      </c>
      <c r="CJ617" t="s">
        <v>955</v>
      </c>
      <c r="CR617" s="190">
        <v>43943</v>
      </c>
      <c r="CS617" s="190"/>
      <c r="CT617" t="s">
        <v>7080</v>
      </c>
      <c r="CU617" s="190">
        <v>43915</v>
      </c>
      <c r="CW617" s="190">
        <v>43915</v>
      </c>
      <c r="CX617" s="190">
        <v>43915</v>
      </c>
      <c r="CY617" t="s">
        <v>992</v>
      </c>
      <c r="CZ617" s="190">
        <v>43817</v>
      </c>
      <c r="DA617" s="190"/>
      <c r="DB617" s="190">
        <v>43840</v>
      </c>
      <c r="DC617" s="190"/>
      <c r="DI617" t="str">
        <f t="shared" si="9"/>
        <v>Y</v>
      </c>
      <c r="DJ617" t="str">
        <f>_xlfn.IFNA(VLOOKUP(C617,'Order Lookup'!A:C,3,FALSE),"Other")</f>
        <v>ORDER</v>
      </c>
    </row>
    <row r="618" spans="1:114" x14ac:dyDescent="0.35">
      <c r="A618" t="s">
        <v>1047</v>
      </c>
      <c r="B618">
        <v>1902424605</v>
      </c>
      <c r="C618" t="s">
        <v>855</v>
      </c>
      <c r="D618" t="s">
        <v>7219</v>
      </c>
      <c r="E618" t="s">
        <v>7220</v>
      </c>
      <c r="F618" t="s">
        <v>2073</v>
      </c>
      <c r="G618" s="190">
        <v>43840</v>
      </c>
      <c r="H618" s="190">
        <v>43988</v>
      </c>
      <c r="J618" t="s">
        <v>7221</v>
      </c>
      <c r="K618" t="s">
        <v>309</v>
      </c>
      <c r="L618" t="s">
        <v>309</v>
      </c>
      <c r="M618" t="s">
        <v>309</v>
      </c>
      <c r="N618" t="s">
        <v>309</v>
      </c>
      <c r="O618" t="s">
        <v>5055</v>
      </c>
      <c r="P618" t="s">
        <v>2254</v>
      </c>
      <c r="Q618" s="190"/>
      <c r="R618" s="190"/>
      <c r="T618">
        <v>99365</v>
      </c>
      <c r="U618">
        <v>0</v>
      </c>
      <c r="V618">
        <v>0</v>
      </c>
      <c r="W618">
        <v>0</v>
      </c>
      <c r="X618">
        <v>0</v>
      </c>
      <c r="Y618">
        <v>0</v>
      </c>
      <c r="AA618">
        <v>0</v>
      </c>
      <c r="AB618">
        <v>0</v>
      </c>
      <c r="AC618">
        <v>0</v>
      </c>
      <c r="AF618">
        <v>0</v>
      </c>
      <c r="AG618">
        <v>0</v>
      </c>
      <c r="AI618">
        <v>0</v>
      </c>
      <c r="AK618">
        <v>0</v>
      </c>
      <c r="AQ618" t="s">
        <v>955</v>
      </c>
      <c r="AR618" s="190"/>
      <c r="AS618" s="190"/>
      <c r="AT618" s="190"/>
      <c r="AV618" t="s">
        <v>951</v>
      </c>
      <c r="AW618" s="190"/>
      <c r="AX618" s="190"/>
      <c r="AY618" s="190"/>
      <c r="AZ618" s="190"/>
      <c r="BG618" s="190"/>
      <c r="BH618" s="190"/>
      <c r="BI618" s="190"/>
      <c r="BJ618" s="190"/>
      <c r="BL618" s="190"/>
      <c r="BM618" s="190"/>
      <c r="BN618" s="190"/>
      <c r="BV618" s="190"/>
      <c r="BX618" s="190"/>
      <c r="BY618" s="190"/>
      <c r="CA618" s="190"/>
      <c r="CB618" s="190"/>
      <c r="CC618" s="190"/>
      <c r="CD618" s="190"/>
      <c r="CH618" s="190"/>
      <c r="CJ618" t="s">
        <v>955</v>
      </c>
      <c r="CR618" s="190"/>
      <c r="CT618" t="s">
        <v>1047</v>
      </c>
      <c r="CU618" s="190">
        <v>43915</v>
      </c>
      <c r="CW618" s="190">
        <v>43915</v>
      </c>
      <c r="CX618" s="190">
        <v>43914</v>
      </c>
      <c r="CY618" t="s">
        <v>992</v>
      </c>
      <c r="CZ618" s="190"/>
      <c r="DA618" s="190"/>
      <c r="DB618" s="190"/>
      <c r="DC618" s="190"/>
      <c r="DI618" t="str">
        <f t="shared" si="9"/>
        <v>Y</v>
      </c>
      <c r="DJ618" t="str">
        <f>_xlfn.IFNA(VLOOKUP(C618,'Order Lookup'!A:C,3,FALSE),"Other")</f>
        <v>ORDER</v>
      </c>
    </row>
    <row r="619" spans="1:114" x14ac:dyDescent="0.35">
      <c r="A619" t="s">
        <v>1047</v>
      </c>
      <c r="B619">
        <v>1902424609</v>
      </c>
      <c r="C619" t="s">
        <v>855</v>
      </c>
      <c r="D619" t="s">
        <v>7219</v>
      </c>
      <c r="E619" t="s">
        <v>7220</v>
      </c>
      <c r="F619" t="s">
        <v>2073</v>
      </c>
      <c r="G619" s="190">
        <v>43844</v>
      </c>
      <c r="H619" s="190">
        <v>43958</v>
      </c>
      <c r="J619" t="s">
        <v>7221</v>
      </c>
      <c r="K619" t="s">
        <v>309</v>
      </c>
      <c r="L619" t="s">
        <v>309</v>
      </c>
      <c r="M619" t="s">
        <v>309</v>
      </c>
      <c r="N619" t="s">
        <v>309</v>
      </c>
      <c r="O619" t="s">
        <v>5055</v>
      </c>
      <c r="P619" t="s">
        <v>6685</v>
      </c>
      <c r="T619">
        <v>16103</v>
      </c>
      <c r="U619">
        <v>0</v>
      </c>
      <c r="V619">
        <v>0</v>
      </c>
      <c r="W619">
        <v>0</v>
      </c>
      <c r="X619">
        <v>0</v>
      </c>
      <c r="Y619">
        <v>0</v>
      </c>
      <c r="AA619">
        <v>0</v>
      </c>
      <c r="AB619">
        <v>0</v>
      </c>
      <c r="AC619">
        <v>0</v>
      </c>
      <c r="AF619">
        <v>0</v>
      </c>
      <c r="AG619">
        <v>0</v>
      </c>
      <c r="AI619">
        <v>0</v>
      </c>
      <c r="AK619">
        <v>0</v>
      </c>
      <c r="AQ619" t="s">
        <v>955</v>
      </c>
      <c r="AV619" t="s">
        <v>951</v>
      </c>
      <c r="BG619" s="190"/>
      <c r="BH619" s="190"/>
      <c r="BI619" s="190"/>
      <c r="BJ619" s="190"/>
      <c r="BV619" s="190"/>
      <c r="BX619" s="190"/>
      <c r="BY619" s="190"/>
      <c r="CH619" s="190"/>
      <c r="CJ619" t="s">
        <v>955</v>
      </c>
      <c r="CR619" s="190"/>
      <c r="CS619" s="190"/>
      <c r="CT619" t="s">
        <v>1047</v>
      </c>
      <c r="CU619" s="190">
        <v>43924</v>
      </c>
      <c r="CW619" s="190">
        <v>43924</v>
      </c>
      <c r="CX619" s="190">
        <v>43914</v>
      </c>
      <c r="CY619" t="s">
        <v>992</v>
      </c>
      <c r="DI619" t="str">
        <f t="shared" si="9"/>
        <v>Y</v>
      </c>
      <c r="DJ619" t="str">
        <f>_xlfn.IFNA(VLOOKUP(C619,'Order Lookup'!A:C,3,FALSE),"Other")</f>
        <v>ORDER</v>
      </c>
    </row>
    <row r="620" spans="1:114" x14ac:dyDescent="0.35">
      <c r="A620" t="s">
        <v>1047</v>
      </c>
      <c r="B620">
        <v>1902424611</v>
      </c>
      <c r="C620" t="s">
        <v>506</v>
      </c>
      <c r="D620" t="s">
        <v>7219</v>
      </c>
      <c r="E620" t="s">
        <v>7220</v>
      </c>
      <c r="F620" t="s">
        <v>2221</v>
      </c>
      <c r="G620" s="190">
        <v>43846</v>
      </c>
      <c r="H620" s="190">
        <v>43957</v>
      </c>
      <c r="J620" t="s">
        <v>7221</v>
      </c>
      <c r="K620" t="s">
        <v>309</v>
      </c>
      <c r="L620" t="s">
        <v>309</v>
      </c>
      <c r="M620" t="s">
        <v>309</v>
      </c>
      <c r="N620" t="s">
        <v>309</v>
      </c>
      <c r="O620" t="s">
        <v>5055</v>
      </c>
      <c r="P620" t="s">
        <v>2226</v>
      </c>
      <c r="Q620" s="190">
        <v>43860</v>
      </c>
      <c r="R620" s="190">
        <v>43861</v>
      </c>
      <c r="S620" s="190"/>
      <c r="T620">
        <v>64819</v>
      </c>
      <c r="U620">
        <v>0</v>
      </c>
      <c r="V620">
        <v>38.619999999999997</v>
      </c>
      <c r="W620">
        <v>32.380000000000003</v>
      </c>
      <c r="X620">
        <v>32.380000000000003</v>
      </c>
      <c r="Y620">
        <v>0</v>
      </c>
      <c r="AA620">
        <v>0</v>
      </c>
      <c r="AB620">
        <v>0</v>
      </c>
      <c r="AC620">
        <v>0</v>
      </c>
      <c r="AF620">
        <v>0</v>
      </c>
      <c r="AG620">
        <v>12115</v>
      </c>
      <c r="AH620">
        <v>18.690999999999999</v>
      </c>
      <c r="AI620">
        <v>0</v>
      </c>
      <c r="AK620">
        <v>0</v>
      </c>
      <c r="AQ620" t="s">
        <v>955</v>
      </c>
      <c r="AV620" t="s">
        <v>951</v>
      </c>
      <c r="BF620" t="s">
        <v>1969</v>
      </c>
      <c r="BG620" s="190">
        <v>43885</v>
      </c>
      <c r="BH620" s="190">
        <v>43885</v>
      </c>
      <c r="BI620" s="190">
        <v>43893</v>
      </c>
      <c r="BJ620" s="190"/>
      <c r="BK620" t="s">
        <v>744</v>
      </c>
      <c r="BL620">
        <v>43894</v>
      </c>
      <c r="BM620">
        <v>43894</v>
      </c>
      <c r="BN620">
        <v>43896</v>
      </c>
      <c r="BO620">
        <v>43896</v>
      </c>
      <c r="BU620" t="s">
        <v>490</v>
      </c>
      <c r="BV620">
        <v>43916</v>
      </c>
      <c r="BX620" s="190">
        <v>43916</v>
      </c>
      <c r="BY620" s="190">
        <v>43916</v>
      </c>
      <c r="BZ620" t="s">
        <v>744</v>
      </c>
      <c r="CA620">
        <v>43913</v>
      </c>
      <c r="CB620">
        <v>43913</v>
      </c>
      <c r="CC620">
        <v>43913</v>
      </c>
      <c r="CD620">
        <v>43913</v>
      </c>
      <c r="CH620" s="190">
        <v>43920</v>
      </c>
      <c r="CJ620" t="s">
        <v>955</v>
      </c>
      <c r="CR620" s="190">
        <v>43955</v>
      </c>
      <c r="CS620" s="190"/>
      <c r="CT620" t="s">
        <v>744</v>
      </c>
      <c r="CU620" s="190">
        <v>43915</v>
      </c>
      <c r="CW620" s="190">
        <v>43915</v>
      </c>
      <c r="CX620" s="190">
        <v>43915</v>
      </c>
      <c r="CY620" t="s">
        <v>992</v>
      </c>
      <c r="DI620" t="str">
        <f t="shared" si="9"/>
        <v>Y</v>
      </c>
      <c r="DJ620" t="str">
        <f>_xlfn.IFNA(VLOOKUP(C620,'Order Lookup'!A:C,3,FALSE),"Other")</f>
        <v>ORDER</v>
      </c>
    </row>
    <row r="621" spans="1:114" x14ac:dyDescent="0.35">
      <c r="A621" t="s">
        <v>1047</v>
      </c>
      <c r="B621">
        <v>1902424610</v>
      </c>
      <c r="C621" t="s">
        <v>506</v>
      </c>
      <c r="D621" t="s">
        <v>7219</v>
      </c>
      <c r="E621" t="s">
        <v>7220</v>
      </c>
      <c r="F621" t="s">
        <v>2221</v>
      </c>
      <c r="G621" s="190">
        <v>43846</v>
      </c>
      <c r="H621" s="190">
        <v>43956</v>
      </c>
      <c r="J621" t="s">
        <v>7221</v>
      </c>
      <c r="K621" t="s">
        <v>309</v>
      </c>
      <c r="L621" t="s">
        <v>309</v>
      </c>
      <c r="M621" t="s">
        <v>309</v>
      </c>
      <c r="N621" t="s">
        <v>309</v>
      </c>
      <c r="O621" t="s">
        <v>5055</v>
      </c>
      <c r="P621" t="s">
        <v>2226</v>
      </c>
      <c r="Q621">
        <v>43860</v>
      </c>
      <c r="R621">
        <v>43861</v>
      </c>
      <c r="T621">
        <v>52655</v>
      </c>
      <c r="U621">
        <v>0</v>
      </c>
      <c r="V621">
        <v>32.19</v>
      </c>
      <c r="W621">
        <v>45.56</v>
      </c>
      <c r="X621">
        <v>45.56</v>
      </c>
      <c r="Y621">
        <v>0</v>
      </c>
      <c r="AA621">
        <v>0</v>
      </c>
      <c r="AB621">
        <v>0</v>
      </c>
      <c r="AC621">
        <v>0</v>
      </c>
      <c r="AF621">
        <v>0</v>
      </c>
      <c r="AG621">
        <v>7744</v>
      </c>
      <c r="AH621">
        <v>14.707000000000001</v>
      </c>
      <c r="AI621">
        <v>0</v>
      </c>
      <c r="AK621">
        <v>0</v>
      </c>
      <c r="AQ621" t="s">
        <v>955</v>
      </c>
      <c r="AV621" t="s">
        <v>951</v>
      </c>
      <c r="BF621" t="s">
        <v>1969</v>
      </c>
      <c r="BG621" s="190">
        <v>43885</v>
      </c>
      <c r="BH621" s="190">
        <v>43885</v>
      </c>
      <c r="BI621" s="190">
        <v>43893</v>
      </c>
      <c r="BJ621" s="190"/>
      <c r="BK621" t="s">
        <v>744</v>
      </c>
      <c r="BL621">
        <v>43894</v>
      </c>
      <c r="BM621">
        <v>43894</v>
      </c>
      <c r="BN621">
        <v>43896</v>
      </c>
      <c r="BO621">
        <v>43896</v>
      </c>
      <c r="BU621" t="s">
        <v>490</v>
      </c>
      <c r="BV621">
        <v>43916</v>
      </c>
      <c r="BX621" s="190">
        <v>43916</v>
      </c>
      <c r="BY621" s="190">
        <v>43916</v>
      </c>
      <c r="BZ621" t="s">
        <v>744</v>
      </c>
      <c r="CA621">
        <v>43913</v>
      </c>
      <c r="CB621">
        <v>43913</v>
      </c>
      <c r="CC621">
        <v>43913</v>
      </c>
      <c r="CD621">
        <v>43913</v>
      </c>
      <c r="CH621" s="190"/>
      <c r="CJ621" t="s">
        <v>955</v>
      </c>
      <c r="CR621" s="190">
        <v>43952</v>
      </c>
      <c r="CT621" t="s">
        <v>744</v>
      </c>
      <c r="CU621" s="190">
        <v>43915</v>
      </c>
      <c r="CW621" s="190">
        <v>43915</v>
      </c>
      <c r="CX621" s="190">
        <v>43915</v>
      </c>
      <c r="CY621" t="s">
        <v>992</v>
      </c>
      <c r="DI621" t="str">
        <f t="shared" si="9"/>
        <v>Y</v>
      </c>
      <c r="DJ621" t="str">
        <f>_xlfn.IFNA(VLOOKUP(C621,'Order Lookup'!A:C,3,FALSE),"Other")</f>
        <v>ORDER</v>
      </c>
    </row>
    <row r="622" spans="1:114" x14ac:dyDescent="0.35">
      <c r="A622" t="s">
        <v>5918</v>
      </c>
      <c r="B622">
        <v>2000381401</v>
      </c>
      <c r="C622" t="s">
        <v>855</v>
      </c>
      <c r="D622" t="s">
        <v>7235</v>
      </c>
      <c r="E622" t="s">
        <v>7236</v>
      </c>
      <c r="F622" t="s">
        <v>2221</v>
      </c>
      <c r="G622" s="190">
        <v>43888</v>
      </c>
      <c r="H622" s="190">
        <v>43930</v>
      </c>
      <c r="M622" t="s">
        <v>309</v>
      </c>
      <c r="N622" t="s">
        <v>309</v>
      </c>
      <c r="O622" t="s">
        <v>5055</v>
      </c>
      <c r="Q622" s="190">
        <v>43892</v>
      </c>
      <c r="R622" s="190">
        <v>43893</v>
      </c>
      <c r="T622">
        <v>34466.019999999997</v>
      </c>
      <c r="U622">
        <v>0</v>
      </c>
      <c r="V622">
        <v>7.4</v>
      </c>
      <c r="W622">
        <v>7.63</v>
      </c>
      <c r="X622">
        <v>7.63</v>
      </c>
      <c r="Y622">
        <v>73.77</v>
      </c>
      <c r="Z622">
        <v>71</v>
      </c>
      <c r="AA622">
        <v>129.5</v>
      </c>
      <c r="AB622">
        <v>0</v>
      </c>
      <c r="AC622">
        <v>129.5</v>
      </c>
      <c r="AD622">
        <v>16999.29</v>
      </c>
      <c r="AE622">
        <v>8096.9</v>
      </c>
      <c r="AF622">
        <v>0</v>
      </c>
      <c r="AG622">
        <v>12331.65</v>
      </c>
      <c r="AH622">
        <v>35.779000000000003</v>
      </c>
      <c r="AI622">
        <v>0</v>
      </c>
      <c r="AK622">
        <v>34.299999999999997</v>
      </c>
      <c r="AV622" t="s">
        <v>2243</v>
      </c>
      <c r="AY622">
        <v>43899</v>
      </c>
      <c r="AZ622">
        <v>43899</v>
      </c>
      <c r="BA622" t="s">
        <v>7229</v>
      </c>
      <c r="BB622">
        <v>43895</v>
      </c>
      <c r="BD622">
        <v>43895</v>
      </c>
      <c r="BF622" t="s">
        <v>1969</v>
      </c>
      <c r="BG622" s="190">
        <v>43894</v>
      </c>
      <c r="BH622" s="190">
        <v>43894</v>
      </c>
      <c r="BI622" s="190">
        <v>43899</v>
      </c>
      <c r="BJ622" s="190">
        <v>43899</v>
      </c>
      <c r="BK622" t="s">
        <v>744</v>
      </c>
      <c r="BL622">
        <v>43900</v>
      </c>
      <c r="BM622">
        <v>43900</v>
      </c>
      <c r="BN622">
        <v>43901</v>
      </c>
      <c r="BO622">
        <v>43901</v>
      </c>
      <c r="BU622" t="s">
        <v>490</v>
      </c>
      <c r="BV622" s="190">
        <v>43909</v>
      </c>
      <c r="BX622" s="190">
        <v>43909</v>
      </c>
      <c r="BY622" s="190">
        <v>43908</v>
      </c>
      <c r="BZ622" t="s">
        <v>1969</v>
      </c>
      <c r="CA622" s="190">
        <v>43907</v>
      </c>
      <c r="CB622" s="190">
        <v>43907</v>
      </c>
      <c r="CC622" s="190">
        <v>43907</v>
      </c>
      <c r="CD622" s="190">
        <v>43907</v>
      </c>
      <c r="CH622" s="190">
        <v>43913</v>
      </c>
      <c r="CJ622" t="s">
        <v>2243</v>
      </c>
      <c r="CM622">
        <v>43907</v>
      </c>
      <c r="CN622">
        <v>43907</v>
      </c>
      <c r="CR622" s="190">
        <v>43930</v>
      </c>
      <c r="CT622" t="s">
        <v>1969</v>
      </c>
      <c r="CU622" s="190">
        <v>43908</v>
      </c>
      <c r="CW622" s="190">
        <v>43908</v>
      </c>
      <c r="CX622" s="190">
        <v>43907</v>
      </c>
      <c r="DD622" t="s">
        <v>7237</v>
      </c>
      <c r="DI622" t="str">
        <f t="shared" si="9"/>
        <v>Y</v>
      </c>
      <c r="DJ622" t="str">
        <f>_xlfn.IFNA(VLOOKUP(C622,'Order Lookup'!A:C,3,FALSE),"Other")</f>
        <v>ORDER</v>
      </c>
    </row>
    <row r="623" spans="1:114" x14ac:dyDescent="0.35">
      <c r="A623" t="s">
        <v>1364</v>
      </c>
      <c r="B623">
        <v>1900844028</v>
      </c>
      <c r="C623" t="s">
        <v>859</v>
      </c>
      <c r="D623" t="s">
        <v>1020</v>
      </c>
      <c r="E623" t="s">
        <v>6738</v>
      </c>
      <c r="F623" t="s">
        <v>2221</v>
      </c>
      <c r="G623" s="190">
        <v>43896</v>
      </c>
      <c r="K623" t="s">
        <v>309</v>
      </c>
      <c r="L623" t="s">
        <v>309</v>
      </c>
      <c r="M623" t="s">
        <v>309</v>
      </c>
      <c r="N623" t="s">
        <v>309</v>
      </c>
      <c r="O623" t="s">
        <v>5055</v>
      </c>
      <c r="P623" t="s">
        <v>2226</v>
      </c>
      <c r="T623">
        <v>0</v>
      </c>
      <c r="U623">
        <v>0</v>
      </c>
      <c r="V623">
        <v>0</v>
      </c>
      <c r="W623">
        <v>0.63</v>
      </c>
      <c r="X623">
        <v>0.63</v>
      </c>
      <c r="Y623">
        <v>0</v>
      </c>
      <c r="AA623">
        <v>0</v>
      </c>
      <c r="AB623">
        <v>0</v>
      </c>
      <c r="AC623">
        <v>0</v>
      </c>
      <c r="AF623">
        <v>0</v>
      </c>
      <c r="AG623">
        <v>0</v>
      </c>
      <c r="AI623">
        <v>-2441.81</v>
      </c>
      <c r="AK623">
        <v>0</v>
      </c>
      <c r="AQ623" t="s">
        <v>971</v>
      </c>
      <c r="AV623" t="s">
        <v>2243</v>
      </c>
      <c r="BF623" t="s">
        <v>987</v>
      </c>
      <c r="BG623">
        <v>43899</v>
      </c>
      <c r="BI623">
        <v>43899</v>
      </c>
      <c r="BU623" t="s">
        <v>490</v>
      </c>
      <c r="BV623" s="190">
        <v>43899</v>
      </c>
      <c r="BX623" s="190">
        <v>43899</v>
      </c>
      <c r="BY623" s="190">
        <v>43899</v>
      </c>
      <c r="CH623">
        <v>43902</v>
      </c>
      <c r="CR623" s="190">
        <v>43902</v>
      </c>
      <c r="CS623">
        <v>43902</v>
      </c>
      <c r="CT623" t="s">
        <v>973</v>
      </c>
      <c r="CU623" s="190">
        <v>43899</v>
      </c>
      <c r="CW623" s="190">
        <v>43899</v>
      </c>
      <c r="CX623" s="190">
        <v>43899</v>
      </c>
      <c r="CY623" t="s">
        <v>991</v>
      </c>
      <c r="DI623" t="str">
        <f t="shared" si="9"/>
        <v>Y</v>
      </c>
      <c r="DJ623" t="str">
        <f>_xlfn.IFNA(VLOOKUP(C623,'Order Lookup'!A:C,3,FALSE),"Other")</f>
        <v>Other</v>
      </c>
    </row>
    <row r="624" spans="1:114" x14ac:dyDescent="0.35">
      <c r="A624" t="s">
        <v>5918</v>
      </c>
      <c r="B624">
        <v>1902416401</v>
      </c>
      <c r="C624" t="s">
        <v>855</v>
      </c>
      <c r="D624" t="s">
        <v>7238</v>
      </c>
      <c r="E624" t="s">
        <v>7239</v>
      </c>
      <c r="F624" t="s">
        <v>2221</v>
      </c>
      <c r="G624" s="190">
        <v>43780</v>
      </c>
      <c r="H624" s="190">
        <v>43915</v>
      </c>
      <c r="J624" t="s">
        <v>7240</v>
      </c>
      <c r="M624" t="s">
        <v>309</v>
      </c>
      <c r="N624" t="s">
        <v>309</v>
      </c>
      <c r="O624" t="s">
        <v>5048</v>
      </c>
      <c r="Q624" s="190">
        <v>43817</v>
      </c>
      <c r="R624" s="190">
        <v>43817</v>
      </c>
      <c r="T624">
        <v>377719.92</v>
      </c>
      <c r="U624">
        <v>0</v>
      </c>
      <c r="V624">
        <v>159.35</v>
      </c>
      <c r="W624">
        <v>153.69</v>
      </c>
      <c r="X624">
        <v>153.69</v>
      </c>
      <c r="Y624">
        <v>336.41</v>
      </c>
      <c r="AA624">
        <v>456</v>
      </c>
      <c r="AB624">
        <v>0</v>
      </c>
      <c r="AC624">
        <v>456</v>
      </c>
      <c r="AD624">
        <v>77727.399999999994</v>
      </c>
      <c r="AE624">
        <v>37016.43</v>
      </c>
      <c r="AF624">
        <v>0</v>
      </c>
      <c r="AG624">
        <v>81844.88</v>
      </c>
      <c r="AH624">
        <v>21.667999999999999</v>
      </c>
      <c r="AI624">
        <v>0</v>
      </c>
      <c r="AK624">
        <v>21</v>
      </c>
      <c r="AR624" s="190"/>
      <c r="AS624" s="190"/>
      <c r="AT624" s="190"/>
      <c r="AV624" t="s">
        <v>2243</v>
      </c>
      <c r="AW624" s="190">
        <v>43815</v>
      </c>
      <c r="AX624" s="190">
        <v>43815</v>
      </c>
      <c r="AY624" s="190">
        <v>43815</v>
      </c>
      <c r="BA624" t="s">
        <v>1026</v>
      </c>
      <c r="BB624" s="190">
        <v>43846</v>
      </c>
      <c r="BC624" s="190">
        <v>43846</v>
      </c>
      <c r="BD624" s="190">
        <v>43847</v>
      </c>
      <c r="BE624" s="190"/>
      <c r="BF624" t="s">
        <v>7080</v>
      </c>
      <c r="BG624" s="190">
        <v>43850</v>
      </c>
      <c r="BH624" s="190">
        <v>43850</v>
      </c>
      <c r="BI624" s="190">
        <v>43872</v>
      </c>
      <c r="BJ624" s="190">
        <v>43874</v>
      </c>
      <c r="BK624" t="s">
        <v>4367</v>
      </c>
      <c r="BL624" s="190">
        <v>43880</v>
      </c>
      <c r="BM624" s="190">
        <v>43880</v>
      </c>
      <c r="BN624" s="190">
        <v>43892</v>
      </c>
      <c r="BO624" s="190">
        <v>43892</v>
      </c>
      <c r="BU624" t="s">
        <v>490</v>
      </c>
      <c r="BV624" s="190">
        <v>43896</v>
      </c>
      <c r="BX624" s="190">
        <v>43896</v>
      </c>
      <c r="BY624" s="190">
        <v>43897</v>
      </c>
      <c r="BZ624" t="s">
        <v>7080</v>
      </c>
      <c r="CA624" s="190">
        <v>43896</v>
      </c>
      <c r="CB624" s="190">
        <v>43896</v>
      </c>
      <c r="CC624" s="190">
        <v>43896</v>
      </c>
      <c r="CD624" s="190">
        <v>43895</v>
      </c>
      <c r="CH624" s="190">
        <v>43901</v>
      </c>
      <c r="CJ624" t="s">
        <v>2243</v>
      </c>
      <c r="CR624" s="190">
        <v>43917</v>
      </c>
      <c r="CT624" t="s">
        <v>7080</v>
      </c>
      <c r="CU624" s="190">
        <v>43896</v>
      </c>
      <c r="CW624" s="190">
        <v>43896</v>
      </c>
      <c r="CX624" s="190">
        <v>43896</v>
      </c>
      <c r="CZ624" s="190"/>
      <c r="DA624" s="190"/>
      <c r="DB624" s="190"/>
      <c r="DC624" s="190"/>
      <c r="DD624" t="s">
        <v>5917</v>
      </c>
      <c r="DI624" t="str">
        <f t="shared" si="9"/>
        <v>Y</v>
      </c>
      <c r="DJ624" t="str">
        <f>_xlfn.IFNA(VLOOKUP(C624,'Order Lookup'!A:C,3,FALSE),"Other")</f>
        <v>ORDER</v>
      </c>
    </row>
    <row r="625" spans="1:114" x14ac:dyDescent="0.35">
      <c r="A625" t="s">
        <v>7230</v>
      </c>
      <c r="B625">
        <v>1902537601</v>
      </c>
      <c r="C625" t="s">
        <v>855</v>
      </c>
      <c r="D625" t="s">
        <v>989</v>
      </c>
      <c r="E625" t="s">
        <v>7241</v>
      </c>
      <c r="F625" t="s">
        <v>2221</v>
      </c>
      <c r="G625" s="190">
        <v>43803</v>
      </c>
      <c r="H625" s="190">
        <v>43928</v>
      </c>
      <c r="K625" t="s">
        <v>309</v>
      </c>
      <c r="L625" t="s">
        <v>309</v>
      </c>
      <c r="M625" t="s">
        <v>309</v>
      </c>
      <c r="N625" t="s">
        <v>309</v>
      </c>
      <c r="O625" t="s">
        <v>5048</v>
      </c>
      <c r="Q625" s="190">
        <v>43817</v>
      </c>
      <c r="R625" s="190">
        <v>43817</v>
      </c>
      <c r="T625">
        <v>357269.42</v>
      </c>
      <c r="U625">
        <v>0</v>
      </c>
      <c r="V625">
        <v>123.33</v>
      </c>
      <c r="W625">
        <v>120.89</v>
      </c>
      <c r="X625">
        <v>120.89</v>
      </c>
      <c r="Y625">
        <v>386.77</v>
      </c>
      <c r="AA625">
        <v>368.5</v>
      </c>
      <c r="AB625">
        <v>0</v>
      </c>
      <c r="AC625">
        <v>368.5</v>
      </c>
      <c r="AD625">
        <v>88797.74</v>
      </c>
      <c r="AE625">
        <v>42285.11</v>
      </c>
      <c r="AF625">
        <v>0</v>
      </c>
      <c r="AG625">
        <v>84184.68</v>
      </c>
      <c r="AH625">
        <v>23.562999999999999</v>
      </c>
      <c r="AI625">
        <v>0</v>
      </c>
      <c r="AK625">
        <v>17.399999999999999</v>
      </c>
      <c r="AQ625" t="s">
        <v>979</v>
      </c>
      <c r="AR625" s="190">
        <v>43830</v>
      </c>
      <c r="AS625" s="190">
        <v>43830</v>
      </c>
      <c r="AT625" s="190">
        <v>43850</v>
      </c>
      <c r="AU625" s="190">
        <v>43850</v>
      </c>
      <c r="AV625" t="s">
        <v>971</v>
      </c>
      <c r="AW625" s="190">
        <v>43846</v>
      </c>
      <c r="AX625" s="190">
        <v>43846</v>
      </c>
      <c r="AY625" s="190">
        <v>43847</v>
      </c>
      <c r="AZ625" s="190">
        <v>43852</v>
      </c>
      <c r="BA625" t="s">
        <v>5722</v>
      </c>
      <c r="BB625">
        <v>43851</v>
      </c>
      <c r="BC625">
        <v>43851</v>
      </c>
      <c r="BD625">
        <v>43852</v>
      </c>
      <c r="BF625" t="s">
        <v>745</v>
      </c>
      <c r="BG625" s="190">
        <v>43857</v>
      </c>
      <c r="BH625" s="190">
        <v>43857</v>
      </c>
      <c r="BI625" s="190">
        <v>43875</v>
      </c>
      <c r="BJ625" s="190">
        <v>43885</v>
      </c>
      <c r="BK625" t="s">
        <v>759</v>
      </c>
      <c r="BL625" s="190">
        <v>43878</v>
      </c>
      <c r="BM625" s="190">
        <v>43879</v>
      </c>
      <c r="BN625" s="190">
        <v>43887</v>
      </c>
      <c r="BO625" s="190">
        <v>43888</v>
      </c>
      <c r="BU625" t="s">
        <v>490</v>
      </c>
      <c r="BV625" s="190">
        <v>43895</v>
      </c>
      <c r="BX625" s="190">
        <v>43909</v>
      </c>
      <c r="BY625">
        <v>43906</v>
      </c>
      <c r="BZ625" t="s">
        <v>759</v>
      </c>
      <c r="CA625">
        <v>43892</v>
      </c>
      <c r="CB625">
        <v>43889</v>
      </c>
      <c r="CC625">
        <v>43892</v>
      </c>
      <c r="CD625">
        <v>43889</v>
      </c>
      <c r="CH625">
        <v>43909</v>
      </c>
      <c r="CJ625" t="s">
        <v>971</v>
      </c>
      <c r="CM625" s="190">
        <v>43852</v>
      </c>
      <c r="CN625">
        <v>43852</v>
      </c>
      <c r="CR625" s="190">
        <v>43924</v>
      </c>
      <c r="CT625" t="s">
        <v>759</v>
      </c>
      <c r="CU625" s="190">
        <v>43894</v>
      </c>
      <c r="CW625" s="190">
        <v>43894</v>
      </c>
      <c r="CX625" s="190">
        <v>43892</v>
      </c>
      <c r="CY625" t="s">
        <v>992</v>
      </c>
      <c r="CZ625">
        <v>43801</v>
      </c>
      <c r="DA625">
        <v>43801</v>
      </c>
      <c r="DB625">
        <v>43816</v>
      </c>
      <c r="DC625">
        <v>43818</v>
      </c>
      <c r="DI625" t="str">
        <f t="shared" si="9"/>
        <v>Y</v>
      </c>
      <c r="DJ625" t="str">
        <f>_xlfn.IFNA(VLOOKUP(C625,'Order Lookup'!A:C,3,FALSE),"Other")</f>
        <v>ORDER</v>
      </c>
    </row>
    <row r="626" spans="1:114" x14ac:dyDescent="0.35">
      <c r="A626" t="s">
        <v>1047</v>
      </c>
      <c r="B626">
        <v>1902424607</v>
      </c>
      <c r="C626" t="s">
        <v>855</v>
      </c>
      <c r="D626" t="s">
        <v>7219</v>
      </c>
      <c r="E626" t="s">
        <v>7220</v>
      </c>
      <c r="F626" t="s">
        <v>2221</v>
      </c>
      <c r="G626" s="190">
        <v>43843</v>
      </c>
      <c r="H626" s="190">
        <v>43949</v>
      </c>
      <c r="J626" t="s">
        <v>7221</v>
      </c>
      <c r="K626" t="s">
        <v>309</v>
      </c>
      <c r="L626" t="s">
        <v>309</v>
      </c>
      <c r="M626" t="s">
        <v>309</v>
      </c>
      <c r="N626" t="s">
        <v>309</v>
      </c>
      <c r="O626" t="s">
        <v>5048</v>
      </c>
      <c r="P626" t="s">
        <v>2226</v>
      </c>
      <c r="Q626" s="190">
        <v>43852</v>
      </c>
      <c r="R626" s="190">
        <v>43853</v>
      </c>
      <c r="T626">
        <v>184889.59</v>
      </c>
      <c r="U626">
        <v>0</v>
      </c>
      <c r="V626">
        <v>91.56</v>
      </c>
      <c r="W626">
        <v>91.44</v>
      </c>
      <c r="X626">
        <v>91.44</v>
      </c>
      <c r="Y626">
        <v>0</v>
      </c>
      <c r="AA626">
        <v>0</v>
      </c>
      <c r="AB626">
        <v>0</v>
      </c>
      <c r="AC626">
        <v>0</v>
      </c>
      <c r="AF626">
        <v>0</v>
      </c>
      <c r="AG626">
        <v>56253.37</v>
      </c>
      <c r="AH626">
        <v>30.425000000000001</v>
      </c>
      <c r="AI626">
        <v>0</v>
      </c>
      <c r="AK626">
        <v>0</v>
      </c>
      <c r="AQ626" t="s">
        <v>955</v>
      </c>
      <c r="AR626" s="190"/>
      <c r="AS626" s="190"/>
      <c r="AT626" s="190"/>
      <c r="AU626" s="190"/>
      <c r="AV626" t="s">
        <v>951</v>
      </c>
      <c r="AW626" s="190"/>
      <c r="AX626" s="190"/>
      <c r="AY626" s="190"/>
      <c r="BB626" s="190"/>
      <c r="BC626" s="190"/>
      <c r="BD626" s="190"/>
      <c r="BE626" s="190"/>
      <c r="BF626" t="s">
        <v>7080</v>
      </c>
      <c r="BG626" s="190">
        <v>43885</v>
      </c>
      <c r="BH626" s="190">
        <v>43885</v>
      </c>
      <c r="BI626" s="190">
        <v>43899</v>
      </c>
      <c r="BJ626" s="190">
        <v>43899</v>
      </c>
      <c r="BK626" t="s">
        <v>745</v>
      </c>
      <c r="BL626" s="190">
        <v>43900</v>
      </c>
      <c r="BM626" s="190">
        <v>43900</v>
      </c>
      <c r="BN626" s="190">
        <v>43913</v>
      </c>
      <c r="BO626" s="190">
        <v>43913</v>
      </c>
      <c r="BU626" t="s">
        <v>490</v>
      </c>
      <c r="BV626" s="190">
        <v>43916</v>
      </c>
      <c r="BX626" s="190">
        <v>43916</v>
      </c>
      <c r="BY626">
        <v>43916</v>
      </c>
      <c r="BZ626" t="s">
        <v>7080</v>
      </c>
      <c r="CA626" s="190">
        <v>43915</v>
      </c>
      <c r="CB626" s="190">
        <v>43915</v>
      </c>
      <c r="CC626" s="190">
        <v>43915</v>
      </c>
      <c r="CD626" s="190">
        <v>43915</v>
      </c>
      <c r="CJ626" t="s">
        <v>955</v>
      </c>
      <c r="CR626" s="190">
        <v>43945</v>
      </c>
      <c r="CT626" t="s">
        <v>7080</v>
      </c>
      <c r="CU626" s="190">
        <v>43915</v>
      </c>
      <c r="CW626" s="190">
        <v>43915</v>
      </c>
      <c r="CX626" s="190">
        <v>43915</v>
      </c>
      <c r="CY626" t="s">
        <v>992</v>
      </c>
      <c r="CZ626" s="190"/>
      <c r="DA626" s="190"/>
      <c r="DB626" s="190"/>
      <c r="DC626" s="190"/>
      <c r="DI626" t="str">
        <f t="shared" si="9"/>
        <v>Y</v>
      </c>
      <c r="DJ626" t="str">
        <f>_xlfn.IFNA(VLOOKUP(C626,'Order Lookup'!A:C,3,FALSE),"Other")</f>
        <v>ORDER</v>
      </c>
    </row>
    <row r="627" spans="1:114" x14ac:dyDescent="0.35">
      <c r="A627" t="s">
        <v>978</v>
      </c>
      <c r="B627">
        <v>1902412301</v>
      </c>
      <c r="C627" t="s">
        <v>855</v>
      </c>
      <c r="D627" t="s">
        <v>1009</v>
      </c>
      <c r="E627" t="s">
        <v>7242</v>
      </c>
      <c r="F627" t="s">
        <v>2073</v>
      </c>
      <c r="G627" s="190">
        <v>43889</v>
      </c>
      <c r="H627" s="190">
        <v>44039</v>
      </c>
      <c r="J627" t="s">
        <v>7243</v>
      </c>
      <c r="K627" t="s">
        <v>309</v>
      </c>
      <c r="L627" t="s">
        <v>270</v>
      </c>
      <c r="M627" t="s">
        <v>309</v>
      </c>
      <c r="N627" t="s">
        <v>309</v>
      </c>
      <c r="O627" t="s">
        <v>5048</v>
      </c>
      <c r="P627" t="s">
        <v>2254</v>
      </c>
      <c r="Q627" s="190">
        <v>43900</v>
      </c>
      <c r="R627" s="190">
        <v>43901</v>
      </c>
      <c r="T627">
        <v>42365.78</v>
      </c>
      <c r="U627">
        <v>0</v>
      </c>
      <c r="V627">
        <v>14.29</v>
      </c>
      <c r="W627">
        <v>0</v>
      </c>
      <c r="X627">
        <v>0</v>
      </c>
      <c r="Y627">
        <v>35.58</v>
      </c>
      <c r="AA627">
        <v>43</v>
      </c>
      <c r="AB627">
        <v>0</v>
      </c>
      <c r="AC627">
        <v>43</v>
      </c>
      <c r="AD627">
        <v>8219.36</v>
      </c>
      <c r="AE627">
        <v>3913.98</v>
      </c>
      <c r="AF627">
        <v>0</v>
      </c>
      <c r="AG627">
        <v>11329.1</v>
      </c>
      <c r="AH627">
        <v>26.741</v>
      </c>
      <c r="AI627">
        <v>0</v>
      </c>
      <c r="AK627">
        <v>25.6</v>
      </c>
      <c r="AQ627" t="s">
        <v>6532</v>
      </c>
      <c r="AR627" s="190">
        <v>43901</v>
      </c>
      <c r="AS627" s="190">
        <v>43900</v>
      </c>
      <c r="AT627" s="190">
        <v>43907</v>
      </c>
      <c r="AU627" s="190">
        <v>43903</v>
      </c>
      <c r="AV627" t="s">
        <v>5840</v>
      </c>
      <c r="AW627" s="190">
        <v>43906</v>
      </c>
      <c r="AX627" s="190"/>
      <c r="AY627" s="190">
        <v>43906</v>
      </c>
      <c r="AZ627" s="190">
        <v>43903</v>
      </c>
      <c r="BA627" t="s">
        <v>708</v>
      </c>
      <c r="BB627">
        <v>43908</v>
      </c>
      <c r="BD627">
        <v>43908</v>
      </c>
      <c r="BF627" t="s">
        <v>759</v>
      </c>
      <c r="BG627" s="190">
        <v>43913</v>
      </c>
      <c r="BH627" s="190">
        <v>43913</v>
      </c>
      <c r="BI627" s="190">
        <v>43913</v>
      </c>
      <c r="BJ627" s="190">
        <v>43913</v>
      </c>
      <c r="BK627" t="s">
        <v>1028</v>
      </c>
      <c r="BL627" s="190">
        <v>43914</v>
      </c>
      <c r="BM627" s="190">
        <v>43914</v>
      </c>
      <c r="BN627" s="190">
        <v>43915</v>
      </c>
      <c r="BO627" s="190">
        <v>43915</v>
      </c>
      <c r="BU627" t="s">
        <v>490</v>
      </c>
      <c r="BV627" s="190">
        <v>44012</v>
      </c>
      <c r="BX627" s="190">
        <v>44012</v>
      </c>
      <c r="BY627" s="190"/>
      <c r="BZ627" t="s">
        <v>759</v>
      </c>
      <c r="CA627" s="190">
        <v>43922</v>
      </c>
      <c r="CB627" s="190">
        <v>43916</v>
      </c>
      <c r="CC627" s="190">
        <v>43922</v>
      </c>
      <c r="CD627" s="190">
        <v>43916</v>
      </c>
      <c r="CH627" s="190"/>
      <c r="CJ627" t="s">
        <v>5840</v>
      </c>
      <c r="CR627" s="190">
        <v>44039</v>
      </c>
      <c r="CT627" t="s">
        <v>759</v>
      </c>
      <c r="CU627" s="190">
        <v>43929</v>
      </c>
      <c r="CW627" s="190">
        <v>43929</v>
      </c>
      <c r="CX627" s="190">
        <v>43917</v>
      </c>
      <c r="CY627" t="s">
        <v>1026</v>
      </c>
      <c r="CZ627" s="190">
        <v>43896</v>
      </c>
      <c r="DA627" s="190"/>
      <c r="DB627" s="190">
        <v>43900</v>
      </c>
      <c r="DC627" s="190">
        <v>43900</v>
      </c>
      <c r="DD627" t="s">
        <v>980</v>
      </c>
      <c r="DI627" t="str">
        <f t="shared" si="9"/>
        <v>Y</v>
      </c>
      <c r="DJ627" t="str">
        <f>_xlfn.IFNA(VLOOKUP(C627,'Order Lookup'!A:C,3,FALSE),"Other")</f>
        <v>ORDER</v>
      </c>
    </row>
    <row r="628" spans="1:114" x14ac:dyDescent="0.35">
      <c r="A628" t="s">
        <v>972</v>
      </c>
      <c r="B628">
        <v>1900351425</v>
      </c>
      <c r="C628" t="s">
        <v>859</v>
      </c>
      <c r="D628" t="s">
        <v>995</v>
      </c>
      <c r="E628" t="s">
        <v>5919</v>
      </c>
      <c r="F628" t="s">
        <v>2221</v>
      </c>
      <c r="G628" s="190">
        <v>43915</v>
      </c>
      <c r="H628" s="190"/>
      <c r="J628">
        <v>119</v>
      </c>
      <c r="K628" t="s">
        <v>309</v>
      </c>
      <c r="L628" t="s">
        <v>309</v>
      </c>
      <c r="M628" t="s">
        <v>309</v>
      </c>
      <c r="N628" t="s">
        <v>309</v>
      </c>
      <c r="O628" t="s">
        <v>5048</v>
      </c>
      <c r="P628" t="s">
        <v>2226</v>
      </c>
      <c r="Q628" s="190"/>
      <c r="R628" s="190"/>
      <c r="T628">
        <v>603.57000000000005</v>
      </c>
      <c r="U628">
        <v>0</v>
      </c>
      <c r="V628">
        <v>0.04</v>
      </c>
      <c r="W628">
        <v>0.04</v>
      </c>
      <c r="X628">
        <v>0.04</v>
      </c>
      <c r="Y628">
        <v>0</v>
      </c>
      <c r="AA628">
        <v>0</v>
      </c>
      <c r="AB628">
        <v>0</v>
      </c>
      <c r="AC628">
        <v>0</v>
      </c>
      <c r="AF628">
        <v>0</v>
      </c>
      <c r="AG628">
        <v>137.94</v>
      </c>
      <c r="AH628">
        <v>22.853999999999999</v>
      </c>
      <c r="AI628">
        <v>0</v>
      </c>
      <c r="AK628">
        <v>0</v>
      </c>
      <c r="AQ628" t="s">
        <v>2243</v>
      </c>
      <c r="AV628" t="s">
        <v>2243</v>
      </c>
      <c r="BF628" t="s">
        <v>972</v>
      </c>
      <c r="BG628" s="190"/>
      <c r="BH628" s="190"/>
      <c r="BI628" s="190">
        <v>43915</v>
      </c>
      <c r="BJ628" s="190"/>
      <c r="BL628" s="190"/>
      <c r="BM628" s="190"/>
      <c r="BN628" s="190"/>
      <c r="BO628" s="190"/>
      <c r="BU628" t="s">
        <v>490</v>
      </c>
      <c r="BV628" s="190">
        <v>43916</v>
      </c>
      <c r="BX628" s="190">
        <v>43916</v>
      </c>
      <c r="BY628" s="190">
        <v>43916</v>
      </c>
      <c r="CA628" s="190"/>
      <c r="CB628" s="190"/>
      <c r="CC628" s="190"/>
      <c r="CD628" s="190"/>
      <c r="CH628">
        <v>43920</v>
      </c>
      <c r="CJ628" t="s">
        <v>2243</v>
      </c>
      <c r="CR628">
        <v>43921</v>
      </c>
      <c r="CT628" t="s">
        <v>972</v>
      </c>
      <c r="CU628" s="190">
        <v>43915</v>
      </c>
      <c r="CW628" s="190">
        <v>43915</v>
      </c>
      <c r="CX628" s="190">
        <v>43915</v>
      </c>
      <c r="CY628" t="s">
        <v>986</v>
      </c>
      <c r="DI628" t="str">
        <f t="shared" si="9"/>
        <v>Y</v>
      </c>
      <c r="DJ628" t="str">
        <f>_xlfn.IFNA(VLOOKUP(C628,'Order Lookup'!A:C,3,FALSE),"Other")</f>
        <v>Other</v>
      </c>
    </row>
    <row r="629" spans="1:114" x14ac:dyDescent="0.35">
      <c r="A629" t="s">
        <v>1047</v>
      </c>
      <c r="B629">
        <v>2000346501</v>
      </c>
      <c r="C629" t="s">
        <v>854</v>
      </c>
      <c r="D629" t="s">
        <v>7244</v>
      </c>
      <c r="E629" t="s">
        <v>7245</v>
      </c>
      <c r="F629" t="s">
        <v>2221</v>
      </c>
      <c r="G629" s="190">
        <v>43879</v>
      </c>
      <c r="H629" s="190"/>
      <c r="M629" t="s">
        <v>309</v>
      </c>
      <c r="N629" t="s">
        <v>309</v>
      </c>
      <c r="P629" t="s">
        <v>7246</v>
      </c>
      <c r="Q629" s="190"/>
      <c r="R629" s="190"/>
      <c r="T629">
        <v>11297.91</v>
      </c>
      <c r="U629">
        <v>11297.91</v>
      </c>
      <c r="V629">
        <v>0.75</v>
      </c>
      <c r="W629">
        <v>0.92</v>
      </c>
      <c r="X629">
        <v>0.92</v>
      </c>
      <c r="Y629">
        <v>0</v>
      </c>
      <c r="AA629">
        <v>0</v>
      </c>
      <c r="AB629">
        <v>0</v>
      </c>
      <c r="AC629">
        <v>0</v>
      </c>
      <c r="AF629">
        <v>0</v>
      </c>
      <c r="AG629">
        <v>4304.9799999999996</v>
      </c>
      <c r="AH629">
        <v>38.103999999999999</v>
      </c>
      <c r="AI629">
        <v>4337.17</v>
      </c>
      <c r="AJ629">
        <v>38.389000000000003</v>
      </c>
      <c r="AK629">
        <v>0</v>
      </c>
      <c r="BF629" t="s">
        <v>973</v>
      </c>
      <c r="BG629" s="190">
        <v>43885</v>
      </c>
      <c r="BH629" s="190"/>
      <c r="BI629" s="190">
        <v>43885</v>
      </c>
      <c r="BJ629" s="190"/>
      <c r="BL629" s="190"/>
      <c r="BM629" s="190"/>
      <c r="BN629" s="190"/>
      <c r="BO629" s="190"/>
      <c r="BU629" t="s">
        <v>490</v>
      </c>
      <c r="BV629" s="190">
        <v>43885</v>
      </c>
      <c r="BX629" s="190">
        <v>43885</v>
      </c>
      <c r="BY629" s="190">
        <v>43885</v>
      </c>
      <c r="CA629" s="190"/>
      <c r="CB629" s="190"/>
      <c r="CC629" s="190"/>
      <c r="CD629" s="190"/>
      <c r="CH629" s="190">
        <v>43888</v>
      </c>
      <c r="CR629" s="190">
        <v>43892</v>
      </c>
      <c r="CS629">
        <v>43886</v>
      </c>
      <c r="CT629" t="s">
        <v>973</v>
      </c>
      <c r="CU629" s="190">
        <v>43885</v>
      </c>
      <c r="CW629" s="190">
        <v>43885</v>
      </c>
      <c r="CX629" s="190">
        <v>43885</v>
      </c>
      <c r="DI629" t="str">
        <f t="shared" si="9"/>
        <v>Y</v>
      </c>
      <c r="DJ629" t="str">
        <f>_xlfn.IFNA(VLOOKUP(C629,'Order Lookup'!A:C,3,FALSE),"Other")</f>
        <v>ENPARTS</v>
      </c>
    </row>
    <row r="630" spans="1:114" x14ac:dyDescent="0.35">
      <c r="A630" t="s">
        <v>878</v>
      </c>
      <c r="B630">
        <v>1901876403</v>
      </c>
      <c r="C630" t="s">
        <v>854</v>
      </c>
      <c r="D630" t="s">
        <v>4365</v>
      </c>
      <c r="E630" t="s">
        <v>7247</v>
      </c>
      <c r="F630" t="s">
        <v>2224</v>
      </c>
      <c r="G630" s="190">
        <v>43885</v>
      </c>
      <c r="H630" s="190"/>
      <c r="M630" t="s">
        <v>309</v>
      </c>
      <c r="N630" t="s">
        <v>309</v>
      </c>
      <c r="Q630" s="190"/>
      <c r="R630" s="190"/>
      <c r="S630">
        <v>43896</v>
      </c>
      <c r="T630">
        <v>872.64</v>
      </c>
      <c r="U630">
        <v>872.64</v>
      </c>
      <c r="V630">
        <v>0.1</v>
      </c>
      <c r="W630">
        <v>0.1</v>
      </c>
      <c r="X630">
        <v>0.1</v>
      </c>
      <c r="Y630">
        <v>0</v>
      </c>
      <c r="AA630">
        <v>0</v>
      </c>
      <c r="AB630">
        <v>0</v>
      </c>
      <c r="AC630">
        <v>0</v>
      </c>
      <c r="AF630">
        <v>0</v>
      </c>
      <c r="AG630">
        <v>139.35</v>
      </c>
      <c r="AH630">
        <v>15.968999999999999</v>
      </c>
      <c r="AI630">
        <v>247.05</v>
      </c>
      <c r="AJ630">
        <v>28.311</v>
      </c>
      <c r="AK630">
        <v>0</v>
      </c>
      <c r="AR630" s="190"/>
      <c r="AS630" s="190"/>
      <c r="AT630" s="190"/>
      <c r="AU630" s="190"/>
      <c r="AW630" s="190"/>
      <c r="AX630" s="190"/>
      <c r="AY630" s="190"/>
      <c r="BB630" s="190"/>
      <c r="BC630" s="190"/>
      <c r="BD630" s="190"/>
      <c r="BG630" s="190"/>
      <c r="BH630" s="190"/>
      <c r="BI630" s="190"/>
      <c r="BJ630" s="190"/>
      <c r="BL630" s="190"/>
      <c r="BM630" s="190"/>
      <c r="BN630" s="190"/>
      <c r="BO630" s="190"/>
      <c r="BU630" t="s">
        <v>490</v>
      </c>
      <c r="BV630" s="190">
        <v>43885</v>
      </c>
      <c r="BX630" s="190">
        <v>43885</v>
      </c>
      <c r="BY630" s="190">
        <v>43885</v>
      </c>
      <c r="CA630" s="190"/>
      <c r="CB630" s="190"/>
      <c r="CC630" s="190"/>
      <c r="CD630" s="190"/>
      <c r="CH630" s="190">
        <v>43888</v>
      </c>
      <c r="CM630" s="190"/>
      <c r="CR630" s="190">
        <v>43892</v>
      </c>
      <c r="CS630">
        <v>43892</v>
      </c>
      <c r="CT630" t="s">
        <v>878</v>
      </c>
      <c r="CU630" s="190">
        <v>43885</v>
      </c>
      <c r="CW630" s="190">
        <v>43885</v>
      </c>
      <c r="CX630" s="190">
        <v>43885</v>
      </c>
      <c r="CZ630" s="190"/>
      <c r="DA630" s="190"/>
      <c r="DB630" s="190"/>
      <c r="DI630" t="str">
        <f t="shared" si="9"/>
        <v>Y</v>
      </c>
      <c r="DJ630" t="str">
        <f>_xlfn.IFNA(VLOOKUP(C630,'Order Lookup'!A:C,3,FALSE),"Other")</f>
        <v>ENPARTS</v>
      </c>
    </row>
    <row r="631" spans="1:114" x14ac:dyDescent="0.35">
      <c r="A631" t="s">
        <v>972</v>
      </c>
      <c r="B631">
        <v>1803978359</v>
      </c>
      <c r="C631" t="s">
        <v>854</v>
      </c>
      <c r="D631" t="s">
        <v>974</v>
      </c>
      <c r="E631" t="s">
        <v>5589</v>
      </c>
      <c r="F631" t="s">
        <v>2221</v>
      </c>
      <c r="G631" s="190">
        <v>43886</v>
      </c>
      <c r="H631" s="190"/>
      <c r="J631" t="s">
        <v>6737</v>
      </c>
      <c r="M631" t="s">
        <v>309</v>
      </c>
      <c r="N631" t="s">
        <v>309</v>
      </c>
      <c r="Q631" s="190"/>
      <c r="R631" s="190"/>
      <c r="T631">
        <v>1</v>
      </c>
      <c r="U631">
        <v>0</v>
      </c>
      <c r="V631">
        <v>0.02</v>
      </c>
      <c r="W631">
        <v>0.02</v>
      </c>
      <c r="X631">
        <v>0.02</v>
      </c>
      <c r="Y631">
        <v>0</v>
      </c>
      <c r="AA631">
        <v>0</v>
      </c>
      <c r="AB631">
        <v>0</v>
      </c>
      <c r="AC631">
        <v>0</v>
      </c>
      <c r="AF631">
        <v>0</v>
      </c>
      <c r="AG631">
        <v>-22</v>
      </c>
      <c r="AI631">
        <v>-62.67</v>
      </c>
      <c r="AK631">
        <v>0</v>
      </c>
      <c r="AR631" s="190"/>
      <c r="AS631" s="190"/>
      <c r="AT631" s="190"/>
      <c r="AU631" s="190"/>
      <c r="AW631" s="190"/>
      <c r="AX631" s="190"/>
      <c r="AY631" s="190"/>
      <c r="BB631" s="190"/>
      <c r="BC631" s="190"/>
      <c r="BD631" s="190"/>
      <c r="BF631" t="s">
        <v>973</v>
      </c>
      <c r="BG631" s="190">
        <v>43886</v>
      </c>
      <c r="BH631" s="190"/>
      <c r="BI631" s="190">
        <v>43886</v>
      </c>
      <c r="BJ631" s="190"/>
      <c r="BL631" s="190"/>
      <c r="BM631" s="190"/>
      <c r="BN631" s="190"/>
      <c r="BU631" t="s">
        <v>490</v>
      </c>
      <c r="BV631" s="190">
        <v>43887</v>
      </c>
      <c r="BX631" s="190">
        <v>43887</v>
      </c>
      <c r="BY631" s="190">
        <v>43887</v>
      </c>
      <c r="CA631" s="190"/>
      <c r="CB631" s="190"/>
      <c r="CC631" s="190"/>
      <c r="CD631" s="190"/>
      <c r="CH631" s="190">
        <v>43892</v>
      </c>
      <c r="CM631" s="190"/>
      <c r="CR631" s="190">
        <v>43896</v>
      </c>
      <c r="CS631" s="190">
        <v>43895</v>
      </c>
      <c r="CT631" t="s">
        <v>973</v>
      </c>
      <c r="CU631" s="190">
        <v>43886</v>
      </c>
      <c r="CW631" s="190">
        <v>43886</v>
      </c>
      <c r="CX631" s="190">
        <v>43886</v>
      </c>
      <c r="CZ631" s="190"/>
      <c r="DA631" s="190"/>
      <c r="DB631" s="190"/>
      <c r="DC631" s="190"/>
      <c r="DI631" t="str">
        <f t="shared" si="9"/>
        <v>Y</v>
      </c>
      <c r="DJ631" t="str">
        <f>_xlfn.IFNA(VLOOKUP(C631,'Order Lookup'!A:C,3,FALSE),"Other")</f>
        <v>ENPARTS</v>
      </c>
    </row>
    <row r="632" spans="1:114" x14ac:dyDescent="0.35">
      <c r="A632" t="s">
        <v>878</v>
      </c>
      <c r="B632">
        <v>2000396302</v>
      </c>
      <c r="C632" t="s">
        <v>855</v>
      </c>
      <c r="D632" t="s">
        <v>7248</v>
      </c>
      <c r="E632" t="s">
        <v>7249</v>
      </c>
      <c r="F632" t="s">
        <v>2221</v>
      </c>
      <c r="G632" s="190">
        <v>43888</v>
      </c>
      <c r="H632" s="190">
        <v>43920</v>
      </c>
      <c r="J632" t="s">
        <v>7249</v>
      </c>
      <c r="M632" t="s">
        <v>309</v>
      </c>
      <c r="N632" t="s">
        <v>309</v>
      </c>
      <c r="Q632" s="190">
        <v>43888</v>
      </c>
      <c r="R632" s="190">
        <v>43889</v>
      </c>
      <c r="T632">
        <v>9418.18</v>
      </c>
      <c r="U632">
        <v>0</v>
      </c>
      <c r="V632">
        <v>2.08</v>
      </c>
      <c r="W632">
        <v>4.1399999999999997</v>
      </c>
      <c r="X632">
        <v>4.1399999999999997</v>
      </c>
      <c r="Y632">
        <v>0</v>
      </c>
      <c r="AA632">
        <v>0</v>
      </c>
      <c r="AB632">
        <v>0</v>
      </c>
      <c r="AC632">
        <v>0</v>
      </c>
      <c r="AF632">
        <v>0</v>
      </c>
      <c r="AG632">
        <v>1891.71</v>
      </c>
      <c r="AH632">
        <v>20.085999999999999</v>
      </c>
      <c r="AI632">
        <v>0</v>
      </c>
      <c r="AK632">
        <v>0</v>
      </c>
      <c r="BU632" t="s">
        <v>490</v>
      </c>
      <c r="BV632" s="190">
        <v>43892</v>
      </c>
      <c r="BX632" s="190">
        <v>43892</v>
      </c>
      <c r="BY632" s="190">
        <v>43892</v>
      </c>
      <c r="CA632" s="190"/>
      <c r="CB632" s="190"/>
      <c r="CC632" s="190"/>
      <c r="CD632" s="190"/>
      <c r="CH632" s="190">
        <v>43895</v>
      </c>
      <c r="CR632" s="190">
        <v>43920</v>
      </c>
      <c r="CT632" t="s">
        <v>878</v>
      </c>
      <c r="CU632" s="190">
        <v>43889</v>
      </c>
      <c r="CW632" s="190">
        <v>43889</v>
      </c>
      <c r="CX632" s="190">
        <v>43889</v>
      </c>
      <c r="DI632" t="str">
        <f t="shared" si="9"/>
        <v>Y</v>
      </c>
      <c r="DJ632" t="str">
        <f>_xlfn.IFNA(VLOOKUP(C632,'Order Lookup'!A:C,3,FALSE),"Other")</f>
        <v>ORDER</v>
      </c>
    </row>
    <row r="633" spans="1:114" x14ac:dyDescent="0.35">
      <c r="A633" t="s">
        <v>978</v>
      </c>
      <c r="B633">
        <v>2000450701</v>
      </c>
      <c r="C633" t="s">
        <v>854</v>
      </c>
      <c r="D633" t="s">
        <v>1048</v>
      </c>
      <c r="E633" t="s">
        <v>7250</v>
      </c>
      <c r="F633" t="s">
        <v>2221</v>
      </c>
      <c r="G633" s="190">
        <v>43896</v>
      </c>
      <c r="H633" s="190"/>
      <c r="M633" t="s">
        <v>309</v>
      </c>
      <c r="N633" t="s">
        <v>309</v>
      </c>
      <c r="T633">
        <v>3964.26</v>
      </c>
      <c r="U633">
        <v>3964.26</v>
      </c>
      <c r="V633">
        <v>0.11</v>
      </c>
      <c r="W633">
        <v>0.11</v>
      </c>
      <c r="X633">
        <v>0.11</v>
      </c>
      <c r="Y633">
        <v>0</v>
      </c>
      <c r="AA633">
        <v>0</v>
      </c>
      <c r="AB633">
        <v>0</v>
      </c>
      <c r="AC633">
        <v>0</v>
      </c>
      <c r="AF633">
        <v>0</v>
      </c>
      <c r="AG633">
        <v>471.56</v>
      </c>
      <c r="AH633">
        <v>11.895</v>
      </c>
      <c r="AI633">
        <v>625.70000000000005</v>
      </c>
      <c r="AJ633">
        <v>15.784000000000001</v>
      </c>
      <c r="AK633">
        <v>0</v>
      </c>
      <c r="BU633" t="s">
        <v>490</v>
      </c>
      <c r="BV633" s="190">
        <v>43896</v>
      </c>
      <c r="BX633" s="190">
        <v>43896</v>
      </c>
      <c r="BY633" s="190">
        <v>43896</v>
      </c>
      <c r="CH633">
        <v>43901</v>
      </c>
      <c r="CR633" s="190">
        <v>43907</v>
      </c>
      <c r="CS633" s="190">
        <v>43906</v>
      </c>
      <c r="CT633" t="s">
        <v>985</v>
      </c>
      <c r="CU633" s="190">
        <v>43896</v>
      </c>
      <c r="CW633" s="190">
        <v>43896</v>
      </c>
      <c r="CX633" s="190">
        <v>43896</v>
      </c>
      <c r="DI633" t="str">
        <f t="shared" si="9"/>
        <v>Y</v>
      </c>
      <c r="DJ633" t="str">
        <f>_xlfn.IFNA(VLOOKUP(C633,'Order Lookup'!A:C,3,FALSE),"Other")</f>
        <v>ENPARTS</v>
      </c>
    </row>
    <row r="634" spans="1:114" x14ac:dyDescent="0.35">
      <c r="A634" t="s">
        <v>878</v>
      </c>
      <c r="B634">
        <v>2000497301</v>
      </c>
      <c r="C634" t="s">
        <v>5914</v>
      </c>
      <c r="D634" t="s">
        <v>1032</v>
      </c>
      <c r="E634" t="s">
        <v>7251</v>
      </c>
      <c r="F634" t="s">
        <v>2221</v>
      </c>
      <c r="G634" s="190">
        <v>43900</v>
      </c>
      <c r="H634" s="190"/>
      <c r="J634" t="s">
        <v>7252</v>
      </c>
      <c r="M634" t="s">
        <v>309</v>
      </c>
      <c r="N634" t="s">
        <v>309</v>
      </c>
      <c r="T634">
        <v>26017.52</v>
      </c>
      <c r="U634">
        <v>26017.52</v>
      </c>
      <c r="V634">
        <v>7.57</v>
      </c>
      <c r="W634">
        <v>7.53</v>
      </c>
      <c r="X634">
        <v>7.53</v>
      </c>
      <c r="Y634">
        <v>0</v>
      </c>
      <c r="AA634">
        <v>0</v>
      </c>
      <c r="AB634">
        <v>0</v>
      </c>
      <c r="AC634">
        <v>0</v>
      </c>
      <c r="AF634">
        <v>0</v>
      </c>
      <c r="AG634">
        <v>7527.52</v>
      </c>
      <c r="AH634">
        <v>28.933</v>
      </c>
      <c r="AI634">
        <v>7386.8</v>
      </c>
      <c r="AJ634">
        <v>28.391999999999999</v>
      </c>
      <c r="AK634">
        <v>0</v>
      </c>
      <c r="AR634" s="190"/>
      <c r="AS634" s="190"/>
      <c r="AT634" s="190"/>
      <c r="AU634" s="190"/>
      <c r="AY634" s="190"/>
      <c r="BD634" s="190"/>
      <c r="BG634" s="190"/>
      <c r="BH634" s="190"/>
      <c r="BI634" s="190"/>
      <c r="BL634" s="190"/>
      <c r="BM634" s="190"/>
      <c r="BN634" s="190"/>
      <c r="BU634" t="s">
        <v>490</v>
      </c>
      <c r="BV634" s="190">
        <v>43903</v>
      </c>
      <c r="BX634" s="190">
        <v>43903</v>
      </c>
      <c r="BY634">
        <v>43903</v>
      </c>
      <c r="CA634" s="190"/>
      <c r="CB634" s="190"/>
      <c r="CC634" s="190"/>
      <c r="CD634" s="190"/>
      <c r="CH634">
        <v>43908</v>
      </c>
      <c r="CR634">
        <v>43917</v>
      </c>
      <c r="CS634">
        <v>43917</v>
      </c>
      <c r="CT634" t="s">
        <v>878</v>
      </c>
      <c r="CU634" s="190">
        <v>43902</v>
      </c>
      <c r="CW634" s="190">
        <v>43902</v>
      </c>
      <c r="CX634" s="190">
        <v>43902</v>
      </c>
      <c r="CZ634" s="190"/>
      <c r="DA634" s="190"/>
      <c r="DB634" s="190"/>
      <c r="DC634" s="190"/>
      <c r="DI634" t="str">
        <f t="shared" ref="DI634:DI697" si="10">IF(CX634&gt;CW634,"N","Y")</f>
        <v>Y</v>
      </c>
      <c r="DJ634" t="str">
        <f>_xlfn.IFNA(VLOOKUP(C634,'Order Lookup'!A:C,3,FALSE),"Other")</f>
        <v>Other</v>
      </c>
    </row>
    <row r="635" spans="1:114" x14ac:dyDescent="0.35">
      <c r="A635" t="s">
        <v>5918</v>
      </c>
      <c r="B635">
        <v>2000568001</v>
      </c>
      <c r="C635" t="s">
        <v>854</v>
      </c>
      <c r="D635" t="s">
        <v>1049</v>
      </c>
      <c r="E635" t="s">
        <v>7253</v>
      </c>
      <c r="F635" t="s">
        <v>2221</v>
      </c>
      <c r="G635" s="190">
        <v>43909</v>
      </c>
      <c r="H635" s="190">
        <v>43924</v>
      </c>
      <c r="M635" t="s">
        <v>309</v>
      </c>
      <c r="N635" t="s">
        <v>309</v>
      </c>
      <c r="T635">
        <v>2059</v>
      </c>
      <c r="U635">
        <v>0</v>
      </c>
      <c r="V635">
        <v>0.25</v>
      </c>
      <c r="W635">
        <v>0.25</v>
      </c>
      <c r="X635">
        <v>0.25</v>
      </c>
      <c r="Y635">
        <v>0</v>
      </c>
      <c r="AA635">
        <v>0</v>
      </c>
      <c r="AB635">
        <v>0</v>
      </c>
      <c r="AC635">
        <v>0</v>
      </c>
      <c r="AF635">
        <v>0</v>
      </c>
      <c r="AG635">
        <v>309</v>
      </c>
      <c r="AH635">
        <v>15.007</v>
      </c>
      <c r="AI635">
        <v>0</v>
      </c>
      <c r="AK635">
        <v>0</v>
      </c>
      <c r="BG635" s="190"/>
      <c r="BH635" s="190"/>
      <c r="BI635" s="190"/>
      <c r="BJ635" s="190"/>
      <c r="BV635" s="190"/>
      <c r="BX635" s="190"/>
      <c r="BY635" s="190">
        <v>43910</v>
      </c>
      <c r="CH635" s="190">
        <v>43915</v>
      </c>
      <c r="CR635" s="190">
        <v>43924</v>
      </c>
      <c r="CS635" s="190"/>
      <c r="CT635" t="s">
        <v>5918</v>
      </c>
      <c r="CU635" s="190">
        <v>43909</v>
      </c>
      <c r="CW635" s="190">
        <v>43909</v>
      </c>
      <c r="CX635" s="190">
        <v>43909</v>
      </c>
      <c r="DI635" t="str">
        <f t="shared" si="10"/>
        <v>Y</v>
      </c>
      <c r="DJ635" t="str">
        <f>_xlfn.IFNA(VLOOKUP(C635,'Order Lookup'!A:C,3,FALSE),"Other")</f>
        <v>ENPARTS</v>
      </c>
    </row>
    <row r="636" spans="1:114" x14ac:dyDescent="0.35">
      <c r="A636" t="s">
        <v>972</v>
      </c>
      <c r="B636">
        <v>1803978363</v>
      </c>
      <c r="C636" t="s">
        <v>859</v>
      </c>
      <c r="D636" t="s">
        <v>974</v>
      </c>
      <c r="E636" t="s">
        <v>5589</v>
      </c>
      <c r="F636" t="s">
        <v>2221</v>
      </c>
      <c r="G636" s="190">
        <v>43910</v>
      </c>
      <c r="J636" t="s">
        <v>6737</v>
      </c>
      <c r="M636" t="s">
        <v>309</v>
      </c>
      <c r="N636" t="s">
        <v>309</v>
      </c>
      <c r="P636" t="s">
        <v>2226</v>
      </c>
      <c r="T636">
        <v>0</v>
      </c>
      <c r="U636">
        <v>0</v>
      </c>
      <c r="V636">
        <v>0</v>
      </c>
      <c r="W636">
        <v>0.14000000000000001</v>
      </c>
      <c r="X636">
        <v>0.14000000000000001</v>
      </c>
      <c r="Y636">
        <v>0</v>
      </c>
      <c r="AA636">
        <v>0</v>
      </c>
      <c r="AB636">
        <v>0</v>
      </c>
      <c r="AC636">
        <v>0</v>
      </c>
      <c r="AF636">
        <v>0</v>
      </c>
      <c r="AG636">
        <v>0</v>
      </c>
      <c r="AI636">
        <v>-5.62</v>
      </c>
      <c r="AK636">
        <v>0</v>
      </c>
      <c r="BF636" t="s">
        <v>972</v>
      </c>
      <c r="BG636" s="190">
        <v>43913</v>
      </c>
      <c r="BH636" s="190"/>
      <c r="BI636" s="190">
        <v>43913</v>
      </c>
      <c r="BJ636" s="190"/>
      <c r="BL636" s="190"/>
      <c r="BM636" s="190"/>
      <c r="BN636" s="190"/>
      <c r="BO636" s="190"/>
      <c r="BU636" t="s">
        <v>490</v>
      </c>
      <c r="BV636" s="190">
        <v>43913</v>
      </c>
      <c r="BX636" s="190">
        <v>43913</v>
      </c>
      <c r="BY636" s="190">
        <v>43913</v>
      </c>
      <c r="CH636" s="190">
        <v>43916</v>
      </c>
      <c r="CR636" s="190">
        <v>43944</v>
      </c>
      <c r="CS636">
        <v>43914</v>
      </c>
      <c r="CT636" t="s">
        <v>973</v>
      </c>
      <c r="CU636" s="190">
        <v>43913</v>
      </c>
      <c r="CW636" s="190">
        <v>43913</v>
      </c>
      <c r="CX636" s="190">
        <v>43913</v>
      </c>
      <c r="DI636" t="str">
        <f t="shared" si="10"/>
        <v>Y</v>
      </c>
      <c r="DJ636" t="str">
        <f>_xlfn.IFNA(VLOOKUP(C636,'Order Lookup'!A:C,3,FALSE),"Other")</f>
        <v>Other</v>
      </c>
    </row>
    <row r="637" spans="1:114" x14ac:dyDescent="0.35">
      <c r="A637" t="s">
        <v>857</v>
      </c>
      <c r="B637">
        <v>1901466502</v>
      </c>
      <c r="C637" t="s">
        <v>895</v>
      </c>
      <c r="D637" t="s">
        <v>1041</v>
      </c>
      <c r="E637" t="s">
        <v>7254</v>
      </c>
      <c r="F637" t="s">
        <v>2221</v>
      </c>
      <c r="G637" s="190">
        <v>43893</v>
      </c>
      <c r="H637" s="190">
        <v>43899</v>
      </c>
      <c r="J637" t="s">
        <v>7255</v>
      </c>
      <c r="K637" t="s">
        <v>132</v>
      </c>
      <c r="L637" t="s">
        <v>270</v>
      </c>
      <c r="M637" t="s">
        <v>338</v>
      </c>
      <c r="N637" t="s">
        <v>309</v>
      </c>
      <c r="O637" t="s">
        <v>5746</v>
      </c>
      <c r="Q637">
        <v>43893</v>
      </c>
      <c r="R637">
        <v>43894</v>
      </c>
      <c r="S637" s="190"/>
      <c r="T637">
        <v>1676.67</v>
      </c>
      <c r="U637">
        <v>1676.67</v>
      </c>
      <c r="V637">
        <v>0.25</v>
      </c>
      <c r="W637">
        <v>0.23</v>
      </c>
      <c r="X637">
        <v>0.23</v>
      </c>
      <c r="Y637">
        <v>0</v>
      </c>
      <c r="AA637">
        <v>0</v>
      </c>
      <c r="AB637">
        <v>0</v>
      </c>
      <c r="AC637">
        <v>0</v>
      </c>
      <c r="AF637">
        <v>0</v>
      </c>
      <c r="AG637">
        <v>89.78</v>
      </c>
      <c r="AH637">
        <v>5.3550000000000004</v>
      </c>
      <c r="AI637">
        <v>120.38</v>
      </c>
      <c r="AJ637">
        <v>7.18</v>
      </c>
      <c r="AK637">
        <v>0</v>
      </c>
      <c r="AQ637" t="s">
        <v>5805</v>
      </c>
      <c r="AV637" t="s">
        <v>1891</v>
      </c>
      <c r="BG637" s="190"/>
      <c r="BH637" s="190"/>
      <c r="BI637" s="190"/>
      <c r="BJ637" s="190"/>
      <c r="BU637" t="s">
        <v>490</v>
      </c>
      <c r="BV637" s="190">
        <v>43894</v>
      </c>
      <c r="BX637" s="190">
        <v>43894</v>
      </c>
      <c r="BY637" s="190">
        <v>43894</v>
      </c>
      <c r="CH637" s="190"/>
      <c r="CJ637" t="s">
        <v>2243</v>
      </c>
      <c r="CR637" s="190">
        <v>43901</v>
      </c>
      <c r="CS637" s="190">
        <v>43902</v>
      </c>
      <c r="CT637" t="s">
        <v>857</v>
      </c>
      <c r="CU637" s="190">
        <v>43893</v>
      </c>
      <c r="CW637" s="190">
        <v>43893</v>
      </c>
      <c r="CX637" s="190">
        <v>43893</v>
      </c>
      <c r="DI637" t="str">
        <f t="shared" si="10"/>
        <v>Y</v>
      </c>
      <c r="DJ637" t="str">
        <f>_xlfn.IFNA(VLOOKUP(C637,'Order Lookup'!A:C,3,FALSE),"Other")</f>
        <v>ORDER</v>
      </c>
    </row>
    <row r="638" spans="1:114" x14ac:dyDescent="0.35">
      <c r="A638" t="s">
        <v>857</v>
      </c>
      <c r="B638">
        <v>1901466503</v>
      </c>
      <c r="C638" t="s">
        <v>859</v>
      </c>
      <c r="D638" t="s">
        <v>1041</v>
      </c>
      <c r="E638" t="s">
        <v>7254</v>
      </c>
      <c r="F638" t="s">
        <v>2221</v>
      </c>
      <c r="G638" s="190">
        <v>43893</v>
      </c>
      <c r="H638" s="190">
        <v>43899</v>
      </c>
      <c r="J638" t="s">
        <v>7255</v>
      </c>
      <c r="K638" t="s">
        <v>132</v>
      </c>
      <c r="L638" t="s">
        <v>270</v>
      </c>
      <c r="M638" t="s">
        <v>338</v>
      </c>
      <c r="N638" t="s">
        <v>309</v>
      </c>
      <c r="O638" t="s">
        <v>5746</v>
      </c>
      <c r="Q638" s="190"/>
      <c r="R638" s="190"/>
      <c r="T638">
        <v>0</v>
      </c>
      <c r="U638">
        <v>0</v>
      </c>
      <c r="V638">
        <v>0.14000000000000001</v>
      </c>
      <c r="W638">
        <v>7.0000000000000007E-2</v>
      </c>
      <c r="X638">
        <v>7.0000000000000007E-2</v>
      </c>
      <c r="Y638">
        <v>0</v>
      </c>
      <c r="AA638">
        <v>0</v>
      </c>
      <c r="AB638">
        <v>0</v>
      </c>
      <c r="AC638">
        <v>0</v>
      </c>
      <c r="AF638">
        <v>0</v>
      </c>
      <c r="AG638">
        <v>-358.8</v>
      </c>
      <c r="AI638">
        <v>-96.35</v>
      </c>
      <c r="AK638">
        <v>0</v>
      </c>
      <c r="AQ638" t="s">
        <v>5805</v>
      </c>
      <c r="AV638" t="s">
        <v>1891</v>
      </c>
      <c r="BG638" s="190"/>
      <c r="BH638" s="190"/>
      <c r="BI638" s="190"/>
      <c r="BJ638" s="190"/>
      <c r="BU638" t="s">
        <v>490</v>
      </c>
      <c r="BV638" s="190">
        <v>43894</v>
      </c>
      <c r="BX638" s="190">
        <v>43894</v>
      </c>
      <c r="BY638" s="190">
        <v>43894</v>
      </c>
      <c r="CH638" s="190"/>
      <c r="CJ638" t="s">
        <v>2243</v>
      </c>
      <c r="CR638" s="190">
        <v>43901</v>
      </c>
      <c r="CS638">
        <v>43902</v>
      </c>
      <c r="CT638" t="s">
        <v>857</v>
      </c>
      <c r="CU638" s="190">
        <v>43893</v>
      </c>
      <c r="CW638" s="190">
        <v>43893</v>
      </c>
      <c r="CX638" s="190">
        <v>43893</v>
      </c>
      <c r="DI638" t="str">
        <f t="shared" si="10"/>
        <v>Y</v>
      </c>
      <c r="DJ638" t="str">
        <f>_xlfn.IFNA(VLOOKUP(C638,'Order Lookup'!A:C,3,FALSE),"Other")</f>
        <v>Other</v>
      </c>
    </row>
    <row r="639" spans="1:114" x14ac:dyDescent="0.35">
      <c r="A639" t="s">
        <v>7230</v>
      </c>
      <c r="B639">
        <v>1902630101</v>
      </c>
      <c r="C639" t="s">
        <v>855</v>
      </c>
      <c r="D639" t="s">
        <v>1018</v>
      </c>
      <c r="E639" t="s">
        <v>7256</v>
      </c>
      <c r="F639" t="s">
        <v>2073</v>
      </c>
      <c r="G639" s="190">
        <v>43830</v>
      </c>
      <c r="H639">
        <v>43955</v>
      </c>
      <c r="L639" t="s">
        <v>309</v>
      </c>
      <c r="M639" t="s">
        <v>343</v>
      </c>
      <c r="N639" t="s">
        <v>309</v>
      </c>
      <c r="O639" t="s">
        <v>5044</v>
      </c>
      <c r="P639" t="s">
        <v>2226</v>
      </c>
      <c r="Q639">
        <v>43850</v>
      </c>
      <c r="R639">
        <v>43850</v>
      </c>
      <c r="T639">
        <v>173208.53</v>
      </c>
      <c r="U639">
        <v>0</v>
      </c>
      <c r="V639">
        <v>47.07</v>
      </c>
      <c r="W639">
        <v>0</v>
      </c>
      <c r="X639">
        <v>0</v>
      </c>
      <c r="Y639">
        <v>290.58</v>
      </c>
      <c r="AA639">
        <v>250.5</v>
      </c>
      <c r="AB639">
        <v>1</v>
      </c>
      <c r="AC639">
        <v>251.5</v>
      </c>
      <c r="AD639">
        <v>67127.05</v>
      </c>
      <c r="AE639">
        <v>31965</v>
      </c>
      <c r="AF639">
        <v>0</v>
      </c>
      <c r="AG639">
        <v>46772.53</v>
      </c>
      <c r="AH639">
        <v>27.004000000000001</v>
      </c>
      <c r="AI639">
        <v>0</v>
      </c>
      <c r="AK639">
        <v>25.5</v>
      </c>
      <c r="AQ639" t="s">
        <v>951</v>
      </c>
      <c r="AR639">
        <v>43850</v>
      </c>
      <c r="AS639">
        <v>43850</v>
      </c>
      <c r="AT639">
        <v>43866</v>
      </c>
      <c r="AU639">
        <v>43860</v>
      </c>
      <c r="AV639" t="s">
        <v>756</v>
      </c>
      <c r="AW639">
        <v>43865</v>
      </c>
      <c r="AX639">
        <v>43865</v>
      </c>
      <c r="AY639">
        <v>43865</v>
      </c>
      <c r="AZ639">
        <v>43859</v>
      </c>
      <c r="BA639" t="s">
        <v>6658</v>
      </c>
      <c r="BB639">
        <v>43865</v>
      </c>
      <c r="BC639">
        <v>43865</v>
      </c>
      <c r="BD639">
        <v>43865</v>
      </c>
      <c r="BF639" t="s">
        <v>6739</v>
      </c>
      <c r="BG639">
        <v>43955</v>
      </c>
      <c r="BI639">
        <v>43959</v>
      </c>
      <c r="BJ639">
        <v>43882</v>
      </c>
      <c r="BK639" t="s">
        <v>2030</v>
      </c>
      <c r="BL639">
        <v>43899</v>
      </c>
      <c r="BN639">
        <v>43906</v>
      </c>
      <c r="BU639" t="s">
        <v>490</v>
      </c>
      <c r="BV639" s="190">
        <v>43934</v>
      </c>
      <c r="BX639" s="190">
        <v>43934</v>
      </c>
      <c r="BY639" s="190"/>
      <c r="CJ639" t="s">
        <v>951</v>
      </c>
      <c r="CR639" s="190">
        <v>43957</v>
      </c>
      <c r="CT639" t="s">
        <v>2030</v>
      </c>
      <c r="CU639" s="190">
        <v>43931</v>
      </c>
      <c r="CW639" s="190">
        <v>43931</v>
      </c>
      <c r="CX639" s="190">
        <v>43917</v>
      </c>
      <c r="DI639" t="str">
        <f t="shared" si="10"/>
        <v>Y</v>
      </c>
      <c r="DJ639" t="str">
        <f>_xlfn.IFNA(VLOOKUP(C639,'Order Lookup'!A:C,3,FALSE),"Other")</f>
        <v>ORDER</v>
      </c>
    </row>
    <row r="640" spans="1:114" x14ac:dyDescent="0.35">
      <c r="A640" t="s">
        <v>2296</v>
      </c>
      <c r="B640">
        <v>2000060501</v>
      </c>
      <c r="C640" t="s">
        <v>855</v>
      </c>
      <c r="D640" t="s">
        <v>1063</v>
      </c>
      <c r="E640" t="s">
        <v>7257</v>
      </c>
      <c r="F640" t="s">
        <v>2221</v>
      </c>
      <c r="G640" s="190">
        <v>43843</v>
      </c>
      <c r="H640" s="190">
        <v>43938</v>
      </c>
      <c r="K640" t="s">
        <v>132</v>
      </c>
      <c r="L640" t="s">
        <v>309</v>
      </c>
      <c r="M640" t="s">
        <v>35</v>
      </c>
      <c r="N640" t="s">
        <v>343</v>
      </c>
      <c r="O640" t="s">
        <v>5044</v>
      </c>
      <c r="Q640" s="190">
        <v>43847</v>
      </c>
      <c r="R640" s="190">
        <v>43847</v>
      </c>
      <c r="T640">
        <v>107879.47</v>
      </c>
      <c r="U640">
        <v>0</v>
      </c>
      <c r="V640">
        <v>28.28</v>
      </c>
      <c r="W640">
        <v>30.15</v>
      </c>
      <c r="X640">
        <v>30.15</v>
      </c>
      <c r="Y640">
        <v>169.07</v>
      </c>
      <c r="AA640">
        <v>195.75</v>
      </c>
      <c r="AB640">
        <v>0</v>
      </c>
      <c r="AC640">
        <v>195.75</v>
      </c>
      <c r="AD640">
        <v>39055.08</v>
      </c>
      <c r="AE640">
        <v>18597.66</v>
      </c>
      <c r="AF640">
        <v>0</v>
      </c>
      <c r="AG640">
        <v>28852.799999999999</v>
      </c>
      <c r="AH640">
        <v>26.745000000000001</v>
      </c>
      <c r="AI640">
        <v>0</v>
      </c>
      <c r="AK640">
        <v>14.1</v>
      </c>
      <c r="AQ640" t="s">
        <v>756</v>
      </c>
      <c r="AR640">
        <v>43873</v>
      </c>
      <c r="AS640">
        <v>43873</v>
      </c>
      <c r="AT640">
        <v>43875</v>
      </c>
      <c r="AU640">
        <v>43875</v>
      </c>
      <c r="AV640" t="s">
        <v>955</v>
      </c>
      <c r="AW640">
        <v>43875</v>
      </c>
      <c r="AX640">
        <v>43875</v>
      </c>
      <c r="AY640">
        <v>43875</v>
      </c>
      <c r="AZ640">
        <v>43880</v>
      </c>
      <c r="BA640" t="s">
        <v>1603</v>
      </c>
      <c r="BB640">
        <v>43882</v>
      </c>
      <c r="BC640">
        <v>43882</v>
      </c>
      <c r="BD640">
        <v>43882</v>
      </c>
      <c r="BE640">
        <v>43882</v>
      </c>
      <c r="BF640" t="s">
        <v>7258</v>
      </c>
      <c r="BG640" s="190">
        <v>43880</v>
      </c>
      <c r="BH640" s="190">
        <v>43881</v>
      </c>
      <c r="BI640" s="190">
        <v>43894</v>
      </c>
      <c r="BJ640" s="190">
        <v>43895</v>
      </c>
      <c r="BK640" t="s">
        <v>931</v>
      </c>
      <c r="BL640" s="190">
        <v>43895</v>
      </c>
      <c r="BM640" s="190">
        <v>43895</v>
      </c>
      <c r="BN640" s="190">
        <v>43900</v>
      </c>
      <c r="BO640" s="190">
        <v>43903</v>
      </c>
      <c r="BU640" t="s">
        <v>490</v>
      </c>
      <c r="BV640">
        <v>43907</v>
      </c>
      <c r="BX640" s="190">
        <v>43907</v>
      </c>
      <c r="BY640" s="190">
        <v>43907</v>
      </c>
      <c r="BZ640" t="s">
        <v>7259</v>
      </c>
      <c r="CA640" s="190">
        <v>43902</v>
      </c>
      <c r="CB640" s="190">
        <v>43901</v>
      </c>
      <c r="CC640" s="190">
        <v>43902</v>
      </c>
      <c r="CD640" s="190">
        <v>43906</v>
      </c>
      <c r="CH640" s="190">
        <v>43910</v>
      </c>
      <c r="CJ640" t="s">
        <v>956</v>
      </c>
      <c r="CR640" s="190">
        <v>43935</v>
      </c>
      <c r="CS640" s="190"/>
      <c r="CT640" t="s">
        <v>931</v>
      </c>
      <c r="CU640" s="190">
        <v>43906</v>
      </c>
      <c r="CW640" s="190">
        <v>43906</v>
      </c>
      <c r="CX640" s="190">
        <v>43906</v>
      </c>
      <c r="CY640" t="s">
        <v>6748</v>
      </c>
      <c r="CZ640">
        <v>43850</v>
      </c>
      <c r="DA640">
        <v>43850</v>
      </c>
      <c r="DB640">
        <v>43858</v>
      </c>
      <c r="DC640">
        <v>43858</v>
      </c>
      <c r="DI640" t="str">
        <f t="shared" si="10"/>
        <v>Y</v>
      </c>
      <c r="DJ640" t="str">
        <f>_xlfn.IFNA(VLOOKUP(C640,'Order Lookup'!A:C,3,FALSE),"Other")</f>
        <v>ORDER</v>
      </c>
    </row>
    <row r="641" spans="1:114" x14ac:dyDescent="0.35">
      <c r="A641" t="s">
        <v>1111</v>
      </c>
      <c r="B641">
        <v>2000357901</v>
      </c>
      <c r="C641" t="s">
        <v>855</v>
      </c>
      <c r="D641" t="s">
        <v>2062</v>
      </c>
      <c r="E641" t="s">
        <v>7260</v>
      </c>
      <c r="F641" t="s">
        <v>2221</v>
      </c>
      <c r="G641" s="190">
        <v>43880</v>
      </c>
      <c r="H641">
        <v>43942</v>
      </c>
      <c r="J641">
        <v>6120</v>
      </c>
      <c r="K641" t="s">
        <v>132</v>
      </c>
      <c r="L641" t="s">
        <v>270</v>
      </c>
      <c r="M641" t="s">
        <v>35</v>
      </c>
      <c r="N641" t="s">
        <v>343</v>
      </c>
      <c r="O641" t="s">
        <v>5044</v>
      </c>
      <c r="Q641">
        <v>43899</v>
      </c>
      <c r="R641">
        <v>43900</v>
      </c>
      <c r="T641">
        <v>30687.71</v>
      </c>
      <c r="U641">
        <v>0</v>
      </c>
      <c r="V641">
        <v>5.01</v>
      </c>
      <c r="W641">
        <v>6.3</v>
      </c>
      <c r="X641">
        <v>6.3</v>
      </c>
      <c r="Y641">
        <v>81.760000000000005</v>
      </c>
      <c r="AA641">
        <v>95.5</v>
      </c>
      <c r="AB641">
        <v>33.25</v>
      </c>
      <c r="AC641">
        <v>128.75</v>
      </c>
      <c r="AD641">
        <v>18885.189999999999</v>
      </c>
      <c r="AE641">
        <v>8992.9500000000007</v>
      </c>
      <c r="AF641">
        <v>0</v>
      </c>
      <c r="AG641">
        <v>9960.1200000000008</v>
      </c>
      <c r="AH641">
        <v>32.456000000000003</v>
      </c>
      <c r="AI641">
        <v>0</v>
      </c>
      <c r="AK641">
        <v>11.8</v>
      </c>
      <c r="AQ641" t="s">
        <v>5798</v>
      </c>
      <c r="AR641">
        <v>43892</v>
      </c>
      <c r="AT641">
        <v>43894</v>
      </c>
      <c r="AU641">
        <v>43894</v>
      </c>
      <c r="AV641" t="s">
        <v>5840</v>
      </c>
      <c r="AW641">
        <v>43893</v>
      </c>
      <c r="AY641">
        <v>43893</v>
      </c>
      <c r="AZ641">
        <v>43893</v>
      </c>
      <c r="BA641" t="s">
        <v>5716</v>
      </c>
      <c r="BB641">
        <v>43901</v>
      </c>
      <c r="BC641">
        <v>43901</v>
      </c>
      <c r="BD641">
        <v>43901</v>
      </c>
      <c r="BE641">
        <v>43901</v>
      </c>
      <c r="BF641" t="s">
        <v>7261</v>
      </c>
      <c r="BG641">
        <v>43895</v>
      </c>
      <c r="BI641">
        <v>43907</v>
      </c>
      <c r="BK641" t="s">
        <v>5910</v>
      </c>
      <c r="BL641">
        <v>43907</v>
      </c>
      <c r="BM641">
        <v>43907</v>
      </c>
      <c r="BN641">
        <v>43910</v>
      </c>
      <c r="BU641" t="s">
        <v>490</v>
      </c>
      <c r="BV641" s="190">
        <v>43917</v>
      </c>
      <c r="BX641" s="190">
        <v>43917</v>
      </c>
      <c r="BY641" s="190">
        <v>43917</v>
      </c>
      <c r="BZ641" t="s">
        <v>7261</v>
      </c>
      <c r="CA641">
        <v>43914</v>
      </c>
      <c r="CC641">
        <v>43914</v>
      </c>
      <c r="CH641" s="190">
        <v>43922</v>
      </c>
      <c r="CJ641" t="s">
        <v>5840</v>
      </c>
      <c r="CR641" s="190">
        <v>43942</v>
      </c>
      <c r="CT641" t="s">
        <v>5910</v>
      </c>
      <c r="CU641" s="190">
        <v>43916</v>
      </c>
      <c r="CW641" s="190">
        <v>43916</v>
      </c>
      <c r="CX641" s="190">
        <v>43916</v>
      </c>
      <c r="CY641" t="s">
        <v>876</v>
      </c>
      <c r="CZ641">
        <v>43888</v>
      </c>
      <c r="DB641">
        <v>43889</v>
      </c>
      <c r="DC641">
        <v>43889</v>
      </c>
      <c r="DI641" t="str">
        <f t="shared" si="10"/>
        <v>Y</v>
      </c>
      <c r="DJ641" t="str">
        <f>_xlfn.IFNA(VLOOKUP(C641,'Order Lookup'!A:C,3,FALSE),"Other")</f>
        <v>ORDER</v>
      </c>
    </row>
    <row r="642" spans="1:114" x14ac:dyDescent="0.35">
      <c r="A642" t="s">
        <v>2297</v>
      </c>
      <c r="B642">
        <v>2000020801</v>
      </c>
      <c r="C642" t="s">
        <v>855</v>
      </c>
      <c r="D642" t="s">
        <v>1384</v>
      </c>
      <c r="E642" t="s">
        <v>7262</v>
      </c>
      <c r="F642" t="s">
        <v>2073</v>
      </c>
      <c r="G642" s="190">
        <v>43879</v>
      </c>
      <c r="H642" s="190">
        <v>43962</v>
      </c>
      <c r="K642" t="s">
        <v>35</v>
      </c>
      <c r="L642" t="s">
        <v>361</v>
      </c>
      <c r="M642" t="s">
        <v>35</v>
      </c>
      <c r="N642" t="s">
        <v>343</v>
      </c>
      <c r="O642" t="s">
        <v>5053</v>
      </c>
      <c r="Q642" s="190">
        <v>43915</v>
      </c>
      <c r="R642" s="190">
        <v>43916</v>
      </c>
      <c r="T642">
        <v>40203.57</v>
      </c>
      <c r="U642">
        <v>0</v>
      </c>
      <c r="V642">
        <v>11.2</v>
      </c>
      <c r="W642">
        <v>0</v>
      </c>
      <c r="X642">
        <v>0</v>
      </c>
      <c r="Y642">
        <v>62.14</v>
      </c>
      <c r="AA642">
        <v>126.25</v>
      </c>
      <c r="AB642">
        <v>0</v>
      </c>
      <c r="AC642">
        <v>126.25</v>
      </c>
      <c r="AD642">
        <v>14354.94</v>
      </c>
      <c r="AE642">
        <v>6835.69</v>
      </c>
      <c r="AF642">
        <v>0</v>
      </c>
      <c r="AG642">
        <v>11218.58</v>
      </c>
      <c r="AH642">
        <v>27.904</v>
      </c>
      <c r="AI642">
        <v>0</v>
      </c>
      <c r="AK642">
        <v>27</v>
      </c>
      <c r="AQ642" t="s">
        <v>838</v>
      </c>
      <c r="AR642" s="190">
        <v>43892</v>
      </c>
      <c r="AS642" s="190">
        <v>43892</v>
      </c>
      <c r="AT642" s="190">
        <v>43896</v>
      </c>
      <c r="AU642">
        <v>43895</v>
      </c>
      <c r="AV642" t="s">
        <v>6686</v>
      </c>
      <c r="AW642">
        <v>43895</v>
      </c>
      <c r="AY642">
        <v>43895</v>
      </c>
      <c r="BB642" s="190"/>
      <c r="BC642" s="190"/>
      <c r="BD642" s="190"/>
      <c r="BE642" s="190"/>
      <c r="BF642" t="s">
        <v>1037</v>
      </c>
      <c r="BG642" s="190">
        <v>43899</v>
      </c>
      <c r="BH642" s="190">
        <v>43897</v>
      </c>
      <c r="BI642" s="190">
        <v>43910</v>
      </c>
      <c r="BJ642" s="190">
        <v>43908</v>
      </c>
      <c r="BK642" t="s">
        <v>1037</v>
      </c>
      <c r="BL642" s="190">
        <v>43913</v>
      </c>
      <c r="BM642" s="190">
        <v>43903</v>
      </c>
      <c r="BN642" s="190">
        <v>43915</v>
      </c>
      <c r="BO642" s="190">
        <v>43908</v>
      </c>
      <c r="BU642" t="s">
        <v>490</v>
      </c>
      <c r="BV642" s="190">
        <v>43928</v>
      </c>
      <c r="BX642" s="190">
        <v>43928</v>
      </c>
      <c r="BY642" s="190"/>
      <c r="BZ642" t="s">
        <v>1037</v>
      </c>
      <c r="CA642" s="190">
        <v>43914</v>
      </c>
      <c r="CB642" s="190">
        <v>43900</v>
      </c>
      <c r="CC642" s="190">
        <v>43914</v>
      </c>
      <c r="CD642" s="190">
        <v>43909</v>
      </c>
      <c r="CH642" s="190"/>
      <c r="CJ642" t="s">
        <v>956</v>
      </c>
      <c r="CM642" s="190">
        <v>43902</v>
      </c>
      <c r="CR642" s="190">
        <v>43962</v>
      </c>
      <c r="CS642" s="190"/>
      <c r="CT642" t="s">
        <v>1037</v>
      </c>
      <c r="CU642" s="190">
        <v>43921</v>
      </c>
      <c r="CW642" s="190">
        <v>43921</v>
      </c>
      <c r="CX642" s="190">
        <v>43915</v>
      </c>
      <c r="CY642" t="s">
        <v>1375</v>
      </c>
      <c r="CZ642" s="190">
        <v>43881</v>
      </c>
      <c r="DA642" s="190"/>
      <c r="DB642" s="190">
        <v>43887</v>
      </c>
      <c r="DC642">
        <v>43887</v>
      </c>
      <c r="DI642" t="str">
        <f t="shared" si="10"/>
        <v>Y</v>
      </c>
      <c r="DJ642" t="str">
        <f>_xlfn.IFNA(VLOOKUP(C642,'Order Lookup'!A:C,3,FALSE),"Other")</f>
        <v>ORDER</v>
      </c>
    </row>
    <row r="643" spans="1:114" x14ac:dyDescent="0.35">
      <c r="A643" t="s">
        <v>2296</v>
      </c>
      <c r="B643">
        <v>1900625127</v>
      </c>
      <c r="C643" t="s">
        <v>859</v>
      </c>
      <c r="D643" t="s">
        <v>6742</v>
      </c>
      <c r="E643" t="s">
        <v>6743</v>
      </c>
      <c r="F643" t="s">
        <v>2224</v>
      </c>
      <c r="G643" s="190">
        <v>43886</v>
      </c>
      <c r="H643" s="190"/>
      <c r="K643" t="s">
        <v>343</v>
      </c>
      <c r="L643" t="s">
        <v>343</v>
      </c>
      <c r="M643" t="s">
        <v>35</v>
      </c>
      <c r="N643" t="s">
        <v>343</v>
      </c>
      <c r="O643" t="s">
        <v>5053</v>
      </c>
      <c r="Q643" s="190"/>
      <c r="R643" s="190"/>
      <c r="S643" s="190">
        <v>43897</v>
      </c>
      <c r="T643">
        <v>0</v>
      </c>
      <c r="U643">
        <v>0</v>
      </c>
      <c r="V643">
        <v>0.02</v>
      </c>
      <c r="W643">
        <v>0.02</v>
      </c>
      <c r="X643">
        <v>0.02</v>
      </c>
      <c r="Y643">
        <v>0</v>
      </c>
      <c r="AA643">
        <v>0</v>
      </c>
      <c r="AB643">
        <v>0</v>
      </c>
      <c r="AC643">
        <v>0</v>
      </c>
      <c r="AF643">
        <v>0</v>
      </c>
      <c r="AG643">
        <v>-21</v>
      </c>
      <c r="AI643">
        <v>-33.729999999999997</v>
      </c>
      <c r="AK643">
        <v>0</v>
      </c>
      <c r="AQ643" t="s">
        <v>1080</v>
      </c>
      <c r="AV643" t="s">
        <v>956</v>
      </c>
      <c r="BG643" s="190"/>
      <c r="BH643" s="190"/>
      <c r="BI643" s="190"/>
      <c r="BJ643" s="190"/>
      <c r="BU643" t="s">
        <v>490</v>
      </c>
      <c r="BV643" s="190">
        <v>43886</v>
      </c>
      <c r="BX643" s="190">
        <v>43886</v>
      </c>
      <c r="BY643" s="190">
        <v>43886</v>
      </c>
      <c r="CH643" s="190">
        <v>43889</v>
      </c>
      <c r="CJ643" t="s">
        <v>665</v>
      </c>
      <c r="CR643" s="190">
        <v>43889</v>
      </c>
      <c r="CS643" s="190">
        <v>43888</v>
      </c>
      <c r="CT643" t="s">
        <v>1069</v>
      </c>
      <c r="CU643" s="190">
        <v>43886</v>
      </c>
      <c r="CW643" s="190">
        <v>43886</v>
      </c>
      <c r="CX643" s="190">
        <v>43886</v>
      </c>
      <c r="CY643" t="s">
        <v>1065</v>
      </c>
      <c r="DI643" t="str">
        <f t="shared" si="10"/>
        <v>Y</v>
      </c>
      <c r="DJ643" t="str">
        <f>_xlfn.IFNA(VLOOKUP(C643,'Order Lookup'!A:C,3,FALSE),"Other")</f>
        <v>Other</v>
      </c>
    </row>
    <row r="644" spans="1:114" x14ac:dyDescent="0.35">
      <c r="A644" t="s">
        <v>2296</v>
      </c>
      <c r="B644">
        <v>1900625128</v>
      </c>
      <c r="C644" t="s">
        <v>854</v>
      </c>
      <c r="D644" t="s">
        <v>6742</v>
      </c>
      <c r="E644" t="s">
        <v>6743</v>
      </c>
      <c r="F644" t="s">
        <v>2221</v>
      </c>
      <c r="G644" s="190">
        <v>43890</v>
      </c>
      <c r="H644" s="190">
        <v>43905</v>
      </c>
      <c r="K644" t="s">
        <v>343</v>
      </c>
      <c r="L644" t="s">
        <v>343</v>
      </c>
      <c r="M644" t="s">
        <v>35</v>
      </c>
      <c r="N644" t="s">
        <v>343</v>
      </c>
      <c r="O644" t="s">
        <v>5053</v>
      </c>
      <c r="Q644" s="190"/>
      <c r="R644" s="190"/>
      <c r="T644">
        <v>6111.46</v>
      </c>
      <c r="U644">
        <v>6111.46</v>
      </c>
      <c r="V644">
        <v>1.57</v>
      </c>
      <c r="W644">
        <v>1.58</v>
      </c>
      <c r="X644">
        <v>1.58</v>
      </c>
      <c r="Y644">
        <v>0</v>
      </c>
      <c r="AA644">
        <v>0</v>
      </c>
      <c r="AB644">
        <v>0</v>
      </c>
      <c r="AC644">
        <v>0</v>
      </c>
      <c r="AF644">
        <v>0</v>
      </c>
      <c r="AG644">
        <v>2655.96</v>
      </c>
      <c r="AH644">
        <v>43.459000000000003</v>
      </c>
      <c r="AI644">
        <v>2484.85</v>
      </c>
      <c r="AJ644">
        <v>40.658999999999999</v>
      </c>
      <c r="AK644">
        <v>0</v>
      </c>
      <c r="AQ644" t="s">
        <v>1080</v>
      </c>
      <c r="AR644" s="190"/>
      <c r="AS644" s="190"/>
      <c r="AT644" s="190"/>
      <c r="AV644" t="s">
        <v>956</v>
      </c>
      <c r="AW644" s="190"/>
      <c r="AX644" s="190"/>
      <c r="AY644" s="190"/>
      <c r="AZ644" s="190"/>
      <c r="BB644" s="190"/>
      <c r="BC644" s="190"/>
      <c r="BD644" s="190"/>
      <c r="BG644" s="190"/>
      <c r="BH644" s="190"/>
      <c r="BI644" s="190"/>
      <c r="BJ644" s="190"/>
      <c r="BL644" s="190"/>
      <c r="BM644" s="190"/>
      <c r="BN644" s="190"/>
      <c r="BO644" s="190"/>
      <c r="BU644" t="s">
        <v>490</v>
      </c>
      <c r="BV644" s="190">
        <v>43892</v>
      </c>
      <c r="BX644" s="190">
        <v>43892</v>
      </c>
      <c r="BY644" s="190">
        <v>43892</v>
      </c>
      <c r="CA644" s="190"/>
      <c r="CB644" s="190"/>
      <c r="CC644" s="190"/>
      <c r="CD644" s="190"/>
      <c r="CH644" s="190"/>
      <c r="CJ644" t="s">
        <v>665</v>
      </c>
      <c r="CR644" s="190">
        <v>43901</v>
      </c>
      <c r="CS644">
        <v>43894</v>
      </c>
      <c r="CT644" t="s">
        <v>2022</v>
      </c>
      <c r="CU644" s="190">
        <v>43890</v>
      </c>
      <c r="CW644" s="190">
        <v>43890</v>
      </c>
      <c r="CX644" s="190">
        <v>43892</v>
      </c>
      <c r="CY644" t="s">
        <v>1065</v>
      </c>
      <c r="CZ644" s="190"/>
      <c r="DA644" s="190"/>
      <c r="DB644" s="190"/>
      <c r="DC644" s="190"/>
      <c r="DI644" t="str">
        <f t="shared" si="10"/>
        <v>N</v>
      </c>
      <c r="DJ644" t="str">
        <f>_xlfn.IFNA(VLOOKUP(C644,'Order Lookup'!A:C,3,FALSE),"Other")</f>
        <v>ENPARTS</v>
      </c>
    </row>
    <row r="645" spans="1:114" x14ac:dyDescent="0.35">
      <c r="A645" t="s">
        <v>2296</v>
      </c>
      <c r="B645">
        <v>1900625129</v>
      </c>
      <c r="C645" t="s">
        <v>859</v>
      </c>
      <c r="D645" t="s">
        <v>6742</v>
      </c>
      <c r="E645" t="s">
        <v>6743</v>
      </c>
      <c r="F645" t="s">
        <v>2221</v>
      </c>
      <c r="G645" s="190">
        <v>43892</v>
      </c>
      <c r="K645" t="s">
        <v>343</v>
      </c>
      <c r="L645" t="s">
        <v>343</v>
      </c>
      <c r="M645" t="s">
        <v>35</v>
      </c>
      <c r="N645" t="s">
        <v>343</v>
      </c>
      <c r="O645" t="s">
        <v>5053</v>
      </c>
      <c r="S645" s="190"/>
      <c r="T645">
        <v>0</v>
      </c>
      <c r="U645">
        <v>0</v>
      </c>
      <c r="V645">
        <v>0.03</v>
      </c>
      <c r="W645">
        <v>0.03</v>
      </c>
      <c r="X645">
        <v>0.03</v>
      </c>
      <c r="Y645">
        <v>0</v>
      </c>
      <c r="AA645">
        <v>0</v>
      </c>
      <c r="AB645">
        <v>0</v>
      </c>
      <c r="AC645">
        <v>0</v>
      </c>
      <c r="AF645">
        <v>0</v>
      </c>
      <c r="AG645">
        <v>-89.97</v>
      </c>
      <c r="AI645">
        <v>-67.459999999999994</v>
      </c>
      <c r="AK645">
        <v>0</v>
      </c>
      <c r="AQ645" t="s">
        <v>1080</v>
      </c>
      <c r="AV645" t="s">
        <v>956</v>
      </c>
      <c r="BU645" t="s">
        <v>490</v>
      </c>
      <c r="BV645" s="190">
        <v>43893</v>
      </c>
      <c r="BX645" s="190">
        <v>43893</v>
      </c>
      <c r="BY645" s="190">
        <v>43893</v>
      </c>
      <c r="CH645" s="190"/>
      <c r="CJ645" t="s">
        <v>665</v>
      </c>
      <c r="CR645" s="190">
        <v>43896</v>
      </c>
      <c r="CS645" s="190">
        <v>43896</v>
      </c>
      <c r="CT645" t="s">
        <v>985</v>
      </c>
      <c r="CU645" s="190">
        <v>43892</v>
      </c>
      <c r="CW645" s="190">
        <v>43892</v>
      </c>
      <c r="CX645" s="190">
        <v>43892</v>
      </c>
      <c r="CY645" t="s">
        <v>1065</v>
      </c>
      <c r="DI645" t="str">
        <f t="shared" si="10"/>
        <v>Y</v>
      </c>
      <c r="DJ645" t="str">
        <f>_xlfn.IFNA(VLOOKUP(C645,'Order Lookup'!A:C,3,FALSE),"Other")</f>
        <v>Other</v>
      </c>
    </row>
    <row r="646" spans="1:114" x14ac:dyDescent="0.35">
      <c r="A646" t="s">
        <v>2296</v>
      </c>
      <c r="B646">
        <v>1900625131</v>
      </c>
      <c r="C646" t="s">
        <v>859</v>
      </c>
      <c r="D646" t="s">
        <v>6742</v>
      </c>
      <c r="E646" t="s">
        <v>6743</v>
      </c>
      <c r="F646" t="s">
        <v>2221</v>
      </c>
      <c r="G646" s="190">
        <v>43895</v>
      </c>
      <c r="H646" s="190"/>
      <c r="K646" t="s">
        <v>343</v>
      </c>
      <c r="L646" t="s">
        <v>343</v>
      </c>
      <c r="M646" t="s">
        <v>35</v>
      </c>
      <c r="N646" t="s">
        <v>343</v>
      </c>
      <c r="O646" t="s">
        <v>5053</v>
      </c>
      <c r="P646" t="s">
        <v>2226</v>
      </c>
      <c r="S646" s="190"/>
      <c r="T646">
        <v>32.49</v>
      </c>
      <c r="U646">
        <v>0</v>
      </c>
      <c r="V646">
        <v>0</v>
      </c>
      <c r="W646">
        <v>0</v>
      </c>
      <c r="X646">
        <v>0</v>
      </c>
      <c r="Y646">
        <v>0</v>
      </c>
      <c r="AA646">
        <v>0</v>
      </c>
      <c r="AB646">
        <v>0</v>
      </c>
      <c r="AC646">
        <v>0</v>
      </c>
      <c r="AF646">
        <v>0</v>
      </c>
      <c r="AG646">
        <v>11.78</v>
      </c>
      <c r="AH646">
        <v>36.256999999999998</v>
      </c>
      <c r="AI646">
        <v>-8.42</v>
      </c>
      <c r="AK646">
        <v>0</v>
      </c>
      <c r="AQ646" t="s">
        <v>1080</v>
      </c>
      <c r="AV646" t="s">
        <v>956</v>
      </c>
      <c r="BU646" t="s">
        <v>490</v>
      </c>
      <c r="BV646" s="190">
        <v>43902</v>
      </c>
      <c r="BX646" s="190">
        <v>43902</v>
      </c>
      <c r="BY646" s="190">
        <v>43902</v>
      </c>
      <c r="CH646" s="190">
        <v>43906</v>
      </c>
      <c r="CJ646" t="s">
        <v>665</v>
      </c>
      <c r="CR646" s="190">
        <v>43907</v>
      </c>
      <c r="CS646" s="190">
        <v>43908</v>
      </c>
      <c r="CT646" t="s">
        <v>881</v>
      </c>
      <c r="CU646" s="190">
        <v>43900</v>
      </c>
      <c r="CW646" s="190">
        <v>43900</v>
      </c>
      <c r="CX646" s="190">
        <v>43902</v>
      </c>
      <c r="CY646" t="s">
        <v>1065</v>
      </c>
      <c r="DI646" t="str">
        <f t="shared" si="10"/>
        <v>N</v>
      </c>
      <c r="DJ646" t="str">
        <f>_xlfn.IFNA(VLOOKUP(C646,'Order Lookup'!A:C,3,FALSE),"Other")</f>
        <v>Other</v>
      </c>
    </row>
    <row r="647" spans="1:114" x14ac:dyDescent="0.35">
      <c r="A647" t="s">
        <v>2296</v>
      </c>
      <c r="B647">
        <v>1900625133</v>
      </c>
      <c r="C647" t="s">
        <v>854</v>
      </c>
      <c r="D647" t="s">
        <v>6742</v>
      </c>
      <c r="E647" t="s">
        <v>6743</v>
      </c>
      <c r="F647" t="s">
        <v>2221</v>
      </c>
      <c r="G647" s="190">
        <v>43907</v>
      </c>
      <c r="H647" s="190"/>
      <c r="K647" t="s">
        <v>343</v>
      </c>
      <c r="L647" t="s">
        <v>343</v>
      </c>
      <c r="M647" t="s">
        <v>35</v>
      </c>
      <c r="N647" t="s">
        <v>343</v>
      </c>
      <c r="O647" t="s">
        <v>5053</v>
      </c>
      <c r="T647">
        <v>413.86</v>
      </c>
      <c r="U647">
        <v>413.86</v>
      </c>
      <c r="V647">
        <v>0.03</v>
      </c>
      <c r="W647">
        <v>0.04</v>
      </c>
      <c r="X647">
        <v>0.04</v>
      </c>
      <c r="Y647">
        <v>0</v>
      </c>
      <c r="AA647">
        <v>0</v>
      </c>
      <c r="AB647">
        <v>0</v>
      </c>
      <c r="AC647">
        <v>0</v>
      </c>
      <c r="AF647">
        <v>0</v>
      </c>
      <c r="AG647">
        <v>82.5</v>
      </c>
      <c r="AH647">
        <v>19.934000000000001</v>
      </c>
      <c r="AI647">
        <v>231.29</v>
      </c>
      <c r="AJ647">
        <v>55.886000000000003</v>
      </c>
      <c r="AK647">
        <v>0</v>
      </c>
      <c r="AQ647" t="s">
        <v>1080</v>
      </c>
      <c r="AV647" t="s">
        <v>956</v>
      </c>
      <c r="BU647" t="s">
        <v>490</v>
      </c>
      <c r="BV647" s="190">
        <v>43907</v>
      </c>
      <c r="BX647" s="190">
        <v>43907</v>
      </c>
      <c r="BY647" s="190">
        <v>43907</v>
      </c>
      <c r="CH647" s="190"/>
      <c r="CJ647" t="s">
        <v>665</v>
      </c>
      <c r="CR647" s="190">
        <v>43909</v>
      </c>
      <c r="CS647">
        <v>43910</v>
      </c>
      <c r="CT647" t="s">
        <v>881</v>
      </c>
      <c r="CU647" s="190">
        <v>43907</v>
      </c>
      <c r="CW647" s="190">
        <v>43907</v>
      </c>
      <c r="CX647" s="190">
        <v>43907</v>
      </c>
      <c r="CY647" t="s">
        <v>1065</v>
      </c>
      <c r="DI647" t="str">
        <f t="shared" si="10"/>
        <v>Y</v>
      </c>
      <c r="DJ647" t="str">
        <f>_xlfn.IFNA(VLOOKUP(C647,'Order Lookup'!A:C,3,FALSE),"Other")</f>
        <v>ENPARTS</v>
      </c>
    </row>
    <row r="648" spans="1:114" x14ac:dyDescent="0.35">
      <c r="A648" t="s">
        <v>2295</v>
      </c>
      <c r="B648">
        <v>1901462801</v>
      </c>
      <c r="C648" t="s">
        <v>855</v>
      </c>
      <c r="D648" t="s">
        <v>5903</v>
      </c>
      <c r="E648" t="s">
        <v>7263</v>
      </c>
      <c r="F648" t="s">
        <v>2224</v>
      </c>
      <c r="G648" s="190">
        <v>43657</v>
      </c>
      <c r="H648" s="190">
        <v>43910</v>
      </c>
      <c r="K648" t="s">
        <v>343</v>
      </c>
      <c r="L648" t="s">
        <v>343</v>
      </c>
      <c r="M648" t="s">
        <v>35</v>
      </c>
      <c r="N648" t="s">
        <v>343</v>
      </c>
      <c r="O648" t="s">
        <v>5048</v>
      </c>
      <c r="Q648" s="190">
        <v>43864</v>
      </c>
      <c r="R648" s="190">
        <v>43864</v>
      </c>
      <c r="S648">
        <v>43916</v>
      </c>
      <c r="T648">
        <v>482697.12</v>
      </c>
      <c r="U648">
        <v>482697.12</v>
      </c>
      <c r="V648">
        <v>167.01</v>
      </c>
      <c r="W648">
        <v>140.21</v>
      </c>
      <c r="X648">
        <v>140.21</v>
      </c>
      <c r="Y648">
        <v>805.62</v>
      </c>
      <c r="AA648">
        <v>1409.5</v>
      </c>
      <c r="AB648">
        <v>0</v>
      </c>
      <c r="AC648">
        <v>1409.5</v>
      </c>
      <c r="AD648">
        <v>183490.15</v>
      </c>
      <c r="AE648">
        <v>88647.22</v>
      </c>
      <c r="AF648">
        <v>0</v>
      </c>
      <c r="AG648">
        <v>83781.36</v>
      </c>
      <c r="AH648">
        <v>17.356999999999999</v>
      </c>
      <c r="AI648">
        <v>210197.54</v>
      </c>
      <c r="AJ648">
        <v>43.545999999999999</v>
      </c>
      <c r="AK648">
        <v>14.7</v>
      </c>
      <c r="AQ648" t="s">
        <v>1078</v>
      </c>
      <c r="AR648">
        <v>43809</v>
      </c>
      <c r="AS648">
        <v>43809</v>
      </c>
      <c r="AT648">
        <v>43852</v>
      </c>
      <c r="AU648">
        <v>43853</v>
      </c>
      <c r="AV648" t="s">
        <v>956</v>
      </c>
      <c r="AW648">
        <v>43847</v>
      </c>
      <c r="AX648">
        <v>43847</v>
      </c>
      <c r="AY648">
        <v>43850</v>
      </c>
      <c r="AZ648">
        <v>43850</v>
      </c>
      <c r="BA648" t="s">
        <v>1034</v>
      </c>
      <c r="BB648">
        <v>43773</v>
      </c>
      <c r="BC648">
        <v>43773</v>
      </c>
      <c r="BD648">
        <v>43818</v>
      </c>
      <c r="BE648">
        <v>43816</v>
      </c>
      <c r="BF648" t="s">
        <v>1367</v>
      </c>
      <c r="BG648">
        <v>43853</v>
      </c>
      <c r="BH648">
        <v>43853</v>
      </c>
      <c r="BI648">
        <v>43875</v>
      </c>
      <c r="BJ648">
        <v>43885</v>
      </c>
      <c r="BK648" t="s">
        <v>1368</v>
      </c>
      <c r="BL648">
        <v>43867</v>
      </c>
      <c r="BM648">
        <v>43867</v>
      </c>
      <c r="BN648">
        <v>43882</v>
      </c>
      <c r="BO648">
        <v>43887</v>
      </c>
      <c r="BP648" t="s">
        <v>930</v>
      </c>
      <c r="BQ648">
        <v>43871</v>
      </c>
      <c r="BR648">
        <v>43885</v>
      </c>
      <c r="BS648">
        <v>43889</v>
      </c>
      <c r="BT648">
        <v>43888</v>
      </c>
      <c r="BU648" t="s">
        <v>490</v>
      </c>
      <c r="BV648">
        <v>43888</v>
      </c>
      <c r="BX648" s="190">
        <v>43889</v>
      </c>
      <c r="BY648">
        <v>43889</v>
      </c>
      <c r="BZ648" t="s">
        <v>1367</v>
      </c>
      <c r="CA648">
        <v>43882</v>
      </c>
      <c r="CB648">
        <v>43882</v>
      </c>
      <c r="CC648">
        <v>43882</v>
      </c>
      <c r="CD648">
        <v>43900</v>
      </c>
      <c r="CH648">
        <v>43894</v>
      </c>
      <c r="CJ648" t="s">
        <v>956</v>
      </c>
      <c r="CR648" s="190">
        <v>43902</v>
      </c>
      <c r="CS648">
        <v>43908</v>
      </c>
      <c r="CT648" t="s">
        <v>1368</v>
      </c>
      <c r="CU648" s="190">
        <v>43889</v>
      </c>
      <c r="CW648" s="190">
        <v>43889</v>
      </c>
      <c r="CX648" s="190">
        <v>43889</v>
      </c>
      <c r="CY648" t="s">
        <v>1034</v>
      </c>
      <c r="CZ648">
        <v>43780</v>
      </c>
      <c r="DA648">
        <v>43780</v>
      </c>
      <c r="DB648">
        <v>43782</v>
      </c>
      <c r="DC648">
        <v>43782</v>
      </c>
      <c r="DI648" t="str">
        <f t="shared" si="10"/>
        <v>Y</v>
      </c>
      <c r="DJ648" t="str">
        <f>_xlfn.IFNA(VLOOKUP(C648,'Order Lookup'!A:C,3,FALSE),"Other")</f>
        <v>ORDER</v>
      </c>
    </row>
    <row r="649" spans="1:114" x14ac:dyDescent="0.35">
      <c r="A649" t="s">
        <v>1111</v>
      </c>
      <c r="B649">
        <v>1900396143</v>
      </c>
      <c r="C649" t="s">
        <v>859</v>
      </c>
      <c r="D649" t="s">
        <v>1083</v>
      </c>
      <c r="E649" t="s">
        <v>7264</v>
      </c>
      <c r="F649" t="s">
        <v>2224</v>
      </c>
      <c r="G649" s="190">
        <v>43886</v>
      </c>
      <c r="H649" s="190"/>
      <c r="K649" t="s">
        <v>343</v>
      </c>
      <c r="L649" t="s">
        <v>309</v>
      </c>
      <c r="M649" t="s">
        <v>35</v>
      </c>
      <c r="N649" t="s">
        <v>343</v>
      </c>
      <c r="O649" t="s">
        <v>5048</v>
      </c>
      <c r="S649" s="190">
        <v>43905</v>
      </c>
      <c r="T649">
        <v>0</v>
      </c>
      <c r="U649">
        <v>0</v>
      </c>
      <c r="V649">
        <v>0.05</v>
      </c>
      <c r="W649">
        <v>0.05</v>
      </c>
      <c r="X649">
        <v>0.05</v>
      </c>
      <c r="Y649">
        <v>0</v>
      </c>
      <c r="AA649">
        <v>0</v>
      </c>
      <c r="AB649">
        <v>0</v>
      </c>
      <c r="AC649">
        <v>0</v>
      </c>
      <c r="AF649">
        <v>0</v>
      </c>
      <c r="AG649">
        <v>-101</v>
      </c>
      <c r="AI649">
        <v>-177.32</v>
      </c>
      <c r="AK649">
        <v>0</v>
      </c>
      <c r="AQ649" t="s">
        <v>971</v>
      </c>
      <c r="AV649" t="s">
        <v>756</v>
      </c>
      <c r="BU649" t="s">
        <v>490</v>
      </c>
      <c r="BV649" s="190">
        <v>43886</v>
      </c>
      <c r="BX649" s="190">
        <v>43886</v>
      </c>
      <c r="BY649" s="190">
        <v>43886</v>
      </c>
      <c r="CH649" s="190">
        <v>43889</v>
      </c>
      <c r="CR649" s="190">
        <v>43889</v>
      </c>
      <c r="CS649" s="190">
        <v>43888</v>
      </c>
      <c r="CT649" t="s">
        <v>881</v>
      </c>
      <c r="CU649" s="190">
        <v>43886</v>
      </c>
      <c r="CW649" s="190">
        <v>43886</v>
      </c>
      <c r="CX649" s="190">
        <v>43886</v>
      </c>
      <c r="CY649" t="s">
        <v>1034</v>
      </c>
      <c r="DI649" t="str">
        <f t="shared" si="10"/>
        <v>Y</v>
      </c>
      <c r="DJ649" t="str">
        <f>_xlfn.IFNA(VLOOKUP(C649,'Order Lookup'!A:C,3,FALSE),"Other")</f>
        <v>Other</v>
      </c>
    </row>
    <row r="650" spans="1:114" x14ac:dyDescent="0.35">
      <c r="A650" t="s">
        <v>1111</v>
      </c>
      <c r="B650">
        <v>1900396147</v>
      </c>
      <c r="C650" t="s">
        <v>859</v>
      </c>
      <c r="D650" t="s">
        <v>1083</v>
      </c>
      <c r="E650" t="s">
        <v>7264</v>
      </c>
      <c r="F650" t="s">
        <v>2221</v>
      </c>
      <c r="G650" s="190">
        <v>43894</v>
      </c>
      <c r="H650" s="190"/>
      <c r="K650" t="s">
        <v>343</v>
      </c>
      <c r="L650" t="s">
        <v>309</v>
      </c>
      <c r="M650" t="s">
        <v>35</v>
      </c>
      <c r="N650" t="s">
        <v>343</v>
      </c>
      <c r="O650" t="s">
        <v>5048</v>
      </c>
      <c r="T650">
        <v>0</v>
      </c>
      <c r="U650">
        <v>0</v>
      </c>
      <c r="V650">
        <v>0.01</v>
      </c>
      <c r="W650">
        <v>0.01</v>
      </c>
      <c r="X650">
        <v>0.01</v>
      </c>
      <c r="Y650">
        <v>0</v>
      </c>
      <c r="AA650">
        <v>0</v>
      </c>
      <c r="AB650">
        <v>0</v>
      </c>
      <c r="AC650">
        <v>0</v>
      </c>
      <c r="AF650">
        <v>0</v>
      </c>
      <c r="AG650">
        <v>-22</v>
      </c>
      <c r="AI650">
        <v>-305.08</v>
      </c>
      <c r="AK650">
        <v>0</v>
      </c>
      <c r="AQ650" t="s">
        <v>971</v>
      </c>
      <c r="AV650" t="s">
        <v>756</v>
      </c>
      <c r="BU650" t="s">
        <v>490</v>
      </c>
      <c r="BV650" s="190">
        <v>43894</v>
      </c>
      <c r="BX650" s="190">
        <v>43894</v>
      </c>
      <c r="BY650" s="190">
        <v>43894</v>
      </c>
      <c r="CH650" s="190"/>
      <c r="CR650" s="190">
        <v>43899</v>
      </c>
      <c r="CS650">
        <v>43896</v>
      </c>
      <c r="CT650" t="s">
        <v>1069</v>
      </c>
      <c r="CU650" s="190">
        <v>43894</v>
      </c>
      <c r="CW650" s="190">
        <v>43894</v>
      </c>
      <c r="CX650" s="190">
        <v>43894</v>
      </c>
      <c r="CY650" t="s">
        <v>1034</v>
      </c>
      <c r="DI650" t="str">
        <f t="shared" si="10"/>
        <v>Y</v>
      </c>
      <c r="DJ650" t="str">
        <f>_xlfn.IFNA(VLOOKUP(C650,'Order Lookup'!A:C,3,FALSE),"Other")</f>
        <v>Other</v>
      </c>
    </row>
    <row r="651" spans="1:114" x14ac:dyDescent="0.35">
      <c r="A651" t="s">
        <v>1111</v>
      </c>
      <c r="B651">
        <v>1901524710</v>
      </c>
      <c r="C651" t="s">
        <v>859</v>
      </c>
      <c r="D651" t="s">
        <v>1051</v>
      </c>
      <c r="E651" t="s">
        <v>7265</v>
      </c>
      <c r="F651" t="s">
        <v>2221</v>
      </c>
      <c r="G651" s="190">
        <v>43899</v>
      </c>
      <c r="H651" s="190"/>
      <c r="J651">
        <v>2019</v>
      </c>
      <c r="K651" t="s">
        <v>343</v>
      </c>
      <c r="L651" t="s">
        <v>343</v>
      </c>
      <c r="M651" t="s">
        <v>35</v>
      </c>
      <c r="N651" t="s">
        <v>343</v>
      </c>
      <c r="O651" t="s">
        <v>5048</v>
      </c>
      <c r="P651" t="s">
        <v>2226</v>
      </c>
      <c r="T651">
        <v>64.11</v>
      </c>
      <c r="U651">
        <v>0</v>
      </c>
      <c r="V651">
        <v>0.01</v>
      </c>
      <c r="W651">
        <v>0.02</v>
      </c>
      <c r="X651">
        <v>0.02</v>
      </c>
      <c r="Y651">
        <v>0</v>
      </c>
      <c r="AA651">
        <v>0</v>
      </c>
      <c r="AB651">
        <v>0</v>
      </c>
      <c r="AC651">
        <v>0</v>
      </c>
      <c r="AF651">
        <v>0</v>
      </c>
      <c r="AG651">
        <v>33.11</v>
      </c>
      <c r="AH651">
        <v>51.646000000000001</v>
      </c>
      <c r="AI651">
        <v>-75.319999999999993</v>
      </c>
      <c r="AK651">
        <v>0</v>
      </c>
      <c r="AQ651" t="s">
        <v>1078</v>
      </c>
      <c r="AV651" t="s">
        <v>956</v>
      </c>
      <c r="BU651" t="s">
        <v>490</v>
      </c>
      <c r="BV651" s="190">
        <v>43899</v>
      </c>
      <c r="BX651" s="190">
        <v>43899</v>
      </c>
      <c r="BY651" s="190">
        <v>43899</v>
      </c>
      <c r="CH651">
        <v>43902</v>
      </c>
      <c r="CJ651" t="s">
        <v>956</v>
      </c>
      <c r="CR651" s="190">
        <v>43902</v>
      </c>
      <c r="CS651" s="190">
        <v>43907</v>
      </c>
      <c r="CT651" t="s">
        <v>881</v>
      </c>
      <c r="CU651" s="190">
        <v>43899</v>
      </c>
      <c r="CW651" s="190">
        <v>43899</v>
      </c>
      <c r="CX651" s="190">
        <v>43899</v>
      </c>
      <c r="CY651" t="s">
        <v>1065</v>
      </c>
      <c r="DI651" t="str">
        <f t="shared" si="10"/>
        <v>Y</v>
      </c>
      <c r="DJ651" t="str">
        <f>_xlfn.IFNA(VLOOKUP(C651,'Order Lookup'!A:C,3,FALSE),"Other")</f>
        <v>Other</v>
      </c>
    </row>
    <row r="652" spans="1:114" x14ac:dyDescent="0.35">
      <c r="A652" t="s">
        <v>1111</v>
      </c>
      <c r="B652">
        <v>1900396149</v>
      </c>
      <c r="C652" t="s">
        <v>859</v>
      </c>
      <c r="D652" t="s">
        <v>1083</v>
      </c>
      <c r="E652" t="s">
        <v>7264</v>
      </c>
      <c r="F652" t="s">
        <v>2221</v>
      </c>
      <c r="G652" s="190">
        <v>43902</v>
      </c>
      <c r="K652" t="s">
        <v>343</v>
      </c>
      <c r="L652" t="s">
        <v>309</v>
      </c>
      <c r="M652" t="s">
        <v>35</v>
      </c>
      <c r="N652" t="s">
        <v>343</v>
      </c>
      <c r="O652" t="s">
        <v>5048</v>
      </c>
      <c r="P652" t="s">
        <v>2226</v>
      </c>
      <c r="S652" s="190"/>
      <c r="T652">
        <v>694.93</v>
      </c>
      <c r="U652">
        <v>0</v>
      </c>
      <c r="V652">
        <v>0.1</v>
      </c>
      <c r="W652">
        <v>0.09</v>
      </c>
      <c r="X652">
        <v>0.09</v>
      </c>
      <c r="Y652">
        <v>0</v>
      </c>
      <c r="AA652">
        <v>0</v>
      </c>
      <c r="AB652">
        <v>0</v>
      </c>
      <c r="AC652">
        <v>0</v>
      </c>
      <c r="AF652">
        <v>0</v>
      </c>
      <c r="AG652">
        <v>214.93</v>
      </c>
      <c r="AH652">
        <v>30.928000000000001</v>
      </c>
      <c r="AI652">
        <v>-813.96</v>
      </c>
      <c r="AK652">
        <v>0</v>
      </c>
      <c r="AQ652" t="s">
        <v>971</v>
      </c>
      <c r="AV652" t="s">
        <v>756</v>
      </c>
      <c r="BU652" t="s">
        <v>490</v>
      </c>
      <c r="BV652" s="190">
        <v>43903</v>
      </c>
      <c r="BX652" s="190">
        <v>43903</v>
      </c>
      <c r="BY652" s="190">
        <v>43903</v>
      </c>
      <c r="CR652" s="190">
        <v>43907</v>
      </c>
      <c r="CS652" s="190">
        <v>43908</v>
      </c>
      <c r="CT652" t="s">
        <v>881</v>
      </c>
      <c r="CU652" s="190">
        <v>43902</v>
      </c>
      <c r="CW652" s="190">
        <v>43902</v>
      </c>
      <c r="CX652" s="190">
        <v>43902</v>
      </c>
      <c r="CY652" t="s">
        <v>1034</v>
      </c>
      <c r="DI652" t="str">
        <f t="shared" si="10"/>
        <v>Y</v>
      </c>
      <c r="DJ652" t="str">
        <f>_xlfn.IFNA(VLOOKUP(C652,'Order Lookup'!A:C,3,FALSE),"Other")</f>
        <v>Other</v>
      </c>
    </row>
    <row r="653" spans="1:114" x14ac:dyDescent="0.35">
      <c r="A653" t="s">
        <v>2295</v>
      </c>
      <c r="B653">
        <v>1901462807</v>
      </c>
      <c r="C653" t="s">
        <v>859</v>
      </c>
      <c r="D653" t="s">
        <v>5903</v>
      </c>
      <c r="E653" t="s">
        <v>7263</v>
      </c>
      <c r="F653" t="s">
        <v>2221</v>
      </c>
      <c r="G653" s="190">
        <v>43903</v>
      </c>
      <c r="H653" s="190"/>
      <c r="K653" t="s">
        <v>343</v>
      </c>
      <c r="L653" t="s">
        <v>343</v>
      </c>
      <c r="M653" t="s">
        <v>35</v>
      </c>
      <c r="N653" t="s">
        <v>343</v>
      </c>
      <c r="O653" t="s">
        <v>5048</v>
      </c>
      <c r="P653" t="s">
        <v>2226</v>
      </c>
      <c r="T653">
        <v>774.12</v>
      </c>
      <c r="U653">
        <v>0</v>
      </c>
      <c r="V653">
        <v>0.15</v>
      </c>
      <c r="W653">
        <v>0.06</v>
      </c>
      <c r="X653">
        <v>0.06</v>
      </c>
      <c r="Y653">
        <v>0</v>
      </c>
      <c r="AA653">
        <v>0</v>
      </c>
      <c r="AB653">
        <v>0</v>
      </c>
      <c r="AC653">
        <v>0</v>
      </c>
      <c r="AF653">
        <v>0</v>
      </c>
      <c r="AG653">
        <v>405.49</v>
      </c>
      <c r="AH653">
        <v>52.381</v>
      </c>
      <c r="AI653">
        <v>-168.07</v>
      </c>
      <c r="AK653">
        <v>0</v>
      </c>
      <c r="AQ653" t="s">
        <v>1078</v>
      </c>
      <c r="AV653" t="s">
        <v>956</v>
      </c>
      <c r="BF653" t="s">
        <v>1367</v>
      </c>
      <c r="BG653">
        <v>43903</v>
      </c>
      <c r="BH653">
        <v>43903</v>
      </c>
      <c r="BI653">
        <v>43903</v>
      </c>
      <c r="BJ653">
        <v>43903</v>
      </c>
      <c r="BK653" t="s">
        <v>1368</v>
      </c>
      <c r="BL653">
        <v>43903</v>
      </c>
      <c r="BM653">
        <v>43903</v>
      </c>
      <c r="BN653">
        <v>43903</v>
      </c>
      <c r="BO653">
        <v>43903</v>
      </c>
      <c r="BU653" t="s">
        <v>490</v>
      </c>
      <c r="BV653" s="190">
        <v>43903</v>
      </c>
      <c r="BX653" s="190">
        <v>43903</v>
      </c>
      <c r="BY653" s="190">
        <v>43903</v>
      </c>
      <c r="CH653" s="190">
        <v>43908</v>
      </c>
      <c r="CJ653" t="s">
        <v>956</v>
      </c>
      <c r="CR653" s="190">
        <v>43908</v>
      </c>
      <c r="CS653" s="190">
        <v>43910</v>
      </c>
      <c r="CT653" t="s">
        <v>985</v>
      </c>
      <c r="CU653" s="190">
        <v>43903</v>
      </c>
      <c r="CW653" s="190">
        <v>43903</v>
      </c>
      <c r="CX653" s="190">
        <v>43903</v>
      </c>
      <c r="CY653" t="s">
        <v>1034</v>
      </c>
      <c r="DI653" t="str">
        <f t="shared" si="10"/>
        <v>Y</v>
      </c>
      <c r="DJ653" t="str">
        <f>_xlfn.IFNA(VLOOKUP(C653,'Order Lookup'!A:C,3,FALSE),"Other")</f>
        <v>Other</v>
      </c>
    </row>
    <row r="654" spans="1:114" x14ac:dyDescent="0.35">
      <c r="A654" t="s">
        <v>1111</v>
      </c>
      <c r="B654">
        <v>1901524712</v>
      </c>
      <c r="C654" t="s">
        <v>854</v>
      </c>
      <c r="D654" t="s">
        <v>1051</v>
      </c>
      <c r="E654" t="s">
        <v>7265</v>
      </c>
      <c r="F654" t="s">
        <v>2221</v>
      </c>
      <c r="G654" s="190">
        <v>43917</v>
      </c>
      <c r="H654" s="190"/>
      <c r="J654">
        <v>2019</v>
      </c>
      <c r="K654" t="s">
        <v>343</v>
      </c>
      <c r="L654" t="s">
        <v>343</v>
      </c>
      <c r="M654" t="s">
        <v>35</v>
      </c>
      <c r="N654" t="s">
        <v>343</v>
      </c>
      <c r="O654" t="s">
        <v>5048</v>
      </c>
      <c r="S654" s="190"/>
      <c r="T654">
        <v>852.63</v>
      </c>
      <c r="U654">
        <v>0</v>
      </c>
      <c r="V654">
        <v>0.12</v>
      </c>
      <c r="W654">
        <v>0.02</v>
      </c>
      <c r="X654">
        <v>0</v>
      </c>
      <c r="Y654">
        <v>0</v>
      </c>
      <c r="AA654">
        <v>0</v>
      </c>
      <c r="AB654">
        <v>0</v>
      </c>
      <c r="AC654">
        <v>0</v>
      </c>
      <c r="AF654">
        <v>0</v>
      </c>
      <c r="AG654">
        <v>446.77</v>
      </c>
      <c r="AH654">
        <v>52.399000000000001</v>
      </c>
      <c r="AI654">
        <v>0</v>
      </c>
      <c r="AK654">
        <v>0</v>
      </c>
      <c r="AQ654" t="s">
        <v>1078</v>
      </c>
      <c r="AV654" t="s">
        <v>956</v>
      </c>
      <c r="BU654" t="s">
        <v>490</v>
      </c>
      <c r="BV654" s="190">
        <v>43920</v>
      </c>
      <c r="BX654" s="190">
        <v>43920</v>
      </c>
      <c r="BY654" s="190"/>
      <c r="CJ654" t="s">
        <v>956</v>
      </c>
      <c r="CR654" s="190"/>
      <c r="CS654" s="190"/>
      <c r="CT654" t="s">
        <v>881</v>
      </c>
      <c r="CU654" s="190">
        <v>43917</v>
      </c>
      <c r="CW654" s="190">
        <v>43917</v>
      </c>
      <c r="CX654" s="190">
        <v>43917</v>
      </c>
      <c r="CY654" t="s">
        <v>1065</v>
      </c>
      <c r="DI654" t="str">
        <f t="shared" si="10"/>
        <v>Y</v>
      </c>
      <c r="DJ654" t="str">
        <f>_xlfn.IFNA(VLOOKUP(C654,'Order Lookup'!A:C,3,FALSE),"Other")</f>
        <v>ENPARTS</v>
      </c>
    </row>
    <row r="655" spans="1:114" x14ac:dyDescent="0.35">
      <c r="A655" t="s">
        <v>5704</v>
      </c>
      <c r="B655">
        <v>1802948118</v>
      </c>
      <c r="C655" t="s">
        <v>487</v>
      </c>
      <c r="D655" t="s">
        <v>1088</v>
      </c>
      <c r="E655" t="s">
        <v>4729</v>
      </c>
      <c r="F655" t="s">
        <v>2224</v>
      </c>
      <c r="G655" s="190">
        <v>43852</v>
      </c>
      <c r="H655" s="190">
        <v>44227</v>
      </c>
      <c r="M655" t="s">
        <v>114</v>
      </c>
      <c r="N655" t="s">
        <v>343</v>
      </c>
      <c r="O655" t="s">
        <v>2231</v>
      </c>
      <c r="S655">
        <v>43904</v>
      </c>
      <c r="T655">
        <v>7825</v>
      </c>
      <c r="U655">
        <v>7825</v>
      </c>
      <c r="V655">
        <v>1.43</v>
      </c>
      <c r="W655">
        <v>1.36</v>
      </c>
      <c r="X655">
        <v>1.36</v>
      </c>
      <c r="Y655">
        <v>0</v>
      </c>
      <c r="AA655">
        <v>0</v>
      </c>
      <c r="AB655">
        <v>0</v>
      </c>
      <c r="AC655">
        <v>0</v>
      </c>
      <c r="AD655">
        <v>3295</v>
      </c>
      <c r="AE655">
        <v>3190</v>
      </c>
      <c r="AF655">
        <v>0</v>
      </c>
      <c r="AG655">
        <v>1751</v>
      </c>
      <c r="AH655">
        <v>22.376999999999999</v>
      </c>
      <c r="AI655">
        <v>5328.64</v>
      </c>
      <c r="AJ655">
        <v>68.097999999999999</v>
      </c>
      <c r="AK655">
        <v>0</v>
      </c>
      <c r="BF655" t="s">
        <v>4731</v>
      </c>
      <c r="BG655" s="190">
        <v>43853</v>
      </c>
      <c r="BH655" s="190">
        <v>43853</v>
      </c>
      <c r="BI655" s="190">
        <v>43857</v>
      </c>
      <c r="BJ655" s="190">
        <v>43857</v>
      </c>
      <c r="BL655" s="190"/>
      <c r="BM655" s="190"/>
      <c r="BN655" s="190"/>
      <c r="BO655" s="190"/>
      <c r="BV655" s="190"/>
      <c r="BX655" s="190"/>
      <c r="BY655" s="190">
        <v>43889</v>
      </c>
      <c r="CH655" s="190">
        <v>43894</v>
      </c>
      <c r="CR655" s="190">
        <v>43896</v>
      </c>
      <c r="CS655" s="190">
        <v>43895</v>
      </c>
      <c r="CT655" t="s">
        <v>4731</v>
      </c>
      <c r="CU655" s="190">
        <v>43888</v>
      </c>
      <c r="CW655" s="190">
        <v>43888</v>
      </c>
      <c r="CX655" s="190">
        <v>43888</v>
      </c>
      <c r="DI655" t="str">
        <f t="shared" si="10"/>
        <v>Y</v>
      </c>
      <c r="DJ655" t="str">
        <f>_xlfn.IFNA(VLOOKUP(C655,'Order Lookup'!A:C,3,FALSE),"Other")</f>
        <v>ENPARTS</v>
      </c>
    </row>
    <row r="656" spans="1:114" x14ac:dyDescent="0.35">
      <c r="A656" t="s">
        <v>5704</v>
      </c>
      <c r="B656">
        <v>1804055629</v>
      </c>
      <c r="C656" t="s">
        <v>487</v>
      </c>
      <c r="D656" t="s">
        <v>1386</v>
      </c>
      <c r="E656" t="s">
        <v>5969</v>
      </c>
      <c r="F656" t="s">
        <v>2221</v>
      </c>
      <c r="G656" s="190">
        <v>43901</v>
      </c>
      <c r="H656" s="190">
        <v>43901</v>
      </c>
      <c r="M656" t="s">
        <v>114</v>
      </c>
      <c r="N656" t="s">
        <v>343</v>
      </c>
      <c r="O656" t="s">
        <v>2231</v>
      </c>
      <c r="S656" s="190"/>
      <c r="T656">
        <v>1501</v>
      </c>
      <c r="U656">
        <v>0</v>
      </c>
      <c r="V656">
        <v>0</v>
      </c>
      <c r="W656">
        <v>0.09</v>
      </c>
      <c r="X656">
        <v>0.09</v>
      </c>
      <c r="Y656">
        <v>0</v>
      </c>
      <c r="AA656">
        <v>0</v>
      </c>
      <c r="AB656">
        <v>0</v>
      </c>
      <c r="AC656">
        <v>0</v>
      </c>
      <c r="AF656">
        <v>0</v>
      </c>
      <c r="AG656">
        <v>461</v>
      </c>
      <c r="AH656">
        <v>30.713000000000001</v>
      </c>
      <c r="AI656">
        <v>-433.38</v>
      </c>
      <c r="AK656">
        <v>0</v>
      </c>
      <c r="BF656" t="s">
        <v>549</v>
      </c>
      <c r="BU656" t="s">
        <v>490</v>
      </c>
      <c r="BV656" s="190">
        <v>43901</v>
      </c>
      <c r="BX656" s="190">
        <v>43901</v>
      </c>
      <c r="BY656" s="190">
        <v>43901</v>
      </c>
      <c r="CR656" s="190">
        <v>43901</v>
      </c>
      <c r="CS656" s="190">
        <v>43902</v>
      </c>
      <c r="CT656" t="s">
        <v>549</v>
      </c>
      <c r="CU656" s="190">
        <v>43901</v>
      </c>
      <c r="CW656" s="190">
        <v>43901</v>
      </c>
      <c r="CX656" s="190">
        <v>43901</v>
      </c>
      <c r="DI656" t="str">
        <f t="shared" si="10"/>
        <v>Y</v>
      </c>
      <c r="DJ656" t="str">
        <f>_xlfn.IFNA(VLOOKUP(C656,'Order Lookup'!A:C,3,FALSE),"Other")</f>
        <v>ENPARTS</v>
      </c>
    </row>
    <row r="657" spans="1:114" x14ac:dyDescent="0.35">
      <c r="A657" t="s">
        <v>2296</v>
      </c>
      <c r="B657">
        <v>1902263401</v>
      </c>
      <c r="C657" t="s">
        <v>855</v>
      </c>
      <c r="D657" t="s">
        <v>7266</v>
      </c>
      <c r="E657" t="s">
        <v>7267</v>
      </c>
      <c r="F657" t="s">
        <v>2221</v>
      </c>
      <c r="G657" s="190">
        <v>43802</v>
      </c>
      <c r="H657">
        <v>43934</v>
      </c>
      <c r="K657" t="s">
        <v>343</v>
      </c>
      <c r="L657" t="s">
        <v>343</v>
      </c>
      <c r="M657" t="s">
        <v>162</v>
      </c>
      <c r="N657" t="s">
        <v>343</v>
      </c>
      <c r="O657" t="s">
        <v>5050</v>
      </c>
      <c r="Q657">
        <v>43847</v>
      </c>
      <c r="R657">
        <v>43850</v>
      </c>
      <c r="T657">
        <v>220267.04</v>
      </c>
      <c r="U657">
        <v>0</v>
      </c>
      <c r="V657">
        <v>81.38</v>
      </c>
      <c r="W657">
        <v>80.02</v>
      </c>
      <c r="X657">
        <v>80.02</v>
      </c>
      <c r="Y657">
        <v>161.94</v>
      </c>
      <c r="AA657">
        <v>188.75</v>
      </c>
      <c r="AB657">
        <v>0</v>
      </c>
      <c r="AC657">
        <v>188.75</v>
      </c>
      <c r="AD657">
        <v>36529.43</v>
      </c>
      <c r="AE657">
        <v>17843.54</v>
      </c>
      <c r="AF657">
        <v>0</v>
      </c>
      <c r="AG657">
        <v>52946.26</v>
      </c>
      <c r="AH657">
        <v>24.036999999999999</v>
      </c>
      <c r="AI657">
        <v>0</v>
      </c>
      <c r="AK657">
        <v>25</v>
      </c>
      <c r="AQ657" t="s">
        <v>956</v>
      </c>
      <c r="AR657">
        <v>43853</v>
      </c>
      <c r="AS657">
        <v>43853</v>
      </c>
      <c r="AT657">
        <v>43867</v>
      </c>
      <c r="AU657">
        <v>43868</v>
      </c>
      <c r="AV657" t="s">
        <v>956</v>
      </c>
      <c r="AW657">
        <v>43871</v>
      </c>
      <c r="AX657">
        <v>43871</v>
      </c>
      <c r="AY657">
        <v>43871</v>
      </c>
      <c r="AZ657">
        <v>43868</v>
      </c>
      <c r="BA657" t="s">
        <v>5806</v>
      </c>
      <c r="BB657">
        <v>43872</v>
      </c>
      <c r="BD657">
        <v>43872</v>
      </c>
      <c r="BF657" t="s">
        <v>928</v>
      </c>
      <c r="BG657">
        <v>43885</v>
      </c>
      <c r="BH657">
        <v>43884</v>
      </c>
      <c r="BI657">
        <v>43902</v>
      </c>
      <c r="BJ657">
        <v>43907</v>
      </c>
      <c r="BK657" t="s">
        <v>886</v>
      </c>
      <c r="BL657">
        <v>43895</v>
      </c>
      <c r="BM657">
        <v>43899</v>
      </c>
      <c r="BN657">
        <v>43900</v>
      </c>
      <c r="BO657">
        <v>43901</v>
      </c>
      <c r="BU657" t="s">
        <v>490</v>
      </c>
      <c r="BV657" s="190">
        <v>43908</v>
      </c>
      <c r="BX657" s="190">
        <v>43908</v>
      </c>
      <c r="BY657" s="190">
        <v>43908</v>
      </c>
      <c r="BZ657" t="s">
        <v>928</v>
      </c>
      <c r="CA657">
        <v>43885</v>
      </c>
      <c r="CB657">
        <v>43885</v>
      </c>
      <c r="CC657">
        <v>43902</v>
      </c>
      <c r="CD657">
        <v>43907</v>
      </c>
      <c r="CH657" s="190">
        <v>43913</v>
      </c>
      <c r="CJ657" t="s">
        <v>956</v>
      </c>
      <c r="CR657" s="190">
        <v>43934</v>
      </c>
      <c r="CS657" s="190"/>
      <c r="CT657" t="s">
        <v>928</v>
      </c>
      <c r="CU657" s="190">
        <v>43907</v>
      </c>
      <c r="CW657" s="190">
        <v>43907</v>
      </c>
      <c r="CX657" s="190">
        <v>43907</v>
      </c>
      <c r="CY657" t="s">
        <v>1065</v>
      </c>
      <c r="CZ657">
        <v>43816</v>
      </c>
      <c r="DA657">
        <v>43816</v>
      </c>
      <c r="DB657">
        <v>43818</v>
      </c>
      <c r="DC657">
        <v>43818</v>
      </c>
      <c r="DI657" t="str">
        <f t="shared" si="10"/>
        <v>Y</v>
      </c>
      <c r="DJ657" t="str">
        <f>_xlfn.IFNA(VLOOKUP(C657,'Order Lookup'!A:C,3,FALSE),"Other")</f>
        <v>ORDER</v>
      </c>
    </row>
    <row r="658" spans="1:114" x14ac:dyDescent="0.35">
      <c r="A658" t="s">
        <v>2296</v>
      </c>
      <c r="B658">
        <v>1902714703</v>
      </c>
      <c r="C658" t="s">
        <v>855</v>
      </c>
      <c r="D658" t="s">
        <v>1086</v>
      </c>
      <c r="E658" t="s">
        <v>6745</v>
      </c>
      <c r="F658" t="s">
        <v>2221</v>
      </c>
      <c r="G658" s="190">
        <v>43836</v>
      </c>
      <c r="H658" s="190">
        <v>43915</v>
      </c>
      <c r="J658">
        <v>857319</v>
      </c>
      <c r="K658" t="s">
        <v>343</v>
      </c>
      <c r="L658" t="s">
        <v>162</v>
      </c>
      <c r="M658" t="s">
        <v>162</v>
      </c>
      <c r="N658" t="s">
        <v>343</v>
      </c>
      <c r="O658" t="s">
        <v>5050</v>
      </c>
      <c r="Q658">
        <v>43847</v>
      </c>
      <c r="R658">
        <v>43850</v>
      </c>
      <c r="S658" s="190"/>
      <c r="T658">
        <v>102518.58</v>
      </c>
      <c r="U658">
        <v>102518.58</v>
      </c>
      <c r="V658">
        <v>40.770000000000003</v>
      </c>
      <c r="W658">
        <v>36.590000000000003</v>
      </c>
      <c r="X658">
        <v>36.590000000000003</v>
      </c>
      <c r="Y658">
        <v>147</v>
      </c>
      <c r="AA658">
        <v>54.9</v>
      </c>
      <c r="AB658">
        <v>0</v>
      </c>
      <c r="AC658">
        <v>54.9</v>
      </c>
      <c r="AF658">
        <v>0</v>
      </c>
      <c r="AG658">
        <v>26309.58</v>
      </c>
      <c r="AH658">
        <v>25.663</v>
      </c>
      <c r="AI658">
        <v>30907.75</v>
      </c>
      <c r="AJ658">
        <v>30.148</v>
      </c>
      <c r="AK658">
        <v>23.6</v>
      </c>
      <c r="AQ658" t="s">
        <v>7072</v>
      </c>
      <c r="AR658">
        <v>43864</v>
      </c>
      <c r="AS658">
        <v>43864</v>
      </c>
      <c r="AT658">
        <v>43875</v>
      </c>
      <c r="AU658">
        <v>43875</v>
      </c>
      <c r="AV658" t="s">
        <v>887</v>
      </c>
      <c r="AW658">
        <v>43874</v>
      </c>
      <c r="AX658">
        <v>43874</v>
      </c>
      <c r="AY658">
        <v>43874</v>
      </c>
      <c r="AZ658">
        <v>43874</v>
      </c>
      <c r="BA658" t="s">
        <v>5307</v>
      </c>
      <c r="BB658">
        <v>43879</v>
      </c>
      <c r="BC658">
        <v>43879</v>
      </c>
      <c r="BD658">
        <v>43879</v>
      </c>
      <c r="BE658">
        <v>43879</v>
      </c>
      <c r="BF658" t="s">
        <v>886</v>
      </c>
      <c r="BG658" s="190">
        <v>43880</v>
      </c>
      <c r="BH658" s="190">
        <v>43887</v>
      </c>
      <c r="BI658" s="190">
        <v>43889</v>
      </c>
      <c r="BJ658">
        <v>43893</v>
      </c>
      <c r="BK658" t="s">
        <v>1564</v>
      </c>
      <c r="BL658" s="190">
        <v>43881</v>
      </c>
      <c r="BM658" s="190">
        <v>43881</v>
      </c>
      <c r="BN658" s="190">
        <v>43887</v>
      </c>
      <c r="BO658">
        <v>43894</v>
      </c>
      <c r="BU658" t="s">
        <v>490</v>
      </c>
      <c r="BV658">
        <v>43895</v>
      </c>
      <c r="BX658">
        <v>43895</v>
      </c>
      <c r="BY658" s="190">
        <v>43895</v>
      </c>
      <c r="BZ658" t="s">
        <v>886</v>
      </c>
      <c r="CA658">
        <v>43885</v>
      </c>
      <c r="CB658">
        <v>43892</v>
      </c>
      <c r="CC658">
        <v>43886</v>
      </c>
      <c r="CD658">
        <v>43894</v>
      </c>
      <c r="CH658" s="190">
        <v>43899</v>
      </c>
      <c r="CJ658" t="s">
        <v>956</v>
      </c>
      <c r="CR658" s="190">
        <v>43915</v>
      </c>
      <c r="CS658" s="190">
        <v>43915</v>
      </c>
      <c r="CT658" t="s">
        <v>1564</v>
      </c>
      <c r="CU658" s="190">
        <v>43894</v>
      </c>
      <c r="CW658" s="190">
        <v>43894</v>
      </c>
      <c r="CX658" s="190">
        <v>43894</v>
      </c>
      <c r="CY658" t="s">
        <v>1065</v>
      </c>
      <c r="CZ658">
        <v>43845</v>
      </c>
      <c r="DA658">
        <v>43845</v>
      </c>
      <c r="DB658">
        <v>43848</v>
      </c>
      <c r="DC658">
        <v>43850</v>
      </c>
      <c r="DI658" t="str">
        <f t="shared" si="10"/>
        <v>Y</v>
      </c>
      <c r="DJ658" t="str">
        <f>_xlfn.IFNA(VLOOKUP(C658,'Order Lookup'!A:C,3,FALSE),"Other")</f>
        <v>ORDER</v>
      </c>
    </row>
    <row r="659" spans="1:114" x14ac:dyDescent="0.35">
      <c r="A659" t="s">
        <v>2296</v>
      </c>
      <c r="B659">
        <v>2000055601</v>
      </c>
      <c r="C659" t="s">
        <v>855</v>
      </c>
      <c r="D659" t="s">
        <v>7268</v>
      </c>
      <c r="E659" t="s">
        <v>7269</v>
      </c>
      <c r="F659" t="s">
        <v>2221</v>
      </c>
      <c r="G659" s="190">
        <v>43846</v>
      </c>
      <c r="H659" s="190">
        <v>43934</v>
      </c>
      <c r="K659" t="s">
        <v>343</v>
      </c>
      <c r="L659" t="s">
        <v>35</v>
      </c>
      <c r="M659" t="s">
        <v>162</v>
      </c>
      <c r="N659" t="s">
        <v>343</v>
      </c>
      <c r="O659" t="s">
        <v>5050</v>
      </c>
      <c r="Q659" s="190">
        <v>43882</v>
      </c>
      <c r="R659" s="190">
        <v>43885</v>
      </c>
      <c r="T659">
        <v>110919.83</v>
      </c>
      <c r="U659">
        <v>0</v>
      </c>
      <c r="V659">
        <v>31.5</v>
      </c>
      <c r="W659">
        <v>28.92</v>
      </c>
      <c r="X659">
        <v>28.92</v>
      </c>
      <c r="Y659">
        <v>97.88</v>
      </c>
      <c r="AA659">
        <v>184</v>
      </c>
      <c r="AB659">
        <v>0</v>
      </c>
      <c r="AC659">
        <v>184</v>
      </c>
      <c r="AD659">
        <v>22610.83</v>
      </c>
      <c r="AE659">
        <v>10767.06</v>
      </c>
      <c r="AF659">
        <v>0</v>
      </c>
      <c r="AG659">
        <v>40755.919999999998</v>
      </c>
      <c r="AH659">
        <v>36.744</v>
      </c>
      <c r="AI659">
        <v>0</v>
      </c>
      <c r="AK659">
        <v>25</v>
      </c>
      <c r="AQ659" t="s">
        <v>6527</v>
      </c>
      <c r="AR659" s="190">
        <v>43866</v>
      </c>
      <c r="AS659" s="190">
        <v>43866</v>
      </c>
      <c r="AT659" s="190">
        <v>43880</v>
      </c>
      <c r="AU659">
        <v>43880</v>
      </c>
      <c r="AV659" t="s">
        <v>956</v>
      </c>
      <c r="AW659" s="190">
        <v>43879</v>
      </c>
      <c r="AX659" s="190">
        <v>43879</v>
      </c>
      <c r="AY659" s="190">
        <v>43879</v>
      </c>
      <c r="AZ659">
        <v>43879</v>
      </c>
      <c r="BA659" t="s">
        <v>1603</v>
      </c>
      <c r="BB659">
        <v>43881</v>
      </c>
      <c r="BC659">
        <v>43881</v>
      </c>
      <c r="BD659">
        <v>43881</v>
      </c>
      <c r="BE659">
        <v>43881</v>
      </c>
      <c r="BF659" t="s">
        <v>1914</v>
      </c>
      <c r="BG659" s="190">
        <v>43885</v>
      </c>
      <c r="BH659" s="190">
        <v>43885</v>
      </c>
      <c r="BI659" s="190">
        <v>43900</v>
      </c>
      <c r="BJ659" s="190">
        <v>43901</v>
      </c>
      <c r="BK659" t="s">
        <v>6701</v>
      </c>
      <c r="BL659" s="190">
        <v>43893</v>
      </c>
      <c r="BM659" s="190"/>
      <c r="BN659" s="190">
        <v>43899</v>
      </c>
      <c r="BO659" s="190"/>
      <c r="BQ659" s="190"/>
      <c r="BR659" s="190"/>
      <c r="BS659" s="190"/>
      <c r="BT659" s="190"/>
      <c r="BU659" t="s">
        <v>490</v>
      </c>
      <c r="BV659" s="190">
        <v>43909</v>
      </c>
      <c r="BX659" s="190">
        <v>43909</v>
      </c>
      <c r="BY659" s="190">
        <v>43908</v>
      </c>
      <c r="BZ659" t="s">
        <v>1914</v>
      </c>
      <c r="CA659" s="190">
        <v>43885</v>
      </c>
      <c r="CB659" s="190">
        <v>43885</v>
      </c>
      <c r="CC659" s="190">
        <v>43903</v>
      </c>
      <c r="CD659" s="190">
        <v>43902</v>
      </c>
      <c r="CH659" s="190">
        <v>43913</v>
      </c>
      <c r="CJ659" t="s">
        <v>956</v>
      </c>
      <c r="CR659" s="190">
        <v>43934</v>
      </c>
      <c r="CT659" t="s">
        <v>1914</v>
      </c>
      <c r="CU659" s="190">
        <v>43908</v>
      </c>
      <c r="CW659" s="190">
        <v>43908</v>
      </c>
      <c r="CX659" s="190">
        <v>43908</v>
      </c>
      <c r="CY659" t="s">
        <v>1034</v>
      </c>
      <c r="CZ659" s="190">
        <v>43860</v>
      </c>
      <c r="DA659" s="190">
        <v>43860</v>
      </c>
      <c r="DB659" s="190">
        <v>43865</v>
      </c>
      <c r="DC659" s="190">
        <v>43865</v>
      </c>
      <c r="DI659" t="str">
        <f t="shared" si="10"/>
        <v>Y</v>
      </c>
      <c r="DJ659" t="str">
        <f>_xlfn.IFNA(VLOOKUP(C659,'Order Lookup'!A:C,3,FALSE),"Other")</f>
        <v>ORDER</v>
      </c>
    </row>
    <row r="660" spans="1:114" x14ac:dyDescent="0.35">
      <c r="A660" t="s">
        <v>2295</v>
      </c>
      <c r="B660">
        <v>1900803822</v>
      </c>
      <c r="C660" t="s">
        <v>854</v>
      </c>
      <c r="D660" t="s">
        <v>1053</v>
      </c>
      <c r="E660" t="s">
        <v>7270</v>
      </c>
      <c r="F660" t="s">
        <v>2224</v>
      </c>
      <c r="G660" s="190">
        <v>43887</v>
      </c>
      <c r="H660" s="190"/>
      <c r="J660" t="s">
        <v>7271</v>
      </c>
      <c r="K660" t="s">
        <v>343</v>
      </c>
      <c r="L660" t="s">
        <v>343</v>
      </c>
      <c r="M660" t="s">
        <v>162</v>
      </c>
      <c r="N660" t="s">
        <v>343</v>
      </c>
      <c r="O660" t="s">
        <v>5050</v>
      </c>
      <c r="Q660" s="190"/>
      <c r="R660" s="190"/>
      <c r="S660">
        <v>43899</v>
      </c>
      <c r="T660">
        <v>256</v>
      </c>
      <c r="U660">
        <v>256</v>
      </c>
      <c r="V660">
        <v>0.03</v>
      </c>
      <c r="W660">
        <v>0.03</v>
      </c>
      <c r="X660">
        <v>0.03</v>
      </c>
      <c r="Y660">
        <v>0</v>
      </c>
      <c r="AA660">
        <v>0</v>
      </c>
      <c r="AB660">
        <v>0</v>
      </c>
      <c r="AC660">
        <v>0</v>
      </c>
      <c r="AF660">
        <v>0</v>
      </c>
      <c r="AG660">
        <v>76</v>
      </c>
      <c r="AH660">
        <v>29.687999999999999</v>
      </c>
      <c r="AI660">
        <v>37.17</v>
      </c>
      <c r="AJ660">
        <v>14.52</v>
      </c>
      <c r="AK660">
        <v>0</v>
      </c>
      <c r="AQ660" t="s">
        <v>950</v>
      </c>
      <c r="AV660" t="s">
        <v>1080</v>
      </c>
      <c r="BG660" s="190"/>
      <c r="BH660" s="190"/>
      <c r="BI660" s="190"/>
      <c r="BJ660" s="190"/>
      <c r="BU660" t="s">
        <v>490</v>
      </c>
      <c r="BV660" s="190">
        <v>43887</v>
      </c>
      <c r="BX660" s="190">
        <v>43887</v>
      </c>
      <c r="BY660" s="190">
        <v>43887</v>
      </c>
      <c r="CA660" s="190"/>
      <c r="CB660" s="190"/>
      <c r="CC660" s="190"/>
      <c r="CD660" s="190"/>
      <c r="CH660" s="190">
        <v>43892</v>
      </c>
      <c r="CJ660" t="s">
        <v>956</v>
      </c>
      <c r="CR660" s="190">
        <v>43894</v>
      </c>
      <c r="CS660">
        <v>43894</v>
      </c>
      <c r="CT660" t="s">
        <v>1069</v>
      </c>
      <c r="CU660" s="190">
        <v>43887</v>
      </c>
      <c r="CW660" s="190">
        <v>43887</v>
      </c>
      <c r="CX660" s="190">
        <v>43887</v>
      </c>
      <c r="CY660" t="s">
        <v>1065</v>
      </c>
      <c r="CZ660" s="190"/>
      <c r="DA660" s="190"/>
      <c r="DB660" s="190"/>
      <c r="DC660" s="190"/>
      <c r="DI660" t="str">
        <f t="shared" si="10"/>
        <v>Y</v>
      </c>
      <c r="DJ660" t="str">
        <f>_xlfn.IFNA(VLOOKUP(C660,'Order Lookup'!A:C,3,FALSE),"Other")</f>
        <v>ENPARTS</v>
      </c>
    </row>
    <row r="661" spans="1:114" x14ac:dyDescent="0.35">
      <c r="A661" t="s">
        <v>2295</v>
      </c>
      <c r="B661">
        <v>1900803823</v>
      </c>
      <c r="C661" t="s">
        <v>859</v>
      </c>
      <c r="D661" t="s">
        <v>1053</v>
      </c>
      <c r="E661" t="s">
        <v>7270</v>
      </c>
      <c r="F661" t="s">
        <v>2221</v>
      </c>
      <c r="G661" s="190">
        <v>43894</v>
      </c>
      <c r="H661" s="190"/>
      <c r="J661" t="s">
        <v>7271</v>
      </c>
      <c r="K661" t="s">
        <v>343</v>
      </c>
      <c r="L661" t="s">
        <v>343</v>
      </c>
      <c r="M661" t="s">
        <v>162</v>
      </c>
      <c r="N661" t="s">
        <v>343</v>
      </c>
      <c r="O661" t="s">
        <v>5050</v>
      </c>
      <c r="Q661" s="190"/>
      <c r="R661" s="190"/>
      <c r="T661">
        <v>0</v>
      </c>
      <c r="U661">
        <v>0</v>
      </c>
      <c r="V661">
        <v>0.03</v>
      </c>
      <c r="W661">
        <v>0.03</v>
      </c>
      <c r="X661">
        <v>0.03</v>
      </c>
      <c r="Y661">
        <v>0</v>
      </c>
      <c r="AA661">
        <v>0</v>
      </c>
      <c r="AB661">
        <v>0</v>
      </c>
      <c r="AC661">
        <v>0</v>
      </c>
      <c r="AF661">
        <v>0</v>
      </c>
      <c r="AG661">
        <v>-33</v>
      </c>
      <c r="AI661">
        <v>-73.010000000000005</v>
      </c>
      <c r="AK661">
        <v>0</v>
      </c>
      <c r="AQ661" t="s">
        <v>950</v>
      </c>
      <c r="AV661" t="s">
        <v>1080</v>
      </c>
      <c r="BG661" s="190"/>
      <c r="BH661" s="190"/>
      <c r="BI661" s="190"/>
      <c r="BJ661" s="190"/>
      <c r="BL661" s="190"/>
      <c r="BM661" s="190"/>
      <c r="BN661" s="190"/>
      <c r="BO661" s="190"/>
      <c r="BU661" t="s">
        <v>490</v>
      </c>
      <c r="BV661" s="190">
        <v>43894</v>
      </c>
      <c r="BX661" s="190">
        <v>43894</v>
      </c>
      <c r="BY661" s="190">
        <v>43894</v>
      </c>
      <c r="CH661" s="190">
        <v>43899</v>
      </c>
      <c r="CJ661" t="s">
        <v>956</v>
      </c>
      <c r="CR661" s="190">
        <v>43899</v>
      </c>
      <c r="CS661">
        <v>43899</v>
      </c>
      <c r="CT661" t="s">
        <v>1069</v>
      </c>
      <c r="CU661" s="190">
        <v>43894</v>
      </c>
      <c r="CW661" s="190">
        <v>43894</v>
      </c>
      <c r="CX661" s="190">
        <v>43894</v>
      </c>
      <c r="CY661" t="s">
        <v>1065</v>
      </c>
      <c r="DI661" t="str">
        <f t="shared" si="10"/>
        <v>Y</v>
      </c>
      <c r="DJ661" t="str">
        <f>_xlfn.IFNA(VLOOKUP(C661,'Order Lookup'!A:C,3,FALSE),"Other")</f>
        <v>Other</v>
      </c>
    </row>
    <row r="662" spans="1:114" x14ac:dyDescent="0.35">
      <c r="A662" t="s">
        <v>1043</v>
      </c>
      <c r="B662">
        <v>1902367305</v>
      </c>
      <c r="C662" t="s">
        <v>859</v>
      </c>
      <c r="D662" t="s">
        <v>1058</v>
      </c>
      <c r="E662" t="s">
        <v>6744</v>
      </c>
      <c r="F662" t="s">
        <v>2221</v>
      </c>
      <c r="G662" s="190">
        <v>43901</v>
      </c>
      <c r="H662" s="190"/>
      <c r="K662" t="s">
        <v>343</v>
      </c>
      <c r="L662" t="s">
        <v>343</v>
      </c>
      <c r="M662" t="s">
        <v>162</v>
      </c>
      <c r="N662" t="s">
        <v>343</v>
      </c>
      <c r="O662" t="s">
        <v>5050</v>
      </c>
      <c r="T662">
        <v>0</v>
      </c>
      <c r="U662">
        <v>0</v>
      </c>
      <c r="V662">
        <v>12.3</v>
      </c>
      <c r="W662">
        <v>11.75</v>
      </c>
      <c r="X662">
        <v>11.75</v>
      </c>
      <c r="Y662">
        <v>0</v>
      </c>
      <c r="AA662">
        <v>0</v>
      </c>
      <c r="AB662">
        <v>0</v>
      </c>
      <c r="AC662">
        <v>0</v>
      </c>
      <c r="AF662">
        <v>0</v>
      </c>
      <c r="AG662">
        <v>-16490</v>
      </c>
      <c r="AI662">
        <v>-16549.349999999999</v>
      </c>
      <c r="AK662">
        <v>0</v>
      </c>
      <c r="AQ662" t="s">
        <v>1390</v>
      </c>
      <c r="AV662" t="s">
        <v>1080</v>
      </c>
      <c r="BG662" s="190"/>
      <c r="BH662" s="190"/>
      <c r="BI662" s="190"/>
      <c r="BJ662" s="190"/>
      <c r="BL662" s="190"/>
      <c r="BM662" s="190"/>
      <c r="BN662" s="190"/>
      <c r="BO662" s="190"/>
      <c r="BU662" t="s">
        <v>490</v>
      </c>
      <c r="BV662" s="190">
        <v>43901</v>
      </c>
      <c r="BX662" s="190">
        <v>43901</v>
      </c>
      <c r="BY662" s="190">
        <v>43901</v>
      </c>
      <c r="CH662" s="190"/>
      <c r="CJ662" t="s">
        <v>1080</v>
      </c>
      <c r="CR662" s="190">
        <v>43906</v>
      </c>
      <c r="CS662">
        <v>43913</v>
      </c>
      <c r="CT662" t="s">
        <v>881</v>
      </c>
      <c r="CU662" s="190">
        <v>43901</v>
      </c>
      <c r="CW662" s="190">
        <v>43901</v>
      </c>
      <c r="CX662" s="190">
        <v>43901</v>
      </c>
      <c r="CY662" t="s">
        <v>1065</v>
      </c>
      <c r="DI662" t="str">
        <f t="shared" si="10"/>
        <v>Y</v>
      </c>
      <c r="DJ662" t="str">
        <f>_xlfn.IFNA(VLOOKUP(C662,'Order Lookup'!A:C,3,FALSE),"Other")</f>
        <v>Other</v>
      </c>
    </row>
    <row r="663" spans="1:114" x14ac:dyDescent="0.35">
      <c r="A663" t="s">
        <v>2296</v>
      </c>
      <c r="B663">
        <v>1902714708</v>
      </c>
      <c r="C663" t="s">
        <v>859</v>
      </c>
      <c r="D663" t="s">
        <v>1086</v>
      </c>
      <c r="E663" t="s">
        <v>6745</v>
      </c>
      <c r="F663" t="s">
        <v>2221</v>
      </c>
      <c r="G663" s="190">
        <v>43909</v>
      </c>
      <c r="H663" s="190"/>
      <c r="J663">
        <v>857319</v>
      </c>
      <c r="K663" t="s">
        <v>343</v>
      </c>
      <c r="L663" t="s">
        <v>162</v>
      </c>
      <c r="M663" t="s">
        <v>162</v>
      </c>
      <c r="N663" t="s">
        <v>343</v>
      </c>
      <c r="O663" t="s">
        <v>5050</v>
      </c>
      <c r="P663" t="s">
        <v>2226</v>
      </c>
      <c r="T663">
        <v>862.55</v>
      </c>
      <c r="U663">
        <v>0</v>
      </c>
      <c r="V663">
        <v>0.23</v>
      </c>
      <c r="W663">
        <v>0.23</v>
      </c>
      <c r="X663">
        <v>0.23</v>
      </c>
      <c r="Y663">
        <v>0</v>
      </c>
      <c r="AA663">
        <v>0</v>
      </c>
      <c r="AB663">
        <v>0</v>
      </c>
      <c r="AC663">
        <v>0</v>
      </c>
      <c r="AF663">
        <v>0</v>
      </c>
      <c r="AG663">
        <v>451.81</v>
      </c>
      <c r="AH663">
        <v>52.381</v>
      </c>
      <c r="AI663">
        <v>-458.43</v>
      </c>
      <c r="AK663">
        <v>0</v>
      </c>
      <c r="AQ663" t="s">
        <v>5748</v>
      </c>
      <c r="AV663" t="s">
        <v>956</v>
      </c>
      <c r="BU663" t="s">
        <v>490</v>
      </c>
      <c r="BV663">
        <v>43909</v>
      </c>
      <c r="BX663" s="190">
        <v>43909</v>
      </c>
      <c r="BY663" s="190">
        <v>43909</v>
      </c>
      <c r="CH663" s="190">
        <v>43913</v>
      </c>
      <c r="CJ663" t="s">
        <v>956</v>
      </c>
      <c r="CR663" s="190">
        <v>43915</v>
      </c>
      <c r="CS663" s="190">
        <v>43915</v>
      </c>
      <c r="CT663" t="s">
        <v>881</v>
      </c>
      <c r="CU663" s="190">
        <v>43909</v>
      </c>
      <c r="CW663" s="190">
        <v>43909</v>
      </c>
      <c r="CX663" s="190">
        <v>43909</v>
      </c>
      <c r="CY663" t="s">
        <v>1065</v>
      </c>
      <c r="DI663" t="str">
        <f t="shared" si="10"/>
        <v>Y</v>
      </c>
      <c r="DJ663" t="str">
        <f>_xlfn.IFNA(VLOOKUP(C663,'Order Lookup'!A:C,3,FALSE),"Other")</f>
        <v>Other</v>
      </c>
    </row>
    <row r="664" spans="1:114" x14ac:dyDescent="0.35">
      <c r="A664" t="s">
        <v>2296</v>
      </c>
      <c r="B664">
        <v>1902714709</v>
      </c>
      <c r="C664" t="s">
        <v>855</v>
      </c>
      <c r="D664" t="s">
        <v>1086</v>
      </c>
      <c r="E664" t="s">
        <v>6745</v>
      </c>
      <c r="F664" t="s">
        <v>2221</v>
      </c>
      <c r="G664" s="190">
        <v>43915</v>
      </c>
      <c r="H664" s="190"/>
      <c r="J664">
        <v>857319</v>
      </c>
      <c r="K664" t="s">
        <v>343</v>
      </c>
      <c r="L664" t="s">
        <v>162</v>
      </c>
      <c r="M664" t="s">
        <v>162</v>
      </c>
      <c r="N664" t="s">
        <v>343</v>
      </c>
      <c r="O664" t="s">
        <v>5050</v>
      </c>
      <c r="Q664" s="190">
        <v>43915</v>
      </c>
      <c r="R664" s="190">
        <v>43915</v>
      </c>
      <c r="T664">
        <v>1</v>
      </c>
      <c r="U664">
        <v>0</v>
      </c>
      <c r="V664">
        <v>0</v>
      </c>
      <c r="W664">
        <v>5.3</v>
      </c>
      <c r="X664">
        <v>5.3</v>
      </c>
      <c r="Y664">
        <v>0</v>
      </c>
      <c r="AA664">
        <v>0</v>
      </c>
      <c r="AB664">
        <v>0</v>
      </c>
      <c r="AC664">
        <v>0</v>
      </c>
      <c r="AF664">
        <v>0</v>
      </c>
      <c r="AG664">
        <v>-51</v>
      </c>
      <c r="AI664">
        <v>0</v>
      </c>
      <c r="AK664">
        <v>0</v>
      </c>
      <c r="AQ664" t="s">
        <v>5748</v>
      </c>
      <c r="AR664" s="190"/>
      <c r="AS664" s="190"/>
      <c r="AT664" s="190"/>
      <c r="AU664" s="190"/>
      <c r="AV664" t="s">
        <v>956</v>
      </c>
      <c r="AW664" s="190"/>
      <c r="AX664" s="190"/>
      <c r="AY664" s="190"/>
      <c r="AZ664" s="190"/>
      <c r="BF664" t="s">
        <v>3997</v>
      </c>
      <c r="BG664" s="190">
        <v>43915</v>
      </c>
      <c r="BH664" s="190">
        <v>43915</v>
      </c>
      <c r="BI664" s="190">
        <v>43915</v>
      </c>
      <c r="BJ664" s="190">
        <v>43915</v>
      </c>
      <c r="BL664" s="190"/>
      <c r="BM664" s="190"/>
      <c r="BN664" s="190"/>
      <c r="BO664" s="190"/>
      <c r="BU664" t="s">
        <v>490</v>
      </c>
      <c r="BV664" s="190">
        <v>43916</v>
      </c>
      <c r="BX664" s="190">
        <v>43916</v>
      </c>
      <c r="BY664" s="190">
        <v>43916</v>
      </c>
      <c r="CA664" s="190"/>
      <c r="CB664" s="190"/>
      <c r="CC664" s="190"/>
      <c r="CD664" s="190"/>
      <c r="CH664" s="190">
        <v>43920</v>
      </c>
      <c r="CI664" s="190"/>
      <c r="CJ664" t="s">
        <v>956</v>
      </c>
      <c r="CR664" s="190">
        <v>43941</v>
      </c>
      <c r="CT664" t="s">
        <v>3997</v>
      </c>
      <c r="CU664" s="190">
        <v>43915</v>
      </c>
      <c r="CW664" s="190">
        <v>43915</v>
      </c>
      <c r="CX664" s="190">
        <v>43915</v>
      </c>
      <c r="CY664" t="s">
        <v>1065</v>
      </c>
      <c r="CZ664" s="190"/>
      <c r="DA664" s="190"/>
      <c r="DB664" s="190"/>
      <c r="DC664" s="190"/>
      <c r="DI664" t="str">
        <f t="shared" si="10"/>
        <v>Y</v>
      </c>
      <c r="DJ664" t="str">
        <f>_xlfn.IFNA(VLOOKUP(C664,'Order Lookup'!A:C,3,FALSE),"Other")</f>
        <v>ORDER</v>
      </c>
    </row>
    <row r="665" spans="1:114" x14ac:dyDescent="0.35">
      <c r="A665" t="s">
        <v>2296</v>
      </c>
      <c r="B665">
        <v>1902403101</v>
      </c>
      <c r="C665" t="s">
        <v>855</v>
      </c>
      <c r="D665" t="s">
        <v>1116</v>
      </c>
      <c r="E665" t="s">
        <v>7272</v>
      </c>
      <c r="F665" t="s">
        <v>2221</v>
      </c>
      <c r="G665" s="190">
        <v>43802</v>
      </c>
      <c r="H665" s="190">
        <v>43935</v>
      </c>
      <c r="J665">
        <v>1948501</v>
      </c>
      <c r="K665" t="s">
        <v>343</v>
      </c>
      <c r="L665" t="s">
        <v>338</v>
      </c>
      <c r="M665" t="s">
        <v>162</v>
      </c>
      <c r="N665" t="s">
        <v>343</v>
      </c>
      <c r="O665" t="s">
        <v>5055</v>
      </c>
      <c r="Q665" s="190">
        <v>43852</v>
      </c>
      <c r="R665" s="190">
        <v>43852</v>
      </c>
      <c r="T665">
        <v>514302.38</v>
      </c>
      <c r="U665">
        <v>0</v>
      </c>
      <c r="V665">
        <v>203.01</v>
      </c>
      <c r="W665">
        <v>226.29</v>
      </c>
      <c r="X665">
        <v>226.29</v>
      </c>
      <c r="Y665">
        <v>640.9</v>
      </c>
      <c r="AA665">
        <v>467.6</v>
      </c>
      <c r="AB665">
        <v>7.5</v>
      </c>
      <c r="AC665">
        <v>475.1</v>
      </c>
      <c r="AD665">
        <v>147099.6</v>
      </c>
      <c r="AE665">
        <v>69618.86</v>
      </c>
      <c r="AF665">
        <v>0</v>
      </c>
      <c r="AG665">
        <v>84869.91</v>
      </c>
      <c r="AH665">
        <v>16.501999999999999</v>
      </c>
      <c r="AI665">
        <v>0</v>
      </c>
      <c r="AK665">
        <v>15.7</v>
      </c>
      <c r="AQ665" t="s">
        <v>6547</v>
      </c>
      <c r="AR665">
        <v>43851</v>
      </c>
      <c r="AT665">
        <v>43871</v>
      </c>
      <c r="AU665">
        <v>43871</v>
      </c>
      <c r="AV665" t="s">
        <v>956</v>
      </c>
      <c r="AW665">
        <v>43868</v>
      </c>
      <c r="AX665">
        <v>43868</v>
      </c>
      <c r="AY665">
        <v>43872</v>
      </c>
      <c r="BA665" t="s">
        <v>1603</v>
      </c>
      <c r="BB665">
        <v>43874</v>
      </c>
      <c r="BC665">
        <v>43874</v>
      </c>
      <c r="BD665">
        <v>43875</v>
      </c>
      <c r="BE665">
        <v>43875</v>
      </c>
      <c r="BF665" t="s">
        <v>5718</v>
      </c>
      <c r="BG665">
        <v>43887</v>
      </c>
      <c r="BH665">
        <v>43886</v>
      </c>
      <c r="BI665">
        <v>43901</v>
      </c>
      <c r="BJ665">
        <v>43909</v>
      </c>
      <c r="BK665" t="s">
        <v>5718</v>
      </c>
      <c r="BL665">
        <v>43902</v>
      </c>
      <c r="BN665">
        <v>43907</v>
      </c>
      <c r="BO665">
        <v>43909</v>
      </c>
      <c r="BU665" t="s">
        <v>490</v>
      </c>
      <c r="BV665" s="190">
        <v>43910</v>
      </c>
      <c r="BX665" s="190">
        <v>43910</v>
      </c>
      <c r="BY665" s="190">
        <v>43910</v>
      </c>
      <c r="BZ665" t="s">
        <v>5787</v>
      </c>
      <c r="CA665">
        <v>43915</v>
      </c>
      <c r="CB665">
        <v>43915</v>
      </c>
      <c r="CC665">
        <v>43915</v>
      </c>
      <c r="CD665">
        <v>43915</v>
      </c>
      <c r="CH665" s="190">
        <v>43915</v>
      </c>
      <c r="CJ665" t="s">
        <v>956</v>
      </c>
      <c r="CR665" s="190">
        <v>43937</v>
      </c>
      <c r="CT665" t="s">
        <v>5787</v>
      </c>
      <c r="CU665" s="190">
        <v>43909</v>
      </c>
      <c r="CW665" s="190">
        <v>43909</v>
      </c>
      <c r="CX665" s="190">
        <v>43909</v>
      </c>
      <c r="CY665" t="s">
        <v>1065</v>
      </c>
      <c r="CZ665">
        <v>43819</v>
      </c>
      <c r="DA665">
        <v>43819</v>
      </c>
      <c r="DB665">
        <v>43836</v>
      </c>
      <c r="DC665">
        <v>43846</v>
      </c>
      <c r="DI665" t="str">
        <f t="shared" si="10"/>
        <v>Y</v>
      </c>
      <c r="DJ665" t="str">
        <f>_xlfn.IFNA(VLOOKUP(C665,'Order Lookup'!A:C,3,FALSE),"Other")</f>
        <v>ORDER</v>
      </c>
    </row>
    <row r="666" spans="1:114" x14ac:dyDescent="0.35">
      <c r="A666" t="s">
        <v>2296</v>
      </c>
      <c r="B666">
        <v>1902403103</v>
      </c>
      <c r="C666" t="s">
        <v>855</v>
      </c>
      <c r="D666" t="s">
        <v>1116</v>
      </c>
      <c r="E666" t="s">
        <v>7272</v>
      </c>
      <c r="F666" t="s">
        <v>2221</v>
      </c>
      <c r="G666" s="190">
        <v>43804</v>
      </c>
      <c r="H666" s="190">
        <v>43949</v>
      </c>
      <c r="J666">
        <v>1948501</v>
      </c>
      <c r="K666" t="s">
        <v>343</v>
      </c>
      <c r="L666" t="s">
        <v>343</v>
      </c>
      <c r="M666" t="s">
        <v>162</v>
      </c>
      <c r="N666" t="s">
        <v>343</v>
      </c>
      <c r="O666" t="s">
        <v>5055</v>
      </c>
      <c r="Q666" s="190">
        <v>43878</v>
      </c>
      <c r="R666" s="190">
        <v>43880</v>
      </c>
      <c r="S666" s="190"/>
      <c r="T666">
        <v>658966.32999999996</v>
      </c>
      <c r="U666">
        <v>0</v>
      </c>
      <c r="V666">
        <v>315.95</v>
      </c>
      <c r="W666">
        <v>315.25</v>
      </c>
      <c r="X666">
        <v>315.25</v>
      </c>
      <c r="Y666">
        <v>0</v>
      </c>
      <c r="AA666">
        <v>0</v>
      </c>
      <c r="AB666">
        <v>0</v>
      </c>
      <c r="AC666">
        <v>0</v>
      </c>
      <c r="AF666">
        <v>0</v>
      </c>
      <c r="AG666">
        <v>109064.44</v>
      </c>
      <c r="AH666">
        <v>16.550999999999998</v>
      </c>
      <c r="AI666">
        <v>0</v>
      </c>
      <c r="AK666">
        <v>0</v>
      </c>
      <c r="AQ666" t="s">
        <v>1078</v>
      </c>
      <c r="AV666" t="s">
        <v>956</v>
      </c>
      <c r="BF666" t="s">
        <v>5787</v>
      </c>
      <c r="BG666">
        <v>43913</v>
      </c>
      <c r="BH666">
        <v>43913</v>
      </c>
      <c r="BI666">
        <v>43913</v>
      </c>
      <c r="BJ666">
        <v>43913</v>
      </c>
      <c r="BK666" t="s">
        <v>5718</v>
      </c>
      <c r="BL666">
        <v>43913</v>
      </c>
      <c r="BM666">
        <v>43913</v>
      </c>
      <c r="BN666">
        <v>43913</v>
      </c>
      <c r="BO666">
        <v>43913</v>
      </c>
      <c r="BU666" t="s">
        <v>490</v>
      </c>
      <c r="BV666" s="190">
        <v>43910</v>
      </c>
      <c r="BX666" s="190">
        <v>43917</v>
      </c>
      <c r="BY666" s="190">
        <v>43915</v>
      </c>
      <c r="CH666" s="190">
        <v>43920</v>
      </c>
      <c r="CJ666" t="s">
        <v>956</v>
      </c>
      <c r="CR666" s="190">
        <v>43941</v>
      </c>
      <c r="CS666" s="190"/>
      <c r="CT666" t="s">
        <v>5787</v>
      </c>
      <c r="CU666" s="190">
        <v>43916</v>
      </c>
      <c r="CW666" s="190">
        <v>43916</v>
      </c>
      <c r="CX666" s="190">
        <v>43915</v>
      </c>
      <c r="CY666" t="s">
        <v>1065</v>
      </c>
      <c r="DI666" t="str">
        <f t="shared" si="10"/>
        <v>Y</v>
      </c>
      <c r="DJ666" t="str">
        <f>_xlfn.IFNA(VLOOKUP(C666,'Order Lookup'!A:C,3,FALSE),"Other")</f>
        <v>ORDER</v>
      </c>
    </row>
    <row r="667" spans="1:114" x14ac:dyDescent="0.35">
      <c r="A667" t="s">
        <v>2296</v>
      </c>
      <c r="B667">
        <v>1902714704</v>
      </c>
      <c r="C667" t="s">
        <v>855</v>
      </c>
      <c r="D667" t="s">
        <v>1086</v>
      </c>
      <c r="E667" t="s">
        <v>6745</v>
      </c>
      <c r="F667" t="s">
        <v>2221</v>
      </c>
      <c r="G667" s="190">
        <v>43836</v>
      </c>
      <c r="H667" s="190">
        <v>43941</v>
      </c>
      <c r="J667">
        <v>857319</v>
      </c>
      <c r="K667" t="s">
        <v>343</v>
      </c>
      <c r="L667" t="s">
        <v>162</v>
      </c>
      <c r="M667" t="s">
        <v>162</v>
      </c>
      <c r="N667" t="s">
        <v>343</v>
      </c>
      <c r="O667" t="s">
        <v>5055</v>
      </c>
      <c r="Q667" s="190">
        <v>43847</v>
      </c>
      <c r="R667" s="190">
        <v>43850</v>
      </c>
      <c r="S667" s="190"/>
      <c r="T667">
        <v>242953.93</v>
      </c>
      <c r="U667">
        <v>0</v>
      </c>
      <c r="V667">
        <v>97.01</v>
      </c>
      <c r="W667">
        <v>77.930000000000007</v>
      </c>
      <c r="X667">
        <v>77.930000000000007</v>
      </c>
      <c r="Y667">
        <v>382</v>
      </c>
      <c r="AA667">
        <v>373.8</v>
      </c>
      <c r="AB667">
        <v>0</v>
      </c>
      <c r="AC667">
        <v>373.8</v>
      </c>
      <c r="AF667">
        <v>0</v>
      </c>
      <c r="AG667">
        <v>62914.93</v>
      </c>
      <c r="AH667">
        <v>25.896000000000001</v>
      </c>
      <c r="AI667">
        <v>0</v>
      </c>
      <c r="AK667">
        <v>23.6</v>
      </c>
      <c r="AQ667" t="s">
        <v>5900</v>
      </c>
      <c r="AR667">
        <v>43864</v>
      </c>
      <c r="AT667">
        <v>43878</v>
      </c>
      <c r="AV667" t="s">
        <v>956</v>
      </c>
      <c r="AW667">
        <v>43885</v>
      </c>
      <c r="AY667">
        <v>43889</v>
      </c>
      <c r="BA667" t="s">
        <v>6733</v>
      </c>
      <c r="BB667">
        <v>43887</v>
      </c>
      <c r="BD667">
        <v>43889</v>
      </c>
      <c r="BF667" t="s">
        <v>3997</v>
      </c>
      <c r="BG667">
        <v>43899</v>
      </c>
      <c r="BH667">
        <v>43899</v>
      </c>
      <c r="BI667">
        <v>43909</v>
      </c>
      <c r="BJ667">
        <v>43909</v>
      </c>
      <c r="BK667" t="s">
        <v>1353</v>
      </c>
      <c r="BL667">
        <v>43895</v>
      </c>
      <c r="BM667">
        <v>43895</v>
      </c>
      <c r="BN667">
        <v>43907</v>
      </c>
      <c r="BO667">
        <v>43903</v>
      </c>
      <c r="BP667" t="s">
        <v>1564</v>
      </c>
      <c r="BQ667">
        <v>43888</v>
      </c>
      <c r="BR667">
        <v>43895</v>
      </c>
      <c r="BS667">
        <v>43893</v>
      </c>
      <c r="BT667">
        <v>43909</v>
      </c>
      <c r="BU667" t="s">
        <v>490</v>
      </c>
      <c r="BV667">
        <v>43910</v>
      </c>
      <c r="BX667" s="190">
        <v>43910</v>
      </c>
      <c r="BY667" s="190">
        <v>43910</v>
      </c>
      <c r="BZ667" t="s">
        <v>3997</v>
      </c>
      <c r="CA667">
        <v>43906</v>
      </c>
      <c r="CB667">
        <v>43907</v>
      </c>
      <c r="CC667">
        <v>43903</v>
      </c>
      <c r="CD667">
        <v>43910</v>
      </c>
      <c r="CH667">
        <v>43915</v>
      </c>
      <c r="CJ667" t="s">
        <v>956</v>
      </c>
      <c r="CR667" s="190">
        <v>43936</v>
      </c>
      <c r="CS667" s="190"/>
      <c r="CT667" t="s">
        <v>3997</v>
      </c>
      <c r="CU667" s="190">
        <v>43909</v>
      </c>
      <c r="CW667" s="190">
        <v>43909</v>
      </c>
      <c r="CX667" s="190">
        <v>43910</v>
      </c>
      <c r="CY667" t="s">
        <v>1065</v>
      </c>
      <c r="CZ667">
        <v>43851</v>
      </c>
      <c r="DA667">
        <v>43851</v>
      </c>
      <c r="DB667">
        <v>43853</v>
      </c>
      <c r="DC667">
        <v>43853</v>
      </c>
      <c r="DI667" t="str">
        <f t="shared" si="10"/>
        <v>N</v>
      </c>
      <c r="DJ667" t="str">
        <f>_xlfn.IFNA(VLOOKUP(C667,'Order Lookup'!A:C,3,FALSE),"Other")</f>
        <v>ORDER</v>
      </c>
    </row>
    <row r="668" spans="1:114" x14ac:dyDescent="0.35">
      <c r="A668" t="s">
        <v>1043</v>
      </c>
      <c r="B668">
        <v>1902659601</v>
      </c>
      <c r="C668" t="s">
        <v>855</v>
      </c>
      <c r="D668" t="s">
        <v>7273</v>
      </c>
      <c r="E668" t="s">
        <v>7274</v>
      </c>
      <c r="F668" t="s">
        <v>2221</v>
      </c>
      <c r="G668" s="190">
        <v>43818</v>
      </c>
      <c r="H668" s="190">
        <v>43923</v>
      </c>
      <c r="K668" t="s">
        <v>35</v>
      </c>
      <c r="L668" t="s">
        <v>361</v>
      </c>
      <c r="M668" t="s">
        <v>204</v>
      </c>
      <c r="N668" t="s">
        <v>343</v>
      </c>
      <c r="O668" t="s">
        <v>5050</v>
      </c>
      <c r="Q668" s="190">
        <v>43837</v>
      </c>
      <c r="R668" s="190">
        <v>43838</v>
      </c>
      <c r="T668">
        <v>23877.9</v>
      </c>
      <c r="U668">
        <v>0</v>
      </c>
      <c r="V668">
        <v>3.42</v>
      </c>
      <c r="W668">
        <v>3.63</v>
      </c>
      <c r="X668">
        <v>3.63</v>
      </c>
      <c r="Y668">
        <v>91.76</v>
      </c>
      <c r="AA668">
        <v>134.53</v>
      </c>
      <c r="AB668">
        <v>0</v>
      </c>
      <c r="AC668">
        <v>134.53</v>
      </c>
      <c r="AD668">
        <v>21197.66</v>
      </c>
      <c r="AE668">
        <v>10094.120000000001</v>
      </c>
      <c r="AF668">
        <v>0</v>
      </c>
      <c r="AG668">
        <v>6985.19</v>
      </c>
      <c r="AH668">
        <v>29.254000000000001</v>
      </c>
      <c r="AI668">
        <v>15176.85</v>
      </c>
      <c r="AK668">
        <v>21.8</v>
      </c>
      <c r="AQ668" t="s">
        <v>6657</v>
      </c>
      <c r="AR668" s="190">
        <v>43860</v>
      </c>
      <c r="AS668" s="190">
        <v>43860</v>
      </c>
      <c r="AT668" s="190">
        <v>43872</v>
      </c>
      <c r="AU668" s="190">
        <v>43872</v>
      </c>
      <c r="AV668" t="s">
        <v>1085</v>
      </c>
      <c r="AW668" s="190">
        <v>43871</v>
      </c>
      <c r="AX668" s="190">
        <v>43871</v>
      </c>
      <c r="AY668" s="190">
        <v>43871</v>
      </c>
      <c r="AZ668" s="190">
        <v>43873</v>
      </c>
      <c r="BA668" t="s">
        <v>1375</v>
      </c>
      <c r="BB668" s="190"/>
      <c r="BC668" s="190"/>
      <c r="BD668" s="190">
        <v>43874</v>
      </c>
      <c r="BE668" s="190">
        <v>43874</v>
      </c>
      <c r="BF668" t="s">
        <v>2059</v>
      </c>
      <c r="BG668" s="190">
        <v>43874</v>
      </c>
      <c r="BH668" s="190">
        <v>43874</v>
      </c>
      <c r="BI668" s="190">
        <v>43880</v>
      </c>
      <c r="BJ668" s="190">
        <v>43880</v>
      </c>
      <c r="BK668" t="s">
        <v>1939</v>
      </c>
      <c r="BL668" s="190">
        <v>43880</v>
      </c>
      <c r="BM668" s="190">
        <v>43880</v>
      </c>
      <c r="BN668" s="190">
        <v>43882</v>
      </c>
      <c r="BO668">
        <v>43882</v>
      </c>
      <c r="BU668" t="s">
        <v>490</v>
      </c>
      <c r="BV668" s="190">
        <v>43894</v>
      </c>
      <c r="BX668" s="190">
        <v>43894</v>
      </c>
      <c r="BY668" s="190">
        <v>43894</v>
      </c>
      <c r="BZ668" t="s">
        <v>629</v>
      </c>
      <c r="CA668" s="190">
        <v>43885</v>
      </c>
      <c r="CB668" s="190">
        <v>43885</v>
      </c>
      <c r="CC668" s="190">
        <v>43885</v>
      </c>
      <c r="CD668" s="190">
        <v>43885</v>
      </c>
      <c r="CH668" s="190">
        <v>43899</v>
      </c>
      <c r="CI668" s="190"/>
      <c r="CJ668" t="s">
        <v>1085</v>
      </c>
      <c r="CR668" s="190">
        <v>43917</v>
      </c>
      <c r="CT668" t="s">
        <v>6631</v>
      </c>
      <c r="CU668" s="190">
        <v>43893</v>
      </c>
      <c r="CW668" s="190">
        <v>43893</v>
      </c>
      <c r="CX668" s="190">
        <v>43894</v>
      </c>
      <c r="CY668" t="s">
        <v>1375</v>
      </c>
      <c r="CZ668" s="190">
        <v>43860</v>
      </c>
      <c r="DA668" s="190">
        <v>43860</v>
      </c>
      <c r="DB668" s="190">
        <v>43861</v>
      </c>
      <c r="DC668" s="190"/>
      <c r="DI668" t="str">
        <f t="shared" si="10"/>
        <v>N</v>
      </c>
      <c r="DJ668" t="str">
        <f>_xlfn.IFNA(VLOOKUP(C668,'Order Lookup'!A:C,3,FALSE),"Other")</f>
        <v>ORDER</v>
      </c>
    </row>
    <row r="669" spans="1:114" x14ac:dyDescent="0.35">
      <c r="A669" t="s">
        <v>1111</v>
      </c>
      <c r="B669">
        <v>1902190605</v>
      </c>
      <c r="C669" t="s">
        <v>855</v>
      </c>
      <c r="D669" t="s">
        <v>7275</v>
      </c>
      <c r="E669" t="s">
        <v>7276</v>
      </c>
      <c r="F669" t="s">
        <v>2221</v>
      </c>
      <c r="G669" s="190">
        <v>43889</v>
      </c>
      <c r="H669" s="190">
        <v>43945</v>
      </c>
      <c r="K669" t="s">
        <v>343</v>
      </c>
      <c r="L669" t="s">
        <v>343</v>
      </c>
      <c r="M669" t="s">
        <v>204</v>
      </c>
      <c r="N669" t="s">
        <v>343</v>
      </c>
      <c r="O669" t="s">
        <v>5050</v>
      </c>
      <c r="Q669" s="190">
        <v>43901</v>
      </c>
      <c r="R669" s="190">
        <v>43901</v>
      </c>
      <c r="T669">
        <v>131330.68</v>
      </c>
      <c r="U669">
        <v>0</v>
      </c>
      <c r="V669">
        <v>38.69</v>
      </c>
      <c r="W669">
        <v>39.14</v>
      </c>
      <c r="X669">
        <v>39.14</v>
      </c>
      <c r="Y669">
        <v>0</v>
      </c>
      <c r="AA669">
        <v>0</v>
      </c>
      <c r="AB669">
        <v>0</v>
      </c>
      <c r="AC669">
        <v>0</v>
      </c>
      <c r="AF669">
        <v>0</v>
      </c>
      <c r="AG669">
        <v>33164.199999999997</v>
      </c>
      <c r="AH669">
        <v>25.251999999999999</v>
      </c>
      <c r="AI669">
        <v>0</v>
      </c>
      <c r="AK669">
        <v>0</v>
      </c>
      <c r="AQ669" t="s">
        <v>1080</v>
      </c>
      <c r="AR669" s="190"/>
      <c r="AS669" s="190"/>
      <c r="AT669" s="190"/>
      <c r="AU669" s="190"/>
      <c r="AV669" t="s">
        <v>956</v>
      </c>
      <c r="AW669" s="190"/>
      <c r="AX669" s="190"/>
      <c r="AY669" s="190"/>
      <c r="BB669" s="190"/>
      <c r="BC669" s="190"/>
      <c r="BD669" s="190"/>
      <c r="BE669" s="190"/>
      <c r="BF669" t="s">
        <v>1524</v>
      </c>
      <c r="BG669" s="190">
        <v>43860</v>
      </c>
      <c r="BH669" s="190">
        <v>43860</v>
      </c>
      <c r="BI669" s="190">
        <v>43868</v>
      </c>
      <c r="BJ669" s="190">
        <v>43868</v>
      </c>
      <c r="BK669" t="s">
        <v>5855</v>
      </c>
      <c r="BL669" s="190">
        <v>43871</v>
      </c>
      <c r="BM669" s="190">
        <v>43871</v>
      </c>
      <c r="BN669" s="190">
        <v>43873</v>
      </c>
      <c r="BO669" s="190">
        <v>43873</v>
      </c>
      <c r="BU669" t="s">
        <v>490</v>
      </c>
      <c r="BV669" s="190">
        <v>43921</v>
      </c>
      <c r="BX669" s="190">
        <v>43921</v>
      </c>
      <c r="BY669" s="190">
        <v>43916</v>
      </c>
      <c r="CA669" s="190"/>
      <c r="CB669" s="190"/>
      <c r="CC669" s="190"/>
      <c r="CD669" s="190"/>
      <c r="CF669" s="190"/>
      <c r="CG669" s="190"/>
      <c r="CH669" s="190">
        <v>43920</v>
      </c>
      <c r="CI669" s="190"/>
      <c r="CJ669" t="s">
        <v>1080</v>
      </c>
      <c r="CR669" s="190">
        <v>43944</v>
      </c>
      <c r="CT669" t="s">
        <v>1524</v>
      </c>
      <c r="CU669" s="190">
        <v>43896</v>
      </c>
      <c r="CW669" s="190">
        <v>43896</v>
      </c>
      <c r="CX669" s="190">
        <v>43894</v>
      </c>
      <c r="CY669" t="s">
        <v>1034</v>
      </c>
      <c r="CZ669" s="190"/>
      <c r="DA669" s="190"/>
      <c r="DB669" s="190"/>
      <c r="DC669" s="190"/>
      <c r="DI669" t="str">
        <f t="shared" si="10"/>
        <v>Y</v>
      </c>
      <c r="DJ669" t="str">
        <f>_xlfn.IFNA(VLOOKUP(C669,'Order Lookup'!A:C,3,FALSE),"Other")</f>
        <v>ORDER</v>
      </c>
    </row>
    <row r="670" spans="1:114" x14ac:dyDescent="0.35">
      <c r="A670" t="s">
        <v>1111</v>
      </c>
      <c r="B670">
        <v>1804507506</v>
      </c>
      <c r="C670" t="s">
        <v>854</v>
      </c>
      <c r="D670" t="s">
        <v>4996</v>
      </c>
      <c r="E670" t="s">
        <v>7277</v>
      </c>
      <c r="F670" t="s">
        <v>2221</v>
      </c>
      <c r="G670" s="190">
        <v>43901</v>
      </c>
      <c r="K670" t="s">
        <v>343</v>
      </c>
      <c r="L670" t="s">
        <v>343</v>
      </c>
      <c r="M670" t="s">
        <v>204</v>
      </c>
      <c r="N670" t="s">
        <v>343</v>
      </c>
      <c r="O670" t="s">
        <v>5050</v>
      </c>
      <c r="S670" s="190"/>
      <c r="T670">
        <v>925.58</v>
      </c>
      <c r="U670">
        <v>925.58</v>
      </c>
      <c r="V670">
        <v>0.1</v>
      </c>
      <c r="W670">
        <v>0.1</v>
      </c>
      <c r="X670">
        <v>0.1</v>
      </c>
      <c r="Y670">
        <v>0</v>
      </c>
      <c r="AA670">
        <v>0</v>
      </c>
      <c r="AB670">
        <v>0</v>
      </c>
      <c r="AC670">
        <v>0</v>
      </c>
      <c r="AF670">
        <v>0</v>
      </c>
      <c r="AG670">
        <v>171.65</v>
      </c>
      <c r="AH670">
        <v>18.545000000000002</v>
      </c>
      <c r="AI670">
        <v>-101.07</v>
      </c>
      <c r="AK670">
        <v>0</v>
      </c>
      <c r="AQ670" t="s">
        <v>935</v>
      </c>
      <c r="AV670" t="s">
        <v>956</v>
      </c>
      <c r="BU670" t="s">
        <v>490</v>
      </c>
      <c r="BV670" s="190">
        <v>43902</v>
      </c>
      <c r="BX670" s="190">
        <v>43902</v>
      </c>
      <c r="BY670" s="190">
        <v>43902</v>
      </c>
      <c r="CH670" s="190">
        <v>43906</v>
      </c>
      <c r="CJ670" t="s">
        <v>956</v>
      </c>
      <c r="CR670" s="190">
        <v>43909</v>
      </c>
      <c r="CS670" s="190">
        <v>43910</v>
      </c>
      <c r="CT670" t="s">
        <v>881</v>
      </c>
      <c r="CU670" s="190">
        <v>43901</v>
      </c>
      <c r="CW670" s="190">
        <v>43901</v>
      </c>
      <c r="CX670" s="190">
        <v>43901</v>
      </c>
      <c r="CY670" t="s">
        <v>1043</v>
      </c>
      <c r="DI670" t="str">
        <f t="shared" si="10"/>
        <v>Y</v>
      </c>
      <c r="DJ670" t="str">
        <f>_xlfn.IFNA(VLOOKUP(C670,'Order Lookup'!A:C,3,FALSE),"Other")</f>
        <v>ENPARTS</v>
      </c>
    </row>
    <row r="671" spans="1:114" x14ac:dyDescent="0.35">
      <c r="A671" t="s">
        <v>1111</v>
      </c>
      <c r="B671">
        <v>1902190601</v>
      </c>
      <c r="C671" t="s">
        <v>855</v>
      </c>
      <c r="D671" t="s">
        <v>7275</v>
      </c>
      <c r="E671" t="s">
        <v>7276</v>
      </c>
      <c r="F671" t="s">
        <v>2221</v>
      </c>
      <c r="G671" s="190">
        <v>43748</v>
      </c>
      <c r="H671" s="190">
        <v>43920</v>
      </c>
      <c r="K671" t="s">
        <v>343</v>
      </c>
      <c r="L671" t="s">
        <v>343</v>
      </c>
      <c r="M671" t="s">
        <v>204</v>
      </c>
      <c r="N671" t="s">
        <v>343</v>
      </c>
      <c r="O671" t="s">
        <v>5055</v>
      </c>
      <c r="Q671" s="190">
        <v>43882</v>
      </c>
      <c r="R671" s="190">
        <v>43885</v>
      </c>
      <c r="T671">
        <v>279372.81</v>
      </c>
      <c r="U671">
        <v>0</v>
      </c>
      <c r="V671">
        <v>86.26</v>
      </c>
      <c r="W671">
        <v>74.790000000000006</v>
      </c>
      <c r="X671">
        <v>74.790000000000006</v>
      </c>
      <c r="Y671">
        <v>498.2</v>
      </c>
      <c r="AA671">
        <v>470.31</v>
      </c>
      <c r="AB671">
        <v>0</v>
      </c>
      <c r="AC671">
        <v>470.31</v>
      </c>
      <c r="AD671">
        <v>115084.01</v>
      </c>
      <c r="AE671">
        <v>54801.91</v>
      </c>
      <c r="AF671">
        <v>0</v>
      </c>
      <c r="AG671">
        <v>68809.350000000006</v>
      </c>
      <c r="AH671">
        <v>24.63</v>
      </c>
      <c r="AI671">
        <v>62152.93</v>
      </c>
      <c r="AK671">
        <v>22.8</v>
      </c>
      <c r="AQ671" t="s">
        <v>1080</v>
      </c>
      <c r="AR671" s="190">
        <v>43833</v>
      </c>
      <c r="AS671" s="190">
        <v>43833</v>
      </c>
      <c r="AT671" s="190">
        <v>43850</v>
      </c>
      <c r="AU671">
        <v>43854</v>
      </c>
      <c r="AV671" t="s">
        <v>956</v>
      </c>
      <c r="AW671" s="190">
        <v>43851</v>
      </c>
      <c r="AX671" s="190">
        <v>43851</v>
      </c>
      <c r="AY671" s="190">
        <v>43852</v>
      </c>
      <c r="BA671" t="s">
        <v>1034</v>
      </c>
      <c r="BB671">
        <v>43857</v>
      </c>
      <c r="BC671">
        <v>43857</v>
      </c>
      <c r="BD671">
        <v>43858</v>
      </c>
      <c r="BE671">
        <v>43854</v>
      </c>
      <c r="BF671" t="s">
        <v>5307</v>
      </c>
      <c r="BG671" s="190">
        <v>43857</v>
      </c>
      <c r="BH671" s="190">
        <v>43857</v>
      </c>
      <c r="BI671" s="190">
        <v>43871</v>
      </c>
      <c r="BJ671" s="190">
        <v>43871</v>
      </c>
      <c r="BK671" t="s">
        <v>5792</v>
      </c>
      <c r="BL671" s="190">
        <v>43878</v>
      </c>
      <c r="BM671" s="190">
        <v>43878</v>
      </c>
      <c r="BN671" s="190">
        <v>43882</v>
      </c>
      <c r="BO671" s="190">
        <v>43882</v>
      </c>
      <c r="BU671" t="s">
        <v>490</v>
      </c>
      <c r="BV671" s="190">
        <v>43899</v>
      </c>
      <c r="BX671" s="190">
        <v>43896</v>
      </c>
      <c r="BY671" s="190">
        <v>43895</v>
      </c>
      <c r="BZ671" t="s">
        <v>5307</v>
      </c>
      <c r="CA671" s="190">
        <v>43885</v>
      </c>
      <c r="CB671" s="190">
        <v>43885</v>
      </c>
      <c r="CC671" s="190">
        <v>43885</v>
      </c>
      <c r="CD671" s="190">
        <v>43885</v>
      </c>
      <c r="CH671" s="190">
        <v>43899</v>
      </c>
      <c r="CI671" s="190"/>
      <c r="CJ671" t="s">
        <v>1080</v>
      </c>
      <c r="CR671" s="190">
        <v>43936</v>
      </c>
      <c r="CT671" t="s">
        <v>5307</v>
      </c>
      <c r="CU671" s="190">
        <v>43896</v>
      </c>
      <c r="CW671" s="190">
        <v>43896</v>
      </c>
      <c r="CX671" s="190">
        <v>43894</v>
      </c>
      <c r="CY671" t="s">
        <v>1034</v>
      </c>
      <c r="CZ671" s="190">
        <v>43819</v>
      </c>
      <c r="DA671" s="190">
        <v>43819</v>
      </c>
      <c r="DB671" s="190">
        <v>43819</v>
      </c>
      <c r="DC671" s="190">
        <v>43819</v>
      </c>
      <c r="DI671" t="str">
        <f t="shared" si="10"/>
        <v>Y</v>
      </c>
      <c r="DJ671" t="str">
        <f>_xlfn.IFNA(VLOOKUP(C671,'Order Lookup'!A:C,3,FALSE),"Other")</f>
        <v>ORDER</v>
      </c>
    </row>
    <row r="672" spans="1:114" x14ac:dyDescent="0.35">
      <c r="A672" t="s">
        <v>2296</v>
      </c>
      <c r="B672">
        <v>1901103808</v>
      </c>
      <c r="C672" t="s">
        <v>859</v>
      </c>
      <c r="D672" t="s">
        <v>7278</v>
      </c>
      <c r="E672" t="s">
        <v>7279</v>
      </c>
      <c r="F672" t="s">
        <v>2221</v>
      </c>
      <c r="G672" s="190">
        <v>43893</v>
      </c>
      <c r="K672" t="s">
        <v>343</v>
      </c>
      <c r="L672" t="s">
        <v>5071</v>
      </c>
      <c r="M672" t="s">
        <v>204</v>
      </c>
      <c r="N672" t="s">
        <v>343</v>
      </c>
      <c r="O672" t="s">
        <v>5055</v>
      </c>
      <c r="S672" s="190"/>
      <c r="T672">
        <v>0</v>
      </c>
      <c r="U672">
        <v>0</v>
      </c>
      <c r="V672">
        <v>8.32</v>
      </c>
      <c r="W672">
        <v>8.6300000000000008</v>
      </c>
      <c r="X672">
        <v>8.6300000000000008</v>
      </c>
      <c r="Y672">
        <v>0</v>
      </c>
      <c r="AA672">
        <v>0</v>
      </c>
      <c r="AB672">
        <v>0</v>
      </c>
      <c r="AC672">
        <v>0</v>
      </c>
      <c r="AF672">
        <v>0</v>
      </c>
      <c r="AG672">
        <v>-17448</v>
      </c>
      <c r="AI672">
        <v>-15947.73</v>
      </c>
      <c r="AK672">
        <v>0</v>
      </c>
      <c r="AQ672" t="s">
        <v>545</v>
      </c>
      <c r="AV672" t="s">
        <v>650</v>
      </c>
      <c r="BU672" t="s">
        <v>490</v>
      </c>
      <c r="BV672" s="190">
        <v>43894</v>
      </c>
      <c r="BX672" s="190">
        <v>43894</v>
      </c>
      <c r="BY672" s="190">
        <v>43894</v>
      </c>
      <c r="CH672" s="190">
        <v>43899</v>
      </c>
      <c r="CJ672" t="s">
        <v>665</v>
      </c>
      <c r="CR672" s="190">
        <v>43896</v>
      </c>
      <c r="CS672" s="190">
        <v>43897</v>
      </c>
      <c r="CT672" t="s">
        <v>881</v>
      </c>
      <c r="CU672" s="190">
        <v>43894</v>
      </c>
      <c r="CW672" s="190">
        <v>43894</v>
      </c>
      <c r="CX672" s="190">
        <v>43894</v>
      </c>
      <c r="CY672" t="s">
        <v>1043</v>
      </c>
      <c r="DI672" t="str">
        <f t="shared" si="10"/>
        <v>Y</v>
      </c>
      <c r="DJ672" t="str">
        <f>_xlfn.IFNA(VLOOKUP(C672,'Order Lookup'!A:C,3,FALSE),"Other")</f>
        <v>Other</v>
      </c>
    </row>
    <row r="673" spans="1:114" x14ac:dyDescent="0.35">
      <c r="A673" t="s">
        <v>2295</v>
      </c>
      <c r="B673">
        <v>1900085210</v>
      </c>
      <c r="C673" t="s">
        <v>854</v>
      </c>
      <c r="D673" t="s">
        <v>1064</v>
      </c>
      <c r="E673" t="s">
        <v>7280</v>
      </c>
      <c r="F673" t="s">
        <v>2221</v>
      </c>
      <c r="G673" s="190">
        <v>43895</v>
      </c>
      <c r="H673" s="190"/>
      <c r="J673" t="s">
        <v>7281</v>
      </c>
      <c r="K673" t="s">
        <v>343</v>
      </c>
      <c r="L673" t="s">
        <v>343</v>
      </c>
      <c r="M673" t="s">
        <v>204</v>
      </c>
      <c r="N673" t="s">
        <v>343</v>
      </c>
      <c r="O673" t="s">
        <v>5048</v>
      </c>
      <c r="S673" s="190"/>
      <c r="T673">
        <v>621.48</v>
      </c>
      <c r="U673">
        <v>621.48</v>
      </c>
      <c r="V673">
        <v>0.05</v>
      </c>
      <c r="W673">
        <v>0.04</v>
      </c>
      <c r="X673">
        <v>0.04</v>
      </c>
      <c r="Y673">
        <v>0</v>
      </c>
      <c r="AA673">
        <v>0</v>
      </c>
      <c r="AB673">
        <v>0</v>
      </c>
      <c r="AC673">
        <v>0</v>
      </c>
      <c r="AF673">
        <v>0</v>
      </c>
      <c r="AG673">
        <v>41.48</v>
      </c>
      <c r="AH673">
        <v>6.6740000000000004</v>
      </c>
      <c r="AI673">
        <v>134.53</v>
      </c>
      <c r="AJ673">
        <v>21.646999999999998</v>
      </c>
      <c r="AK673">
        <v>0</v>
      </c>
      <c r="AQ673" t="s">
        <v>950</v>
      </c>
      <c r="AV673" t="s">
        <v>1080</v>
      </c>
      <c r="BU673" t="s">
        <v>490</v>
      </c>
      <c r="BV673" s="190">
        <v>43895</v>
      </c>
      <c r="BX673" s="190">
        <v>43895</v>
      </c>
      <c r="BY673" s="190">
        <v>43895</v>
      </c>
      <c r="CH673" s="190"/>
      <c r="CJ673" t="s">
        <v>956</v>
      </c>
      <c r="CR673" s="190">
        <v>43902</v>
      </c>
      <c r="CS673" s="190">
        <v>43902</v>
      </c>
      <c r="CT673" t="s">
        <v>881</v>
      </c>
      <c r="CU673" s="190">
        <v>43895</v>
      </c>
      <c r="CW673" s="190">
        <v>43895</v>
      </c>
      <c r="CX673" s="190">
        <v>43895</v>
      </c>
      <c r="CY673" t="s">
        <v>2295</v>
      </c>
      <c r="DI673" t="str">
        <f t="shared" si="10"/>
        <v>Y</v>
      </c>
      <c r="DJ673" t="str">
        <f>_xlfn.IFNA(VLOOKUP(C673,'Order Lookup'!A:C,3,FALSE),"Other")</f>
        <v>ENPARTS</v>
      </c>
    </row>
    <row r="674" spans="1:114" x14ac:dyDescent="0.35">
      <c r="A674" t="s">
        <v>2295</v>
      </c>
      <c r="B674">
        <v>1900519143</v>
      </c>
      <c r="C674" t="s">
        <v>859</v>
      </c>
      <c r="D674" t="s">
        <v>1064</v>
      </c>
      <c r="E674" t="s">
        <v>5841</v>
      </c>
      <c r="F674" t="s">
        <v>2221</v>
      </c>
      <c r="G674" s="190">
        <v>43893</v>
      </c>
      <c r="K674" t="s">
        <v>343</v>
      </c>
      <c r="L674" t="s">
        <v>343</v>
      </c>
      <c r="M674" t="s">
        <v>204</v>
      </c>
      <c r="N674" t="s">
        <v>343</v>
      </c>
      <c r="O674" t="s">
        <v>5388</v>
      </c>
      <c r="S674" s="190"/>
      <c r="T674">
        <v>0</v>
      </c>
      <c r="U674">
        <v>0</v>
      </c>
      <c r="V674">
        <v>0.04</v>
      </c>
      <c r="W674">
        <v>0.04</v>
      </c>
      <c r="X674">
        <v>0.04</v>
      </c>
      <c r="Y674">
        <v>0</v>
      </c>
      <c r="AA674">
        <v>0</v>
      </c>
      <c r="AB674">
        <v>0</v>
      </c>
      <c r="AC674">
        <v>0</v>
      </c>
      <c r="AF674">
        <v>0</v>
      </c>
      <c r="AG674">
        <v>-55</v>
      </c>
      <c r="AI674">
        <v>-68.400000000000006</v>
      </c>
      <c r="AK674">
        <v>0</v>
      </c>
      <c r="AQ674" t="s">
        <v>1078</v>
      </c>
      <c r="AV674" t="s">
        <v>1080</v>
      </c>
      <c r="BU674" t="s">
        <v>490</v>
      </c>
      <c r="BV674" s="190">
        <v>43894</v>
      </c>
      <c r="BX674" s="190">
        <v>43894</v>
      </c>
      <c r="BY674" s="190">
        <v>43894</v>
      </c>
      <c r="CH674" s="190"/>
      <c r="CR674" s="190">
        <v>43899</v>
      </c>
      <c r="CS674" s="190">
        <v>43896</v>
      </c>
      <c r="CT674" t="s">
        <v>1069</v>
      </c>
      <c r="CU674" s="190">
        <v>43893</v>
      </c>
      <c r="CW674" s="190">
        <v>43893</v>
      </c>
      <c r="CX674" s="190">
        <v>43893</v>
      </c>
      <c r="CY674" t="s">
        <v>1043</v>
      </c>
      <c r="DI674" t="str">
        <f t="shared" si="10"/>
        <v>Y</v>
      </c>
      <c r="DJ674" t="str">
        <f>_xlfn.IFNA(VLOOKUP(C674,'Order Lookup'!A:C,3,FALSE),"Other")</f>
        <v>Other</v>
      </c>
    </row>
    <row r="675" spans="1:114" x14ac:dyDescent="0.35">
      <c r="A675" t="s">
        <v>2295</v>
      </c>
      <c r="B675">
        <v>1900519144</v>
      </c>
      <c r="C675" t="s">
        <v>854</v>
      </c>
      <c r="D675" t="s">
        <v>1064</v>
      </c>
      <c r="E675" t="s">
        <v>5841</v>
      </c>
      <c r="F675" t="s">
        <v>2221</v>
      </c>
      <c r="G675" s="190">
        <v>43899</v>
      </c>
      <c r="H675" s="190"/>
      <c r="K675" t="s">
        <v>343</v>
      </c>
      <c r="L675" t="s">
        <v>343</v>
      </c>
      <c r="M675" t="s">
        <v>204</v>
      </c>
      <c r="N675" t="s">
        <v>343</v>
      </c>
      <c r="O675" t="s">
        <v>5388</v>
      </c>
      <c r="Q675" s="190"/>
      <c r="R675" s="190"/>
      <c r="T675">
        <v>196.77</v>
      </c>
      <c r="U675">
        <v>196.77</v>
      </c>
      <c r="V675">
        <v>0.03</v>
      </c>
      <c r="W675">
        <v>0.03</v>
      </c>
      <c r="X675">
        <v>0.03</v>
      </c>
      <c r="Y675">
        <v>0</v>
      </c>
      <c r="AA675">
        <v>0</v>
      </c>
      <c r="AB675">
        <v>0</v>
      </c>
      <c r="AC675">
        <v>0</v>
      </c>
      <c r="AF675">
        <v>0</v>
      </c>
      <c r="AG675">
        <v>48.77</v>
      </c>
      <c r="AH675">
        <v>24.785</v>
      </c>
      <c r="AI675">
        <v>31.12</v>
      </c>
      <c r="AJ675">
        <v>15.815</v>
      </c>
      <c r="AK675">
        <v>0</v>
      </c>
      <c r="AQ675" t="s">
        <v>1078</v>
      </c>
      <c r="AR675" s="190"/>
      <c r="AS675" s="190"/>
      <c r="AT675" s="190"/>
      <c r="AU675" s="190"/>
      <c r="AV675" t="s">
        <v>1080</v>
      </c>
      <c r="AW675" s="190"/>
      <c r="AX675" s="190"/>
      <c r="AY675" s="190"/>
      <c r="AZ675" s="190"/>
      <c r="BG675" s="190"/>
      <c r="BH675" s="190"/>
      <c r="BI675" s="190"/>
      <c r="BJ675" s="190"/>
      <c r="BL675" s="190"/>
      <c r="BM675" s="190"/>
      <c r="BN675" s="190"/>
      <c r="BO675" s="190"/>
      <c r="BU675" t="s">
        <v>490</v>
      </c>
      <c r="BV675" s="190">
        <v>43900</v>
      </c>
      <c r="BX675" s="190">
        <v>43900</v>
      </c>
      <c r="BY675" s="190">
        <v>43899</v>
      </c>
      <c r="CA675" s="190"/>
      <c r="CB675" s="190"/>
      <c r="CC675" s="190"/>
      <c r="CD675" s="190"/>
      <c r="CH675" s="190">
        <v>43902</v>
      </c>
      <c r="CR675" s="190">
        <v>43906</v>
      </c>
      <c r="CS675" s="190">
        <v>43907</v>
      </c>
      <c r="CT675" t="s">
        <v>881</v>
      </c>
      <c r="CU675" s="190">
        <v>43899</v>
      </c>
      <c r="CW675" s="190">
        <v>43899</v>
      </c>
      <c r="CX675" s="190">
        <v>43899</v>
      </c>
      <c r="CY675" t="s">
        <v>1043</v>
      </c>
      <c r="CZ675" s="190"/>
      <c r="DA675" s="190"/>
      <c r="DB675" s="190"/>
      <c r="DI675" t="str">
        <f t="shared" si="10"/>
        <v>Y</v>
      </c>
      <c r="DJ675" t="str">
        <f>_xlfn.IFNA(VLOOKUP(C675,'Order Lookup'!A:C,3,FALSE),"Other")</f>
        <v>ENPARTS</v>
      </c>
    </row>
    <row r="676" spans="1:114" x14ac:dyDescent="0.35">
      <c r="A676" t="s">
        <v>1043</v>
      </c>
      <c r="B676">
        <v>1902658501</v>
      </c>
      <c r="C676" t="s">
        <v>855</v>
      </c>
      <c r="D676" t="s">
        <v>7273</v>
      </c>
      <c r="E676" t="s">
        <v>7282</v>
      </c>
      <c r="F676" t="s">
        <v>2221</v>
      </c>
      <c r="G676" s="190">
        <v>43818</v>
      </c>
      <c r="H676" s="190">
        <v>43923</v>
      </c>
      <c r="K676" t="s">
        <v>35</v>
      </c>
      <c r="L676" t="s">
        <v>361</v>
      </c>
      <c r="M676" t="s">
        <v>204</v>
      </c>
      <c r="N676" t="s">
        <v>343</v>
      </c>
      <c r="O676" t="s">
        <v>5747</v>
      </c>
      <c r="P676" t="s">
        <v>2226</v>
      </c>
      <c r="Q676">
        <v>43837</v>
      </c>
      <c r="R676">
        <v>43838</v>
      </c>
      <c r="T676">
        <v>21748.02</v>
      </c>
      <c r="U676">
        <v>0</v>
      </c>
      <c r="V676">
        <v>3.75</v>
      </c>
      <c r="W676">
        <v>3.8</v>
      </c>
      <c r="X676">
        <v>3.8</v>
      </c>
      <c r="Y676">
        <v>44.6</v>
      </c>
      <c r="AA676">
        <v>90.5</v>
      </c>
      <c r="AB676">
        <v>0</v>
      </c>
      <c r="AC676">
        <v>90.5</v>
      </c>
      <c r="AD676">
        <v>10299.950000000001</v>
      </c>
      <c r="AE676">
        <v>4904.74</v>
      </c>
      <c r="AF676">
        <v>0</v>
      </c>
      <c r="AG676">
        <v>5329.28</v>
      </c>
      <c r="AH676">
        <v>24.504999999999999</v>
      </c>
      <c r="AI676">
        <v>9929.73</v>
      </c>
      <c r="AK676">
        <v>17.600000000000001</v>
      </c>
      <c r="AQ676" t="s">
        <v>5957</v>
      </c>
      <c r="AR676">
        <v>43860</v>
      </c>
      <c r="AS676">
        <v>43860</v>
      </c>
      <c r="AT676">
        <v>43871</v>
      </c>
      <c r="AU676">
        <v>43868</v>
      </c>
      <c r="AV676" t="s">
        <v>1085</v>
      </c>
      <c r="AW676">
        <v>43868</v>
      </c>
      <c r="AX676">
        <v>43868</v>
      </c>
      <c r="AY676">
        <v>43868</v>
      </c>
      <c r="AZ676">
        <v>43871</v>
      </c>
      <c r="BA676" t="s">
        <v>1375</v>
      </c>
      <c r="BD676">
        <v>43871</v>
      </c>
      <c r="BF676" t="s">
        <v>960</v>
      </c>
      <c r="BG676">
        <v>43872</v>
      </c>
      <c r="BH676">
        <v>43872</v>
      </c>
      <c r="BI676">
        <v>43874</v>
      </c>
      <c r="BJ676">
        <v>43889</v>
      </c>
      <c r="BK676" t="s">
        <v>5224</v>
      </c>
      <c r="BL676">
        <v>43875</v>
      </c>
      <c r="BM676">
        <v>43875</v>
      </c>
      <c r="BN676">
        <v>43875</v>
      </c>
      <c r="BO676">
        <v>43875</v>
      </c>
      <c r="BU676" t="s">
        <v>490</v>
      </c>
      <c r="BV676">
        <v>43889</v>
      </c>
      <c r="BX676">
        <v>43889</v>
      </c>
      <c r="BY676">
        <v>43889</v>
      </c>
      <c r="BZ676" t="s">
        <v>960</v>
      </c>
      <c r="CA676">
        <v>43878</v>
      </c>
      <c r="CB676">
        <v>43878</v>
      </c>
      <c r="CC676">
        <v>43878</v>
      </c>
      <c r="CD676">
        <v>43889</v>
      </c>
      <c r="CH676">
        <v>43894</v>
      </c>
      <c r="CJ676" t="s">
        <v>1085</v>
      </c>
      <c r="CR676">
        <v>43923</v>
      </c>
      <c r="CT676" t="s">
        <v>960</v>
      </c>
      <c r="CU676" s="190">
        <v>43889</v>
      </c>
      <c r="CW676" s="190">
        <v>43889</v>
      </c>
      <c r="CX676" s="190">
        <v>43889</v>
      </c>
      <c r="CY676" t="s">
        <v>1375</v>
      </c>
      <c r="CZ676">
        <v>43858</v>
      </c>
      <c r="DA676">
        <v>43858</v>
      </c>
      <c r="DB676">
        <v>43859</v>
      </c>
      <c r="DI676" t="str">
        <f t="shared" si="10"/>
        <v>Y</v>
      </c>
      <c r="DJ676" t="str">
        <f>_xlfn.IFNA(VLOOKUP(C676,'Order Lookup'!A:C,3,FALSE),"Other")</f>
        <v>ORDER</v>
      </c>
    </row>
    <row r="677" spans="1:114" x14ac:dyDescent="0.35">
      <c r="A677" t="s">
        <v>1002</v>
      </c>
      <c r="B677">
        <v>1901503701</v>
      </c>
      <c r="C677" t="s">
        <v>895</v>
      </c>
      <c r="D677" t="s">
        <v>2019</v>
      </c>
      <c r="E677" t="s">
        <v>7283</v>
      </c>
      <c r="F677" t="s">
        <v>2221</v>
      </c>
      <c r="G677" s="190">
        <v>43893</v>
      </c>
      <c r="H677" s="190">
        <v>43948</v>
      </c>
      <c r="K677" t="s">
        <v>132</v>
      </c>
      <c r="L677" t="s">
        <v>281</v>
      </c>
      <c r="M677" t="s">
        <v>281</v>
      </c>
      <c r="N677" t="s">
        <v>343</v>
      </c>
      <c r="O677" t="s">
        <v>5044</v>
      </c>
      <c r="Q677">
        <v>43894</v>
      </c>
      <c r="R677">
        <v>43894</v>
      </c>
      <c r="S677" s="190"/>
      <c r="T677">
        <v>84166.04</v>
      </c>
      <c r="U677">
        <v>0</v>
      </c>
      <c r="V677">
        <v>32</v>
      </c>
      <c r="W677">
        <v>33.64</v>
      </c>
      <c r="X677">
        <v>33.64</v>
      </c>
      <c r="Y677">
        <v>35.03</v>
      </c>
      <c r="AA677">
        <v>46</v>
      </c>
      <c r="AB677">
        <v>0</v>
      </c>
      <c r="AC677">
        <v>46</v>
      </c>
      <c r="AD677">
        <v>4389</v>
      </c>
      <c r="AE677">
        <v>2090</v>
      </c>
      <c r="AF677">
        <v>0</v>
      </c>
      <c r="AG677">
        <v>13185.04</v>
      </c>
      <c r="AH677">
        <v>15.666</v>
      </c>
      <c r="AI677">
        <v>0</v>
      </c>
      <c r="AK677">
        <v>15.67</v>
      </c>
      <c r="AQ677" t="s">
        <v>627</v>
      </c>
      <c r="AR677">
        <v>43900</v>
      </c>
      <c r="AS677">
        <v>43900</v>
      </c>
      <c r="AT677">
        <v>43903</v>
      </c>
      <c r="AU677">
        <v>43903</v>
      </c>
      <c r="AV677" t="s">
        <v>1891</v>
      </c>
      <c r="AW677">
        <v>43902</v>
      </c>
      <c r="AX677">
        <v>43902</v>
      </c>
      <c r="AY677">
        <v>43902</v>
      </c>
      <c r="AZ677">
        <v>43902</v>
      </c>
      <c r="BF677" t="s">
        <v>5793</v>
      </c>
      <c r="BG677">
        <v>43907</v>
      </c>
      <c r="BH677">
        <v>43907</v>
      </c>
      <c r="BI677">
        <v>43909</v>
      </c>
      <c r="BJ677">
        <v>43909</v>
      </c>
      <c r="BK677" t="s">
        <v>616</v>
      </c>
      <c r="BL677">
        <v>43910</v>
      </c>
      <c r="BM677">
        <v>43910</v>
      </c>
      <c r="BN677">
        <v>43913</v>
      </c>
      <c r="BO677">
        <v>43913</v>
      </c>
      <c r="BU677" t="s">
        <v>490</v>
      </c>
      <c r="BV677" s="190">
        <v>43920</v>
      </c>
      <c r="BX677" s="190">
        <v>43917</v>
      </c>
      <c r="BY677" s="190">
        <v>43917</v>
      </c>
      <c r="CH677" s="190">
        <v>43922</v>
      </c>
      <c r="CJ677" t="s">
        <v>5913</v>
      </c>
      <c r="CR677" s="190">
        <v>43948</v>
      </c>
      <c r="CS677" s="190"/>
      <c r="CT677" t="s">
        <v>5793</v>
      </c>
      <c r="CU677" s="190">
        <v>43917</v>
      </c>
      <c r="CW677" s="190">
        <v>43917</v>
      </c>
      <c r="CX677" s="190">
        <v>43916</v>
      </c>
      <c r="DI677" t="str">
        <f t="shared" si="10"/>
        <v>Y</v>
      </c>
      <c r="DJ677" t="str">
        <f>_xlfn.IFNA(VLOOKUP(C677,'Order Lookup'!A:C,3,FALSE),"Other")</f>
        <v>ORDER</v>
      </c>
    </row>
    <row r="678" spans="1:114" x14ac:dyDescent="0.35">
      <c r="A678" t="s">
        <v>878</v>
      </c>
      <c r="B678">
        <v>1902109202</v>
      </c>
      <c r="C678" t="s">
        <v>854</v>
      </c>
      <c r="D678" t="s">
        <v>1088</v>
      </c>
      <c r="E678" t="s">
        <v>7284</v>
      </c>
      <c r="F678" t="s">
        <v>2221</v>
      </c>
      <c r="G678" s="190">
        <v>43914</v>
      </c>
      <c r="H678" s="190"/>
      <c r="K678" t="s">
        <v>132</v>
      </c>
      <c r="L678" t="s">
        <v>270</v>
      </c>
      <c r="M678" t="s">
        <v>281</v>
      </c>
      <c r="N678" t="s">
        <v>343</v>
      </c>
      <c r="O678" t="s">
        <v>5044</v>
      </c>
      <c r="Q678" s="190"/>
      <c r="R678" s="190"/>
      <c r="T678">
        <v>804.85</v>
      </c>
      <c r="U678">
        <v>0</v>
      </c>
      <c r="V678">
        <v>0.11</v>
      </c>
      <c r="W678">
        <v>7.0000000000000007E-2</v>
      </c>
      <c r="X678">
        <v>7.0000000000000007E-2</v>
      </c>
      <c r="Y678">
        <v>0</v>
      </c>
      <c r="AA678">
        <v>0</v>
      </c>
      <c r="AB678">
        <v>0</v>
      </c>
      <c r="AC678">
        <v>0</v>
      </c>
      <c r="AF678">
        <v>0</v>
      </c>
      <c r="AG678">
        <v>55.85</v>
      </c>
      <c r="AH678">
        <v>6.9390000000000001</v>
      </c>
      <c r="AI678">
        <v>0</v>
      </c>
      <c r="AK678">
        <v>0</v>
      </c>
      <c r="AQ678" t="s">
        <v>5916</v>
      </c>
      <c r="AV678" t="s">
        <v>1891</v>
      </c>
      <c r="BI678" s="190"/>
      <c r="BN678" s="190"/>
      <c r="BS678" s="190"/>
      <c r="BU678" t="s">
        <v>490</v>
      </c>
      <c r="BV678" s="190">
        <v>43914</v>
      </c>
      <c r="BX678" s="190">
        <v>43914</v>
      </c>
      <c r="BY678" s="190">
        <v>43914</v>
      </c>
      <c r="CC678" s="190"/>
      <c r="CH678" s="190"/>
      <c r="CJ678" t="s">
        <v>5840</v>
      </c>
      <c r="CR678" s="190">
        <v>43922</v>
      </c>
      <c r="CT678" t="s">
        <v>878</v>
      </c>
      <c r="CU678" s="190">
        <v>43914</v>
      </c>
      <c r="CW678" s="190">
        <v>43914</v>
      </c>
      <c r="CX678" s="190">
        <v>43914</v>
      </c>
      <c r="CZ678" s="190"/>
      <c r="DA678" s="190"/>
      <c r="DB678" s="190"/>
      <c r="DC678" s="190"/>
      <c r="DI678" t="str">
        <f t="shared" si="10"/>
        <v>Y</v>
      </c>
      <c r="DJ678" t="str">
        <f>_xlfn.IFNA(VLOOKUP(C678,'Order Lookup'!A:C,3,FALSE),"Other")</f>
        <v>ENPARTS</v>
      </c>
    </row>
    <row r="679" spans="1:114" x14ac:dyDescent="0.35">
      <c r="A679" t="s">
        <v>1043</v>
      </c>
      <c r="B679">
        <v>1902727901</v>
      </c>
      <c r="C679" t="s">
        <v>855</v>
      </c>
      <c r="D679" t="s">
        <v>1104</v>
      </c>
      <c r="E679" t="s">
        <v>7285</v>
      </c>
      <c r="F679" t="s">
        <v>2073</v>
      </c>
      <c r="G679" s="190">
        <v>43830</v>
      </c>
      <c r="H679" s="190">
        <v>43970</v>
      </c>
      <c r="J679" t="s">
        <v>7286</v>
      </c>
      <c r="K679" t="s">
        <v>132</v>
      </c>
      <c r="L679" t="s">
        <v>270</v>
      </c>
      <c r="M679" t="s">
        <v>281</v>
      </c>
      <c r="N679" t="s">
        <v>343</v>
      </c>
      <c r="O679" t="s">
        <v>5067</v>
      </c>
      <c r="P679" t="s">
        <v>2226</v>
      </c>
      <c r="Q679" s="190">
        <v>43833</v>
      </c>
      <c r="R679" s="190">
        <v>43836</v>
      </c>
      <c r="T679">
        <v>46813.03</v>
      </c>
      <c r="U679">
        <v>0</v>
      </c>
      <c r="V679">
        <v>15.11</v>
      </c>
      <c r="W679">
        <v>0</v>
      </c>
      <c r="X679">
        <v>0</v>
      </c>
      <c r="Y679">
        <v>61.66</v>
      </c>
      <c r="AA679">
        <v>84</v>
      </c>
      <c r="AB679">
        <v>0</v>
      </c>
      <c r="AC679">
        <v>84</v>
      </c>
      <c r="AD679">
        <v>14242.82</v>
      </c>
      <c r="AE679">
        <v>6782.3</v>
      </c>
      <c r="AF679">
        <v>0</v>
      </c>
      <c r="AG679">
        <v>8961.69</v>
      </c>
      <c r="AH679">
        <v>19.143999999999998</v>
      </c>
      <c r="AI679">
        <v>0</v>
      </c>
      <c r="AK679">
        <v>17.899999999999999</v>
      </c>
      <c r="AQ679" t="s">
        <v>861</v>
      </c>
      <c r="AR679" s="190">
        <v>43867</v>
      </c>
      <c r="AS679" s="190">
        <v>43867</v>
      </c>
      <c r="AT679" s="190">
        <v>43871</v>
      </c>
      <c r="AU679" s="190">
        <v>43867</v>
      </c>
      <c r="AV679" t="s">
        <v>956</v>
      </c>
      <c r="AW679" s="190">
        <v>43868</v>
      </c>
      <c r="AX679" s="190">
        <v>43868</v>
      </c>
      <c r="AY679" s="190">
        <v>43868</v>
      </c>
      <c r="AZ679">
        <v>43867</v>
      </c>
      <c r="BA679" t="s">
        <v>5794</v>
      </c>
      <c r="BB679">
        <v>43872</v>
      </c>
      <c r="BC679">
        <v>43872</v>
      </c>
      <c r="BD679">
        <v>43872</v>
      </c>
      <c r="BF679" t="s">
        <v>5794</v>
      </c>
      <c r="BG679" s="190">
        <v>43873</v>
      </c>
      <c r="BH679" s="190">
        <v>43872</v>
      </c>
      <c r="BI679" s="190">
        <v>43878</v>
      </c>
      <c r="BJ679" s="190">
        <v>43907</v>
      </c>
      <c r="BK679" t="s">
        <v>1874</v>
      </c>
      <c r="BL679" s="190">
        <v>43879</v>
      </c>
      <c r="BM679" s="190">
        <v>43879</v>
      </c>
      <c r="BN679" s="190">
        <v>43881</v>
      </c>
      <c r="BO679" s="190">
        <v>43881</v>
      </c>
      <c r="BU679" t="s">
        <v>490</v>
      </c>
      <c r="BV679" s="190">
        <v>43950</v>
      </c>
      <c r="BX679" s="190">
        <v>43950</v>
      </c>
      <c r="BY679" s="190"/>
      <c r="BZ679" t="s">
        <v>5794</v>
      </c>
      <c r="CA679" s="190">
        <v>43888</v>
      </c>
      <c r="CB679" s="190">
        <v>43888</v>
      </c>
      <c r="CC679" s="190">
        <v>43888</v>
      </c>
      <c r="CD679">
        <v>43888</v>
      </c>
      <c r="CH679" s="190"/>
      <c r="CI679" s="190"/>
      <c r="CJ679" t="s">
        <v>956</v>
      </c>
      <c r="CR679" s="190">
        <v>43970</v>
      </c>
      <c r="CT679" t="s">
        <v>5794</v>
      </c>
      <c r="CU679" s="190">
        <v>43888</v>
      </c>
      <c r="CW679" s="190">
        <v>43888</v>
      </c>
      <c r="CX679" s="190">
        <v>43888</v>
      </c>
      <c r="CY679" t="s">
        <v>6748</v>
      </c>
      <c r="CZ679" s="190">
        <v>43836</v>
      </c>
      <c r="DA679" s="190">
        <v>43836</v>
      </c>
      <c r="DB679" s="190">
        <v>43839</v>
      </c>
      <c r="DC679" s="190">
        <v>43838</v>
      </c>
      <c r="DI679" t="str">
        <f t="shared" si="10"/>
        <v>Y</v>
      </c>
      <c r="DJ679" t="str">
        <f>_xlfn.IFNA(VLOOKUP(C679,'Order Lookup'!A:C,3,FALSE),"Other")</f>
        <v>ORDER</v>
      </c>
    </row>
    <row r="680" spans="1:114" x14ac:dyDescent="0.35">
      <c r="A680" t="s">
        <v>1111</v>
      </c>
      <c r="B680">
        <v>2000093501</v>
      </c>
      <c r="C680" t="s">
        <v>855</v>
      </c>
      <c r="D680" t="s">
        <v>1387</v>
      </c>
      <c r="E680" t="s">
        <v>7287</v>
      </c>
      <c r="F680" t="s">
        <v>2221</v>
      </c>
      <c r="G680" s="190">
        <v>43846</v>
      </c>
      <c r="H680" s="190">
        <v>43910</v>
      </c>
      <c r="K680" t="s">
        <v>162</v>
      </c>
      <c r="L680" t="s">
        <v>270</v>
      </c>
      <c r="M680" t="s">
        <v>281</v>
      </c>
      <c r="N680" t="s">
        <v>343</v>
      </c>
      <c r="O680" t="s">
        <v>5067</v>
      </c>
      <c r="Q680">
        <v>43853</v>
      </c>
      <c r="R680">
        <v>43854</v>
      </c>
      <c r="S680" s="190"/>
      <c r="T680">
        <v>36677.78</v>
      </c>
      <c r="U680">
        <v>36677.78</v>
      </c>
      <c r="V680">
        <v>9.0500000000000007</v>
      </c>
      <c r="W680">
        <v>10.89</v>
      </c>
      <c r="X680">
        <v>10.89</v>
      </c>
      <c r="Y680">
        <v>45.11</v>
      </c>
      <c r="AA680">
        <v>109.5</v>
      </c>
      <c r="AB680">
        <v>0</v>
      </c>
      <c r="AC680">
        <v>109.5</v>
      </c>
      <c r="AD680">
        <v>10418.91</v>
      </c>
      <c r="AE680">
        <v>4961.38</v>
      </c>
      <c r="AF680">
        <v>0</v>
      </c>
      <c r="AG680">
        <v>11526.71</v>
      </c>
      <c r="AH680">
        <v>31.427</v>
      </c>
      <c r="AI680">
        <v>12948.3</v>
      </c>
      <c r="AJ680">
        <v>35.302999999999997</v>
      </c>
      <c r="AK680">
        <v>32.9</v>
      </c>
      <c r="AQ680" t="s">
        <v>5913</v>
      </c>
      <c r="AR680">
        <v>43873</v>
      </c>
      <c r="AS680">
        <v>43873</v>
      </c>
      <c r="AT680">
        <v>43881</v>
      </c>
      <c r="AV680" t="s">
        <v>1078</v>
      </c>
      <c r="AW680">
        <v>43880</v>
      </c>
      <c r="AX680">
        <v>43880</v>
      </c>
      <c r="AY680">
        <v>43880</v>
      </c>
      <c r="AZ680">
        <v>43880</v>
      </c>
      <c r="BA680" t="s">
        <v>1557</v>
      </c>
      <c r="BB680">
        <v>43882</v>
      </c>
      <c r="BC680">
        <v>43882</v>
      </c>
      <c r="BD680">
        <v>43882</v>
      </c>
      <c r="BF680" t="s">
        <v>1693</v>
      </c>
      <c r="BG680" s="190">
        <v>43885</v>
      </c>
      <c r="BH680" s="190">
        <v>43885</v>
      </c>
      <c r="BI680" s="190">
        <v>43887</v>
      </c>
      <c r="BJ680" s="190">
        <v>43887</v>
      </c>
      <c r="BK680" t="s">
        <v>1874</v>
      </c>
      <c r="BL680">
        <v>43888</v>
      </c>
      <c r="BM680">
        <v>43888</v>
      </c>
      <c r="BN680">
        <v>43889</v>
      </c>
      <c r="BO680">
        <v>43889</v>
      </c>
      <c r="BU680" t="s">
        <v>490</v>
      </c>
      <c r="BV680" s="190">
        <v>43896</v>
      </c>
      <c r="BX680" s="190">
        <v>43896</v>
      </c>
      <c r="BY680" s="190">
        <v>43896</v>
      </c>
      <c r="BZ680" t="s">
        <v>1693</v>
      </c>
      <c r="CA680">
        <v>43895</v>
      </c>
      <c r="CB680">
        <v>43895</v>
      </c>
      <c r="CC680">
        <v>43895</v>
      </c>
      <c r="CD680">
        <v>43895</v>
      </c>
      <c r="CH680">
        <v>43901</v>
      </c>
      <c r="CJ680" t="s">
        <v>956</v>
      </c>
      <c r="CR680" s="190">
        <v>43913</v>
      </c>
      <c r="CS680" s="190">
        <v>43915</v>
      </c>
      <c r="CT680" t="s">
        <v>1693</v>
      </c>
      <c r="CU680" s="190">
        <v>43895</v>
      </c>
      <c r="CW680" s="190">
        <v>43895</v>
      </c>
      <c r="CX680" s="190">
        <v>43896</v>
      </c>
      <c r="CY680" t="s">
        <v>1909</v>
      </c>
      <c r="CZ680">
        <v>43864</v>
      </c>
      <c r="DA680">
        <v>43864</v>
      </c>
      <c r="DB680">
        <v>43867</v>
      </c>
      <c r="DC680">
        <v>43865</v>
      </c>
      <c r="DI680" t="str">
        <f t="shared" si="10"/>
        <v>N</v>
      </c>
      <c r="DJ680" t="str">
        <f>_xlfn.IFNA(VLOOKUP(C680,'Order Lookup'!A:C,3,FALSE),"Other")</f>
        <v>ORDER</v>
      </c>
    </row>
    <row r="681" spans="1:114" x14ac:dyDescent="0.35">
      <c r="A681" t="s">
        <v>1002</v>
      </c>
      <c r="B681">
        <v>1902268401</v>
      </c>
      <c r="C681" t="s">
        <v>895</v>
      </c>
      <c r="D681" t="s">
        <v>1106</v>
      </c>
      <c r="E681" t="s">
        <v>7288</v>
      </c>
      <c r="F681" t="s">
        <v>2221</v>
      </c>
      <c r="G681" s="190">
        <v>43871</v>
      </c>
      <c r="H681">
        <v>43923</v>
      </c>
      <c r="K681" t="s">
        <v>132</v>
      </c>
      <c r="L681" t="s">
        <v>281</v>
      </c>
      <c r="M681" t="s">
        <v>281</v>
      </c>
      <c r="N681" t="s">
        <v>343</v>
      </c>
      <c r="O681" t="s">
        <v>5067</v>
      </c>
      <c r="Q681">
        <v>43871</v>
      </c>
      <c r="R681">
        <v>43872</v>
      </c>
      <c r="S681" s="190"/>
      <c r="T681">
        <v>195426.05</v>
      </c>
      <c r="U681">
        <v>0</v>
      </c>
      <c r="V681">
        <v>110.45</v>
      </c>
      <c r="W681">
        <v>109.02</v>
      </c>
      <c r="X681">
        <v>109.02</v>
      </c>
      <c r="Y681">
        <v>27</v>
      </c>
      <c r="AA681">
        <v>37</v>
      </c>
      <c r="AB681">
        <v>0</v>
      </c>
      <c r="AC681">
        <v>37</v>
      </c>
      <c r="AD681">
        <v>3465</v>
      </c>
      <c r="AE681">
        <v>1650</v>
      </c>
      <c r="AF681">
        <v>0</v>
      </c>
      <c r="AG681">
        <v>18827.349999999999</v>
      </c>
      <c r="AH681">
        <v>9.6340000000000003</v>
      </c>
      <c r="AI681">
        <v>0</v>
      </c>
      <c r="AK681">
        <v>17.47</v>
      </c>
      <c r="AQ681" t="s">
        <v>6643</v>
      </c>
      <c r="AR681">
        <v>43875</v>
      </c>
      <c r="AS681">
        <v>43875</v>
      </c>
      <c r="AT681">
        <v>43885</v>
      </c>
      <c r="AU681">
        <v>43885</v>
      </c>
      <c r="AV681" t="s">
        <v>587</v>
      </c>
      <c r="AW681">
        <v>43880</v>
      </c>
      <c r="AY681">
        <v>43880</v>
      </c>
      <c r="AZ681">
        <v>43885</v>
      </c>
      <c r="BF681" t="s">
        <v>1789</v>
      </c>
      <c r="BG681" s="190">
        <v>43886</v>
      </c>
      <c r="BH681" s="190">
        <v>43886</v>
      </c>
      <c r="BI681" s="190">
        <v>43887</v>
      </c>
      <c r="BJ681" s="190">
        <v>43887</v>
      </c>
      <c r="BK681" t="s">
        <v>775</v>
      </c>
      <c r="BL681">
        <v>43888</v>
      </c>
      <c r="BM681">
        <v>43888</v>
      </c>
      <c r="BN681">
        <v>43888</v>
      </c>
      <c r="BO681">
        <v>43888</v>
      </c>
      <c r="BU681" t="s">
        <v>490</v>
      </c>
      <c r="BV681" s="190">
        <v>43903</v>
      </c>
      <c r="BX681" s="190">
        <v>43903</v>
      </c>
      <c r="BY681" s="190">
        <v>43903</v>
      </c>
      <c r="BZ681" t="s">
        <v>1789</v>
      </c>
      <c r="CA681">
        <v>43902</v>
      </c>
      <c r="CB681">
        <v>43900</v>
      </c>
      <c r="CC681">
        <v>43902</v>
      </c>
      <c r="CD681">
        <v>43900</v>
      </c>
      <c r="CH681">
        <v>43908</v>
      </c>
      <c r="CJ681" t="s">
        <v>956</v>
      </c>
      <c r="CR681" s="190">
        <v>43945</v>
      </c>
      <c r="CS681" s="190"/>
      <c r="CT681" t="s">
        <v>1789</v>
      </c>
      <c r="CU681" s="190">
        <v>43902</v>
      </c>
      <c r="CW681" s="190">
        <v>43902</v>
      </c>
      <c r="CX681" s="190">
        <v>43900</v>
      </c>
      <c r="DI681" t="str">
        <f t="shared" si="10"/>
        <v>Y</v>
      </c>
      <c r="DJ681" t="str">
        <f>_xlfn.IFNA(VLOOKUP(C681,'Order Lookup'!A:C,3,FALSE),"Other")</f>
        <v>ORDER</v>
      </c>
    </row>
    <row r="682" spans="1:114" x14ac:dyDescent="0.35">
      <c r="A682" t="s">
        <v>857</v>
      </c>
      <c r="B682">
        <v>2000308901</v>
      </c>
      <c r="C682" t="s">
        <v>895</v>
      </c>
      <c r="D682" t="s">
        <v>6747</v>
      </c>
      <c r="E682" t="s">
        <v>7289</v>
      </c>
      <c r="F682" t="s">
        <v>2221</v>
      </c>
      <c r="G682" s="190">
        <v>43875</v>
      </c>
      <c r="H682" s="190">
        <v>43924</v>
      </c>
      <c r="K682" t="s">
        <v>132</v>
      </c>
      <c r="L682" t="s">
        <v>281</v>
      </c>
      <c r="M682" t="s">
        <v>281</v>
      </c>
      <c r="N682" t="s">
        <v>343</v>
      </c>
      <c r="O682" t="s">
        <v>5067</v>
      </c>
      <c r="Q682">
        <v>43879</v>
      </c>
      <c r="R682">
        <v>43880</v>
      </c>
      <c r="T682">
        <v>108829.02</v>
      </c>
      <c r="U682">
        <v>0</v>
      </c>
      <c r="V682">
        <v>47.75</v>
      </c>
      <c r="W682">
        <v>47.27</v>
      </c>
      <c r="X682">
        <v>47.27</v>
      </c>
      <c r="Y682">
        <v>15</v>
      </c>
      <c r="AA682">
        <v>13.5</v>
      </c>
      <c r="AB682">
        <v>0</v>
      </c>
      <c r="AC682">
        <v>13.5</v>
      </c>
      <c r="AD682">
        <v>3465</v>
      </c>
      <c r="AE682">
        <v>1650</v>
      </c>
      <c r="AF682">
        <v>0</v>
      </c>
      <c r="AG682">
        <v>18620.099999999999</v>
      </c>
      <c r="AH682">
        <v>17.109000000000002</v>
      </c>
      <c r="AI682">
        <v>2010.59</v>
      </c>
      <c r="AK682">
        <v>17.11</v>
      </c>
      <c r="AQ682" t="s">
        <v>5802</v>
      </c>
      <c r="AR682">
        <v>43887</v>
      </c>
      <c r="AS682">
        <v>43887</v>
      </c>
      <c r="AT682">
        <v>43892</v>
      </c>
      <c r="AU682">
        <v>43892</v>
      </c>
      <c r="AV682" t="s">
        <v>1891</v>
      </c>
      <c r="AW682">
        <v>43892</v>
      </c>
      <c r="AX682">
        <v>43891</v>
      </c>
      <c r="AY682">
        <v>43892</v>
      </c>
      <c r="AZ682">
        <v>43891</v>
      </c>
      <c r="BF682" t="s">
        <v>1789</v>
      </c>
      <c r="BG682">
        <v>43893</v>
      </c>
      <c r="BH682">
        <v>43893</v>
      </c>
      <c r="BI682">
        <v>43894</v>
      </c>
      <c r="BJ682">
        <v>43894</v>
      </c>
      <c r="BK682" t="s">
        <v>1693</v>
      </c>
      <c r="BL682">
        <v>43895</v>
      </c>
      <c r="BM682">
        <v>43895</v>
      </c>
      <c r="BN682">
        <v>43895</v>
      </c>
      <c r="BO682">
        <v>43896</v>
      </c>
      <c r="BU682" t="s">
        <v>490</v>
      </c>
      <c r="BV682" s="190">
        <v>43903</v>
      </c>
      <c r="BX682" s="190">
        <v>43903</v>
      </c>
      <c r="BY682" s="190">
        <v>43903</v>
      </c>
      <c r="BZ682" t="s">
        <v>1789</v>
      </c>
      <c r="CA682">
        <v>43902</v>
      </c>
      <c r="CB682">
        <v>43901</v>
      </c>
      <c r="CC682">
        <v>43902</v>
      </c>
      <c r="CD682">
        <v>43901</v>
      </c>
      <c r="CH682">
        <v>43908</v>
      </c>
      <c r="CJ682" t="s">
        <v>5913</v>
      </c>
      <c r="CR682" s="190">
        <v>43911</v>
      </c>
      <c r="CS682" s="190"/>
      <c r="CT682" t="s">
        <v>1789</v>
      </c>
      <c r="CU682" s="190">
        <v>43902</v>
      </c>
      <c r="CW682" s="190">
        <v>43902</v>
      </c>
      <c r="CX682" s="190">
        <v>43901</v>
      </c>
      <c r="DI682" t="str">
        <f t="shared" si="10"/>
        <v>Y</v>
      </c>
      <c r="DJ682" t="str">
        <f>_xlfn.IFNA(VLOOKUP(C682,'Order Lookup'!A:C,3,FALSE),"Other")</f>
        <v>ORDER</v>
      </c>
    </row>
    <row r="683" spans="1:114" x14ac:dyDescent="0.35">
      <c r="A683" t="s">
        <v>1002</v>
      </c>
      <c r="B683">
        <v>2000340801</v>
      </c>
      <c r="C683" t="s">
        <v>895</v>
      </c>
      <c r="D683" t="s">
        <v>4817</v>
      </c>
      <c r="E683" t="s">
        <v>7290</v>
      </c>
      <c r="F683" t="s">
        <v>2073</v>
      </c>
      <c r="G683" s="190">
        <v>43882</v>
      </c>
      <c r="H683" s="190">
        <v>43978</v>
      </c>
      <c r="K683" t="s">
        <v>132</v>
      </c>
      <c r="L683" t="s">
        <v>270</v>
      </c>
      <c r="M683" t="s">
        <v>281</v>
      </c>
      <c r="N683" t="s">
        <v>343</v>
      </c>
      <c r="O683" t="s">
        <v>5067</v>
      </c>
      <c r="P683" t="s">
        <v>2254</v>
      </c>
      <c r="Q683" s="190">
        <v>43885</v>
      </c>
      <c r="R683" s="190">
        <v>43886</v>
      </c>
      <c r="T683">
        <v>77169.919999999998</v>
      </c>
      <c r="U683">
        <v>0</v>
      </c>
      <c r="V683">
        <v>35.58</v>
      </c>
      <c r="W683">
        <v>0</v>
      </c>
      <c r="X683">
        <v>0</v>
      </c>
      <c r="Y683">
        <v>15</v>
      </c>
      <c r="AA683">
        <v>18</v>
      </c>
      <c r="AB683">
        <v>0</v>
      </c>
      <c r="AC683">
        <v>18</v>
      </c>
      <c r="AD683">
        <v>3465</v>
      </c>
      <c r="AE683">
        <v>1650</v>
      </c>
      <c r="AF683">
        <v>0</v>
      </c>
      <c r="AG683">
        <v>13281.9</v>
      </c>
      <c r="AH683">
        <v>17.210999999999999</v>
      </c>
      <c r="AI683">
        <v>0</v>
      </c>
      <c r="AK683">
        <v>17.21</v>
      </c>
      <c r="AQ683" t="s">
        <v>861</v>
      </c>
      <c r="AR683" s="190">
        <v>43885</v>
      </c>
      <c r="AS683" s="190">
        <v>43885</v>
      </c>
      <c r="AT683" s="190">
        <v>43885</v>
      </c>
      <c r="AU683" s="190">
        <v>43885</v>
      </c>
      <c r="AV683" t="s">
        <v>587</v>
      </c>
      <c r="AW683" s="190">
        <v>43885</v>
      </c>
      <c r="AX683" s="190"/>
      <c r="AY683" s="190">
        <v>43885</v>
      </c>
      <c r="AZ683">
        <v>43885</v>
      </c>
      <c r="BB683" s="190"/>
      <c r="BC683" s="190"/>
      <c r="BD683" s="190"/>
      <c r="BE683" s="190"/>
      <c r="BF683" t="s">
        <v>5794</v>
      </c>
      <c r="BG683" s="190">
        <v>43892</v>
      </c>
      <c r="BH683" s="190">
        <v>43892</v>
      </c>
      <c r="BI683" s="190">
        <v>43893</v>
      </c>
      <c r="BJ683" s="190">
        <v>43893</v>
      </c>
      <c r="BK683" t="s">
        <v>1693</v>
      </c>
      <c r="BL683" s="190">
        <v>43894</v>
      </c>
      <c r="BM683" s="190">
        <v>43894</v>
      </c>
      <c r="BN683" s="190">
        <v>43894</v>
      </c>
      <c r="BO683" s="190">
        <v>43895</v>
      </c>
      <c r="BU683" t="s">
        <v>490</v>
      </c>
      <c r="BV683" s="190">
        <v>43949</v>
      </c>
      <c r="BX683" s="190">
        <v>43949</v>
      </c>
      <c r="BY683" s="190"/>
      <c r="BZ683" t="s">
        <v>5794</v>
      </c>
      <c r="CA683" s="190">
        <v>43902</v>
      </c>
      <c r="CB683" s="190">
        <v>43902</v>
      </c>
      <c r="CC683" s="190">
        <v>43902</v>
      </c>
      <c r="CD683" s="190">
        <v>43902</v>
      </c>
      <c r="CH683" s="190"/>
      <c r="CI683" s="190"/>
      <c r="CJ683" t="s">
        <v>861</v>
      </c>
      <c r="CR683" s="190">
        <v>43978</v>
      </c>
      <c r="CT683" t="s">
        <v>5794</v>
      </c>
      <c r="CU683" s="190">
        <v>43903</v>
      </c>
      <c r="CW683" s="190">
        <v>43903</v>
      </c>
      <c r="CX683" s="190">
        <v>43902</v>
      </c>
      <c r="CZ683" s="190"/>
      <c r="DA683" s="190"/>
      <c r="DB683" s="190"/>
      <c r="DC683" s="190"/>
      <c r="DI683" t="str">
        <f t="shared" si="10"/>
        <v>Y</v>
      </c>
      <c r="DJ683" t="str">
        <f>_xlfn.IFNA(VLOOKUP(C683,'Order Lookup'!A:C,3,FALSE),"Other")</f>
        <v>ORDER</v>
      </c>
    </row>
    <row r="684" spans="1:114" x14ac:dyDescent="0.35">
      <c r="A684" t="s">
        <v>1111</v>
      </c>
      <c r="B684">
        <v>1900991907</v>
      </c>
      <c r="C684" t="s">
        <v>859</v>
      </c>
      <c r="D684" t="s">
        <v>7291</v>
      </c>
      <c r="E684" t="s">
        <v>7292</v>
      </c>
      <c r="F684" t="s">
        <v>2224</v>
      </c>
      <c r="G684" s="190">
        <v>43889</v>
      </c>
      <c r="J684" t="s">
        <v>7293</v>
      </c>
      <c r="K684" t="s">
        <v>343</v>
      </c>
      <c r="L684" t="s">
        <v>5042</v>
      </c>
      <c r="M684" t="s">
        <v>281</v>
      </c>
      <c r="N684" t="s">
        <v>343</v>
      </c>
      <c r="O684" t="s">
        <v>5067</v>
      </c>
      <c r="S684" s="190">
        <v>43905</v>
      </c>
      <c r="T684">
        <v>0</v>
      </c>
      <c r="U684">
        <v>0</v>
      </c>
      <c r="V684">
        <v>0.43</v>
      </c>
      <c r="W684">
        <v>0.45</v>
      </c>
      <c r="X684">
        <v>0.45</v>
      </c>
      <c r="Y684">
        <v>0</v>
      </c>
      <c r="AA684">
        <v>0</v>
      </c>
      <c r="AB684">
        <v>0</v>
      </c>
      <c r="AC684">
        <v>0</v>
      </c>
      <c r="AF684">
        <v>0</v>
      </c>
      <c r="AG684">
        <v>-116.89</v>
      </c>
      <c r="AI684">
        <v>-867.5</v>
      </c>
      <c r="AK684">
        <v>0</v>
      </c>
      <c r="AQ684" t="s">
        <v>5944</v>
      </c>
      <c r="AV684" t="s">
        <v>553</v>
      </c>
      <c r="BF684" t="s">
        <v>596</v>
      </c>
      <c r="BG684" s="190">
        <v>43889</v>
      </c>
      <c r="BH684" s="190">
        <v>43889</v>
      </c>
      <c r="BI684" s="190">
        <v>43889</v>
      </c>
      <c r="BJ684" s="190">
        <v>43889</v>
      </c>
      <c r="BK684" t="s">
        <v>537</v>
      </c>
      <c r="BL684" s="190">
        <v>43889</v>
      </c>
      <c r="BM684" s="190">
        <v>43889</v>
      </c>
      <c r="BN684" s="190">
        <v>43889</v>
      </c>
      <c r="BO684" s="190">
        <v>43889</v>
      </c>
      <c r="BU684" t="s">
        <v>490</v>
      </c>
      <c r="BV684" s="190">
        <v>43889</v>
      </c>
      <c r="BX684" s="190">
        <v>43889</v>
      </c>
      <c r="BY684" s="190">
        <v>43889</v>
      </c>
      <c r="CH684" s="190"/>
      <c r="CJ684" t="s">
        <v>553</v>
      </c>
      <c r="CR684" s="190">
        <v>43893</v>
      </c>
      <c r="CS684" s="190">
        <v>43894</v>
      </c>
      <c r="CT684" t="s">
        <v>985</v>
      </c>
      <c r="CU684" s="190">
        <v>43889</v>
      </c>
      <c r="CW684" s="190">
        <v>43889</v>
      </c>
      <c r="CX684" s="190">
        <v>43889</v>
      </c>
      <c r="CY684" t="s">
        <v>1065</v>
      </c>
      <c r="DI684" t="str">
        <f t="shared" si="10"/>
        <v>Y</v>
      </c>
      <c r="DJ684" t="str">
        <f>_xlfn.IFNA(VLOOKUP(C684,'Order Lookup'!A:C,3,FALSE),"Other")</f>
        <v>Other</v>
      </c>
    </row>
    <row r="685" spans="1:114" x14ac:dyDescent="0.35">
      <c r="A685" t="s">
        <v>857</v>
      </c>
      <c r="B685">
        <v>2000094702</v>
      </c>
      <c r="C685" t="s">
        <v>859</v>
      </c>
      <c r="D685" t="s">
        <v>2062</v>
      </c>
      <c r="E685" t="s">
        <v>6749</v>
      </c>
      <c r="F685" t="s">
        <v>2221</v>
      </c>
      <c r="G685" s="190">
        <v>43906</v>
      </c>
      <c r="H685" s="190"/>
      <c r="J685">
        <v>6120</v>
      </c>
      <c r="L685" t="s">
        <v>281</v>
      </c>
      <c r="M685" t="s">
        <v>281</v>
      </c>
      <c r="N685" t="s">
        <v>343</v>
      </c>
      <c r="O685" t="s">
        <v>5067</v>
      </c>
      <c r="P685" t="s">
        <v>2226</v>
      </c>
      <c r="S685" s="190"/>
      <c r="T685">
        <v>481.69</v>
      </c>
      <c r="U685">
        <v>0</v>
      </c>
      <c r="V685">
        <v>0.11</v>
      </c>
      <c r="W685">
        <v>0.12</v>
      </c>
      <c r="X685">
        <v>0.12</v>
      </c>
      <c r="Y685">
        <v>0</v>
      </c>
      <c r="AA685">
        <v>0</v>
      </c>
      <c r="AB685">
        <v>0</v>
      </c>
      <c r="AC685">
        <v>0</v>
      </c>
      <c r="AF685">
        <v>0</v>
      </c>
      <c r="AG685">
        <v>252.32</v>
      </c>
      <c r="AH685">
        <v>52.381999999999998</v>
      </c>
      <c r="AI685">
        <v>-252.01</v>
      </c>
      <c r="AK685">
        <v>0</v>
      </c>
      <c r="AQ685" t="s">
        <v>6643</v>
      </c>
      <c r="AV685" t="s">
        <v>5840</v>
      </c>
      <c r="BG685" s="190"/>
      <c r="BH685" s="190"/>
      <c r="BI685" s="190"/>
      <c r="BJ685" s="190"/>
      <c r="BU685" t="s">
        <v>490</v>
      </c>
      <c r="BV685" s="190"/>
      <c r="BX685" s="190">
        <v>43907</v>
      </c>
      <c r="BY685" s="190">
        <v>43907</v>
      </c>
      <c r="CH685" s="190"/>
      <c r="CJ685" t="s">
        <v>5840</v>
      </c>
      <c r="CR685" s="190">
        <v>43914</v>
      </c>
      <c r="CS685" s="190">
        <v>43914</v>
      </c>
      <c r="CT685" t="s">
        <v>857</v>
      </c>
      <c r="CU685" s="190">
        <v>43906</v>
      </c>
      <c r="CW685" s="190">
        <v>43906</v>
      </c>
      <c r="CX685" s="190">
        <v>43906</v>
      </c>
      <c r="DI685" t="str">
        <f t="shared" si="10"/>
        <v>Y</v>
      </c>
      <c r="DJ685" t="str">
        <f>_xlfn.IFNA(VLOOKUP(C685,'Order Lookup'!A:C,3,FALSE),"Other")</f>
        <v>Other</v>
      </c>
    </row>
    <row r="686" spans="1:114" x14ac:dyDescent="0.35">
      <c r="A686" t="s">
        <v>2296</v>
      </c>
      <c r="B686">
        <v>1900599614</v>
      </c>
      <c r="C686" t="s">
        <v>854</v>
      </c>
      <c r="D686" t="s">
        <v>1052</v>
      </c>
      <c r="E686" t="s">
        <v>7294</v>
      </c>
      <c r="F686" t="s">
        <v>2221</v>
      </c>
      <c r="G686" s="190">
        <v>43901</v>
      </c>
      <c r="H686" s="190"/>
      <c r="J686">
        <v>18080</v>
      </c>
      <c r="K686" t="s">
        <v>343</v>
      </c>
      <c r="L686" t="s">
        <v>309</v>
      </c>
      <c r="M686" t="s">
        <v>281</v>
      </c>
      <c r="N686" t="s">
        <v>343</v>
      </c>
      <c r="O686" t="s">
        <v>5746</v>
      </c>
      <c r="Q686" s="190"/>
      <c r="R686" s="190"/>
      <c r="T686">
        <v>616</v>
      </c>
      <c r="U686">
        <v>616</v>
      </c>
      <c r="V686">
        <v>0.05</v>
      </c>
      <c r="W686">
        <v>0.05</v>
      </c>
      <c r="X686">
        <v>0.05</v>
      </c>
      <c r="Y686">
        <v>0</v>
      </c>
      <c r="AA686">
        <v>0</v>
      </c>
      <c r="AB686">
        <v>0</v>
      </c>
      <c r="AC686">
        <v>0</v>
      </c>
      <c r="AF686">
        <v>0</v>
      </c>
      <c r="AG686">
        <v>244</v>
      </c>
      <c r="AH686">
        <v>39.61</v>
      </c>
      <c r="AI686">
        <v>126.01</v>
      </c>
      <c r="AJ686">
        <v>20.456</v>
      </c>
      <c r="AK686">
        <v>0</v>
      </c>
      <c r="AQ686" t="s">
        <v>756</v>
      </c>
      <c r="AV686" t="s">
        <v>951</v>
      </c>
      <c r="BG686" s="190"/>
      <c r="BH686" s="190"/>
      <c r="BI686" s="190"/>
      <c r="BJ686" s="190"/>
      <c r="BU686" t="s">
        <v>490</v>
      </c>
      <c r="BV686" s="190">
        <v>43903</v>
      </c>
      <c r="BX686" s="190">
        <v>43903</v>
      </c>
      <c r="BY686" s="190">
        <v>43903</v>
      </c>
      <c r="CH686" s="190"/>
      <c r="CJ686" t="s">
        <v>1543</v>
      </c>
      <c r="CR686" s="190">
        <v>43910</v>
      </c>
      <c r="CS686">
        <v>43908</v>
      </c>
      <c r="CT686" t="s">
        <v>1069</v>
      </c>
      <c r="CU686" s="190">
        <v>43902</v>
      </c>
      <c r="CW686" s="190">
        <v>43902</v>
      </c>
      <c r="CX686" s="190">
        <v>43902</v>
      </c>
      <c r="CY686" t="s">
        <v>1043</v>
      </c>
      <c r="CZ686" s="190"/>
      <c r="DA686" s="190"/>
      <c r="DB686" s="190"/>
      <c r="DC686" s="190"/>
      <c r="DI686" t="str">
        <f t="shared" si="10"/>
        <v>Y</v>
      </c>
      <c r="DJ686" t="str">
        <f>_xlfn.IFNA(VLOOKUP(C686,'Order Lookup'!A:C,3,FALSE),"Other")</f>
        <v>ENPARTS</v>
      </c>
    </row>
    <row r="687" spans="1:114" x14ac:dyDescent="0.35">
      <c r="A687" t="s">
        <v>1002</v>
      </c>
      <c r="B687">
        <v>2000269101</v>
      </c>
      <c r="C687" t="s">
        <v>895</v>
      </c>
      <c r="D687" t="s">
        <v>1630</v>
      </c>
      <c r="E687" t="s">
        <v>7295</v>
      </c>
      <c r="F687" t="s">
        <v>2221</v>
      </c>
      <c r="G687" s="190">
        <v>43874</v>
      </c>
      <c r="H687" s="190">
        <v>43934</v>
      </c>
      <c r="J687">
        <v>357767</v>
      </c>
      <c r="K687" t="s">
        <v>132</v>
      </c>
      <c r="L687" t="s">
        <v>270</v>
      </c>
      <c r="M687" t="s">
        <v>281</v>
      </c>
      <c r="N687" t="s">
        <v>343</v>
      </c>
      <c r="O687" t="s">
        <v>5053</v>
      </c>
      <c r="Q687" s="190">
        <v>43893</v>
      </c>
      <c r="R687" s="190">
        <v>43894</v>
      </c>
      <c r="T687">
        <v>25804.06</v>
      </c>
      <c r="U687">
        <v>0</v>
      </c>
      <c r="V687">
        <v>9.01</v>
      </c>
      <c r="W687">
        <v>8.9600000000000009</v>
      </c>
      <c r="X687">
        <v>8.9600000000000009</v>
      </c>
      <c r="Y687">
        <v>15</v>
      </c>
      <c r="AA687">
        <v>22</v>
      </c>
      <c r="AB687">
        <v>0</v>
      </c>
      <c r="AC687">
        <v>22</v>
      </c>
      <c r="AD687">
        <v>3465</v>
      </c>
      <c r="AE687">
        <v>1650</v>
      </c>
      <c r="AF687">
        <v>0</v>
      </c>
      <c r="AG687">
        <v>4567.3900000000003</v>
      </c>
      <c r="AH687">
        <v>17.7</v>
      </c>
      <c r="AI687">
        <v>0</v>
      </c>
      <c r="AK687">
        <v>17.7</v>
      </c>
      <c r="AQ687" t="s">
        <v>5805</v>
      </c>
      <c r="AR687">
        <v>43893</v>
      </c>
      <c r="AT687">
        <v>43894</v>
      </c>
      <c r="AU687">
        <v>43894</v>
      </c>
      <c r="AV687" t="s">
        <v>5840</v>
      </c>
      <c r="AW687">
        <v>43894</v>
      </c>
      <c r="AY687">
        <v>43894</v>
      </c>
      <c r="AZ687">
        <v>43894</v>
      </c>
      <c r="BF687" t="s">
        <v>573</v>
      </c>
      <c r="BG687" s="190">
        <v>43900</v>
      </c>
      <c r="BH687" s="190">
        <v>43900</v>
      </c>
      <c r="BI687" s="190">
        <v>43900</v>
      </c>
      <c r="BJ687" s="190">
        <v>43900</v>
      </c>
      <c r="BK687" t="s">
        <v>596</v>
      </c>
      <c r="BL687" s="190">
        <v>43902</v>
      </c>
      <c r="BM687" s="190">
        <v>43901</v>
      </c>
      <c r="BN687" s="190">
        <v>43902</v>
      </c>
      <c r="BO687" s="190">
        <v>43902</v>
      </c>
      <c r="BU687" t="s">
        <v>490</v>
      </c>
      <c r="BV687" s="190">
        <v>43909</v>
      </c>
      <c r="BX687" s="190">
        <v>43909</v>
      </c>
      <c r="BY687" s="190">
        <v>43909</v>
      </c>
      <c r="BZ687" t="s">
        <v>573</v>
      </c>
      <c r="CA687">
        <v>43908</v>
      </c>
      <c r="CB687">
        <v>43908</v>
      </c>
      <c r="CC687">
        <v>43908</v>
      </c>
      <c r="CD687">
        <v>43908</v>
      </c>
      <c r="CH687" s="190">
        <v>43913</v>
      </c>
      <c r="CJ687" t="s">
        <v>5840</v>
      </c>
      <c r="CR687" s="190">
        <v>43931</v>
      </c>
      <c r="CT687" t="s">
        <v>573</v>
      </c>
      <c r="CU687" s="190">
        <v>43908</v>
      </c>
      <c r="CW687" s="190">
        <v>43908</v>
      </c>
      <c r="CX687" s="190">
        <v>43908</v>
      </c>
      <c r="CZ687" s="190"/>
      <c r="DA687" s="190"/>
      <c r="DB687" s="190"/>
      <c r="DC687" s="190"/>
      <c r="DI687" t="str">
        <f t="shared" si="10"/>
        <v>Y</v>
      </c>
      <c r="DJ687" t="str">
        <f>_xlfn.IFNA(VLOOKUP(C687,'Order Lookup'!A:C,3,FALSE),"Other")</f>
        <v>ORDER</v>
      </c>
    </row>
    <row r="688" spans="1:114" x14ac:dyDescent="0.35">
      <c r="A688" t="s">
        <v>2297</v>
      </c>
      <c r="B688">
        <v>1902045501</v>
      </c>
      <c r="C688" t="s">
        <v>855</v>
      </c>
      <c r="D688" t="s">
        <v>6750</v>
      </c>
      <c r="E688" t="s">
        <v>7296</v>
      </c>
      <c r="F688" t="s">
        <v>2073</v>
      </c>
      <c r="G688" s="190">
        <v>43734</v>
      </c>
      <c r="H688" s="190">
        <v>43966</v>
      </c>
      <c r="K688" t="s">
        <v>343</v>
      </c>
      <c r="L688" t="s">
        <v>343</v>
      </c>
      <c r="M688" t="s">
        <v>309</v>
      </c>
      <c r="N688" t="s">
        <v>343</v>
      </c>
      <c r="O688" t="s">
        <v>5053</v>
      </c>
      <c r="P688" t="s">
        <v>7297</v>
      </c>
      <c r="Q688" s="190">
        <v>43838</v>
      </c>
      <c r="R688" s="190">
        <v>43838</v>
      </c>
      <c r="T688">
        <v>112128.59</v>
      </c>
      <c r="U688">
        <v>0</v>
      </c>
      <c r="V688">
        <v>59.42</v>
      </c>
      <c r="W688">
        <v>0</v>
      </c>
      <c r="X688">
        <v>0</v>
      </c>
      <c r="Y688">
        <v>338.33</v>
      </c>
      <c r="AA688">
        <v>185</v>
      </c>
      <c r="AB688">
        <v>0</v>
      </c>
      <c r="AC688">
        <v>185</v>
      </c>
      <c r="AF688">
        <v>0</v>
      </c>
      <c r="AG688">
        <v>-9166.16</v>
      </c>
      <c r="AI688">
        <v>0</v>
      </c>
      <c r="AK688">
        <v>12.8</v>
      </c>
      <c r="AQ688" t="s">
        <v>950</v>
      </c>
      <c r="AR688">
        <v>43788</v>
      </c>
      <c r="AS688">
        <v>43788</v>
      </c>
      <c r="AT688">
        <v>43805</v>
      </c>
      <c r="AU688">
        <v>43805</v>
      </c>
      <c r="AV688" t="s">
        <v>956</v>
      </c>
      <c r="AW688">
        <v>43803</v>
      </c>
      <c r="AX688">
        <v>43803</v>
      </c>
      <c r="AY688">
        <v>43808</v>
      </c>
      <c r="AZ688">
        <v>43809</v>
      </c>
      <c r="BA688" t="s">
        <v>5722</v>
      </c>
      <c r="BB688">
        <v>43811</v>
      </c>
      <c r="BC688">
        <v>43811</v>
      </c>
      <c r="BD688">
        <v>43812</v>
      </c>
      <c r="BE688">
        <v>43812</v>
      </c>
      <c r="BF688" t="s">
        <v>7229</v>
      </c>
      <c r="BG688" s="190">
        <v>43830</v>
      </c>
      <c r="BH688" s="190">
        <v>43830</v>
      </c>
      <c r="BI688" s="190">
        <v>43853</v>
      </c>
      <c r="BJ688" s="190">
        <v>43886</v>
      </c>
      <c r="BK688" t="s">
        <v>4367</v>
      </c>
      <c r="BL688" s="190">
        <v>43852</v>
      </c>
      <c r="BM688" s="190">
        <v>43852</v>
      </c>
      <c r="BN688" s="190">
        <v>43872</v>
      </c>
      <c r="BO688" s="190">
        <v>43879</v>
      </c>
      <c r="BU688" t="s">
        <v>490</v>
      </c>
      <c r="BV688" s="190">
        <v>43941</v>
      </c>
      <c r="BX688" s="190">
        <v>43941</v>
      </c>
      <c r="BY688" s="190"/>
      <c r="BZ688" t="s">
        <v>7229</v>
      </c>
      <c r="CA688">
        <v>43886</v>
      </c>
      <c r="CB688">
        <v>43886</v>
      </c>
      <c r="CC688">
        <v>43886</v>
      </c>
      <c r="CD688">
        <v>43886</v>
      </c>
      <c r="CH688" s="190"/>
      <c r="CJ688" t="s">
        <v>956</v>
      </c>
      <c r="CR688" s="190">
        <v>43966</v>
      </c>
      <c r="CT688" t="s">
        <v>7229</v>
      </c>
      <c r="CU688" s="190">
        <v>43910</v>
      </c>
      <c r="CW688" s="190">
        <v>43910</v>
      </c>
      <c r="CX688" s="190">
        <v>43908</v>
      </c>
      <c r="CY688" t="s">
        <v>1034</v>
      </c>
      <c r="CZ688" s="190">
        <v>43742</v>
      </c>
      <c r="DA688" s="190">
        <v>43742</v>
      </c>
      <c r="DB688" s="190">
        <v>43756</v>
      </c>
      <c r="DC688" s="190">
        <v>43756</v>
      </c>
      <c r="DI688" t="str">
        <f t="shared" si="10"/>
        <v>Y</v>
      </c>
      <c r="DJ688" t="str">
        <f>_xlfn.IFNA(VLOOKUP(C688,'Order Lookup'!A:C,3,FALSE),"Other")</f>
        <v>ORDER</v>
      </c>
    </row>
    <row r="689" spans="1:114" x14ac:dyDescent="0.35">
      <c r="A689" t="s">
        <v>2297</v>
      </c>
      <c r="B689">
        <v>1902047701</v>
      </c>
      <c r="C689" t="s">
        <v>855</v>
      </c>
      <c r="D689" t="s">
        <v>6750</v>
      </c>
      <c r="E689" t="s">
        <v>7298</v>
      </c>
      <c r="F689" t="s">
        <v>2073</v>
      </c>
      <c r="G689" s="190">
        <v>43734</v>
      </c>
      <c r="H689" s="190">
        <v>44148</v>
      </c>
      <c r="K689" t="s">
        <v>343</v>
      </c>
      <c r="L689" t="s">
        <v>343</v>
      </c>
      <c r="M689" t="s">
        <v>309</v>
      </c>
      <c r="N689" t="s">
        <v>343</v>
      </c>
      <c r="O689" t="s">
        <v>5055</v>
      </c>
      <c r="P689" t="s">
        <v>6752</v>
      </c>
      <c r="Q689" s="190">
        <v>43833</v>
      </c>
      <c r="R689" s="190">
        <v>43836</v>
      </c>
      <c r="T689">
        <v>121895.83</v>
      </c>
      <c r="U689">
        <v>0</v>
      </c>
      <c r="V689">
        <v>64.8</v>
      </c>
      <c r="W689">
        <v>0</v>
      </c>
      <c r="X689">
        <v>0</v>
      </c>
      <c r="Y689">
        <v>346.9</v>
      </c>
      <c r="AA689">
        <v>0</v>
      </c>
      <c r="AB689">
        <v>0</v>
      </c>
      <c r="AC689">
        <v>0</v>
      </c>
      <c r="AD689">
        <v>160262.74</v>
      </c>
      <c r="AE689">
        <v>-0.21</v>
      </c>
      <c r="AF689">
        <v>0</v>
      </c>
      <c r="AG689">
        <v>-7987.87</v>
      </c>
      <c r="AI689">
        <v>0</v>
      </c>
      <c r="AK689">
        <v>12.8</v>
      </c>
      <c r="AQ689" t="s">
        <v>950</v>
      </c>
      <c r="AR689">
        <v>43832</v>
      </c>
      <c r="AS689">
        <v>43832</v>
      </c>
      <c r="AT689">
        <v>43838</v>
      </c>
      <c r="AU689">
        <v>43838</v>
      </c>
      <c r="AV689" t="s">
        <v>956</v>
      </c>
      <c r="AW689">
        <v>43845</v>
      </c>
      <c r="AX689">
        <v>43845</v>
      </c>
      <c r="AY689">
        <v>43846</v>
      </c>
      <c r="AZ689">
        <v>43846</v>
      </c>
      <c r="BA689" t="s">
        <v>5806</v>
      </c>
      <c r="BB689">
        <v>43859</v>
      </c>
      <c r="BD689">
        <v>43860</v>
      </c>
      <c r="BF689" t="s">
        <v>708</v>
      </c>
      <c r="BG689">
        <v>43868</v>
      </c>
      <c r="BH689">
        <v>43868</v>
      </c>
      <c r="BI689">
        <v>43882</v>
      </c>
      <c r="BJ689">
        <v>43881</v>
      </c>
      <c r="BK689" t="s">
        <v>745</v>
      </c>
      <c r="BL689">
        <v>43885</v>
      </c>
      <c r="BM689">
        <v>43886</v>
      </c>
      <c r="BN689">
        <v>43893</v>
      </c>
      <c r="BO689">
        <v>43893</v>
      </c>
      <c r="BU689" t="s">
        <v>490</v>
      </c>
      <c r="BV689" s="190">
        <v>44123</v>
      </c>
      <c r="BX689" s="190">
        <v>44123</v>
      </c>
      <c r="BY689" s="190"/>
      <c r="BZ689" t="s">
        <v>708</v>
      </c>
      <c r="CA689">
        <v>43907</v>
      </c>
      <c r="CB689">
        <v>43907</v>
      </c>
      <c r="CC689">
        <v>43907</v>
      </c>
      <c r="CD689">
        <v>43907</v>
      </c>
      <c r="CH689" s="190"/>
      <c r="CJ689" t="s">
        <v>956</v>
      </c>
      <c r="CR689" s="190">
        <v>44148</v>
      </c>
      <c r="CT689" t="s">
        <v>708</v>
      </c>
      <c r="CU689" s="190">
        <v>43914</v>
      </c>
      <c r="CW689" s="190">
        <v>43914</v>
      </c>
      <c r="CX689" s="190">
        <v>43909</v>
      </c>
      <c r="CY689" t="s">
        <v>1034</v>
      </c>
      <c r="CZ689" s="190">
        <v>43760</v>
      </c>
      <c r="DA689" s="190">
        <v>43760</v>
      </c>
      <c r="DB689" s="190">
        <v>43767</v>
      </c>
      <c r="DC689" s="190">
        <v>43767</v>
      </c>
      <c r="DI689" t="str">
        <f t="shared" si="10"/>
        <v>Y</v>
      </c>
      <c r="DJ689" t="str">
        <f>_xlfn.IFNA(VLOOKUP(C689,'Order Lookup'!A:C,3,FALSE),"Other")</f>
        <v>ORDER</v>
      </c>
    </row>
    <row r="690" spans="1:114" x14ac:dyDescent="0.35">
      <c r="A690" t="s">
        <v>2297</v>
      </c>
      <c r="B690">
        <v>1902047201</v>
      </c>
      <c r="C690" t="s">
        <v>855</v>
      </c>
      <c r="D690" t="s">
        <v>6750</v>
      </c>
      <c r="E690" t="s">
        <v>6751</v>
      </c>
      <c r="F690" t="s">
        <v>2073</v>
      </c>
      <c r="G690" s="190">
        <v>43734</v>
      </c>
      <c r="H690" s="190">
        <v>44057</v>
      </c>
      <c r="K690" t="s">
        <v>343</v>
      </c>
      <c r="L690" t="s">
        <v>343</v>
      </c>
      <c r="M690" t="s">
        <v>309</v>
      </c>
      <c r="N690" t="s">
        <v>343</v>
      </c>
      <c r="O690" t="s">
        <v>5055</v>
      </c>
      <c r="P690" t="s">
        <v>6752</v>
      </c>
      <c r="Q690" s="190">
        <v>43833</v>
      </c>
      <c r="R690" s="190">
        <v>43836</v>
      </c>
      <c r="T690">
        <v>79802.11</v>
      </c>
      <c r="U690">
        <v>0</v>
      </c>
      <c r="V690">
        <v>42.38</v>
      </c>
      <c r="W690">
        <v>0</v>
      </c>
      <c r="X690">
        <v>0</v>
      </c>
      <c r="Y690">
        <v>249.33</v>
      </c>
      <c r="AA690">
        <v>0</v>
      </c>
      <c r="AB690">
        <v>0</v>
      </c>
      <c r="AC690">
        <v>0</v>
      </c>
      <c r="AD690">
        <v>115181.1</v>
      </c>
      <c r="AE690">
        <v>7.0000000000000007E-2</v>
      </c>
      <c r="AF690">
        <v>0</v>
      </c>
      <c r="AG690">
        <v>-7067.67</v>
      </c>
      <c r="AI690">
        <v>0</v>
      </c>
      <c r="AK690">
        <v>12.6</v>
      </c>
      <c r="AQ690" t="s">
        <v>950</v>
      </c>
      <c r="AR690">
        <v>43808</v>
      </c>
      <c r="AS690">
        <v>43808</v>
      </c>
      <c r="AT690">
        <v>43819</v>
      </c>
      <c r="AU690">
        <v>43819</v>
      </c>
      <c r="AV690" t="s">
        <v>956</v>
      </c>
      <c r="AW690">
        <v>43817</v>
      </c>
      <c r="AX690">
        <v>43817</v>
      </c>
      <c r="AY690">
        <v>43817</v>
      </c>
      <c r="BA690" t="s">
        <v>607</v>
      </c>
      <c r="BB690">
        <v>43832</v>
      </c>
      <c r="BC690">
        <v>43832</v>
      </c>
      <c r="BD690">
        <v>43833</v>
      </c>
      <c r="BF690" t="s">
        <v>708</v>
      </c>
      <c r="BG690">
        <v>43850</v>
      </c>
      <c r="BH690">
        <v>43850</v>
      </c>
      <c r="BI690">
        <v>43867</v>
      </c>
      <c r="BJ690">
        <v>43867</v>
      </c>
      <c r="BK690" t="s">
        <v>759</v>
      </c>
      <c r="BL690">
        <v>43867</v>
      </c>
      <c r="BM690">
        <v>43868</v>
      </c>
      <c r="BN690">
        <v>43875</v>
      </c>
      <c r="BO690">
        <v>43879</v>
      </c>
      <c r="BU690" t="s">
        <v>490</v>
      </c>
      <c r="BV690" s="190">
        <v>44032</v>
      </c>
      <c r="BX690" s="190">
        <v>44032</v>
      </c>
      <c r="BY690" s="190"/>
      <c r="BZ690" t="s">
        <v>759</v>
      </c>
      <c r="CA690">
        <v>43881</v>
      </c>
      <c r="CB690">
        <v>43881</v>
      </c>
      <c r="CC690">
        <v>43881</v>
      </c>
      <c r="CD690">
        <v>43880</v>
      </c>
      <c r="CH690" s="190"/>
      <c r="CJ690" t="s">
        <v>956</v>
      </c>
      <c r="CR690" s="190">
        <v>44057</v>
      </c>
      <c r="CT690" t="s">
        <v>759</v>
      </c>
      <c r="CU690" s="190">
        <v>43914</v>
      </c>
      <c r="CW690" s="190">
        <v>43914</v>
      </c>
      <c r="CX690" s="190">
        <v>43909</v>
      </c>
      <c r="CY690" t="s">
        <v>1034</v>
      </c>
      <c r="CZ690" s="190">
        <v>43753</v>
      </c>
      <c r="DA690" s="190">
        <v>43753</v>
      </c>
      <c r="DB690" s="190">
        <v>43760</v>
      </c>
      <c r="DC690" s="190">
        <v>43760</v>
      </c>
      <c r="DI690" t="str">
        <f t="shared" si="10"/>
        <v>Y</v>
      </c>
      <c r="DJ690" t="str">
        <f>_xlfn.IFNA(VLOOKUP(C690,'Order Lookup'!A:C,3,FALSE),"Other")</f>
        <v>ORDER</v>
      </c>
    </row>
    <row r="691" spans="1:114" x14ac:dyDescent="0.35">
      <c r="A691" t="s">
        <v>1111</v>
      </c>
      <c r="B691">
        <v>2000219501</v>
      </c>
      <c r="C691" t="s">
        <v>855</v>
      </c>
      <c r="D691" t="s">
        <v>1051</v>
      </c>
      <c r="E691" t="s">
        <v>7299</v>
      </c>
      <c r="F691" t="s">
        <v>2221</v>
      </c>
      <c r="G691" s="190">
        <v>43861</v>
      </c>
      <c r="H691" s="190">
        <v>43928</v>
      </c>
      <c r="J691" t="s">
        <v>7300</v>
      </c>
      <c r="K691" t="s">
        <v>35</v>
      </c>
      <c r="L691" t="s">
        <v>204</v>
      </c>
      <c r="M691" t="s">
        <v>338</v>
      </c>
      <c r="N691" t="s">
        <v>343</v>
      </c>
      <c r="O691" t="s">
        <v>5746</v>
      </c>
      <c r="Q691" s="190">
        <v>43872</v>
      </c>
      <c r="R691" s="190">
        <v>43872</v>
      </c>
      <c r="T691">
        <v>44589.760000000002</v>
      </c>
      <c r="U691">
        <v>0</v>
      </c>
      <c r="V691">
        <v>14.75</v>
      </c>
      <c r="W691">
        <v>16.260000000000002</v>
      </c>
      <c r="X691">
        <v>16.260000000000002</v>
      </c>
      <c r="Y691">
        <v>61.64</v>
      </c>
      <c r="AA691">
        <v>107.8</v>
      </c>
      <c r="AB691">
        <v>0</v>
      </c>
      <c r="AC691">
        <v>107.8</v>
      </c>
      <c r="AD691">
        <v>14239.17</v>
      </c>
      <c r="AE691">
        <v>6780.56</v>
      </c>
      <c r="AF691">
        <v>0</v>
      </c>
      <c r="AG691">
        <v>10809.41</v>
      </c>
      <c r="AH691">
        <v>24.242000000000001</v>
      </c>
      <c r="AI691">
        <v>0</v>
      </c>
      <c r="AK691">
        <v>24.2</v>
      </c>
      <c r="AQ691" t="s">
        <v>839</v>
      </c>
      <c r="AR691" s="190">
        <v>43881</v>
      </c>
      <c r="AS691" s="190">
        <v>43881</v>
      </c>
      <c r="AT691" s="190">
        <v>43885</v>
      </c>
      <c r="AU691" s="190">
        <v>43885</v>
      </c>
      <c r="AV691" t="s">
        <v>691</v>
      </c>
      <c r="AW691" s="190">
        <v>43885</v>
      </c>
      <c r="AX691" s="190">
        <v>43885</v>
      </c>
      <c r="AY691" s="190">
        <v>43885</v>
      </c>
      <c r="BA691" t="s">
        <v>1375</v>
      </c>
      <c r="BD691" s="190">
        <v>43887</v>
      </c>
      <c r="BF691" t="s">
        <v>5799</v>
      </c>
      <c r="BG691" s="190">
        <v>43887</v>
      </c>
      <c r="BH691" s="190">
        <v>43888</v>
      </c>
      <c r="BI691" s="190">
        <v>43892</v>
      </c>
      <c r="BJ691" s="190">
        <v>43892</v>
      </c>
      <c r="BK691" t="s">
        <v>7301</v>
      </c>
      <c r="BL691">
        <v>43893</v>
      </c>
      <c r="BM691">
        <v>43893</v>
      </c>
      <c r="BN691" s="190">
        <v>43895</v>
      </c>
      <c r="BO691">
        <v>43895</v>
      </c>
      <c r="BQ691">
        <v>43896</v>
      </c>
      <c r="BR691">
        <v>43899</v>
      </c>
      <c r="BS691" s="190">
        <v>43896</v>
      </c>
      <c r="BT691">
        <v>43899</v>
      </c>
      <c r="BU691" t="s">
        <v>490</v>
      </c>
      <c r="BV691" s="190">
        <v>43908</v>
      </c>
      <c r="BX691" s="190">
        <v>43908</v>
      </c>
      <c r="BY691" s="190">
        <v>43906</v>
      </c>
      <c r="BZ691" t="s">
        <v>5799</v>
      </c>
      <c r="CA691">
        <v>43900</v>
      </c>
      <c r="CB691">
        <v>43900</v>
      </c>
      <c r="CC691" s="190">
        <v>43900</v>
      </c>
      <c r="CD691">
        <v>43901</v>
      </c>
      <c r="CH691" s="190">
        <v>43909</v>
      </c>
      <c r="CJ691" t="s">
        <v>950</v>
      </c>
      <c r="CM691" s="190"/>
      <c r="CR691" s="190">
        <v>43927</v>
      </c>
      <c r="CT691" t="s">
        <v>5799</v>
      </c>
      <c r="CU691" s="190">
        <v>43907</v>
      </c>
      <c r="CW691" s="190">
        <v>43907</v>
      </c>
      <c r="CX691" s="190">
        <v>43906</v>
      </c>
      <c r="CY691" t="s">
        <v>1375</v>
      </c>
      <c r="CZ691" s="190">
        <v>43868</v>
      </c>
      <c r="DA691" s="190">
        <v>43868</v>
      </c>
      <c r="DB691" s="190">
        <v>43873</v>
      </c>
      <c r="DC691" s="190">
        <v>43874</v>
      </c>
      <c r="DF691" s="190"/>
      <c r="DI691" t="str">
        <f t="shared" si="10"/>
        <v>Y</v>
      </c>
      <c r="DJ691" t="str">
        <f>_xlfn.IFNA(VLOOKUP(C691,'Order Lookup'!A:C,3,FALSE),"Other")</f>
        <v>ORDER</v>
      </c>
    </row>
    <row r="692" spans="1:114" x14ac:dyDescent="0.35">
      <c r="A692" t="s">
        <v>2297</v>
      </c>
      <c r="B692">
        <v>1901453806</v>
      </c>
      <c r="C692" t="s">
        <v>855</v>
      </c>
      <c r="D692" t="s">
        <v>7302</v>
      </c>
      <c r="E692" t="s">
        <v>7303</v>
      </c>
      <c r="F692" t="s">
        <v>2221</v>
      </c>
      <c r="G692" s="190">
        <v>43893</v>
      </c>
      <c r="H692" s="190">
        <v>43901</v>
      </c>
      <c r="K692" t="s">
        <v>343</v>
      </c>
      <c r="L692" t="s">
        <v>162</v>
      </c>
      <c r="M692" t="s">
        <v>338</v>
      </c>
      <c r="N692" t="s">
        <v>343</v>
      </c>
      <c r="O692" t="s">
        <v>5746</v>
      </c>
      <c r="Q692" s="190">
        <v>43894</v>
      </c>
      <c r="R692" s="190">
        <v>43894</v>
      </c>
      <c r="T692">
        <v>909</v>
      </c>
      <c r="U692">
        <v>909</v>
      </c>
      <c r="V692">
        <v>0</v>
      </c>
      <c r="W692">
        <v>0.06</v>
      </c>
      <c r="X692">
        <v>0.06</v>
      </c>
      <c r="Y692">
        <v>0</v>
      </c>
      <c r="AA692">
        <v>0</v>
      </c>
      <c r="AB692">
        <v>0</v>
      </c>
      <c r="AC692">
        <v>0</v>
      </c>
      <c r="AF692">
        <v>0</v>
      </c>
      <c r="AG692">
        <v>149</v>
      </c>
      <c r="AH692">
        <v>16.391999999999999</v>
      </c>
      <c r="AI692">
        <v>242.99</v>
      </c>
      <c r="AJ692">
        <v>26.731999999999999</v>
      </c>
      <c r="AK692">
        <v>0</v>
      </c>
      <c r="AQ692" t="s">
        <v>890</v>
      </c>
      <c r="AR692" s="190"/>
      <c r="AS692" s="190"/>
      <c r="AT692" s="190"/>
      <c r="AU692" s="190"/>
      <c r="AV692" t="s">
        <v>887</v>
      </c>
      <c r="AW692" s="190"/>
      <c r="AX692" s="190"/>
      <c r="AY692" s="190"/>
      <c r="AZ692" s="190"/>
      <c r="BB692" s="190"/>
      <c r="BC692" s="190"/>
      <c r="BD692" s="190"/>
      <c r="BE692" s="190"/>
      <c r="BG692" s="190"/>
      <c r="BH692" s="190"/>
      <c r="BI692" s="190"/>
      <c r="BJ692" s="190"/>
      <c r="BL692" s="190"/>
      <c r="BM692" s="190"/>
      <c r="BN692" s="190"/>
      <c r="BO692" s="190"/>
      <c r="BU692" t="s">
        <v>490</v>
      </c>
      <c r="BV692" s="190">
        <v>43894</v>
      </c>
      <c r="BX692" s="190">
        <v>43895</v>
      </c>
      <c r="BY692" s="190">
        <v>43895</v>
      </c>
      <c r="CA692" s="190"/>
      <c r="CB692" s="190"/>
      <c r="CC692" s="190"/>
      <c r="CD692" s="190"/>
      <c r="CF692" s="190"/>
      <c r="CG692" s="190"/>
      <c r="CH692" s="190">
        <v>43899</v>
      </c>
      <c r="CI692" s="190"/>
      <c r="CJ692" t="s">
        <v>887</v>
      </c>
      <c r="CR692" s="190">
        <v>43901</v>
      </c>
      <c r="CS692">
        <v>43901</v>
      </c>
      <c r="CT692" t="s">
        <v>1069</v>
      </c>
      <c r="CU692" s="190">
        <v>43894</v>
      </c>
      <c r="CW692" s="190">
        <v>43894</v>
      </c>
      <c r="CX692" s="190">
        <v>43894</v>
      </c>
      <c r="CY692" t="s">
        <v>1065</v>
      </c>
      <c r="CZ692" s="190"/>
      <c r="DA692" s="190"/>
      <c r="DB692" s="190"/>
      <c r="DC692" s="190"/>
      <c r="DI692" t="str">
        <f t="shared" si="10"/>
        <v>Y</v>
      </c>
      <c r="DJ692" t="str">
        <f>_xlfn.IFNA(VLOOKUP(C692,'Order Lookup'!A:C,3,FALSE),"Other")</f>
        <v>ORDER</v>
      </c>
    </row>
    <row r="693" spans="1:114" x14ac:dyDescent="0.35">
      <c r="A693" t="s">
        <v>1043</v>
      </c>
      <c r="B693">
        <v>1902367302</v>
      </c>
      <c r="C693" t="s">
        <v>855</v>
      </c>
      <c r="D693" t="s">
        <v>1058</v>
      </c>
      <c r="E693" t="s">
        <v>6744</v>
      </c>
      <c r="F693" t="s">
        <v>2073</v>
      </c>
      <c r="G693" s="190">
        <v>43867</v>
      </c>
      <c r="H693" s="190">
        <v>43950</v>
      </c>
      <c r="K693" t="s">
        <v>343</v>
      </c>
      <c r="L693" t="s">
        <v>343</v>
      </c>
      <c r="M693" t="s">
        <v>343</v>
      </c>
      <c r="N693" t="s">
        <v>343</v>
      </c>
      <c r="O693" t="s">
        <v>5044</v>
      </c>
      <c r="Q693" s="190">
        <v>43907</v>
      </c>
      <c r="R693" s="190">
        <v>43908</v>
      </c>
      <c r="T693">
        <v>19671.740000000002</v>
      </c>
      <c r="U693">
        <v>0</v>
      </c>
      <c r="V693">
        <v>4.5199999999999996</v>
      </c>
      <c r="W693">
        <v>0</v>
      </c>
      <c r="X693">
        <v>0</v>
      </c>
      <c r="Y693">
        <v>48.11</v>
      </c>
      <c r="AA693">
        <v>51.25</v>
      </c>
      <c r="AB693">
        <v>11</v>
      </c>
      <c r="AC693">
        <v>62.25</v>
      </c>
      <c r="AD693">
        <v>12375</v>
      </c>
      <c r="AE693">
        <v>5292</v>
      </c>
      <c r="AF693">
        <v>0</v>
      </c>
      <c r="AG693">
        <v>7264.52</v>
      </c>
      <c r="AH693">
        <v>36.929000000000002</v>
      </c>
      <c r="AI693">
        <v>0</v>
      </c>
      <c r="AK693">
        <v>0</v>
      </c>
      <c r="AQ693" t="s">
        <v>956</v>
      </c>
      <c r="AR693" s="190">
        <v>43892</v>
      </c>
      <c r="AS693" s="190">
        <v>43899</v>
      </c>
      <c r="AT693" s="190">
        <v>43899</v>
      </c>
      <c r="AU693" s="190">
        <v>43899</v>
      </c>
      <c r="AV693" t="s">
        <v>1080</v>
      </c>
      <c r="AW693" s="190"/>
      <c r="AX693" s="190"/>
      <c r="AY693" s="190"/>
      <c r="AZ693" s="190"/>
      <c r="BB693" s="190"/>
      <c r="BC693" s="190"/>
      <c r="BD693" s="190"/>
      <c r="BE693" s="190"/>
      <c r="BF693" t="s">
        <v>6740</v>
      </c>
      <c r="BG693" s="190">
        <v>43899</v>
      </c>
      <c r="BH693" s="190">
        <v>43899</v>
      </c>
      <c r="BI693" s="190">
        <v>43902</v>
      </c>
      <c r="BJ693" s="190">
        <v>43903</v>
      </c>
      <c r="BK693" t="s">
        <v>6546</v>
      </c>
      <c r="BL693" s="190">
        <v>43907</v>
      </c>
      <c r="BM693" s="190">
        <v>43907</v>
      </c>
      <c r="BN693" s="190">
        <v>43910</v>
      </c>
      <c r="BO693" s="190">
        <v>43910</v>
      </c>
      <c r="BU693" t="s">
        <v>490</v>
      </c>
      <c r="BV693" s="190">
        <v>43921</v>
      </c>
      <c r="BX693" s="190">
        <v>43921</v>
      </c>
      <c r="BY693" s="190"/>
      <c r="BZ693" t="s">
        <v>6546</v>
      </c>
      <c r="CA693" s="190">
        <v>43915</v>
      </c>
      <c r="CB693" s="190">
        <v>43915</v>
      </c>
      <c r="CC693" s="190">
        <v>43915</v>
      </c>
      <c r="CD693" s="190">
        <v>43915</v>
      </c>
      <c r="CH693" s="190"/>
      <c r="CJ693" t="s">
        <v>1080</v>
      </c>
      <c r="CR693" s="190">
        <v>43950</v>
      </c>
      <c r="CT693" t="s">
        <v>6546</v>
      </c>
      <c r="CU693" s="190">
        <v>43917</v>
      </c>
      <c r="CW693" s="190">
        <v>43917</v>
      </c>
      <c r="CX693" s="190">
        <v>43916</v>
      </c>
      <c r="CY693" t="s">
        <v>1065</v>
      </c>
      <c r="CZ693" s="190"/>
      <c r="DA693" s="190"/>
      <c r="DB693" s="190"/>
      <c r="DC693" s="190"/>
      <c r="DI693" t="str">
        <f t="shared" si="10"/>
        <v>Y</v>
      </c>
      <c r="DJ693" t="str">
        <f>_xlfn.IFNA(VLOOKUP(C693,'Order Lookup'!A:C,3,FALSE),"Other")</f>
        <v>ORDER</v>
      </c>
    </row>
    <row r="694" spans="1:114" x14ac:dyDescent="0.35">
      <c r="A694" t="s">
        <v>2297</v>
      </c>
      <c r="B694">
        <v>1901754503</v>
      </c>
      <c r="C694" t="s">
        <v>854</v>
      </c>
      <c r="D694" t="s">
        <v>4817</v>
      </c>
      <c r="E694" t="s">
        <v>7304</v>
      </c>
      <c r="F694" t="s">
        <v>2221</v>
      </c>
      <c r="G694" s="190">
        <v>43909</v>
      </c>
      <c r="H694" s="190"/>
      <c r="K694" t="s">
        <v>343</v>
      </c>
      <c r="L694" t="s">
        <v>343</v>
      </c>
      <c r="M694" t="s">
        <v>343</v>
      </c>
      <c r="N694" t="s">
        <v>343</v>
      </c>
      <c r="O694" t="s">
        <v>5044</v>
      </c>
      <c r="Q694" s="190"/>
      <c r="R694" s="190"/>
      <c r="T694">
        <v>125.22</v>
      </c>
      <c r="U694">
        <v>0</v>
      </c>
      <c r="V694">
        <v>0.04</v>
      </c>
      <c r="W694">
        <v>0.04</v>
      </c>
      <c r="X694">
        <v>0.04</v>
      </c>
      <c r="Y694">
        <v>0</v>
      </c>
      <c r="AA694">
        <v>0</v>
      </c>
      <c r="AB694">
        <v>0</v>
      </c>
      <c r="AC694">
        <v>0</v>
      </c>
      <c r="AF694">
        <v>0</v>
      </c>
      <c r="AG694">
        <v>65.59</v>
      </c>
      <c r="AH694">
        <v>52.38</v>
      </c>
      <c r="AI694">
        <v>0</v>
      </c>
      <c r="AK694">
        <v>0</v>
      </c>
      <c r="AQ694" t="s">
        <v>935</v>
      </c>
      <c r="AR694" s="190"/>
      <c r="AS694" s="190"/>
      <c r="AT694" s="190"/>
      <c r="AV694" t="s">
        <v>935</v>
      </c>
      <c r="AW694" s="190"/>
      <c r="AX694" s="190"/>
      <c r="AY694" s="190"/>
      <c r="BB694" s="190"/>
      <c r="BC694" s="190"/>
      <c r="BD694" s="190"/>
      <c r="BG694" s="190"/>
      <c r="BH694" s="190"/>
      <c r="BI694" s="190"/>
      <c r="BJ694" s="190"/>
      <c r="BL694" s="190"/>
      <c r="BM694" s="190"/>
      <c r="BN694" s="190"/>
      <c r="BO694" s="190"/>
      <c r="BU694" t="s">
        <v>490</v>
      </c>
      <c r="BV694" s="190">
        <v>43909</v>
      </c>
      <c r="BX694" s="190">
        <v>43909</v>
      </c>
      <c r="BY694" s="190">
        <v>43909</v>
      </c>
      <c r="CA694" s="190"/>
      <c r="CB694" s="190"/>
      <c r="CC694" s="190"/>
      <c r="CD694" s="190"/>
      <c r="CH694" s="190">
        <v>43913</v>
      </c>
      <c r="CJ694" t="s">
        <v>956</v>
      </c>
      <c r="CR694" s="190">
        <v>43921</v>
      </c>
      <c r="CT694" t="s">
        <v>881</v>
      </c>
      <c r="CU694" s="190">
        <v>43909</v>
      </c>
      <c r="CW694" s="190">
        <v>43909</v>
      </c>
      <c r="CX694" s="190">
        <v>43909</v>
      </c>
      <c r="CY694" t="s">
        <v>1043</v>
      </c>
      <c r="CZ694" s="190"/>
      <c r="DA694" s="190"/>
      <c r="DB694" s="190"/>
      <c r="DC694" s="190"/>
      <c r="DI694" t="str">
        <f t="shared" si="10"/>
        <v>Y</v>
      </c>
      <c r="DJ694" t="str">
        <f>_xlfn.IFNA(VLOOKUP(C694,'Order Lookup'!A:C,3,FALSE),"Other")</f>
        <v>ENPARTS</v>
      </c>
    </row>
    <row r="695" spans="1:114" x14ac:dyDescent="0.35">
      <c r="A695" t="s">
        <v>2295</v>
      </c>
      <c r="B695">
        <v>1900085105</v>
      </c>
      <c r="C695" t="s">
        <v>854</v>
      </c>
      <c r="D695" t="s">
        <v>1064</v>
      </c>
      <c r="E695" t="s">
        <v>7305</v>
      </c>
      <c r="F695" t="s">
        <v>2221</v>
      </c>
      <c r="G695" s="190">
        <v>43901</v>
      </c>
      <c r="H695" s="190"/>
      <c r="J695" t="s">
        <v>7306</v>
      </c>
      <c r="K695" t="s">
        <v>343</v>
      </c>
      <c r="L695" t="s">
        <v>343</v>
      </c>
      <c r="M695" t="s">
        <v>343</v>
      </c>
      <c r="N695" t="s">
        <v>343</v>
      </c>
      <c r="O695" t="s">
        <v>5053</v>
      </c>
      <c r="Q695" s="190"/>
      <c r="R695" s="190"/>
      <c r="T695">
        <v>334.45</v>
      </c>
      <c r="U695">
        <v>334.45</v>
      </c>
      <c r="V695">
        <v>0</v>
      </c>
      <c r="W695">
        <v>0</v>
      </c>
      <c r="X695">
        <v>0</v>
      </c>
      <c r="Y695">
        <v>0</v>
      </c>
      <c r="AA695">
        <v>0</v>
      </c>
      <c r="AB695">
        <v>0</v>
      </c>
      <c r="AC695">
        <v>0</v>
      </c>
      <c r="AF695">
        <v>0</v>
      </c>
      <c r="AG695">
        <v>55.45</v>
      </c>
      <c r="AH695">
        <v>16.579000000000001</v>
      </c>
      <c r="AI695">
        <v>276.93</v>
      </c>
      <c r="AJ695">
        <v>82.802000000000007</v>
      </c>
      <c r="AK695">
        <v>0</v>
      </c>
      <c r="AQ695" t="s">
        <v>1078</v>
      </c>
      <c r="AR695" s="190"/>
      <c r="AS695" s="190"/>
      <c r="AT695" s="190"/>
      <c r="AU695" s="190"/>
      <c r="AV695" t="s">
        <v>1078</v>
      </c>
      <c r="AW695" s="190"/>
      <c r="AX695" s="190"/>
      <c r="AY695" s="190"/>
      <c r="AZ695" s="190"/>
      <c r="BB695" s="190"/>
      <c r="BC695" s="190"/>
      <c r="BD695" s="190"/>
      <c r="BE695" s="190"/>
      <c r="BG695" s="190"/>
      <c r="BH695" s="190"/>
      <c r="BI695" s="190"/>
      <c r="BJ695" s="190"/>
      <c r="BL695" s="190"/>
      <c r="BM695" s="190"/>
      <c r="BN695" s="190"/>
      <c r="BO695" s="190"/>
      <c r="BU695" t="s">
        <v>490</v>
      </c>
      <c r="BV695" s="190">
        <v>43902</v>
      </c>
      <c r="BX695" s="190">
        <v>43902</v>
      </c>
      <c r="BY695" s="190">
        <v>43902</v>
      </c>
      <c r="CA695" s="190"/>
      <c r="CB695" s="190"/>
      <c r="CC695" s="190"/>
      <c r="CD695" s="190"/>
      <c r="CH695" s="190">
        <v>43906</v>
      </c>
      <c r="CJ695" t="s">
        <v>956</v>
      </c>
      <c r="CR695" s="190">
        <v>43910</v>
      </c>
      <c r="CS695" s="190">
        <v>43913</v>
      </c>
      <c r="CT695" t="s">
        <v>881</v>
      </c>
      <c r="CU695" s="190">
        <v>43901</v>
      </c>
      <c r="CW695" s="190">
        <v>43901</v>
      </c>
      <c r="CX695" s="190">
        <v>43901</v>
      </c>
      <c r="CY695" t="s">
        <v>2295</v>
      </c>
      <c r="CZ695" s="190"/>
      <c r="DA695" s="190"/>
      <c r="DB695" s="190"/>
      <c r="DC695" s="190"/>
      <c r="DI695" t="str">
        <f t="shared" si="10"/>
        <v>Y</v>
      </c>
      <c r="DJ695" t="str">
        <f>_xlfn.IFNA(VLOOKUP(C695,'Order Lookup'!A:C,3,FALSE),"Other")</f>
        <v>ENPARTS</v>
      </c>
    </row>
    <row r="696" spans="1:114" x14ac:dyDescent="0.35">
      <c r="A696" t="s">
        <v>2295</v>
      </c>
      <c r="B696">
        <v>1900085106</v>
      </c>
      <c r="C696" t="s">
        <v>854</v>
      </c>
      <c r="D696" t="s">
        <v>1064</v>
      </c>
      <c r="E696" t="s">
        <v>7305</v>
      </c>
      <c r="F696" t="s">
        <v>2221</v>
      </c>
      <c r="G696" s="190">
        <v>43917</v>
      </c>
      <c r="H696" s="190"/>
      <c r="J696" t="s">
        <v>7306</v>
      </c>
      <c r="K696" t="s">
        <v>343</v>
      </c>
      <c r="L696" t="s">
        <v>343</v>
      </c>
      <c r="M696" t="s">
        <v>343</v>
      </c>
      <c r="N696" t="s">
        <v>343</v>
      </c>
      <c r="O696" t="s">
        <v>5053</v>
      </c>
      <c r="Q696" s="190"/>
      <c r="R696" s="190"/>
      <c r="T696">
        <v>2786.19</v>
      </c>
      <c r="U696">
        <v>0</v>
      </c>
      <c r="V696">
        <v>0.57999999999999996</v>
      </c>
      <c r="W696">
        <v>0.56999999999999995</v>
      </c>
      <c r="X696">
        <v>0.56999999999999995</v>
      </c>
      <c r="Y696">
        <v>0</v>
      </c>
      <c r="AA696">
        <v>0</v>
      </c>
      <c r="AB696">
        <v>0</v>
      </c>
      <c r="AC696">
        <v>0</v>
      </c>
      <c r="AF696">
        <v>0</v>
      </c>
      <c r="AG696">
        <v>948.72</v>
      </c>
      <c r="AH696">
        <v>34.051000000000002</v>
      </c>
      <c r="AI696">
        <v>0</v>
      </c>
      <c r="AK696">
        <v>0</v>
      </c>
      <c r="AQ696" t="s">
        <v>1078</v>
      </c>
      <c r="AR696" s="190"/>
      <c r="AS696" s="190"/>
      <c r="AT696" s="190"/>
      <c r="AU696" s="190"/>
      <c r="AV696" t="s">
        <v>1078</v>
      </c>
      <c r="AW696" s="190"/>
      <c r="AX696" s="190"/>
      <c r="AY696" s="190"/>
      <c r="AZ696" s="190"/>
      <c r="BB696" s="190"/>
      <c r="BC696" s="190"/>
      <c r="BD696" s="190"/>
      <c r="BE696" s="190"/>
      <c r="BG696" s="190"/>
      <c r="BH696" s="190"/>
      <c r="BI696" s="190"/>
      <c r="BJ696" s="190"/>
      <c r="BL696" s="190"/>
      <c r="BM696" s="190"/>
      <c r="BN696" s="190"/>
      <c r="BO696" s="190"/>
      <c r="BU696" t="s">
        <v>490</v>
      </c>
      <c r="BV696" s="190">
        <v>43917</v>
      </c>
      <c r="BX696" s="190">
        <v>43917</v>
      </c>
      <c r="BY696" s="190">
        <v>43917</v>
      </c>
      <c r="CA696" s="190"/>
      <c r="CB696" s="190"/>
      <c r="CC696" s="190"/>
      <c r="CD696" s="190"/>
      <c r="CH696" s="190"/>
      <c r="CJ696" t="s">
        <v>956</v>
      </c>
      <c r="CR696" s="190">
        <v>43924</v>
      </c>
      <c r="CS696" s="190"/>
      <c r="CT696" t="s">
        <v>881</v>
      </c>
      <c r="CU696" s="190">
        <v>43917</v>
      </c>
      <c r="CW696" s="190">
        <v>43917</v>
      </c>
      <c r="CX696" s="190">
        <v>43917</v>
      </c>
      <c r="CY696" t="s">
        <v>2295</v>
      </c>
      <c r="CZ696" s="190"/>
      <c r="DA696" s="190"/>
      <c r="DB696" s="190"/>
      <c r="DC696" s="190"/>
      <c r="DI696" t="str">
        <f t="shared" si="10"/>
        <v>Y</v>
      </c>
      <c r="DJ696" t="str">
        <f>_xlfn.IFNA(VLOOKUP(C696,'Order Lookup'!A:C,3,FALSE),"Other")</f>
        <v>ENPARTS</v>
      </c>
    </row>
    <row r="697" spans="1:114" x14ac:dyDescent="0.35">
      <c r="A697" t="s">
        <v>1111</v>
      </c>
      <c r="B697">
        <v>1902642001</v>
      </c>
      <c r="C697" t="s">
        <v>855</v>
      </c>
      <c r="D697" t="s">
        <v>1083</v>
      </c>
      <c r="E697" t="s">
        <v>7307</v>
      </c>
      <c r="F697" t="s">
        <v>2221</v>
      </c>
      <c r="G697" s="190">
        <v>43811</v>
      </c>
      <c r="H697" s="190">
        <v>43929</v>
      </c>
      <c r="K697" t="s">
        <v>343</v>
      </c>
      <c r="L697" t="s">
        <v>343</v>
      </c>
      <c r="M697" t="s">
        <v>343</v>
      </c>
      <c r="N697" t="s">
        <v>343</v>
      </c>
      <c r="O697" t="s">
        <v>5048</v>
      </c>
      <c r="Q697" s="190">
        <v>43907</v>
      </c>
      <c r="R697" s="190">
        <v>43907</v>
      </c>
      <c r="T697">
        <v>427384.91</v>
      </c>
      <c r="U697">
        <v>0</v>
      </c>
      <c r="V697">
        <v>204.5</v>
      </c>
      <c r="W697">
        <v>190.64</v>
      </c>
      <c r="X697">
        <v>190.64</v>
      </c>
      <c r="Y697">
        <v>459.39</v>
      </c>
      <c r="AA697">
        <v>574</v>
      </c>
      <c r="AB697">
        <v>24.75</v>
      </c>
      <c r="AC697">
        <v>598.75</v>
      </c>
      <c r="AD697">
        <v>106116.75</v>
      </c>
      <c r="AE697">
        <v>50532</v>
      </c>
      <c r="AF697">
        <v>0</v>
      </c>
      <c r="AG697">
        <v>61786.91</v>
      </c>
      <c r="AH697">
        <v>14.457000000000001</v>
      </c>
      <c r="AI697">
        <v>0</v>
      </c>
      <c r="AK697">
        <v>10.8</v>
      </c>
      <c r="AQ697" t="s">
        <v>1078</v>
      </c>
      <c r="AR697" s="190">
        <v>43853</v>
      </c>
      <c r="AS697" s="190">
        <v>43853</v>
      </c>
      <c r="AT697" s="190">
        <v>43873</v>
      </c>
      <c r="AU697">
        <v>43873</v>
      </c>
      <c r="AV697" t="s">
        <v>1080</v>
      </c>
      <c r="AW697" s="190">
        <v>43871</v>
      </c>
      <c r="AX697" s="190">
        <v>43871</v>
      </c>
      <c r="AY697" s="190">
        <v>43872</v>
      </c>
      <c r="AZ697">
        <v>43872</v>
      </c>
      <c r="BA697" t="s">
        <v>1034</v>
      </c>
      <c r="BB697" s="190"/>
      <c r="BC697" s="190"/>
      <c r="BD697" s="190">
        <v>43844</v>
      </c>
      <c r="BE697">
        <v>43844</v>
      </c>
      <c r="BF697" t="s">
        <v>3871</v>
      </c>
      <c r="BG697" s="190">
        <v>43875</v>
      </c>
      <c r="BH697" s="190">
        <v>43876</v>
      </c>
      <c r="BI697" s="190">
        <v>43893</v>
      </c>
      <c r="BJ697" s="190">
        <v>43906</v>
      </c>
      <c r="BK697" t="s">
        <v>3871</v>
      </c>
      <c r="BL697" s="190">
        <v>43894</v>
      </c>
      <c r="BM697" s="190">
        <v>43875</v>
      </c>
      <c r="BN697" s="190">
        <v>43906</v>
      </c>
      <c r="BO697" s="190">
        <v>43906</v>
      </c>
      <c r="BU697" t="s">
        <v>490</v>
      </c>
      <c r="BV697" s="190">
        <v>43907</v>
      </c>
      <c r="BX697" s="190">
        <v>43907</v>
      </c>
      <c r="BY697" s="190">
        <v>43907</v>
      </c>
      <c r="BZ697" t="s">
        <v>6546</v>
      </c>
      <c r="CA697" s="190">
        <v>43899</v>
      </c>
      <c r="CB697" s="190">
        <v>43899</v>
      </c>
      <c r="CC697" s="190">
        <v>43903</v>
      </c>
      <c r="CD697" s="190">
        <v>43903</v>
      </c>
      <c r="CH697" s="190">
        <v>43910</v>
      </c>
      <c r="CJ697" t="s">
        <v>1080</v>
      </c>
      <c r="CR697" s="190">
        <v>43924</v>
      </c>
      <c r="CT697" t="s">
        <v>6546</v>
      </c>
      <c r="CU697" s="190">
        <v>43906</v>
      </c>
      <c r="CW697" s="190">
        <v>43906</v>
      </c>
      <c r="CX697" s="190">
        <v>43906</v>
      </c>
      <c r="CY697" t="s">
        <v>1034</v>
      </c>
      <c r="CZ697" s="190">
        <v>43833</v>
      </c>
      <c r="DA697" s="190">
        <v>43833</v>
      </c>
      <c r="DB697" s="190">
        <v>43843</v>
      </c>
      <c r="DC697" s="190">
        <v>43843</v>
      </c>
      <c r="DI697" t="str">
        <f t="shared" si="10"/>
        <v>Y</v>
      </c>
      <c r="DJ697" t="str">
        <f>_xlfn.IFNA(VLOOKUP(C697,'Order Lookup'!A:C,3,FALSE),"Other")</f>
        <v>ORDER</v>
      </c>
    </row>
    <row r="698" spans="1:114" x14ac:dyDescent="0.35">
      <c r="A698" t="s">
        <v>2296</v>
      </c>
      <c r="B698">
        <v>1902633001</v>
      </c>
      <c r="C698" t="s">
        <v>855</v>
      </c>
      <c r="D698" t="s">
        <v>7308</v>
      </c>
      <c r="E698" t="s">
        <v>7309</v>
      </c>
      <c r="F698" t="s">
        <v>2221</v>
      </c>
      <c r="G698" s="190">
        <v>43812</v>
      </c>
      <c r="H698" s="190">
        <v>43922</v>
      </c>
      <c r="K698" t="s">
        <v>343</v>
      </c>
      <c r="L698" t="s">
        <v>270</v>
      </c>
      <c r="M698" t="s">
        <v>343</v>
      </c>
      <c r="N698" t="s">
        <v>343</v>
      </c>
      <c r="O698" t="s">
        <v>5048</v>
      </c>
      <c r="Q698" s="190">
        <v>43872</v>
      </c>
      <c r="R698" s="190">
        <v>43874</v>
      </c>
      <c r="T698">
        <v>75923.88</v>
      </c>
      <c r="U698">
        <v>0</v>
      </c>
      <c r="V698">
        <v>19.760000000000002</v>
      </c>
      <c r="W698">
        <v>20.47</v>
      </c>
      <c r="X698">
        <v>20.47</v>
      </c>
      <c r="Y698">
        <v>89.55</v>
      </c>
      <c r="AA698">
        <v>125.8</v>
      </c>
      <c r="AB698">
        <v>0</v>
      </c>
      <c r="AC698">
        <v>125.8</v>
      </c>
      <c r="AD698">
        <v>20683.77</v>
      </c>
      <c r="AE698">
        <v>9849</v>
      </c>
      <c r="AF698">
        <v>0</v>
      </c>
      <c r="AG698">
        <v>21809.88</v>
      </c>
      <c r="AH698">
        <v>28.725999999999999</v>
      </c>
      <c r="AI698">
        <v>-0.03</v>
      </c>
      <c r="AK698">
        <v>25</v>
      </c>
      <c r="AQ698" t="s">
        <v>861</v>
      </c>
      <c r="AR698" s="190">
        <v>43861</v>
      </c>
      <c r="AS698" s="190">
        <v>43861</v>
      </c>
      <c r="AT698" s="190">
        <v>43866</v>
      </c>
      <c r="AU698">
        <v>43865</v>
      </c>
      <c r="AV698" t="s">
        <v>1078</v>
      </c>
      <c r="AW698" s="190">
        <v>43865</v>
      </c>
      <c r="AX698" s="190">
        <v>43865</v>
      </c>
      <c r="AY698" s="190">
        <v>43865</v>
      </c>
      <c r="BA698" t="s">
        <v>5051</v>
      </c>
      <c r="BB698" s="190">
        <v>43867</v>
      </c>
      <c r="BC698" s="190">
        <v>43867</v>
      </c>
      <c r="BD698" s="190">
        <v>43867</v>
      </c>
      <c r="BF698" t="s">
        <v>2030</v>
      </c>
      <c r="BG698" s="190">
        <v>43875</v>
      </c>
      <c r="BH698" s="190">
        <v>43875</v>
      </c>
      <c r="BI698" s="190">
        <v>43882</v>
      </c>
      <c r="BJ698" s="190">
        <v>43889</v>
      </c>
      <c r="BK698" t="s">
        <v>2030</v>
      </c>
      <c r="BL698" s="190">
        <v>43885</v>
      </c>
      <c r="BM698" s="190">
        <v>43885</v>
      </c>
      <c r="BN698" s="190">
        <v>43889</v>
      </c>
      <c r="BO698" s="190">
        <v>43895</v>
      </c>
      <c r="BU698" t="s">
        <v>490</v>
      </c>
      <c r="BV698" s="190">
        <v>43899</v>
      </c>
      <c r="BX698" s="190">
        <v>43899</v>
      </c>
      <c r="BY698" s="190">
        <v>43896</v>
      </c>
      <c r="BZ698" t="s">
        <v>2030</v>
      </c>
      <c r="CA698" s="190">
        <v>43895</v>
      </c>
      <c r="CB698" s="190">
        <v>43895</v>
      </c>
      <c r="CC698" s="190">
        <v>43895</v>
      </c>
      <c r="CD698" s="190">
        <v>43895</v>
      </c>
      <c r="CH698" s="190">
        <v>43901</v>
      </c>
      <c r="CJ698" t="s">
        <v>956</v>
      </c>
      <c r="CR698" s="190">
        <v>43922</v>
      </c>
      <c r="CT698" t="s">
        <v>2030</v>
      </c>
      <c r="CU698" s="190">
        <v>43896</v>
      </c>
      <c r="CW698" s="190">
        <v>43896</v>
      </c>
      <c r="CX698" s="190">
        <v>43895</v>
      </c>
      <c r="CY698" t="s">
        <v>1065</v>
      </c>
      <c r="CZ698" s="190">
        <v>43859</v>
      </c>
      <c r="DA698" s="190">
        <v>43859</v>
      </c>
      <c r="DB698" s="190">
        <v>43860</v>
      </c>
      <c r="DC698" s="190">
        <v>43859</v>
      </c>
      <c r="DI698" t="str">
        <f t="shared" ref="DI698:DI761" si="11">IF(CX698&gt;CW698,"N","Y")</f>
        <v>Y</v>
      </c>
      <c r="DJ698" t="str">
        <f>_xlfn.IFNA(VLOOKUP(C698,'Order Lookup'!A:C,3,FALSE),"Other")</f>
        <v>ORDER</v>
      </c>
    </row>
    <row r="699" spans="1:114" x14ac:dyDescent="0.35">
      <c r="A699" t="s">
        <v>1111</v>
      </c>
      <c r="B699">
        <v>1804611083</v>
      </c>
      <c r="C699" t="s">
        <v>859</v>
      </c>
      <c r="D699" t="s">
        <v>5723</v>
      </c>
      <c r="E699" t="s">
        <v>5724</v>
      </c>
      <c r="F699" t="s">
        <v>2221</v>
      </c>
      <c r="G699" s="190">
        <v>43901</v>
      </c>
      <c r="H699" s="190"/>
      <c r="K699" t="s">
        <v>343</v>
      </c>
      <c r="L699" t="s">
        <v>343</v>
      </c>
      <c r="M699" t="s">
        <v>343</v>
      </c>
      <c r="N699" t="s">
        <v>343</v>
      </c>
      <c r="O699" t="s">
        <v>5048</v>
      </c>
      <c r="Q699" s="190"/>
      <c r="R699" s="190"/>
      <c r="T699">
        <v>0</v>
      </c>
      <c r="U699">
        <v>0</v>
      </c>
      <c r="V699">
        <v>0.17</v>
      </c>
      <c r="W699">
        <v>0.17</v>
      </c>
      <c r="X699">
        <v>0.17</v>
      </c>
      <c r="Y699">
        <v>0</v>
      </c>
      <c r="AA699">
        <v>0</v>
      </c>
      <c r="AB699">
        <v>0</v>
      </c>
      <c r="AC699">
        <v>0</v>
      </c>
      <c r="AF699">
        <v>0</v>
      </c>
      <c r="AG699">
        <v>-259</v>
      </c>
      <c r="AI699">
        <v>-290</v>
      </c>
      <c r="AK699">
        <v>0</v>
      </c>
      <c r="AQ699" t="s">
        <v>1080</v>
      </c>
      <c r="AR699" s="190"/>
      <c r="AS699" s="190"/>
      <c r="AT699" s="190"/>
      <c r="AU699" s="190"/>
      <c r="AV699" t="s">
        <v>956</v>
      </c>
      <c r="AW699" s="190"/>
      <c r="AX699" s="190"/>
      <c r="AY699" s="190"/>
      <c r="AZ699" s="190"/>
      <c r="BB699" s="190"/>
      <c r="BC699" s="190"/>
      <c r="BD699" s="190"/>
      <c r="BE699" s="190"/>
      <c r="BG699" s="190"/>
      <c r="BH699" s="190"/>
      <c r="BI699" s="190"/>
      <c r="BJ699" s="190"/>
      <c r="BL699" s="190"/>
      <c r="BM699" s="190"/>
      <c r="BN699" s="190"/>
      <c r="BO699" s="190"/>
      <c r="BU699" t="s">
        <v>490</v>
      </c>
      <c r="BV699" s="190">
        <v>43901</v>
      </c>
      <c r="BX699" s="190">
        <v>43901</v>
      </c>
      <c r="BY699" s="190">
        <v>43901</v>
      </c>
      <c r="CA699" s="190"/>
      <c r="CB699" s="190"/>
      <c r="CC699" s="190"/>
      <c r="CD699" s="190"/>
      <c r="CH699" s="190">
        <v>43906</v>
      </c>
      <c r="CJ699" t="s">
        <v>956</v>
      </c>
      <c r="CR699" s="190">
        <v>43906</v>
      </c>
      <c r="CS699">
        <v>43902</v>
      </c>
      <c r="CT699" t="s">
        <v>1069</v>
      </c>
      <c r="CU699" s="190">
        <v>43901</v>
      </c>
      <c r="CW699" s="190">
        <v>43901</v>
      </c>
      <c r="CX699" s="190">
        <v>43901</v>
      </c>
      <c r="CY699" t="s">
        <v>1065</v>
      </c>
      <c r="CZ699" s="190"/>
      <c r="DA699" s="190"/>
      <c r="DB699" s="190"/>
      <c r="DC699" s="190"/>
      <c r="DI699" t="str">
        <f t="shared" si="11"/>
        <v>Y</v>
      </c>
      <c r="DJ699" t="str">
        <f>_xlfn.IFNA(VLOOKUP(C699,'Order Lookup'!A:C,3,FALSE),"Other")</f>
        <v>Other</v>
      </c>
    </row>
    <row r="700" spans="1:114" x14ac:dyDescent="0.35">
      <c r="A700" t="s">
        <v>1111</v>
      </c>
      <c r="B700">
        <v>1804611084</v>
      </c>
      <c r="C700" t="s">
        <v>859</v>
      </c>
      <c r="D700" t="s">
        <v>5723</v>
      </c>
      <c r="E700" t="s">
        <v>5724</v>
      </c>
      <c r="F700" t="s">
        <v>2221</v>
      </c>
      <c r="G700" s="190">
        <v>43906</v>
      </c>
      <c r="H700" s="190"/>
      <c r="K700" t="s">
        <v>343</v>
      </c>
      <c r="L700" t="s">
        <v>343</v>
      </c>
      <c r="M700" t="s">
        <v>343</v>
      </c>
      <c r="N700" t="s">
        <v>343</v>
      </c>
      <c r="O700" t="s">
        <v>5048</v>
      </c>
      <c r="P700" t="s">
        <v>2226</v>
      </c>
      <c r="Q700" s="190"/>
      <c r="R700" s="190"/>
      <c r="T700">
        <v>904.25</v>
      </c>
      <c r="U700">
        <v>0</v>
      </c>
      <c r="V700">
        <v>0.28999999999999998</v>
      </c>
      <c r="W700">
        <v>0.3</v>
      </c>
      <c r="X700">
        <v>0.3</v>
      </c>
      <c r="Y700">
        <v>0</v>
      </c>
      <c r="AA700">
        <v>0</v>
      </c>
      <c r="AB700">
        <v>0</v>
      </c>
      <c r="AC700">
        <v>0</v>
      </c>
      <c r="AF700">
        <v>0</v>
      </c>
      <c r="AG700">
        <v>473.65</v>
      </c>
      <c r="AH700">
        <v>52.38</v>
      </c>
      <c r="AI700">
        <v>-64.44</v>
      </c>
      <c r="AK700">
        <v>0</v>
      </c>
      <c r="AQ700" t="s">
        <v>1080</v>
      </c>
      <c r="AR700" s="190"/>
      <c r="AS700" s="190"/>
      <c r="AT700" s="190"/>
      <c r="AU700" s="190"/>
      <c r="AV700" t="s">
        <v>956</v>
      </c>
      <c r="AW700" s="190"/>
      <c r="AX700" s="190"/>
      <c r="AY700" s="190"/>
      <c r="BB700" s="190"/>
      <c r="BC700" s="190"/>
      <c r="BD700" s="190"/>
      <c r="BE700" s="190"/>
      <c r="BG700" s="190"/>
      <c r="BH700" s="190"/>
      <c r="BI700" s="190"/>
      <c r="BJ700" s="190"/>
      <c r="BL700" s="190"/>
      <c r="BM700" s="190"/>
      <c r="BN700" s="190"/>
      <c r="BO700" s="190"/>
      <c r="BU700" t="s">
        <v>490</v>
      </c>
      <c r="BV700" s="190">
        <v>43906</v>
      </c>
      <c r="BX700" s="190">
        <v>43906</v>
      </c>
      <c r="BY700" s="190">
        <v>43906</v>
      </c>
      <c r="CA700" s="190"/>
      <c r="CB700" s="190"/>
      <c r="CC700" s="190"/>
      <c r="CD700" s="190"/>
      <c r="CH700" s="190"/>
      <c r="CJ700" t="s">
        <v>956</v>
      </c>
      <c r="CR700" s="190">
        <v>43913</v>
      </c>
      <c r="CS700">
        <v>43917</v>
      </c>
      <c r="CT700" t="s">
        <v>985</v>
      </c>
      <c r="CU700" s="190">
        <v>43906</v>
      </c>
      <c r="CW700" s="190">
        <v>43906</v>
      </c>
      <c r="CX700" s="190">
        <v>43906</v>
      </c>
      <c r="CY700" t="s">
        <v>1065</v>
      </c>
      <c r="CZ700" s="190"/>
      <c r="DA700" s="190"/>
      <c r="DB700" s="190"/>
      <c r="DC700" s="190"/>
      <c r="DI700" t="str">
        <f t="shared" si="11"/>
        <v>Y</v>
      </c>
      <c r="DJ700" t="str">
        <f>_xlfn.IFNA(VLOOKUP(C700,'Order Lookup'!A:C,3,FALSE),"Other")</f>
        <v>Other</v>
      </c>
    </row>
    <row r="701" spans="1:114" x14ac:dyDescent="0.35">
      <c r="A701" t="s">
        <v>1111</v>
      </c>
      <c r="B701">
        <v>1902642004</v>
      </c>
      <c r="C701" t="s">
        <v>854</v>
      </c>
      <c r="D701" t="s">
        <v>1083</v>
      </c>
      <c r="E701" t="s">
        <v>7307</v>
      </c>
      <c r="F701" t="s">
        <v>2221</v>
      </c>
      <c r="G701" s="190">
        <v>43910</v>
      </c>
      <c r="K701" t="s">
        <v>343</v>
      </c>
      <c r="L701" t="s">
        <v>343</v>
      </c>
      <c r="M701" t="s">
        <v>343</v>
      </c>
      <c r="N701" t="s">
        <v>343</v>
      </c>
      <c r="O701" t="s">
        <v>5048</v>
      </c>
      <c r="Q701">
        <v>43910</v>
      </c>
      <c r="R701">
        <v>43910</v>
      </c>
      <c r="S701" s="190"/>
      <c r="T701">
        <v>0.35</v>
      </c>
      <c r="U701">
        <v>0</v>
      </c>
      <c r="V701">
        <v>0</v>
      </c>
      <c r="W701">
        <v>1.08</v>
      </c>
      <c r="X701">
        <v>1.08</v>
      </c>
      <c r="Y701">
        <v>0</v>
      </c>
      <c r="AA701">
        <v>0</v>
      </c>
      <c r="AB701">
        <v>0</v>
      </c>
      <c r="AC701">
        <v>0</v>
      </c>
      <c r="AF701">
        <v>0</v>
      </c>
      <c r="AG701">
        <v>0.35</v>
      </c>
      <c r="AH701">
        <v>100</v>
      </c>
      <c r="AI701">
        <v>0</v>
      </c>
      <c r="AK701">
        <v>0</v>
      </c>
      <c r="AQ701" t="s">
        <v>1078</v>
      </c>
      <c r="AV701" t="s">
        <v>1080</v>
      </c>
      <c r="BF701" t="s">
        <v>3871</v>
      </c>
      <c r="BG701" s="190">
        <v>43910</v>
      </c>
      <c r="BH701" s="190">
        <v>43910</v>
      </c>
      <c r="BI701" s="190">
        <v>43910</v>
      </c>
      <c r="BJ701" s="190">
        <v>43910</v>
      </c>
      <c r="BL701" s="190"/>
      <c r="BM701" s="190"/>
      <c r="BN701" s="190"/>
      <c r="BO701" s="190"/>
      <c r="BU701" t="s">
        <v>490</v>
      </c>
      <c r="BV701" s="190">
        <v>43910</v>
      </c>
      <c r="BX701" s="190">
        <v>43910</v>
      </c>
      <c r="BY701" s="190">
        <v>43910</v>
      </c>
      <c r="CA701" s="190"/>
      <c r="CB701" s="190"/>
      <c r="CC701" s="190"/>
      <c r="CD701" s="190"/>
      <c r="CH701" s="190">
        <v>43915</v>
      </c>
      <c r="CJ701" t="s">
        <v>1080</v>
      </c>
      <c r="CR701" s="190">
        <v>43929</v>
      </c>
      <c r="CS701" s="190"/>
      <c r="CT701" t="s">
        <v>3871</v>
      </c>
      <c r="CU701" s="190">
        <v>43910</v>
      </c>
      <c r="CW701" s="190">
        <v>43910</v>
      </c>
      <c r="CX701" s="190">
        <v>43910</v>
      </c>
      <c r="CY701" t="s">
        <v>1034</v>
      </c>
      <c r="DI701" t="str">
        <f t="shared" si="11"/>
        <v>Y</v>
      </c>
      <c r="DJ701" t="str">
        <f>_xlfn.IFNA(VLOOKUP(C701,'Order Lookup'!A:C,3,FALSE),"Other")</f>
        <v>ENPARTS</v>
      </c>
    </row>
    <row r="702" spans="1:114" x14ac:dyDescent="0.35">
      <c r="A702" t="s">
        <v>1111</v>
      </c>
      <c r="B702">
        <v>1902642005</v>
      </c>
      <c r="C702" t="s">
        <v>859</v>
      </c>
      <c r="D702" t="s">
        <v>1083</v>
      </c>
      <c r="E702" t="s">
        <v>7307</v>
      </c>
      <c r="F702" t="s">
        <v>2221</v>
      </c>
      <c r="G702" s="190">
        <v>43915</v>
      </c>
      <c r="K702" t="s">
        <v>343</v>
      </c>
      <c r="L702" t="s">
        <v>343</v>
      </c>
      <c r="M702" t="s">
        <v>343</v>
      </c>
      <c r="N702" t="s">
        <v>343</v>
      </c>
      <c r="O702" t="s">
        <v>5048</v>
      </c>
      <c r="P702" t="s">
        <v>2226</v>
      </c>
      <c r="T702">
        <v>0.77</v>
      </c>
      <c r="U702">
        <v>0</v>
      </c>
      <c r="V702">
        <v>2.66</v>
      </c>
      <c r="W702">
        <v>2.93</v>
      </c>
      <c r="X702">
        <v>2.93</v>
      </c>
      <c r="Y702">
        <v>0</v>
      </c>
      <c r="AA702">
        <v>0</v>
      </c>
      <c r="AB702">
        <v>0</v>
      </c>
      <c r="AC702">
        <v>0</v>
      </c>
      <c r="AF702">
        <v>0</v>
      </c>
      <c r="AG702">
        <v>0.77</v>
      </c>
      <c r="AH702">
        <v>100</v>
      </c>
      <c r="AI702">
        <v>0</v>
      </c>
      <c r="AK702">
        <v>0</v>
      </c>
      <c r="AQ702" t="s">
        <v>1078</v>
      </c>
      <c r="AV702" t="s">
        <v>1080</v>
      </c>
      <c r="BG702" s="190"/>
      <c r="BH702" s="190"/>
      <c r="BI702" s="190"/>
      <c r="BJ702" s="190"/>
      <c r="BL702" s="190"/>
      <c r="BM702" s="190"/>
      <c r="BN702" s="190"/>
      <c r="BO702" s="190"/>
      <c r="BU702" t="s">
        <v>490</v>
      </c>
      <c r="BV702">
        <v>43915</v>
      </c>
      <c r="BX702">
        <v>43915</v>
      </c>
      <c r="BY702" s="190">
        <v>43915</v>
      </c>
      <c r="CH702" s="190"/>
      <c r="CJ702" t="s">
        <v>1080</v>
      </c>
      <c r="CR702" s="190">
        <v>43929</v>
      </c>
      <c r="CT702" t="s">
        <v>1069</v>
      </c>
      <c r="CU702" s="190">
        <v>43915</v>
      </c>
      <c r="CW702" s="190">
        <v>43915</v>
      </c>
      <c r="CX702" s="190">
        <v>43915</v>
      </c>
      <c r="CY702" t="s">
        <v>1034</v>
      </c>
      <c r="DI702" t="str">
        <f t="shared" si="11"/>
        <v>Y</v>
      </c>
      <c r="DJ702" t="str">
        <f>_xlfn.IFNA(VLOOKUP(C702,'Order Lookup'!A:C,3,FALSE),"Other")</f>
        <v>Other</v>
      </c>
    </row>
    <row r="703" spans="1:114" x14ac:dyDescent="0.35">
      <c r="A703" t="s">
        <v>2297</v>
      </c>
      <c r="B703">
        <v>2000402301</v>
      </c>
      <c r="C703" t="s">
        <v>854</v>
      </c>
      <c r="D703" t="s">
        <v>1106</v>
      </c>
      <c r="E703" t="s">
        <v>7310</v>
      </c>
      <c r="F703" t="s">
        <v>2224</v>
      </c>
      <c r="G703" s="190">
        <v>43886</v>
      </c>
      <c r="H703" s="190"/>
      <c r="M703" t="s">
        <v>343</v>
      </c>
      <c r="N703" t="s">
        <v>343</v>
      </c>
      <c r="Q703" s="190"/>
      <c r="R703" s="190"/>
      <c r="S703">
        <v>43897</v>
      </c>
      <c r="T703">
        <v>39.44</v>
      </c>
      <c r="U703">
        <v>39.44</v>
      </c>
      <c r="V703">
        <v>0</v>
      </c>
      <c r="W703">
        <v>0</v>
      </c>
      <c r="X703">
        <v>0</v>
      </c>
      <c r="Y703">
        <v>0</v>
      </c>
      <c r="AA703">
        <v>0</v>
      </c>
      <c r="AB703">
        <v>0</v>
      </c>
      <c r="AC703">
        <v>0</v>
      </c>
      <c r="AF703">
        <v>0</v>
      </c>
      <c r="AG703">
        <v>13.32</v>
      </c>
      <c r="AH703">
        <v>33.773000000000003</v>
      </c>
      <c r="AI703">
        <v>8.65</v>
      </c>
      <c r="AJ703">
        <v>21.931999999999999</v>
      </c>
      <c r="AK703">
        <v>0</v>
      </c>
      <c r="AR703" s="190"/>
      <c r="AS703" s="190"/>
      <c r="AT703" s="190"/>
      <c r="AU703" s="190"/>
      <c r="AW703" s="190"/>
      <c r="AX703" s="190"/>
      <c r="AY703" s="190"/>
      <c r="AZ703" s="190"/>
      <c r="BB703" s="190"/>
      <c r="BC703" s="190"/>
      <c r="BD703" s="190"/>
      <c r="BE703" s="190"/>
      <c r="BG703" s="190"/>
      <c r="BH703" s="190"/>
      <c r="BI703" s="190"/>
      <c r="BJ703" s="190"/>
      <c r="BU703" t="s">
        <v>490</v>
      </c>
      <c r="BV703" s="190">
        <v>43886</v>
      </c>
      <c r="BX703" s="190">
        <v>43886</v>
      </c>
      <c r="BY703" s="190">
        <v>43886</v>
      </c>
      <c r="CA703" s="190"/>
      <c r="CB703" s="190"/>
      <c r="CC703" s="190"/>
      <c r="CD703" s="190"/>
      <c r="CH703" s="190">
        <v>43889</v>
      </c>
      <c r="CR703" s="190">
        <v>43893</v>
      </c>
      <c r="CS703">
        <v>43893</v>
      </c>
      <c r="CT703" t="s">
        <v>881</v>
      </c>
      <c r="CU703" s="190">
        <v>43886</v>
      </c>
      <c r="CW703" s="190">
        <v>43886</v>
      </c>
      <c r="CX703" s="190">
        <v>43886</v>
      </c>
      <c r="CZ703" s="190"/>
      <c r="DA703" s="190"/>
      <c r="DB703" s="190"/>
      <c r="DC703" s="190"/>
      <c r="DI703" t="str">
        <f t="shared" si="11"/>
        <v>Y</v>
      </c>
      <c r="DJ703" t="str">
        <f>_xlfn.IFNA(VLOOKUP(C703,'Order Lookup'!A:C,3,FALSE),"Other")</f>
        <v>ENPARTS</v>
      </c>
    </row>
    <row r="704" spans="1:114" x14ac:dyDescent="0.35">
      <c r="A704" t="s">
        <v>1111</v>
      </c>
      <c r="B704">
        <v>1803897114</v>
      </c>
      <c r="C704" t="s">
        <v>854</v>
      </c>
      <c r="D704" t="s">
        <v>6746</v>
      </c>
      <c r="E704" t="s">
        <v>6753</v>
      </c>
      <c r="F704" t="s">
        <v>2221</v>
      </c>
      <c r="G704" s="190">
        <v>43892</v>
      </c>
      <c r="H704" s="190"/>
      <c r="K704" t="s">
        <v>343</v>
      </c>
      <c r="L704" t="s">
        <v>343</v>
      </c>
      <c r="M704" t="s">
        <v>343</v>
      </c>
      <c r="N704" t="s">
        <v>343</v>
      </c>
      <c r="Q704" s="190"/>
      <c r="R704" s="190"/>
      <c r="T704">
        <v>1394.16</v>
      </c>
      <c r="U704">
        <v>1394.16</v>
      </c>
      <c r="V704">
        <v>0.19</v>
      </c>
      <c r="W704">
        <v>0.19</v>
      </c>
      <c r="X704">
        <v>0.19</v>
      </c>
      <c r="Y704">
        <v>0</v>
      </c>
      <c r="AA704">
        <v>0</v>
      </c>
      <c r="AB704">
        <v>0</v>
      </c>
      <c r="AC704">
        <v>0</v>
      </c>
      <c r="AF704">
        <v>0</v>
      </c>
      <c r="AG704">
        <v>684.16</v>
      </c>
      <c r="AH704">
        <v>49.073</v>
      </c>
      <c r="AI704">
        <v>704.68</v>
      </c>
      <c r="AJ704">
        <v>50.545000000000002</v>
      </c>
      <c r="AK704">
        <v>0</v>
      </c>
      <c r="AQ704" t="s">
        <v>1075</v>
      </c>
      <c r="AR704" s="190"/>
      <c r="AS704" s="190"/>
      <c r="AT704" s="190"/>
      <c r="AV704" t="s">
        <v>1080</v>
      </c>
      <c r="AW704" s="190"/>
      <c r="AX704" s="190"/>
      <c r="AY704" s="190"/>
      <c r="BB704" s="190"/>
      <c r="BC704" s="190"/>
      <c r="BD704" s="190"/>
      <c r="BG704" s="190"/>
      <c r="BH704" s="190"/>
      <c r="BI704" s="190"/>
      <c r="BJ704" s="190"/>
      <c r="BL704" s="190"/>
      <c r="BM704" s="190"/>
      <c r="BN704" s="190"/>
      <c r="BO704" s="190"/>
      <c r="BU704" t="s">
        <v>490</v>
      </c>
      <c r="BV704" s="190">
        <v>43893</v>
      </c>
      <c r="BX704" s="190">
        <v>43893</v>
      </c>
      <c r="BY704" s="190">
        <v>43893</v>
      </c>
      <c r="CA704" s="190"/>
      <c r="CB704" s="190"/>
      <c r="CC704" s="190"/>
      <c r="CD704" s="190"/>
      <c r="CH704" s="190">
        <v>43896</v>
      </c>
      <c r="CJ704" t="s">
        <v>1080</v>
      </c>
      <c r="CR704" s="190">
        <v>43900</v>
      </c>
      <c r="CS704" s="190">
        <v>43899</v>
      </c>
      <c r="CT704" t="s">
        <v>881</v>
      </c>
      <c r="CU704" s="190">
        <v>43892</v>
      </c>
      <c r="CW704" s="190">
        <v>43892</v>
      </c>
      <c r="CX704" s="190">
        <v>43892</v>
      </c>
      <c r="CY704" t="s">
        <v>1065</v>
      </c>
      <c r="CZ704" s="190"/>
      <c r="DA704" s="190"/>
      <c r="DB704" s="190"/>
      <c r="DC704" s="190"/>
      <c r="DI704" t="str">
        <f t="shared" si="11"/>
        <v>Y</v>
      </c>
      <c r="DJ704" t="str">
        <f>_xlfn.IFNA(VLOOKUP(C704,'Order Lookup'!A:C,3,FALSE),"Other")</f>
        <v>ENPARTS</v>
      </c>
    </row>
    <row r="705" spans="1:114" x14ac:dyDescent="0.35">
      <c r="A705" t="s">
        <v>882</v>
      </c>
      <c r="B705">
        <v>2000513501</v>
      </c>
      <c r="C705" t="s">
        <v>957</v>
      </c>
      <c r="D705" t="s">
        <v>879</v>
      </c>
      <c r="E705" t="s">
        <v>7311</v>
      </c>
      <c r="F705" t="s">
        <v>2221</v>
      </c>
      <c r="G705" s="190">
        <v>43901</v>
      </c>
      <c r="H705" s="190"/>
      <c r="M705" t="s">
        <v>343</v>
      </c>
      <c r="N705" t="s">
        <v>343</v>
      </c>
      <c r="Q705" s="190">
        <v>43901</v>
      </c>
      <c r="R705" s="190">
        <v>43902</v>
      </c>
      <c r="T705">
        <v>3517.18</v>
      </c>
      <c r="U705">
        <v>3517.18</v>
      </c>
      <c r="V705">
        <v>0</v>
      </c>
      <c r="W705">
        <v>0.82</v>
      </c>
      <c r="X705">
        <v>0.82</v>
      </c>
      <c r="Y705">
        <v>0</v>
      </c>
      <c r="AA705">
        <v>0</v>
      </c>
      <c r="AB705">
        <v>0</v>
      </c>
      <c r="AC705">
        <v>0</v>
      </c>
      <c r="AF705">
        <v>0</v>
      </c>
      <c r="AG705">
        <v>2583.85</v>
      </c>
      <c r="AH705">
        <v>73.463999999999999</v>
      </c>
      <c r="AI705">
        <v>793.83</v>
      </c>
      <c r="AJ705">
        <v>22.57</v>
      </c>
      <c r="AK705">
        <v>0</v>
      </c>
      <c r="AR705" s="190"/>
      <c r="AS705" s="190"/>
      <c r="AT705" s="190"/>
      <c r="AW705" s="190"/>
      <c r="AX705" s="190"/>
      <c r="AY705" s="190"/>
      <c r="BB705" s="190"/>
      <c r="BC705" s="190"/>
      <c r="BD705" s="190"/>
      <c r="BG705" s="190"/>
      <c r="BH705" s="190"/>
      <c r="BI705" s="190"/>
      <c r="BJ705" s="190"/>
      <c r="BL705" s="190"/>
      <c r="BM705" s="190"/>
      <c r="BN705" s="190"/>
      <c r="BO705" s="190"/>
      <c r="BU705" t="s">
        <v>490</v>
      </c>
      <c r="BV705" s="190"/>
      <c r="BX705" s="190">
        <v>43902</v>
      </c>
      <c r="BY705" s="190">
        <v>43902</v>
      </c>
      <c r="CA705" s="190"/>
      <c r="CB705" s="190"/>
      <c r="CC705" s="190"/>
      <c r="CD705" s="190"/>
      <c r="CH705" s="190"/>
      <c r="CR705" s="190">
        <v>43909</v>
      </c>
      <c r="CS705" s="190">
        <v>43910</v>
      </c>
      <c r="CT705" t="s">
        <v>882</v>
      </c>
      <c r="CU705" s="190">
        <v>43902</v>
      </c>
      <c r="CW705" s="190">
        <v>43902</v>
      </c>
      <c r="CX705" s="190">
        <v>43902</v>
      </c>
      <c r="CZ705" s="190"/>
      <c r="DA705" s="190"/>
      <c r="DB705" s="190"/>
      <c r="DC705" s="190"/>
      <c r="DI705" t="str">
        <f t="shared" si="11"/>
        <v>Y</v>
      </c>
      <c r="DJ705" t="str">
        <f>_xlfn.IFNA(VLOOKUP(C705,'Order Lookup'!A:C,3,FALSE),"Other")</f>
        <v>ORDER</v>
      </c>
    </row>
    <row r="706" spans="1:114" x14ac:dyDescent="0.35">
      <c r="A706" t="s">
        <v>7312</v>
      </c>
      <c r="B706">
        <v>1902524803</v>
      </c>
      <c r="C706" t="s">
        <v>854</v>
      </c>
      <c r="D706" t="s">
        <v>1386</v>
      </c>
      <c r="E706" t="s">
        <v>7313</v>
      </c>
      <c r="F706" t="s">
        <v>2221</v>
      </c>
      <c r="G706" s="190">
        <v>43910</v>
      </c>
      <c r="H706" s="190"/>
      <c r="M706" t="s">
        <v>343</v>
      </c>
      <c r="N706" t="s">
        <v>343</v>
      </c>
      <c r="Q706" s="190"/>
      <c r="R706" s="190"/>
      <c r="T706">
        <v>1614.76</v>
      </c>
      <c r="U706">
        <v>0</v>
      </c>
      <c r="V706">
        <v>0.17</v>
      </c>
      <c r="W706">
        <v>0.17</v>
      </c>
      <c r="X706">
        <v>0.17</v>
      </c>
      <c r="Y706">
        <v>0</v>
      </c>
      <c r="AA706">
        <v>0</v>
      </c>
      <c r="AB706">
        <v>0</v>
      </c>
      <c r="AC706">
        <v>0</v>
      </c>
      <c r="AF706">
        <v>0</v>
      </c>
      <c r="AG706">
        <v>608.42999999999995</v>
      </c>
      <c r="AH706">
        <v>37.679000000000002</v>
      </c>
      <c r="AI706">
        <v>0</v>
      </c>
      <c r="AK706">
        <v>0</v>
      </c>
      <c r="AR706" s="190"/>
      <c r="AS706" s="190"/>
      <c r="AT706" s="190"/>
      <c r="AU706" s="190"/>
      <c r="AW706" s="190"/>
      <c r="AX706" s="190"/>
      <c r="AY706" s="190"/>
      <c r="AZ706" s="190"/>
      <c r="BB706" s="190"/>
      <c r="BC706" s="190"/>
      <c r="BD706" s="190"/>
      <c r="BE706" s="190"/>
      <c r="BG706" s="190"/>
      <c r="BH706" s="190"/>
      <c r="BI706" s="190"/>
      <c r="BJ706" s="190"/>
      <c r="BL706" s="190"/>
      <c r="BM706" s="190"/>
      <c r="BN706" s="190"/>
      <c r="BO706" s="190"/>
      <c r="BU706" t="s">
        <v>490</v>
      </c>
      <c r="BV706" s="190">
        <v>43910</v>
      </c>
      <c r="BX706" s="190">
        <v>43910</v>
      </c>
      <c r="BY706" s="190">
        <v>43910</v>
      </c>
      <c r="CA706" s="190"/>
      <c r="CB706" s="190"/>
      <c r="CC706" s="190"/>
      <c r="CD706" s="190"/>
      <c r="CH706" s="190">
        <v>43915</v>
      </c>
      <c r="CR706" s="190">
        <v>43917</v>
      </c>
      <c r="CS706" s="190"/>
      <c r="CT706" t="s">
        <v>878</v>
      </c>
      <c r="CU706" s="190">
        <v>43910</v>
      </c>
      <c r="CW706" s="190">
        <v>43910</v>
      </c>
      <c r="CX706" s="190">
        <v>43910</v>
      </c>
      <c r="CZ706" s="190"/>
      <c r="DA706" s="190"/>
      <c r="DB706" s="190"/>
      <c r="DC706" s="190"/>
      <c r="DI706" t="str">
        <f t="shared" si="11"/>
        <v>Y</v>
      </c>
      <c r="DJ706" t="str">
        <f>_xlfn.IFNA(VLOOKUP(C706,'Order Lookup'!A:C,3,FALSE),"Other")</f>
        <v>ENPARTS</v>
      </c>
    </row>
    <row r="707" spans="1:114" x14ac:dyDescent="0.35">
      <c r="A707" t="s">
        <v>5702</v>
      </c>
      <c r="B707">
        <v>1902280213</v>
      </c>
      <c r="C707" t="s">
        <v>506</v>
      </c>
      <c r="D707" t="s">
        <v>938</v>
      </c>
      <c r="E707" t="s">
        <v>5970</v>
      </c>
      <c r="F707" t="s">
        <v>2221</v>
      </c>
      <c r="G707" s="190">
        <v>43767</v>
      </c>
      <c r="H707" s="190">
        <v>43931</v>
      </c>
      <c r="J707" t="s">
        <v>5838</v>
      </c>
      <c r="M707" t="s">
        <v>114</v>
      </c>
      <c r="N707" t="s">
        <v>856</v>
      </c>
      <c r="O707" t="s">
        <v>2225</v>
      </c>
      <c r="Q707" s="190">
        <v>43888</v>
      </c>
      <c r="R707" s="190">
        <v>43889</v>
      </c>
      <c r="T707">
        <v>91050</v>
      </c>
      <c r="U707">
        <v>0</v>
      </c>
      <c r="V707">
        <v>55.03</v>
      </c>
      <c r="W707">
        <v>61.84</v>
      </c>
      <c r="X707">
        <v>61.84</v>
      </c>
      <c r="Y707">
        <v>0</v>
      </c>
      <c r="AA707">
        <v>0</v>
      </c>
      <c r="AB707">
        <v>0</v>
      </c>
      <c r="AC707">
        <v>0</v>
      </c>
      <c r="AF707">
        <v>0</v>
      </c>
      <c r="AG707">
        <v>16416</v>
      </c>
      <c r="AH707">
        <v>18.03</v>
      </c>
      <c r="AI707">
        <v>8835.82</v>
      </c>
      <c r="AK707">
        <v>0</v>
      </c>
      <c r="AR707" s="190"/>
      <c r="AS707" s="190"/>
      <c r="AT707" s="190"/>
      <c r="AW707" s="190"/>
      <c r="AX707" s="190"/>
      <c r="AY707" s="190"/>
      <c r="BB707" s="190"/>
      <c r="BC707" s="190"/>
      <c r="BD707" s="190"/>
      <c r="BF707" t="s">
        <v>5366</v>
      </c>
      <c r="BG707" s="190"/>
      <c r="BH707" s="190"/>
      <c r="BI707" s="190"/>
      <c r="BJ707" s="190"/>
      <c r="BK707" t="s">
        <v>5366</v>
      </c>
      <c r="BL707" s="190"/>
      <c r="BM707" s="190"/>
      <c r="BN707" s="190"/>
      <c r="BO707" s="190"/>
      <c r="BU707" t="s">
        <v>490</v>
      </c>
      <c r="BV707" s="190">
        <v>43901</v>
      </c>
      <c r="BX707" s="190">
        <v>43901</v>
      </c>
      <c r="BY707" s="190">
        <v>43904</v>
      </c>
      <c r="CA707" s="190"/>
      <c r="CB707" s="190"/>
      <c r="CC707" s="190"/>
      <c r="CD707" s="190"/>
      <c r="CH707" s="190">
        <v>43908</v>
      </c>
      <c r="CR707" s="190">
        <v>43930</v>
      </c>
      <c r="CS707" s="190"/>
      <c r="CT707" t="s">
        <v>5366</v>
      </c>
      <c r="CU707" s="190">
        <v>43900</v>
      </c>
      <c r="CW707" s="190">
        <v>43900</v>
      </c>
      <c r="CX707" s="190">
        <v>43903</v>
      </c>
      <c r="CZ707" s="190"/>
      <c r="DA707" s="190"/>
      <c r="DB707" s="190"/>
      <c r="DC707" s="190"/>
      <c r="DI707" t="str">
        <f t="shared" si="11"/>
        <v>N</v>
      </c>
      <c r="DJ707" t="str">
        <f>_xlfn.IFNA(VLOOKUP(C707,'Order Lookup'!A:C,3,FALSE),"Other")</f>
        <v>ORDER</v>
      </c>
    </row>
    <row r="708" spans="1:114" x14ac:dyDescent="0.35">
      <c r="A708" t="s">
        <v>5702</v>
      </c>
      <c r="B708">
        <v>1902280214</v>
      </c>
      <c r="C708" t="s">
        <v>506</v>
      </c>
      <c r="D708" t="s">
        <v>938</v>
      </c>
      <c r="E708" t="s">
        <v>5970</v>
      </c>
      <c r="F708" t="s">
        <v>2221</v>
      </c>
      <c r="G708" s="190">
        <v>43767</v>
      </c>
      <c r="H708" s="190">
        <v>43931</v>
      </c>
      <c r="J708" t="s">
        <v>5838</v>
      </c>
      <c r="M708" t="s">
        <v>114</v>
      </c>
      <c r="N708" t="s">
        <v>856</v>
      </c>
      <c r="O708" t="s">
        <v>2225</v>
      </c>
      <c r="Q708" s="190">
        <v>43888</v>
      </c>
      <c r="R708" s="190">
        <v>43889</v>
      </c>
      <c r="T708">
        <v>42259</v>
      </c>
      <c r="U708">
        <v>0</v>
      </c>
      <c r="V708">
        <v>21.95</v>
      </c>
      <c r="W708">
        <v>23.55</v>
      </c>
      <c r="X708">
        <v>23.55</v>
      </c>
      <c r="Y708">
        <v>0</v>
      </c>
      <c r="AA708">
        <v>0</v>
      </c>
      <c r="AB708">
        <v>0</v>
      </c>
      <c r="AC708">
        <v>0</v>
      </c>
      <c r="AF708">
        <v>0</v>
      </c>
      <c r="AG708">
        <v>8342</v>
      </c>
      <c r="AH708">
        <v>19.739999999999998</v>
      </c>
      <c r="AI708">
        <v>3186.35</v>
      </c>
      <c r="AK708">
        <v>0</v>
      </c>
      <c r="AR708" s="190"/>
      <c r="AS708" s="190"/>
      <c r="AT708" s="190"/>
      <c r="AU708" s="190"/>
      <c r="AW708" s="190"/>
      <c r="AX708" s="190"/>
      <c r="AY708" s="190"/>
      <c r="AZ708" s="190"/>
      <c r="BB708" s="190"/>
      <c r="BC708" s="190"/>
      <c r="BD708" s="190"/>
      <c r="BE708" s="190"/>
      <c r="BF708" t="s">
        <v>5366</v>
      </c>
      <c r="BG708" s="190"/>
      <c r="BH708" s="190"/>
      <c r="BI708" s="190"/>
      <c r="BJ708" s="190"/>
      <c r="BK708" t="s">
        <v>5366</v>
      </c>
      <c r="BL708" s="190"/>
      <c r="BM708" s="190"/>
      <c r="BN708" s="190"/>
      <c r="BO708" s="190"/>
      <c r="BU708" t="s">
        <v>490</v>
      </c>
      <c r="BV708" s="190">
        <v>43901</v>
      </c>
      <c r="BX708" s="190">
        <v>43901</v>
      </c>
      <c r="BY708" s="190">
        <v>43901</v>
      </c>
      <c r="CA708" s="190"/>
      <c r="CB708" s="190"/>
      <c r="CC708" s="190"/>
      <c r="CD708" s="190"/>
      <c r="CH708" s="190">
        <v>43906</v>
      </c>
      <c r="CR708" s="190">
        <v>43930</v>
      </c>
      <c r="CT708" t="s">
        <v>5366</v>
      </c>
      <c r="CU708" s="190">
        <v>43900</v>
      </c>
      <c r="CW708" s="190">
        <v>43900</v>
      </c>
      <c r="CX708" s="190">
        <v>43901</v>
      </c>
      <c r="CZ708" s="190"/>
      <c r="DA708" s="190"/>
      <c r="DB708" s="190"/>
      <c r="DC708" s="190"/>
      <c r="DI708" t="str">
        <f t="shared" si="11"/>
        <v>N</v>
      </c>
      <c r="DJ708" t="str">
        <f>_xlfn.IFNA(VLOOKUP(C708,'Order Lookup'!A:C,3,FALSE),"Other")</f>
        <v>ORDER</v>
      </c>
    </row>
    <row r="709" spans="1:114" x14ac:dyDescent="0.35">
      <c r="A709" t="s">
        <v>5702</v>
      </c>
      <c r="B709">
        <v>1902280216</v>
      </c>
      <c r="C709" t="s">
        <v>506</v>
      </c>
      <c r="D709" t="s">
        <v>938</v>
      </c>
      <c r="E709" t="s">
        <v>5970</v>
      </c>
      <c r="F709" t="s">
        <v>2221</v>
      </c>
      <c r="G709" s="190">
        <v>43767</v>
      </c>
      <c r="H709" s="190">
        <v>43945</v>
      </c>
      <c r="J709" t="s">
        <v>5838</v>
      </c>
      <c r="M709" t="s">
        <v>114</v>
      </c>
      <c r="N709" t="s">
        <v>856</v>
      </c>
      <c r="O709" t="s">
        <v>2225</v>
      </c>
      <c r="Q709" s="190">
        <v>43914</v>
      </c>
      <c r="R709" s="190">
        <v>43915</v>
      </c>
      <c r="T709">
        <v>4476</v>
      </c>
      <c r="U709">
        <v>0</v>
      </c>
      <c r="V709">
        <v>1.75</v>
      </c>
      <c r="W709">
        <v>1.94</v>
      </c>
      <c r="X709">
        <v>1.94</v>
      </c>
      <c r="Y709">
        <v>0</v>
      </c>
      <c r="AA709">
        <v>0</v>
      </c>
      <c r="AB709">
        <v>0</v>
      </c>
      <c r="AC709">
        <v>0</v>
      </c>
      <c r="AF709">
        <v>0</v>
      </c>
      <c r="AG709">
        <v>870</v>
      </c>
      <c r="AH709">
        <v>19.437000000000001</v>
      </c>
      <c r="AI709">
        <v>0</v>
      </c>
      <c r="AK709">
        <v>0</v>
      </c>
      <c r="AR709" s="190"/>
      <c r="AS709" s="190"/>
      <c r="AT709" s="190"/>
      <c r="AU709" s="190"/>
      <c r="AW709" s="190"/>
      <c r="AX709" s="190"/>
      <c r="AY709" s="190"/>
      <c r="AZ709" s="190"/>
      <c r="BB709" s="190"/>
      <c r="BC709" s="190"/>
      <c r="BD709" s="190"/>
      <c r="BE709" s="190"/>
      <c r="BF709" t="s">
        <v>5366</v>
      </c>
      <c r="BG709" s="190"/>
      <c r="BH709" s="190"/>
      <c r="BI709" s="190"/>
      <c r="BJ709" s="190"/>
      <c r="BK709" t="s">
        <v>5366</v>
      </c>
      <c r="BL709" s="190"/>
      <c r="BM709" s="190"/>
      <c r="BN709" s="190"/>
      <c r="BO709" s="190"/>
      <c r="BU709" t="s">
        <v>490</v>
      </c>
      <c r="BV709" s="190">
        <v>43915</v>
      </c>
      <c r="BX709" s="190">
        <v>43915</v>
      </c>
      <c r="BY709" s="190">
        <v>43916</v>
      </c>
      <c r="CA709" s="190"/>
      <c r="CB709" s="190"/>
      <c r="CC709" s="190"/>
      <c r="CD709" s="190"/>
      <c r="CH709" s="190">
        <v>43920</v>
      </c>
      <c r="CR709" s="190">
        <v>43945</v>
      </c>
      <c r="CS709" s="190"/>
      <c r="CT709" t="s">
        <v>5366</v>
      </c>
      <c r="CU709" s="190">
        <v>43914</v>
      </c>
      <c r="CW709" s="190">
        <v>43914</v>
      </c>
      <c r="CX709" s="190">
        <v>43914</v>
      </c>
      <c r="CZ709" s="190"/>
      <c r="DA709" s="190"/>
      <c r="DB709" s="190"/>
      <c r="DC709" s="190"/>
      <c r="DI709" t="str">
        <f t="shared" si="11"/>
        <v>Y</v>
      </c>
      <c r="DJ709" t="str">
        <f>_xlfn.IFNA(VLOOKUP(C709,'Order Lookup'!A:C,3,FALSE),"Other")</f>
        <v>ORDER</v>
      </c>
    </row>
    <row r="710" spans="1:114" x14ac:dyDescent="0.35">
      <c r="A710" t="s">
        <v>5702</v>
      </c>
      <c r="B710">
        <v>1902280212</v>
      </c>
      <c r="C710" t="s">
        <v>506</v>
      </c>
      <c r="D710" t="s">
        <v>938</v>
      </c>
      <c r="E710" t="s">
        <v>5970</v>
      </c>
      <c r="F710" t="s">
        <v>2221</v>
      </c>
      <c r="G710" s="190">
        <v>43767</v>
      </c>
      <c r="H710" s="190">
        <v>43917</v>
      </c>
      <c r="J710" t="s">
        <v>5838</v>
      </c>
      <c r="M710" t="s">
        <v>114</v>
      </c>
      <c r="N710" t="s">
        <v>856</v>
      </c>
      <c r="O710" t="s">
        <v>2225</v>
      </c>
      <c r="Q710">
        <v>43867</v>
      </c>
      <c r="R710">
        <v>43868</v>
      </c>
      <c r="T710">
        <v>72043</v>
      </c>
      <c r="U710">
        <v>0</v>
      </c>
      <c r="V710">
        <v>43.54</v>
      </c>
      <c r="W710">
        <v>47.94</v>
      </c>
      <c r="X710">
        <v>47.94</v>
      </c>
      <c r="Y710">
        <v>0</v>
      </c>
      <c r="AA710">
        <v>0</v>
      </c>
      <c r="AB710">
        <v>0</v>
      </c>
      <c r="AC710">
        <v>0</v>
      </c>
      <c r="AF710">
        <v>0</v>
      </c>
      <c r="AG710">
        <v>12990</v>
      </c>
      <c r="AH710">
        <v>18.030999999999999</v>
      </c>
      <c r="AI710">
        <v>3879.43</v>
      </c>
      <c r="AK710">
        <v>0</v>
      </c>
      <c r="AR710" s="190"/>
      <c r="AS710" s="190"/>
      <c r="AT710" s="190"/>
      <c r="AW710" s="190"/>
      <c r="AX710" s="190"/>
      <c r="AY710" s="190"/>
      <c r="BB710" s="190"/>
      <c r="BC710" s="190"/>
      <c r="BD710" s="190"/>
      <c r="BF710" t="s">
        <v>5366</v>
      </c>
      <c r="BG710" s="190"/>
      <c r="BH710" s="190"/>
      <c r="BI710" s="190"/>
      <c r="BJ710" s="190"/>
      <c r="BK710" t="s">
        <v>5366</v>
      </c>
      <c r="BL710" s="190"/>
      <c r="BM710" s="190"/>
      <c r="BN710" s="190"/>
      <c r="BO710" s="190"/>
      <c r="BU710" t="s">
        <v>490</v>
      </c>
      <c r="BV710" s="190">
        <v>43887</v>
      </c>
      <c r="BX710" s="190">
        <v>43887</v>
      </c>
      <c r="BY710" s="190">
        <v>43892</v>
      </c>
      <c r="CA710" s="190"/>
      <c r="CB710" s="190"/>
      <c r="CC710" s="190"/>
      <c r="CD710" s="190"/>
      <c r="CH710" s="190">
        <v>43895</v>
      </c>
      <c r="CR710" s="190">
        <v>43917</v>
      </c>
      <c r="CS710" s="190">
        <v>43917</v>
      </c>
      <c r="CT710" t="s">
        <v>5366</v>
      </c>
      <c r="CU710" s="190">
        <v>43886</v>
      </c>
      <c r="CW710" s="190">
        <v>43886</v>
      </c>
      <c r="CX710" s="190">
        <v>43891</v>
      </c>
      <c r="CZ710" s="190"/>
      <c r="DA710" s="190"/>
      <c r="DB710" s="190"/>
      <c r="DC710" s="190"/>
      <c r="DI710" t="str">
        <f t="shared" si="11"/>
        <v>N</v>
      </c>
      <c r="DJ710" t="str">
        <f>_xlfn.IFNA(VLOOKUP(C710,'Order Lookup'!A:C,3,FALSE),"Other")</f>
        <v>ORDER</v>
      </c>
    </row>
    <row r="711" spans="1:114" x14ac:dyDescent="0.35">
      <c r="A711" t="s">
        <v>5702</v>
      </c>
      <c r="B711">
        <v>1902280211</v>
      </c>
      <c r="C711" t="s">
        <v>506</v>
      </c>
      <c r="D711" t="s">
        <v>938</v>
      </c>
      <c r="E711" t="s">
        <v>5970</v>
      </c>
      <c r="F711" t="s">
        <v>2224</v>
      </c>
      <c r="G711" s="190">
        <v>43767</v>
      </c>
      <c r="H711" s="190">
        <v>43917</v>
      </c>
      <c r="J711" t="s">
        <v>5838</v>
      </c>
      <c r="M711" t="s">
        <v>114</v>
      </c>
      <c r="N711" t="s">
        <v>856</v>
      </c>
      <c r="O711" t="s">
        <v>2225</v>
      </c>
      <c r="Q711" s="190">
        <v>43867</v>
      </c>
      <c r="R711" s="190">
        <v>43867</v>
      </c>
      <c r="S711">
        <v>43919</v>
      </c>
      <c r="T711">
        <v>90119</v>
      </c>
      <c r="U711">
        <v>90119</v>
      </c>
      <c r="V711">
        <v>54.47</v>
      </c>
      <c r="W711">
        <v>57.1</v>
      </c>
      <c r="X711">
        <v>57.1</v>
      </c>
      <c r="Y711">
        <v>0</v>
      </c>
      <c r="AA711">
        <v>0</v>
      </c>
      <c r="AB711">
        <v>0</v>
      </c>
      <c r="AC711">
        <v>0</v>
      </c>
      <c r="AF711">
        <v>0</v>
      </c>
      <c r="AG711">
        <v>16248</v>
      </c>
      <c r="AH711">
        <v>18.029</v>
      </c>
      <c r="AI711">
        <v>6062.13</v>
      </c>
      <c r="AJ711">
        <v>6.7270000000000003</v>
      </c>
      <c r="AK711">
        <v>0</v>
      </c>
      <c r="AR711" s="190"/>
      <c r="AS711" s="190"/>
      <c r="AT711" s="190"/>
      <c r="AW711" s="190"/>
      <c r="AX711" s="190"/>
      <c r="AY711" s="190"/>
      <c r="BB711" s="190"/>
      <c r="BC711" s="190"/>
      <c r="BD711" s="190"/>
      <c r="BF711" t="s">
        <v>5366</v>
      </c>
      <c r="BG711" s="190"/>
      <c r="BH711" s="190"/>
      <c r="BI711" s="190"/>
      <c r="BJ711" s="190"/>
      <c r="BK711" t="s">
        <v>5366</v>
      </c>
      <c r="BL711" s="190"/>
      <c r="BM711" s="190"/>
      <c r="BN711" s="190"/>
      <c r="BO711" s="190"/>
      <c r="BU711" t="s">
        <v>490</v>
      </c>
      <c r="BV711" s="190">
        <v>43887</v>
      </c>
      <c r="BX711" s="190">
        <v>43887</v>
      </c>
      <c r="BY711" s="190">
        <v>43889</v>
      </c>
      <c r="CA711" s="190"/>
      <c r="CB711" s="190"/>
      <c r="CC711" s="190"/>
      <c r="CD711" s="190"/>
      <c r="CH711" s="190">
        <v>43894</v>
      </c>
      <c r="CR711" s="190">
        <v>43917</v>
      </c>
      <c r="CS711" s="190">
        <v>43918</v>
      </c>
      <c r="CT711" t="s">
        <v>5366</v>
      </c>
      <c r="CU711" s="190">
        <v>43886</v>
      </c>
      <c r="CW711" s="190">
        <v>43886</v>
      </c>
      <c r="CX711" s="190">
        <v>43889</v>
      </c>
      <c r="CZ711" s="190"/>
      <c r="DA711" s="190"/>
      <c r="DB711" s="190"/>
      <c r="DC711" s="190"/>
      <c r="DI711" t="str">
        <f t="shared" si="11"/>
        <v>N</v>
      </c>
      <c r="DJ711" t="str">
        <f>_xlfn.IFNA(VLOOKUP(C711,'Order Lookup'!A:C,3,FALSE),"Other")</f>
        <v>ORDER</v>
      </c>
    </row>
    <row r="712" spans="1:114" x14ac:dyDescent="0.35">
      <c r="A712" t="s">
        <v>5702</v>
      </c>
      <c r="B712">
        <v>1902280215</v>
      </c>
      <c r="C712" t="s">
        <v>506</v>
      </c>
      <c r="D712" t="s">
        <v>938</v>
      </c>
      <c r="E712" t="s">
        <v>5970</v>
      </c>
      <c r="F712" t="s">
        <v>2221</v>
      </c>
      <c r="G712" s="190">
        <v>43767</v>
      </c>
      <c r="H712" s="190">
        <v>43945</v>
      </c>
      <c r="J712" t="s">
        <v>5838</v>
      </c>
      <c r="M712" t="s">
        <v>114</v>
      </c>
      <c r="N712" t="s">
        <v>856</v>
      </c>
      <c r="O712" t="s">
        <v>2225</v>
      </c>
      <c r="Q712" s="190">
        <v>43914</v>
      </c>
      <c r="R712" s="190">
        <v>43914</v>
      </c>
      <c r="T712">
        <v>21509</v>
      </c>
      <c r="U712">
        <v>0</v>
      </c>
      <c r="V712">
        <v>13</v>
      </c>
      <c r="W712">
        <v>11.69</v>
      </c>
      <c r="X712">
        <v>11.69</v>
      </c>
      <c r="Y712">
        <v>0</v>
      </c>
      <c r="AA712">
        <v>0</v>
      </c>
      <c r="AB712">
        <v>0</v>
      </c>
      <c r="AC712">
        <v>0</v>
      </c>
      <c r="AF712">
        <v>0</v>
      </c>
      <c r="AG712">
        <v>3878</v>
      </c>
      <c r="AH712">
        <v>18.03</v>
      </c>
      <c r="AI712">
        <v>1350.48</v>
      </c>
      <c r="AK712">
        <v>0</v>
      </c>
      <c r="AR712" s="190"/>
      <c r="AS712" s="190"/>
      <c r="AT712" s="190"/>
      <c r="AW712" s="190"/>
      <c r="AX712" s="190"/>
      <c r="AY712" s="190"/>
      <c r="BB712" s="190"/>
      <c r="BC712" s="190"/>
      <c r="BD712" s="190"/>
      <c r="BF712" t="s">
        <v>5366</v>
      </c>
      <c r="BG712" s="190"/>
      <c r="BH712" s="190"/>
      <c r="BI712" s="190"/>
      <c r="BJ712" s="190"/>
      <c r="BK712" t="s">
        <v>5366</v>
      </c>
      <c r="BL712" s="190"/>
      <c r="BM712" s="190"/>
      <c r="BN712" s="190"/>
      <c r="BO712" s="190"/>
      <c r="BU712" t="s">
        <v>490</v>
      </c>
      <c r="BV712" s="190">
        <v>43915</v>
      </c>
      <c r="BX712" s="190">
        <v>43915</v>
      </c>
      <c r="BY712" s="190">
        <v>43914</v>
      </c>
      <c r="CA712" s="190"/>
      <c r="CB712" s="190"/>
      <c r="CC712" s="190"/>
      <c r="CD712" s="190"/>
      <c r="CH712" s="190">
        <v>43917</v>
      </c>
      <c r="CR712" s="190">
        <v>43945</v>
      </c>
      <c r="CS712" s="190"/>
      <c r="CT712" t="s">
        <v>5366</v>
      </c>
      <c r="CU712" s="190">
        <v>43914</v>
      </c>
      <c r="CW712" s="190">
        <v>43914</v>
      </c>
      <c r="CX712" s="190">
        <v>43914</v>
      </c>
      <c r="CZ712" s="190"/>
      <c r="DA712" s="190"/>
      <c r="DB712" s="190"/>
      <c r="DC712" s="190"/>
      <c r="DI712" t="str">
        <f t="shared" si="11"/>
        <v>Y</v>
      </c>
      <c r="DJ712" t="str">
        <f>_xlfn.IFNA(VLOOKUP(C712,'Order Lookup'!A:C,3,FALSE),"Other")</f>
        <v>ORDER</v>
      </c>
    </row>
    <row r="713" spans="1:114" x14ac:dyDescent="0.35">
      <c r="A713" t="s">
        <v>5702</v>
      </c>
      <c r="B713">
        <v>1902280226</v>
      </c>
      <c r="C713" t="s">
        <v>506</v>
      </c>
      <c r="D713" t="s">
        <v>938</v>
      </c>
      <c r="E713" t="s">
        <v>5970</v>
      </c>
      <c r="F713" t="s">
        <v>2221</v>
      </c>
      <c r="G713" s="190">
        <v>43860</v>
      </c>
      <c r="H713" s="190">
        <v>43903</v>
      </c>
      <c r="J713" t="s">
        <v>5838</v>
      </c>
      <c r="M713" t="s">
        <v>114</v>
      </c>
      <c r="N713" t="s">
        <v>856</v>
      </c>
      <c r="O713" t="s">
        <v>2225</v>
      </c>
      <c r="Q713" s="190">
        <v>43892</v>
      </c>
      <c r="R713" s="190">
        <v>43892</v>
      </c>
      <c r="T713">
        <v>20997</v>
      </c>
      <c r="U713">
        <v>20997</v>
      </c>
      <c r="V713">
        <v>10.82</v>
      </c>
      <c r="W713">
        <v>11.08</v>
      </c>
      <c r="X713">
        <v>11.08</v>
      </c>
      <c r="Y713">
        <v>0</v>
      </c>
      <c r="AA713">
        <v>0</v>
      </c>
      <c r="AB713">
        <v>0</v>
      </c>
      <c r="AC713">
        <v>0</v>
      </c>
      <c r="AF713">
        <v>0</v>
      </c>
      <c r="AG713">
        <v>6302</v>
      </c>
      <c r="AH713">
        <v>30.013999999999999</v>
      </c>
      <c r="AI713">
        <v>5718.78</v>
      </c>
      <c r="AJ713">
        <v>27.236000000000001</v>
      </c>
      <c r="AK713">
        <v>0</v>
      </c>
      <c r="AR713" s="190"/>
      <c r="AS713" s="190"/>
      <c r="AT713" s="190"/>
      <c r="AW713" s="190"/>
      <c r="AX713" s="190"/>
      <c r="AY713" s="190"/>
      <c r="BB713" s="190"/>
      <c r="BC713" s="190"/>
      <c r="BD713" s="190"/>
      <c r="BF713" t="s">
        <v>5366</v>
      </c>
      <c r="BG713" s="190"/>
      <c r="BH713" s="190"/>
      <c r="BI713" s="190"/>
      <c r="BJ713" s="190"/>
      <c r="BK713" t="s">
        <v>5366</v>
      </c>
      <c r="BL713" s="190"/>
      <c r="BM713" s="190"/>
      <c r="BN713" s="190"/>
      <c r="BO713" s="190"/>
      <c r="BP713" t="s">
        <v>1868</v>
      </c>
      <c r="BU713" t="s">
        <v>490</v>
      </c>
      <c r="BV713" s="190">
        <v>43892</v>
      </c>
      <c r="BX713" s="190">
        <v>43892</v>
      </c>
      <c r="BY713" s="190">
        <v>43892</v>
      </c>
      <c r="CA713" s="190"/>
      <c r="CB713" s="190"/>
      <c r="CC713" s="190"/>
      <c r="CD713" s="190"/>
      <c r="CH713" s="190">
        <v>43895</v>
      </c>
      <c r="CR713" s="190">
        <v>43907</v>
      </c>
      <c r="CS713" s="190">
        <v>43907</v>
      </c>
      <c r="CT713" t="s">
        <v>1868</v>
      </c>
      <c r="CU713" s="190">
        <v>43892</v>
      </c>
      <c r="CW713" s="190">
        <v>43892</v>
      </c>
      <c r="CX713" s="190">
        <v>43892</v>
      </c>
      <c r="CZ713" s="190"/>
      <c r="DA713" s="190"/>
      <c r="DB713" s="190"/>
      <c r="DC713" s="190"/>
      <c r="DI713" t="str">
        <f t="shared" si="11"/>
        <v>Y</v>
      </c>
      <c r="DJ713" t="str">
        <f>_xlfn.IFNA(VLOOKUP(C713,'Order Lookup'!A:C,3,FALSE),"Other")</f>
        <v>ORDER</v>
      </c>
    </row>
    <row r="714" spans="1:114" x14ac:dyDescent="0.35">
      <c r="A714" t="s">
        <v>5702</v>
      </c>
      <c r="B714">
        <v>1902280241</v>
      </c>
      <c r="C714" t="s">
        <v>487</v>
      </c>
      <c r="D714" t="s">
        <v>938</v>
      </c>
      <c r="E714" t="s">
        <v>5970</v>
      </c>
      <c r="F714" t="s">
        <v>2221</v>
      </c>
      <c r="G714" s="190">
        <v>43872</v>
      </c>
      <c r="H714" s="190">
        <v>43907</v>
      </c>
      <c r="J714" t="s">
        <v>5838</v>
      </c>
      <c r="L714" t="s">
        <v>114</v>
      </c>
      <c r="M714" t="s">
        <v>114</v>
      </c>
      <c r="N714" t="s">
        <v>856</v>
      </c>
      <c r="O714" t="s">
        <v>2225</v>
      </c>
      <c r="Q714" s="190"/>
      <c r="R714" s="190"/>
      <c r="T714">
        <v>4480</v>
      </c>
      <c r="U714">
        <v>4480</v>
      </c>
      <c r="V714">
        <v>2.77</v>
      </c>
      <c r="W714">
        <v>2.71</v>
      </c>
      <c r="X714">
        <v>2.71</v>
      </c>
      <c r="Y714">
        <v>0</v>
      </c>
      <c r="AA714">
        <v>0</v>
      </c>
      <c r="AB714">
        <v>0</v>
      </c>
      <c r="AC714">
        <v>0</v>
      </c>
      <c r="AF714">
        <v>0</v>
      </c>
      <c r="AG714">
        <v>830</v>
      </c>
      <c r="AH714">
        <v>18.527000000000001</v>
      </c>
      <c r="AI714">
        <v>910.53</v>
      </c>
      <c r="AJ714">
        <v>20.324000000000002</v>
      </c>
      <c r="AK714">
        <v>0</v>
      </c>
      <c r="AQ714" t="s">
        <v>5908</v>
      </c>
      <c r="AR714" s="190">
        <v>43886</v>
      </c>
      <c r="AS714" s="190">
        <v>43886</v>
      </c>
      <c r="AT714" s="190">
        <v>43886</v>
      </c>
      <c r="AU714">
        <v>43886</v>
      </c>
      <c r="AV714" t="s">
        <v>5908</v>
      </c>
      <c r="AW714" s="190"/>
      <c r="AX714" s="190"/>
      <c r="AY714" s="190">
        <v>43886</v>
      </c>
      <c r="AZ714">
        <v>43886</v>
      </c>
      <c r="BB714" s="190"/>
      <c r="BC714" s="190"/>
      <c r="BD714" s="190"/>
      <c r="BF714" t="s">
        <v>6901</v>
      </c>
      <c r="BG714" s="190">
        <v>43895</v>
      </c>
      <c r="BH714" s="190">
        <v>43895</v>
      </c>
      <c r="BI714" s="190">
        <v>43901</v>
      </c>
      <c r="BJ714" s="190">
        <v>43901</v>
      </c>
      <c r="BK714" t="s">
        <v>2287</v>
      </c>
      <c r="BL714" s="190">
        <v>43899</v>
      </c>
      <c r="BM714" s="190">
        <v>43899</v>
      </c>
      <c r="BN714" s="190">
        <v>43900</v>
      </c>
      <c r="BO714" s="190">
        <v>43901</v>
      </c>
      <c r="BV714" s="190"/>
      <c r="BX714" s="190"/>
      <c r="BY714" s="190">
        <v>43901</v>
      </c>
      <c r="CA714" s="190"/>
      <c r="CB714" s="190"/>
      <c r="CC714" s="190"/>
      <c r="CD714" s="190"/>
      <c r="CH714" s="190">
        <v>43906</v>
      </c>
      <c r="CR714" s="190">
        <v>43913</v>
      </c>
      <c r="CS714" s="190">
        <v>43916</v>
      </c>
      <c r="CT714" t="s">
        <v>6901</v>
      </c>
      <c r="CU714" s="190">
        <v>43901</v>
      </c>
      <c r="CW714" s="190">
        <v>43901</v>
      </c>
      <c r="CX714" s="190">
        <v>43901</v>
      </c>
      <c r="CZ714" s="190"/>
      <c r="DA714" s="190"/>
      <c r="DB714" s="190"/>
      <c r="DC714" s="190"/>
      <c r="DI714" t="str">
        <f t="shared" si="11"/>
        <v>Y</v>
      </c>
      <c r="DJ714" t="str">
        <f>_xlfn.IFNA(VLOOKUP(C714,'Order Lookup'!A:C,3,FALSE),"Other")</f>
        <v>ENPARTS</v>
      </c>
    </row>
    <row r="715" spans="1:114" x14ac:dyDescent="0.35">
      <c r="A715" t="s">
        <v>5702</v>
      </c>
      <c r="B715">
        <v>1902280242</v>
      </c>
      <c r="C715" t="s">
        <v>487</v>
      </c>
      <c r="D715" t="s">
        <v>938</v>
      </c>
      <c r="E715" t="s">
        <v>5970</v>
      </c>
      <c r="F715" t="s">
        <v>2221</v>
      </c>
      <c r="G715" s="190">
        <v>43872</v>
      </c>
      <c r="H715" s="190">
        <v>43915</v>
      </c>
      <c r="J715" t="s">
        <v>5838</v>
      </c>
      <c r="L715" t="s">
        <v>114</v>
      </c>
      <c r="M715" t="s">
        <v>114</v>
      </c>
      <c r="N715" t="s">
        <v>856</v>
      </c>
      <c r="O715" t="s">
        <v>2225</v>
      </c>
      <c r="Q715" s="190"/>
      <c r="R715" s="190"/>
      <c r="T715">
        <v>8975</v>
      </c>
      <c r="U715">
        <v>8975</v>
      </c>
      <c r="V715">
        <v>5.54</v>
      </c>
      <c r="W715">
        <v>5.27</v>
      </c>
      <c r="X715">
        <v>5.27</v>
      </c>
      <c r="Y715">
        <v>0</v>
      </c>
      <c r="AA715">
        <v>0</v>
      </c>
      <c r="AB715">
        <v>0</v>
      </c>
      <c r="AC715">
        <v>0</v>
      </c>
      <c r="AF715">
        <v>0</v>
      </c>
      <c r="AG715">
        <v>1703</v>
      </c>
      <c r="AH715">
        <v>18.975000000000001</v>
      </c>
      <c r="AI715">
        <v>1283.4100000000001</v>
      </c>
      <c r="AJ715">
        <v>14.3</v>
      </c>
      <c r="AK715">
        <v>0</v>
      </c>
      <c r="AQ715" t="s">
        <v>5908</v>
      </c>
      <c r="AR715" s="190">
        <v>43886</v>
      </c>
      <c r="AS715" s="190">
        <v>43886</v>
      </c>
      <c r="AT715" s="190">
        <v>43886</v>
      </c>
      <c r="AU715">
        <v>43907</v>
      </c>
      <c r="AV715" t="s">
        <v>5908</v>
      </c>
      <c r="AW715" s="190"/>
      <c r="AX715" s="190"/>
      <c r="AY715" s="190">
        <v>43886</v>
      </c>
      <c r="AZ715">
        <v>43886</v>
      </c>
      <c r="BB715" s="190"/>
      <c r="BC715" s="190"/>
      <c r="BD715" s="190"/>
      <c r="BF715" t="s">
        <v>6901</v>
      </c>
      <c r="BG715" s="190">
        <v>43902</v>
      </c>
      <c r="BH715" s="190">
        <v>43902</v>
      </c>
      <c r="BI715" s="190">
        <v>43907</v>
      </c>
      <c r="BJ715" s="190">
        <v>43907</v>
      </c>
      <c r="BK715" t="s">
        <v>2287</v>
      </c>
      <c r="BL715" s="190">
        <v>43903</v>
      </c>
      <c r="BM715" s="190">
        <v>43906</v>
      </c>
      <c r="BN715" s="190">
        <v>43907</v>
      </c>
      <c r="BO715" s="190">
        <v>43907</v>
      </c>
      <c r="BU715" t="s">
        <v>490</v>
      </c>
      <c r="BV715" s="190">
        <v>43909</v>
      </c>
      <c r="BX715" s="190">
        <v>43909</v>
      </c>
      <c r="BY715" s="190">
        <v>43909</v>
      </c>
      <c r="CA715" s="190"/>
      <c r="CB715" s="190"/>
      <c r="CC715" s="190"/>
      <c r="CD715" s="190"/>
      <c r="CH715" s="190">
        <v>43913</v>
      </c>
      <c r="CR715" s="190">
        <v>43916</v>
      </c>
      <c r="CS715" s="190">
        <v>43916</v>
      </c>
      <c r="CT715" t="s">
        <v>6901</v>
      </c>
      <c r="CU715" s="190">
        <v>43907</v>
      </c>
      <c r="CW715" s="190">
        <v>43907</v>
      </c>
      <c r="CX715" s="190">
        <v>43907</v>
      </c>
      <c r="CZ715" s="190"/>
      <c r="DA715" s="190"/>
      <c r="DB715" s="190"/>
      <c r="DC715" s="190"/>
      <c r="DI715" t="str">
        <f t="shared" si="11"/>
        <v>Y</v>
      </c>
      <c r="DJ715" t="str">
        <f>_xlfn.IFNA(VLOOKUP(C715,'Order Lookup'!A:C,3,FALSE),"Other")</f>
        <v>ENPARTS</v>
      </c>
    </row>
    <row r="716" spans="1:114" x14ac:dyDescent="0.35">
      <c r="A716" t="s">
        <v>5702</v>
      </c>
      <c r="B716">
        <v>1902280240</v>
      </c>
      <c r="C716" t="s">
        <v>487</v>
      </c>
      <c r="D716" t="s">
        <v>938</v>
      </c>
      <c r="E716" t="s">
        <v>5970</v>
      </c>
      <c r="F716" t="s">
        <v>2221</v>
      </c>
      <c r="G716" s="190">
        <v>43872</v>
      </c>
      <c r="H716" s="190">
        <v>43903</v>
      </c>
      <c r="J716" t="s">
        <v>5838</v>
      </c>
      <c r="L716" t="s">
        <v>114</v>
      </c>
      <c r="M716" t="s">
        <v>114</v>
      </c>
      <c r="N716" t="s">
        <v>856</v>
      </c>
      <c r="O716" t="s">
        <v>2225</v>
      </c>
      <c r="Q716" s="190"/>
      <c r="R716" s="190"/>
      <c r="T716">
        <v>8771</v>
      </c>
      <c r="U716">
        <v>8771</v>
      </c>
      <c r="V716">
        <v>5.37</v>
      </c>
      <c r="W716">
        <v>5.48</v>
      </c>
      <c r="X716">
        <v>5.48</v>
      </c>
      <c r="Y716">
        <v>0</v>
      </c>
      <c r="AA716">
        <v>0</v>
      </c>
      <c r="AB716">
        <v>0</v>
      </c>
      <c r="AC716">
        <v>0</v>
      </c>
      <c r="AF716">
        <v>0</v>
      </c>
      <c r="AG716">
        <v>1721</v>
      </c>
      <c r="AH716">
        <v>19.620999999999999</v>
      </c>
      <c r="AI716">
        <v>1130.02</v>
      </c>
      <c r="AJ716">
        <v>12.884</v>
      </c>
      <c r="AK716">
        <v>0</v>
      </c>
      <c r="AQ716" t="s">
        <v>5908</v>
      </c>
      <c r="AR716">
        <v>43886</v>
      </c>
      <c r="AS716">
        <v>43886</v>
      </c>
      <c r="AT716">
        <v>43886</v>
      </c>
      <c r="AU716">
        <v>43886</v>
      </c>
      <c r="AV716" t="s">
        <v>5908</v>
      </c>
      <c r="AW716" s="190"/>
      <c r="AX716" s="190"/>
      <c r="AY716" s="190">
        <v>43886</v>
      </c>
      <c r="AZ716">
        <v>43886</v>
      </c>
      <c r="BB716" s="190"/>
      <c r="BC716" s="190"/>
      <c r="BD716" s="190"/>
      <c r="BF716" t="s">
        <v>6901</v>
      </c>
      <c r="BG716" s="190">
        <v>43880</v>
      </c>
      <c r="BH716" s="190">
        <v>43880</v>
      </c>
      <c r="BI716" s="190">
        <v>43892</v>
      </c>
      <c r="BJ716" s="190">
        <v>43893</v>
      </c>
      <c r="BK716" t="s">
        <v>2287</v>
      </c>
      <c r="BL716" s="190">
        <v>43892</v>
      </c>
      <c r="BM716" s="190">
        <v>43892</v>
      </c>
      <c r="BN716" s="190">
        <v>43896</v>
      </c>
      <c r="BO716" s="190">
        <v>43896</v>
      </c>
      <c r="BU716" t="s">
        <v>490</v>
      </c>
      <c r="BV716" s="190">
        <v>43899</v>
      </c>
      <c r="BX716" s="190">
        <v>43899</v>
      </c>
      <c r="BY716" s="190">
        <v>43900</v>
      </c>
      <c r="CA716" s="190"/>
      <c r="CB716" s="190"/>
      <c r="CC716" s="190"/>
      <c r="CD716" s="190"/>
      <c r="CH716" s="190">
        <v>43903</v>
      </c>
      <c r="CR716" s="190">
        <v>43906</v>
      </c>
      <c r="CS716" s="190">
        <v>43906</v>
      </c>
      <c r="CT716" t="s">
        <v>6901</v>
      </c>
      <c r="CU716" s="190">
        <v>43896</v>
      </c>
      <c r="CW716" s="190">
        <v>43896</v>
      </c>
      <c r="CX716" s="190">
        <v>43896</v>
      </c>
      <c r="CZ716" s="190"/>
      <c r="DA716" s="190"/>
      <c r="DB716" s="190"/>
      <c r="DC716" s="190"/>
      <c r="DI716" t="str">
        <f t="shared" si="11"/>
        <v>Y</v>
      </c>
      <c r="DJ716" t="str">
        <f>_xlfn.IFNA(VLOOKUP(C716,'Order Lookup'!A:C,3,FALSE),"Other")</f>
        <v>ENPARTS</v>
      </c>
    </row>
    <row r="717" spans="1:114" x14ac:dyDescent="0.35">
      <c r="A717" t="s">
        <v>5702</v>
      </c>
      <c r="B717">
        <v>1902280237</v>
      </c>
      <c r="C717" t="s">
        <v>487</v>
      </c>
      <c r="D717" t="s">
        <v>938</v>
      </c>
      <c r="E717" t="s">
        <v>5970</v>
      </c>
      <c r="F717" t="s">
        <v>2224</v>
      </c>
      <c r="G717" s="190">
        <v>43885</v>
      </c>
      <c r="H717">
        <v>43903</v>
      </c>
      <c r="J717" t="s">
        <v>5838</v>
      </c>
      <c r="M717" t="s">
        <v>114</v>
      </c>
      <c r="N717" t="s">
        <v>856</v>
      </c>
      <c r="O717" t="s">
        <v>2225</v>
      </c>
      <c r="S717" s="190">
        <v>43919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AA717">
        <v>0</v>
      </c>
      <c r="AB717">
        <v>0</v>
      </c>
      <c r="AC717">
        <v>0</v>
      </c>
      <c r="AF717">
        <v>0</v>
      </c>
      <c r="AG717">
        <v>1</v>
      </c>
      <c r="AH717">
        <v>100</v>
      </c>
      <c r="AI717">
        <v>-105.35</v>
      </c>
      <c r="AK717">
        <v>0</v>
      </c>
      <c r="BF717" t="s">
        <v>5366</v>
      </c>
      <c r="BK717" t="s">
        <v>5366</v>
      </c>
      <c r="BU717" t="s">
        <v>490</v>
      </c>
      <c r="BV717" s="190">
        <v>43886</v>
      </c>
      <c r="BX717" s="190">
        <v>43886</v>
      </c>
      <c r="BY717" s="190">
        <v>43886</v>
      </c>
      <c r="CH717" s="190"/>
      <c r="CR717" s="190">
        <v>43903</v>
      </c>
      <c r="CS717" s="190">
        <v>43907</v>
      </c>
      <c r="CT717" t="s">
        <v>5366</v>
      </c>
      <c r="CU717" s="190">
        <v>43885</v>
      </c>
      <c r="CW717" s="190">
        <v>43885</v>
      </c>
      <c r="CX717" s="190">
        <v>43885</v>
      </c>
      <c r="DI717" t="str">
        <f t="shared" si="11"/>
        <v>Y</v>
      </c>
      <c r="DJ717" t="str">
        <f>_xlfn.IFNA(VLOOKUP(C717,'Order Lookup'!A:C,3,FALSE),"Other")</f>
        <v>ENPARTS</v>
      </c>
    </row>
    <row r="718" spans="1:114" x14ac:dyDescent="0.35">
      <c r="A718" t="s">
        <v>5702</v>
      </c>
      <c r="B718">
        <v>1902280238</v>
      </c>
      <c r="C718" t="s">
        <v>487</v>
      </c>
      <c r="D718" t="s">
        <v>938</v>
      </c>
      <c r="E718" t="s">
        <v>5970</v>
      </c>
      <c r="F718" t="s">
        <v>2221</v>
      </c>
      <c r="G718" s="190">
        <v>43914</v>
      </c>
      <c r="H718" s="190">
        <v>43920</v>
      </c>
      <c r="J718" t="s">
        <v>5838</v>
      </c>
      <c r="M718" t="s">
        <v>114</v>
      </c>
      <c r="N718" t="s">
        <v>856</v>
      </c>
      <c r="O718" t="s">
        <v>2225</v>
      </c>
      <c r="P718" t="s">
        <v>6526</v>
      </c>
      <c r="Q718" s="190"/>
      <c r="R718" s="190"/>
      <c r="T718">
        <v>2</v>
      </c>
      <c r="U718">
        <v>0</v>
      </c>
      <c r="V718">
        <v>0</v>
      </c>
      <c r="W718">
        <v>1.34</v>
      </c>
      <c r="X718">
        <v>1.34</v>
      </c>
      <c r="Y718">
        <v>0</v>
      </c>
      <c r="AA718">
        <v>0</v>
      </c>
      <c r="AB718">
        <v>0</v>
      </c>
      <c r="AC718">
        <v>0</v>
      </c>
      <c r="AF718">
        <v>0</v>
      </c>
      <c r="AG718">
        <v>1</v>
      </c>
      <c r="AH718">
        <v>50</v>
      </c>
      <c r="AI718">
        <v>-89.6</v>
      </c>
      <c r="AK718">
        <v>0</v>
      </c>
      <c r="AR718" s="190"/>
      <c r="AS718" s="190"/>
      <c r="AT718" s="190"/>
      <c r="AU718" s="190"/>
      <c r="AW718" s="190"/>
      <c r="AX718" s="190"/>
      <c r="AY718" s="190"/>
      <c r="AZ718" s="190"/>
      <c r="BB718" s="190"/>
      <c r="BC718" s="190"/>
      <c r="BD718" s="190"/>
      <c r="BE718" s="190"/>
      <c r="BF718" t="s">
        <v>5366</v>
      </c>
      <c r="BG718" s="190"/>
      <c r="BH718" s="190"/>
      <c r="BI718" s="190"/>
      <c r="BJ718" s="190"/>
      <c r="BK718" t="s">
        <v>5366</v>
      </c>
      <c r="BL718" s="190"/>
      <c r="BM718" s="190"/>
      <c r="BN718" s="190"/>
      <c r="BO718" s="190"/>
      <c r="BV718" s="190"/>
      <c r="BX718" s="190"/>
      <c r="BY718">
        <v>43915</v>
      </c>
      <c r="CA718" s="190"/>
      <c r="CB718" s="190"/>
      <c r="CC718" s="190"/>
      <c r="CD718" s="190"/>
      <c r="CH718">
        <v>43920</v>
      </c>
      <c r="CM718" s="190"/>
      <c r="CN718" s="190"/>
      <c r="CR718" s="190">
        <v>43922</v>
      </c>
      <c r="CT718" t="s">
        <v>5366</v>
      </c>
      <c r="CU718" s="190">
        <v>43914</v>
      </c>
      <c r="CW718" s="190">
        <v>43914</v>
      </c>
      <c r="CX718" s="190">
        <v>43914</v>
      </c>
      <c r="CZ718" s="190"/>
      <c r="DA718" s="190"/>
      <c r="DB718" s="190"/>
      <c r="DC718" s="190"/>
      <c r="DI718" t="str">
        <f t="shared" si="11"/>
        <v>Y</v>
      </c>
      <c r="DJ718" t="str">
        <f>_xlfn.IFNA(VLOOKUP(C718,'Order Lookup'!A:C,3,FALSE),"Other")</f>
        <v>ENPARTS</v>
      </c>
    </row>
    <row r="719" spans="1:114" x14ac:dyDescent="0.35">
      <c r="A719" t="s">
        <v>5702</v>
      </c>
      <c r="B719">
        <v>1902280239</v>
      </c>
      <c r="C719" t="s">
        <v>487</v>
      </c>
      <c r="D719" t="s">
        <v>938</v>
      </c>
      <c r="E719" t="s">
        <v>5970</v>
      </c>
      <c r="F719" t="s">
        <v>2073</v>
      </c>
      <c r="G719" s="190">
        <v>43916</v>
      </c>
      <c r="H719" s="190"/>
      <c r="J719" t="s">
        <v>5838</v>
      </c>
      <c r="M719" t="s">
        <v>114</v>
      </c>
      <c r="N719" t="s">
        <v>856</v>
      </c>
      <c r="O719" t="s">
        <v>2225</v>
      </c>
      <c r="P719" t="s">
        <v>2254</v>
      </c>
      <c r="Q719" s="190"/>
      <c r="R719" s="190"/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AA719">
        <v>0</v>
      </c>
      <c r="AB719">
        <v>0</v>
      </c>
      <c r="AC719">
        <v>0</v>
      </c>
      <c r="AF719">
        <v>0</v>
      </c>
      <c r="AG719">
        <v>0</v>
      </c>
      <c r="AI719">
        <v>0</v>
      </c>
      <c r="AK719">
        <v>0</v>
      </c>
      <c r="AR719" s="190"/>
      <c r="AS719" s="190"/>
      <c r="AT719" s="190"/>
      <c r="AU719" s="190"/>
      <c r="AW719" s="190"/>
      <c r="AX719" s="190"/>
      <c r="AY719" s="190"/>
      <c r="AZ719" s="190"/>
      <c r="BB719" s="190"/>
      <c r="BC719" s="190"/>
      <c r="BD719" s="190"/>
      <c r="BE719" s="190"/>
      <c r="BF719" t="s">
        <v>5366</v>
      </c>
      <c r="BG719" s="190"/>
      <c r="BH719" s="190"/>
      <c r="BI719" s="190"/>
      <c r="BJ719" s="190"/>
      <c r="BK719" t="s">
        <v>5366</v>
      </c>
      <c r="BL719" s="190"/>
      <c r="BM719" s="190"/>
      <c r="BN719" s="190"/>
      <c r="BO719" s="190"/>
      <c r="BV719" s="190"/>
      <c r="BX719" s="190"/>
      <c r="BY719" s="190"/>
      <c r="CA719" s="190"/>
      <c r="CB719" s="190"/>
      <c r="CC719" s="190"/>
      <c r="CD719" s="190"/>
      <c r="CH719" s="190"/>
      <c r="CR719" s="190"/>
      <c r="CS719" s="190"/>
      <c r="CT719" t="s">
        <v>5366</v>
      </c>
      <c r="CU719" s="190">
        <v>43917</v>
      </c>
      <c r="CW719" s="190">
        <v>43917</v>
      </c>
      <c r="CX719" s="190">
        <v>43917</v>
      </c>
      <c r="CZ719" s="190"/>
      <c r="DA719" s="190"/>
      <c r="DB719" s="190"/>
      <c r="DC719" s="190"/>
      <c r="DI719" t="str">
        <f t="shared" si="11"/>
        <v>Y</v>
      </c>
      <c r="DJ719" t="str">
        <f>_xlfn.IFNA(VLOOKUP(C719,'Order Lookup'!A:C,3,FALSE),"Other")</f>
        <v>ENPARTS</v>
      </c>
    </row>
    <row r="720" spans="1:114" x14ac:dyDescent="0.35">
      <c r="A720" t="s">
        <v>1039</v>
      </c>
      <c r="B720">
        <v>1902096311</v>
      </c>
      <c r="C720" t="s">
        <v>854</v>
      </c>
      <c r="D720" t="s">
        <v>858</v>
      </c>
      <c r="E720" t="s">
        <v>7314</v>
      </c>
      <c r="F720" t="s">
        <v>2221</v>
      </c>
      <c r="G720" s="190">
        <v>43910</v>
      </c>
      <c r="H720" s="190"/>
      <c r="J720">
        <v>4500042604</v>
      </c>
      <c r="K720" t="s">
        <v>132</v>
      </c>
      <c r="L720" t="s">
        <v>270</v>
      </c>
      <c r="M720" t="s">
        <v>204</v>
      </c>
      <c r="N720" t="s">
        <v>856</v>
      </c>
      <c r="O720" t="s">
        <v>5044</v>
      </c>
      <c r="Q720" s="190"/>
      <c r="R720" s="190"/>
      <c r="T720">
        <v>552.04999999999995</v>
      </c>
      <c r="U720">
        <v>0</v>
      </c>
      <c r="V720">
        <v>0.03</v>
      </c>
      <c r="W720">
        <v>0.03</v>
      </c>
      <c r="X720">
        <v>0.03</v>
      </c>
      <c r="Y720">
        <v>0</v>
      </c>
      <c r="AA720">
        <v>0</v>
      </c>
      <c r="AB720">
        <v>0</v>
      </c>
      <c r="AC720">
        <v>0</v>
      </c>
      <c r="AF720">
        <v>0</v>
      </c>
      <c r="AG720">
        <v>105.84</v>
      </c>
      <c r="AH720">
        <v>19.172000000000001</v>
      </c>
      <c r="AI720">
        <v>0</v>
      </c>
      <c r="AK720">
        <v>0</v>
      </c>
      <c r="AQ720" t="s">
        <v>587</v>
      </c>
      <c r="AR720" s="190"/>
      <c r="AS720" s="190"/>
      <c r="AT720" s="190"/>
      <c r="AU720" s="190"/>
      <c r="AV720" t="s">
        <v>861</v>
      </c>
      <c r="AW720" s="190"/>
      <c r="AX720" s="190"/>
      <c r="AY720" s="190"/>
      <c r="AZ720" s="190"/>
      <c r="BB720" s="190"/>
      <c r="BC720" s="190"/>
      <c r="BD720" s="190"/>
      <c r="BE720" s="190"/>
      <c r="BG720" s="190"/>
      <c r="BH720" s="190"/>
      <c r="BI720" s="190"/>
      <c r="BJ720" s="190"/>
      <c r="BL720" s="190"/>
      <c r="BM720" s="190"/>
      <c r="BN720" s="190"/>
      <c r="BO720" s="190"/>
      <c r="BU720" t="s">
        <v>490</v>
      </c>
      <c r="BV720" s="190">
        <v>43913</v>
      </c>
      <c r="BX720" s="190">
        <v>43913</v>
      </c>
      <c r="BY720" s="190">
        <v>43913</v>
      </c>
      <c r="CA720" s="190"/>
      <c r="CB720" s="190"/>
      <c r="CC720" s="190"/>
      <c r="CD720" s="190"/>
      <c r="CH720" s="190">
        <v>43916</v>
      </c>
      <c r="CJ720" t="s">
        <v>5840</v>
      </c>
      <c r="CR720" s="190">
        <v>43920</v>
      </c>
      <c r="CS720" s="190"/>
      <c r="CT720" t="s">
        <v>7315</v>
      </c>
      <c r="CU720" s="190">
        <v>43910</v>
      </c>
      <c r="CW720" s="190">
        <v>43910</v>
      </c>
      <c r="CX720" s="190">
        <v>43910</v>
      </c>
      <c r="CY720" t="s">
        <v>876</v>
      </c>
      <c r="CZ720" s="190"/>
      <c r="DA720" s="190"/>
      <c r="DB720" s="190"/>
      <c r="DC720" s="190"/>
      <c r="DI720" t="str">
        <f t="shared" si="11"/>
        <v>Y</v>
      </c>
      <c r="DJ720" t="str">
        <f>_xlfn.IFNA(VLOOKUP(C720,'Order Lookup'!A:C,3,FALSE),"Other")</f>
        <v>ENPARTS</v>
      </c>
    </row>
    <row r="721" spans="1:114" x14ac:dyDescent="0.35">
      <c r="A721" t="s">
        <v>863</v>
      </c>
      <c r="B721">
        <v>1802103926</v>
      </c>
      <c r="C721" t="s">
        <v>854</v>
      </c>
      <c r="D721" t="s">
        <v>5912</v>
      </c>
      <c r="E721" t="s">
        <v>6548</v>
      </c>
      <c r="F721" t="s">
        <v>2221</v>
      </c>
      <c r="G721" s="190">
        <v>43892</v>
      </c>
      <c r="H721" s="190"/>
      <c r="K721" t="s">
        <v>132</v>
      </c>
      <c r="L721" t="s">
        <v>270</v>
      </c>
      <c r="M721" t="s">
        <v>204</v>
      </c>
      <c r="N721" t="s">
        <v>856</v>
      </c>
      <c r="O721" t="s">
        <v>5050</v>
      </c>
      <c r="Q721" s="190"/>
      <c r="R721" s="190"/>
      <c r="T721">
        <v>753</v>
      </c>
      <c r="U721">
        <v>753</v>
      </c>
      <c r="V721">
        <v>0.1</v>
      </c>
      <c r="W721">
        <v>0.1</v>
      </c>
      <c r="X721">
        <v>0.1</v>
      </c>
      <c r="Y721">
        <v>0</v>
      </c>
      <c r="AA721">
        <v>0</v>
      </c>
      <c r="AB721">
        <v>0</v>
      </c>
      <c r="AC721">
        <v>0</v>
      </c>
      <c r="AF721">
        <v>0</v>
      </c>
      <c r="AG721">
        <v>285</v>
      </c>
      <c r="AH721">
        <v>37.848999999999997</v>
      </c>
      <c r="AI721">
        <v>172.78</v>
      </c>
      <c r="AJ721">
        <v>22.946000000000002</v>
      </c>
      <c r="AK721">
        <v>0</v>
      </c>
      <c r="AQ721" t="s">
        <v>587</v>
      </c>
      <c r="AV721" t="s">
        <v>587</v>
      </c>
      <c r="BG721" s="190"/>
      <c r="BH721" s="190"/>
      <c r="BI721" s="190"/>
      <c r="BJ721" s="190"/>
      <c r="BL721" s="190"/>
      <c r="BM721" s="190"/>
      <c r="BN721" s="190"/>
      <c r="BO721" s="190"/>
      <c r="BU721" t="s">
        <v>490</v>
      </c>
      <c r="BV721" s="190">
        <v>43892</v>
      </c>
      <c r="BX721" s="190">
        <v>43892</v>
      </c>
      <c r="BY721" s="190">
        <v>43892</v>
      </c>
      <c r="CA721" s="190"/>
      <c r="CB721" s="190"/>
      <c r="CC721" s="190"/>
      <c r="CD721" s="190"/>
      <c r="CH721" s="190"/>
      <c r="CR721" s="190">
        <v>43899</v>
      </c>
      <c r="CS721">
        <v>43895</v>
      </c>
      <c r="CT721" t="s">
        <v>863</v>
      </c>
      <c r="CU721" s="190">
        <v>43892</v>
      </c>
      <c r="CW721" s="190">
        <v>43892</v>
      </c>
      <c r="CX721" s="190">
        <v>43892</v>
      </c>
      <c r="CY721" t="s">
        <v>866</v>
      </c>
      <c r="CZ721" s="190"/>
      <c r="DA721" s="190"/>
      <c r="DB721" s="190"/>
      <c r="DC721" s="190"/>
      <c r="DI721" t="str">
        <f t="shared" si="11"/>
        <v>Y</v>
      </c>
      <c r="DJ721" t="str">
        <f>_xlfn.IFNA(VLOOKUP(C721,'Order Lookup'!A:C,3,FALSE),"Other")</f>
        <v>ENPARTS</v>
      </c>
    </row>
    <row r="722" spans="1:114" x14ac:dyDescent="0.35">
      <c r="A722" t="s">
        <v>1039</v>
      </c>
      <c r="B722">
        <v>1901646608</v>
      </c>
      <c r="C722" t="s">
        <v>859</v>
      </c>
      <c r="D722" t="s">
        <v>864</v>
      </c>
      <c r="E722" t="s">
        <v>7316</v>
      </c>
      <c r="F722" t="s">
        <v>2221</v>
      </c>
      <c r="G722" s="190">
        <v>43895</v>
      </c>
      <c r="H722" s="190"/>
      <c r="K722" t="s">
        <v>132</v>
      </c>
      <c r="L722" t="s">
        <v>270</v>
      </c>
      <c r="M722" t="s">
        <v>204</v>
      </c>
      <c r="N722" t="s">
        <v>856</v>
      </c>
      <c r="O722" t="s">
        <v>5055</v>
      </c>
      <c r="Q722" s="190"/>
      <c r="R722" s="190"/>
      <c r="T722">
        <v>0</v>
      </c>
      <c r="U722">
        <v>0</v>
      </c>
      <c r="V722">
        <v>0.03</v>
      </c>
      <c r="W722">
        <v>0.03</v>
      </c>
      <c r="X722">
        <v>0.03</v>
      </c>
      <c r="Y722">
        <v>0</v>
      </c>
      <c r="AA722">
        <v>0</v>
      </c>
      <c r="AB722">
        <v>0</v>
      </c>
      <c r="AC722">
        <v>0</v>
      </c>
      <c r="AF722">
        <v>0</v>
      </c>
      <c r="AG722">
        <v>-135.80000000000001</v>
      </c>
      <c r="AI722">
        <v>-50.16</v>
      </c>
      <c r="AK722">
        <v>0</v>
      </c>
      <c r="AQ722" t="s">
        <v>5916</v>
      </c>
      <c r="AR722" s="190"/>
      <c r="AS722" s="190"/>
      <c r="AT722" s="190"/>
      <c r="AU722" s="190"/>
      <c r="AV722" t="s">
        <v>587</v>
      </c>
      <c r="AW722" s="190"/>
      <c r="AX722" s="190"/>
      <c r="AY722" s="190"/>
      <c r="AZ722" s="190"/>
      <c r="BB722" s="190"/>
      <c r="BC722" s="190"/>
      <c r="BD722" s="190"/>
      <c r="BE722" s="190"/>
      <c r="BG722" s="190"/>
      <c r="BH722" s="190"/>
      <c r="BI722" s="190"/>
      <c r="BJ722" s="190"/>
      <c r="BU722" t="s">
        <v>490</v>
      </c>
      <c r="BV722" s="190">
        <v>43896</v>
      </c>
      <c r="BX722" s="190">
        <v>43896</v>
      </c>
      <c r="BY722" s="190">
        <v>43896</v>
      </c>
      <c r="CA722" s="190"/>
      <c r="CB722" s="190"/>
      <c r="CC722" s="190"/>
      <c r="CD722" s="190"/>
      <c r="CH722" s="190"/>
      <c r="CJ722" t="s">
        <v>680</v>
      </c>
      <c r="CR722" s="190">
        <v>43901</v>
      </c>
      <c r="CS722">
        <v>43900</v>
      </c>
      <c r="CT722" t="s">
        <v>1039</v>
      </c>
      <c r="CU722" s="190">
        <v>43895</v>
      </c>
      <c r="CW722" s="190">
        <v>43895</v>
      </c>
      <c r="CX722" s="190">
        <v>43895</v>
      </c>
      <c r="CY722" t="s">
        <v>866</v>
      </c>
      <c r="CZ722" s="190"/>
      <c r="DA722" s="190"/>
      <c r="DB722" s="190"/>
      <c r="DC722" s="190"/>
      <c r="DI722" t="str">
        <f t="shared" si="11"/>
        <v>Y</v>
      </c>
      <c r="DJ722" t="str">
        <f>_xlfn.IFNA(VLOOKUP(C722,'Order Lookup'!A:C,3,FALSE),"Other")</f>
        <v>Other</v>
      </c>
    </row>
    <row r="723" spans="1:114" x14ac:dyDescent="0.35">
      <c r="A723" t="s">
        <v>1039</v>
      </c>
      <c r="B723">
        <v>1803558707</v>
      </c>
      <c r="C723" t="s">
        <v>854</v>
      </c>
      <c r="D723" t="s">
        <v>858</v>
      </c>
      <c r="E723" t="s">
        <v>7317</v>
      </c>
      <c r="F723" t="s">
        <v>2224</v>
      </c>
      <c r="G723" s="190">
        <v>43889</v>
      </c>
      <c r="H723" s="190">
        <v>43896</v>
      </c>
      <c r="J723" t="s">
        <v>7318</v>
      </c>
      <c r="K723" t="s">
        <v>132</v>
      </c>
      <c r="L723" t="s">
        <v>270</v>
      </c>
      <c r="M723" t="s">
        <v>204</v>
      </c>
      <c r="N723" t="s">
        <v>856</v>
      </c>
      <c r="Q723" s="190"/>
      <c r="R723" s="190"/>
      <c r="S723">
        <v>43904</v>
      </c>
      <c r="T723">
        <v>1382</v>
      </c>
      <c r="U723">
        <v>1382</v>
      </c>
      <c r="V723">
        <v>0.2</v>
      </c>
      <c r="W723">
        <v>0.2</v>
      </c>
      <c r="X723">
        <v>0.2</v>
      </c>
      <c r="Y723">
        <v>0</v>
      </c>
      <c r="AA723">
        <v>0</v>
      </c>
      <c r="AB723">
        <v>0</v>
      </c>
      <c r="AC723">
        <v>0</v>
      </c>
      <c r="AF723">
        <v>0</v>
      </c>
      <c r="AG723">
        <v>421</v>
      </c>
      <c r="AH723">
        <v>30.463000000000001</v>
      </c>
      <c r="AI723">
        <v>389.99</v>
      </c>
      <c r="AJ723">
        <v>28.219000000000001</v>
      </c>
      <c r="AK723">
        <v>0</v>
      </c>
      <c r="AQ723" t="s">
        <v>869</v>
      </c>
      <c r="AR723" s="190"/>
      <c r="AS723" s="190"/>
      <c r="AT723" s="190"/>
      <c r="AU723" s="190"/>
      <c r="AV723" t="s">
        <v>587</v>
      </c>
      <c r="AW723" s="190"/>
      <c r="AX723" s="190"/>
      <c r="AY723" s="190"/>
      <c r="AZ723" s="190"/>
      <c r="BB723" s="190"/>
      <c r="BC723" s="190"/>
      <c r="BD723" s="190"/>
      <c r="BE723" s="190"/>
      <c r="BG723" s="190"/>
      <c r="BH723" s="190"/>
      <c r="BI723" s="190"/>
      <c r="BJ723" s="190"/>
      <c r="BL723" s="190"/>
      <c r="BM723" s="190"/>
      <c r="BN723" s="190"/>
      <c r="BO723" s="190"/>
      <c r="BU723" t="s">
        <v>490</v>
      </c>
      <c r="BV723" s="190"/>
      <c r="BX723" s="190">
        <v>43889</v>
      </c>
      <c r="BY723" s="190">
        <v>43889</v>
      </c>
      <c r="CA723" s="190"/>
      <c r="CB723" s="190"/>
      <c r="CC723" s="190"/>
      <c r="CD723" s="190"/>
      <c r="CH723" s="190">
        <v>43894</v>
      </c>
      <c r="CJ723" t="s">
        <v>956</v>
      </c>
      <c r="CR723" s="190">
        <v>43900</v>
      </c>
      <c r="CS723">
        <v>43900</v>
      </c>
      <c r="CT723" t="s">
        <v>1039</v>
      </c>
      <c r="CU723" s="190">
        <v>43889</v>
      </c>
      <c r="CW723" s="190">
        <v>43889</v>
      </c>
      <c r="CX723" s="190">
        <v>43889</v>
      </c>
      <c r="CY723" t="s">
        <v>868</v>
      </c>
      <c r="CZ723" s="190"/>
      <c r="DA723" s="190"/>
      <c r="DB723" s="190"/>
      <c r="DC723" s="190"/>
      <c r="DI723" t="str">
        <f t="shared" si="11"/>
        <v>Y</v>
      </c>
      <c r="DJ723" t="str">
        <f>_xlfn.IFNA(VLOOKUP(C723,'Order Lookup'!A:C,3,FALSE),"Other")</f>
        <v>ENPARTS</v>
      </c>
    </row>
    <row r="724" spans="1:114" x14ac:dyDescent="0.35">
      <c r="A724" t="s">
        <v>863</v>
      </c>
      <c r="B724">
        <v>1902395403</v>
      </c>
      <c r="C724" t="s">
        <v>855</v>
      </c>
      <c r="D724" t="s">
        <v>6755</v>
      </c>
      <c r="E724" t="s">
        <v>6756</v>
      </c>
      <c r="F724" t="s">
        <v>2221</v>
      </c>
      <c r="G724" s="190">
        <v>43794</v>
      </c>
      <c r="H724" s="190">
        <v>43924</v>
      </c>
      <c r="K724" t="s">
        <v>132</v>
      </c>
      <c r="L724" t="s">
        <v>270</v>
      </c>
      <c r="M724" t="s">
        <v>270</v>
      </c>
      <c r="N724" t="s">
        <v>856</v>
      </c>
      <c r="O724" t="s">
        <v>5050</v>
      </c>
      <c r="Q724" s="190">
        <v>43802</v>
      </c>
      <c r="R724" s="190">
        <v>43803</v>
      </c>
      <c r="T724">
        <v>301875.15000000002</v>
      </c>
      <c r="U724">
        <v>0</v>
      </c>
      <c r="V724">
        <v>106.81</v>
      </c>
      <c r="W724">
        <v>117.22</v>
      </c>
      <c r="X724">
        <v>117.22</v>
      </c>
      <c r="Y724">
        <v>0</v>
      </c>
      <c r="AA724">
        <v>0</v>
      </c>
      <c r="AB724">
        <v>0</v>
      </c>
      <c r="AC724">
        <v>0</v>
      </c>
      <c r="AF724">
        <v>0</v>
      </c>
      <c r="AG724">
        <v>116840.76</v>
      </c>
      <c r="AH724">
        <v>38.704999999999998</v>
      </c>
      <c r="AI724">
        <v>0</v>
      </c>
      <c r="AK724">
        <v>0</v>
      </c>
      <c r="AQ724" t="s">
        <v>587</v>
      </c>
      <c r="AR724" s="190"/>
      <c r="AS724" s="190"/>
      <c r="AT724" s="190"/>
      <c r="AU724" s="190"/>
      <c r="AV724" t="s">
        <v>1891</v>
      </c>
      <c r="AW724" s="190"/>
      <c r="AX724" s="190"/>
      <c r="AY724" s="190"/>
      <c r="AZ724" s="190"/>
      <c r="BB724" s="190"/>
      <c r="BC724" s="190"/>
      <c r="BD724" s="190"/>
      <c r="BE724" s="190"/>
      <c r="BF724" t="s">
        <v>5701</v>
      </c>
      <c r="BG724" s="190">
        <v>43878</v>
      </c>
      <c r="BH724" s="190">
        <v>43878</v>
      </c>
      <c r="BI724" s="190">
        <v>43889</v>
      </c>
      <c r="BJ724" s="190">
        <v>43888</v>
      </c>
      <c r="BK724" t="s">
        <v>871</v>
      </c>
      <c r="BL724">
        <v>43881</v>
      </c>
      <c r="BM724">
        <v>43881</v>
      </c>
      <c r="BN724">
        <v>43885</v>
      </c>
      <c r="BO724">
        <v>43885</v>
      </c>
      <c r="BP724" t="s">
        <v>6757</v>
      </c>
      <c r="BQ724">
        <v>43885</v>
      </c>
      <c r="BR724">
        <v>43885</v>
      </c>
      <c r="BS724">
        <v>43888</v>
      </c>
      <c r="BT724">
        <v>43888</v>
      </c>
      <c r="BU724" t="s">
        <v>490</v>
      </c>
      <c r="BV724" s="190">
        <v>43902</v>
      </c>
      <c r="BX724" s="190">
        <v>43902</v>
      </c>
      <c r="BY724" s="190">
        <v>43889</v>
      </c>
      <c r="BZ724" t="s">
        <v>6757</v>
      </c>
      <c r="CA724" s="190">
        <v>43878</v>
      </c>
      <c r="CB724" s="190">
        <v>43878</v>
      </c>
      <c r="CC724" s="190">
        <v>43888</v>
      </c>
      <c r="CD724" s="190">
        <v>43888</v>
      </c>
      <c r="CH724" s="190">
        <v>43894</v>
      </c>
      <c r="CJ724" t="s">
        <v>2269</v>
      </c>
      <c r="CR724" s="190">
        <v>43922</v>
      </c>
      <c r="CS724" s="190"/>
      <c r="CT724" t="s">
        <v>5701</v>
      </c>
      <c r="CU724" s="190">
        <v>43901</v>
      </c>
      <c r="CW724" s="190">
        <v>43901</v>
      </c>
      <c r="CX724" s="190">
        <v>43888</v>
      </c>
      <c r="CY724" t="s">
        <v>866</v>
      </c>
      <c r="CZ724" s="190"/>
      <c r="DA724" s="190"/>
      <c r="DB724" s="190"/>
      <c r="DC724" s="190"/>
      <c r="DI724" t="str">
        <f t="shared" si="11"/>
        <v>Y</v>
      </c>
      <c r="DJ724" t="str">
        <f>_xlfn.IFNA(VLOOKUP(C724,'Order Lookup'!A:C,3,FALSE),"Other")</f>
        <v>ORDER</v>
      </c>
    </row>
    <row r="725" spans="1:114" x14ac:dyDescent="0.35">
      <c r="A725" t="s">
        <v>863</v>
      </c>
      <c r="B725">
        <v>1902395408</v>
      </c>
      <c r="C725" t="s">
        <v>855</v>
      </c>
      <c r="D725" t="s">
        <v>6755</v>
      </c>
      <c r="E725" t="s">
        <v>6756</v>
      </c>
      <c r="F725" t="s">
        <v>2221</v>
      </c>
      <c r="G725" s="190">
        <v>43794</v>
      </c>
      <c r="H725">
        <v>43924</v>
      </c>
      <c r="K725" t="s">
        <v>132</v>
      </c>
      <c r="L725" t="s">
        <v>270</v>
      </c>
      <c r="M725" t="s">
        <v>270</v>
      </c>
      <c r="N725" t="s">
        <v>856</v>
      </c>
      <c r="O725" t="s">
        <v>5050</v>
      </c>
      <c r="Q725">
        <v>43802</v>
      </c>
      <c r="R725">
        <v>43803</v>
      </c>
      <c r="S725" s="190"/>
      <c r="T725">
        <v>73565.33</v>
      </c>
      <c r="U725">
        <v>0</v>
      </c>
      <c r="V725">
        <v>36.340000000000003</v>
      </c>
      <c r="W725">
        <v>34.74</v>
      </c>
      <c r="X725">
        <v>34.74</v>
      </c>
      <c r="Y725">
        <v>0</v>
      </c>
      <c r="AA725">
        <v>0</v>
      </c>
      <c r="AB725">
        <v>0</v>
      </c>
      <c r="AC725">
        <v>0</v>
      </c>
      <c r="AF725">
        <v>0</v>
      </c>
      <c r="AG725">
        <v>14597.98</v>
      </c>
      <c r="AH725">
        <v>19.844000000000001</v>
      </c>
      <c r="AI725">
        <v>0</v>
      </c>
      <c r="AK725">
        <v>0</v>
      </c>
      <c r="AQ725" t="s">
        <v>587</v>
      </c>
      <c r="AV725" t="s">
        <v>1891</v>
      </c>
      <c r="BF725" t="s">
        <v>6754</v>
      </c>
      <c r="BG725" s="190">
        <v>43878</v>
      </c>
      <c r="BH725" s="190">
        <v>43878</v>
      </c>
      <c r="BI725" s="190">
        <v>43889</v>
      </c>
      <c r="BJ725" s="190">
        <v>43888</v>
      </c>
      <c r="BK725" t="s">
        <v>871</v>
      </c>
      <c r="BL725" s="190">
        <v>43881</v>
      </c>
      <c r="BM725" s="190">
        <v>43885</v>
      </c>
      <c r="BN725" s="190">
        <v>43885</v>
      </c>
      <c r="BO725" s="190">
        <v>43885</v>
      </c>
      <c r="BU725" t="s">
        <v>490</v>
      </c>
      <c r="BV725" s="190"/>
      <c r="BX725" s="190">
        <v>43902</v>
      </c>
      <c r="BY725" s="190">
        <v>43893</v>
      </c>
      <c r="BZ725" t="s">
        <v>6754</v>
      </c>
      <c r="CA725" s="190">
        <v>43878</v>
      </c>
      <c r="CB725" s="190">
        <v>43878</v>
      </c>
      <c r="CC725" s="190">
        <v>43888</v>
      </c>
      <c r="CD725" s="190">
        <v>43888</v>
      </c>
      <c r="CH725" s="190">
        <v>43896</v>
      </c>
      <c r="CJ725" t="s">
        <v>2269</v>
      </c>
      <c r="CR725" s="190">
        <v>43924</v>
      </c>
      <c r="CS725" s="190"/>
      <c r="CU725" s="190">
        <v>43901</v>
      </c>
      <c r="CW725" s="190">
        <v>43901</v>
      </c>
      <c r="CX725" s="190">
        <v>43888</v>
      </c>
      <c r="CY725" t="s">
        <v>866</v>
      </c>
      <c r="DI725" t="str">
        <f t="shared" si="11"/>
        <v>Y</v>
      </c>
      <c r="DJ725" t="str">
        <f>_xlfn.IFNA(VLOOKUP(C725,'Order Lookup'!A:C,3,FALSE),"Other")</f>
        <v>ORDER</v>
      </c>
    </row>
    <row r="726" spans="1:114" x14ac:dyDescent="0.35">
      <c r="A726" t="s">
        <v>863</v>
      </c>
      <c r="B726">
        <v>1902395409</v>
      </c>
      <c r="C726" t="s">
        <v>855</v>
      </c>
      <c r="D726" t="s">
        <v>6755</v>
      </c>
      <c r="E726" t="s">
        <v>6756</v>
      </c>
      <c r="F726" t="s">
        <v>2221</v>
      </c>
      <c r="G726" s="190">
        <v>43794</v>
      </c>
      <c r="H726" s="190">
        <v>43938</v>
      </c>
      <c r="K726" t="s">
        <v>132</v>
      </c>
      <c r="L726" t="s">
        <v>270</v>
      </c>
      <c r="M726" t="s">
        <v>270</v>
      </c>
      <c r="N726" t="s">
        <v>856</v>
      </c>
      <c r="O726" t="s">
        <v>5050</v>
      </c>
      <c r="Q726" s="190">
        <v>43802</v>
      </c>
      <c r="R726" s="190">
        <v>43803</v>
      </c>
      <c r="T726">
        <v>73565.33</v>
      </c>
      <c r="U726">
        <v>0</v>
      </c>
      <c r="V726">
        <v>36.340000000000003</v>
      </c>
      <c r="W726">
        <v>34.96</v>
      </c>
      <c r="X726">
        <v>34.96</v>
      </c>
      <c r="Y726">
        <v>0</v>
      </c>
      <c r="AA726">
        <v>0</v>
      </c>
      <c r="AB726">
        <v>0</v>
      </c>
      <c r="AC726">
        <v>0</v>
      </c>
      <c r="AD726">
        <v>103726.43</v>
      </c>
      <c r="AE726">
        <v>49393</v>
      </c>
      <c r="AF726">
        <v>0</v>
      </c>
      <c r="AG726">
        <v>-34795.019999999997</v>
      </c>
      <c r="AI726">
        <v>0</v>
      </c>
      <c r="AK726">
        <v>0</v>
      </c>
      <c r="AQ726" t="s">
        <v>587</v>
      </c>
      <c r="AR726" s="190"/>
      <c r="AS726" s="190"/>
      <c r="AT726" s="190"/>
      <c r="AU726" s="190"/>
      <c r="AV726" t="s">
        <v>1891</v>
      </c>
      <c r="AW726" s="190"/>
      <c r="AX726" s="190"/>
      <c r="AY726" s="190"/>
      <c r="AZ726" s="190"/>
      <c r="BB726" s="190"/>
      <c r="BC726" s="190"/>
      <c r="BD726" s="190"/>
      <c r="BE726" s="190"/>
      <c r="BF726" t="s">
        <v>6754</v>
      </c>
      <c r="BG726" s="190">
        <v>43896</v>
      </c>
      <c r="BH726" s="190">
        <v>43889</v>
      </c>
      <c r="BI726" s="190">
        <v>43896</v>
      </c>
      <c r="BJ726" s="190">
        <v>43896</v>
      </c>
      <c r="BK726" t="s">
        <v>871</v>
      </c>
      <c r="BL726" s="190">
        <v>43896</v>
      </c>
      <c r="BM726" s="190">
        <v>43889</v>
      </c>
      <c r="BN726" s="190">
        <v>43893</v>
      </c>
      <c r="BO726" s="190">
        <v>43892</v>
      </c>
      <c r="BU726" t="s">
        <v>490</v>
      </c>
      <c r="BV726" s="190"/>
      <c r="BX726" s="190">
        <v>43916</v>
      </c>
      <c r="BY726" s="190">
        <v>43908</v>
      </c>
      <c r="BZ726" t="s">
        <v>6754</v>
      </c>
      <c r="CA726" s="190">
        <v>43896</v>
      </c>
      <c r="CB726" s="190">
        <v>43889</v>
      </c>
      <c r="CC726" s="190">
        <v>43896</v>
      </c>
      <c r="CD726" s="190">
        <v>43896</v>
      </c>
      <c r="CH726" s="190">
        <v>43913</v>
      </c>
      <c r="CJ726" t="s">
        <v>2269</v>
      </c>
      <c r="CR726" s="190">
        <v>43938</v>
      </c>
      <c r="CT726" t="s">
        <v>6754</v>
      </c>
      <c r="CU726" s="190">
        <v>43915</v>
      </c>
      <c r="CW726" s="190">
        <v>43915</v>
      </c>
      <c r="CX726" s="190">
        <v>43899</v>
      </c>
      <c r="CY726" t="s">
        <v>866</v>
      </c>
      <c r="CZ726" s="190"/>
      <c r="DA726" s="190"/>
      <c r="DB726" s="190"/>
      <c r="DC726" s="190"/>
      <c r="DI726" t="str">
        <f t="shared" si="11"/>
        <v>Y</v>
      </c>
      <c r="DJ726" t="str">
        <f>_xlfn.IFNA(VLOOKUP(C726,'Order Lookup'!A:C,3,FALSE),"Other")</f>
        <v>ORDER</v>
      </c>
    </row>
    <row r="727" spans="1:114" x14ac:dyDescent="0.35">
      <c r="A727" t="s">
        <v>863</v>
      </c>
      <c r="B727">
        <v>1902395404</v>
      </c>
      <c r="C727" t="s">
        <v>855</v>
      </c>
      <c r="D727" t="s">
        <v>6755</v>
      </c>
      <c r="E727" t="s">
        <v>6756</v>
      </c>
      <c r="F727" t="s">
        <v>2221</v>
      </c>
      <c r="G727" s="190">
        <v>43794</v>
      </c>
      <c r="H727" s="190">
        <v>43938</v>
      </c>
      <c r="K727" t="s">
        <v>132</v>
      </c>
      <c r="L727" t="s">
        <v>270</v>
      </c>
      <c r="M727" t="s">
        <v>270</v>
      </c>
      <c r="N727" t="s">
        <v>856</v>
      </c>
      <c r="O727" t="s">
        <v>5050</v>
      </c>
      <c r="Q727" s="190">
        <v>43802</v>
      </c>
      <c r="R727" s="190">
        <v>43803</v>
      </c>
      <c r="T727">
        <v>315656.58</v>
      </c>
      <c r="U727">
        <v>0</v>
      </c>
      <c r="V727">
        <v>103.57</v>
      </c>
      <c r="W727">
        <v>115.42</v>
      </c>
      <c r="X727">
        <v>115.42</v>
      </c>
      <c r="Y727">
        <v>0</v>
      </c>
      <c r="AA727">
        <v>0</v>
      </c>
      <c r="AB727">
        <v>0</v>
      </c>
      <c r="AC727">
        <v>0</v>
      </c>
      <c r="AF727">
        <v>0</v>
      </c>
      <c r="AG727">
        <v>136862.99</v>
      </c>
      <c r="AH727">
        <v>43.357999999999997</v>
      </c>
      <c r="AI727">
        <v>0</v>
      </c>
      <c r="AK727">
        <v>0</v>
      </c>
      <c r="AQ727" t="s">
        <v>587</v>
      </c>
      <c r="AR727" s="190"/>
      <c r="AS727" s="190"/>
      <c r="AT727" s="190"/>
      <c r="AU727" s="190"/>
      <c r="AV727" t="s">
        <v>1891</v>
      </c>
      <c r="AW727" s="190"/>
      <c r="AX727" s="190"/>
      <c r="AY727" s="190"/>
      <c r="BB727" s="190"/>
      <c r="BC727" s="190"/>
      <c r="BD727" s="190"/>
      <c r="BE727" s="190"/>
      <c r="BF727" t="s">
        <v>5701</v>
      </c>
      <c r="BG727" s="190">
        <v>43889</v>
      </c>
      <c r="BH727" s="190">
        <v>43889</v>
      </c>
      <c r="BI727" s="190">
        <v>43896</v>
      </c>
      <c r="BJ727" s="190">
        <v>43894</v>
      </c>
      <c r="BK727" t="s">
        <v>871</v>
      </c>
      <c r="BL727">
        <v>43889</v>
      </c>
      <c r="BM727">
        <v>43889</v>
      </c>
      <c r="BN727">
        <v>43893</v>
      </c>
      <c r="BO727">
        <v>43892</v>
      </c>
      <c r="BP727" t="s">
        <v>6757</v>
      </c>
      <c r="BQ727">
        <v>43889</v>
      </c>
      <c r="BR727">
        <v>43889</v>
      </c>
      <c r="BS727">
        <v>43896</v>
      </c>
      <c r="BT727">
        <v>43894</v>
      </c>
      <c r="BU727" t="s">
        <v>490</v>
      </c>
      <c r="BV727" s="190">
        <v>43916</v>
      </c>
      <c r="BX727" s="190">
        <v>43916</v>
      </c>
      <c r="BY727" s="190">
        <v>43903</v>
      </c>
      <c r="BZ727" t="s">
        <v>6757</v>
      </c>
      <c r="CA727" s="190">
        <v>43889</v>
      </c>
      <c r="CB727" s="190">
        <v>43889</v>
      </c>
      <c r="CC727" s="190">
        <v>43896</v>
      </c>
      <c r="CD727" s="190">
        <v>43894</v>
      </c>
      <c r="CH727" s="190">
        <v>43908</v>
      </c>
      <c r="CJ727" t="s">
        <v>2269</v>
      </c>
      <c r="CR727" s="190">
        <v>43936</v>
      </c>
      <c r="CT727" t="s">
        <v>5701</v>
      </c>
      <c r="CU727" s="190">
        <v>43915</v>
      </c>
      <c r="CW727" s="190">
        <v>43915</v>
      </c>
      <c r="CX727" s="190">
        <v>43894</v>
      </c>
      <c r="CY727" t="s">
        <v>866</v>
      </c>
      <c r="CZ727" s="190"/>
      <c r="DA727" s="190"/>
      <c r="DB727" s="190"/>
      <c r="DC727" s="190"/>
      <c r="DI727" t="str">
        <f t="shared" si="11"/>
        <v>Y</v>
      </c>
      <c r="DJ727" t="str">
        <f>_xlfn.IFNA(VLOOKUP(C727,'Order Lookup'!A:C,3,FALSE),"Other")</f>
        <v>ORDER</v>
      </c>
    </row>
    <row r="728" spans="1:114" x14ac:dyDescent="0.35">
      <c r="A728" t="s">
        <v>863</v>
      </c>
      <c r="B728">
        <v>1902395410</v>
      </c>
      <c r="C728" t="s">
        <v>855</v>
      </c>
      <c r="D728" t="s">
        <v>6755</v>
      </c>
      <c r="E728" t="s">
        <v>6756</v>
      </c>
      <c r="F728" t="s">
        <v>2221</v>
      </c>
      <c r="G728" s="190">
        <v>43794</v>
      </c>
      <c r="H728" s="190">
        <v>43938</v>
      </c>
      <c r="K728" t="s">
        <v>132</v>
      </c>
      <c r="L728" t="s">
        <v>270</v>
      </c>
      <c r="M728" t="s">
        <v>270</v>
      </c>
      <c r="N728" t="s">
        <v>856</v>
      </c>
      <c r="O728" t="s">
        <v>5050</v>
      </c>
      <c r="Q728" s="190">
        <v>43802</v>
      </c>
      <c r="R728" s="190">
        <v>43803</v>
      </c>
      <c r="T728">
        <v>18294.21</v>
      </c>
      <c r="U728">
        <v>0</v>
      </c>
      <c r="V728">
        <v>18.170000000000002</v>
      </c>
      <c r="W728">
        <v>18.760000000000002</v>
      </c>
      <c r="X728">
        <v>18.760000000000002</v>
      </c>
      <c r="Y728">
        <v>0</v>
      </c>
      <c r="AA728">
        <v>0</v>
      </c>
      <c r="AB728">
        <v>0</v>
      </c>
      <c r="AC728">
        <v>0</v>
      </c>
      <c r="AF728">
        <v>0</v>
      </c>
      <c r="AG728">
        <v>-16664.98</v>
      </c>
      <c r="AI728">
        <v>0</v>
      </c>
      <c r="AK728">
        <v>0</v>
      </c>
      <c r="AQ728" t="s">
        <v>587</v>
      </c>
      <c r="AR728" s="190"/>
      <c r="AS728" s="190"/>
      <c r="AT728" s="190"/>
      <c r="AU728" s="190"/>
      <c r="AV728" t="s">
        <v>1891</v>
      </c>
      <c r="AW728" s="190"/>
      <c r="AX728" s="190"/>
      <c r="AY728" s="190"/>
      <c r="AZ728" s="190"/>
      <c r="BB728" s="190"/>
      <c r="BC728" s="190"/>
      <c r="BD728" s="190"/>
      <c r="BE728" s="190"/>
      <c r="BF728" t="s">
        <v>6754</v>
      </c>
      <c r="BG728" s="190">
        <v>43896</v>
      </c>
      <c r="BH728" s="190">
        <v>43889</v>
      </c>
      <c r="BI728" s="190">
        <v>43915</v>
      </c>
      <c r="BJ728" s="190">
        <v>43896</v>
      </c>
      <c r="BK728" t="s">
        <v>871</v>
      </c>
      <c r="BL728">
        <v>43896</v>
      </c>
      <c r="BM728">
        <v>43889</v>
      </c>
      <c r="BN728">
        <v>43915</v>
      </c>
      <c r="BO728">
        <v>43892</v>
      </c>
      <c r="BU728" t="s">
        <v>490</v>
      </c>
      <c r="BV728" s="190">
        <v>43916</v>
      </c>
      <c r="BX728" s="190">
        <v>43916</v>
      </c>
      <c r="BY728" s="190">
        <v>43913</v>
      </c>
      <c r="BZ728" t="s">
        <v>6754</v>
      </c>
      <c r="CA728" s="190">
        <v>43896</v>
      </c>
      <c r="CB728" s="190">
        <v>43889</v>
      </c>
      <c r="CC728" s="190">
        <v>43915</v>
      </c>
      <c r="CD728" s="190">
        <v>43896</v>
      </c>
      <c r="CH728" s="190"/>
      <c r="CJ728" t="s">
        <v>2269</v>
      </c>
      <c r="CR728" s="190">
        <v>43938</v>
      </c>
      <c r="CS728" s="190"/>
      <c r="CT728" t="s">
        <v>6754</v>
      </c>
      <c r="CU728" s="190">
        <v>43915</v>
      </c>
      <c r="CW728" s="190">
        <v>43915</v>
      </c>
      <c r="CX728" s="190">
        <v>43913</v>
      </c>
      <c r="CY728" t="s">
        <v>866</v>
      </c>
      <c r="CZ728" s="190"/>
      <c r="DA728" s="190"/>
      <c r="DB728" s="190"/>
      <c r="DC728" s="190"/>
      <c r="DI728" t="str">
        <f t="shared" si="11"/>
        <v>Y</v>
      </c>
      <c r="DJ728" t="str">
        <f>_xlfn.IFNA(VLOOKUP(C728,'Order Lookup'!A:C,3,FALSE),"Other")</f>
        <v>ORDER</v>
      </c>
    </row>
    <row r="729" spans="1:114" x14ac:dyDescent="0.35">
      <c r="A729" t="s">
        <v>863</v>
      </c>
      <c r="B729">
        <v>1902395405</v>
      </c>
      <c r="C729" t="s">
        <v>855</v>
      </c>
      <c r="D729" t="s">
        <v>6755</v>
      </c>
      <c r="E729" t="s">
        <v>6756</v>
      </c>
      <c r="F729" t="s">
        <v>2221</v>
      </c>
      <c r="G729" s="190">
        <v>43794</v>
      </c>
      <c r="H729" s="190">
        <v>43938</v>
      </c>
      <c r="K729" t="s">
        <v>132</v>
      </c>
      <c r="L729" t="s">
        <v>270</v>
      </c>
      <c r="M729" t="s">
        <v>270</v>
      </c>
      <c r="N729" t="s">
        <v>856</v>
      </c>
      <c r="O729" t="s">
        <v>5050</v>
      </c>
      <c r="Q729" s="190">
        <v>43802</v>
      </c>
      <c r="R729" s="190">
        <v>43803</v>
      </c>
      <c r="T729">
        <v>171862.68</v>
      </c>
      <c r="U729">
        <v>0</v>
      </c>
      <c r="V729">
        <v>59.75</v>
      </c>
      <c r="W729">
        <v>72.3</v>
      </c>
      <c r="X729">
        <v>72.3</v>
      </c>
      <c r="Y729">
        <v>0</v>
      </c>
      <c r="AA729">
        <v>0</v>
      </c>
      <c r="AB729">
        <v>0</v>
      </c>
      <c r="AC729">
        <v>0</v>
      </c>
      <c r="AF729">
        <v>0</v>
      </c>
      <c r="AG729">
        <v>62649.08</v>
      </c>
      <c r="AH729">
        <v>36.453000000000003</v>
      </c>
      <c r="AI729">
        <v>0</v>
      </c>
      <c r="AK729">
        <v>0</v>
      </c>
      <c r="AQ729" t="s">
        <v>587</v>
      </c>
      <c r="AR729" s="190"/>
      <c r="AS729" s="190"/>
      <c r="AT729" s="190"/>
      <c r="AU729" s="190"/>
      <c r="AV729" t="s">
        <v>1891</v>
      </c>
      <c r="AW729" s="190"/>
      <c r="AX729" s="190"/>
      <c r="AY729" s="190"/>
      <c r="BB729" s="190"/>
      <c r="BC729" s="190"/>
      <c r="BD729" s="190"/>
      <c r="BE729" s="190"/>
      <c r="BF729" t="s">
        <v>5701</v>
      </c>
      <c r="BG729" s="190">
        <v>43896</v>
      </c>
      <c r="BH729" s="190">
        <v>43896</v>
      </c>
      <c r="BI729" s="190">
        <v>43915</v>
      </c>
      <c r="BJ729" s="190">
        <v>43910</v>
      </c>
      <c r="BK729" t="s">
        <v>871</v>
      </c>
      <c r="BL729">
        <v>43900</v>
      </c>
      <c r="BM729">
        <v>43899</v>
      </c>
      <c r="BN729">
        <v>43915</v>
      </c>
      <c r="BO729">
        <v>43899</v>
      </c>
      <c r="BU729" t="s">
        <v>490</v>
      </c>
      <c r="BV729" s="190">
        <v>43930</v>
      </c>
      <c r="BX729" s="190">
        <v>43916</v>
      </c>
      <c r="BY729" s="190">
        <v>43913</v>
      </c>
      <c r="BZ729" t="s">
        <v>6757</v>
      </c>
      <c r="CA729" s="190">
        <v>43896</v>
      </c>
      <c r="CB729" s="190">
        <v>43902</v>
      </c>
      <c r="CC729" s="190">
        <v>43910</v>
      </c>
      <c r="CD729" s="190">
        <v>43909</v>
      </c>
      <c r="CH729" s="190">
        <v>43916</v>
      </c>
      <c r="CJ729" t="s">
        <v>2269</v>
      </c>
      <c r="CR729" s="190">
        <v>43936</v>
      </c>
      <c r="CT729" t="s">
        <v>5701</v>
      </c>
      <c r="CU729" s="190">
        <v>43915</v>
      </c>
      <c r="CW729" s="190">
        <v>43915</v>
      </c>
      <c r="CX729" s="190">
        <v>43910</v>
      </c>
      <c r="CY729" t="s">
        <v>866</v>
      </c>
      <c r="CZ729" s="190"/>
      <c r="DA729" s="190"/>
      <c r="DB729" s="190"/>
      <c r="DC729" s="190"/>
      <c r="DI729" t="str">
        <f t="shared" si="11"/>
        <v>Y</v>
      </c>
      <c r="DJ729" t="str">
        <f>_xlfn.IFNA(VLOOKUP(C729,'Order Lookup'!A:C,3,FALSE),"Other")</f>
        <v>ORDER</v>
      </c>
    </row>
    <row r="730" spans="1:114" x14ac:dyDescent="0.35">
      <c r="A730" t="s">
        <v>1039</v>
      </c>
      <c r="B730">
        <v>2000038801</v>
      </c>
      <c r="C730" t="s">
        <v>855</v>
      </c>
      <c r="D730" t="s">
        <v>858</v>
      </c>
      <c r="E730" t="s">
        <v>7319</v>
      </c>
      <c r="F730" t="s">
        <v>2221</v>
      </c>
      <c r="G730" s="190">
        <v>43838</v>
      </c>
      <c r="H730" s="190">
        <v>43922</v>
      </c>
      <c r="J730">
        <v>4500048266</v>
      </c>
      <c r="K730" t="s">
        <v>132</v>
      </c>
      <c r="L730" t="s">
        <v>270</v>
      </c>
      <c r="M730" t="s">
        <v>270</v>
      </c>
      <c r="N730" t="s">
        <v>856</v>
      </c>
      <c r="O730" t="s">
        <v>5050</v>
      </c>
      <c r="Q730">
        <v>43851</v>
      </c>
      <c r="R730">
        <v>43852</v>
      </c>
      <c r="S730" s="190"/>
      <c r="T730">
        <v>132823</v>
      </c>
      <c r="U730">
        <v>0</v>
      </c>
      <c r="V730">
        <v>43.05</v>
      </c>
      <c r="W730">
        <v>46.37</v>
      </c>
      <c r="X730">
        <v>46.37</v>
      </c>
      <c r="Y730">
        <v>225.8</v>
      </c>
      <c r="AA730">
        <v>222.75</v>
      </c>
      <c r="AB730">
        <v>0</v>
      </c>
      <c r="AC730">
        <v>222.75</v>
      </c>
      <c r="AD730">
        <v>52159</v>
      </c>
      <c r="AE730">
        <v>24838</v>
      </c>
      <c r="AF730">
        <v>0</v>
      </c>
      <c r="AG730">
        <v>20502.86</v>
      </c>
      <c r="AH730">
        <v>15.436</v>
      </c>
      <c r="AI730">
        <v>-0.15</v>
      </c>
      <c r="AK730">
        <v>13.74</v>
      </c>
      <c r="AQ730" t="s">
        <v>861</v>
      </c>
      <c r="AR730">
        <v>43874</v>
      </c>
      <c r="AS730">
        <v>43874</v>
      </c>
      <c r="AT730">
        <v>43875</v>
      </c>
      <c r="AU730">
        <v>43875</v>
      </c>
      <c r="AV730" t="s">
        <v>587</v>
      </c>
      <c r="AW730">
        <v>43875</v>
      </c>
      <c r="AX730">
        <v>43875</v>
      </c>
      <c r="AY730">
        <v>43875</v>
      </c>
      <c r="AZ730">
        <v>43875</v>
      </c>
      <c r="BA730" t="s">
        <v>870</v>
      </c>
      <c r="BB730">
        <v>43881</v>
      </c>
      <c r="BC730">
        <v>43881</v>
      </c>
      <c r="BD730">
        <v>43881</v>
      </c>
      <c r="BE730">
        <v>43881</v>
      </c>
      <c r="BF730" t="s">
        <v>5862</v>
      </c>
      <c r="BG730" s="190">
        <v>43885</v>
      </c>
      <c r="BH730" s="190">
        <v>43889</v>
      </c>
      <c r="BI730" s="190">
        <v>43889</v>
      </c>
      <c r="BJ730" s="190">
        <v>43889</v>
      </c>
      <c r="BK730" t="s">
        <v>871</v>
      </c>
      <c r="BL730">
        <v>43892</v>
      </c>
      <c r="BM730">
        <v>43895</v>
      </c>
      <c r="BN730">
        <v>43895</v>
      </c>
      <c r="BU730" t="s">
        <v>490</v>
      </c>
      <c r="BV730">
        <v>43899</v>
      </c>
      <c r="BX730">
        <v>43899</v>
      </c>
      <c r="BY730" s="190">
        <v>43899</v>
      </c>
      <c r="BZ730" t="s">
        <v>5862</v>
      </c>
      <c r="CA730">
        <v>43888</v>
      </c>
      <c r="CB730">
        <v>43888</v>
      </c>
      <c r="CC730">
        <v>43889</v>
      </c>
      <c r="CD730">
        <v>43889</v>
      </c>
      <c r="CH730" s="190">
        <v>43902</v>
      </c>
      <c r="CJ730" t="s">
        <v>587</v>
      </c>
      <c r="CR730" s="190">
        <v>43917</v>
      </c>
      <c r="CS730" s="190"/>
      <c r="CT730" t="s">
        <v>5862</v>
      </c>
      <c r="CU730" s="190">
        <v>43896</v>
      </c>
      <c r="CW730" s="190">
        <v>43896</v>
      </c>
      <c r="CX730" s="190">
        <v>43899</v>
      </c>
      <c r="CY730" t="s">
        <v>876</v>
      </c>
      <c r="CZ730">
        <v>43868</v>
      </c>
      <c r="DA730">
        <v>43868</v>
      </c>
      <c r="DB730">
        <v>43872</v>
      </c>
      <c r="DC730">
        <v>43873</v>
      </c>
      <c r="DI730" t="str">
        <f t="shared" si="11"/>
        <v>N</v>
      </c>
      <c r="DJ730" t="str">
        <f>_xlfn.IFNA(VLOOKUP(C730,'Order Lookup'!A:C,3,FALSE),"Other")</f>
        <v>ORDER</v>
      </c>
    </row>
    <row r="731" spans="1:114" x14ac:dyDescent="0.35">
      <c r="A731" t="s">
        <v>1554</v>
      </c>
      <c r="B731">
        <v>1900232618</v>
      </c>
      <c r="C731" t="s">
        <v>854</v>
      </c>
      <c r="D731" t="s">
        <v>7320</v>
      </c>
      <c r="E731" t="s">
        <v>7321</v>
      </c>
      <c r="F731" t="s">
        <v>2224</v>
      </c>
      <c r="G731" s="190">
        <v>43885</v>
      </c>
      <c r="H731">
        <v>43887</v>
      </c>
      <c r="K731" t="s">
        <v>132</v>
      </c>
      <c r="L731" t="s">
        <v>270</v>
      </c>
      <c r="M731" t="s">
        <v>270</v>
      </c>
      <c r="N731" t="s">
        <v>856</v>
      </c>
      <c r="O731" t="s">
        <v>5050</v>
      </c>
      <c r="S731">
        <v>43892</v>
      </c>
      <c r="T731">
        <v>391.64</v>
      </c>
      <c r="U731">
        <v>391.64</v>
      </c>
      <c r="V731">
        <v>0</v>
      </c>
      <c r="W731">
        <v>0.01</v>
      </c>
      <c r="X731">
        <v>0.01</v>
      </c>
      <c r="Y731">
        <v>0</v>
      </c>
      <c r="AA731">
        <v>0</v>
      </c>
      <c r="AB731">
        <v>0</v>
      </c>
      <c r="AC731">
        <v>0</v>
      </c>
      <c r="AF731">
        <v>0</v>
      </c>
      <c r="AG731">
        <v>152.77000000000001</v>
      </c>
      <c r="AH731">
        <v>39.008000000000003</v>
      </c>
      <c r="AI731">
        <v>258.83</v>
      </c>
      <c r="AJ731">
        <v>66.088999999999999</v>
      </c>
      <c r="AK731">
        <v>0</v>
      </c>
      <c r="AQ731" t="s">
        <v>587</v>
      </c>
      <c r="AV731" t="s">
        <v>1891</v>
      </c>
      <c r="BU731" t="s">
        <v>490</v>
      </c>
      <c r="BV731" s="190">
        <v>43886</v>
      </c>
      <c r="BX731" s="190">
        <v>43886</v>
      </c>
      <c r="BY731" s="190">
        <v>43886</v>
      </c>
      <c r="CH731" s="190">
        <v>43889</v>
      </c>
      <c r="CJ731" t="s">
        <v>1057</v>
      </c>
      <c r="CR731" s="190">
        <v>43887</v>
      </c>
      <c r="CS731" s="190">
        <v>43887</v>
      </c>
      <c r="CT731" t="s">
        <v>1554</v>
      </c>
      <c r="CU731" s="190">
        <v>43886</v>
      </c>
      <c r="CW731" s="190">
        <v>43886</v>
      </c>
      <c r="CX731" s="190">
        <v>43886</v>
      </c>
      <c r="CY731" t="s">
        <v>866</v>
      </c>
      <c r="DI731" t="str">
        <f t="shared" si="11"/>
        <v>Y</v>
      </c>
      <c r="DJ731" t="str">
        <f>_xlfn.IFNA(VLOOKUP(C731,'Order Lookup'!A:C,3,FALSE),"Other")</f>
        <v>ENPARTS</v>
      </c>
    </row>
    <row r="732" spans="1:114" x14ac:dyDescent="0.35">
      <c r="A732" t="s">
        <v>1554</v>
      </c>
      <c r="B732">
        <v>1902474504</v>
      </c>
      <c r="C732" t="s">
        <v>859</v>
      </c>
      <c r="D732" t="s">
        <v>6758</v>
      </c>
      <c r="E732" t="s">
        <v>6759</v>
      </c>
      <c r="F732" t="s">
        <v>2221</v>
      </c>
      <c r="G732" s="190">
        <v>43886</v>
      </c>
      <c r="H732">
        <v>43899</v>
      </c>
      <c r="K732" t="s">
        <v>132</v>
      </c>
      <c r="L732" t="s">
        <v>270</v>
      </c>
      <c r="M732" t="s">
        <v>270</v>
      </c>
      <c r="N732" t="s">
        <v>856</v>
      </c>
      <c r="O732" t="s">
        <v>5050</v>
      </c>
      <c r="P732" t="s">
        <v>2226</v>
      </c>
      <c r="T732">
        <v>336.55</v>
      </c>
      <c r="U732">
        <v>0</v>
      </c>
      <c r="V732">
        <v>0.09</v>
      </c>
      <c r="W732">
        <v>0.09</v>
      </c>
      <c r="X732">
        <v>0.09</v>
      </c>
      <c r="Y732">
        <v>0</v>
      </c>
      <c r="AA732">
        <v>0</v>
      </c>
      <c r="AB732">
        <v>0</v>
      </c>
      <c r="AC732">
        <v>0</v>
      </c>
      <c r="AF732">
        <v>0</v>
      </c>
      <c r="AG732">
        <v>176.29</v>
      </c>
      <c r="AH732">
        <v>52.381999999999998</v>
      </c>
      <c r="AI732">
        <v>-157.93</v>
      </c>
      <c r="AK732">
        <v>0</v>
      </c>
      <c r="AQ732" t="s">
        <v>5916</v>
      </c>
      <c r="AV732" t="s">
        <v>1891</v>
      </c>
      <c r="BF732" t="s">
        <v>5750</v>
      </c>
      <c r="BG732">
        <v>43886</v>
      </c>
      <c r="BH732">
        <v>43886</v>
      </c>
      <c r="BI732">
        <v>43886</v>
      </c>
      <c r="BJ732">
        <v>43886</v>
      </c>
      <c r="BK732" t="s">
        <v>871</v>
      </c>
      <c r="BL732">
        <v>43886</v>
      </c>
      <c r="BM732">
        <v>43886</v>
      </c>
      <c r="BN732">
        <v>43886</v>
      </c>
      <c r="BO732">
        <v>43886</v>
      </c>
      <c r="BU732" t="s">
        <v>490</v>
      </c>
      <c r="BV732" s="190">
        <v>43899</v>
      </c>
      <c r="BX732" s="190">
        <v>43886</v>
      </c>
      <c r="BY732" s="190">
        <v>43886</v>
      </c>
      <c r="CH732" s="190"/>
      <c r="CJ732" t="s">
        <v>1891</v>
      </c>
      <c r="CR732" s="190">
        <v>43899</v>
      </c>
      <c r="CS732" s="190">
        <v>43899</v>
      </c>
      <c r="CT732" t="s">
        <v>5750</v>
      </c>
      <c r="CU732" s="190">
        <v>43886</v>
      </c>
      <c r="CW732" s="190">
        <v>43886</v>
      </c>
      <c r="CX732" s="190">
        <v>43886</v>
      </c>
      <c r="CY732" t="s">
        <v>860</v>
      </c>
      <c r="DI732" t="str">
        <f t="shared" si="11"/>
        <v>Y</v>
      </c>
      <c r="DJ732" t="str">
        <f>_xlfn.IFNA(VLOOKUP(C732,'Order Lookup'!A:C,3,FALSE),"Other")</f>
        <v>Other</v>
      </c>
    </row>
    <row r="733" spans="1:114" x14ac:dyDescent="0.35">
      <c r="A733" t="s">
        <v>1039</v>
      </c>
      <c r="B733">
        <v>1900527507</v>
      </c>
      <c r="C733" t="s">
        <v>854</v>
      </c>
      <c r="D733" t="s">
        <v>864</v>
      </c>
      <c r="E733" t="s">
        <v>7322</v>
      </c>
      <c r="F733" t="s">
        <v>2221</v>
      </c>
      <c r="G733" s="190">
        <v>43886</v>
      </c>
      <c r="H733" s="190">
        <v>43896</v>
      </c>
      <c r="K733" t="s">
        <v>132</v>
      </c>
      <c r="L733" t="s">
        <v>270</v>
      </c>
      <c r="M733" t="s">
        <v>270</v>
      </c>
      <c r="N733" t="s">
        <v>856</v>
      </c>
      <c r="O733" t="s">
        <v>5050</v>
      </c>
      <c r="Q733" s="190"/>
      <c r="R733" s="190"/>
      <c r="T733">
        <v>47150</v>
      </c>
      <c r="U733">
        <v>0</v>
      </c>
      <c r="V733">
        <v>9.01</v>
      </c>
      <c r="W733">
        <v>12.72</v>
      </c>
      <c r="X733">
        <v>12.72</v>
      </c>
      <c r="Y733">
        <v>0</v>
      </c>
      <c r="AA733">
        <v>0</v>
      </c>
      <c r="AB733">
        <v>0</v>
      </c>
      <c r="AC733">
        <v>0</v>
      </c>
      <c r="AF733">
        <v>0</v>
      </c>
      <c r="AG733">
        <v>3590.33</v>
      </c>
      <c r="AH733">
        <v>7.6150000000000002</v>
      </c>
      <c r="AI733">
        <v>2214.73</v>
      </c>
      <c r="AK733">
        <v>0</v>
      </c>
      <c r="AQ733" t="s">
        <v>869</v>
      </c>
      <c r="AV733" t="s">
        <v>1891</v>
      </c>
      <c r="BG733" s="190"/>
      <c r="BH733" s="190"/>
      <c r="BI733" s="190"/>
      <c r="BJ733" s="190"/>
      <c r="BL733" s="190"/>
      <c r="BM733" s="190"/>
      <c r="BN733" s="190"/>
      <c r="BO733" s="190"/>
      <c r="BQ733" s="190"/>
      <c r="BR733" s="190"/>
      <c r="BS733" s="190"/>
      <c r="BT733" s="190"/>
      <c r="BU733" t="s">
        <v>490</v>
      </c>
      <c r="BV733" s="190">
        <v>43886</v>
      </c>
      <c r="BX733" s="190">
        <v>43886</v>
      </c>
      <c r="BY733" s="190">
        <v>43886</v>
      </c>
      <c r="CA733" s="190"/>
      <c r="CB733" s="190"/>
      <c r="CC733" s="190"/>
      <c r="CD733" s="190"/>
      <c r="CH733" s="190">
        <v>43889</v>
      </c>
      <c r="CJ733" t="s">
        <v>2244</v>
      </c>
      <c r="CR733" s="190">
        <v>43900</v>
      </c>
      <c r="CS733">
        <v>43901</v>
      </c>
      <c r="CT733" t="s">
        <v>863</v>
      </c>
      <c r="CU733" s="190">
        <v>43886</v>
      </c>
      <c r="CW733" s="190">
        <v>43886</v>
      </c>
      <c r="CX733" s="190">
        <v>43886</v>
      </c>
      <c r="CY733" t="s">
        <v>5788</v>
      </c>
      <c r="DI733" t="str">
        <f t="shared" si="11"/>
        <v>Y</v>
      </c>
      <c r="DJ733" t="str">
        <f>_xlfn.IFNA(VLOOKUP(C733,'Order Lookup'!A:C,3,FALSE),"Other")</f>
        <v>ENPARTS</v>
      </c>
    </row>
    <row r="734" spans="1:114" x14ac:dyDescent="0.35">
      <c r="A734" t="s">
        <v>1554</v>
      </c>
      <c r="B734">
        <v>1900364022</v>
      </c>
      <c r="C734" t="s">
        <v>859</v>
      </c>
      <c r="D734" t="s">
        <v>892</v>
      </c>
      <c r="E734" t="s">
        <v>7323</v>
      </c>
      <c r="F734" t="s">
        <v>2224</v>
      </c>
      <c r="G734" s="190">
        <v>43887</v>
      </c>
      <c r="H734" s="190">
        <v>43889</v>
      </c>
      <c r="K734" t="s">
        <v>132</v>
      </c>
      <c r="L734" t="s">
        <v>270</v>
      </c>
      <c r="M734" t="s">
        <v>270</v>
      </c>
      <c r="N734" t="s">
        <v>856</v>
      </c>
      <c r="O734" t="s">
        <v>5050</v>
      </c>
      <c r="Q734" s="190"/>
      <c r="R734" s="190"/>
      <c r="S734">
        <v>43903</v>
      </c>
      <c r="T734">
        <v>0</v>
      </c>
      <c r="U734">
        <v>0</v>
      </c>
      <c r="V734">
        <v>0.18</v>
      </c>
      <c r="W734">
        <v>0.18</v>
      </c>
      <c r="X734">
        <v>0.18</v>
      </c>
      <c r="Y734">
        <v>0</v>
      </c>
      <c r="AA734">
        <v>0</v>
      </c>
      <c r="AB734">
        <v>0</v>
      </c>
      <c r="AC734">
        <v>0</v>
      </c>
      <c r="AF734">
        <v>0</v>
      </c>
      <c r="AG734">
        <v>-296.17</v>
      </c>
      <c r="AI734">
        <v>-298.38</v>
      </c>
      <c r="AK734">
        <v>0</v>
      </c>
      <c r="AQ734" t="s">
        <v>861</v>
      </c>
      <c r="AV734" t="s">
        <v>587</v>
      </c>
      <c r="BU734" t="s">
        <v>490</v>
      </c>
      <c r="BV734" s="190">
        <v>43888</v>
      </c>
      <c r="BX734" s="190">
        <v>43888</v>
      </c>
      <c r="BY734" s="190">
        <v>43888</v>
      </c>
      <c r="CH734" s="190"/>
      <c r="CJ734" t="s">
        <v>887</v>
      </c>
      <c r="CR734" s="190">
        <v>43888</v>
      </c>
      <c r="CS734">
        <v>43888</v>
      </c>
      <c r="CT734" t="s">
        <v>1554</v>
      </c>
      <c r="CU734" s="190">
        <v>43887</v>
      </c>
      <c r="CW734" s="190">
        <v>43887</v>
      </c>
      <c r="CX734" s="190">
        <v>43887</v>
      </c>
      <c r="CY734" t="s">
        <v>868</v>
      </c>
      <c r="DI734" t="str">
        <f t="shared" si="11"/>
        <v>Y</v>
      </c>
      <c r="DJ734" t="str">
        <f>_xlfn.IFNA(VLOOKUP(C734,'Order Lookup'!A:C,3,FALSE),"Other")</f>
        <v>Other</v>
      </c>
    </row>
    <row r="735" spans="1:114" x14ac:dyDescent="0.35">
      <c r="A735" t="s">
        <v>863</v>
      </c>
      <c r="B735">
        <v>1901195423</v>
      </c>
      <c r="C735" t="s">
        <v>859</v>
      </c>
      <c r="D735" t="s">
        <v>7324</v>
      </c>
      <c r="E735" t="s">
        <v>7325</v>
      </c>
      <c r="F735" t="s">
        <v>2221</v>
      </c>
      <c r="G735" s="190">
        <v>43896</v>
      </c>
      <c r="H735" s="190">
        <v>43900</v>
      </c>
      <c r="K735" t="s">
        <v>132</v>
      </c>
      <c r="L735" t="s">
        <v>270</v>
      </c>
      <c r="M735" t="s">
        <v>270</v>
      </c>
      <c r="N735" t="s">
        <v>856</v>
      </c>
      <c r="O735" t="s">
        <v>5050</v>
      </c>
      <c r="S735" s="190"/>
      <c r="T735">
        <v>0</v>
      </c>
      <c r="U735">
        <v>0</v>
      </c>
      <c r="V735">
        <v>0.6</v>
      </c>
      <c r="W735">
        <v>0.61</v>
      </c>
      <c r="X735">
        <v>0.61</v>
      </c>
      <c r="Y735">
        <v>0</v>
      </c>
      <c r="AA735">
        <v>0</v>
      </c>
      <c r="AB735">
        <v>0</v>
      </c>
      <c r="AC735">
        <v>0</v>
      </c>
      <c r="AF735">
        <v>0</v>
      </c>
      <c r="AG735">
        <v>-1558.54</v>
      </c>
      <c r="AI735">
        <v>-1519.23</v>
      </c>
      <c r="AK735">
        <v>0</v>
      </c>
      <c r="AQ735" t="s">
        <v>869</v>
      </c>
      <c r="AV735" t="s">
        <v>587</v>
      </c>
      <c r="BF735" t="s">
        <v>870</v>
      </c>
      <c r="BG735">
        <v>43896</v>
      </c>
      <c r="BH735">
        <v>43896</v>
      </c>
      <c r="BI735">
        <v>43896</v>
      </c>
      <c r="BJ735">
        <v>43896</v>
      </c>
      <c r="BK735" t="s">
        <v>870</v>
      </c>
      <c r="BL735">
        <v>43896</v>
      </c>
      <c r="BM735">
        <v>43896</v>
      </c>
      <c r="BN735">
        <v>43896</v>
      </c>
      <c r="BO735">
        <v>43896</v>
      </c>
      <c r="BU735" t="s">
        <v>490</v>
      </c>
      <c r="BV735" s="190">
        <v>43896</v>
      </c>
      <c r="BX735" s="190">
        <v>43896</v>
      </c>
      <c r="BY735" s="190">
        <v>43896</v>
      </c>
      <c r="BZ735" t="s">
        <v>870</v>
      </c>
      <c r="CA735">
        <v>43896</v>
      </c>
      <c r="CB735">
        <v>43896</v>
      </c>
      <c r="CC735">
        <v>43896</v>
      </c>
      <c r="CD735">
        <v>43896</v>
      </c>
      <c r="CH735" s="190">
        <v>43901</v>
      </c>
      <c r="CJ735" t="s">
        <v>956</v>
      </c>
      <c r="CR735" s="190">
        <v>43901</v>
      </c>
      <c r="CS735" s="190">
        <v>43901</v>
      </c>
      <c r="CT735" t="s">
        <v>1554</v>
      </c>
      <c r="CU735" s="190">
        <v>43896</v>
      </c>
      <c r="CW735" s="190">
        <v>43896</v>
      </c>
      <c r="CX735" s="190">
        <v>43896</v>
      </c>
      <c r="CY735" t="s">
        <v>866</v>
      </c>
      <c r="DI735" t="str">
        <f t="shared" si="11"/>
        <v>Y</v>
      </c>
      <c r="DJ735" t="str">
        <f>_xlfn.IFNA(VLOOKUP(C735,'Order Lookup'!A:C,3,FALSE),"Other")</f>
        <v>Other</v>
      </c>
    </row>
    <row r="736" spans="1:114" x14ac:dyDescent="0.35">
      <c r="A736" t="s">
        <v>1554</v>
      </c>
      <c r="B736">
        <v>1900019309</v>
      </c>
      <c r="C736" t="s">
        <v>854</v>
      </c>
      <c r="D736" t="s">
        <v>937</v>
      </c>
      <c r="E736" t="s">
        <v>7326</v>
      </c>
      <c r="F736" t="s">
        <v>2221</v>
      </c>
      <c r="G736" s="190">
        <v>43900</v>
      </c>
      <c r="H736">
        <v>43903</v>
      </c>
      <c r="K736" t="s">
        <v>132</v>
      </c>
      <c r="L736" t="s">
        <v>270</v>
      </c>
      <c r="M736" t="s">
        <v>270</v>
      </c>
      <c r="N736" t="s">
        <v>856</v>
      </c>
      <c r="O736" t="s">
        <v>5050</v>
      </c>
      <c r="T736">
        <v>338.05</v>
      </c>
      <c r="U736">
        <v>338.05</v>
      </c>
      <c r="V736">
        <v>0.01</v>
      </c>
      <c r="W736">
        <v>0</v>
      </c>
      <c r="X736">
        <v>0</v>
      </c>
      <c r="Y736">
        <v>0</v>
      </c>
      <c r="AA736">
        <v>0</v>
      </c>
      <c r="AB736">
        <v>0</v>
      </c>
      <c r="AC736">
        <v>0</v>
      </c>
      <c r="AF736">
        <v>0</v>
      </c>
      <c r="AG736">
        <v>98.5</v>
      </c>
      <c r="AH736">
        <v>29.138000000000002</v>
      </c>
      <c r="AI736">
        <v>115.42</v>
      </c>
      <c r="AJ736">
        <v>34.143000000000001</v>
      </c>
      <c r="AK736">
        <v>0</v>
      </c>
      <c r="AQ736" t="s">
        <v>861</v>
      </c>
      <c r="AV736" t="s">
        <v>1891</v>
      </c>
      <c r="BU736" t="s">
        <v>490</v>
      </c>
      <c r="BV736" s="190">
        <v>43902</v>
      </c>
      <c r="BX736" s="190">
        <v>43901</v>
      </c>
      <c r="BY736" s="190">
        <v>43902</v>
      </c>
      <c r="CH736" s="190">
        <v>43906</v>
      </c>
      <c r="CJ736" t="s">
        <v>2243</v>
      </c>
      <c r="CR736" s="190">
        <v>43908</v>
      </c>
      <c r="CS736" s="190">
        <v>43913</v>
      </c>
      <c r="CT736" t="s">
        <v>7315</v>
      </c>
      <c r="CU736" s="190">
        <v>43901</v>
      </c>
      <c r="CW736" s="190">
        <v>43901</v>
      </c>
      <c r="CX736" s="190">
        <v>43901</v>
      </c>
      <c r="CY736" t="s">
        <v>873</v>
      </c>
      <c r="DI736" t="str">
        <f t="shared" si="11"/>
        <v>Y</v>
      </c>
      <c r="DJ736" t="str">
        <f>_xlfn.IFNA(VLOOKUP(C736,'Order Lookup'!A:C,3,FALSE),"Other")</f>
        <v>ENPARTS</v>
      </c>
    </row>
    <row r="737" spans="1:114" x14ac:dyDescent="0.35">
      <c r="A737" t="s">
        <v>1554</v>
      </c>
      <c r="B737">
        <v>1901736310</v>
      </c>
      <c r="C737" t="s">
        <v>854</v>
      </c>
      <c r="D737" t="s">
        <v>937</v>
      </c>
      <c r="E737" t="s">
        <v>7327</v>
      </c>
      <c r="F737" t="s">
        <v>2221</v>
      </c>
      <c r="G737" s="190">
        <v>43901</v>
      </c>
      <c r="H737" s="190">
        <v>43908</v>
      </c>
      <c r="K737" t="s">
        <v>132</v>
      </c>
      <c r="L737" t="s">
        <v>270</v>
      </c>
      <c r="M737" t="s">
        <v>270</v>
      </c>
      <c r="N737" t="s">
        <v>856</v>
      </c>
      <c r="O737" t="s">
        <v>5050</v>
      </c>
      <c r="T737">
        <v>22671.84</v>
      </c>
      <c r="U737">
        <v>0</v>
      </c>
      <c r="V737">
        <v>7.43</v>
      </c>
      <c r="W737">
        <v>7.62</v>
      </c>
      <c r="X737">
        <v>7.62</v>
      </c>
      <c r="Y737">
        <v>0</v>
      </c>
      <c r="AA737">
        <v>0</v>
      </c>
      <c r="AB737">
        <v>0</v>
      </c>
      <c r="AC737">
        <v>0</v>
      </c>
      <c r="AF737">
        <v>0</v>
      </c>
      <c r="AG737">
        <v>4326.87</v>
      </c>
      <c r="AH737">
        <v>19.085000000000001</v>
      </c>
      <c r="AI737">
        <v>0</v>
      </c>
      <c r="AK737">
        <v>0</v>
      </c>
      <c r="AQ737" t="s">
        <v>587</v>
      </c>
      <c r="AV737" t="s">
        <v>1891</v>
      </c>
      <c r="BU737" t="s">
        <v>490</v>
      </c>
      <c r="BV737" s="190">
        <v>43903</v>
      </c>
      <c r="BX737" s="190">
        <v>43903</v>
      </c>
      <c r="BY737" s="190">
        <v>43903</v>
      </c>
      <c r="CH737" s="190">
        <v>43908</v>
      </c>
      <c r="CJ737" t="s">
        <v>2244</v>
      </c>
      <c r="CR737" s="190">
        <v>43910</v>
      </c>
      <c r="CS737" s="190"/>
      <c r="CT737" t="s">
        <v>1554</v>
      </c>
      <c r="CU737" s="190">
        <v>43902</v>
      </c>
      <c r="CW737" s="190">
        <v>43902</v>
      </c>
      <c r="CX737" s="190">
        <v>43902</v>
      </c>
      <c r="CY737" t="s">
        <v>876</v>
      </c>
      <c r="DI737" t="str">
        <f t="shared" si="11"/>
        <v>Y</v>
      </c>
      <c r="DJ737" t="str">
        <f>_xlfn.IFNA(VLOOKUP(C737,'Order Lookup'!A:C,3,FALSE),"Other")</f>
        <v>ENPARTS</v>
      </c>
    </row>
    <row r="738" spans="1:114" x14ac:dyDescent="0.35">
      <c r="A738" t="s">
        <v>1554</v>
      </c>
      <c r="B738">
        <v>1901733709</v>
      </c>
      <c r="C738" t="s">
        <v>854</v>
      </c>
      <c r="D738" t="s">
        <v>937</v>
      </c>
      <c r="E738" t="s">
        <v>7328</v>
      </c>
      <c r="F738" t="s">
        <v>2221</v>
      </c>
      <c r="G738" s="190">
        <v>43901</v>
      </c>
      <c r="H738">
        <v>43908</v>
      </c>
      <c r="K738" t="s">
        <v>132</v>
      </c>
      <c r="L738" t="s">
        <v>270</v>
      </c>
      <c r="M738" t="s">
        <v>270</v>
      </c>
      <c r="N738" t="s">
        <v>856</v>
      </c>
      <c r="O738" t="s">
        <v>5050</v>
      </c>
      <c r="T738">
        <v>22671.58</v>
      </c>
      <c r="U738">
        <v>0</v>
      </c>
      <c r="V738">
        <v>7.53</v>
      </c>
      <c r="W738">
        <v>7.69</v>
      </c>
      <c r="X738">
        <v>7.69</v>
      </c>
      <c r="Y738">
        <v>0</v>
      </c>
      <c r="AA738">
        <v>0</v>
      </c>
      <c r="AB738">
        <v>0</v>
      </c>
      <c r="AC738">
        <v>0</v>
      </c>
      <c r="AF738">
        <v>0</v>
      </c>
      <c r="AG738">
        <v>3962.93</v>
      </c>
      <c r="AH738">
        <v>17.48</v>
      </c>
      <c r="AI738">
        <v>0</v>
      </c>
      <c r="AK738">
        <v>0</v>
      </c>
      <c r="AQ738" t="s">
        <v>869</v>
      </c>
      <c r="AV738" t="s">
        <v>1891</v>
      </c>
      <c r="BU738" t="s">
        <v>490</v>
      </c>
      <c r="BV738">
        <v>43908</v>
      </c>
      <c r="BX738">
        <v>43908</v>
      </c>
      <c r="BY738">
        <v>43902</v>
      </c>
      <c r="CH738">
        <v>43906</v>
      </c>
      <c r="CJ738" t="s">
        <v>2244</v>
      </c>
      <c r="CR738">
        <v>43951</v>
      </c>
      <c r="CT738" t="s">
        <v>1554</v>
      </c>
      <c r="CU738" s="190">
        <v>43902</v>
      </c>
      <c r="CW738" s="190">
        <v>43902</v>
      </c>
      <c r="CX738" s="190">
        <v>43902</v>
      </c>
      <c r="CY738" t="s">
        <v>5788</v>
      </c>
      <c r="DI738" t="str">
        <f t="shared" si="11"/>
        <v>Y</v>
      </c>
      <c r="DJ738" t="str">
        <f>_xlfn.IFNA(VLOOKUP(C738,'Order Lookup'!A:C,3,FALSE),"Other")</f>
        <v>ENPARTS</v>
      </c>
    </row>
    <row r="739" spans="1:114" x14ac:dyDescent="0.35">
      <c r="A739" t="s">
        <v>1554</v>
      </c>
      <c r="B739">
        <v>1902474505</v>
      </c>
      <c r="C739" t="s">
        <v>859</v>
      </c>
      <c r="D739" t="s">
        <v>6758</v>
      </c>
      <c r="E739" t="s">
        <v>6759</v>
      </c>
      <c r="F739" t="s">
        <v>2221</v>
      </c>
      <c r="G739" s="190">
        <v>43907</v>
      </c>
      <c r="H739" s="190">
        <v>43907</v>
      </c>
      <c r="K739" t="s">
        <v>132</v>
      </c>
      <c r="L739" t="s">
        <v>270</v>
      </c>
      <c r="M739" t="s">
        <v>270</v>
      </c>
      <c r="N739" t="s">
        <v>856</v>
      </c>
      <c r="O739" t="s">
        <v>5050</v>
      </c>
      <c r="P739" t="s">
        <v>2226</v>
      </c>
      <c r="Q739" s="190"/>
      <c r="R739" s="190"/>
      <c r="T739">
        <v>1061.81</v>
      </c>
      <c r="U739">
        <v>0</v>
      </c>
      <c r="V739">
        <v>0.24</v>
      </c>
      <c r="W739">
        <v>0.24</v>
      </c>
      <c r="X739">
        <v>0.24</v>
      </c>
      <c r="Y739">
        <v>0</v>
      </c>
      <c r="AA739">
        <v>0</v>
      </c>
      <c r="AB739">
        <v>0</v>
      </c>
      <c r="AC739">
        <v>0</v>
      </c>
      <c r="AF739">
        <v>0</v>
      </c>
      <c r="AG739">
        <v>556.17999999999995</v>
      </c>
      <c r="AH739">
        <v>52.38</v>
      </c>
      <c r="AI739">
        <v>-505.63</v>
      </c>
      <c r="AK739">
        <v>0</v>
      </c>
      <c r="AQ739" t="s">
        <v>5916</v>
      </c>
      <c r="AV739" t="s">
        <v>1891</v>
      </c>
      <c r="BU739" t="s">
        <v>490</v>
      </c>
      <c r="BV739">
        <v>43907</v>
      </c>
      <c r="BX739" s="190">
        <v>43907</v>
      </c>
      <c r="BY739" s="190">
        <v>43907</v>
      </c>
      <c r="CH739" s="190">
        <v>43910</v>
      </c>
      <c r="CJ739" t="s">
        <v>1891</v>
      </c>
      <c r="CR739" s="190">
        <v>43907</v>
      </c>
      <c r="CS739">
        <v>43913</v>
      </c>
      <c r="CT739" t="s">
        <v>1554</v>
      </c>
      <c r="CU739" s="190">
        <v>43907</v>
      </c>
      <c r="CW739" s="190">
        <v>43907</v>
      </c>
      <c r="CX739" s="190">
        <v>43907</v>
      </c>
      <c r="CY739" t="s">
        <v>860</v>
      </c>
      <c r="DI739" t="str">
        <f t="shared" si="11"/>
        <v>Y</v>
      </c>
      <c r="DJ739" t="str">
        <f>_xlfn.IFNA(VLOOKUP(C739,'Order Lookup'!A:C,3,FALSE),"Other")</f>
        <v>Other</v>
      </c>
    </row>
    <row r="740" spans="1:114" x14ac:dyDescent="0.35">
      <c r="A740" t="s">
        <v>863</v>
      </c>
      <c r="B740">
        <v>1900226127</v>
      </c>
      <c r="C740" t="s">
        <v>859</v>
      </c>
      <c r="D740" t="s">
        <v>7324</v>
      </c>
      <c r="E740" t="s">
        <v>7329</v>
      </c>
      <c r="F740" t="s">
        <v>2221</v>
      </c>
      <c r="G740" s="190">
        <v>43907</v>
      </c>
      <c r="H740" s="190"/>
      <c r="K740" t="s">
        <v>132</v>
      </c>
      <c r="L740" t="s">
        <v>270</v>
      </c>
      <c r="M740" t="s">
        <v>270</v>
      </c>
      <c r="N740" t="s">
        <v>856</v>
      </c>
      <c r="O740" t="s">
        <v>5050</v>
      </c>
      <c r="Q740" s="190"/>
      <c r="R740" s="190"/>
      <c r="T740">
        <v>0</v>
      </c>
      <c r="U740">
        <v>0</v>
      </c>
      <c r="V740">
        <v>0.6</v>
      </c>
      <c r="W740">
        <v>0.62</v>
      </c>
      <c r="X740">
        <v>0.62</v>
      </c>
      <c r="Y740">
        <v>0</v>
      </c>
      <c r="AA740">
        <v>0</v>
      </c>
      <c r="AB740">
        <v>0</v>
      </c>
      <c r="AC740">
        <v>0</v>
      </c>
      <c r="AF740">
        <v>0</v>
      </c>
      <c r="AG740">
        <v>-1565.11</v>
      </c>
      <c r="AI740">
        <v>-1525.36</v>
      </c>
      <c r="AK740">
        <v>0</v>
      </c>
      <c r="AQ740" t="s">
        <v>587</v>
      </c>
      <c r="AR740" s="190"/>
      <c r="AS740" s="190"/>
      <c r="AT740" s="190"/>
      <c r="AU740" s="190"/>
      <c r="AV740" t="s">
        <v>1891</v>
      </c>
      <c r="AW740" s="190"/>
      <c r="AX740" s="190"/>
      <c r="AY740" s="190"/>
      <c r="AZ740" s="190"/>
      <c r="BD740" s="190"/>
      <c r="BE740" s="190"/>
      <c r="BG740" s="190"/>
      <c r="BH740" s="190"/>
      <c r="BI740" s="190"/>
      <c r="BJ740" s="190"/>
      <c r="BL740" s="190"/>
      <c r="BM740" s="190"/>
      <c r="BN740" s="190"/>
      <c r="BO740" s="190"/>
      <c r="BU740" t="s">
        <v>490</v>
      </c>
      <c r="BV740" s="190">
        <v>43908</v>
      </c>
      <c r="BX740" s="190">
        <v>43908</v>
      </c>
      <c r="BY740" s="190">
        <v>43908</v>
      </c>
      <c r="CF740" s="190"/>
      <c r="CG740" s="190"/>
      <c r="CH740" s="190">
        <v>43913</v>
      </c>
      <c r="CI740" s="190"/>
      <c r="CJ740" t="s">
        <v>2269</v>
      </c>
      <c r="CM740" s="190"/>
      <c r="CR740" s="190">
        <v>43913</v>
      </c>
      <c r="CS740">
        <v>43914</v>
      </c>
      <c r="CT740" t="s">
        <v>863</v>
      </c>
      <c r="CU740" s="190">
        <v>43908</v>
      </c>
      <c r="CW740" s="190">
        <v>43908</v>
      </c>
      <c r="CX740" s="190">
        <v>43908</v>
      </c>
      <c r="CY740" t="s">
        <v>866</v>
      </c>
      <c r="CZ740" s="190"/>
      <c r="DA740" s="190"/>
      <c r="DB740" s="190"/>
      <c r="DC740" s="190"/>
      <c r="DI740" t="str">
        <f t="shared" si="11"/>
        <v>Y</v>
      </c>
      <c r="DJ740" t="str">
        <f>_xlfn.IFNA(VLOOKUP(C740,'Order Lookup'!A:C,3,FALSE),"Other")</f>
        <v>Other</v>
      </c>
    </row>
    <row r="741" spans="1:114" x14ac:dyDescent="0.35">
      <c r="A741" t="s">
        <v>1554</v>
      </c>
      <c r="B741">
        <v>1902474506</v>
      </c>
      <c r="C741" t="s">
        <v>859</v>
      </c>
      <c r="D741" t="s">
        <v>6758</v>
      </c>
      <c r="E741" t="s">
        <v>6759</v>
      </c>
      <c r="F741" t="s">
        <v>2221</v>
      </c>
      <c r="G741" s="190">
        <v>43908</v>
      </c>
      <c r="H741" s="190">
        <v>43910</v>
      </c>
      <c r="K741" t="s">
        <v>132</v>
      </c>
      <c r="L741" t="s">
        <v>270</v>
      </c>
      <c r="M741" t="s">
        <v>270</v>
      </c>
      <c r="N741" t="s">
        <v>856</v>
      </c>
      <c r="O741" t="s">
        <v>5050</v>
      </c>
      <c r="P741" t="s">
        <v>2226</v>
      </c>
      <c r="Q741" s="190"/>
      <c r="R741" s="190"/>
      <c r="T741">
        <v>3568.6</v>
      </c>
      <c r="U741">
        <v>0</v>
      </c>
      <c r="V741">
        <v>0.74</v>
      </c>
      <c r="W741">
        <v>0.74</v>
      </c>
      <c r="X741">
        <v>0.74</v>
      </c>
      <c r="Y741">
        <v>0</v>
      </c>
      <c r="AA741">
        <v>0</v>
      </c>
      <c r="AB741">
        <v>0</v>
      </c>
      <c r="AC741">
        <v>0</v>
      </c>
      <c r="AF741">
        <v>0</v>
      </c>
      <c r="AG741">
        <v>1869.27</v>
      </c>
      <c r="AH741">
        <v>52.381</v>
      </c>
      <c r="AI741">
        <v>-1707.86</v>
      </c>
      <c r="AK741">
        <v>0</v>
      </c>
      <c r="AQ741" t="s">
        <v>5916</v>
      </c>
      <c r="AR741" s="190"/>
      <c r="AS741" s="190"/>
      <c r="AT741" s="190"/>
      <c r="AV741" t="s">
        <v>1891</v>
      </c>
      <c r="AW741" s="190"/>
      <c r="AX741" s="190"/>
      <c r="AY741" s="190"/>
      <c r="AZ741" s="190"/>
      <c r="BG741" s="190"/>
      <c r="BH741" s="190"/>
      <c r="BI741" s="190"/>
      <c r="BJ741" s="190"/>
      <c r="BL741" s="190"/>
      <c r="BM741" s="190"/>
      <c r="BN741" s="190"/>
      <c r="BO741" s="190"/>
      <c r="BU741" t="s">
        <v>490</v>
      </c>
      <c r="BV741" s="190">
        <v>43909</v>
      </c>
      <c r="BX741" s="190">
        <v>43909</v>
      </c>
      <c r="BY741" s="190">
        <v>43909</v>
      </c>
      <c r="CA741" s="190"/>
      <c r="CB741" s="190"/>
      <c r="CC741" s="190"/>
      <c r="CD741" s="190"/>
      <c r="CH741" s="190">
        <v>43913</v>
      </c>
      <c r="CJ741" t="s">
        <v>1891</v>
      </c>
      <c r="CR741" s="190">
        <v>43914</v>
      </c>
      <c r="CS741" s="190">
        <v>43914</v>
      </c>
      <c r="CT741" t="s">
        <v>7315</v>
      </c>
      <c r="CU741" s="190">
        <v>43908</v>
      </c>
      <c r="CW741" s="190">
        <v>43908</v>
      </c>
      <c r="CX741" s="190">
        <v>43908</v>
      </c>
      <c r="CY741" t="s">
        <v>860</v>
      </c>
      <c r="CZ741" s="190"/>
      <c r="DA741" s="190"/>
      <c r="DB741" s="190"/>
      <c r="DC741" s="190"/>
      <c r="DI741" t="str">
        <f t="shared" si="11"/>
        <v>Y</v>
      </c>
      <c r="DJ741" t="str">
        <f>_xlfn.IFNA(VLOOKUP(C741,'Order Lookup'!A:C,3,FALSE),"Other")</f>
        <v>Other</v>
      </c>
    </row>
    <row r="742" spans="1:114" x14ac:dyDescent="0.35">
      <c r="A742" t="s">
        <v>863</v>
      </c>
      <c r="B742">
        <v>1900226128</v>
      </c>
      <c r="C742" t="s">
        <v>859</v>
      </c>
      <c r="D742" t="s">
        <v>7324</v>
      </c>
      <c r="E742" t="s">
        <v>7329</v>
      </c>
      <c r="F742" t="s">
        <v>2221</v>
      </c>
      <c r="G742" s="190">
        <v>43910</v>
      </c>
      <c r="H742" s="190">
        <v>43915</v>
      </c>
      <c r="K742" t="s">
        <v>132</v>
      </c>
      <c r="L742" t="s">
        <v>270</v>
      </c>
      <c r="M742" t="s">
        <v>270</v>
      </c>
      <c r="N742" t="s">
        <v>856</v>
      </c>
      <c r="O742" t="s">
        <v>5050</v>
      </c>
      <c r="Q742" s="190"/>
      <c r="R742" s="190"/>
      <c r="T742">
        <v>0</v>
      </c>
      <c r="U742">
        <v>0</v>
      </c>
      <c r="V742">
        <v>0.04</v>
      </c>
      <c r="W742">
        <v>0.04</v>
      </c>
      <c r="X742">
        <v>0.04</v>
      </c>
      <c r="Y742">
        <v>0</v>
      </c>
      <c r="AA742">
        <v>0</v>
      </c>
      <c r="AB742">
        <v>0</v>
      </c>
      <c r="AC742">
        <v>0</v>
      </c>
      <c r="AF742">
        <v>0</v>
      </c>
      <c r="AG742">
        <v>-110.24</v>
      </c>
      <c r="AI742">
        <v>-15.07</v>
      </c>
      <c r="AK742">
        <v>0</v>
      </c>
      <c r="AQ742" t="s">
        <v>587</v>
      </c>
      <c r="AR742" s="190"/>
      <c r="AS742" s="190"/>
      <c r="AT742" s="190"/>
      <c r="AU742" s="190"/>
      <c r="AV742" t="s">
        <v>1891</v>
      </c>
      <c r="AW742" s="190"/>
      <c r="AX742" s="190"/>
      <c r="AY742" s="190"/>
      <c r="AZ742" s="190"/>
      <c r="BB742" s="190"/>
      <c r="BC742" s="190"/>
      <c r="BD742" s="190"/>
      <c r="BG742" s="190"/>
      <c r="BH742" s="190"/>
      <c r="BI742" s="190"/>
      <c r="BJ742" s="190"/>
      <c r="BL742" s="190"/>
      <c r="BM742" s="190"/>
      <c r="BN742" s="190"/>
      <c r="BO742" s="190"/>
      <c r="BU742" t="s">
        <v>490</v>
      </c>
      <c r="BV742" s="190">
        <v>43910</v>
      </c>
      <c r="BX742" s="190">
        <v>43910</v>
      </c>
      <c r="BY742" s="190">
        <v>43910</v>
      </c>
      <c r="CA742" s="190"/>
      <c r="CB742" s="190"/>
      <c r="CC742" s="190"/>
      <c r="CD742" s="190"/>
      <c r="CH742" s="190"/>
      <c r="CJ742" t="s">
        <v>2269</v>
      </c>
      <c r="CR742" s="190">
        <v>43915</v>
      </c>
      <c r="CS742">
        <v>43917</v>
      </c>
      <c r="CT742" t="s">
        <v>863</v>
      </c>
      <c r="CU742" s="190">
        <v>43910</v>
      </c>
      <c r="CW742" s="190">
        <v>43910</v>
      </c>
      <c r="CX742" s="190">
        <v>43910</v>
      </c>
      <c r="CY742" t="s">
        <v>866</v>
      </c>
      <c r="CZ742" s="190"/>
      <c r="DA742" s="190"/>
      <c r="DB742" s="190"/>
      <c r="DC742" s="190"/>
      <c r="DI742" t="str">
        <f t="shared" si="11"/>
        <v>Y</v>
      </c>
      <c r="DJ742" t="str">
        <f>_xlfn.IFNA(VLOOKUP(C742,'Order Lookup'!A:C,3,FALSE),"Other")</f>
        <v>Other</v>
      </c>
    </row>
    <row r="743" spans="1:114" x14ac:dyDescent="0.35">
      <c r="A743" t="s">
        <v>1554</v>
      </c>
      <c r="B743">
        <v>1900019310</v>
      </c>
      <c r="C743" t="s">
        <v>854</v>
      </c>
      <c r="D743" t="s">
        <v>937</v>
      </c>
      <c r="E743" t="s">
        <v>7326</v>
      </c>
      <c r="F743" t="s">
        <v>2221</v>
      </c>
      <c r="G743" s="190">
        <v>43910</v>
      </c>
      <c r="H743" s="190">
        <v>43914</v>
      </c>
      <c r="K743" t="s">
        <v>132</v>
      </c>
      <c r="L743" t="s">
        <v>270</v>
      </c>
      <c r="M743" t="s">
        <v>270</v>
      </c>
      <c r="N743" t="s">
        <v>856</v>
      </c>
      <c r="O743" t="s">
        <v>5050</v>
      </c>
      <c r="T743">
        <v>1101.17</v>
      </c>
      <c r="U743">
        <v>1101.17</v>
      </c>
      <c r="V743">
        <v>0.09</v>
      </c>
      <c r="W743">
        <v>0.08</v>
      </c>
      <c r="X743">
        <v>0.08</v>
      </c>
      <c r="Y743">
        <v>0</v>
      </c>
      <c r="AA743">
        <v>0</v>
      </c>
      <c r="AB743">
        <v>0</v>
      </c>
      <c r="AC743">
        <v>0</v>
      </c>
      <c r="AF743">
        <v>0</v>
      </c>
      <c r="AG743">
        <v>184.47</v>
      </c>
      <c r="AH743">
        <v>16.751999999999999</v>
      </c>
      <c r="AI743">
        <v>193.78</v>
      </c>
      <c r="AJ743">
        <v>17.597999999999999</v>
      </c>
      <c r="AK743">
        <v>0</v>
      </c>
      <c r="AQ743" t="s">
        <v>861</v>
      </c>
      <c r="AV743" t="s">
        <v>1891</v>
      </c>
      <c r="BU743" t="s">
        <v>490</v>
      </c>
      <c r="BV743" s="190">
        <v>43910</v>
      </c>
      <c r="BX743" s="190">
        <v>43910</v>
      </c>
      <c r="BY743" s="190">
        <v>43910</v>
      </c>
      <c r="CH743" s="190">
        <v>43915</v>
      </c>
      <c r="CJ743" t="s">
        <v>2243</v>
      </c>
      <c r="CR743" s="190">
        <v>43917</v>
      </c>
      <c r="CS743">
        <v>43915</v>
      </c>
      <c r="CT743" t="s">
        <v>1554</v>
      </c>
      <c r="CU743" s="190">
        <v>43910</v>
      </c>
      <c r="CW743" s="190">
        <v>43910</v>
      </c>
      <c r="CX743" s="190">
        <v>43910</v>
      </c>
      <c r="CY743" t="s">
        <v>873</v>
      </c>
      <c r="DI743" t="str">
        <f t="shared" si="11"/>
        <v>Y</v>
      </c>
      <c r="DJ743" t="str">
        <f>_xlfn.IFNA(VLOOKUP(C743,'Order Lookup'!A:C,3,FALSE),"Other")</f>
        <v>ENPARTS</v>
      </c>
    </row>
    <row r="744" spans="1:114" x14ac:dyDescent="0.35">
      <c r="A744" t="s">
        <v>1554</v>
      </c>
      <c r="B744">
        <v>1803571012</v>
      </c>
      <c r="C744" t="s">
        <v>855</v>
      </c>
      <c r="D744" t="s">
        <v>7330</v>
      </c>
      <c r="E744" t="s">
        <v>7331</v>
      </c>
      <c r="F744" t="s">
        <v>2221</v>
      </c>
      <c r="G744" s="190">
        <v>43913</v>
      </c>
      <c r="H744" s="190">
        <v>43917</v>
      </c>
      <c r="K744" t="s">
        <v>132</v>
      </c>
      <c r="L744" t="s">
        <v>270</v>
      </c>
      <c r="M744" t="s">
        <v>270</v>
      </c>
      <c r="N744" t="s">
        <v>856</v>
      </c>
      <c r="O744" t="s">
        <v>5050</v>
      </c>
      <c r="Q744" s="190">
        <v>43914</v>
      </c>
      <c r="R744" s="190">
        <v>43914</v>
      </c>
      <c r="S744" s="190"/>
      <c r="T744">
        <v>3470.46</v>
      </c>
      <c r="U744">
        <v>0</v>
      </c>
      <c r="V744">
        <v>0.63</v>
      </c>
      <c r="W744">
        <v>0.24</v>
      </c>
      <c r="X744">
        <v>0.24</v>
      </c>
      <c r="Y744">
        <v>0</v>
      </c>
      <c r="AA744">
        <v>0</v>
      </c>
      <c r="AB744">
        <v>0</v>
      </c>
      <c r="AC744">
        <v>0</v>
      </c>
      <c r="AF744">
        <v>0</v>
      </c>
      <c r="AG744">
        <v>708.09</v>
      </c>
      <c r="AH744">
        <v>20.402999999999999</v>
      </c>
      <c r="AI744">
        <v>0</v>
      </c>
      <c r="AK744">
        <v>0</v>
      </c>
      <c r="AQ744" t="s">
        <v>861</v>
      </c>
      <c r="AV744" t="s">
        <v>587</v>
      </c>
      <c r="BG744" s="190"/>
      <c r="BH744" s="190"/>
      <c r="BI744" s="190"/>
      <c r="BJ744" s="190"/>
      <c r="BU744" t="s">
        <v>490</v>
      </c>
      <c r="BV744" s="190">
        <v>43917</v>
      </c>
      <c r="BX744" s="190">
        <v>43914</v>
      </c>
      <c r="BY744" s="190">
        <v>43915</v>
      </c>
      <c r="CH744" s="190">
        <v>43920</v>
      </c>
      <c r="CJ744" t="s">
        <v>2269</v>
      </c>
      <c r="CR744" s="190">
        <v>43921</v>
      </c>
      <c r="CS744" s="190"/>
      <c r="CT744" t="s">
        <v>1554</v>
      </c>
      <c r="CU744" s="190">
        <v>43914</v>
      </c>
      <c r="CW744" s="190">
        <v>43914</v>
      </c>
      <c r="CX744" s="190">
        <v>43914</v>
      </c>
      <c r="CY744" t="s">
        <v>868</v>
      </c>
      <c r="DI744" t="str">
        <f t="shared" si="11"/>
        <v>Y</v>
      </c>
      <c r="DJ744" t="str">
        <f>_xlfn.IFNA(VLOOKUP(C744,'Order Lookup'!A:C,3,FALSE),"Other")</f>
        <v>ORDER</v>
      </c>
    </row>
    <row r="745" spans="1:114" x14ac:dyDescent="0.35">
      <c r="A745" t="s">
        <v>1554</v>
      </c>
      <c r="B745">
        <v>1902474507</v>
      </c>
      <c r="C745" t="s">
        <v>859</v>
      </c>
      <c r="D745" t="s">
        <v>6758</v>
      </c>
      <c r="E745" t="s">
        <v>6759</v>
      </c>
      <c r="F745" t="s">
        <v>2221</v>
      </c>
      <c r="G745" s="190">
        <v>43915</v>
      </c>
      <c r="H745">
        <v>43916</v>
      </c>
      <c r="K745" t="s">
        <v>132</v>
      </c>
      <c r="L745" t="s">
        <v>270</v>
      </c>
      <c r="M745" t="s">
        <v>270</v>
      </c>
      <c r="N745" t="s">
        <v>856</v>
      </c>
      <c r="O745" t="s">
        <v>5050</v>
      </c>
      <c r="P745" t="s">
        <v>2226</v>
      </c>
      <c r="S745" s="190"/>
      <c r="T745">
        <v>6652.71</v>
      </c>
      <c r="U745">
        <v>0</v>
      </c>
      <c r="V745">
        <v>0.75</v>
      </c>
      <c r="W745">
        <v>0.56000000000000005</v>
      </c>
      <c r="X745">
        <v>0.56000000000000005</v>
      </c>
      <c r="Y745">
        <v>0</v>
      </c>
      <c r="AA745">
        <v>0</v>
      </c>
      <c r="AB745">
        <v>0</v>
      </c>
      <c r="AC745">
        <v>0</v>
      </c>
      <c r="AF745">
        <v>0</v>
      </c>
      <c r="AG745">
        <v>3484.76</v>
      </c>
      <c r="AH745">
        <v>52.381</v>
      </c>
      <c r="AI745">
        <v>-2398.41</v>
      </c>
      <c r="AK745">
        <v>0</v>
      </c>
      <c r="AQ745" t="s">
        <v>5916</v>
      </c>
      <c r="AV745" t="s">
        <v>1891</v>
      </c>
      <c r="BG745" s="190"/>
      <c r="BH745" s="190"/>
      <c r="BI745" s="190"/>
      <c r="BJ745" s="190"/>
      <c r="BU745" t="s">
        <v>490</v>
      </c>
      <c r="BV745" s="190">
        <v>43916</v>
      </c>
      <c r="BX745" s="190">
        <v>43915</v>
      </c>
      <c r="BY745" s="190">
        <v>43916</v>
      </c>
      <c r="CH745">
        <v>43920</v>
      </c>
      <c r="CJ745" t="s">
        <v>1891</v>
      </c>
      <c r="CR745" s="190">
        <v>43921</v>
      </c>
      <c r="CS745" s="190">
        <v>43917</v>
      </c>
      <c r="CT745" t="s">
        <v>1554</v>
      </c>
      <c r="CU745" s="190">
        <v>43915</v>
      </c>
      <c r="CW745" s="190">
        <v>43915</v>
      </c>
      <c r="CX745" s="190">
        <v>43915</v>
      </c>
      <c r="CY745" t="s">
        <v>860</v>
      </c>
      <c r="DI745" t="str">
        <f t="shared" si="11"/>
        <v>Y</v>
      </c>
      <c r="DJ745" t="str">
        <f>_xlfn.IFNA(VLOOKUP(C745,'Order Lookup'!A:C,3,FALSE),"Other")</f>
        <v>Other</v>
      </c>
    </row>
    <row r="746" spans="1:114" x14ac:dyDescent="0.35">
      <c r="A746" t="s">
        <v>863</v>
      </c>
      <c r="B746">
        <v>1900226134</v>
      </c>
      <c r="C746" t="s">
        <v>859</v>
      </c>
      <c r="D746" t="s">
        <v>7324</v>
      </c>
      <c r="E746" t="s">
        <v>7329</v>
      </c>
      <c r="F746" t="s">
        <v>2221</v>
      </c>
      <c r="G746" s="190">
        <v>43917</v>
      </c>
      <c r="H746" s="190">
        <v>43922</v>
      </c>
      <c r="K746" t="s">
        <v>132</v>
      </c>
      <c r="L746" t="s">
        <v>270</v>
      </c>
      <c r="M746" t="s">
        <v>270</v>
      </c>
      <c r="N746" t="s">
        <v>856</v>
      </c>
      <c r="O746" t="s">
        <v>5050</v>
      </c>
      <c r="P746" t="s">
        <v>2226</v>
      </c>
      <c r="T746">
        <v>448.16</v>
      </c>
      <c r="U746">
        <v>0</v>
      </c>
      <c r="V746">
        <v>0.1</v>
      </c>
      <c r="W746">
        <v>0.1</v>
      </c>
      <c r="X746">
        <v>0.1</v>
      </c>
      <c r="Y746">
        <v>0</v>
      </c>
      <c r="AA746">
        <v>0</v>
      </c>
      <c r="AB746">
        <v>0</v>
      </c>
      <c r="AC746">
        <v>0</v>
      </c>
      <c r="AF746">
        <v>0</v>
      </c>
      <c r="AG746">
        <v>234.75</v>
      </c>
      <c r="AH746">
        <v>52.381</v>
      </c>
      <c r="AI746">
        <v>0</v>
      </c>
      <c r="AK746">
        <v>0</v>
      </c>
      <c r="AQ746" t="s">
        <v>587</v>
      </c>
      <c r="AV746" t="s">
        <v>1891</v>
      </c>
      <c r="BG746" s="190"/>
      <c r="BH746" s="190"/>
      <c r="BI746" s="190"/>
      <c r="BJ746" s="190"/>
      <c r="BU746" t="s">
        <v>490</v>
      </c>
      <c r="BV746" s="190">
        <v>43917</v>
      </c>
      <c r="BX746" s="190">
        <v>43917</v>
      </c>
      <c r="BY746" s="190">
        <v>43917</v>
      </c>
      <c r="CH746" s="190">
        <v>43922</v>
      </c>
      <c r="CJ746" t="s">
        <v>2269</v>
      </c>
      <c r="CR746" s="190">
        <v>43922</v>
      </c>
      <c r="CS746" s="190"/>
      <c r="CT746" t="s">
        <v>863</v>
      </c>
      <c r="CU746" s="190">
        <v>43917</v>
      </c>
      <c r="CW746" s="190">
        <v>43917</v>
      </c>
      <c r="CX746" s="190">
        <v>43917</v>
      </c>
      <c r="CY746" t="s">
        <v>866</v>
      </c>
      <c r="DI746" t="str">
        <f t="shared" si="11"/>
        <v>Y</v>
      </c>
      <c r="DJ746" t="str">
        <f>_xlfn.IFNA(VLOOKUP(C746,'Order Lookup'!A:C,3,FALSE),"Other")</f>
        <v>Other</v>
      </c>
    </row>
    <row r="747" spans="1:114" x14ac:dyDescent="0.35">
      <c r="A747" t="s">
        <v>1554</v>
      </c>
      <c r="B747">
        <v>1902474508</v>
      </c>
      <c r="C747" t="s">
        <v>859</v>
      </c>
      <c r="D747" t="s">
        <v>6758</v>
      </c>
      <c r="E747" t="s">
        <v>6759</v>
      </c>
      <c r="F747" t="s">
        <v>2221</v>
      </c>
      <c r="G747" s="190">
        <v>43917</v>
      </c>
      <c r="H747" s="190">
        <v>43920</v>
      </c>
      <c r="K747" t="s">
        <v>132</v>
      </c>
      <c r="L747" t="s">
        <v>270</v>
      </c>
      <c r="M747" t="s">
        <v>270</v>
      </c>
      <c r="N747" t="s">
        <v>856</v>
      </c>
      <c r="O747" t="s">
        <v>5050</v>
      </c>
      <c r="P747" t="s">
        <v>2226</v>
      </c>
      <c r="S747" s="190"/>
      <c r="T747">
        <v>1153.98</v>
      </c>
      <c r="U747">
        <v>0</v>
      </c>
      <c r="V747">
        <v>0.21</v>
      </c>
      <c r="W747">
        <v>0.2</v>
      </c>
      <c r="X747">
        <v>0.2</v>
      </c>
      <c r="Y747">
        <v>0</v>
      </c>
      <c r="AA747">
        <v>0</v>
      </c>
      <c r="AB747">
        <v>0</v>
      </c>
      <c r="AC747">
        <v>0</v>
      </c>
      <c r="AF747">
        <v>0</v>
      </c>
      <c r="AG747">
        <v>604.47</v>
      </c>
      <c r="AH747">
        <v>52.381</v>
      </c>
      <c r="AI747">
        <v>0</v>
      </c>
      <c r="AK747">
        <v>0</v>
      </c>
      <c r="AQ747" t="s">
        <v>5916</v>
      </c>
      <c r="AV747" t="s">
        <v>1891</v>
      </c>
      <c r="BG747" s="190"/>
      <c r="BH747" s="190"/>
      <c r="BI747" s="190"/>
      <c r="BJ747" s="190"/>
      <c r="BU747" t="s">
        <v>490</v>
      </c>
      <c r="BV747" s="190">
        <v>43920</v>
      </c>
      <c r="BX747" s="190">
        <v>43920</v>
      </c>
      <c r="BY747" s="190"/>
      <c r="CH747" s="190">
        <v>43923</v>
      </c>
      <c r="CJ747" t="s">
        <v>1891</v>
      </c>
      <c r="CR747" s="190"/>
      <c r="CS747" s="190"/>
      <c r="CT747" t="s">
        <v>1554</v>
      </c>
      <c r="CU747" s="190">
        <v>43917</v>
      </c>
      <c r="CW747" s="190">
        <v>43917</v>
      </c>
      <c r="CX747" s="190">
        <v>43917</v>
      </c>
      <c r="CY747" t="s">
        <v>860</v>
      </c>
      <c r="DI747" t="str">
        <f t="shared" si="11"/>
        <v>Y</v>
      </c>
      <c r="DJ747" t="str">
        <f>_xlfn.IFNA(VLOOKUP(C747,'Order Lookup'!A:C,3,FALSE),"Other")</f>
        <v>Other</v>
      </c>
    </row>
    <row r="748" spans="1:114" x14ac:dyDescent="0.35">
      <c r="A748" t="s">
        <v>863</v>
      </c>
      <c r="B748">
        <v>1902395425</v>
      </c>
      <c r="C748" t="s">
        <v>859</v>
      </c>
      <c r="D748" t="s">
        <v>6755</v>
      </c>
      <c r="E748" t="s">
        <v>6756</v>
      </c>
      <c r="F748" t="s">
        <v>2221</v>
      </c>
      <c r="G748" s="190">
        <v>43917</v>
      </c>
      <c r="H748" s="190">
        <v>43922</v>
      </c>
      <c r="K748" t="s">
        <v>132</v>
      </c>
      <c r="L748" t="s">
        <v>270</v>
      </c>
      <c r="M748" t="s">
        <v>270</v>
      </c>
      <c r="N748" t="s">
        <v>856</v>
      </c>
      <c r="O748" t="s">
        <v>5050</v>
      </c>
      <c r="P748" t="s">
        <v>2226</v>
      </c>
      <c r="Q748" s="190"/>
      <c r="R748" s="190"/>
      <c r="T748">
        <v>211.7</v>
      </c>
      <c r="U748">
        <v>0</v>
      </c>
      <c r="V748">
        <v>7.0000000000000007E-2</v>
      </c>
      <c r="W748">
        <v>7.0000000000000007E-2</v>
      </c>
      <c r="X748">
        <v>7.0000000000000007E-2</v>
      </c>
      <c r="Y748">
        <v>0</v>
      </c>
      <c r="AA748">
        <v>0</v>
      </c>
      <c r="AB748">
        <v>0</v>
      </c>
      <c r="AC748">
        <v>0</v>
      </c>
      <c r="AF748">
        <v>0</v>
      </c>
      <c r="AG748">
        <v>110.89</v>
      </c>
      <c r="AH748">
        <v>52.381</v>
      </c>
      <c r="AI748">
        <v>0</v>
      </c>
      <c r="AK748">
        <v>0</v>
      </c>
      <c r="AQ748" t="s">
        <v>587</v>
      </c>
      <c r="AV748" t="s">
        <v>1891</v>
      </c>
      <c r="BU748" t="s">
        <v>490</v>
      </c>
      <c r="BV748" s="190">
        <v>43917</v>
      </c>
      <c r="BX748" s="190">
        <v>43917</v>
      </c>
      <c r="BY748">
        <v>43917</v>
      </c>
      <c r="CJ748" t="s">
        <v>2269</v>
      </c>
      <c r="CR748" s="190">
        <v>43938</v>
      </c>
      <c r="CT748" t="s">
        <v>863</v>
      </c>
      <c r="CU748" s="190">
        <v>43917</v>
      </c>
      <c r="CW748" s="190">
        <v>43917</v>
      </c>
      <c r="CX748" s="190">
        <v>43917</v>
      </c>
      <c r="CY748" t="s">
        <v>866</v>
      </c>
      <c r="CZ748" s="190"/>
      <c r="DA748" s="190"/>
      <c r="DB748" s="190"/>
      <c r="DI748" t="str">
        <f t="shared" si="11"/>
        <v>Y</v>
      </c>
      <c r="DJ748" t="str">
        <f>_xlfn.IFNA(VLOOKUP(C748,'Order Lookup'!A:C,3,FALSE),"Other")</f>
        <v>Other</v>
      </c>
    </row>
    <row r="749" spans="1:114" x14ac:dyDescent="0.35">
      <c r="A749" t="s">
        <v>868</v>
      </c>
      <c r="B749">
        <v>2000569902</v>
      </c>
      <c r="C749" t="s">
        <v>854</v>
      </c>
      <c r="D749" t="s">
        <v>990</v>
      </c>
      <c r="E749" t="s">
        <v>7332</v>
      </c>
      <c r="F749" t="s">
        <v>2221</v>
      </c>
      <c r="G749" s="190">
        <v>43913</v>
      </c>
      <c r="J749">
        <v>14454</v>
      </c>
      <c r="M749" t="s">
        <v>270</v>
      </c>
      <c r="N749" t="s">
        <v>856</v>
      </c>
      <c r="S749" s="190"/>
      <c r="T749">
        <v>878.06</v>
      </c>
      <c r="U749">
        <v>0</v>
      </c>
      <c r="V749">
        <v>0.08</v>
      </c>
      <c r="W749">
        <v>0.08</v>
      </c>
      <c r="X749">
        <v>0.08</v>
      </c>
      <c r="Y749">
        <v>0</v>
      </c>
      <c r="AA749">
        <v>0</v>
      </c>
      <c r="AB749">
        <v>0</v>
      </c>
      <c r="AC749">
        <v>0</v>
      </c>
      <c r="AF749">
        <v>0</v>
      </c>
      <c r="AG749">
        <v>698.7</v>
      </c>
      <c r="AH749">
        <v>79.572999999999993</v>
      </c>
      <c r="AI749">
        <v>0</v>
      </c>
      <c r="AK749">
        <v>0</v>
      </c>
      <c r="BU749" t="s">
        <v>490</v>
      </c>
      <c r="BV749" s="190">
        <v>43914</v>
      </c>
      <c r="BX749" s="190">
        <v>43914</v>
      </c>
      <c r="BY749" s="190">
        <v>43914</v>
      </c>
      <c r="CH749" s="190">
        <v>43917</v>
      </c>
      <c r="CR749" s="190"/>
      <c r="CS749" s="190"/>
      <c r="CT749" t="s">
        <v>988</v>
      </c>
      <c r="CU749" s="190">
        <v>43914</v>
      </c>
      <c r="CW749" s="190">
        <v>43914</v>
      </c>
      <c r="CX749" s="190">
        <v>43913</v>
      </c>
      <c r="DI749" t="str">
        <f t="shared" si="11"/>
        <v>Y</v>
      </c>
      <c r="DJ749" t="str">
        <f>_xlfn.IFNA(VLOOKUP(C749,'Order Lookup'!A:C,3,FALSE),"Other")</f>
        <v>ENPARTS</v>
      </c>
    </row>
    <row r="750" spans="1:114" x14ac:dyDescent="0.35">
      <c r="A750" t="s">
        <v>3740</v>
      </c>
      <c r="B750">
        <v>1901977003</v>
      </c>
      <c r="C750" t="s">
        <v>854</v>
      </c>
      <c r="D750" t="s">
        <v>3738</v>
      </c>
      <c r="E750" t="s">
        <v>7333</v>
      </c>
      <c r="F750" t="s">
        <v>2221</v>
      </c>
      <c r="G750" s="190">
        <v>43907</v>
      </c>
      <c r="H750" s="190">
        <v>43922</v>
      </c>
      <c r="K750" t="s">
        <v>2311</v>
      </c>
      <c r="M750" t="s">
        <v>2311</v>
      </c>
      <c r="N750" t="s">
        <v>856</v>
      </c>
      <c r="T750">
        <v>0</v>
      </c>
      <c r="U750">
        <v>0</v>
      </c>
      <c r="V750">
        <v>0</v>
      </c>
      <c r="W750">
        <v>4.57</v>
      </c>
      <c r="X750">
        <v>4.57</v>
      </c>
      <c r="Y750">
        <v>0</v>
      </c>
      <c r="AA750">
        <v>0</v>
      </c>
      <c r="AB750">
        <v>0</v>
      </c>
      <c r="AC750">
        <v>0</v>
      </c>
      <c r="AF750">
        <v>0</v>
      </c>
      <c r="AG750">
        <v>0</v>
      </c>
      <c r="AI750">
        <v>0.02</v>
      </c>
      <c r="AK750">
        <v>0</v>
      </c>
      <c r="BF750" t="s">
        <v>3740</v>
      </c>
      <c r="BG750" s="190"/>
      <c r="BH750" s="190"/>
      <c r="BI750" s="190">
        <v>43908</v>
      </c>
      <c r="BJ750" s="190"/>
      <c r="BU750" t="s">
        <v>490</v>
      </c>
      <c r="BV750">
        <v>43909</v>
      </c>
      <c r="BX750">
        <v>43909</v>
      </c>
      <c r="BY750">
        <v>43909</v>
      </c>
      <c r="CH750">
        <v>43913</v>
      </c>
      <c r="CR750">
        <v>43927</v>
      </c>
      <c r="CT750" t="s">
        <v>3740</v>
      </c>
      <c r="CU750" s="190">
        <v>43908</v>
      </c>
      <c r="CW750" s="190">
        <v>43908</v>
      </c>
      <c r="CX750" s="190">
        <v>43908</v>
      </c>
      <c r="CY750" t="s">
        <v>3740</v>
      </c>
      <c r="DB750">
        <v>43908</v>
      </c>
      <c r="DI750" t="str">
        <f t="shared" si="11"/>
        <v>Y</v>
      </c>
      <c r="DJ750" t="str">
        <f>_xlfn.IFNA(VLOOKUP(C750,'Order Lookup'!A:C,3,FALSE),"Other")</f>
        <v>ENPARTS</v>
      </c>
    </row>
    <row r="751" spans="1:114" x14ac:dyDescent="0.35">
      <c r="A751" t="s">
        <v>818</v>
      </c>
      <c r="B751">
        <v>2000427301</v>
      </c>
      <c r="C751" t="s">
        <v>567</v>
      </c>
      <c r="D751" t="s">
        <v>3717</v>
      </c>
      <c r="E751" t="s">
        <v>7334</v>
      </c>
      <c r="F751" t="s">
        <v>2073</v>
      </c>
      <c r="G751" s="190">
        <v>43889</v>
      </c>
      <c r="H751" s="190">
        <v>43955</v>
      </c>
      <c r="J751" t="s">
        <v>7335</v>
      </c>
      <c r="K751" t="s">
        <v>281</v>
      </c>
      <c r="L751" t="s">
        <v>281</v>
      </c>
      <c r="M751" t="s">
        <v>4</v>
      </c>
      <c r="N751" t="s">
        <v>361</v>
      </c>
      <c r="O751" t="s">
        <v>5048</v>
      </c>
      <c r="Q751" s="190">
        <v>43901</v>
      </c>
      <c r="R751" s="190">
        <v>43902</v>
      </c>
      <c r="T751">
        <v>42431.6</v>
      </c>
      <c r="U751">
        <v>0</v>
      </c>
      <c r="V751">
        <v>18.88</v>
      </c>
      <c r="W751">
        <v>0</v>
      </c>
      <c r="X751">
        <v>0</v>
      </c>
      <c r="Y751">
        <v>20</v>
      </c>
      <c r="Z751">
        <v>20</v>
      </c>
      <c r="AA751">
        <v>19.25</v>
      </c>
      <c r="AB751">
        <v>0.25</v>
      </c>
      <c r="AC751">
        <v>19.5</v>
      </c>
      <c r="AD751">
        <v>1330</v>
      </c>
      <c r="AE751">
        <v>1000</v>
      </c>
      <c r="AF751">
        <v>0</v>
      </c>
      <c r="AG751">
        <v>6177.66</v>
      </c>
      <c r="AH751">
        <v>14.558999999999999</v>
      </c>
      <c r="AI751">
        <v>0</v>
      </c>
      <c r="AK751">
        <v>15</v>
      </c>
      <c r="AQ751" t="s">
        <v>627</v>
      </c>
      <c r="AR751" s="190">
        <v>43903</v>
      </c>
      <c r="AS751" s="190">
        <v>43903</v>
      </c>
      <c r="AT751" s="190">
        <v>43907</v>
      </c>
      <c r="AU751" s="190">
        <v>43907</v>
      </c>
      <c r="AV751" t="s">
        <v>533</v>
      </c>
      <c r="AW751" s="190">
        <v>43907</v>
      </c>
      <c r="AX751" s="190">
        <v>43907</v>
      </c>
      <c r="AY751" s="190">
        <v>43907</v>
      </c>
      <c r="AZ751" s="190">
        <v>43907</v>
      </c>
      <c r="BA751" t="s">
        <v>627</v>
      </c>
      <c r="BB751" s="190">
        <v>43907</v>
      </c>
      <c r="BC751" s="190">
        <v>43907</v>
      </c>
      <c r="BD751" s="190">
        <v>43907</v>
      </c>
      <c r="BE751" s="190">
        <v>43907</v>
      </c>
      <c r="BF751" t="s">
        <v>572</v>
      </c>
      <c r="BG751" s="190">
        <v>43909</v>
      </c>
      <c r="BH751" s="190"/>
      <c r="BI751" s="190">
        <v>43910</v>
      </c>
      <c r="BJ751" s="190">
        <v>43914</v>
      </c>
      <c r="BL751" s="190"/>
      <c r="BM751" s="190"/>
      <c r="BN751" s="190"/>
      <c r="BO751" s="190"/>
      <c r="BP751" t="s">
        <v>744</v>
      </c>
      <c r="BQ751" s="190"/>
      <c r="BR751" s="190"/>
      <c r="BS751" s="190">
        <v>43913</v>
      </c>
      <c r="BT751" s="190"/>
      <c r="BU751" t="s">
        <v>490</v>
      </c>
      <c r="BV751" s="190">
        <v>43928</v>
      </c>
      <c r="BX751" s="190">
        <v>43928</v>
      </c>
      <c r="BZ751" t="s">
        <v>572</v>
      </c>
      <c r="CA751" s="190">
        <v>43914</v>
      </c>
      <c r="CB751" s="190">
        <v>43914</v>
      </c>
      <c r="CC751" s="190">
        <v>43914</v>
      </c>
      <c r="CD751" s="190">
        <v>43914</v>
      </c>
      <c r="CE751" t="s">
        <v>818</v>
      </c>
      <c r="CJ751" t="s">
        <v>556</v>
      </c>
      <c r="CR751" s="190">
        <v>43955</v>
      </c>
      <c r="CT751" t="s">
        <v>572</v>
      </c>
      <c r="CU751" s="190">
        <v>43916</v>
      </c>
      <c r="CW751" s="190">
        <v>43916</v>
      </c>
      <c r="CX751" s="190">
        <v>43914</v>
      </c>
      <c r="CY751" t="s">
        <v>595</v>
      </c>
      <c r="CZ751" s="190">
        <v>43895</v>
      </c>
      <c r="DA751" s="190">
        <v>43895</v>
      </c>
      <c r="DB751" s="190">
        <v>43896</v>
      </c>
      <c r="DC751" s="190">
        <v>43896</v>
      </c>
      <c r="DI751" t="str">
        <f t="shared" si="11"/>
        <v>Y</v>
      </c>
      <c r="DJ751" t="str">
        <f>_xlfn.IFNA(VLOOKUP(C751,'Order Lookup'!A:C,3,FALSE),"Other")</f>
        <v>ORDER</v>
      </c>
    </row>
    <row r="752" spans="1:114" x14ac:dyDescent="0.35">
      <c r="A752" t="s">
        <v>612</v>
      </c>
      <c r="B752">
        <v>1900400709</v>
      </c>
      <c r="C752" t="s">
        <v>495</v>
      </c>
      <c r="D752" t="s">
        <v>1875</v>
      </c>
      <c r="E752" t="s">
        <v>7336</v>
      </c>
      <c r="F752" t="s">
        <v>2224</v>
      </c>
      <c r="G752" s="190">
        <v>43888</v>
      </c>
      <c r="J752" t="s">
        <v>7337</v>
      </c>
      <c r="K752" t="s">
        <v>361</v>
      </c>
      <c r="L752" t="s">
        <v>5071</v>
      </c>
      <c r="M752" t="s">
        <v>70</v>
      </c>
      <c r="N752" t="s">
        <v>361</v>
      </c>
      <c r="O752" t="s">
        <v>71</v>
      </c>
      <c r="S752">
        <v>43904</v>
      </c>
      <c r="T752">
        <v>407.97</v>
      </c>
      <c r="U752">
        <v>407.97</v>
      </c>
      <c r="V752">
        <v>0.1</v>
      </c>
      <c r="W752">
        <v>0.12</v>
      </c>
      <c r="X752">
        <v>0.12</v>
      </c>
      <c r="Y752">
        <v>0</v>
      </c>
      <c r="AA752">
        <v>0</v>
      </c>
      <c r="AB752">
        <v>0</v>
      </c>
      <c r="AC752">
        <v>0</v>
      </c>
      <c r="AF752">
        <v>0</v>
      </c>
      <c r="AG752">
        <v>153.97</v>
      </c>
      <c r="AH752">
        <v>37.741</v>
      </c>
      <c r="AI752">
        <v>52.88</v>
      </c>
      <c r="AJ752">
        <v>12.962</v>
      </c>
      <c r="AK752">
        <v>0</v>
      </c>
      <c r="AQ752" t="s">
        <v>3595</v>
      </c>
      <c r="AV752" t="s">
        <v>1517</v>
      </c>
      <c r="BF752" t="s">
        <v>5906</v>
      </c>
      <c r="BG752">
        <v>43889</v>
      </c>
      <c r="BH752">
        <v>43889</v>
      </c>
      <c r="BI752">
        <v>43889</v>
      </c>
      <c r="BJ752">
        <v>43889</v>
      </c>
      <c r="BK752" t="s">
        <v>660</v>
      </c>
      <c r="BL752">
        <v>43889</v>
      </c>
      <c r="BM752">
        <v>43889</v>
      </c>
      <c r="BN752">
        <v>43889</v>
      </c>
      <c r="BO752">
        <v>43889</v>
      </c>
      <c r="BU752" t="s">
        <v>490</v>
      </c>
      <c r="BV752" s="190">
        <v>43889</v>
      </c>
      <c r="BX752" s="190">
        <v>43889</v>
      </c>
      <c r="BY752" s="190">
        <v>43889</v>
      </c>
      <c r="CH752" s="190">
        <v>43894</v>
      </c>
      <c r="CJ752" t="s">
        <v>1635</v>
      </c>
      <c r="CR752" s="190">
        <v>43899</v>
      </c>
      <c r="CS752">
        <v>43899</v>
      </c>
      <c r="CT752" t="s">
        <v>660</v>
      </c>
      <c r="CU752" s="190">
        <v>43889</v>
      </c>
      <c r="CW752" s="190">
        <v>43889</v>
      </c>
      <c r="CX752" s="190">
        <v>43889</v>
      </c>
      <c r="CY752" t="s">
        <v>732</v>
      </c>
      <c r="DI752" t="str">
        <f t="shared" si="11"/>
        <v>Y</v>
      </c>
      <c r="DJ752" t="str">
        <f>_xlfn.IFNA(VLOOKUP(C752,'Order Lookup'!A:C,3,FALSE),"Other")</f>
        <v>ENPARTS</v>
      </c>
    </row>
    <row r="753" spans="1:114" x14ac:dyDescent="0.35">
      <c r="A753" t="s">
        <v>2299</v>
      </c>
      <c r="B753">
        <v>1902710102</v>
      </c>
      <c r="C753" t="s">
        <v>1179</v>
      </c>
      <c r="D753" t="s">
        <v>7338</v>
      </c>
      <c r="E753" t="s">
        <v>7339</v>
      </c>
      <c r="F753" t="s">
        <v>2221</v>
      </c>
      <c r="G753" s="190">
        <v>43896</v>
      </c>
      <c r="H753" s="190">
        <v>43915</v>
      </c>
      <c r="M753" t="s">
        <v>70</v>
      </c>
      <c r="N753" t="s">
        <v>361</v>
      </c>
      <c r="O753" t="s">
        <v>5099</v>
      </c>
      <c r="Q753" s="190">
        <v>43896</v>
      </c>
      <c r="R753" s="190">
        <v>43899</v>
      </c>
      <c r="T753">
        <v>59253.58</v>
      </c>
      <c r="U753">
        <v>0</v>
      </c>
      <c r="V753">
        <v>19.05</v>
      </c>
      <c r="W753">
        <v>20.03</v>
      </c>
      <c r="X753">
        <v>20.03</v>
      </c>
      <c r="Y753">
        <v>0</v>
      </c>
      <c r="AA753">
        <v>0</v>
      </c>
      <c r="AB753">
        <v>0</v>
      </c>
      <c r="AC753">
        <v>0</v>
      </c>
      <c r="AF753">
        <v>0</v>
      </c>
      <c r="AG753">
        <v>24619.37</v>
      </c>
      <c r="AH753">
        <v>41.548999999999999</v>
      </c>
      <c r="AI753">
        <v>28419.34</v>
      </c>
      <c r="AK753">
        <v>0</v>
      </c>
      <c r="BF753" t="s">
        <v>2300</v>
      </c>
      <c r="BG753">
        <v>43857</v>
      </c>
      <c r="BH753">
        <v>43858</v>
      </c>
      <c r="BI753">
        <v>43895</v>
      </c>
      <c r="BJ753">
        <v>43896</v>
      </c>
      <c r="BK753" t="s">
        <v>2279</v>
      </c>
      <c r="BL753">
        <v>43895</v>
      </c>
      <c r="BM753">
        <v>43896</v>
      </c>
      <c r="BN753">
        <v>43896</v>
      </c>
      <c r="BO753">
        <v>43899</v>
      </c>
      <c r="BU753" t="s">
        <v>490</v>
      </c>
      <c r="BV753" s="190"/>
      <c r="BX753" s="190">
        <v>43902</v>
      </c>
      <c r="BY753" s="190">
        <v>43902</v>
      </c>
      <c r="BZ753" t="s">
        <v>2300</v>
      </c>
      <c r="CA753">
        <v>43889</v>
      </c>
      <c r="CB753">
        <v>43889</v>
      </c>
      <c r="CC753">
        <v>43895</v>
      </c>
      <c r="CD753">
        <v>43900</v>
      </c>
      <c r="CH753" s="190">
        <v>43906</v>
      </c>
      <c r="CR753" s="190">
        <v>43916</v>
      </c>
      <c r="CS753">
        <v>43915</v>
      </c>
      <c r="CT753" t="s">
        <v>2300</v>
      </c>
      <c r="CU753" s="190">
        <v>43901</v>
      </c>
      <c r="CW753" s="190">
        <v>43901</v>
      </c>
      <c r="CX753" s="190">
        <v>43901</v>
      </c>
      <c r="DI753" t="str">
        <f t="shared" si="11"/>
        <v>Y</v>
      </c>
      <c r="DJ753" t="str">
        <f>_xlfn.IFNA(VLOOKUP(C753,'Order Lookup'!A:C,3,FALSE),"Other")</f>
        <v>ORDER</v>
      </c>
    </row>
    <row r="754" spans="1:114" x14ac:dyDescent="0.35">
      <c r="A754" t="s">
        <v>1869</v>
      </c>
      <c r="B754">
        <v>1902707301</v>
      </c>
      <c r="C754" t="s">
        <v>501</v>
      </c>
      <c r="D754" t="s">
        <v>7338</v>
      </c>
      <c r="E754" t="s">
        <v>7340</v>
      </c>
      <c r="F754" t="s">
        <v>2221</v>
      </c>
      <c r="G754" s="190">
        <v>43819</v>
      </c>
      <c r="H754">
        <v>43927</v>
      </c>
      <c r="J754" t="s">
        <v>7341</v>
      </c>
      <c r="K754" t="s">
        <v>361</v>
      </c>
      <c r="L754" t="s">
        <v>338</v>
      </c>
      <c r="M754" t="s">
        <v>204</v>
      </c>
      <c r="N754" t="s">
        <v>361</v>
      </c>
      <c r="O754" t="s">
        <v>5050</v>
      </c>
      <c r="Q754" s="190">
        <v>43844</v>
      </c>
      <c r="R754" s="190">
        <v>43845</v>
      </c>
      <c r="T754">
        <v>147158.04999999999</v>
      </c>
      <c r="U754">
        <v>0</v>
      </c>
      <c r="V754">
        <v>51.04</v>
      </c>
      <c r="W754">
        <v>54.41</v>
      </c>
      <c r="X754">
        <v>54.41</v>
      </c>
      <c r="Y754">
        <v>197</v>
      </c>
      <c r="Z754">
        <v>197</v>
      </c>
      <c r="AA754">
        <v>262.88</v>
      </c>
      <c r="AB754">
        <v>0</v>
      </c>
      <c r="AC754">
        <v>262.88</v>
      </c>
      <c r="AD754">
        <v>34517</v>
      </c>
      <c r="AE754">
        <v>21469</v>
      </c>
      <c r="AF754">
        <v>0</v>
      </c>
      <c r="AG754">
        <v>30764.05</v>
      </c>
      <c r="AH754">
        <v>20.905000000000001</v>
      </c>
      <c r="AI754">
        <v>0</v>
      </c>
      <c r="AK754">
        <v>19.79</v>
      </c>
      <c r="AQ754" t="s">
        <v>7342</v>
      </c>
      <c r="AR754">
        <v>43866</v>
      </c>
      <c r="AS754">
        <v>43866</v>
      </c>
      <c r="AT754">
        <v>43875</v>
      </c>
      <c r="AV754" t="s">
        <v>553</v>
      </c>
      <c r="AW754">
        <v>43878</v>
      </c>
      <c r="AX754">
        <v>43878</v>
      </c>
      <c r="AY754">
        <v>43878</v>
      </c>
      <c r="AZ754">
        <v>43878</v>
      </c>
      <c r="BA754" t="s">
        <v>7342</v>
      </c>
      <c r="BB754">
        <v>43875</v>
      </c>
      <c r="BC754">
        <v>43875</v>
      </c>
      <c r="BD754">
        <v>43875</v>
      </c>
      <c r="BF754" t="s">
        <v>1524</v>
      </c>
      <c r="BG754">
        <v>43882</v>
      </c>
      <c r="BH754">
        <v>43882</v>
      </c>
      <c r="BI754">
        <v>43889</v>
      </c>
      <c r="BJ754">
        <v>43889</v>
      </c>
      <c r="BK754" t="s">
        <v>6677</v>
      </c>
      <c r="BL754">
        <v>43892</v>
      </c>
      <c r="BM754">
        <v>43892</v>
      </c>
      <c r="BN754">
        <v>43894</v>
      </c>
      <c r="BO754">
        <v>43894</v>
      </c>
      <c r="BU754" t="s">
        <v>490</v>
      </c>
      <c r="BV754">
        <v>43899</v>
      </c>
      <c r="BX754" s="190">
        <v>43903</v>
      </c>
      <c r="BY754">
        <v>43903</v>
      </c>
      <c r="BZ754" t="s">
        <v>1524</v>
      </c>
      <c r="CA754">
        <v>43895</v>
      </c>
      <c r="CB754">
        <v>43895</v>
      </c>
      <c r="CC754">
        <v>43895</v>
      </c>
      <c r="CD754">
        <v>43895</v>
      </c>
      <c r="CE754" t="s">
        <v>5697</v>
      </c>
      <c r="CH754">
        <v>43908</v>
      </c>
      <c r="CI754">
        <v>43913</v>
      </c>
      <c r="CJ754" t="s">
        <v>556</v>
      </c>
      <c r="CR754">
        <v>43924</v>
      </c>
      <c r="CT754" t="s">
        <v>1524</v>
      </c>
      <c r="CU754" s="190">
        <v>43902</v>
      </c>
      <c r="CW754" s="190">
        <v>43902</v>
      </c>
      <c r="CX754" s="190">
        <v>43902</v>
      </c>
      <c r="CY754" t="s">
        <v>771</v>
      </c>
      <c r="CZ754">
        <v>43836</v>
      </c>
      <c r="DA754">
        <v>43836</v>
      </c>
      <c r="DB754">
        <v>43845</v>
      </c>
      <c r="DC754">
        <v>43845</v>
      </c>
      <c r="DI754" t="str">
        <f t="shared" si="11"/>
        <v>Y</v>
      </c>
      <c r="DJ754" t="str">
        <f>_xlfn.IFNA(VLOOKUP(C754,'Order Lookup'!A:C,3,FALSE),"Other")</f>
        <v>ORDER</v>
      </c>
    </row>
    <row r="755" spans="1:114" x14ac:dyDescent="0.35">
      <c r="A755" t="s">
        <v>2299</v>
      </c>
      <c r="B755">
        <v>1900550014</v>
      </c>
      <c r="C755" t="s">
        <v>501</v>
      </c>
      <c r="D755" t="s">
        <v>6765</v>
      </c>
      <c r="E755" t="s">
        <v>6766</v>
      </c>
      <c r="F755" t="s">
        <v>2221</v>
      </c>
      <c r="G755" s="190">
        <v>43900</v>
      </c>
      <c r="H755" s="190"/>
      <c r="K755" t="s">
        <v>227</v>
      </c>
      <c r="L755" t="s">
        <v>4</v>
      </c>
      <c r="M755" t="s">
        <v>204</v>
      </c>
      <c r="N755" t="s">
        <v>361</v>
      </c>
      <c r="O755" t="s">
        <v>5050</v>
      </c>
      <c r="Q755" s="190">
        <v>43900</v>
      </c>
      <c r="R755" s="190">
        <v>43900</v>
      </c>
      <c r="T755">
        <v>1</v>
      </c>
      <c r="U755">
        <v>0</v>
      </c>
      <c r="V755">
        <v>0</v>
      </c>
      <c r="W755">
        <v>0.06</v>
      </c>
      <c r="X755">
        <v>0.06</v>
      </c>
      <c r="Y755">
        <v>0</v>
      </c>
      <c r="AA755">
        <v>0</v>
      </c>
      <c r="AB755">
        <v>0</v>
      </c>
      <c r="AC755">
        <v>0</v>
      </c>
      <c r="AF755">
        <v>0</v>
      </c>
      <c r="AG755">
        <v>0</v>
      </c>
      <c r="AI755">
        <v>-318.58999999999997</v>
      </c>
      <c r="AK755">
        <v>0</v>
      </c>
      <c r="AQ755" t="s">
        <v>721</v>
      </c>
      <c r="AR755" s="190"/>
      <c r="AS755" s="190"/>
      <c r="AT755" s="190"/>
      <c r="AU755" s="190"/>
      <c r="AV755" t="s">
        <v>729</v>
      </c>
      <c r="AW755" s="190"/>
      <c r="AX755" s="190"/>
      <c r="AY755" s="190"/>
      <c r="AZ755" s="190"/>
      <c r="BF755" t="s">
        <v>827</v>
      </c>
      <c r="BG755" s="190">
        <v>43900</v>
      </c>
      <c r="BH755" s="190">
        <v>43900</v>
      </c>
      <c r="BI755" s="190">
        <v>43900</v>
      </c>
      <c r="BJ755" s="190">
        <v>43900</v>
      </c>
      <c r="BL755" s="190"/>
      <c r="BM755" s="190"/>
      <c r="BN755" s="190"/>
      <c r="BO755" s="190"/>
      <c r="BU755" t="s">
        <v>490</v>
      </c>
      <c r="BV755" s="190">
        <v>43901</v>
      </c>
      <c r="BX755" s="190">
        <v>43901</v>
      </c>
      <c r="BY755" s="190">
        <v>43901</v>
      </c>
      <c r="CA755" s="190"/>
      <c r="CB755" s="190"/>
      <c r="CC755" s="190"/>
      <c r="CD755" s="190"/>
      <c r="CH755" s="190">
        <v>43906</v>
      </c>
      <c r="CJ755" t="s">
        <v>1085</v>
      </c>
      <c r="CR755" s="190">
        <v>43908</v>
      </c>
      <c r="CS755">
        <v>43909</v>
      </c>
      <c r="CT755" t="s">
        <v>827</v>
      </c>
      <c r="CU755" s="190">
        <v>43901</v>
      </c>
      <c r="CW755" s="190">
        <v>43901</v>
      </c>
      <c r="CX755" s="190">
        <v>43900</v>
      </c>
      <c r="CY755" t="s">
        <v>492</v>
      </c>
      <c r="CZ755" s="190"/>
      <c r="DA755" s="190"/>
      <c r="DB755" s="190"/>
      <c r="DC755" s="190"/>
      <c r="DI755" t="str">
        <f t="shared" si="11"/>
        <v>Y</v>
      </c>
      <c r="DJ755" t="str">
        <f>_xlfn.IFNA(VLOOKUP(C755,'Order Lookup'!A:C,3,FALSE),"Other")</f>
        <v>ORDER</v>
      </c>
    </row>
    <row r="756" spans="1:114" x14ac:dyDescent="0.35">
      <c r="A756" t="s">
        <v>612</v>
      </c>
      <c r="B756">
        <v>1901285307</v>
      </c>
      <c r="C756" t="s">
        <v>529</v>
      </c>
      <c r="D756" t="s">
        <v>825</v>
      </c>
      <c r="E756" t="s">
        <v>7343</v>
      </c>
      <c r="F756" t="s">
        <v>2221</v>
      </c>
      <c r="G756" s="190">
        <v>43910</v>
      </c>
      <c r="H756" s="190">
        <v>43913</v>
      </c>
      <c r="K756" t="s">
        <v>227</v>
      </c>
      <c r="L756" t="s">
        <v>5071</v>
      </c>
      <c r="M756" t="s">
        <v>204</v>
      </c>
      <c r="N756" t="s">
        <v>361</v>
      </c>
      <c r="O756" t="s">
        <v>5050</v>
      </c>
      <c r="P756" t="s">
        <v>2226</v>
      </c>
      <c r="S756" s="190"/>
      <c r="T756">
        <v>1</v>
      </c>
      <c r="U756">
        <v>0</v>
      </c>
      <c r="V756">
        <v>0</v>
      </c>
      <c r="W756">
        <v>0.19</v>
      </c>
      <c r="X756">
        <v>0.19</v>
      </c>
      <c r="Y756">
        <v>0</v>
      </c>
      <c r="AA756">
        <v>0</v>
      </c>
      <c r="AB756">
        <v>0</v>
      </c>
      <c r="AC756">
        <v>0</v>
      </c>
      <c r="AF756">
        <v>0</v>
      </c>
      <c r="AG756">
        <v>1</v>
      </c>
      <c r="AH756">
        <v>100</v>
      </c>
      <c r="AI756">
        <v>0</v>
      </c>
      <c r="AK756">
        <v>0</v>
      </c>
      <c r="AQ756" t="s">
        <v>691</v>
      </c>
      <c r="AV756" t="s">
        <v>838</v>
      </c>
      <c r="BU756" t="s">
        <v>490</v>
      </c>
      <c r="BV756" s="190">
        <v>43913</v>
      </c>
      <c r="BX756" s="190">
        <v>43913</v>
      </c>
      <c r="BY756" s="190">
        <v>43913</v>
      </c>
      <c r="CH756" s="190">
        <v>43916</v>
      </c>
      <c r="CJ756" t="s">
        <v>838</v>
      </c>
      <c r="CR756" s="190">
        <v>43920</v>
      </c>
      <c r="CS756" s="190"/>
      <c r="CT756" t="s">
        <v>6631</v>
      </c>
      <c r="CU756" s="190">
        <v>43911</v>
      </c>
      <c r="CW756" s="190">
        <v>43911</v>
      </c>
      <c r="CX756" s="190">
        <v>43910</v>
      </c>
      <c r="CY756" t="s">
        <v>502</v>
      </c>
      <c r="DI756" t="str">
        <f t="shared" si="11"/>
        <v>Y</v>
      </c>
      <c r="DJ756" t="str">
        <f>_xlfn.IFNA(VLOOKUP(C756,'Order Lookup'!A:C,3,FALSE),"Other")</f>
        <v>Other</v>
      </c>
    </row>
    <row r="757" spans="1:114" x14ac:dyDescent="0.35">
      <c r="A757" t="s">
        <v>2302</v>
      </c>
      <c r="B757">
        <v>1901546601</v>
      </c>
      <c r="C757" t="s">
        <v>501</v>
      </c>
      <c r="D757" t="s">
        <v>833</v>
      </c>
      <c r="E757" t="s">
        <v>7344</v>
      </c>
      <c r="F757" t="s">
        <v>2224</v>
      </c>
      <c r="G757" s="190">
        <v>43663</v>
      </c>
      <c r="H757">
        <v>43910</v>
      </c>
      <c r="J757" t="s">
        <v>7345</v>
      </c>
      <c r="K757" t="s">
        <v>361</v>
      </c>
      <c r="L757" t="s">
        <v>281</v>
      </c>
      <c r="M757" t="s">
        <v>204</v>
      </c>
      <c r="N757" t="s">
        <v>361</v>
      </c>
      <c r="O757" t="s">
        <v>5055</v>
      </c>
      <c r="Q757">
        <v>43866</v>
      </c>
      <c r="R757">
        <v>43866</v>
      </c>
      <c r="S757">
        <v>43918</v>
      </c>
      <c r="T757">
        <v>80672</v>
      </c>
      <c r="U757">
        <v>80672</v>
      </c>
      <c r="V757">
        <v>29.24</v>
      </c>
      <c r="W757">
        <v>30.11</v>
      </c>
      <c r="X757">
        <v>30.11</v>
      </c>
      <c r="Y757">
        <v>69</v>
      </c>
      <c r="AA757">
        <v>86.74</v>
      </c>
      <c r="AB757">
        <v>0</v>
      </c>
      <c r="AC757">
        <v>86.74</v>
      </c>
      <c r="AD757">
        <v>6879</v>
      </c>
      <c r="AE757">
        <v>4228</v>
      </c>
      <c r="AF757">
        <v>7055.6</v>
      </c>
      <c r="AG757">
        <v>13730</v>
      </c>
      <c r="AH757">
        <v>17.02</v>
      </c>
      <c r="AI757">
        <v>16545.28</v>
      </c>
      <c r="AJ757">
        <v>20.509</v>
      </c>
      <c r="AK757">
        <v>0</v>
      </c>
      <c r="AQ757" t="s">
        <v>592</v>
      </c>
      <c r="AR757">
        <v>43868</v>
      </c>
      <c r="AS757">
        <v>43868</v>
      </c>
      <c r="AT757">
        <v>43868</v>
      </c>
      <c r="AU757">
        <v>43868</v>
      </c>
      <c r="AV757" t="s">
        <v>1057</v>
      </c>
      <c r="AW757">
        <v>43871</v>
      </c>
      <c r="AX757">
        <v>43871</v>
      </c>
      <c r="AY757">
        <v>43718</v>
      </c>
      <c r="AZ757">
        <v>43718</v>
      </c>
      <c r="BA757" t="s">
        <v>592</v>
      </c>
      <c r="BB757">
        <v>43872</v>
      </c>
      <c r="BC757">
        <v>43872</v>
      </c>
      <c r="BD757">
        <v>43868</v>
      </c>
      <c r="BE757">
        <v>43868</v>
      </c>
      <c r="BF757" t="s">
        <v>1617</v>
      </c>
      <c r="BG757">
        <v>43871</v>
      </c>
      <c r="BH757">
        <v>43871</v>
      </c>
      <c r="BI757">
        <v>43875</v>
      </c>
      <c r="BJ757">
        <v>43875</v>
      </c>
      <c r="BK757" t="s">
        <v>5304</v>
      </c>
      <c r="BL757">
        <v>43879</v>
      </c>
      <c r="BM757">
        <v>43879</v>
      </c>
      <c r="BN757">
        <v>43881</v>
      </c>
      <c r="BO757">
        <v>43881</v>
      </c>
      <c r="BU757" t="s">
        <v>490</v>
      </c>
      <c r="BV757">
        <v>43889</v>
      </c>
      <c r="BX757">
        <v>43889</v>
      </c>
      <c r="BY757">
        <v>43888</v>
      </c>
      <c r="BZ757" t="s">
        <v>1617</v>
      </c>
      <c r="CA757">
        <v>43881</v>
      </c>
      <c r="CB757">
        <v>43881</v>
      </c>
      <c r="CC757">
        <v>43881</v>
      </c>
      <c r="CD757">
        <v>43881</v>
      </c>
      <c r="CE757" t="s">
        <v>2302</v>
      </c>
      <c r="CH757">
        <v>43892</v>
      </c>
      <c r="CJ757" t="s">
        <v>1057</v>
      </c>
      <c r="CM757">
        <v>43718</v>
      </c>
      <c r="CR757">
        <v>43914</v>
      </c>
      <c r="CS757">
        <v>43914</v>
      </c>
      <c r="CT757" t="s">
        <v>1617</v>
      </c>
      <c r="CU757" s="190">
        <v>43888</v>
      </c>
      <c r="CW757" s="190">
        <v>43888</v>
      </c>
      <c r="CX757" s="190">
        <v>43888</v>
      </c>
      <c r="CY757" t="s">
        <v>2303</v>
      </c>
      <c r="CZ757">
        <v>43684</v>
      </c>
      <c r="DA757">
        <v>43684</v>
      </c>
      <c r="DB757">
        <v>43686</v>
      </c>
      <c r="DC757">
        <v>43686</v>
      </c>
      <c r="DI757" t="str">
        <f t="shared" si="11"/>
        <v>Y</v>
      </c>
      <c r="DJ757" t="str">
        <f>_xlfn.IFNA(VLOOKUP(C757,'Order Lookup'!A:C,3,FALSE),"Other")</f>
        <v>ORDER</v>
      </c>
    </row>
    <row r="758" spans="1:114" x14ac:dyDescent="0.35">
      <c r="A758" t="s">
        <v>2027</v>
      </c>
      <c r="B758">
        <v>1702497925</v>
      </c>
      <c r="C758" t="s">
        <v>855</v>
      </c>
      <c r="D758" t="s">
        <v>4558</v>
      </c>
      <c r="E758" t="s">
        <v>7346</v>
      </c>
      <c r="F758" t="s">
        <v>2221</v>
      </c>
      <c r="G758" s="190">
        <v>43867</v>
      </c>
      <c r="H758">
        <v>43949</v>
      </c>
      <c r="J758" t="s">
        <v>7347</v>
      </c>
      <c r="K758" t="s">
        <v>361</v>
      </c>
      <c r="L758" t="s">
        <v>361</v>
      </c>
      <c r="M758" t="s">
        <v>204</v>
      </c>
      <c r="N758" t="s">
        <v>361</v>
      </c>
      <c r="O758" t="s">
        <v>5055</v>
      </c>
      <c r="Q758">
        <v>43889</v>
      </c>
      <c r="R758">
        <v>43892</v>
      </c>
      <c r="S758" s="190"/>
      <c r="T758">
        <v>17807.54</v>
      </c>
      <c r="U758">
        <v>0</v>
      </c>
      <c r="V758">
        <v>9.17</v>
      </c>
      <c r="W758">
        <v>9.36</v>
      </c>
      <c r="X758">
        <v>9.36</v>
      </c>
      <c r="Y758">
        <v>0</v>
      </c>
      <c r="AA758">
        <v>0</v>
      </c>
      <c r="AB758">
        <v>0</v>
      </c>
      <c r="AC758">
        <v>0</v>
      </c>
      <c r="AF758">
        <v>0</v>
      </c>
      <c r="AG758">
        <v>2665.54</v>
      </c>
      <c r="AH758">
        <v>14.968999999999999</v>
      </c>
      <c r="AI758">
        <v>0</v>
      </c>
      <c r="AK758">
        <v>0</v>
      </c>
      <c r="AQ758" t="s">
        <v>1057</v>
      </c>
      <c r="AV758" t="s">
        <v>1057</v>
      </c>
      <c r="BU758" t="s">
        <v>490</v>
      </c>
      <c r="BV758" s="190">
        <v>43894</v>
      </c>
      <c r="BX758" s="190">
        <v>43894</v>
      </c>
      <c r="BY758" s="190">
        <v>43894</v>
      </c>
      <c r="CH758">
        <v>43899</v>
      </c>
      <c r="CR758" s="190">
        <v>43949</v>
      </c>
      <c r="CS758" s="190"/>
      <c r="CT758" t="s">
        <v>6631</v>
      </c>
      <c r="CU758" s="190">
        <v>43893</v>
      </c>
      <c r="CW758" s="190">
        <v>43893</v>
      </c>
      <c r="CX758" s="190">
        <v>43894</v>
      </c>
      <c r="CY758" t="s">
        <v>1072</v>
      </c>
      <c r="DI758" t="str">
        <f t="shared" si="11"/>
        <v>N</v>
      </c>
      <c r="DJ758" t="str">
        <f>_xlfn.IFNA(VLOOKUP(C758,'Order Lookup'!A:C,3,FALSE),"Other")</f>
        <v>ORDER</v>
      </c>
    </row>
    <row r="759" spans="1:114" x14ac:dyDescent="0.35">
      <c r="A759" t="s">
        <v>2027</v>
      </c>
      <c r="B759">
        <v>1702497928</v>
      </c>
      <c r="C759" t="s">
        <v>855</v>
      </c>
      <c r="D759" t="s">
        <v>4558</v>
      </c>
      <c r="E759" t="s">
        <v>7346</v>
      </c>
      <c r="F759" t="s">
        <v>2221</v>
      </c>
      <c r="G759" s="190">
        <v>43894</v>
      </c>
      <c r="H759">
        <v>43950</v>
      </c>
      <c r="J759" t="s">
        <v>7347</v>
      </c>
      <c r="K759" t="s">
        <v>361</v>
      </c>
      <c r="L759" t="s">
        <v>361</v>
      </c>
      <c r="M759" t="s">
        <v>204</v>
      </c>
      <c r="N759" t="s">
        <v>361</v>
      </c>
      <c r="O759" t="s">
        <v>5055</v>
      </c>
      <c r="Q759">
        <v>43896</v>
      </c>
      <c r="R759">
        <v>43896</v>
      </c>
      <c r="S759" s="190"/>
      <c r="T759">
        <v>1</v>
      </c>
      <c r="U759">
        <v>0</v>
      </c>
      <c r="V759">
        <v>0</v>
      </c>
      <c r="W759">
        <v>0.8</v>
      </c>
      <c r="X759">
        <v>0.8</v>
      </c>
      <c r="Y759">
        <v>0</v>
      </c>
      <c r="AA759">
        <v>0</v>
      </c>
      <c r="AB759">
        <v>0</v>
      </c>
      <c r="AC759">
        <v>0</v>
      </c>
      <c r="AF759">
        <v>0</v>
      </c>
      <c r="AG759">
        <v>1</v>
      </c>
      <c r="AH759">
        <v>100</v>
      </c>
      <c r="AI759">
        <v>0</v>
      </c>
      <c r="AK759">
        <v>0</v>
      </c>
      <c r="AQ759" t="s">
        <v>1057</v>
      </c>
      <c r="AV759" t="s">
        <v>1057</v>
      </c>
      <c r="BF759" t="s">
        <v>628</v>
      </c>
      <c r="BI759">
        <v>43896</v>
      </c>
      <c r="BK759" t="s">
        <v>628</v>
      </c>
      <c r="BN759">
        <v>43896</v>
      </c>
      <c r="BU759" t="s">
        <v>490</v>
      </c>
      <c r="BV759" s="190">
        <v>43896</v>
      </c>
      <c r="BX759" s="190">
        <v>43896</v>
      </c>
      <c r="BY759" s="190">
        <v>43896</v>
      </c>
      <c r="CH759">
        <v>43901</v>
      </c>
      <c r="CR759" s="190">
        <v>43950</v>
      </c>
      <c r="CS759" s="190"/>
      <c r="CT759" t="s">
        <v>865</v>
      </c>
      <c r="CU759" s="190">
        <v>43896</v>
      </c>
      <c r="CW759" s="190">
        <v>43896</v>
      </c>
      <c r="CX759" s="190">
        <v>43896</v>
      </c>
      <c r="CY759" t="s">
        <v>1072</v>
      </c>
      <c r="DI759" t="str">
        <f t="shared" si="11"/>
        <v>Y</v>
      </c>
      <c r="DJ759" t="str">
        <f>_xlfn.IFNA(VLOOKUP(C759,'Order Lookup'!A:C,3,FALSE),"Other")</f>
        <v>ORDER</v>
      </c>
    </row>
    <row r="760" spans="1:114" x14ac:dyDescent="0.35">
      <c r="A760" t="s">
        <v>818</v>
      </c>
      <c r="B760">
        <v>1900872011</v>
      </c>
      <c r="C760" t="s">
        <v>495</v>
      </c>
      <c r="D760" t="s">
        <v>7348</v>
      </c>
      <c r="E760" t="s">
        <v>7349</v>
      </c>
      <c r="F760" t="s">
        <v>2221</v>
      </c>
      <c r="G760" s="190">
        <v>43893</v>
      </c>
      <c r="H760" s="190"/>
      <c r="K760" t="s">
        <v>63</v>
      </c>
      <c r="L760" t="s">
        <v>4</v>
      </c>
      <c r="M760" t="s">
        <v>204</v>
      </c>
      <c r="N760" t="s">
        <v>361</v>
      </c>
      <c r="O760" t="s">
        <v>5388</v>
      </c>
      <c r="T760">
        <v>1</v>
      </c>
      <c r="U760">
        <v>0</v>
      </c>
      <c r="V760">
        <v>0</v>
      </c>
      <c r="W760">
        <v>0.09</v>
      </c>
      <c r="X760">
        <v>0.09</v>
      </c>
      <c r="Y760">
        <v>0</v>
      </c>
      <c r="AA760">
        <v>0</v>
      </c>
      <c r="AB760">
        <v>0</v>
      </c>
      <c r="AC760">
        <v>0</v>
      </c>
      <c r="AF760">
        <v>0</v>
      </c>
      <c r="AG760">
        <v>1</v>
      </c>
      <c r="AH760">
        <v>100</v>
      </c>
      <c r="AI760">
        <v>-183.17</v>
      </c>
      <c r="AK760">
        <v>0</v>
      </c>
      <c r="AQ760" t="s">
        <v>729</v>
      </c>
      <c r="AV760" t="s">
        <v>1517</v>
      </c>
      <c r="BF760" t="s">
        <v>2262</v>
      </c>
      <c r="BK760" t="s">
        <v>2057</v>
      </c>
      <c r="BU760" t="s">
        <v>490</v>
      </c>
      <c r="BV760" s="190"/>
      <c r="BX760" s="190">
        <v>43894</v>
      </c>
      <c r="BY760" s="190">
        <v>43894</v>
      </c>
      <c r="CH760" s="190">
        <v>43899</v>
      </c>
      <c r="CJ760" t="s">
        <v>1517</v>
      </c>
      <c r="CR760" s="190">
        <v>43903</v>
      </c>
      <c r="CS760">
        <v>43903</v>
      </c>
      <c r="CT760" t="s">
        <v>6631</v>
      </c>
      <c r="CU760" s="190">
        <v>43895</v>
      </c>
      <c r="CW760" s="190">
        <v>43895</v>
      </c>
      <c r="CX760" s="190">
        <v>43894</v>
      </c>
      <c r="CY760" t="s">
        <v>738</v>
      </c>
      <c r="DI760" t="str">
        <f t="shared" si="11"/>
        <v>Y</v>
      </c>
      <c r="DJ760" t="str">
        <f>_xlfn.IFNA(VLOOKUP(C760,'Order Lookup'!A:C,3,FALSE),"Other")</f>
        <v>ENPARTS</v>
      </c>
    </row>
    <row r="761" spans="1:114" x14ac:dyDescent="0.35">
      <c r="A761" t="s">
        <v>2027</v>
      </c>
      <c r="B761">
        <v>1702497902</v>
      </c>
      <c r="C761" t="s">
        <v>855</v>
      </c>
      <c r="D761" t="s">
        <v>4558</v>
      </c>
      <c r="E761" t="s">
        <v>7346</v>
      </c>
      <c r="F761" t="s">
        <v>2221</v>
      </c>
      <c r="G761" s="190">
        <v>43033</v>
      </c>
      <c r="H761">
        <v>43917</v>
      </c>
      <c r="J761" t="s">
        <v>7347</v>
      </c>
      <c r="K761" t="s">
        <v>361</v>
      </c>
      <c r="L761" t="s">
        <v>361</v>
      </c>
      <c r="M761" t="s">
        <v>204</v>
      </c>
      <c r="N761" t="s">
        <v>361</v>
      </c>
      <c r="O761" t="s">
        <v>5747</v>
      </c>
      <c r="Q761">
        <v>43789</v>
      </c>
      <c r="R761">
        <v>43789</v>
      </c>
      <c r="T761">
        <v>1254351.8</v>
      </c>
      <c r="U761">
        <v>0</v>
      </c>
      <c r="V761">
        <v>658.23</v>
      </c>
      <c r="W761">
        <v>119.96</v>
      </c>
      <c r="X761">
        <v>119.96</v>
      </c>
      <c r="Y761">
        <v>1333.3</v>
      </c>
      <c r="AA761">
        <v>1064.6600000000001</v>
      </c>
      <c r="AB761">
        <v>0</v>
      </c>
      <c r="AC761">
        <v>1064.6600000000001</v>
      </c>
      <c r="AD761">
        <v>494447.8</v>
      </c>
      <c r="AE761">
        <v>86237.05</v>
      </c>
      <c r="AF761">
        <v>0</v>
      </c>
      <c r="AG761">
        <v>205485.86</v>
      </c>
      <c r="AH761">
        <v>16.382000000000001</v>
      </c>
      <c r="AI761">
        <v>316040.15000000002</v>
      </c>
      <c r="AK761">
        <v>18.7</v>
      </c>
      <c r="AQ761" t="s">
        <v>1057</v>
      </c>
      <c r="AR761">
        <v>43573</v>
      </c>
      <c r="AS761">
        <v>43573</v>
      </c>
      <c r="AT761">
        <v>43614</v>
      </c>
      <c r="AV761" t="s">
        <v>1543</v>
      </c>
      <c r="AW761">
        <v>43615</v>
      </c>
      <c r="AX761">
        <v>43615</v>
      </c>
      <c r="AY761">
        <v>43621</v>
      </c>
      <c r="BF761" t="s">
        <v>628</v>
      </c>
      <c r="BG761" s="190">
        <v>43756</v>
      </c>
      <c r="BH761" s="190">
        <v>43756</v>
      </c>
      <c r="BI761" s="190">
        <v>43812</v>
      </c>
      <c r="BJ761" s="190">
        <v>43812</v>
      </c>
      <c r="BK761" t="s">
        <v>628</v>
      </c>
      <c r="BL761">
        <v>43777</v>
      </c>
      <c r="BM761">
        <v>43777</v>
      </c>
      <c r="BN761">
        <v>43787</v>
      </c>
      <c r="BO761">
        <v>43787</v>
      </c>
      <c r="BU761" t="s">
        <v>490</v>
      </c>
      <c r="BV761" s="190">
        <v>47484</v>
      </c>
      <c r="BX761" s="190">
        <v>43894</v>
      </c>
      <c r="BY761" s="190">
        <v>43894</v>
      </c>
      <c r="BZ761" t="s">
        <v>628</v>
      </c>
      <c r="CA761">
        <v>43867</v>
      </c>
      <c r="CB761">
        <v>43867</v>
      </c>
      <c r="CC761">
        <v>43867</v>
      </c>
      <c r="CD761">
        <v>43867</v>
      </c>
      <c r="CH761">
        <v>43899</v>
      </c>
      <c r="CJ761" t="s">
        <v>1057</v>
      </c>
      <c r="CR761" s="190">
        <v>43941</v>
      </c>
      <c r="CT761" t="s">
        <v>6631</v>
      </c>
      <c r="CU761" s="190">
        <v>43893</v>
      </c>
      <c r="CW761" s="190">
        <v>43893</v>
      </c>
      <c r="CX761" s="190">
        <v>43894</v>
      </c>
      <c r="CY761" t="s">
        <v>1073</v>
      </c>
      <c r="CZ761">
        <v>43661</v>
      </c>
      <c r="DA761">
        <v>43661</v>
      </c>
      <c r="DB761">
        <v>43670</v>
      </c>
      <c r="DC761">
        <v>43160</v>
      </c>
      <c r="DI761" t="str">
        <f t="shared" si="11"/>
        <v>N</v>
      </c>
      <c r="DJ761" t="str">
        <f>_xlfn.IFNA(VLOOKUP(C761,'Order Lookup'!A:C,3,FALSE),"Other")</f>
        <v>ORDER</v>
      </c>
    </row>
    <row r="762" spans="1:114" x14ac:dyDescent="0.35">
      <c r="A762" t="s">
        <v>2299</v>
      </c>
      <c r="B762">
        <v>1901035801</v>
      </c>
      <c r="C762" t="s">
        <v>501</v>
      </c>
      <c r="D762" t="s">
        <v>7350</v>
      </c>
      <c r="E762" t="s">
        <v>7351</v>
      </c>
      <c r="F762" t="s">
        <v>2221</v>
      </c>
      <c r="G762" s="190">
        <v>43592</v>
      </c>
      <c r="H762" s="190">
        <v>43936</v>
      </c>
      <c r="J762">
        <v>5062019</v>
      </c>
      <c r="K762" t="s">
        <v>361</v>
      </c>
      <c r="L762" t="s">
        <v>5042</v>
      </c>
      <c r="M762" t="s">
        <v>204</v>
      </c>
      <c r="N762" t="s">
        <v>361</v>
      </c>
      <c r="O762" t="s">
        <v>5747</v>
      </c>
      <c r="Q762" s="190">
        <v>43802</v>
      </c>
      <c r="R762" s="190">
        <v>43803</v>
      </c>
      <c r="S762" s="190"/>
      <c r="T762">
        <v>366706</v>
      </c>
      <c r="U762">
        <v>0</v>
      </c>
      <c r="V762">
        <v>114.22</v>
      </c>
      <c r="W762">
        <v>148.87</v>
      </c>
      <c r="X762">
        <v>148.87</v>
      </c>
      <c r="Y762">
        <v>427</v>
      </c>
      <c r="AA762">
        <v>779.45</v>
      </c>
      <c r="AB762">
        <v>0</v>
      </c>
      <c r="AC762">
        <v>779.45</v>
      </c>
      <c r="AD762">
        <v>65382</v>
      </c>
      <c r="AE762">
        <v>40136</v>
      </c>
      <c r="AF762">
        <v>0</v>
      </c>
      <c r="AG762">
        <v>109566</v>
      </c>
      <c r="AH762">
        <v>29.878</v>
      </c>
      <c r="AI762">
        <v>87650.97</v>
      </c>
      <c r="AK762">
        <v>0</v>
      </c>
      <c r="AQ762" t="s">
        <v>514</v>
      </c>
      <c r="AR762">
        <v>43852</v>
      </c>
      <c r="AS762">
        <v>43852</v>
      </c>
      <c r="AT762">
        <v>43854</v>
      </c>
      <c r="AU762">
        <v>43858</v>
      </c>
      <c r="AV762" t="s">
        <v>553</v>
      </c>
      <c r="AW762">
        <v>43683</v>
      </c>
      <c r="AX762">
        <v>43683</v>
      </c>
      <c r="AY762">
        <v>43689</v>
      </c>
      <c r="AZ762">
        <v>43683</v>
      </c>
      <c r="BF762" t="s">
        <v>768</v>
      </c>
      <c r="BG762" s="190">
        <v>43859</v>
      </c>
      <c r="BH762" s="190">
        <v>43859</v>
      </c>
      <c r="BI762" s="190">
        <v>43878</v>
      </c>
      <c r="BJ762" s="190">
        <v>43878</v>
      </c>
      <c r="BK762" t="s">
        <v>2057</v>
      </c>
      <c r="BL762" s="190">
        <v>43878</v>
      </c>
      <c r="BM762" s="190">
        <v>43878</v>
      </c>
      <c r="BN762" s="190">
        <v>43886</v>
      </c>
      <c r="BO762">
        <v>43886</v>
      </c>
      <c r="BU762" t="s">
        <v>490</v>
      </c>
      <c r="BV762">
        <v>43896</v>
      </c>
      <c r="BX762" s="190">
        <v>43896</v>
      </c>
      <c r="BY762" s="190">
        <v>43896</v>
      </c>
      <c r="BZ762" t="s">
        <v>768</v>
      </c>
      <c r="CA762" s="190">
        <v>43888</v>
      </c>
      <c r="CB762" s="190">
        <v>43888</v>
      </c>
      <c r="CC762" s="190">
        <v>43888</v>
      </c>
      <c r="CD762" s="190">
        <v>43888</v>
      </c>
      <c r="CH762" s="190">
        <v>43901</v>
      </c>
      <c r="CR762" s="190">
        <v>43903</v>
      </c>
      <c r="CS762" s="190">
        <v>43917</v>
      </c>
      <c r="CT762" t="s">
        <v>768</v>
      </c>
      <c r="CU762" s="190">
        <v>43895</v>
      </c>
      <c r="CW762" s="190">
        <v>43895</v>
      </c>
      <c r="CX762" s="190">
        <v>43895</v>
      </c>
      <c r="CY762" t="s">
        <v>771</v>
      </c>
      <c r="CZ762" s="190">
        <v>43630</v>
      </c>
      <c r="DA762" s="190">
        <v>43630</v>
      </c>
      <c r="DB762" s="190">
        <v>43636</v>
      </c>
      <c r="DC762" s="190">
        <v>43642</v>
      </c>
      <c r="DI762" t="str">
        <f t="shared" ref="DI762:DI824" si="12">IF(CX762&gt;CW762,"N","Y")</f>
        <v>Y</v>
      </c>
      <c r="DJ762" t="str">
        <f>_xlfn.IFNA(VLOOKUP(C762,'Order Lookup'!A:C,3,FALSE),"Other")</f>
        <v>ORDER</v>
      </c>
    </row>
    <row r="763" spans="1:114" x14ac:dyDescent="0.35">
      <c r="A763" t="s">
        <v>2027</v>
      </c>
      <c r="B763">
        <v>1702497907</v>
      </c>
      <c r="C763" t="s">
        <v>855</v>
      </c>
      <c r="D763" t="s">
        <v>4558</v>
      </c>
      <c r="E763" t="s">
        <v>7346</v>
      </c>
      <c r="F763" t="s">
        <v>2221</v>
      </c>
      <c r="G763" s="190">
        <v>43722</v>
      </c>
      <c r="H763" s="190">
        <v>43917</v>
      </c>
      <c r="J763" t="s">
        <v>7347</v>
      </c>
      <c r="K763" t="s">
        <v>361</v>
      </c>
      <c r="L763" t="s">
        <v>361</v>
      </c>
      <c r="M763" t="s">
        <v>204</v>
      </c>
      <c r="N763" t="s">
        <v>361</v>
      </c>
      <c r="O763" t="s">
        <v>5747</v>
      </c>
      <c r="Q763" s="190">
        <v>43789</v>
      </c>
      <c r="R763" s="190">
        <v>43789</v>
      </c>
      <c r="S763" s="190"/>
      <c r="T763">
        <v>113795</v>
      </c>
      <c r="U763">
        <v>0</v>
      </c>
      <c r="V763">
        <v>60.3</v>
      </c>
      <c r="W763">
        <v>64.569999999999993</v>
      </c>
      <c r="X763">
        <v>64.569999999999993</v>
      </c>
      <c r="Y763">
        <v>0</v>
      </c>
      <c r="AA763">
        <v>0</v>
      </c>
      <c r="AB763">
        <v>0</v>
      </c>
      <c r="AC763">
        <v>0</v>
      </c>
      <c r="AF763">
        <v>0</v>
      </c>
      <c r="AG763">
        <v>17562</v>
      </c>
      <c r="AH763">
        <v>15.433</v>
      </c>
      <c r="AI763">
        <v>0</v>
      </c>
      <c r="AK763">
        <v>0</v>
      </c>
      <c r="AQ763" t="s">
        <v>1057</v>
      </c>
      <c r="AV763" t="s">
        <v>1057</v>
      </c>
      <c r="BF763" t="s">
        <v>628</v>
      </c>
      <c r="BG763">
        <v>43756</v>
      </c>
      <c r="BH763">
        <v>43756</v>
      </c>
      <c r="BI763">
        <v>43776</v>
      </c>
      <c r="BK763" t="s">
        <v>628</v>
      </c>
      <c r="BL763">
        <v>43777</v>
      </c>
      <c r="BM763">
        <v>43777</v>
      </c>
      <c r="BN763">
        <v>43787</v>
      </c>
      <c r="BU763" t="s">
        <v>490</v>
      </c>
      <c r="BV763">
        <v>43903</v>
      </c>
      <c r="BX763" s="190">
        <v>43903</v>
      </c>
      <c r="BY763" s="190">
        <v>43903</v>
      </c>
      <c r="CH763" s="190">
        <v>43908</v>
      </c>
      <c r="CR763" s="190">
        <v>43941</v>
      </c>
      <c r="CS763" s="190"/>
      <c r="CT763" t="s">
        <v>6631</v>
      </c>
      <c r="CU763" s="190">
        <v>43902</v>
      </c>
      <c r="CW763" s="190">
        <v>43902</v>
      </c>
      <c r="CX763" s="190">
        <v>43902</v>
      </c>
      <c r="CY763" t="s">
        <v>1072</v>
      </c>
      <c r="DI763" t="str">
        <f t="shared" si="12"/>
        <v>Y</v>
      </c>
      <c r="DJ763" t="str">
        <f>_xlfn.IFNA(VLOOKUP(C763,'Order Lookup'!A:C,3,FALSE),"Other")</f>
        <v>ORDER</v>
      </c>
    </row>
    <row r="764" spans="1:114" x14ac:dyDescent="0.35">
      <c r="A764" t="s">
        <v>612</v>
      </c>
      <c r="B764">
        <v>1901742903</v>
      </c>
      <c r="C764" t="s">
        <v>501</v>
      </c>
      <c r="D764" t="s">
        <v>831</v>
      </c>
      <c r="E764" t="s">
        <v>7352</v>
      </c>
      <c r="F764" t="s">
        <v>2221</v>
      </c>
      <c r="G764" s="190">
        <v>43745</v>
      </c>
      <c r="H764" s="190">
        <v>43924</v>
      </c>
      <c r="K764" t="s">
        <v>63</v>
      </c>
      <c r="L764" t="s">
        <v>4</v>
      </c>
      <c r="M764" t="s">
        <v>204</v>
      </c>
      <c r="N764" t="s">
        <v>361</v>
      </c>
      <c r="O764" t="s">
        <v>5747</v>
      </c>
      <c r="Q764">
        <v>43753</v>
      </c>
      <c r="R764">
        <v>43754</v>
      </c>
      <c r="S764" s="190"/>
      <c r="T764">
        <v>462316.4</v>
      </c>
      <c r="U764">
        <v>0</v>
      </c>
      <c r="V764">
        <v>112.08</v>
      </c>
      <c r="W764">
        <v>76.790000000000006</v>
      </c>
      <c r="X764">
        <v>76.790000000000006</v>
      </c>
      <c r="Y764">
        <v>0</v>
      </c>
      <c r="AA764">
        <v>0</v>
      </c>
      <c r="AB764">
        <v>0</v>
      </c>
      <c r="AC764">
        <v>0</v>
      </c>
      <c r="AD764">
        <v>144853.5</v>
      </c>
      <c r="AE764">
        <v>89971</v>
      </c>
      <c r="AF764">
        <v>0</v>
      </c>
      <c r="AG764">
        <v>142999.4</v>
      </c>
      <c r="AH764">
        <v>30.931000000000001</v>
      </c>
      <c r="AI764">
        <v>-0.02</v>
      </c>
      <c r="AK764">
        <v>0</v>
      </c>
      <c r="AQ764" t="s">
        <v>729</v>
      </c>
      <c r="AV764" t="s">
        <v>680</v>
      </c>
      <c r="BF764" t="s">
        <v>2057</v>
      </c>
      <c r="BG764">
        <v>43850</v>
      </c>
      <c r="BH764">
        <v>43850</v>
      </c>
      <c r="BI764">
        <v>43866</v>
      </c>
      <c r="BJ764">
        <v>43866</v>
      </c>
      <c r="BK764" t="s">
        <v>2057</v>
      </c>
      <c r="BL764">
        <v>43867</v>
      </c>
      <c r="BM764">
        <v>43867</v>
      </c>
      <c r="BN764">
        <v>43872</v>
      </c>
      <c r="BO764">
        <v>43872</v>
      </c>
      <c r="BU764" t="s">
        <v>490</v>
      </c>
      <c r="BV764" s="190">
        <v>43903</v>
      </c>
      <c r="BX764" s="190">
        <v>43903</v>
      </c>
      <c r="BY764" s="190">
        <v>43903</v>
      </c>
      <c r="BZ764" t="s">
        <v>6730</v>
      </c>
      <c r="CA764">
        <v>43895</v>
      </c>
      <c r="CC764">
        <v>43895</v>
      </c>
      <c r="CD764">
        <v>43895</v>
      </c>
      <c r="CH764" s="190">
        <v>43908</v>
      </c>
      <c r="CJ764" t="s">
        <v>680</v>
      </c>
      <c r="CR764" s="190">
        <v>43922</v>
      </c>
      <c r="CS764" s="190"/>
      <c r="CT764" t="s">
        <v>6631</v>
      </c>
      <c r="CU764" s="190">
        <v>43902</v>
      </c>
      <c r="CW764" s="190">
        <v>43902</v>
      </c>
      <c r="CX764" s="190">
        <v>43903</v>
      </c>
      <c r="CY764" t="s">
        <v>601</v>
      </c>
      <c r="CZ764">
        <v>43749</v>
      </c>
      <c r="DA764">
        <v>43749</v>
      </c>
      <c r="DB764">
        <v>43749</v>
      </c>
      <c r="DC764">
        <v>43749</v>
      </c>
      <c r="DI764" t="str">
        <f t="shared" si="12"/>
        <v>N</v>
      </c>
      <c r="DJ764" t="str">
        <f>_xlfn.IFNA(VLOOKUP(C764,'Order Lookup'!A:C,3,FALSE),"Other")</f>
        <v>ORDER</v>
      </c>
    </row>
    <row r="765" spans="1:114" x14ac:dyDescent="0.35">
      <c r="A765" t="s">
        <v>612</v>
      </c>
      <c r="B765">
        <v>1901742905</v>
      </c>
      <c r="C765" t="s">
        <v>580</v>
      </c>
      <c r="D765" t="s">
        <v>831</v>
      </c>
      <c r="E765" t="s">
        <v>7352</v>
      </c>
      <c r="F765" t="s">
        <v>2221</v>
      </c>
      <c r="G765" s="190">
        <v>43752</v>
      </c>
      <c r="H765" s="190">
        <v>43924</v>
      </c>
      <c r="K765" t="s">
        <v>63</v>
      </c>
      <c r="L765" t="s">
        <v>4</v>
      </c>
      <c r="M765" t="s">
        <v>204</v>
      </c>
      <c r="N765" t="s">
        <v>361</v>
      </c>
      <c r="O765" t="s">
        <v>5747</v>
      </c>
      <c r="Q765">
        <v>43753</v>
      </c>
      <c r="R765">
        <v>43754</v>
      </c>
      <c r="T765">
        <v>398330.2</v>
      </c>
      <c r="U765">
        <v>0</v>
      </c>
      <c r="V765">
        <v>70.489999999999995</v>
      </c>
      <c r="W765">
        <v>58.14</v>
      </c>
      <c r="X765">
        <v>58.14</v>
      </c>
      <c r="Y765">
        <v>0</v>
      </c>
      <c r="AA765">
        <v>0</v>
      </c>
      <c r="AB765">
        <v>0</v>
      </c>
      <c r="AC765">
        <v>0</v>
      </c>
      <c r="AF765">
        <v>0</v>
      </c>
      <c r="AG765">
        <v>111927.2</v>
      </c>
      <c r="AH765">
        <v>28.099</v>
      </c>
      <c r="AI765">
        <v>0</v>
      </c>
      <c r="AK765">
        <v>0</v>
      </c>
      <c r="AQ765" t="s">
        <v>729</v>
      </c>
      <c r="AV765" t="s">
        <v>680</v>
      </c>
      <c r="BF765" t="s">
        <v>960</v>
      </c>
      <c r="BG765">
        <v>43850</v>
      </c>
      <c r="BH765">
        <v>43850</v>
      </c>
      <c r="BI765">
        <v>43868</v>
      </c>
      <c r="BJ765">
        <v>43868</v>
      </c>
      <c r="BK765" t="s">
        <v>607</v>
      </c>
      <c r="BL765">
        <v>43872</v>
      </c>
      <c r="BM765">
        <v>43872</v>
      </c>
      <c r="BN765">
        <v>43879</v>
      </c>
      <c r="BO765">
        <v>43879</v>
      </c>
      <c r="BU765" t="s">
        <v>490</v>
      </c>
      <c r="BV765" s="190">
        <v>43920</v>
      </c>
      <c r="BX765" s="190">
        <v>43920</v>
      </c>
      <c r="BY765">
        <v>43908</v>
      </c>
      <c r="CH765">
        <v>43913</v>
      </c>
      <c r="CJ765" t="s">
        <v>680</v>
      </c>
      <c r="CR765">
        <v>43936</v>
      </c>
      <c r="CT765" t="s">
        <v>960</v>
      </c>
      <c r="CU765" s="190">
        <v>43902</v>
      </c>
      <c r="CW765" s="190">
        <v>43902</v>
      </c>
      <c r="CX765" s="190">
        <v>43889</v>
      </c>
      <c r="CY765" t="s">
        <v>601</v>
      </c>
      <c r="DI765" t="str">
        <f t="shared" si="12"/>
        <v>Y</v>
      </c>
      <c r="DJ765" t="str">
        <f>_xlfn.IFNA(VLOOKUP(C765,'Order Lookup'!A:C,3,FALSE),"Other")</f>
        <v>ORDER</v>
      </c>
    </row>
    <row r="766" spans="1:114" x14ac:dyDescent="0.35">
      <c r="A766" t="s">
        <v>2027</v>
      </c>
      <c r="B766">
        <v>1702497914</v>
      </c>
      <c r="C766" t="s">
        <v>855</v>
      </c>
      <c r="D766" t="s">
        <v>4558</v>
      </c>
      <c r="E766" t="s">
        <v>7346</v>
      </c>
      <c r="F766" t="s">
        <v>2221</v>
      </c>
      <c r="G766" s="190">
        <v>43788</v>
      </c>
      <c r="H766" s="190">
        <v>43938</v>
      </c>
      <c r="J766" t="s">
        <v>7347</v>
      </c>
      <c r="K766" t="s">
        <v>361</v>
      </c>
      <c r="L766" t="s">
        <v>361</v>
      </c>
      <c r="M766" t="s">
        <v>204</v>
      </c>
      <c r="N766" t="s">
        <v>361</v>
      </c>
      <c r="O766" t="s">
        <v>5747</v>
      </c>
      <c r="Q766" s="190">
        <v>43900</v>
      </c>
      <c r="R766" s="190">
        <v>43901</v>
      </c>
      <c r="T766">
        <v>1432.18</v>
      </c>
      <c r="U766">
        <v>0</v>
      </c>
      <c r="V766">
        <v>0.5</v>
      </c>
      <c r="W766">
        <v>0.96</v>
      </c>
      <c r="X766">
        <v>0.96</v>
      </c>
      <c r="Y766">
        <v>0</v>
      </c>
      <c r="AA766">
        <v>0</v>
      </c>
      <c r="AB766">
        <v>0</v>
      </c>
      <c r="AC766">
        <v>0</v>
      </c>
      <c r="AF766">
        <v>0</v>
      </c>
      <c r="AG766">
        <v>216.18</v>
      </c>
      <c r="AH766">
        <v>15.093999999999999</v>
      </c>
      <c r="AI766">
        <v>0</v>
      </c>
      <c r="AK766">
        <v>0</v>
      </c>
      <c r="AQ766" t="s">
        <v>1057</v>
      </c>
      <c r="AR766" s="190"/>
      <c r="AS766" s="190"/>
      <c r="AT766" s="190"/>
      <c r="AU766" s="190"/>
      <c r="AV766" t="s">
        <v>1057</v>
      </c>
      <c r="AW766" s="190"/>
      <c r="AX766" s="190"/>
      <c r="AY766" s="190"/>
      <c r="AZ766" s="190"/>
      <c r="BB766" s="190"/>
      <c r="BC766" s="190"/>
      <c r="BD766" s="190"/>
      <c r="BE766" s="190"/>
      <c r="BF766" t="s">
        <v>960</v>
      </c>
      <c r="BG766" s="190">
        <v>43773</v>
      </c>
      <c r="BH766" s="190">
        <v>43773</v>
      </c>
      <c r="BI766" s="190">
        <v>43775</v>
      </c>
      <c r="BJ766" s="190">
        <v>43775</v>
      </c>
      <c r="BK766" t="s">
        <v>5224</v>
      </c>
      <c r="BL766" s="190">
        <v>43787</v>
      </c>
      <c r="BM766" s="190">
        <v>43787</v>
      </c>
      <c r="BN766" s="190">
        <v>43788</v>
      </c>
      <c r="BO766" s="190">
        <v>43788</v>
      </c>
      <c r="BU766" t="s">
        <v>490</v>
      </c>
      <c r="BV766" s="190">
        <v>43903</v>
      </c>
      <c r="BX766" s="190">
        <v>43903</v>
      </c>
      <c r="BY766">
        <v>43903</v>
      </c>
      <c r="BZ766" t="s">
        <v>960</v>
      </c>
      <c r="CA766" s="190">
        <v>43815</v>
      </c>
      <c r="CB766" s="190">
        <v>43815</v>
      </c>
      <c r="CC766" s="190">
        <v>43815</v>
      </c>
      <c r="CD766" s="190">
        <v>43802</v>
      </c>
      <c r="CH766">
        <v>43908</v>
      </c>
      <c r="CM766" s="190"/>
      <c r="CN766" s="190"/>
      <c r="CR766" s="190">
        <v>43948</v>
      </c>
      <c r="CT766" t="s">
        <v>6631</v>
      </c>
      <c r="CU766" s="190">
        <v>43902</v>
      </c>
      <c r="CW766" s="190">
        <v>43902</v>
      </c>
      <c r="CX766" s="190">
        <v>43902</v>
      </c>
      <c r="CY766" t="s">
        <v>1072</v>
      </c>
      <c r="CZ766" s="190"/>
      <c r="DA766" s="190"/>
      <c r="DB766" s="190"/>
      <c r="DC766" s="190"/>
      <c r="DI766" t="str">
        <f t="shared" si="12"/>
        <v>Y</v>
      </c>
      <c r="DJ766" t="str">
        <f>_xlfn.IFNA(VLOOKUP(C766,'Order Lookup'!A:C,3,FALSE),"Other")</f>
        <v>ORDER</v>
      </c>
    </row>
    <row r="767" spans="1:114" x14ac:dyDescent="0.35">
      <c r="A767" t="s">
        <v>1869</v>
      </c>
      <c r="B767">
        <v>1900929622</v>
      </c>
      <c r="C767" t="s">
        <v>529</v>
      </c>
      <c r="D767" t="s">
        <v>3629</v>
      </c>
      <c r="E767" t="s">
        <v>7353</v>
      </c>
      <c r="F767" t="s">
        <v>2221</v>
      </c>
      <c r="G767" s="190">
        <v>43888</v>
      </c>
      <c r="H767" s="190"/>
      <c r="K767" t="s">
        <v>63</v>
      </c>
      <c r="L767" t="s">
        <v>5042</v>
      </c>
      <c r="M767" t="s">
        <v>204</v>
      </c>
      <c r="N767" t="s">
        <v>361</v>
      </c>
      <c r="O767" t="s">
        <v>5747</v>
      </c>
      <c r="P767" t="s">
        <v>2226</v>
      </c>
      <c r="Q767" s="190"/>
      <c r="R767" s="190"/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AA767">
        <v>0</v>
      </c>
      <c r="AB767">
        <v>0</v>
      </c>
      <c r="AC767">
        <v>0</v>
      </c>
      <c r="AF767">
        <v>0</v>
      </c>
      <c r="AG767">
        <v>1</v>
      </c>
      <c r="AH767">
        <v>100</v>
      </c>
      <c r="AI767">
        <v>2513.9699999999998</v>
      </c>
      <c r="AK767">
        <v>0</v>
      </c>
      <c r="AQ767" t="s">
        <v>553</v>
      </c>
      <c r="AR767" s="190"/>
      <c r="AS767" s="190"/>
      <c r="AT767" s="190"/>
      <c r="AU767" s="190"/>
      <c r="AV767" t="s">
        <v>556</v>
      </c>
      <c r="AW767" s="190"/>
      <c r="AX767" s="190"/>
      <c r="AY767" s="190"/>
      <c r="AZ767" s="190"/>
      <c r="BB767" s="190"/>
      <c r="BC767" s="190"/>
      <c r="BD767" s="190"/>
      <c r="BE767" s="190"/>
      <c r="BG767" s="190"/>
      <c r="BH767" s="190"/>
      <c r="BI767" s="190"/>
      <c r="BJ767" s="190"/>
      <c r="BL767" s="190"/>
      <c r="BM767" s="190"/>
      <c r="BN767" s="190"/>
      <c r="BO767" s="190"/>
      <c r="BU767" t="s">
        <v>490</v>
      </c>
      <c r="BV767" s="190">
        <v>43888</v>
      </c>
      <c r="BX767" s="190">
        <v>43888</v>
      </c>
      <c r="BY767">
        <v>43888</v>
      </c>
      <c r="CA767" s="190"/>
      <c r="CB767" s="190"/>
      <c r="CC767" s="190"/>
      <c r="CD767" s="190"/>
      <c r="CH767">
        <v>43892</v>
      </c>
      <c r="CR767" s="190">
        <v>43893</v>
      </c>
      <c r="CS767">
        <v>43915</v>
      </c>
      <c r="CT767" t="s">
        <v>6631</v>
      </c>
      <c r="CU767" s="190">
        <v>43888</v>
      </c>
      <c r="CW767" s="190">
        <v>43888</v>
      </c>
      <c r="CX767" s="190">
        <v>43888</v>
      </c>
      <c r="CY767" t="s">
        <v>601</v>
      </c>
      <c r="CZ767" s="190"/>
      <c r="DA767" s="190"/>
      <c r="DB767" s="190"/>
      <c r="DC767" s="190"/>
      <c r="DI767" t="str">
        <f t="shared" si="12"/>
        <v>Y</v>
      </c>
      <c r="DJ767" t="str">
        <f>_xlfn.IFNA(VLOOKUP(C767,'Order Lookup'!A:C,3,FALSE),"Other")</f>
        <v>Other</v>
      </c>
    </row>
    <row r="768" spans="1:114" x14ac:dyDescent="0.35">
      <c r="A768" t="s">
        <v>2299</v>
      </c>
      <c r="B768">
        <v>1901035804</v>
      </c>
      <c r="C768" t="s">
        <v>495</v>
      </c>
      <c r="D768" t="s">
        <v>7350</v>
      </c>
      <c r="E768" t="s">
        <v>7351</v>
      </c>
      <c r="F768" t="s">
        <v>2221</v>
      </c>
      <c r="G768" s="190">
        <v>43899</v>
      </c>
      <c r="J768">
        <v>5062019</v>
      </c>
      <c r="K768" t="s">
        <v>361</v>
      </c>
      <c r="L768" t="s">
        <v>5042</v>
      </c>
      <c r="M768" t="s">
        <v>204</v>
      </c>
      <c r="N768" t="s">
        <v>361</v>
      </c>
      <c r="O768" t="s">
        <v>5747</v>
      </c>
      <c r="T768">
        <v>1</v>
      </c>
      <c r="U768">
        <v>0</v>
      </c>
      <c r="V768">
        <v>0</v>
      </c>
      <c r="W768">
        <v>0.02</v>
      </c>
      <c r="X768">
        <v>0.02</v>
      </c>
      <c r="Y768">
        <v>0</v>
      </c>
      <c r="AA768">
        <v>0</v>
      </c>
      <c r="AB768">
        <v>0</v>
      </c>
      <c r="AC768">
        <v>0</v>
      </c>
      <c r="AF768">
        <v>0</v>
      </c>
      <c r="AG768">
        <v>0</v>
      </c>
      <c r="AI768">
        <v>0</v>
      </c>
      <c r="AK768">
        <v>0</v>
      </c>
      <c r="AQ768" t="s">
        <v>514</v>
      </c>
      <c r="AV768" t="s">
        <v>553</v>
      </c>
      <c r="BV768" s="190"/>
      <c r="BX768" s="190"/>
      <c r="BY768" s="190">
        <v>43900</v>
      </c>
      <c r="CH768">
        <v>43903</v>
      </c>
      <c r="CR768" s="190">
        <v>43917</v>
      </c>
      <c r="CS768" s="190"/>
      <c r="CT768" t="s">
        <v>6631</v>
      </c>
      <c r="CU768" s="190">
        <v>43900</v>
      </c>
      <c r="CW768" s="190">
        <v>43900</v>
      </c>
      <c r="CX768" s="190">
        <v>43899</v>
      </c>
      <c r="CY768" t="s">
        <v>771</v>
      </c>
      <c r="DI768" t="str">
        <f t="shared" si="12"/>
        <v>Y</v>
      </c>
      <c r="DJ768" t="str">
        <f>_xlfn.IFNA(VLOOKUP(C768,'Order Lookup'!A:C,3,FALSE),"Other")</f>
        <v>ENPARTS</v>
      </c>
    </row>
    <row r="769" spans="1:114" x14ac:dyDescent="0.35">
      <c r="A769" t="s">
        <v>2299</v>
      </c>
      <c r="B769">
        <v>1901686308</v>
      </c>
      <c r="C769" t="s">
        <v>529</v>
      </c>
      <c r="D769" t="s">
        <v>824</v>
      </c>
      <c r="E769" t="s">
        <v>7354</v>
      </c>
      <c r="F769" t="s">
        <v>2221</v>
      </c>
      <c r="G769" s="190">
        <v>43903</v>
      </c>
      <c r="J769">
        <v>8022019</v>
      </c>
      <c r="K769" t="s">
        <v>361</v>
      </c>
      <c r="L769" t="s">
        <v>5042</v>
      </c>
      <c r="M769" t="s">
        <v>204</v>
      </c>
      <c r="N769" t="s">
        <v>361</v>
      </c>
      <c r="O769" t="s">
        <v>5747</v>
      </c>
      <c r="P769" t="s">
        <v>2226</v>
      </c>
      <c r="T769">
        <v>1</v>
      </c>
      <c r="U769">
        <v>0</v>
      </c>
      <c r="V769">
        <v>0</v>
      </c>
      <c r="W769">
        <v>0.61</v>
      </c>
      <c r="X769">
        <v>0.61</v>
      </c>
      <c r="Y769">
        <v>0</v>
      </c>
      <c r="AA769">
        <v>0</v>
      </c>
      <c r="AB769">
        <v>0</v>
      </c>
      <c r="AC769">
        <v>0</v>
      </c>
      <c r="AF769">
        <v>0</v>
      </c>
      <c r="AG769">
        <v>0</v>
      </c>
      <c r="AI769">
        <v>-2061.39</v>
      </c>
      <c r="AK769">
        <v>0</v>
      </c>
      <c r="AQ769" t="s">
        <v>570</v>
      </c>
      <c r="AV769" t="s">
        <v>553</v>
      </c>
      <c r="BU769" t="s">
        <v>490</v>
      </c>
      <c r="BV769" s="190"/>
      <c r="BX769" s="190">
        <v>43906</v>
      </c>
      <c r="BY769" s="190">
        <v>43906</v>
      </c>
      <c r="CH769" s="190">
        <v>43909</v>
      </c>
      <c r="CJ769" t="s">
        <v>680</v>
      </c>
      <c r="CR769" s="190">
        <v>43913</v>
      </c>
      <c r="CS769">
        <v>43913</v>
      </c>
      <c r="CT769" t="s">
        <v>6631</v>
      </c>
      <c r="CU769" s="190">
        <v>43906</v>
      </c>
      <c r="CW769" s="190">
        <v>43906</v>
      </c>
      <c r="CX769" s="190">
        <v>43906</v>
      </c>
      <c r="CY769" t="s">
        <v>771</v>
      </c>
      <c r="DI769" t="str">
        <f t="shared" si="12"/>
        <v>Y</v>
      </c>
      <c r="DJ769" t="str">
        <f>_xlfn.IFNA(VLOOKUP(C769,'Order Lookup'!A:C,3,FALSE),"Other")</f>
        <v>Other</v>
      </c>
    </row>
    <row r="770" spans="1:114" x14ac:dyDescent="0.35">
      <c r="A770" t="s">
        <v>2299</v>
      </c>
      <c r="B770">
        <v>1901686310</v>
      </c>
      <c r="C770" t="s">
        <v>584</v>
      </c>
      <c r="D770" t="s">
        <v>824</v>
      </c>
      <c r="E770" t="s">
        <v>7354</v>
      </c>
      <c r="F770" t="s">
        <v>2221</v>
      </c>
      <c r="G770" s="190">
        <v>43916</v>
      </c>
      <c r="H770" s="190"/>
      <c r="J770">
        <v>8022019</v>
      </c>
      <c r="K770" t="s">
        <v>361</v>
      </c>
      <c r="L770" t="s">
        <v>5042</v>
      </c>
      <c r="M770" t="s">
        <v>204</v>
      </c>
      <c r="N770" t="s">
        <v>361</v>
      </c>
      <c r="O770" t="s">
        <v>5747</v>
      </c>
      <c r="Q770" s="190"/>
      <c r="R770" s="190"/>
      <c r="S770" s="190"/>
      <c r="T770">
        <v>1</v>
      </c>
      <c r="U770">
        <v>0</v>
      </c>
      <c r="V770">
        <v>0</v>
      </c>
      <c r="W770">
        <v>0.52</v>
      </c>
      <c r="X770">
        <v>0.52</v>
      </c>
      <c r="Y770">
        <v>0</v>
      </c>
      <c r="AA770">
        <v>0</v>
      </c>
      <c r="AB770">
        <v>0</v>
      </c>
      <c r="AC770">
        <v>0</v>
      </c>
      <c r="AF770">
        <v>0</v>
      </c>
      <c r="AG770">
        <v>0</v>
      </c>
      <c r="AI770">
        <v>0</v>
      </c>
      <c r="AK770">
        <v>0</v>
      </c>
      <c r="AQ770" t="s">
        <v>570</v>
      </c>
      <c r="AR770" s="190"/>
      <c r="AS770" s="190"/>
      <c r="AT770" s="190"/>
      <c r="AU770" s="190"/>
      <c r="AV770" t="s">
        <v>553</v>
      </c>
      <c r="AW770" s="190"/>
      <c r="AX770" s="190"/>
      <c r="AY770" s="190"/>
      <c r="BG770" s="190"/>
      <c r="BH770" s="190"/>
      <c r="BI770" s="190"/>
      <c r="BJ770" s="190"/>
      <c r="BL770" s="190"/>
      <c r="BM770" s="190"/>
      <c r="BN770" s="190"/>
      <c r="BO770" s="190"/>
      <c r="BU770" t="s">
        <v>490</v>
      </c>
      <c r="BV770" s="190">
        <v>43917</v>
      </c>
      <c r="BX770" s="190">
        <v>43917</v>
      </c>
      <c r="BY770" s="190">
        <v>43917</v>
      </c>
      <c r="CA770" s="190"/>
      <c r="CB770" s="190"/>
      <c r="CC770" s="190"/>
      <c r="CD770" s="190"/>
      <c r="CH770" s="190"/>
      <c r="CJ770" t="s">
        <v>680</v>
      </c>
      <c r="CR770" s="190">
        <v>43924</v>
      </c>
      <c r="CS770" s="190"/>
      <c r="CT770" t="s">
        <v>2299</v>
      </c>
      <c r="CU770" s="190">
        <v>43917</v>
      </c>
      <c r="CW770" s="190">
        <v>43917</v>
      </c>
      <c r="CX770" s="190">
        <v>43916</v>
      </c>
      <c r="CY770" t="s">
        <v>771</v>
      </c>
      <c r="CZ770" s="190"/>
      <c r="DA770" s="190"/>
      <c r="DB770" s="190"/>
      <c r="DC770" s="190"/>
      <c r="DI770" t="str">
        <f t="shared" si="12"/>
        <v>Y</v>
      </c>
      <c r="DJ770" t="str">
        <f>_xlfn.IFNA(VLOOKUP(C770,'Order Lookup'!A:C,3,FALSE),"Other")</f>
        <v>ENPARTS</v>
      </c>
    </row>
    <row r="771" spans="1:114" x14ac:dyDescent="0.35">
      <c r="A771" t="s">
        <v>612</v>
      </c>
      <c r="B771">
        <v>1901742901</v>
      </c>
      <c r="C771" t="s">
        <v>580</v>
      </c>
      <c r="D771" t="s">
        <v>831</v>
      </c>
      <c r="E771" t="s">
        <v>7352</v>
      </c>
      <c r="F771" t="s">
        <v>2221</v>
      </c>
      <c r="G771" s="190">
        <v>43690</v>
      </c>
      <c r="H771" s="190">
        <v>43914</v>
      </c>
      <c r="K771" t="s">
        <v>63</v>
      </c>
      <c r="L771" t="s">
        <v>4</v>
      </c>
      <c r="M771" t="s">
        <v>204</v>
      </c>
      <c r="N771" t="s">
        <v>361</v>
      </c>
      <c r="O771" t="s">
        <v>5700</v>
      </c>
      <c r="Q771" s="190">
        <v>43753</v>
      </c>
      <c r="R771" s="190">
        <v>43754</v>
      </c>
      <c r="T771">
        <v>466986.4</v>
      </c>
      <c r="U771">
        <v>466986.4</v>
      </c>
      <c r="V771">
        <v>112.08</v>
      </c>
      <c r="W771">
        <v>88.25</v>
      </c>
      <c r="X771">
        <v>88.25</v>
      </c>
      <c r="Y771">
        <v>1688</v>
      </c>
      <c r="Z771">
        <v>326</v>
      </c>
      <c r="AA771">
        <v>1835.16</v>
      </c>
      <c r="AB771">
        <v>13</v>
      </c>
      <c r="AC771">
        <v>1848.16</v>
      </c>
      <c r="AD771">
        <v>144853.5</v>
      </c>
      <c r="AE771">
        <v>89971</v>
      </c>
      <c r="AF771">
        <v>0</v>
      </c>
      <c r="AG771">
        <v>147669.4</v>
      </c>
      <c r="AH771">
        <v>31.622</v>
      </c>
      <c r="AI771">
        <v>282492.24</v>
      </c>
      <c r="AJ771">
        <v>60.493000000000002</v>
      </c>
      <c r="AK771">
        <v>30.92</v>
      </c>
      <c r="AQ771" t="s">
        <v>729</v>
      </c>
      <c r="AR771" s="190">
        <v>43759</v>
      </c>
      <c r="AS771" s="190">
        <v>43759</v>
      </c>
      <c r="AT771" s="190">
        <v>43805</v>
      </c>
      <c r="AU771" s="190">
        <v>43803</v>
      </c>
      <c r="AV771" t="s">
        <v>680</v>
      </c>
      <c r="AW771" s="190">
        <v>43816</v>
      </c>
      <c r="AX771" s="190"/>
      <c r="AY771" s="190">
        <v>43817</v>
      </c>
      <c r="BA771" t="s">
        <v>729</v>
      </c>
      <c r="BB771" s="190">
        <v>43804</v>
      </c>
      <c r="BC771" s="190">
        <v>43804</v>
      </c>
      <c r="BD771" s="190">
        <v>43805</v>
      </c>
      <c r="BE771" s="190">
        <v>43802</v>
      </c>
      <c r="BF771" t="s">
        <v>6677</v>
      </c>
      <c r="BG771" s="190">
        <v>43832</v>
      </c>
      <c r="BH771" s="190">
        <v>43832</v>
      </c>
      <c r="BI771" s="190">
        <v>43865</v>
      </c>
      <c r="BJ771" s="190">
        <v>43865</v>
      </c>
      <c r="BK771" t="s">
        <v>6677</v>
      </c>
      <c r="BL771" s="190">
        <v>43866</v>
      </c>
      <c r="BM771" s="190">
        <v>43866</v>
      </c>
      <c r="BN771" s="190">
        <v>43882</v>
      </c>
      <c r="BO771" s="190">
        <v>43882</v>
      </c>
      <c r="BQ771" s="190"/>
      <c r="BS771" s="190"/>
      <c r="BU771" t="s">
        <v>490</v>
      </c>
      <c r="BV771" s="190">
        <v>43892</v>
      </c>
      <c r="BX771" s="190">
        <v>43892</v>
      </c>
      <c r="BY771" s="190">
        <v>43892</v>
      </c>
      <c r="BZ771" t="s">
        <v>6677</v>
      </c>
      <c r="CA771" s="190">
        <v>43885</v>
      </c>
      <c r="CB771" s="190">
        <v>43885</v>
      </c>
      <c r="CC771" s="190">
        <v>43885</v>
      </c>
      <c r="CD771" s="190">
        <v>43885</v>
      </c>
      <c r="CH771" s="190">
        <v>43895</v>
      </c>
      <c r="CJ771" t="s">
        <v>680</v>
      </c>
      <c r="CR771" s="190">
        <v>43906</v>
      </c>
      <c r="CS771">
        <v>43913</v>
      </c>
      <c r="CT771" t="s">
        <v>6631</v>
      </c>
      <c r="CU771" s="190">
        <v>43889</v>
      </c>
      <c r="CW771" s="190">
        <v>43889</v>
      </c>
      <c r="CX771" s="190">
        <v>43892</v>
      </c>
      <c r="CY771" t="s">
        <v>601</v>
      </c>
      <c r="CZ771" s="190">
        <v>43724</v>
      </c>
      <c r="DA771" s="190">
        <v>43724</v>
      </c>
      <c r="DB771" s="190">
        <v>43742</v>
      </c>
      <c r="DC771" s="190">
        <v>43747</v>
      </c>
      <c r="DI771" t="str">
        <f t="shared" si="12"/>
        <v>N</v>
      </c>
      <c r="DJ771" t="str">
        <f>_xlfn.IFNA(VLOOKUP(C771,'Order Lookup'!A:C,3,FALSE),"Other")</f>
        <v>ORDER</v>
      </c>
    </row>
    <row r="772" spans="1:114" x14ac:dyDescent="0.35">
      <c r="A772" t="s">
        <v>2027</v>
      </c>
      <c r="B772">
        <v>1702497908</v>
      </c>
      <c r="C772" t="s">
        <v>855</v>
      </c>
      <c r="D772" t="s">
        <v>4558</v>
      </c>
      <c r="E772" t="s">
        <v>7346</v>
      </c>
      <c r="F772" t="s">
        <v>2073</v>
      </c>
      <c r="G772" s="190">
        <v>43722</v>
      </c>
      <c r="H772" s="190">
        <v>43917</v>
      </c>
      <c r="J772" t="s">
        <v>7347</v>
      </c>
      <c r="K772" t="s">
        <v>361</v>
      </c>
      <c r="L772" t="s">
        <v>361</v>
      </c>
      <c r="M772" t="s">
        <v>204</v>
      </c>
      <c r="N772" t="s">
        <v>361</v>
      </c>
      <c r="O772" t="s">
        <v>5700</v>
      </c>
      <c r="Q772" s="190">
        <v>43910</v>
      </c>
      <c r="R772" s="190">
        <v>43910</v>
      </c>
      <c r="T772">
        <v>9324.39</v>
      </c>
      <c r="U772">
        <v>0</v>
      </c>
      <c r="V772">
        <v>2.94</v>
      </c>
      <c r="W772">
        <v>0</v>
      </c>
      <c r="X772">
        <v>0</v>
      </c>
      <c r="Y772">
        <v>0</v>
      </c>
      <c r="AA772">
        <v>0</v>
      </c>
      <c r="AB772">
        <v>0</v>
      </c>
      <c r="AC772">
        <v>0</v>
      </c>
      <c r="AF772">
        <v>0</v>
      </c>
      <c r="AG772">
        <v>1430.2</v>
      </c>
      <c r="AH772">
        <v>15.337999999999999</v>
      </c>
      <c r="AI772">
        <v>0</v>
      </c>
      <c r="AK772">
        <v>0</v>
      </c>
      <c r="AQ772" t="s">
        <v>1057</v>
      </c>
      <c r="AR772" s="190"/>
      <c r="AS772" s="190"/>
      <c r="AT772" s="190"/>
      <c r="AU772" s="190"/>
      <c r="AV772" t="s">
        <v>1057</v>
      </c>
      <c r="AW772" s="190"/>
      <c r="AX772" s="190"/>
      <c r="AY772" s="190"/>
      <c r="BB772" s="190"/>
      <c r="BC772" s="190"/>
      <c r="BD772" s="190"/>
      <c r="BE772" s="190"/>
      <c r="BF772" t="s">
        <v>6677</v>
      </c>
      <c r="BG772" s="190">
        <v>43747</v>
      </c>
      <c r="BH772" s="190">
        <v>43747</v>
      </c>
      <c r="BI772" s="190">
        <v>43774</v>
      </c>
      <c r="BJ772" s="190">
        <v>43774</v>
      </c>
      <c r="BK772" t="s">
        <v>6677</v>
      </c>
      <c r="BL772" s="190">
        <v>43775</v>
      </c>
      <c r="BM772" s="190">
        <v>43775</v>
      </c>
      <c r="BN772" s="190">
        <v>43784</v>
      </c>
      <c r="BO772" s="190">
        <v>43784</v>
      </c>
      <c r="BQ772" s="190"/>
      <c r="BR772" s="190"/>
      <c r="BS772" s="190"/>
      <c r="BT772" s="190"/>
      <c r="BU772" t="s">
        <v>490</v>
      </c>
      <c r="BV772" s="190">
        <v>47484</v>
      </c>
      <c r="BX772" s="190">
        <v>43921</v>
      </c>
      <c r="BY772" s="190"/>
      <c r="CA772" s="190"/>
      <c r="CB772" s="190"/>
      <c r="CC772" s="190"/>
      <c r="CD772" s="190"/>
      <c r="CH772" s="190"/>
      <c r="CR772" s="190">
        <v>43950</v>
      </c>
      <c r="CT772" t="s">
        <v>6631</v>
      </c>
      <c r="CU772" s="190">
        <v>43902</v>
      </c>
      <c r="CW772" s="190">
        <v>43902</v>
      </c>
      <c r="CX772" s="190">
        <v>43902</v>
      </c>
      <c r="CY772" t="s">
        <v>1072</v>
      </c>
      <c r="CZ772" s="190"/>
      <c r="DA772" s="190"/>
      <c r="DB772" s="190"/>
      <c r="DC772" s="190"/>
      <c r="DI772" t="str">
        <f t="shared" si="12"/>
        <v>Y</v>
      </c>
      <c r="DJ772" t="str">
        <f>_xlfn.IFNA(VLOOKUP(C772,'Order Lookup'!A:C,3,FALSE),"Other")</f>
        <v>ORDER</v>
      </c>
    </row>
    <row r="773" spans="1:114" x14ac:dyDescent="0.35">
      <c r="A773" t="s">
        <v>2299</v>
      </c>
      <c r="B773">
        <v>1902394801</v>
      </c>
      <c r="C773" t="s">
        <v>594</v>
      </c>
      <c r="D773" t="s">
        <v>7355</v>
      </c>
      <c r="E773" t="s">
        <v>7356</v>
      </c>
      <c r="F773" t="s">
        <v>2221</v>
      </c>
      <c r="G773" s="190">
        <v>43775</v>
      </c>
      <c r="H773" s="190">
        <v>43928</v>
      </c>
      <c r="J773">
        <v>236167</v>
      </c>
      <c r="K773" t="s">
        <v>361</v>
      </c>
      <c r="M773" t="s">
        <v>5394</v>
      </c>
      <c r="N773" t="s">
        <v>361</v>
      </c>
      <c r="O773" t="s">
        <v>5044</v>
      </c>
      <c r="Q773" s="190">
        <v>43874</v>
      </c>
      <c r="R773" s="190">
        <v>43875</v>
      </c>
      <c r="T773">
        <v>69534</v>
      </c>
      <c r="U773">
        <v>0</v>
      </c>
      <c r="V773">
        <v>11.09</v>
      </c>
      <c r="W773">
        <v>10.61</v>
      </c>
      <c r="X773">
        <v>10.61</v>
      </c>
      <c r="Y773">
        <v>69</v>
      </c>
      <c r="AA773">
        <v>169</v>
      </c>
      <c r="AB773">
        <v>2</v>
      </c>
      <c r="AC773">
        <v>171</v>
      </c>
      <c r="AD773">
        <v>7966</v>
      </c>
      <c r="AE773">
        <v>4948</v>
      </c>
      <c r="AF773">
        <v>0</v>
      </c>
      <c r="AG773">
        <v>14864</v>
      </c>
      <c r="AH773">
        <v>21.376999999999999</v>
      </c>
      <c r="AI773">
        <v>-0.05</v>
      </c>
      <c r="AK773">
        <v>0</v>
      </c>
      <c r="AR773" s="190"/>
      <c r="AS773" s="190"/>
      <c r="AT773" s="190"/>
      <c r="AU773" s="190"/>
      <c r="AV773" t="s">
        <v>1057</v>
      </c>
      <c r="AW773" s="190">
        <v>43809</v>
      </c>
      <c r="AX773" s="190"/>
      <c r="AY773" s="190">
        <v>43809</v>
      </c>
      <c r="AZ773" s="190"/>
      <c r="BB773" s="190"/>
      <c r="BC773" s="190"/>
      <c r="BD773" s="190"/>
      <c r="BE773" s="190"/>
      <c r="BF773" t="s">
        <v>6541</v>
      </c>
      <c r="BG773" s="190">
        <v>43872</v>
      </c>
      <c r="BH773" s="190">
        <v>43878</v>
      </c>
      <c r="BI773" s="190">
        <v>43889</v>
      </c>
      <c r="BJ773" s="190">
        <v>43902</v>
      </c>
      <c r="BK773" t="s">
        <v>741</v>
      </c>
      <c r="BL773" s="190">
        <v>43893</v>
      </c>
      <c r="BM773" s="190"/>
      <c r="BN773" s="190">
        <v>43896</v>
      </c>
      <c r="BO773" s="190"/>
      <c r="BU773" t="s">
        <v>490</v>
      </c>
      <c r="BV773" s="190">
        <v>43903</v>
      </c>
      <c r="BX773" s="190">
        <v>43903</v>
      </c>
      <c r="BY773" s="190">
        <v>43903</v>
      </c>
      <c r="BZ773" t="s">
        <v>6541</v>
      </c>
      <c r="CA773" s="190">
        <v>43899</v>
      </c>
      <c r="CB773" s="190"/>
      <c r="CC773" s="190">
        <v>43902</v>
      </c>
      <c r="CD773" s="190">
        <v>43902</v>
      </c>
      <c r="CH773" s="190">
        <v>43908</v>
      </c>
      <c r="CJ773" t="s">
        <v>1057</v>
      </c>
      <c r="CR773" s="190">
        <v>43921</v>
      </c>
      <c r="CT773" t="s">
        <v>6541</v>
      </c>
      <c r="CU773" s="190">
        <v>43902</v>
      </c>
      <c r="CW773" s="190">
        <v>43902</v>
      </c>
      <c r="CX773" s="190">
        <v>43902</v>
      </c>
      <c r="CY773" t="s">
        <v>732</v>
      </c>
      <c r="CZ773" s="190">
        <v>43781</v>
      </c>
      <c r="DA773" s="190">
        <v>43781</v>
      </c>
      <c r="DB773" s="190">
        <v>43787</v>
      </c>
      <c r="DC773" s="190">
        <v>43780</v>
      </c>
      <c r="DI773" t="str">
        <f t="shared" si="12"/>
        <v>Y</v>
      </c>
      <c r="DJ773" t="str">
        <f>_xlfn.IFNA(VLOOKUP(C773,'Order Lookup'!A:C,3,FALSE),"Other")</f>
        <v>ORDER</v>
      </c>
    </row>
    <row r="774" spans="1:114" x14ac:dyDescent="0.35">
      <c r="A774" t="s">
        <v>1869</v>
      </c>
      <c r="B774">
        <v>2000360401</v>
      </c>
      <c r="C774" t="s">
        <v>584</v>
      </c>
      <c r="D774" t="s">
        <v>850</v>
      </c>
      <c r="E774" t="s">
        <v>7357</v>
      </c>
      <c r="F774" t="s">
        <v>2221</v>
      </c>
      <c r="G774" s="190">
        <v>43881</v>
      </c>
      <c r="H774">
        <v>47484</v>
      </c>
      <c r="J774" t="s">
        <v>7358</v>
      </c>
      <c r="K774" t="s">
        <v>361</v>
      </c>
      <c r="M774" t="s">
        <v>5394</v>
      </c>
      <c r="N774" t="s">
        <v>361</v>
      </c>
      <c r="O774" t="s">
        <v>5044</v>
      </c>
      <c r="T774">
        <v>80616.820000000007</v>
      </c>
      <c r="U774">
        <v>0</v>
      </c>
      <c r="V774">
        <v>9.93</v>
      </c>
      <c r="W774">
        <v>8.08</v>
      </c>
      <c r="X774">
        <v>8.08</v>
      </c>
      <c r="Y774">
        <v>17</v>
      </c>
      <c r="Z774">
        <v>57</v>
      </c>
      <c r="AA774">
        <v>29</v>
      </c>
      <c r="AB774">
        <v>0</v>
      </c>
      <c r="AC774">
        <v>29</v>
      </c>
      <c r="AD774">
        <v>2922</v>
      </c>
      <c r="AE774">
        <v>1815</v>
      </c>
      <c r="AF774">
        <v>0</v>
      </c>
      <c r="AG774">
        <v>21389.82</v>
      </c>
      <c r="AH774">
        <v>26.533000000000001</v>
      </c>
      <c r="AI774">
        <v>0</v>
      </c>
      <c r="AK774">
        <v>42.76</v>
      </c>
      <c r="BF774" t="s">
        <v>6798</v>
      </c>
      <c r="BG774">
        <v>43900</v>
      </c>
      <c r="BH774">
        <v>43900</v>
      </c>
      <c r="BI774">
        <v>43903</v>
      </c>
      <c r="BJ774">
        <v>43907</v>
      </c>
      <c r="BK774" t="s">
        <v>741</v>
      </c>
      <c r="BL774">
        <v>43907</v>
      </c>
      <c r="BM774">
        <v>43908</v>
      </c>
      <c r="BN774">
        <v>43908</v>
      </c>
      <c r="BO774">
        <v>43908</v>
      </c>
      <c r="BU774" t="s">
        <v>490</v>
      </c>
      <c r="BV774" s="190">
        <v>43908</v>
      </c>
      <c r="BX774" s="190">
        <v>43908</v>
      </c>
      <c r="BY774" s="190">
        <v>43908</v>
      </c>
      <c r="BZ774" t="s">
        <v>6798</v>
      </c>
      <c r="CA774">
        <v>43900</v>
      </c>
      <c r="CB774">
        <v>43901</v>
      </c>
      <c r="CC774">
        <v>43908</v>
      </c>
      <c r="CD774">
        <v>43908</v>
      </c>
      <c r="CE774" t="s">
        <v>1869</v>
      </c>
      <c r="CH774">
        <v>43913</v>
      </c>
      <c r="CR774" s="190">
        <v>43927</v>
      </c>
      <c r="CT774" t="s">
        <v>6798</v>
      </c>
      <c r="CU774" s="190">
        <v>43908</v>
      </c>
      <c r="CW774" s="190">
        <v>43908</v>
      </c>
      <c r="CX774" s="190">
        <v>43908</v>
      </c>
      <c r="CY774" t="s">
        <v>771</v>
      </c>
      <c r="CZ774">
        <v>43887</v>
      </c>
      <c r="DA774">
        <v>43887</v>
      </c>
      <c r="DB774">
        <v>43888</v>
      </c>
      <c r="DC774">
        <v>43888</v>
      </c>
      <c r="DD774" t="s">
        <v>7359</v>
      </c>
      <c r="DI774" t="str">
        <f t="shared" si="12"/>
        <v>Y</v>
      </c>
      <c r="DJ774" t="str">
        <f>_xlfn.IFNA(VLOOKUP(C774,'Order Lookup'!A:C,3,FALSE),"Other")</f>
        <v>ENPARTS</v>
      </c>
    </row>
    <row r="775" spans="1:114" x14ac:dyDescent="0.35">
      <c r="A775" t="s">
        <v>1869</v>
      </c>
      <c r="B775">
        <v>1900925913</v>
      </c>
      <c r="C775" t="s">
        <v>529</v>
      </c>
      <c r="D775" t="s">
        <v>3717</v>
      </c>
      <c r="E775" t="s">
        <v>7360</v>
      </c>
      <c r="F775" t="s">
        <v>2221</v>
      </c>
      <c r="G775" s="190">
        <v>43888</v>
      </c>
      <c r="H775" s="190"/>
      <c r="J775" t="s">
        <v>7361</v>
      </c>
      <c r="K775" t="s">
        <v>361</v>
      </c>
      <c r="L775" t="s">
        <v>270</v>
      </c>
      <c r="M775" t="s">
        <v>5394</v>
      </c>
      <c r="N775" t="s">
        <v>361</v>
      </c>
      <c r="O775" t="s">
        <v>5053</v>
      </c>
      <c r="P775" t="s">
        <v>2226</v>
      </c>
      <c r="Q775" s="190"/>
      <c r="R775" s="190"/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AA775">
        <v>0</v>
      </c>
      <c r="AB775">
        <v>0</v>
      </c>
      <c r="AC775">
        <v>0</v>
      </c>
      <c r="AF775">
        <v>0</v>
      </c>
      <c r="AG775">
        <v>-46</v>
      </c>
      <c r="AI775">
        <v>-117.32</v>
      </c>
      <c r="AK775">
        <v>0</v>
      </c>
      <c r="AQ775" t="s">
        <v>861</v>
      </c>
      <c r="AR775" s="190"/>
      <c r="AS775" s="190"/>
      <c r="AT775" s="190"/>
      <c r="AU775" s="190"/>
      <c r="AV775" t="s">
        <v>951</v>
      </c>
      <c r="BQ775" s="190"/>
      <c r="BR775" s="190"/>
      <c r="BS775" s="190"/>
      <c r="BT775" s="190"/>
      <c r="BU775" t="s">
        <v>490</v>
      </c>
      <c r="BV775">
        <v>43888</v>
      </c>
      <c r="BX775" s="190">
        <v>43888</v>
      </c>
      <c r="BY775" s="190">
        <v>43888</v>
      </c>
      <c r="CH775" s="190">
        <v>43892</v>
      </c>
      <c r="CJ775" t="s">
        <v>675</v>
      </c>
      <c r="CR775" s="190">
        <v>43894</v>
      </c>
      <c r="CS775">
        <v>43901</v>
      </c>
      <c r="CT775" t="s">
        <v>1869</v>
      </c>
      <c r="CU775" s="190">
        <v>43888</v>
      </c>
      <c r="CW775" s="190">
        <v>43888</v>
      </c>
      <c r="CX775" s="190">
        <v>43888</v>
      </c>
      <c r="CY775" t="s">
        <v>732</v>
      </c>
      <c r="DI775" t="str">
        <f t="shared" si="12"/>
        <v>Y</v>
      </c>
      <c r="DJ775" t="str">
        <f>_xlfn.IFNA(VLOOKUP(C775,'Order Lookup'!A:C,3,FALSE),"Other")</f>
        <v>Other</v>
      </c>
    </row>
    <row r="776" spans="1:114" x14ac:dyDescent="0.35">
      <c r="A776" t="s">
        <v>2302</v>
      </c>
      <c r="B776">
        <v>1501555637</v>
      </c>
      <c r="C776" t="s">
        <v>501</v>
      </c>
      <c r="D776" t="s">
        <v>1854</v>
      </c>
      <c r="E776" t="s">
        <v>5711</v>
      </c>
      <c r="F776" t="s">
        <v>2221</v>
      </c>
      <c r="G776" s="190">
        <v>43903</v>
      </c>
      <c r="H776" s="190">
        <v>43912</v>
      </c>
      <c r="J776">
        <v>294066</v>
      </c>
      <c r="K776" t="s">
        <v>361</v>
      </c>
      <c r="L776" t="s">
        <v>361</v>
      </c>
      <c r="M776" t="s">
        <v>5721</v>
      </c>
      <c r="N776" t="s">
        <v>361</v>
      </c>
      <c r="O776" t="s">
        <v>5048</v>
      </c>
      <c r="Q776">
        <v>43908</v>
      </c>
      <c r="R776">
        <v>43909</v>
      </c>
      <c r="T776">
        <v>1</v>
      </c>
      <c r="U776">
        <v>0</v>
      </c>
      <c r="V776">
        <v>0</v>
      </c>
      <c r="W776">
        <v>7.66</v>
      </c>
      <c r="X776">
        <v>7.66</v>
      </c>
      <c r="Y776">
        <v>0</v>
      </c>
      <c r="AA776">
        <v>0</v>
      </c>
      <c r="AB776">
        <v>0</v>
      </c>
      <c r="AC776">
        <v>0</v>
      </c>
      <c r="AF776">
        <v>0</v>
      </c>
      <c r="AG776">
        <v>1</v>
      </c>
      <c r="AH776">
        <v>100</v>
      </c>
      <c r="AI776">
        <v>-1405.6</v>
      </c>
      <c r="AK776">
        <v>0</v>
      </c>
      <c r="AQ776" t="s">
        <v>821</v>
      </c>
      <c r="AR776">
        <v>43908</v>
      </c>
      <c r="AS776">
        <v>43908</v>
      </c>
      <c r="AT776">
        <v>43908</v>
      </c>
      <c r="AU776">
        <v>43908</v>
      </c>
      <c r="AV776" t="s">
        <v>1543</v>
      </c>
      <c r="AY776">
        <v>43908</v>
      </c>
      <c r="AZ776">
        <v>43908</v>
      </c>
      <c r="BF776" t="s">
        <v>1371</v>
      </c>
      <c r="BG776" s="190">
        <v>43893</v>
      </c>
      <c r="BH776" s="190">
        <v>43893</v>
      </c>
      <c r="BI776" s="190">
        <v>43907</v>
      </c>
      <c r="BJ776" s="190">
        <v>43908</v>
      </c>
      <c r="BU776" t="s">
        <v>490</v>
      </c>
      <c r="BV776" s="190">
        <v>43909</v>
      </c>
      <c r="BX776" s="190">
        <v>43909</v>
      </c>
      <c r="BY776" s="190">
        <v>43909</v>
      </c>
      <c r="CH776">
        <v>43913</v>
      </c>
      <c r="CJ776" t="s">
        <v>1543</v>
      </c>
      <c r="CM776">
        <v>43908</v>
      </c>
      <c r="CN776">
        <v>43908</v>
      </c>
      <c r="CR776" s="190">
        <v>43914</v>
      </c>
      <c r="CS776">
        <v>43915</v>
      </c>
      <c r="CT776" t="s">
        <v>1371</v>
      </c>
      <c r="CU776" s="190">
        <v>43908</v>
      </c>
      <c r="CW776" s="190">
        <v>43908</v>
      </c>
      <c r="CX776" s="190">
        <v>43908</v>
      </c>
      <c r="CY776" t="s">
        <v>771</v>
      </c>
      <c r="DI776" t="str">
        <f t="shared" si="12"/>
        <v>Y</v>
      </c>
      <c r="DJ776" t="str">
        <f>_xlfn.IFNA(VLOOKUP(C776,'Order Lookup'!A:C,3,FALSE),"Other")</f>
        <v>ORDER</v>
      </c>
    </row>
    <row r="777" spans="1:114" x14ac:dyDescent="0.35">
      <c r="A777" t="s">
        <v>2302</v>
      </c>
      <c r="B777">
        <v>1501555638</v>
      </c>
      <c r="C777" t="s">
        <v>584</v>
      </c>
      <c r="D777" t="s">
        <v>1854</v>
      </c>
      <c r="E777" t="s">
        <v>5711</v>
      </c>
      <c r="F777" t="s">
        <v>2221</v>
      </c>
      <c r="G777" s="190">
        <v>43908</v>
      </c>
      <c r="H777" s="190">
        <v>43912</v>
      </c>
      <c r="J777">
        <v>294066</v>
      </c>
      <c r="K777" t="s">
        <v>361</v>
      </c>
      <c r="L777" t="s">
        <v>361</v>
      </c>
      <c r="M777" t="s">
        <v>5721</v>
      </c>
      <c r="N777" t="s">
        <v>361</v>
      </c>
      <c r="O777" t="s">
        <v>5048</v>
      </c>
      <c r="Q777" s="190"/>
      <c r="R777" s="190"/>
      <c r="T777">
        <v>1</v>
      </c>
      <c r="U777">
        <v>0</v>
      </c>
      <c r="V777">
        <v>0</v>
      </c>
      <c r="W777">
        <v>2.3199999999999998</v>
      </c>
      <c r="X777">
        <v>2.3199999999999998</v>
      </c>
      <c r="Y777">
        <v>0</v>
      </c>
      <c r="AA777">
        <v>0</v>
      </c>
      <c r="AB777">
        <v>0</v>
      </c>
      <c r="AC777">
        <v>0</v>
      </c>
      <c r="AF777">
        <v>0</v>
      </c>
      <c r="AG777">
        <v>1</v>
      </c>
      <c r="AH777">
        <v>100</v>
      </c>
      <c r="AI777">
        <v>-4713.04</v>
      </c>
      <c r="AK777">
        <v>0</v>
      </c>
      <c r="AQ777" t="s">
        <v>821</v>
      </c>
      <c r="AR777" s="190"/>
      <c r="AS777" s="190"/>
      <c r="AT777" s="190"/>
      <c r="AV777" t="s">
        <v>1543</v>
      </c>
      <c r="AW777" s="190"/>
      <c r="AX777" s="190"/>
      <c r="AY777" s="190"/>
      <c r="BF777" t="s">
        <v>1371</v>
      </c>
      <c r="BG777" s="190">
        <v>43893</v>
      </c>
      <c r="BH777" s="190">
        <v>43893</v>
      </c>
      <c r="BI777" s="190">
        <v>43909</v>
      </c>
      <c r="BJ777" s="190">
        <v>43909</v>
      </c>
      <c r="BL777" s="190"/>
      <c r="BM777" s="190"/>
      <c r="BN777" s="190"/>
      <c r="BO777" s="190"/>
      <c r="BU777" t="s">
        <v>490</v>
      </c>
      <c r="BV777" s="190">
        <v>43909</v>
      </c>
      <c r="BX777" s="190">
        <v>43909</v>
      </c>
      <c r="BY777" s="190">
        <v>43909</v>
      </c>
      <c r="CA777" s="190"/>
      <c r="CB777" s="190"/>
      <c r="CC777" s="190"/>
      <c r="CD777" s="190"/>
      <c r="CH777" s="190">
        <v>43913</v>
      </c>
      <c r="CJ777" t="s">
        <v>1543</v>
      </c>
      <c r="CR777" s="190">
        <v>43916</v>
      </c>
      <c r="CS777">
        <v>43916</v>
      </c>
      <c r="CT777" t="s">
        <v>1371</v>
      </c>
      <c r="CU777" s="190">
        <v>43909</v>
      </c>
      <c r="CW777" s="190">
        <v>43909</v>
      </c>
      <c r="CX777" s="190">
        <v>43909</v>
      </c>
      <c r="CY777" t="s">
        <v>771</v>
      </c>
      <c r="CZ777" s="190"/>
      <c r="DA777" s="190"/>
      <c r="DB777" s="190"/>
      <c r="DC777" s="190"/>
      <c r="DI777" t="str">
        <f t="shared" si="12"/>
        <v>Y</v>
      </c>
      <c r="DJ777" t="str">
        <f>_xlfn.IFNA(VLOOKUP(C777,'Order Lookup'!A:C,3,FALSE),"Other")</f>
        <v>ENPARTS</v>
      </c>
    </row>
    <row r="778" spans="1:114" x14ac:dyDescent="0.35">
      <c r="A778" t="s">
        <v>2302</v>
      </c>
      <c r="B778">
        <v>1501555639</v>
      </c>
      <c r="C778" t="s">
        <v>529</v>
      </c>
      <c r="D778" t="s">
        <v>1854</v>
      </c>
      <c r="E778" t="s">
        <v>5711</v>
      </c>
      <c r="F778" t="s">
        <v>2221</v>
      </c>
      <c r="G778" s="190">
        <v>43916</v>
      </c>
      <c r="H778" s="190"/>
      <c r="J778">
        <v>294066</v>
      </c>
      <c r="K778" t="s">
        <v>361</v>
      </c>
      <c r="L778" t="s">
        <v>361</v>
      </c>
      <c r="M778" t="s">
        <v>5721</v>
      </c>
      <c r="N778" t="s">
        <v>361</v>
      </c>
      <c r="O778" t="s">
        <v>5048</v>
      </c>
      <c r="P778" t="s">
        <v>2226</v>
      </c>
      <c r="Q778" s="190"/>
      <c r="R778" s="190"/>
      <c r="T778">
        <v>1</v>
      </c>
      <c r="U778">
        <v>0</v>
      </c>
      <c r="V778">
        <v>0</v>
      </c>
      <c r="W778">
        <v>0.25</v>
      </c>
      <c r="X778">
        <v>0.25</v>
      </c>
      <c r="Y778">
        <v>0</v>
      </c>
      <c r="AA778">
        <v>0</v>
      </c>
      <c r="AB778">
        <v>0</v>
      </c>
      <c r="AC778">
        <v>0</v>
      </c>
      <c r="AF778">
        <v>0</v>
      </c>
      <c r="AG778">
        <v>1</v>
      </c>
      <c r="AH778">
        <v>100</v>
      </c>
      <c r="AI778">
        <v>-414.58</v>
      </c>
      <c r="AK778">
        <v>0</v>
      </c>
      <c r="AQ778" t="s">
        <v>821</v>
      </c>
      <c r="AV778" t="s">
        <v>1543</v>
      </c>
      <c r="BF778" t="s">
        <v>1371</v>
      </c>
      <c r="BG778">
        <v>43916</v>
      </c>
      <c r="BH778">
        <v>43916</v>
      </c>
      <c r="BI778">
        <v>43916</v>
      </c>
      <c r="BJ778">
        <v>43916</v>
      </c>
      <c r="BK778" t="s">
        <v>806</v>
      </c>
      <c r="BL778">
        <v>43916</v>
      </c>
      <c r="BM778">
        <v>43916</v>
      </c>
      <c r="BN778">
        <v>43916</v>
      </c>
      <c r="BO778">
        <v>43916</v>
      </c>
      <c r="BU778" t="s">
        <v>490</v>
      </c>
      <c r="BV778" s="190">
        <v>43917</v>
      </c>
      <c r="BX778" s="190">
        <v>43917</v>
      </c>
      <c r="BY778" s="190">
        <v>43917</v>
      </c>
      <c r="CH778" s="190">
        <v>43922</v>
      </c>
      <c r="CJ778" t="s">
        <v>1543</v>
      </c>
      <c r="CR778" s="190">
        <v>43920</v>
      </c>
      <c r="CS778">
        <v>43917</v>
      </c>
      <c r="CT778" t="s">
        <v>1371</v>
      </c>
      <c r="CU778" s="190">
        <v>43916</v>
      </c>
      <c r="CW778" s="190">
        <v>43916</v>
      </c>
      <c r="CX778" s="190">
        <v>43916</v>
      </c>
      <c r="CY778" t="s">
        <v>771</v>
      </c>
      <c r="DI778" t="str">
        <f t="shared" si="12"/>
        <v>Y</v>
      </c>
      <c r="DJ778" t="str">
        <f>_xlfn.IFNA(VLOOKUP(C778,'Order Lookup'!A:C,3,FALSE),"Other")</f>
        <v>Other</v>
      </c>
    </row>
    <row r="779" spans="1:114" x14ac:dyDescent="0.35">
      <c r="A779" t="s">
        <v>7362</v>
      </c>
      <c r="B779">
        <v>1900405101</v>
      </c>
      <c r="C779" t="s">
        <v>895</v>
      </c>
      <c r="D779" t="s">
        <v>1071</v>
      </c>
      <c r="E779" t="s">
        <v>7363</v>
      </c>
      <c r="F779" t="s">
        <v>2073</v>
      </c>
      <c r="G779" s="190">
        <v>43523</v>
      </c>
      <c r="H779" s="190">
        <v>43943</v>
      </c>
      <c r="J779">
        <v>83179</v>
      </c>
      <c r="K779" t="s">
        <v>132</v>
      </c>
      <c r="L779" t="s">
        <v>204</v>
      </c>
      <c r="M779" t="s">
        <v>281</v>
      </c>
      <c r="N779" t="s">
        <v>361</v>
      </c>
      <c r="O779" t="s">
        <v>5044</v>
      </c>
      <c r="P779" t="s">
        <v>2226</v>
      </c>
      <c r="Q779" s="190">
        <v>43900</v>
      </c>
      <c r="R779" s="190">
        <v>43900</v>
      </c>
      <c r="T779">
        <v>111667.74</v>
      </c>
      <c r="U779">
        <v>0</v>
      </c>
      <c r="V779">
        <v>41.23</v>
      </c>
      <c r="W779">
        <v>0</v>
      </c>
      <c r="X779">
        <v>0</v>
      </c>
      <c r="Y779">
        <v>30</v>
      </c>
      <c r="AA779">
        <v>42</v>
      </c>
      <c r="AB779">
        <v>4.5</v>
      </c>
      <c r="AC779">
        <v>46.5</v>
      </c>
      <c r="AD779">
        <v>3465</v>
      </c>
      <c r="AE779">
        <v>1620</v>
      </c>
      <c r="AF779">
        <v>0</v>
      </c>
      <c r="AG779">
        <v>15377.23</v>
      </c>
      <c r="AH779">
        <v>13.771000000000001</v>
      </c>
      <c r="AI779">
        <v>0</v>
      </c>
      <c r="AK779">
        <v>13.17</v>
      </c>
      <c r="AQ779" t="s">
        <v>5386</v>
      </c>
      <c r="AR779">
        <v>43917</v>
      </c>
      <c r="AT779">
        <v>43917</v>
      </c>
      <c r="AU779">
        <v>43901</v>
      </c>
      <c r="AV779" t="s">
        <v>861</v>
      </c>
      <c r="AW779">
        <v>43900</v>
      </c>
      <c r="AY779">
        <v>43900</v>
      </c>
      <c r="AZ779">
        <v>43537</v>
      </c>
      <c r="BF779" t="s">
        <v>5807</v>
      </c>
      <c r="BG779" s="190">
        <v>43909</v>
      </c>
      <c r="BH779" s="190">
        <v>43909</v>
      </c>
      <c r="BI779" s="190">
        <v>43913</v>
      </c>
      <c r="BJ779" s="190">
        <v>43913</v>
      </c>
      <c r="BK779" t="s">
        <v>770</v>
      </c>
      <c r="BL779" s="190">
        <v>43914</v>
      </c>
      <c r="BM779" s="190">
        <v>43914</v>
      </c>
      <c r="BN779" s="190">
        <v>43914</v>
      </c>
      <c r="BO779" s="190">
        <v>43914</v>
      </c>
      <c r="BU779" t="s">
        <v>490</v>
      </c>
      <c r="BV779" s="190">
        <v>43921</v>
      </c>
      <c r="BX779" s="190">
        <v>43921</v>
      </c>
      <c r="BY779" s="190"/>
      <c r="BZ779" t="s">
        <v>5807</v>
      </c>
      <c r="CA779">
        <v>43920</v>
      </c>
      <c r="CB779">
        <v>43917</v>
      </c>
      <c r="CC779">
        <v>43920</v>
      </c>
      <c r="CD779">
        <v>43917</v>
      </c>
      <c r="CH779" s="190"/>
      <c r="CJ779" t="s">
        <v>1057</v>
      </c>
      <c r="CR779" s="190">
        <v>43938</v>
      </c>
      <c r="CT779" t="s">
        <v>5807</v>
      </c>
      <c r="CU779" s="190">
        <v>43920</v>
      </c>
      <c r="CW779" s="190">
        <v>43920</v>
      </c>
      <c r="CX779" s="190">
        <v>43917</v>
      </c>
      <c r="DI779" t="str">
        <f t="shared" si="12"/>
        <v>Y</v>
      </c>
      <c r="DJ779" t="str">
        <f>_xlfn.IFNA(VLOOKUP(C779,'Order Lookup'!A:C,3,FALSE),"Other")</f>
        <v>ORDER</v>
      </c>
    </row>
    <row r="780" spans="1:114" x14ac:dyDescent="0.35">
      <c r="A780" t="s">
        <v>2302</v>
      </c>
      <c r="B780">
        <v>2000126801</v>
      </c>
      <c r="C780" t="s">
        <v>501</v>
      </c>
      <c r="D780" t="s">
        <v>7364</v>
      </c>
      <c r="E780" t="s">
        <v>7365</v>
      </c>
      <c r="F780" t="s">
        <v>2221</v>
      </c>
      <c r="G780" s="190">
        <v>43857</v>
      </c>
      <c r="H780">
        <v>43930</v>
      </c>
      <c r="J780">
        <v>2001</v>
      </c>
      <c r="K780" t="s">
        <v>361</v>
      </c>
      <c r="L780" t="s">
        <v>281</v>
      </c>
      <c r="M780" t="s">
        <v>281</v>
      </c>
      <c r="N780" t="s">
        <v>361</v>
      </c>
      <c r="O780" t="s">
        <v>5044</v>
      </c>
      <c r="Q780">
        <v>43893</v>
      </c>
      <c r="R780">
        <v>43894</v>
      </c>
      <c r="T780">
        <v>52783</v>
      </c>
      <c r="U780">
        <v>0</v>
      </c>
      <c r="V780">
        <v>10.93</v>
      </c>
      <c r="W780">
        <v>11.14</v>
      </c>
      <c r="X780">
        <v>11.14</v>
      </c>
      <c r="Y780">
        <v>94</v>
      </c>
      <c r="AA780">
        <v>89.5</v>
      </c>
      <c r="AB780">
        <v>7</v>
      </c>
      <c r="AC780">
        <v>96.5</v>
      </c>
      <c r="AD780">
        <v>16199</v>
      </c>
      <c r="AE780">
        <v>10061</v>
      </c>
      <c r="AF780">
        <v>0</v>
      </c>
      <c r="AG780">
        <v>13016</v>
      </c>
      <c r="AH780">
        <v>24.658999999999999</v>
      </c>
      <c r="AI780">
        <v>0</v>
      </c>
      <c r="AK780">
        <v>0</v>
      </c>
      <c r="AQ780" t="s">
        <v>542</v>
      </c>
      <c r="AR780">
        <v>43879</v>
      </c>
      <c r="AS780">
        <v>43879</v>
      </c>
      <c r="AT780">
        <v>43882</v>
      </c>
      <c r="AV780" t="s">
        <v>821</v>
      </c>
      <c r="AW780">
        <v>43871</v>
      </c>
      <c r="AX780">
        <v>43871</v>
      </c>
      <c r="AY780">
        <v>43871</v>
      </c>
      <c r="AZ780">
        <v>43873</v>
      </c>
      <c r="BA780" t="s">
        <v>542</v>
      </c>
      <c r="BB780">
        <v>43882</v>
      </c>
      <c r="BC780">
        <v>43882</v>
      </c>
      <c r="BD780">
        <v>43882</v>
      </c>
      <c r="BF780" t="s">
        <v>5807</v>
      </c>
      <c r="BG780" s="190">
        <v>43878</v>
      </c>
      <c r="BH780">
        <v>43878</v>
      </c>
      <c r="BI780" s="190">
        <v>43886</v>
      </c>
      <c r="BJ780">
        <v>43886</v>
      </c>
      <c r="BK780" t="s">
        <v>5793</v>
      </c>
      <c r="BL780" s="190">
        <v>43887</v>
      </c>
      <c r="BM780">
        <v>43887</v>
      </c>
      <c r="BN780" s="190">
        <v>43889</v>
      </c>
      <c r="BU780" t="s">
        <v>490</v>
      </c>
      <c r="BV780" s="190">
        <v>43909</v>
      </c>
      <c r="BX780" s="190">
        <v>43909</v>
      </c>
      <c r="BY780" s="190">
        <v>43907</v>
      </c>
      <c r="BZ780" t="s">
        <v>5807</v>
      </c>
      <c r="CA780">
        <v>43908</v>
      </c>
      <c r="CB780">
        <v>43902</v>
      </c>
      <c r="CC780">
        <v>43908</v>
      </c>
      <c r="CD780">
        <v>43902</v>
      </c>
      <c r="CH780" s="190">
        <v>43910</v>
      </c>
      <c r="CJ780" t="s">
        <v>1543</v>
      </c>
      <c r="CR780" s="190">
        <v>43927</v>
      </c>
      <c r="CT780" t="s">
        <v>5807</v>
      </c>
      <c r="CU780" s="190">
        <v>43908</v>
      </c>
      <c r="CW780" s="190">
        <v>43908</v>
      </c>
      <c r="CX780" s="190">
        <v>43902</v>
      </c>
      <c r="CY780" t="s">
        <v>2303</v>
      </c>
      <c r="CZ780">
        <v>43858</v>
      </c>
      <c r="DA780">
        <v>43858</v>
      </c>
      <c r="DB780">
        <v>43860</v>
      </c>
      <c r="DC780">
        <v>43865</v>
      </c>
      <c r="DI780" t="str">
        <f t="shared" si="12"/>
        <v>Y</v>
      </c>
      <c r="DJ780" t="str">
        <f>_xlfn.IFNA(VLOOKUP(C780,'Order Lookup'!A:C,3,FALSE),"Other")</f>
        <v>ORDER</v>
      </c>
    </row>
    <row r="781" spans="1:114" x14ac:dyDescent="0.35">
      <c r="A781" t="s">
        <v>1869</v>
      </c>
      <c r="B781">
        <v>2000170201</v>
      </c>
      <c r="C781" t="s">
        <v>594</v>
      </c>
      <c r="D781" t="s">
        <v>849</v>
      </c>
      <c r="E781" t="s">
        <v>7366</v>
      </c>
      <c r="F781" t="s">
        <v>2221</v>
      </c>
      <c r="G781" s="190">
        <v>43857</v>
      </c>
      <c r="H781" s="190">
        <v>43931</v>
      </c>
      <c r="J781" t="s">
        <v>7367</v>
      </c>
      <c r="K781" t="s">
        <v>361</v>
      </c>
      <c r="L781" t="s">
        <v>281</v>
      </c>
      <c r="M781" t="s">
        <v>281</v>
      </c>
      <c r="N781" t="s">
        <v>361</v>
      </c>
      <c r="O781" t="s">
        <v>5044</v>
      </c>
      <c r="Q781">
        <v>43859</v>
      </c>
      <c r="R781">
        <v>43859</v>
      </c>
      <c r="S781" s="190"/>
      <c r="T781">
        <v>36309.120000000003</v>
      </c>
      <c r="U781">
        <v>0</v>
      </c>
      <c r="V781">
        <v>9.31</v>
      </c>
      <c r="W781">
        <v>9.77</v>
      </c>
      <c r="X781">
        <v>9.77</v>
      </c>
      <c r="Y781">
        <v>52</v>
      </c>
      <c r="Z781">
        <v>52</v>
      </c>
      <c r="AA781">
        <v>56.75</v>
      </c>
      <c r="AB781">
        <v>0</v>
      </c>
      <c r="AC781">
        <v>56.75</v>
      </c>
      <c r="AD781">
        <v>5650.12</v>
      </c>
      <c r="AE781">
        <v>3510</v>
      </c>
      <c r="AF781">
        <v>0</v>
      </c>
      <c r="AG781">
        <v>9504.1200000000008</v>
      </c>
      <c r="AH781">
        <v>26.175999999999998</v>
      </c>
      <c r="AI781">
        <v>0</v>
      </c>
      <c r="AK781">
        <v>31.04</v>
      </c>
      <c r="AQ781" t="s">
        <v>533</v>
      </c>
      <c r="AR781">
        <v>43865</v>
      </c>
      <c r="AS781">
        <v>43865</v>
      </c>
      <c r="AT781">
        <v>43867</v>
      </c>
      <c r="AU781">
        <v>43867</v>
      </c>
      <c r="AV781" t="s">
        <v>2245</v>
      </c>
      <c r="AW781">
        <v>43867</v>
      </c>
      <c r="AX781">
        <v>43867</v>
      </c>
      <c r="AY781">
        <v>43867</v>
      </c>
      <c r="AZ781">
        <v>43867</v>
      </c>
      <c r="BA781" t="s">
        <v>533</v>
      </c>
      <c r="BB781">
        <v>43867</v>
      </c>
      <c r="BC781">
        <v>43867</v>
      </c>
      <c r="BD781">
        <v>43867</v>
      </c>
      <c r="BE781">
        <v>43867</v>
      </c>
      <c r="BF781" t="s">
        <v>5795</v>
      </c>
      <c r="BG781">
        <v>43879</v>
      </c>
      <c r="BH781">
        <v>43879</v>
      </c>
      <c r="BI781">
        <v>43882</v>
      </c>
      <c r="BJ781">
        <v>43882</v>
      </c>
      <c r="BK781" t="s">
        <v>1788</v>
      </c>
      <c r="BL781">
        <v>43885</v>
      </c>
      <c r="BM781">
        <v>43885</v>
      </c>
      <c r="BN781">
        <v>43886</v>
      </c>
      <c r="BO781">
        <v>43886</v>
      </c>
      <c r="BU781" t="s">
        <v>490</v>
      </c>
      <c r="BV781" s="190">
        <v>43900</v>
      </c>
      <c r="BX781" s="190">
        <v>43900</v>
      </c>
      <c r="BY781" s="190">
        <v>43900</v>
      </c>
      <c r="BZ781" t="s">
        <v>5795</v>
      </c>
      <c r="CA781">
        <v>43895</v>
      </c>
      <c r="CB781">
        <v>43895</v>
      </c>
      <c r="CC781">
        <v>43895</v>
      </c>
      <c r="CD781">
        <v>43895</v>
      </c>
      <c r="CE781" t="s">
        <v>5697</v>
      </c>
      <c r="CF781">
        <v>43903</v>
      </c>
      <c r="CH781" s="190">
        <v>43903</v>
      </c>
      <c r="CI781">
        <v>43916</v>
      </c>
      <c r="CJ781" t="s">
        <v>950</v>
      </c>
      <c r="CR781" s="190">
        <v>43930</v>
      </c>
      <c r="CS781" s="190"/>
      <c r="CT781" t="s">
        <v>5795</v>
      </c>
      <c r="CU781" s="190">
        <v>43895</v>
      </c>
      <c r="CW781" s="190">
        <v>43895</v>
      </c>
      <c r="CX781" s="190">
        <v>43895</v>
      </c>
      <c r="CY781" t="s">
        <v>2303</v>
      </c>
      <c r="CZ781">
        <v>43859</v>
      </c>
      <c r="DA781">
        <v>43859</v>
      </c>
      <c r="DB781">
        <v>43864</v>
      </c>
      <c r="DC781">
        <v>43861</v>
      </c>
      <c r="DI781" t="str">
        <f t="shared" si="12"/>
        <v>Y</v>
      </c>
      <c r="DJ781" t="str">
        <f>_xlfn.IFNA(VLOOKUP(C781,'Order Lookup'!A:C,3,FALSE),"Other")</f>
        <v>ORDER</v>
      </c>
    </row>
    <row r="782" spans="1:114" x14ac:dyDescent="0.35">
      <c r="A782" t="s">
        <v>818</v>
      </c>
      <c r="B782">
        <v>2000202401</v>
      </c>
      <c r="C782" t="s">
        <v>567</v>
      </c>
      <c r="D782" t="s">
        <v>1875</v>
      </c>
      <c r="E782" t="s">
        <v>7368</v>
      </c>
      <c r="F782" t="s">
        <v>2221</v>
      </c>
      <c r="G782" s="190">
        <v>43860</v>
      </c>
      <c r="H782" s="190">
        <v>43924</v>
      </c>
      <c r="J782" t="s">
        <v>7369</v>
      </c>
      <c r="K782" t="s">
        <v>281</v>
      </c>
      <c r="L782" t="s">
        <v>281</v>
      </c>
      <c r="M782" t="s">
        <v>281</v>
      </c>
      <c r="N782" t="s">
        <v>361</v>
      </c>
      <c r="O782" t="s">
        <v>5044</v>
      </c>
      <c r="Q782">
        <v>43874</v>
      </c>
      <c r="R782">
        <v>43875</v>
      </c>
      <c r="T782">
        <v>51523.11</v>
      </c>
      <c r="U782">
        <v>0</v>
      </c>
      <c r="V782">
        <v>19.39</v>
      </c>
      <c r="W782">
        <v>18.93</v>
      </c>
      <c r="X782">
        <v>18.93</v>
      </c>
      <c r="Y782">
        <v>20</v>
      </c>
      <c r="Z782">
        <v>20</v>
      </c>
      <c r="AA782">
        <v>23.5</v>
      </c>
      <c r="AB782">
        <v>0</v>
      </c>
      <c r="AC782">
        <v>23.5</v>
      </c>
      <c r="AD782">
        <v>1330</v>
      </c>
      <c r="AE782">
        <v>1000</v>
      </c>
      <c r="AF782">
        <v>0</v>
      </c>
      <c r="AG782">
        <v>8913.49</v>
      </c>
      <c r="AH782">
        <v>17.3</v>
      </c>
      <c r="AI782">
        <v>2177.9699999999998</v>
      </c>
      <c r="AK782">
        <v>18</v>
      </c>
      <c r="AQ782" t="s">
        <v>627</v>
      </c>
      <c r="AR782">
        <v>43874</v>
      </c>
      <c r="AS782">
        <v>43874</v>
      </c>
      <c r="AT782">
        <v>43875</v>
      </c>
      <c r="AU782">
        <v>43875</v>
      </c>
      <c r="AV782" t="s">
        <v>2245</v>
      </c>
      <c r="AW782">
        <v>43875</v>
      </c>
      <c r="AX782">
        <v>43875</v>
      </c>
      <c r="AY782">
        <v>43875</v>
      </c>
      <c r="AZ782">
        <v>43875</v>
      </c>
      <c r="BA782" t="s">
        <v>627</v>
      </c>
      <c r="BB782">
        <v>43875</v>
      </c>
      <c r="BC782">
        <v>43875</v>
      </c>
      <c r="BD782">
        <v>43875</v>
      </c>
      <c r="BE782">
        <v>43875</v>
      </c>
      <c r="BF782" t="s">
        <v>1788</v>
      </c>
      <c r="BG782" s="190">
        <v>43878</v>
      </c>
      <c r="BH782" s="190">
        <v>43878</v>
      </c>
      <c r="BI782" s="190">
        <v>43878</v>
      </c>
      <c r="BJ782" s="190">
        <v>43878</v>
      </c>
      <c r="BK782" t="s">
        <v>2242</v>
      </c>
      <c r="BL782" s="190">
        <v>43881</v>
      </c>
      <c r="BM782" s="190">
        <v>43881</v>
      </c>
      <c r="BN782" s="190">
        <v>43882</v>
      </c>
      <c r="BO782" s="190">
        <v>43882</v>
      </c>
      <c r="BU782" t="s">
        <v>490</v>
      </c>
      <c r="BV782">
        <v>43893</v>
      </c>
      <c r="BX782" s="190">
        <v>43893</v>
      </c>
      <c r="BY782" s="190">
        <v>43889</v>
      </c>
      <c r="BZ782" t="s">
        <v>1788</v>
      </c>
      <c r="CA782">
        <v>43889</v>
      </c>
      <c r="CB782">
        <v>43889</v>
      </c>
      <c r="CC782">
        <v>43889</v>
      </c>
      <c r="CD782">
        <v>43889</v>
      </c>
      <c r="CE782" t="s">
        <v>818</v>
      </c>
      <c r="CH782" s="190">
        <v>43894</v>
      </c>
      <c r="CJ782" t="s">
        <v>838</v>
      </c>
      <c r="CR782" s="190">
        <v>43924</v>
      </c>
      <c r="CT782" t="s">
        <v>1788</v>
      </c>
      <c r="CU782" s="190">
        <v>43889</v>
      </c>
      <c r="CW782" s="190">
        <v>43889</v>
      </c>
      <c r="CX782" s="190">
        <v>43889</v>
      </c>
      <c r="CY782" t="s">
        <v>595</v>
      </c>
      <c r="CZ782">
        <v>43868</v>
      </c>
      <c r="DB782">
        <v>43871</v>
      </c>
      <c r="DC782">
        <v>43873</v>
      </c>
      <c r="DI782" t="str">
        <f t="shared" si="12"/>
        <v>Y</v>
      </c>
      <c r="DJ782" t="str">
        <f>_xlfn.IFNA(VLOOKUP(C782,'Order Lookup'!A:C,3,FALSE),"Other")</f>
        <v>ORDER</v>
      </c>
    </row>
    <row r="783" spans="1:114" x14ac:dyDescent="0.35">
      <c r="A783" t="s">
        <v>818</v>
      </c>
      <c r="B783">
        <v>2000261901</v>
      </c>
      <c r="C783" t="s">
        <v>567</v>
      </c>
      <c r="D783" t="s">
        <v>3717</v>
      </c>
      <c r="E783" t="s">
        <v>7370</v>
      </c>
      <c r="F783" t="s">
        <v>2221</v>
      </c>
      <c r="G783" s="190">
        <v>43867</v>
      </c>
      <c r="H783" s="190">
        <v>43935</v>
      </c>
      <c r="J783" t="s">
        <v>7371</v>
      </c>
      <c r="K783" t="s">
        <v>281</v>
      </c>
      <c r="L783" t="s">
        <v>281</v>
      </c>
      <c r="M783" t="s">
        <v>281</v>
      </c>
      <c r="N783" t="s">
        <v>361</v>
      </c>
      <c r="O783" t="s">
        <v>5044</v>
      </c>
      <c r="Q783" s="190">
        <v>43882</v>
      </c>
      <c r="R783" s="190">
        <v>43885</v>
      </c>
      <c r="T783">
        <v>46807.08</v>
      </c>
      <c r="U783">
        <v>0</v>
      </c>
      <c r="V783">
        <v>20.64</v>
      </c>
      <c r="W783">
        <v>20.170000000000002</v>
      </c>
      <c r="X783">
        <v>20.170000000000002</v>
      </c>
      <c r="Y783">
        <v>20</v>
      </c>
      <c r="Z783">
        <v>20</v>
      </c>
      <c r="AA783">
        <v>24.3</v>
      </c>
      <c r="AB783">
        <v>0</v>
      </c>
      <c r="AC783">
        <v>24.3</v>
      </c>
      <c r="AD783">
        <v>1330</v>
      </c>
      <c r="AE783">
        <v>1000</v>
      </c>
      <c r="AF783">
        <v>0</v>
      </c>
      <c r="AG783">
        <v>6399.23</v>
      </c>
      <c r="AH783">
        <v>13.672000000000001</v>
      </c>
      <c r="AI783">
        <v>0</v>
      </c>
      <c r="AK783">
        <v>14</v>
      </c>
      <c r="AQ783" t="s">
        <v>522</v>
      </c>
      <c r="AR783" s="190">
        <v>43900</v>
      </c>
      <c r="AS783" s="190">
        <v>43900</v>
      </c>
      <c r="AT783" s="190">
        <v>43901</v>
      </c>
      <c r="AU783" s="190">
        <v>43901</v>
      </c>
      <c r="AV783" t="s">
        <v>560</v>
      </c>
      <c r="AW783" s="190">
        <v>43901</v>
      </c>
      <c r="AX783" s="190">
        <v>43901</v>
      </c>
      <c r="AY783" s="190">
        <v>43901</v>
      </c>
      <c r="AZ783" s="190">
        <v>43901</v>
      </c>
      <c r="BA783" t="s">
        <v>522</v>
      </c>
      <c r="BB783">
        <v>43901</v>
      </c>
      <c r="BD783">
        <v>43901</v>
      </c>
      <c r="BE783">
        <v>43901</v>
      </c>
      <c r="BF783" t="s">
        <v>1788</v>
      </c>
      <c r="BG783" s="190">
        <v>43903</v>
      </c>
      <c r="BH783" s="190">
        <v>43903</v>
      </c>
      <c r="BI783" s="190">
        <v>43903</v>
      </c>
      <c r="BJ783" s="190">
        <v>43903</v>
      </c>
      <c r="BK783" t="s">
        <v>764</v>
      </c>
      <c r="BL783" s="190">
        <v>43908</v>
      </c>
      <c r="BM783" s="190">
        <v>43908</v>
      </c>
      <c r="BN783" s="190">
        <v>43908</v>
      </c>
      <c r="BO783" s="190">
        <v>43908</v>
      </c>
      <c r="BQ783" s="190"/>
      <c r="BR783" s="190"/>
      <c r="BS783" s="190"/>
      <c r="BT783" s="190"/>
      <c r="BU783" t="s">
        <v>490</v>
      </c>
      <c r="BV783" s="190">
        <v>43914</v>
      </c>
      <c r="BX783" s="190">
        <v>43914</v>
      </c>
      <c r="BY783" s="190">
        <v>43913</v>
      </c>
      <c r="BZ783" t="s">
        <v>1788</v>
      </c>
      <c r="CA783" s="190">
        <v>43903</v>
      </c>
      <c r="CB783" s="190">
        <v>43903</v>
      </c>
      <c r="CC783" s="190">
        <v>43903</v>
      </c>
      <c r="CD783" s="190">
        <v>43903</v>
      </c>
      <c r="CE783" t="s">
        <v>818</v>
      </c>
      <c r="CH783" s="190">
        <v>43916</v>
      </c>
      <c r="CJ783" t="s">
        <v>556</v>
      </c>
      <c r="CR783" s="190">
        <v>43930</v>
      </c>
      <c r="CS783" s="190"/>
      <c r="CT783" t="s">
        <v>1788</v>
      </c>
      <c r="CU783" s="190">
        <v>43913</v>
      </c>
      <c r="CW783" s="190">
        <v>43913</v>
      </c>
      <c r="CX783" s="190">
        <v>43913</v>
      </c>
      <c r="CY783" t="s">
        <v>595</v>
      </c>
      <c r="CZ783" s="190">
        <v>43872</v>
      </c>
      <c r="DA783" s="190"/>
      <c r="DB783" s="190">
        <v>43873</v>
      </c>
      <c r="DC783" s="190">
        <v>43880</v>
      </c>
      <c r="DI783" t="str">
        <f t="shared" si="12"/>
        <v>Y</v>
      </c>
      <c r="DJ783" t="str">
        <f>_xlfn.IFNA(VLOOKUP(C783,'Order Lookup'!A:C,3,FALSE),"Other")</f>
        <v>ORDER</v>
      </c>
    </row>
    <row r="784" spans="1:114" x14ac:dyDescent="0.35">
      <c r="A784" t="s">
        <v>818</v>
      </c>
      <c r="B784">
        <v>2000274401</v>
      </c>
      <c r="C784" t="s">
        <v>567</v>
      </c>
      <c r="D784" t="s">
        <v>1867</v>
      </c>
      <c r="E784" t="s">
        <v>7372</v>
      </c>
      <c r="F784" t="s">
        <v>2221</v>
      </c>
      <c r="G784" s="190">
        <v>43868</v>
      </c>
      <c r="H784" s="190">
        <v>43914</v>
      </c>
      <c r="K784" t="s">
        <v>281</v>
      </c>
      <c r="L784" t="s">
        <v>281</v>
      </c>
      <c r="M784" t="s">
        <v>281</v>
      </c>
      <c r="N784" t="s">
        <v>361</v>
      </c>
      <c r="O784" t="s">
        <v>5044</v>
      </c>
      <c r="Q784" s="190">
        <v>43879</v>
      </c>
      <c r="R784" s="190">
        <v>43880</v>
      </c>
      <c r="T784">
        <v>23321.08</v>
      </c>
      <c r="U784">
        <v>0</v>
      </c>
      <c r="V784">
        <v>7.93</v>
      </c>
      <c r="W784">
        <v>7.59</v>
      </c>
      <c r="X784">
        <v>7.59</v>
      </c>
      <c r="Y784">
        <v>20</v>
      </c>
      <c r="Z784">
        <v>20</v>
      </c>
      <c r="AA784">
        <v>22</v>
      </c>
      <c r="AB784">
        <v>0</v>
      </c>
      <c r="AC784">
        <v>22</v>
      </c>
      <c r="AD784">
        <v>1330</v>
      </c>
      <c r="AE784">
        <v>1000</v>
      </c>
      <c r="AF784">
        <v>0</v>
      </c>
      <c r="AG784">
        <v>3251.03</v>
      </c>
      <c r="AH784">
        <v>13.94</v>
      </c>
      <c r="AI784">
        <v>1774.82</v>
      </c>
      <c r="AK784">
        <v>16</v>
      </c>
      <c r="AQ784" t="s">
        <v>627</v>
      </c>
      <c r="AR784">
        <v>43881</v>
      </c>
      <c r="AS784">
        <v>43881</v>
      </c>
      <c r="AT784">
        <v>43882</v>
      </c>
      <c r="AU784">
        <v>43882</v>
      </c>
      <c r="AV784" t="s">
        <v>560</v>
      </c>
      <c r="AW784">
        <v>43882</v>
      </c>
      <c r="AY784">
        <v>43882</v>
      </c>
      <c r="BA784" t="s">
        <v>627</v>
      </c>
      <c r="BB784">
        <v>43882</v>
      </c>
      <c r="BC784">
        <v>43882</v>
      </c>
      <c r="BD784">
        <v>43882</v>
      </c>
      <c r="BE784">
        <v>43881</v>
      </c>
      <c r="BF784" t="s">
        <v>2242</v>
      </c>
      <c r="BG784" s="190">
        <v>43885</v>
      </c>
      <c r="BH784" s="190">
        <v>43885</v>
      </c>
      <c r="BI784" s="190">
        <v>43886</v>
      </c>
      <c r="BJ784" s="190">
        <v>43886</v>
      </c>
      <c r="BL784" s="190"/>
      <c r="BM784" s="190"/>
      <c r="BN784" s="190"/>
      <c r="BO784" s="190"/>
      <c r="BU784" t="s">
        <v>490</v>
      </c>
      <c r="BV784" s="190">
        <v>43892</v>
      </c>
      <c r="BX784" s="190">
        <v>43892</v>
      </c>
      <c r="BY784" s="190">
        <v>43892</v>
      </c>
      <c r="BZ784" t="s">
        <v>2242</v>
      </c>
      <c r="CA784" s="190">
        <v>43889</v>
      </c>
      <c r="CB784" s="190">
        <v>43889</v>
      </c>
      <c r="CC784" s="190">
        <v>43889</v>
      </c>
      <c r="CD784" s="190">
        <v>43889</v>
      </c>
      <c r="CE784" t="s">
        <v>818</v>
      </c>
      <c r="CH784" s="190">
        <v>43895</v>
      </c>
      <c r="CJ784" t="s">
        <v>5709</v>
      </c>
      <c r="CR784" s="190">
        <v>43941</v>
      </c>
      <c r="CT784" t="s">
        <v>2242</v>
      </c>
      <c r="CU784" s="190">
        <v>43889</v>
      </c>
      <c r="CW784" s="190">
        <v>43889</v>
      </c>
      <c r="CX784" s="190">
        <v>43889</v>
      </c>
      <c r="CY784" t="s">
        <v>684</v>
      </c>
      <c r="CZ784">
        <v>43874</v>
      </c>
      <c r="DA784">
        <v>43874</v>
      </c>
      <c r="DB784">
        <v>43875</v>
      </c>
      <c r="DC784">
        <v>43875</v>
      </c>
      <c r="DI784" t="str">
        <f t="shared" si="12"/>
        <v>Y</v>
      </c>
      <c r="DJ784" t="str">
        <f>_xlfn.IFNA(VLOOKUP(C784,'Order Lookup'!A:C,3,FALSE),"Other")</f>
        <v>ORDER</v>
      </c>
    </row>
    <row r="785" spans="1:114" x14ac:dyDescent="0.35">
      <c r="A785" t="s">
        <v>827</v>
      </c>
      <c r="B785">
        <v>1902422501</v>
      </c>
      <c r="C785" t="s">
        <v>1172</v>
      </c>
      <c r="D785" t="s">
        <v>823</v>
      </c>
      <c r="E785" t="s">
        <v>7373</v>
      </c>
      <c r="F785" t="s">
        <v>2221</v>
      </c>
      <c r="G785" s="190">
        <v>43783</v>
      </c>
      <c r="H785" s="190">
        <v>43924</v>
      </c>
      <c r="J785" t="s">
        <v>7374</v>
      </c>
      <c r="K785" t="s">
        <v>361</v>
      </c>
      <c r="L785" t="s">
        <v>338</v>
      </c>
      <c r="M785" t="s">
        <v>281</v>
      </c>
      <c r="N785" t="s">
        <v>361</v>
      </c>
      <c r="O785" t="s">
        <v>5067</v>
      </c>
      <c r="Q785">
        <v>43851</v>
      </c>
      <c r="R785">
        <v>43851</v>
      </c>
      <c r="S785" s="190"/>
      <c r="T785">
        <v>190611</v>
      </c>
      <c r="U785">
        <v>0</v>
      </c>
      <c r="V785">
        <v>51.73</v>
      </c>
      <c r="W785">
        <v>51.99</v>
      </c>
      <c r="X785">
        <v>51.99</v>
      </c>
      <c r="Y785">
        <v>88</v>
      </c>
      <c r="AA785">
        <v>111</v>
      </c>
      <c r="AB785">
        <v>0</v>
      </c>
      <c r="AC785">
        <v>111</v>
      </c>
      <c r="AD785">
        <v>5618</v>
      </c>
      <c r="AE785">
        <v>-4190</v>
      </c>
      <c r="AF785">
        <v>8875</v>
      </c>
      <c r="AG785">
        <v>44680</v>
      </c>
      <c r="AH785">
        <v>23.44</v>
      </c>
      <c r="AI785">
        <v>-4038.55</v>
      </c>
      <c r="AK785">
        <v>23.5</v>
      </c>
      <c r="AQ785" t="s">
        <v>7342</v>
      </c>
      <c r="AR785">
        <v>43845</v>
      </c>
      <c r="AS785">
        <v>43845</v>
      </c>
      <c r="AT785">
        <v>43854</v>
      </c>
      <c r="AV785" t="s">
        <v>675</v>
      </c>
      <c r="AW785">
        <v>43853</v>
      </c>
      <c r="AY785">
        <v>43853</v>
      </c>
      <c r="BA785" t="s">
        <v>691</v>
      </c>
      <c r="BB785">
        <v>43899</v>
      </c>
      <c r="BC785">
        <v>43899</v>
      </c>
      <c r="BD785">
        <v>43899</v>
      </c>
      <c r="BE785">
        <v>43801</v>
      </c>
      <c r="BF785" t="s">
        <v>1874</v>
      </c>
      <c r="BG785" s="190">
        <v>43871</v>
      </c>
      <c r="BH785" s="190">
        <v>43867</v>
      </c>
      <c r="BI785" s="190">
        <v>43878</v>
      </c>
      <c r="BJ785" s="190">
        <v>43878</v>
      </c>
      <c r="BK785" t="s">
        <v>1693</v>
      </c>
      <c r="BL785" s="190">
        <v>43879</v>
      </c>
      <c r="BM785" s="190">
        <v>43879</v>
      </c>
      <c r="BN785" s="190">
        <v>43882</v>
      </c>
      <c r="BO785" s="190">
        <v>43882</v>
      </c>
      <c r="BU785" t="s">
        <v>490</v>
      </c>
      <c r="BV785" s="190">
        <v>43906</v>
      </c>
      <c r="BX785" s="190">
        <v>43906</v>
      </c>
      <c r="BY785" s="190">
        <v>43900</v>
      </c>
      <c r="BZ785" t="s">
        <v>1874</v>
      </c>
      <c r="CA785">
        <v>43889</v>
      </c>
      <c r="CB785">
        <v>43889</v>
      </c>
      <c r="CC785">
        <v>43889</v>
      </c>
      <c r="CD785">
        <v>43889</v>
      </c>
      <c r="CH785" s="190">
        <v>43903</v>
      </c>
      <c r="CJ785" t="s">
        <v>675</v>
      </c>
      <c r="CR785" s="190">
        <v>43942</v>
      </c>
      <c r="CS785" s="190">
        <v>43915</v>
      </c>
      <c r="CT785" t="s">
        <v>1874</v>
      </c>
      <c r="CU785" s="190">
        <v>43889</v>
      </c>
      <c r="CW785" s="190">
        <v>43889</v>
      </c>
      <c r="CX785" s="190">
        <v>43889</v>
      </c>
      <c r="CY785" t="s">
        <v>732</v>
      </c>
      <c r="CZ785">
        <v>43788</v>
      </c>
      <c r="DA785">
        <v>43788</v>
      </c>
      <c r="DB785">
        <v>43794</v>
      </c>
      <c r="DC785">
        <v>43803</v>
      </c>
      <c r="DI785" t="str">
        <f t="shared" si="12"/>
        <v>Y</v>
      </c>
      <c r="DJ785" t="str">
        <f>_xlfn.IFNA(VLOOKUP(C785,'Order Lookup'!A:C,3,FALSE),"Other")</f>
        <v>ORDER</v>
      </c>
    </row>
    <row r="786" spans="1:114" x14ac:dyDescent="0.35">
      <c r="A786" t="s">
        <v>818</v>
      </c>
      <c r="B786">
        <v>2000209301</v>
      </c>
      <c r="C786" t="s">
        <v>772</v>
      </c>
      <c r="D786" t="s">
        <v>7375</v>
      </c>
      <c r="E786" t="s">
        <v>7376</v>
      </c>
      <c r="F786" t="s">
        <v>2221</v>
      </c>
      <c r="G786" s="190">
        <v>43860</v>
      </c>
      <c r="H786" s="190">
        <v>43934</v>
      </c>
      <c r="J786">
        <v>20005</v>
      </c>
      <c r="K786" t="s">
        <v>281</v>
      </c>
      <c r="L786" t="s">
        <v>281</v>
      </c>
      <c r="M786" t="s">
        <v>281</v>
      </c>
      <c r="N786" t="s">
        <v>361</v>
      </c>
      <c r="O786" t="s">
        <v>5067</v>
      </c>
      <c r="Q786">
        <v>43887</v>
      </c>
      <c r="R786">
        <v>43888</v>
      </c>
      <c r="S786" s="190"/>
      <c r="T786">
        <v>100060.11</v>
      </c>
      <c r="U786">
        <v>0</v>
      </c>
      <c r="V786">
        <v>41.04</v>
      </c>
      <c r="W786">
        <v>41</v>
      </c>
      <c r="X786">
        <v>41</v>
      </c>
      <c r="Y786">
        <v>35</v>
      </c>
      <c r="Z786">
        <v>35</v>
      </c>
      <c r="AA786">
        <v>54.5</v>
      </c>
      <c r="AB786">
        <v>0</v>
      </c>
      <c r="AC786">
        <v>54.5</v>
      </c>
      <c r="AD786">
        <v>2327.5</v>
      </c>
      <c r="AE786">
        <v>1750</v>
      </c>
      <c r="AF786">
        <v>0</v>
      </c>
      <c r="AG786">
        <v>15230.92</v>
      </c>
      <c r="AH786">
        <v>15.222</v>
      </c>
      <c r="AI786">
        <v>0</v>
      </c>
      <c r="AK786">
        <v>16</v>
      </c>
      <c r="AQ786" t="s">
        <v>522</v>
      </c>
      <c r="AR786">
        <v>43893</v>
      </c>
      <c r="AS786">
        <v>43893</v>
      </c>
      <c r="AT786">
        <v>43895</v>
      </c>
      <c r="AU786">
        <v>43895</v>
      </c>
      <c r="AV786" t="s">
        <v>533</v>
      </c>
      <c r="AW786">
        <v>43895</v>
      </c>
      <c r="AX786">
        <v>43895</v>
      </c>
      <c r="AY786">
        <v>43895</v>
      </c>
      <c r="AZ786">
        <v>43895</v>
      </c>
      <c r="BA786" t="s">
        <v>522</v>
      </c>
      <c r="BB786">
        <v>43895</v>
      </c>
      <c r="BD786">
        <v>43895</v>
      </c>
      <c r="BE786">
        <v>43895</v>
      </c>
      <c r="BF786" t="s">
        <v>576</v>
      </c>
      <c r="BG786" s="190">
        <v>43899</v>
      </c>
      <c r="BH786" s="190">
        <v>43899</v>
      </c>
      <c r="BI786" s="190">
        <v>43901</v>
      </c>
      <c r="BJ786" s="190">
        <v>43899</v>
      </c>
      <c r="BK786" t="s">
        <v>1693</v>
      </c>
      <c r="BL786" s="190">
        <v>43902</v>
      </c>
      <c r="BM786" s="190">
        <v>43902</v>
      </c>
      <c r="BN786" s="190">
        <v>43903</v>
      </c>
      <c r="BO786" s="190">
        <v>43903</v>
      </c>
      <c r="BU786" t="s">
        <v>490</v>
      </c>
      <c r="BV786" s="190">
        <v>43913</v>
      </c>
      <c r="BX786" s="190">
        <v>43913</v>
      </c>
      <c r="BY786" s="190">
        <v>43913</v>
      </c>
      <c r="BZ786" t="s">
        <v>576</v>
      </c>
      <c r="CA786">
        <v>43909</v>
      </c>
      <c r="CB786">
        <v>43909</v>
      </c>
      <c r="CC786">
        <v>43909</v>
      </c>
      <c r="CD786">
        <v>43909</v>
      </c>
      <c r="CE786" t="s">
        <v>818</v>
      </c>
      <c r="CH786" s="190">
        <v>43916</v>
      </c>
      <c r="CJ786" t="s">
        <v>707</v>
      </c>
      <c r="CR786" s="190">
        <v>43930</v>
      </c>
      <c r="CS786" s="190"/>
      <c r="CT786" t="s">
        <v>576</v>
      </c>
      <c r="CU786" s="190">
        <v>43910</v>
      </c>
      <c r="CW786" s="190">
        <v>43910</v>
      </c>
      <c r="CX786" s="190">
        <v>43909</v>
      </c>
      <c r="CY786" t="s">
        <v>595</v>
      </c>
      <c r="CZ786">
        <v>43871</v>
      </c>
      <c r="DA786">
        <v>43872</v>
      </c>
      <c r="DB786">
        <v>43872</v>
      </c>
      <c r="DC786">
        <v>43886</v>
      </c>
      <c r="DD786" t="s">
        <v>6761</v>
      </c>
      <c r="DI786" t="str">
        <f t="shared" si="12"/>
        <v>Y</v>
      </c>
      <c r="DJ786" t="str">
        <f>_xlfn.IFNA(VLOOKUP(C786,'Order Lookup'!A:C,3,FALSE),"Other")</f>
        <v>ORDER</v>
      </c>
    </row>
    <row r="787" spans="1:114" x14ac:dyDescent="0.35">
      <c r="A787" t="s">
        <v>857</v>
      </c>
      <c r="B787">
        <v>1901850301</v>
      </c>
      <c r="C787" t="s">
        <v>895</v>
      </c>
      <c r="D787" t="s">
        <v>7377</v>
      </c>
      <c r="E787" t="s">
        <v>7378</v>
      </c>
      <c r="F787" t="s">
        <v>2221</v>
      </c>
      <c r="G787" s="190">
        <v>43874</v>
      </c>
      <c r="H787" s="190">
        <v>43931</v>
      </c>
      <c r="J787">
        <v>2019036</v>
      </c>
      <c r="K787" t="s">
        <v>132</v>
      </c>
      <c r="L787" t="s">
        <v>281</v>
      </c>
      <c r="M787" t="s">
        <v>281</v>
      </c>
      <c r="N787" t="s">
        <v>361</v>
      </c>
      <c r="O787" t="s">
        <v>5067</v>
      </c>
      <c r="Q787">
        <v>43879</v>
      </c>
      <c r="R787">
        <v>43880</v>
      </c>
      <c r="T787">
        <v>91597.59</v>
      </c>
      <c r="U787">
        <v>0</v>
      </c>
      <c r="V787">
        <v>29.15</v>
      </c>
      <c r="W787">
        <v>28.38</v>
      </c>
      <c r="X787">
        <v>28.38</v>
      </c>
      <c r="Y787">
        <v>80</v>
      </c>
      <c r="AA787">
        <v>75.5</v>
      </c>
      <c r="AB787">
        <v>0</v>
      </c>
      <c r="AC787">
        <v>75.5</v>
      </c>
      <c r="AD787">
        <v>4389</v>
      </c>
      <c r="AE787">
        <v>2090</v>
      </c>
      <c r="AF787">
        <v>0</v>
      </c>
      <c r="AG787">
        <v>15170.11</v>
      </c>
      <c r="AH787">
        <v>16.562000000000001</v>
      </c>
      <c r="AI787">
        <v>0</v>
      </c>
      <c r="AK787">
        <v>0</v>
      </c>
      <c r="AQ787" t="s">
        <v>522</v>
      </c>
      <c r="AR787">
        <v>43887</v>
      </c>
      <c r="AS787">
        <v>43887</v>
      </c>
      <c r="AT787">
        <v>43893</v>
      </c>
      <c r="AU787">
        <v>43893</v>
      </c>
      <c r="AV787" t="s">
        <v>6686</v>
      </c>
      <c r="AW787">
        <v>43892</v>
      </c>
      <c r="AX787">
        <v>43889</v>
      </c>
      <c r="AY787">
        <v>43892</v>
      </c>
      <c r="AZ787">
        <v>43889</v>
      </c>
      <c r="BF787" t="s">
        <v>576</v>
      </c>
      <c r="BG787" s="190">
        <v>43893</v>
      </c>
      <c r="BH787" s="190">
        <v>43893</v>
      </c>
      <c r="BI787" s="190">
        <v>43895</v>
      </c>
      <c r="BJ787" s="190">
        <v>43895</v>
      </c>
      <c r="BK787" t="s">
        <v>775</v>
      </c>
      <c r="BL787" s="190">
        <v>43899</v>
      </c>
      <c r="BM787" s="190">
        <v>43899</v>
      </c>
      <c r="BN787" s="190">
        <v>43901</v>
      </c>
      <c r="BO787" s="190">
        <v>43901</v>
      </c>
      <c r="BU787" t="s">
        <v>490</v>
      </c>
      <c r="BV787" s="190">
        <v>43909</v>
      </c>
      <c r="BX787" s="190">
        <v>43909</v>
      </c>
      <c r="BY787" s="190">
        <v>43909</v>
      </c>
      <c r="BZ787" t="s">
        <v>576</v>
      </c>
      <c r="CA787" s="190">
        <v>43908</v>
      </c>
      <c r="CB787" s="190">
        <v>43908</v>
      </c>
      <c r="CC787" s="190">
        <v>43908</v>
      </c>
      <c r="CD787" s="190">
        <v>43908</v>
      </c>
      <c r="CH787" s="190">
        <v>43913</v>
      </c>
      <c r="CJ787" t="s">
        <v>6686</v>
      </c>
      <c r="CR787" s="190">
        <v>43930</v>
      </c>
      <c r="CS787" s="190"/>
      <c r="CT787" t="s">
        <v>576</v>
      </c>
      <c r="CU787" s="190">
        <v>43908</v>
      </c>
      <c r="CW787" s="190">
        <v>43908</v>
      </c>
      <c r="CX787" s="190">
        <v>43908</v>
      </c>
      <c r="DI787" t="str">
        <f t="shared" si="12"/>
        <v>Y</v>
      </c>
      <c r="DJ787" t="str">
        <f>_xlfn.IFNA(VLOOKUP(C787,'Order Lookup'!A:C,3,FALSE),"Other")</f>
        <v>ORDER</v>
      </c>
    </row>
    <row r="788" spans="1:114" x14ac:dyDescent="0.35">
      <c r="A788" t="s">
        <v>857</v>
      </c>
      <c r="B788">
        <v>1901850201</v>
      </c>
      <c r="C788" t="s">
        <v>895</v>
      </c>
      <c r="D788" t="s">
        <v>7377</v>
      </c>
      <c r="E788" t="s">
        <v>7379</v>
      </c>
      <c r="F788" t="s">
        <v>2221</v>
      </c>
      <c r="G788" s="190">
        <v>43874</v>
      </c>
      <c r="H788" s="190">
        <v>43924</v>
      </c>
      <c r="J788">
        <v>2019036</v>
      </c>
      <c r="K788" t="s">
        <v>132</v>
      </c>
      <c r="L788" t="s">
        <v>281</v>
      </c>
      <c r="M788" t="s">
        <v>281</v>
      </c>
      <c r="N788" t="s">
        <v>361</v>
      </c>
      <c r="O788" t="s">
        <v>5067</v>
      </c>
      <c r="Q788">
        <v>43878</v>
      </c>
      <c r="R788">
        <v>43880</v>
      </c>
      <c r="S788" s="190"/>
      <c r="T788">
        <v>25583.05</v>
      </c>
      <c r="U788">
        <v>0</v>
      </c>
      <c r="V788">
        <v>7.25</v>
      </c>
      <c r="W788">
        <v>7.83</v>
      </c>
      <c r="X788">
        <v>7.83</v>
      </c>
      <c r="Y788">
        <v>30</v>
      </c>
      <c r="AA788">
        <v>29</v>
      </c>
      <c r="AB788">
        <v>0</v>
      </c>
      <c r="AC788">
        <v>29</v>
      </c>
      <c r="AD788">
        <v>3465</v>
      </c>
      <c r="AE788">
        <v>1650</v>
      </c>
      <c r="AF788">
        <v>0</v>
      </c>
      <c r="AG788">
        <v>4183.7299999999996</v>
      </c>
      <c r="AH788">
        <v>16.353999999999999</v>
      </c>
      <c r="AI788">
        <v>0</v>
      </c>
      <c r="AK788">
        <v>16.350000000000001</v>
      </c>
      <c r="AQ788" t="s">
        <v>1488</v>
      </c>
      <c r="AR788">
        <v>43880</v>
      </c>
      <c r="AS788">
        <v>43880</v>
      </c>
      <c r="AT788">
        <v>43886</v>
      </c>
      <c r="AU788">
        <v>43886</v>
      </c>
      <c r="AV788" t="s">
        <v>5913</v>
      </c>
      <c r="AW788">
        <v>43886</v>
      </c>
      <c r="AX788">
        <v>43886</v>
      </c>
      <c r="AY788">
        <v>43886</v>
      </c>
      <c r="AZ788">
        <v>43886</v>
      </c>
      <c r="BA788" t="s">
        <v>1488</v>
      </c>
      <c r="BD788">
        <v>43886</v>
      </c>
      <c r="BE788">
        <v>43886</v>
      </c>
      <c r="BF788" t="s">
        <v>521</v>
      </c>
      <c r="BG788" s="190">
        <v>43887</v>
      </c>
      <c r="BH788" s="190">
        <v>43887</v>
      </c>
      <c r="BI788" s="190">
        <v>43893</v>
      </c>
      <c r="BJ788" s="190">
        <v>43896</v>
      </c>
      <c r="BL788" s="190"/>
      <c r="BM788" s="190"/>
      <c r="BN788" s="190"/>
      <c r="BO788" s="190"/>
      <c r="BU788" t="s">
        <v>490</v>
      </c>
      <c r="BV788" s="190">
        <v>43900</v>
      </c>
      <c r="BX788" s="190">
        <v>43900</v>
      </c>
      <c r="BY788" s="190">
        <v>43900</v>
      </c>
      <c r="BZ788" t="s">
        <v>521</v>
      </c>
      <c r="CA788">
        <v>43899</v>
      </c>
      <c r="CB788">
        <v>43899</v>
      </c>
      <c r="CC788">
        <v>43899</v>
      </c>
      <c r="CD788">
        <v>43899</v>
      </c>
      <c r="CH788" s="190">
        <v>43903</v>
      </c>
      <c r="CJ788" t="s">
        <v>5709</v>
      </c>
      <c r="CR788" s="190">
        <v>43920</v>
      </c>
      <c r="CS788" s="190"/>
      <c r="CT788" t="s">
        <v>521</v>
      </c>
      <c r="CU788" s="190">
        <v>43899</v>
      </c>
      <c r="CW788" s="190">
        <v>43899</v>
      </c>
      <c r="CX788" s="190">
        <v>43899</v>
      </c>
      <c r="DI788" t="str">
        <f t="shared" si="12"/>
        <v>Y</v>
      </c>
      <c r="DJ788" t="str">
        <f>_xlfn.IFNA(VLOOKUP(C788,'Order Lookup'!A:C,3,FALSE),"Other")</f>
        <v>ORDER</v>
      </c>
    </row>
    <row r="789" spans="1:114" x14ac:dyDescent="0.35">
      <c r="A789" t="s">
        <v>818</v>
      </c>
      <c r="B789">
        <v>2000350201</v>
      </c>
      <c r="C789" t="s">
        <v>567</v>
      </c>
      <c r="D789" t="s">
        <v>7380</v>
      </c>
      <c r="E789" t="s">
        <v>7381</v>
      </c>
      <c r="F789" t="s">
        <v>2073</v>
      </c>
      <c r="G789" s="190">
        <v>43879</v>
      </c>
      <c r="H789" s="190">
        <v>43950</v>
      </c>
      <c r="J789">
        <v>19003</v>
      </c>
      <c r="K789" t="s">
        <v>281</v>
      </c>
      <c r="L789" t="s">
        <v>281</v>
      </c>
      <c r="M789" t="s">
        <v>281</v>
      </c>
      <c r="N789" t="s">
        <v>361</v>
      </c>
      <c r="O789" t="s">
        <v>5067</v>
      </c>
      <c r="P789" t="s">
        <v>2226</v>
      </c>
      <c r="Q789" s="190">
        <v>43886</v>
      </c>
      <c r="R789" s="190">
        <v>43887</v>
      </c>
      <c r="T789">
        <v>63935.51</v>
      </c>
      <c r="U789">
        <v>0</v>
      </c>
      <c r="V789">
        <v>19.03</v>
      </c>
      <c r="W789">
        <v>0</v>
      </c>
      <c r="X789">
        <v>0</v>
      </c>
      <c r="Y789">
        <v>20</v>
      </c>
      <c r="Z789">
        <v>20</v>
      </c>
      <c r="AA789">
        <v>23.75</v>
      </c>
      <c r="AB789">
        <v>0</v>
      </c>
      <c r="AC789">
        <v>23.75</v>
      </c>
      <c r="AD789">
        <v>1330</v>
      </c>
      <c r="AE789">
        <v>1000</v>
      </c>
      <c r="AF789">
        <v>0</v>
      </c>
      <c r="AG789">
        <v>9004.77</v>
      </c>
      <c r="AH789">
        <v>14.084</v>
      </c>
      <c r="AI789">
        <v>0</v>
      </c>
      <c r="AK789">
        <v>0</v>
      </c>
      <c r="AQ789" t="s">
        <v>1488</v>
      </c>
      <c r="AR789" s="190">
        <v>43893</v>
      </c>
      <c r="AS789" s="190">
        <v>43893</v>
      </c>
      <c r="AT789" s="190">
        <v>43895</v>
      </c>
      <c r="AU789">
        <v>43895</v>
      </c>
      <c r="AV789" t="s">
        <v>560</v>
      </c>
      <c r="AW789" s="190">
        <v>43894</v>
      </c>
      <c r="AX789" s="190"/>
      <c r="AY789">
        <v>43894</v>
      </c>
      <c r="AZ789">
        <v>43895</v>
      </c>
      <c r="BA789" t="s">
        <v>1488</v>
      </c>
      <c r="BB789">
        <v>43895</v>
      </c>
      <c r="BC789">
        <v>43895</v>
      </c>
      <c r="BD789">
        <v>43895</v>
      </c>
      <c r="BE789">
        <v>43895</v>
      </c>
      <c r="BF789" t="s">
        <v>576</v>
      </c>
      <c r="BG789" s="190">
        <v>43896</v>
      </c>
      <c r="BH789" s="190">
        <v>43896</v>
      </c>
      <c r="BI789" s="190">
        <v>43896</v>
      </c>
      <c r="BJ789" s="190">
        <v>43899</v>
      </c>
      <c r="BK789" t="s">
        <v>1874</v>
      </c>
      <c r="BL789" s="190">
        <v>43900</v>
      </c>
      <c r="BM789" s="190">
        <v>43900</v>
      </c>
      <c r="BN789" s="190">
        <v>43900</v>
      </c>
      <c r="BO789" s="190">
        <v>43900</v>
      </c>
      <c r="BU789" t="s">
        <v>490</v>
      </c>
      <c r="BV789" s="190">
        <v>43927</v>
      </c>
      <c r="BX789" s="190">
        <v>43927</v>
      </c>
      <c r="BY789" s="190"/>
      <c r="BZ789" t="s">
        <v>576</v>
      </c>
      <c r="CA789" s="190">
        <v>43903</v>
      </c>
      <c r="CB789" s="190">
        <v>43903</v>
      </c>
      <c r="CC789" s="190">
        <v>43903</v>
      </c>
      <c r="CD789" s="190">
        <v>43903</v>
      </c>
      <c r="CJ789" t="s">
        <v>5709</v>
      </c>
      <c r="CR789" s="190">
        <v>43950</v>
      </c>
      <c r="CT789" t="s">
        <v>576</v>
      </c>
      <c r="CU789" s="190">
        <v>43903</v>
      </c>
      <c r="CW789" s="190">
        <v>43903</v>
      </c>
      <c r="CX789" s="190">
        <v>43903</v>
      </c>
      <c r="CY789" t="s">
        <v>595</v>
      </c>
      <c r="CZ789" s="190">
        <v>43882</v>
      </c>
      <c r="DA789" s="190"/>
      <c r="DB789" s="190">
        <v>43885</v>
      </c>
      <c r="DC789" s="190">
        <v>43885</v>
      </c>
      <c r="DI789" t="str">
        <f t="shared" si="12"/>
        <v>Y</v>
      </c>
      <c r="DJ789" t="str">
        <f>_xlfn.IFNA(VLOOKUP(C789,'Order Lookup'!A:C,3,FALSE),"Other")</f>
        <v>ORDER</v>
      </c>
    </row>
    <row r="790" spans="1:114" x14ac:dyDescent="0.35">
      <c r="A790" t="s">
        <v>818</v>
      </c>
      <c r="B790">
        <v>2000359301</v>
      </c>
      <c r="C790" t="s">
        <v>567</v>
      </c>
      <c r="D790" t="s">
        <v>3717</v>
      </c>
      <c r="E790" t="s">
        <v>7382</v>
      </c>
      <c r="F790" t="s">
        <v>2073</v>
      </c>
      <c r="G790" s="190">
        <v>43881</v>
      </c>
      <c r="H790">
        <v>43990</v>
      </c>
      <c r="J790" t="s">
        <v>7383</v>
      </c>
      <c r="K790" t="s">
        <v>281</v>
      </c>
      <c r="L790" t="s">
        <v>281</v>
      </c>
      <c r="M790" t="s">
        <v>281</v>
      </c>
      <c r="N790" t="s">
        <v>361</v>
      </c>
      <c r="O790" t="s">
        <v>5067</v>
      </c>
      <c r="Q790">
        <v>43885</v>
      </c>
      <c r="R790">
        <v>43886</v>
      </c>
      <c r="T790">
        <v>75009.78</v>
      </c>
      <c r="U790">
        <v>0</v>
      </c>
      <c r="V790">
        <v>29.07</v>
      </c>
      <c r="W790">
        <v>0</v>
      </c>
      <c r="X790">
        <v>0</v>
      </c>
      <c r="Y790">
        <v>20</v>
      </c>
      <c r="Z790">
        <v>20</v>
      </c>
      <c r="AA790">
        <v>23</v>
      </c>
      <c r="AB790">
        <v>0</v>
      </c>
      <c r="AC790">
        <v>23</v>
      </c>
      <c r="AD790">
        <v>1330</v>
      </c>
      <c r="AE790">
        <v>1000</v>
      </c>
      <c r="AF790">
        <v>0</v>
      </c>
      <c r="AG790">
        <v>10607.6</v>
      </c>
      <c r="AH790">
        <v>14.141999999999999</v>
      </c>
      <c r="AI790">
        <v>0</v>
      </c>
      <c r="AK790">
        <v>0</v>
      </c>
      <c r="AQ790" t="s">
        <v>522</v>
      </c>
      <c r="AR790">
        <v>43892</v>
      </c>
      <c r="AS790">
        <v>43892</v>
      </c>
      <c r="AT790">
        <v>43893</v>
      </c>
      <c r="AU790">
        <v>43893</v>
      </c>
      <c r="AV790" t="s">
        <v>560</v>
      </c>
      <c r="AW790">
        <v>43893</v>
      </c>
      <c r="AY790">
        <v>43893</v>
      </c>
      <c r="BA790" t="s">
        <v>522</v>
      </c>
      <c r="BB790">
        <v>43893</v>
      </c>
      <c r="BD790">
        <v>43893</v>
      </c>
      <c r="BE790">
        <v>43893</v>
      </c>
      <c r="BF790" t="s">
        <v>5794</v>
      </c>
      <c r="BG790">
        <v>43894</v>
      </c>
      <c r="BH790">
        <v>43894</v>
      </c>
      <c r="BI790" s="190">
        <v>43895</v>
      </c>
      <c r="BJ790">
        <v>43895</v>
      </c>
      <c r="BK790" t="s">
        <v>1693</v>
      </c>
      <c r="BL790">
        <v>43900</v>
      </c>
      <c r="BM790">
        <v>43900</v>
      </c>
      <c r="BN790" s="190">
        <v>43900</v>
      </c>
      <c r="BO790">
        <v>43901</v>
      </c>
      <c r="BU790" t="s">
        <v>490</v>
      </c>
      <c r="BV790" s="190">
        <v>43956</v>
      </c>
      <c r="BX790" s="190">
        <v>43950</v>
      </c>
      <c r="BY790" s="190"/>
      <c r="CH790" s="190"/>
      <c r="CJ790" t="s">
        <v>556</v>
      </c>
      <c r="CR790" s="190">
        <v>43987</v>
      </c>
      <c r="CS790" s="190"/>
      <c r="CT790" t="s">
        <v>5794</v>
      </c>
      <c r="CU790" s="190">
        <v>43907</v>
      </c>
      <c r="CW790" s="190">
        <v>43907</v>
      </c>
      <c r="CX790" s="190">
        <v>43907</v>
      </c>
      <c r="CY790" t="s">
        <v>684</v>
      </c>
      <c r="CZ790">
        <v>43882</v>
      </c>
      <c r="DA790">
        <v>43882</v>
      </c>
      <c r="DB790">
        <v>43885</v>
      </c>
      <c r="DC790">
        <v>43882</v>
      </c>
      <c r="DI790" t="str">
        <f t="shared" si="12"/>
        <v>Y</v>
      </c>
      <c r="DJ790" t="str">
        <f>_xlfn.IFNA(VLOOKUP(C790,'Order Lookup'!A:C,3,FALSE),"Other")</f>
        <v>ORDER</v>
      </c>
    </row>
    <row r="791" spans="1:114" x14ac:dyDescent="0.35">
      <c r="A791" t="s">
        <v>818</v>
      </c>
      <c r="B791">
        <v>1900579002</v>
      </c>
      <c r="C791" t="s">
        <v>543</v>
      </c>
      <c r="D791" t="s">
        <v>816</v>
      </c>
      <c r="E791" t="s">
        <v>7384</v>
      </c>
      <c r="F791" t="s">
        <v>2221</v>
      </c>
      <c r="G791" s="190">
        <v>43906</v>
      </c>
      <c r="H791" s="190"/>
      <c r="K791" t="s">
        <v>281</v>
      </c>
      <c r="L791" t="s">
        <v>281</v>
      </c>
      <c r="M791" t="s">
        <v>281</v>
      </c>
      <c r="N791" t="s">
        <v>361</v>
      </c>
      <c r="O791" t="s">
        <v>5067</v>
      </c>
      <c r="Q791" s="190"/>
      <c r="R791" s="190"/>
      <c r="S791" s="190"/>
      <c r="T791">
        <v>1</v>
      </c>
      <c r="U791">
        <v>0</v>
      </c>
      <c r="V791">
        <v>0</v>
      </c>
      <c r="W791">
        <v>0.17</v>
      </c>
      <c r="X791">
        <v>0.17</v>
      </c>
      <c r="Y791">
        <v>0</v>
      </c>
      <c r="AA791">
        <v>0</v>
      </c>
      <c r="AB791">
        <v>0</v>
      </c>
      <c r="AC791">
        <v>0</v>
      </c>
      <c r="AF791">
        <v>0</v>
      </c>
      <c r="AG791">
        <v>1</v>
      </c>
      <c r="AH791">
        <v>100</v>
      </c>
      <c r="AI791">
        <v>-341.9</v>
      </c>
      <c r="AK791">
        <v>0</v>
      </c>
      <c r="AQ791" t="s">
        <v>533</v>
      </c>
      <c r="AR791" s="190"/>
      <c r="AS791" s="190"/>
      <c r="AT791" s="190"/>
      <c r="AU791" s="190"/>
      <c r="AV791" t="s">
        <v>2245</v>
      </c>
      <c r="AW791" s="190"/>
      <c r="AX791" s="190"/>
      <c r="AY791" s="190"/>
      <c r="BB791" s="190"/>
      <c r="BC791" s="190"/>
      <c r="BD791" s="190"/>
      <c r="BE791" s="190"/>
      <c r="BG791" s="190"/>
      <c r="BH791" s="190"/>
      <c r="BI791" s="190"/>
      <c r="BL791" s="190"/>
      <c r="BM791" s="190"/>
      <c r="BN791" s="190"/>
      <c r="BO791" s="190"/>
      <c r="BU791" t="s">
        <v>490</v>
      </c>
      <c r="BV791" s="190">
        <v>43907</v>
      </c>
      <c r="BX791" s="190">
        <v>43907</v>
      </c>
      <c r="BY791" s="190">
        <v>43907</v>
      </c>
      <c r="CA791" s="190"/>
      <c r="CB791" s="190"/>
      <c r="CC791" s="190"/>
      <c r="CD791" s="190"/>
      <c r="CH791" s="190">
        <v>43910</v>
      </c>
      <c r="CJ791" t="s">
        <v>838</v>
      </c>
      <c r="CR791" s="190">
        <v>43914</v>
      </c>
      <c r="CS791" s="190">
        <v>43914</v>
      </c>
      <c r="CT791" t="s">
        <v>818</v>
      </c>
      <c r="CU791" s="190">
        <v>43906</v>
      </c>
      <c r="CW791" s="190">
        <v>43906</v>
      </c>
      <c r="CX791" s="190">
        <v>43906</v>
      </c>
      <c r="CY791" t="s">
        <v>537</v>
      </c>
      <c r="CZ791" s="190"/>
      <c r="DA791" s="190"/>
      <c r="DB791" s="190"/>
      <c r="DC791" s="190"/>
      <c r="DI791" t="str">
        <f t="shared" si="12"/>
        <v>Y</v>
      </c>
      <c r="DJ791" t="str">
        <f>_xlfn.IFNA(VLOOKUP(C791,'Order Lookup'!A:C,3,FALSE),"Other")</f>
        <v>ENPARTS</v>
      </c>
    </row>
    <row r="792" spans="1:114" x14ac:dyDescent="0.35">
      <c r="A792" t="s">
        <v>818</v>
      </c>
      <c r="B792">
        <v>1902052105</v>
      </c>
      <c r="C792" t="s">
        <v>543</v>
      </c>
      <c r="D792" t="s">
        <v>1545</v>
      </c>
      <c r="E792" t="s">
        <v>7385</v>
      </c>
      <c r="F792" t="s">
        <v>2221</v>
      </c>
      <c r="G792" s="190">
        <v>43917</v>
      </c>
      <c r="H792" s="190"/>
      <c r="J792">
        <v>43728</v>
      </c>
      <c r="K792" t="s">
        <v>361</v>
      </c>
      <c r="L792" t="s">
        <v>361</v>
      </c>
      <c r="M792" t="s">
        <v>281</v>
      </c>
      <c r="N792" t="s">
        <v>361</v>
      </c>
      <c r="O792" t="s">
        <v>5067</v>
      </c>
      <c r="Q792" s="190"/>
      <c r="R792" s="190"/>
      <c r="T792">
        <v>1</v>
      </c>
      <c r="U792">
        <v>0</v>
      </c>
      <c r="V792">
        <v>0</v>
      </c>
      <c r="W792">
        <v>0.02</v>
      </c>
      <c r="X792">
        <v>0.02</v>
      </c>
      <c r="Y792">
        <v>0</v>
      </c>
      <c r="AA792">
        <v>0</v>
      </c>
      <c r="AB792">
        <v>0</v>
      </c>
      <c r="AC792">
        <v>0</v>
      </c>
      <c r="AF792">
        <v>0</v>
      </c>
      <c r="AG792">
        <v>1</v>
      </c>
      <c r="AH792">
        <v>100</v>
      </c>
      <c r="AI792">
        <v>0</v>
      </c>
      <c r="AK792">
        <v>0</v>
      </c>
      <c r="AQ792" t="s">
        <v>5863</v>
      </c>
      <c r="AR792" s="190"/>
      <c r="AS792" s="190"/>
      <c r="AT792" s="190"/>
      <c r="AU792" s="190"/>
      <c r="AV792" t="s">
        <v>1085</v>
      </c>
      <c r="AW792" s="190"/>
      <c r="AX792" s="190"/>
      <c r="AY792" s="190"/>
      <c r="AZ792" s="190"/>
      <c r="BB792" s="190"/>
      <c r="BC792" s="190"/>
      <c r="BD792" s="190"/>
      <c r="BE792" s="190"/>
      <c r="BF792" t="s">
        <v>1789</v>
      </c>
      <c r="BG792" s="190">
        <v>43917</v>
      </c>
      <c r="BH792" s="190">
        <v>43917</v>
      </c>
      <c r="BI792" s="190">
        <v>43917</v>
      </c>
      <c r="BJ792" s="190">
        <v>43917</v>
      </c>
      <c r="BL792" s="190"/>
      <c r="BM792" s="190"/>
      <c r="BN792" s="190"/>
      <c r="BO792" s="190"/>
      <c r="BU792" t="s">
        <v>490</v>
      </c>
      <c r="BV792" s="190">
        <v>43920</v>
      </c>
      <c r="BX792" s="190">
        <v>43920</v>
      </c>
      <c r="BY792" s="190"/>
      <c r="BZ792" t="s">
        <v>1789</v>
      </c>
      <c r="CA792" s="190">
        <v>43917</v>
      </c>
      <c r="CB792" s="190">
        <v>43917</v>
      </c>
      <c r="CC792" s="190">
        <v>43917</v>
      </c>
      <c r="CD792" s="190">
        <v>43917</v>
      </c>
      <c r="CH792" s="190"/>
      <c r="CJ792" t="s">
        <v>1085</v>
      </c>
      <c r="CR792" s="190"/>
      <c r="CS792" s="190"/>
      <c r="CT792" t="s">
        <v>1789</v>
      </c>
      <c r="CU792" s="190">
        <v>43917</v>
      </c>
      <c r="CW792" s="190">
        <v>43917</v>
      </c>
      <c r="CX792" s="190">
        <v>43917</v>
      </c>
      <c r="CY792" t="s">
        <v>2303</v>
      </c>
      <c r="CZ792" s="190"/>
      <c r="DA792" s="190"/>
      <c r="DB792" s="190"/>
      <c r="DC792" s="190"/>
      <c r="DI792" t="str">
        <f t="shared" si="12"/>
        <v>Y</v>
      </c>
      <c r="DJ792" t="str">
        <f>_xlfn.IFNA(VLOOKUP(C792,'Order Lookup'!A:C,3,FALSE),"Other")</f>
        <v>ENPARTS</v>
      </c>
    </row>
    <row r="793" spans="1:114" x14ac:dyDescent="0.35">
      <c r="A793" t="s">
        <v>818</v>
      </c>
      <c r="B793">
        <v>1901642002</v>
      </c>
      <c r="C793" t="s">
        <v>495</v>
      </c>
      <c r="D793" t="s">
        <v>6760</v>
      </c>
      <c r="E793" t="s">
        <v>7386</v>
      </c>
      <c r="F793" t="s">
        <v>2221</v>
      </c>
      <c r="G793" s="190">
        <v>43901</v>
      </c>
      <c r="H793" s="190"/>
      <c r="J793" t="s">
        <v>7387</v>
      </c>
      <c r="K793" t="s">
        <v>281</v>
      </c>
      <c r="L793" t="s">
        <v>281</v>
      </c>
      <c r="M793" t="s">
        <v>281</v>
      </c>
      <c r="N793" t="s">
        <v>361</v>
      </c>
      <c r="O793" t="s">
        <v>5746</v>
      </c>
      <c r="Q793" s="190"/>
      <c r="R793" s="190"/>
      <c r="T793">
        <v>314.91000000000003</v>
      </c>
      <c r="U793">
        <v>0</v>
      </c>
      <c r="V793">
        <v>0.09</v>
      </c>
      <c r="W793">
        <v>0.09</v>
      </c>
      <c r="X793">
        <v>0.09</v>
      </c>
      <c r="Y793">
        <v>0</v>
      </c>
      <c r="AA793">
        <v>0</v>
      </c>
      <c r="AB793">
        <v>0</v>
      </c>
      <c r="AC793">
        <v>0</v>
      </c>
      <c r="AF793">
        <v>0</v>
      </c>
      <c r="AG793">
        <v>113.91</v>
      </c>
      <c r="AH793">
        <v>36.171999999999997</v>
      </c>
      <c r="AI793">
        <v>112.43</v>
      </c>
      <c r="AK793">
        <v>0</v>
      </c>
      <c r="AQ793" t="s">
        <v>627</v>
      </c>
      <c r="AR793" s="190"/>
      <c r="AS793" s="190"/>
      <c r="AT793" s="190"/>
      <c r="AU793" s="190"/>
      <c r="AV793" t="s">
        <v>522</v>
      </c>
      <c r="AW793" s="190"/>
      <c r="AX793" s="190"/>
      <c r="BF793" t="s">
        <v>498</v>
      </c>
      <c r="BG793" s="190">
        <v>43901</v>
      </c>
      <c r="BH793" s="190">
        <v>43901</v>
      </c>
      <c r="BI793" s="190">
        <v>43901</v>
      </c>
      <c r="BJ793" s="190">
        <v>43901</v>
      </c>
      <c r="BL793" s="190"/>
      <c r="BM793" s="190"/>
      <c r="BN793" s="190"/>
      <c r="BO793" s="190"/>
      <c r="BU793" t="s">
        <v>490</v>
      </c>
      <c r="BV793" s="190">
        <v>43902</v>
      </c>
      <c r="BX793" s="190">
        <v>43902</v>
      </c>
      <c r="BY793" s="190">
        <v>43902</v>
      </c>
      <c r="CA793" s="190"/>
      <c r="CB793" s="190"/>
      <c r="CC793" s="190"/>
      <c r="CD793" s="190"/>
      <c r="CH793">
        <v>43906</v>
      </c>
      <c r="CJ793" t="s">
        <v>1057</v>
      </c>
      <c r="CR793" s="190">
        <v>43913</v>
      </c>
      <c r="CS793">
        <v>43917</v>
      </c>
      <c r="CT793" t="s">
        <v>498</v>
      </c>
      <c r="CU793" s="190">
        <v>43901</v>
      </c>
      <c r="CW793" s="190">
        <v>43901</v>
      </c>
      <c r="CX793" s="190">
        <v>43901</v>
      </c>
      <c r="CY793" t="s">
        <v>684</v>
      </c>
      <c r="CZ793" s="190"/>
      <c r="DA793" s="190"/>
      <c r="DB793" s="190"/>
      <c r="DC793" s="190"/>
      <c r="DI793" t="str">
        <f t="shared" si="12"/>
        <v>Y</v>
      </c>
      <c r="DJ793" t="str">
        <f>_xlfn.IFNA(VLOOKUP(C793,'Order Lookup'!A:C,3,FALSE),"Other")</f>
        <v>ENPARTS</v>
      </c>
    </row>
    <row r="794" spans="1:114" x14ac:dyDescent="0.35">
      <c r="A794" t="s">
        <v>818</v>
      </c>
      <c r="B794">
        <v>2000099101</v>
      </c>
      <c r="C794" t="s">
        <v>567</v>
      </c>
      <c r="D794" t="s">
        <v>833</v>
      </c>
      <c r="E794" t="s">
        <v>7388</v>
      </c>
      <c r="F794" t="s">
        <v>2221</v>
      </c>
      <c r="G794" s="190">
        <v>43846</v>
      </c>
      <c r="H794" s="190">
        <v>43937</v>
      </c>
      <c r="J794" t="s">
        <v>7389</v>
      </c>
      <c r="K794" t="s">
        <v>281</v>
      </c>
      <c r="L794" t="s">
        <v>281</v>
      </c>
      <c r="M794" t="s">
        <v>281</v>
      </c>
      <c r="N794" t="s">
        <v>361</v>
      </c>
      <c r="O794" t="s">
        <v>5050</v>
      </c>
      <c r="P794" t="s">
        <v>2226</v>
      </c>
      <c r="Q794">
        <v>43901</v>
      </c>
      <c r="R794">
        <v>43902</v>
      </c>
      <c r="S794" s="190"/>
      <c r="T794">
        <v>33730.76</v>
      </c>
      <c r="U794">
        <v>0</v>
      </c>
      <c r="V794">
        <v>10.75</v>
      </c>
      <c r="W794">
        <v>10.54</v>
      </c>
      <c r="X794">
        <v>10.54</v>
      </c>
      <c r="Y794">
        <v>20</v>
      </c>
      <c r="Z794">
        <v>20</v>
      </c>
      <c r="AA794">
        <v>23.5</v>
      </c>
      <c r="AB794">
        <v>0</v>
      </c>
      <c r="AC794">
        <v>23.5</v>
      </c>
      <c r="AD794">
        <v>1330</v>
      </c>
      <c r="AE794">
        <v>1000</v>
      </c>
      <c r="AF794">
        <v>0</v>
      </c>
      <c r="AG794">
        <v>5325.05</v>
      </c>
      <c r="AH794">
        <v>15.787000000000001</v>
      </c>
      <c r="AI794">
        <v>0</v>
      </c>
      <c r="AK794">
        <v>16</v>
      </c>
      <c r="AQ794" t="s">
        <v>1488</v>
      </c>
      <c r="AR794">
        <v>43903</v>
      </c>
      <c r="AT794">
        <v>43908</v>
      </c>
      <c r="AU794">
        <v>43861</v>
      </c>
      <c r="AV794" t="s">
        <v>560</v>
      </c>
      <c r="AW794">
        <v>43907</v>
      </c>
      <c r="AY794">
        <v>43907</v>
      </c>
      <c r="AZ794">
        <v>43861</v>
      </c>
      <c r="BA794" t="s">
        <v>1488</v>
      </c>
      <c r="BB794">
        <v>43908</v>
      </c>
      <c r="BD794">
        <v>43908</v>
      </c>
      <c r="BE794">
        <v>43861</v>
      </c>
      <c r="BF794" t="s">
        <v>615</v>
      </c>
      <c r="BG794" s="190">
        <v>43907</v>
      </c>
      <c r="BH794" s="190">
        <v>43907</v>
      </c>
      <c r="BI794" s="190">
        <v>43907</v>
      </c>
      <c r="BJ794" s="190">
        <v>43907</v>
      </c>
      <c r="BK794" t="s">
        <v>1706</v>
      </c>
      <c r="BL794" s="190">
        <v>43908</v>
      </c>
      <c r="BM794" s="190"/>
      <c r="BN794" s="190">
        <v>43908</v>
      </c>
      <c r="BO794" s="190">
        <v>43909</v>
      </c>
      <c r="BU794" t="s">
        <v>490</v>
      </c>
      <c r="BV794" s="190">
        <v>43916</v>
      </c>
      <c r="BX794" s="190">
        <v>43916</v>
      </c>
      <c r="BY794" s="190">
        <v>43916</v>
      </c>
      <c r="BZ794" t="s">
        <v>615</v>
      </c>
      <c r="CA794">
        <v>43915</v>
      </c>
      <c r="CB794">
        <v>43913</v>
      </c>
      <c r="CC794">
        <v>43915</v>
      </c>
      <c r="CD794">
        <v>43913</v>
      </c>
      <c r="CE794" t="s">
        <v>818</v>
      </c>
      <c r="CH794" s="190"/>
      <c r="CJ794" t="s">
        <v>1543</v>
      </c>
      <c r="CR794" s="190">
        <v>43934</v>
      </c>
      <c r="CS794" s="190"/>
      <c r="CT794" t="s">
        <v>615</v>
      </c>
      <c r="CU794" s="190">
        <v>43915</v>
      </c>
      <c r="CW794" s="190">
        <v>43915</v>
      </c>
      <c r="CX794" s="190">
        <v>43915</v>
      </c>
      <c r="CY794" t="s">
        <v>595</v>
      </c>
      <c r="CZ794">
        <v>43852</v>
      </c>
      <c r="DA794">
        <v>43852</v>
      </c>
      <c r="DB794">
        <v>43853</v>
      </c>
      <c r="DC794">
        <v>43853</v>
      </c>
      <c r="DI794" t="str">
        <f t="shared" si="12"/>
        <v>Y</v>
      </c>
      <c r="DJ794" t="str">
        <f>_xlfn.IFNA(VLOOKUP(C794,'Order Lookup'!A:C,3,FALSE),"Other")</f>
        <v>ORDER</v>
      </c>
    </row>
    <row r="795" spans="1:114" x14ac:dyDescent="0.35">
      <c r="A795" t="s">
        <v>818</v>
      </c>
      <c r="B795">
        <v>2000274201</v>
      </c>
      <c r="C795" t="s">
        <v>567</v>
      </c>
      <c r="D795" t="s">
        <v>1867</v>
      </c>
      <c r="E795" t="s">
        <v>7390</v>
      </c>
      <c r="F795" t="s">
        <v>2221</v>
      </c>
      <c r="G795" s="190">
        <v>43868</v>
      </c>
      <c r="H795" s="190">
        <v>43914</v>
      </c>
      <c r="K795" t="s">
        <v>281</v>
      </c>
      <c r="L795" t="s">
        <v>281</v>
      </c>
      <c r="M795" t="s">
        <v>281</v>
      </c>
      <c r="N795" t="s">
        <v>361</v>
      </c>
      <c r="O795" t="s">
        <v>5050</v>
      </c>
      <c r="Q795">
        <v>43879</v>
      </c>
      <c r="R795">
        <v>43880</v>
      </c>
      <c r="T795">
        <v>24179.62</v>
      </c>
      <c r="U795">
        <v>24179.62</v>
      </c>
      <c r="V795">
        <v>7.73</v>
      </c>
      <c r="W795">
        <v>7.58</v>
      </c>
      <c r="X795">
        <v>7.58</v>
      </c>
      <c r="Y795">
        <v>20</v>
      </c>
      <c r="Z795">
        <v>20</v>
      </c>
      <c r="AA795">
        <v>15</v>
      </c>
      <c r="AB795">
        <v>0</v>
      </c>
      <c r="AC795">
        <v>15</v>
      </c>
      <c r="AD795">
        <v>1330</v>
      </c>
      <c r="AE795">
        <v>1000</v>
      </c>
      <c r="AF795">
        <v>0</v>
      </c>
      <c r="AG795">
        <v>3393.89</v>
      </c>
      <c r="AH795">
        <v>14.036</v>
      </c>
      <c r="AI795">
        <v>3469.81</v>
      </c>
      <c r="AJ795">
        <v>14.35</v>
      </c>
      <c r="AK795">
        <v>16</v>
      </c>
      <c r="AQ795" t="s">
        <v>627</v>
      </c>
      <c r="AR795">
        <v>43880</v>
      </c>
      <c r="AS795">
        <v>43880</v>
      </c>
      <c r="AT795">
        <v>43881</v>
      </c>
      <c r="AU795">
        <v>43881</v>
      </c>
      <c r="AV795" t="s">
        <v>560</v>
      </c>
      <c r="AW795">
        <v>43881</v>
      </c>
      <c r="AY795">
        <v>43881</v>
      </c>
      <c r="BA795" t="s">
        <v>627</v>
      </c>
      <c r="BB795">
        <v>43881</v>
      </c>
      <c r="BC795">
        <v>43881</v>
      </c>
      <c r="BD795">
        <v>43881</v>
      </c>
      <c r="BE795">
        <v>43880</v>
      </c>
      <c r="BF795" t="s">
        <v>603</v>
      </c>
      <c r="BG795">
        <v>43882</v>
      </c>
      <c r="BH795">
        <v>43882</v>
      </c>
      <c r="BI795">
        <v>43885</v>
      </c>
      <c r="BJ795">
        <v>43883</v>
      </c>
      <c r="BU795" t="s">
        <v>490</v>
      </c>
      <c r="BV795">
        <v>43892</v>
      </c>
      <c r="BX795">
        <v>43892</v>
      </c>
      <c r="BY795" s="190">
        <v>43892</v>
      </c>
      <c r="BZ795" t="s">
        <v>603</v>
      </c>
      <c r="CA795">
        <v>43888</v>
      </c>
      <c r="CB795">
        <v>43888</v>
      </c>
      <c r="CC795">
        <v>43888</v>
      </c>
      <c r="CD795">
        <v>43888</v>
      </c>
      <c r="CE795" t="s">
        <v>818</v>
      </c>
      <c r="CH795" s="190">
        <v>43895</v>
      </c>
      <c r="CJ795" t="s">
        <v>5709</v>
      </c>
      <c r="CR795" s="190">
        <v>43914</v>
      </c>
      <c r="CS795" s="190">
        <v>43914</v>
      </c>
      <c r="CT795" t="s">
        <v>603</v>
      </c>
      <c r="CU795" s="190">
        <v>43889</v>
      </c>
      <c r="CW795" s="190">
        <v>43889</v>
      </c>
      <c r="CX795" s="190">
        <v>43889</v>
      </c>
      <c r="CY795" t="s">
        <v>595</v>
      </c>
      <c r="CZ795">
        <v>43874</v>
      </c>
      <c r="DB795">
        <v>43875</v>
      </c>
      <c r="DC795">
        <v>43875</v>
      </c>
      <c r="DI795" t="str">
        <f t="shared" si="12"/>
        <v>Y</v>
      </c>
      <c r="DJ795" t="str">
        <f>_xlfn.IFNA(VLOOKUP(C795,'Order Lookup'!A:C,3,FALSE),"Other")</f>
        <v>ORDER</v>
      </c>
    </row>
    <row r="796" spans="1:114" x14ac:dyDescent="0.35">
      <c r="A796" t="s">
        <v>2234</v>
      </c>
      <c r="B796">
        <v>2000424901</v>
      </c>
      <c r="C796" t="s">
        <v>772</v>
      </c>
      <c r="D796" t="s">
        <v>823</v>
      </c>
      <c r="E796" t="s">
        <v>4828</v>
      </c>
      <c r="F796" t="s">
        <v>2073</v>
      </c>
      <c r="G796" s="190">
        <v>43889</v>
      </c>
      <c r="H796" s="190">
        <v>43958</v>
      </c>
      <c r="J796" t="s">
        <v>7391</v>
      </c>
      <c r="K796" t="s">
        <v>281</v>
      </c>
      <c r="L796" t="s">
        <v>5071</v>
      </c>
      <c r="M796" t="s">
        <v>281</v>
      </c>
      <c r="N796" t="s">
        <v>361</v>
      </c>
      <c r="O796" t="s">
        <v>5050</v>
      </c>
      <c r="P796" t="s">
        <v>5911</v>
      </c>
      <c r="Q796" s="190">
        <v>43906</v>
      </c>
      <c r="R796" s="190">
        <v>43907</v>
      </c>
      <c r="S796" s="190"/>
      <c r="T796">
        <v>232982.78</v>
      </c>
      <c r="U796">
        <v>0</v>
      </c>
      <c r="V796">
        <v>66.52</v>
      </c>
      <c r="W796">
        <v>0</v>
      </c>
      <c r="X796">
        <v>0</v>
      </c>
      <c r="Y796">
        <v>35</v>
      </c>
      <c r="Z796">
        <v>35</v>
      </c>
      <c r="AA796">
        <v>35.5</v>
      </c>
      <c r="AB796">
        <v>0.5</v>
      </c>
      <c r="AC796">
        <v>36</v>
      </c>
      <c r="AD796">
        <v>3258.5</v>
      </c>
      <c r="AE796">
        <v>2450</v>
      </c>
      <c r="AF796">
        <v>0</v>
      </c>
      <c r="AG796">
        <v>50055.31</v>
      </c>
      <c r="AH796">
        <v>21.484999999999999</v>
      </c>
      <c r="AI796">
        <v>0</v>
      </c>
      <c r="AK796">
        <v>21</v>
      </c>
      <c r="AQ796" t="s">
        <v>654</v>
      </c>
      <c r="AR796" s="190">
        <v>43906</v>
      </c>
      <c r="AS796" s="190">
        <v>43906</v>
      </c>
      <c r="AT796" s="190">
        <v>43908</v>
      </c>
      <c r="AU796" s="190">
        <v>43908</v>
      </c>
      <c r="AV796" t="s">
        <v>680</v>
      </c>
      <c r="AW796" s="190">
        <v>43907</v>
      </c>
      <c r="AX796" s="190"/>
      <c r="AY796" s="190">
        <v>43907</v>
      </c>
      <c r="AZ796" s="190"/>
      <c r="BA796" t="s">
        <v>654</v>
      </c>
      <c r="BB796">
        <v>43908</v>
      </c>
      <c r="BD796" s="190">
        <v>43908</v>
      </c>
      <c r="BE796" s="190">
        <v>43908</v>
      </c>
      <c r="BF796" t="s">
        <v>1492</v>
      </c>
      <c r="BG796" s="190">
        <v>43909</v>
      </c>
      <c r="BH796" s="190">
        <v>43908</v>
      </c>
      <c r="BI796" s="190">
        <v>43910</v>
      </c>
      <c r="BJ796" s="190">
        <v>43910</v>
      </c>
      <c r="BL796" s="190"/>
      <c r="BM796" s="190"/>
      <c r="BN796" s="190"/>
      <c r="BO796" s="190"/>
      <c r="BU796" t="s">
        <v>490</v>
      </c>
      <c r="BV796" s="190">
        <v>43929</v>
      </c>
      <c r="BX796" s="190">
        <v>43929</v>
      </c>
      <c r="BY796" s="190"/>
      <c r="BZ796" t="s">
        <v>1492</v>
      </c>
      <c r="CA796" s="190">
        <v>43914</v>
      </c>
      <c r="CB796" s="190">
        <v>43914</v>
      </c>
      <c r="CC796" s="190">
        <v>43914</v>
      </c>
      <c r="CD796" s="190">
        <v>43914</v>
      </c>
      <c r="CE796" t="s">
        <v>2234</v>
      </c>
      <c r="CH796" s="190"/>
      <c r="CI796" s="190"/>
      <c r="CJ796" t="s">
        <v>675</v>
      </c>
      <c r="CM796" s="190"/>
      <c r="CN796" s="190"/>
      <c r="CR796" s="190">
        <v>43957</v>
      </c>
      <c r="CS796" s="190"/>
      <c r="CT796" t="s">
        <v>1492</v>
      </c>
      <c r="CU796" s="190">
        <v>43916</v>
      </c>
      <c r="CW796" s="190">
        <v>43916</v>
      </c>
      <c r="CX796" s="190">
        <v>43914</v>
      </c>
      <c r="CY796" t="s">
        <v>541</v>
      </c>
      <c r="CZ796" s="190">
        <v>43899</v>
      </c>
      <c r="DA796" s="190"/>
      <c r="DB796" s="190">
        <v>43900</v>
      </c>
      <c r="DC796" s="190">
        <v>43905</v>
      </c>
      <c r="DD796" t="s">
        <v>6761</v>
      </c>
      <c r="DI796" t="str">
        <f t="shared" si="12"/>
        <v>Y</v>
      </c>
      <c r="DJ796" t="str">
        <f>_xlfn.IFNA(VLOOKUP(C796,'Order Lookup'!A:C,3,FALSE),"Other")</f>
        <v>ORDER</v>
      </c>
    </row>
    <row r="797" spans="1:114" x14ac:dyDescent="0.35">
      <c r="A797" t="s">
        <v>818</v>
      </c>
      <c r="B797">
        <v>2000286201</v>
      </c>
      <c r="C797" t="s">
        <v>567</v>
      </c>
      <c r="D797" t="s">
        <v>3717</v>
      </c>
      <c r="E797" t="s">
        <v>7392</v>
      </c>
      <c r="F797" t="s">
        <v>2221</v>
      </c>
      <c r="G797" s="190">
        <v>43871</v>
      </c>
      <c r="H797" s="190">
        <v>43934</v>
      </c>
      <c r="J797" t="s">
        <v>7393</v>
      </c>
      <c r="K797" t="s">
        <v>281</v>
      </c>
      <c r="L797" t="s">
        <v>281</v>
      </c>
      <c r="M797" t="s">
        <v>281</v>
      </c>
      <c r="N797" t="s">
        <v>361</v>
      </c>
      <c r="O797" t="s">
        <v>5053</v>
      </c>
      <c r="Q797" s="190">
        <v>43882</v>
      </c>
      <c r="R797" s="190">
        <v>43885</v>
      </c>
      <c r="T797">
        <v>15746.9</v>
      </c>
      <c r="U797">
        <v>0</v>
      </c>
      <c r="V797">
        <v>5.28</v>
      </c>
      <c r="W797">
        <v>5.49</v>
      </c>
      <c r="X797">
        <v>5.49</v>
      </c>
      <c r="Y797">
        <v>20</v>
      </c>
      <c r="Z797">
        <v>20</v>
      </c>
      <c r="AA797">
        <v>27</v>
      </c>
      <c r="AB797">
        <v>0</v>
      </c>
      <c r="AC797">
        <v>27</v>
      </c>
      <c r="AD797">
        <v>1330</v>
      </c>
      <c r="AE797">
        <v>1000</v>
      </c>
      <c r="AF797">
        <v>0</v>
      </c>
      <c r="AG797">
        <v>2763.4</v>
      </c>
      <c r="AH797">
        <v>17.548999999999999</v>
      </c>
      <c r="AI797">
        <v>0</v>
      </c>
      <c r="AK797">
        <v>18</v>
      </c>
      <c r="AQ797" t="s">
        <v>627</v>
      </c>
      <c r="AR797">
        <v>43888</v>
      </c>
      <c r="AS797">
        <v>43888</v>
      </c>
      <c r="AT797">
        <v>43889</v>
      </c>
      <c r="AU797">
        <v>43889</v>
      </c>
      <c r="AV797" t="s">
        <v>533</v>
      </c>
      <c r="AW797">
        <v>43889</v>
      </c>
      <c r="AY797">
        <v>43889</v>
      </c>
      <c r="BA797" t="s">
        <v>627</v>
      </c>
      <c r="BB797">
        <v>43889</v>
      </c>
      <c r="BC797">
        <v>43889</v>
      </c>
      <c r="BD797">
        <v>43889</v>
      </c>
      <c r="BE797">
        <v>43889</v>
      </c>
      <c r="BF797" t="s">
        <v>764</v>
      </c>
      <c r="BG797" s="190">
        <v>43892</v>
      </c>
      <c r="BH797" s="190">
        <v>43892</v>
      </c>
      <c r="BI797" s="190">
        <v>43893</v>
      </c>
      <c r="BJ797" s="190">
        <v>43893</v>
      </c>
      <c r="BL797" s="190"/>
      <c r="BM797" s="190"/>
      <c r="BN797" s="190"/>
      <c r="BO797" s="190"/>
      <c r="BU797" t="s">
        <v>490</v>
      </c>
      <c r="BV797" s="190">
        <v>43899</v>
      </c>
      <c r="BX797" s="190">
        <v>43899</v>
      </c>
      <c r="BY797" s="190">
        <v>43899</v>
      </c>
      <c r="BZ797" t="s">
        <v>764</v>
      </c>
      <c r="CA797">
        <v>43896</v>
      </c>
      <c r="CB797">
        <v>43896</v>
      </c>
      <c r="CC797">
        <v>43896</v>
      </c>
      <c r="CD797">
        <v>43896</v>
      </c>
      <c r="CE797" t="s">
        <v>818</v>
      </c>
      <c r="CH797" s="190">
        <v>43902</v>
      </c>
      <c r="CJ797" t="s">
        <v>701</v>
      </c>
      <c r="CR797" s="190">
        <v>43934</v>
      </c>
      <c r="CT797" t="s">
        <v>764</v>
      </c>
      <c r="CU797" s="190">
        <v>43896</v>
      </c>
      <c r="CW797" s="190">
        <v>43896</v>
      </c>
      <c r="CX797" s="190">
        <v>43895</v>
      </c>
      <c r="CY797" t="s">
        <v>541</v>
      </c>
      <c r="CZ797">
        <v>43873</v>
      </c>
      <c r="DA797">
        <v>43873</v>
      </c>
      <c r="DB797">
        <v>43874</v>
      </c>
      <c r="DC797">
        <v>43878</v>
      </c>
      <c r="DI797" t="str">
        <f t="shared" si="12"/>
        <v>Y</v>
      </c>
      <c r="DJ797" t="str">
        <f>_xlfn.IFNA(VLOOKUP(C797,'Order Lookup'!A:C,3,FALSE),"Other")</f>
        <v>ORDER</v>
      </c>
    </row>
    <row r="798" spans="1:114" x14ac:dyDescent="0.35">
      <c r="A798" t="s">
        <v>2299</v>
      </c>
      <c r="B798">
        <v>1901301707</v>
      </c>
      <c r="C798" t="s">
        <v>529</v>
      </c>
      <c r="D798" t="s">
        <v>1870</v>
      </c>
      <c r="E798" t="s">
        <v>7394</v>
      </c>
      <c r="F798" t="s">
        <v>2221</v>
      </c>
      <c r="G798" s="190">
        <v>43882</v>
      </c>
      <c r="H798" s="190"/>
      <c r="J798" t="s">
        <v>7395</v>
      </c>
      <c r="K798" t="s">
        <v>63</v>
      </c>
      <c r="L798" t="s">
        <v>5071</v>
      </c>
      <c r="M798" t="s">
        <v>281</v>
      </c>
      <c r="N798" t="s">
        <v>361</v>
      </c>
      <c r="O798" t="s">
        <v>5053</v>
      </c>
      <c r="P798" t="s">
        <v>7396</v>
      </c>
      <c r="Q798" s="190"/>
      <c r="R798" s="190"/>
      <c r="T798">
        <v>642</v>
      </c>
      <c r="U798">
        <v>0</v>
      </c>
      <c r="V798">
        <v>0.06</v>
      </c>
      <c r="W798">
        <v>0.06</v>
      </c>
      <c r="X798">
        <v>0.06</v>
      </c>
      <c r="Y798">
        <v>0</v>
      </c>
      <c r="AA798">
        <v>0</v>
      </c>
      <c r="AB798">
        <v>0</v>
      </c>
      <c r="AC798">
        <v>0</v>
      </c>
      <c r="AF798">
        <v>0</v>
      </c>
      <c r="AG798">
        <v>0</v>
      </c>
      <c r="AI798">
        <v>0</v>
      </c>
      <c r="AK798">
        <v>0</v>
      </c>
      <c r="AQ798" t="s">
        <v>654</v>
      </c>
      <c r="AV798" t="s">
        <v>680</v>
      </c>
      <c r="BF798" t="s">
        <v>827</v>
      </c>
      <c r="BG798" s="190">
        <v>43882</v>
      </c>
      <c r="BH798" s="190">
        <v>43882</v>
      </c>
      <c r="BI798" s="190">
        <v>43882</v>
      </c>
      <c r="BJ798" s="190">
        <v>43882</v>
      </c>
      <c r="BL798" s="190"/>
      <c r="BM798" s="190"/>
      <c r="BN798" s="190"/>
      <c r="BO798" s="190"/>
      <c r="BV798" s="190"/>
      <c r="BX798" s="190"/>
      <c r="BY798" s="190">
        <v>43885</v>
      </c>
      <c r="CJ798" t="s">
        <v>680</v>
      </c>
      <c r="CR798" s="190">
        <v>43888</v>
      </c>
      <c r="CT798" t="s">
        <v>827</v>
      </c>
      <c r="CU798" s="190">
        <v>43885</v>
      </c>
      <c r="CW798" s="190">
        <v>43885</v>
      </c>
      <c r="CX798" s="190">
        <v>43885</v>
      </c>
      <c r="CY798" t="s">
        <v>601</v>
      </c>
      <c r="DI798" t="str">
        <f t="shared" si="12"/>
        <v>Y</v>
      </c>
      <c r="DJ798" t="str">
        <f>_xlfn.IFNA(VLOOKUP(C798,'Order Lookup'!A:C,3,FALSE),"Other")</f>
        <v>Other</v>
      </c>
    </row>
    <row r="799" spans="1:114" x14ac:dyDescent="0.35">
      <c r="A799" t="s">
        <v>2299</v>
      </c>
      <c r="B799">
        <v>1901301709</v>
      </c>
      <c r="C799" t="s">
        <v>529</v>
      </c>
      <c r="D799" t="s">
        <v>1870</v>
      </c>
      <c r="E799" t="s">
        <v>7394</v>
      </c>
      <c r="F799" t="s">
        <v>2221</v>
      </c>
      <c r="G799" s="190">
        <v>43889</v>
      </c>
      <c r="H799" s="190"/>
      <c r="J799" t="s">
        <v>7395</v>
      </c>
      <c r="K799" t="s">
        <v>63</v>
      </c>
      <c r="L799" t="s">
        <v>5071</v>
      </c>
      <c r="M799" t="s">
        <v>281</v>
      </c>
      <c r="N799" t="s">
        <v>361</v>
      </c>
      <c r="O799" t="s">
        <v>5053</v>
      </c>
      <c r="P799" t="s">
        <v>2226</v>
      </c>
      <c r="Q799" s="190"/>
      <c r="R799" s="190"/>
      <c r="T799">
        <v>640</v>
      </c>
      <c r="U799">
        <v>0</v>
      </c>
      <c r="V799">
        <v>0.09</v>
      </c>
      <c r="W799">
        <v>0.09</v>
      </c>
      <c r="X799">
        <v>0.09</v>
      </c>
      <c r="Y799">
        <v>0</v>
      </c>
      <c r="AA799">
        <v>0</v>
      </c>
      <c r="AB799">
        <v>0</v>
      </c>
      <c r="AC799">
        <v>0</v>
      </c>
      <c r="AF799">
        <v>0</v>
      </c>
      <c r="AG799">
        <v>245</v>
      </c>
      <c r="AH799">
        <v>38.280999999999999</v>
      </c>
      <c r="AI799">
        <v>-355.89</v>
      </c>
      <c r="AK799">
        <v>0</v>
      </c>
      <c r="AQ799" t="s">
        <v>654</v>
      </c>
      <c r="AV799" t="s">
        <v>680</v>
      </c>
      <c r="BF799" t="s">
        <v>827</v>
      </c>
      <c r="BG799" s="190">
        <v>43889</v>
      </c>
      <c r="BH799" s="190">
        <v>43889</v>
      </c>
      <c r="BI799" s="190">
        <v>43889</v>
      </c>
      <c r="BJ799" s="190">
        <v>43889</v>
      </c>
      <c r="BL799" s="190"/>
      <c r="BM799" s="190"/>
      <c r="BN799" s="190"/>
      <c r="BO799" s="190"/>
      <c r="BU799" t="s">
        <v>490</v>
      </c>
      <c r="BV799" s="190">
        <v>43892</v>
      </c>
      <c r="BX799" s="190">
        <v>43892</v>
      </c>
      <c r="BY799" s="190">
        <v>43892</v>
      </c>
      <c r="CH799">
        <v>43895</v>
      </c>
      <c r="CJ799" t="s">
        <v>680</v>
      </c>
      <c r="CR799" s="190">
        <v>43895</v>
      </c>
      <c r="CS799">
        <v>43895</v>
      </c>
      <c r="CT799" t="s">
        <v>827</v>
      </c>
      <c r="CU799" s="190">
        <v>43892</v>
      </c>
      <c r="CW799" s="190">
        <v>43892</v>
      </c>
      <c r="CX799" s="190">
        <v>43889</v>
      </c>
      <c r="CY799" t="s">
        <v>601</v>
      </c>
      <c r="DI799" t="str">
        <f t="shared" si="12"/>
        <v>Y</v>
      </c>
      <c r="DJ799" t="str">
        <f>_xlfn.IFNA(VLOOKUP(C799,'Order Lookup'!A:C,3,FALSE),"Other")</f>
        <v>Other</v>
      </c>
    </row>
    <row r="800" spans="1:114" x14ac:dyDescent="0.35">
      <c r="A800" t="s">
        <v>2261</v>
      </c>
      <c r="B800">
        <v>1804817010</v>
      </c>
      <c r="C800" t="s">
        <v>855</v>
      </c>
      <c r="D800" t="s">
        <v>7397</v>
      </c>
      <c r="E800" t="s">
        <v>7398</v>
      </c>
      <c r="F800" t="s">
        <v>2221</v>
      </c>
      <c r="G800" s="190">
        <v>43913</v>
      </c>
      <c r="H800" s="190">
        <v>43922</v>
      </c>
      <c r="K800" t="s">
        <v>361</v>
      </c>
      <c r="L800" t="s">
        <v>361</v>
      </c>
      <c r="M800" t="s">
        <v>281</v>
      </c>
      <c r="N800" t="s">
        <v>361</v>
      </c>
      <c r="O800" t="s">
        <v>5053</v>
      </c>
      <c r="Q800" s="190">
        <v>43914</v>
      </c>
      <c r="R800" s="190">
        <v>43915</v>
      </c>
      <c r="T800">
        <v>5393.02</v>
      </c>
      <c r="U800">
        <v>0</v>
      </c>
      <c r="V800">
        <v>0.08</v>
      </c>
      <c r="W800">
        <v>0.99</v>
      </c>
      <c r="X800">
        <v>0.99</v>
      </c>
      <c r="Y800">
        <v>0</v>
      </c>
      <c r="AA800">
        <v>0</v>
      </c>
      <c r="AB800">
        <v>0</v>
      </c>
      <c r="AC800">
        <v>0</v>
      </c>
      <c r="AF800">
        <v>0</v>
      </c>
      <c r="AG800">
        <v>1762.9</v>
      </c>
      <c r="AH800">
        <v>32.689</v>
      </c>
      <c r="AI800">
        <v>0</v>
      </c>
      <c r="AK800">
        <v>0</v>
      </c>
      <c r="AQ800" t="s">
        <v>1085</v>
      </c>
      <c r="AV800" t="s">
        <v>1057</v>
      </c>
      <c r="BG800" s="190"/>
      <c r="BH800" s="190"/>
      <c r="BI800" s="190"/>
      <c r="BJ800" s="190"/>
      <c r="BL800" s="190"/>
      <c r="BM800" s="190"/>
      <c r="BN800" s="190"/>
      <c r="BO800" s="190"/>
      <c r="BU800" t="s">
        <v>490</v>
      </c>
      <c r="BV800" s="190"/>
      <c r="BX800" s="190">
        <v>43916</v>
      </c>
      <c r="BY800" s="190">
        <v>43916</v>
      </c>
      <c r="CH800" s="190">
        <v>43920</v>
      </c>
      <c r="CJ800" t="s">
        <v>1543</v>
      </c>
      <c r="CR800" s="190">
        <v>43923</v>
      </c>
      <c r="CT800" t="s">
        <v>1081</v>
      </c>
      <c r="CU800" s="190">
        <v>43914</v>
      </c>
      <c r="CW800" s="190">
        <v>43914</v>
      </c>
      <c r="CX800" s="190">
        <v>43915</v>
      </c>
      <c r="CY800" t="s">
        <v>1062</v>
      </c>
      <c r="DI800" t="str">
        <f t="shared" si="12"/>
        <v>N</v>
      </c>
      <c r="DJ800" t="str">
        <f>_xlfn.IFNA(VLOOKUP(C800,'Order Lookup'!A:C,3,FALSE),"Other")</f>
        <v>ORDER</v>
      </c>
    </row>
    <row r="801" spans="1:114" x14ac:dyDescent="0.35">
      <c r="A801" t="s">
        <v>612</v>
      </c>
      <c r="B801">
        <v>1902338301</v>
      </c>
      <c r="C801" t="s">
        <v>594</v>
      </c>
      <c r="D801" t="s">
        <v>7399</v>
      </c>
      <c r="E801" t="s">
        <v>7400</v>
      </c>
      <c r="F801" t="s">
        <v>2221</v>
      </c>
      <c r="G801" s="190">
        <v>43769</v>
      </c>
      <c r="H801" s="190">
        <v>43910</v>
      </c>
      <c r="J801" t="s">
        <v>7401</v>
      </c>
      <c r="K801" t="s">
        <v>361</v>
      </c>
      <c r="L801" t="s">
        <v>361</v>
      </c>
      <c r="M801" t="s">
        <v>361</v>
      </c>
      <c r="N801" t="s">
        <v>361</v>
      </c>
      <c r="O801" t="s">
        <v>5044</v>
      </c>
      <c r="Q801" s="190">
        <v>43871</v>
      </c>
      <c r="R801" s="190">
        <v>43872</v>
      </c>
      <c r="T801">
        <v>81591.039999999994</v>
      </c>
      <c r="U801">
        <v>81591.039999999994</v>
      </c>
      <c r="V801">
        <v>24.03</v>
      </c>
      <c r="W801">
        <v>25.16</v>
      </c>
      <c r="X801">
        <v>25.16</v>
      </c>
      <c r="Y801">
        <v>70</v>
      </c>
      <c r="AA801">
        <v>105.25</v>
      </c>
      <c r="AB801">
        <v>0</v>
      </c>
      <c r="AC801">
        <v>105.25</v>
      </c>
      <c r="AD801">
        <v>730.85</v>
      </c>
      <c r="AE801">
        <v>527</v>
      </c>
      <c r="AF801">
        <v>7837.5</v>
      </c>
      <c r="AG801">
        <v>21444.04</v>
      </c>
      <c r="AH801">
        <v>26.282</v>
      </c>
      <c r="AI801">
        <v>4973.3599999999997</v>
      </c>
      <c r="AJ801">
        <v>6.0949999999999998</v>
      </c>
      <c r="AK801">
        <v>15.01</v>
      </c>
      <c r="AQ801" t="s">
        <v>5863</v>
      </c>
      <c r="AR801">
        <v>43787</v>
      </c>
      <c r="AS801">
        <v>43787</v>
      </c>
      <c r="AT801">
        <v>43790</v>
      </c>
      <c r="AV801" t="s">
        <v>1085</v>
      </c>
      <c r="AW801">
        <v>43789</v>
      </c>
      <c r="AX801">
        <v>43789</v>
      </c>
      <c r="AY801">
        <v>43789</v>
      </c>
      <c r="BA801" t="s">
        <v>661</v>
      </c>
      <c r="BD801">
        <v>43809</v>
      </c>
      <c r="BF801" t="s">
        <v>7402</v>
      </c>
      <c r="BG801" s="190">
        <v>43871</v>
      </c>
      <c r="BH801" s="190">
        <v>43871</v>
      </c>
      <c r="BI801" s="190">
        <v>43878</v>
      </c>
      <c r="BJ801" s="190">
        <v>43889</v>
      </c>
      <c r="BK801" t="s">
        <v>1876</v>
      </c>
      <c r="BL801" s="190">
        <v>43885</v>
      </c>
      <c r="BM801" s="190">
        <v>43885</v>
      </c>
      <c r="BN801" s="190">
        <v>43887</v>
      </c>
      <c r="BO801" s="190">
        <v>43887</v>
      </c>
      <c r="BU801" t="s">
        <v>490</v>
      </c>
      <c r="BV801" s="190">
        <v>43888</v>
      </c>
      <c r="BX801" s="190">
        <v>43888</v>
      </c>
      <c r="BY801" s="190">
        <v>43889</v>
      </c>
      <c r="BZ801" t="s">
        <v>7402</v>
      </c>
      <c r="CC801">
        <v>43889</v>
      </c>
      <c r="CH801" s="190">
        <v>43894</v>
      </c>
      <c r="CJ801" t="s">
        <v>570</v>
      </c>
      <c r="CR801" s="190">
        <v>43907</v>
      </c>
      <c r="CS801">
        <v>43913</v>
      </c>
      <c r="CT801" t="s">
        <v>7402</v>
      </c>
      <c r="CU801" s="190">
        <v>43887</v>
      </c>
      <c r="CW801" s="190">
        <v>43887</v>
      </c>
      <c r="CX801" s="190">
        <v>43889</v>
      </c>
      <c r="CY801" t="s">
        <v>732</v>
      </c>
      <c r="CZ801">
        <v>43773</v>
      </c>
      <c r="DA801">
        <v>43773</v>
      </c>
      <c r="DB801">
        <v>43776</v>
      </c>
      <c r="DC801">
        <v>43776</v>
      </c>
      <c r="DI801" t="str">
        <f t="shared" si="12"/>
        <v>N</v>
      </c>
      <c r="DJ801" t="str">
        <f>_xlfn.IFNA(VLOOKUP(C801,'Order Lookup'!A:C,3,FALSE),"Other")</f>
        <v>ORDER</v>
      </c>
    </row>
    <row r="802" spans="1:114" x14ac:dyDescent="0.35">
      <c r="A802" t="s">
        <v>1869</v>
      </c>
      <c r="B802">
        <v>1902515101</v>
      </c>
      <c r="C802" t="s">
        <v>594</v>
      </c>
      <c r="D802" t="s">
        <v>6762</v>
      </c>
      <c r="E802" t="s">
        <v>7403</v>
      </c>
      <c r="F802" t="s">
        <v>2221</v>
      </c>
      <c r="G802" s="190">
        <v>43790</v>
      </c>
      <c r="H802" s="190">
        <v>43929</v>
      </c>
      <c r="J802" t="s">
        <v>7404</v>
      </c>
      <c r="K802" t="s">
        <v>361</v>
      </c>
      <c r="L802" t="s">
        <v>361</v>
      </c>
      <c r="M802" t="s">
        <v>361</v>
      </c>
      <c r="N802" t="s">
        <v>361</v>
      </c>
      <c r="O802" t="s">
        <v>5044</v>
      </c>
      <c r="Q802">
        <v>43859</v>
      </c>
      <c r="R802">
        <v>43859</v>
      </c>
      <c r="S802" s="190"/>
      <c r="T802">
        <v>109666.24000000001</v>
      </c>
      <c r="U802">
        <v>0</v>
      </c>
      <c r="V802">
        <v>36.33</v>
      </c>
      <c r="W802">
        <v>35.049999999999997</v>
      </c>
      <c r="X802">
        <v>35.049999999999997</v>
      </c>
      <c r="Y802">
        <v>47</v>
      </c>
      <c r="Z802">
        <v>47</v>
      </c>
      <c r="AA802">
        <v>90</v>
      </c>
      <c r="AB802">
        <v>0.5</v>
      </c>
      <c r="AC802">
        <v>90.5</v>
      </c>
      <c r="AD802">
        <v>5053</v>
      </c>
      <c r="AE802">
        <v>3139</v>
      </c>
      <c r="AF802">
        <v>0</v>
      </c>
      <c r="AG802">
        <v>30238.240000000002</v>
      </c>
      <c r="AH802">
        <v>27.573</v>
      </c>
      <c r="AI802">
        <v>0</v>
      </c>
      <c r="AK802">
        <v>19.760000000000002</v>
      </c>
      <c r="AQ802" t="s">
        <v>5863</v>
      </c>
      <c r="AR802">
        <v>43882</v>
      </c>
      <c r="AT802">
        <v>43888</v>
      </c>
      <c r="AU802">
        <v>43885</v>
      </c>
      <c r="AV802" t="s">
        <v>821</v>
      </c>
      <c r="AW802">
        <v>43888</v>
      </c>
      <c r="AX802">
        <v>43886</v>
      </c>
      <c r="AY802">
        <v>43888</v>
      </c>
      <c r="AZ802">
        <v>43886</v>
      </c>
      <c r="BF802" t="s">
        <v>7028</v>
      </c>
      <c r="BG802">
        <v>43886</v>
      </c>
      <c r="BH802">
        <v>43889</v>
      </c>
      <c r="BI802">
        <v>43894</v>
      </c>
      <c r="BJ802">
        <v>43895</v>
      </c>
      <c r="BK802" t="s">
        <v>6528</v>
      </c>
      <c r="BL802">
        <v>43895</v>
      </c>
      <c r="BM802">
        <v>43895</v>
      </c>
      <c r="BN802">
        <v>43896</v>
      </c>
      <c r="BO802">
        <v>43900</v>
      </c>
      <c r="BU802" t="s">
        <v>490</v>
      </c>
      <c r="BV802">
        <v>43909</v>
      </c>
      <c r="BX802" s="190">
        <v>43909</v>
      </c>
      <c r="BY802" s="190">
        <v>43909</v>
      </c>
      <c r="BZ802" t="s">
        <v>7028</v>
      </c>
      <c r="CA802">
        <v>43896</v>
      </c>
      <c r="CB802">
        <v>43908</v>
      </c>
      <c r="CC802">
        <v>43899</v>
      </c>
      <c r="CD802">
        <v>43908</v>
      </c>
      <c r="CE802" t="s">
        <v>5697</v>
      </c>
      <c r="CH802" s="190">
        <v>43913</v>
      </c>
      <c r="CI802">
        <v>43914</v>
      </c>
      <c r="CJ802" t="s">
        <v>680</v>
      </c>
      <c r="CR802" s="190">
        <v>43927</v>
      </c>
      <c r="CS802" s="190"/>
      <c r="CT802" t="s">
        <v>7028</v>
      </c>
      <c r="CU802" s="190">
        <v>43908</v>
      </c>
      <c r="CW802" s="190">
        <v>43908</v>
      </c>
      <c r="CX802" s="190">
        <v>43908</v>
      </c>
      <c r="CY802" t="s">
        <v>2303</v>
      </c>
      <c r="CZ802">
        <v>43864</v>
      </c>
      <c r="DA802">
        <v>43864</v>
      </c>
      <c r="DB802">
        <v>43875</v>
      </c>
      <c r="DC802">
        <v>43881</v>
      </c>
      <c r="DI802" t="str">
        <f t="shared" si="12"/>
        <v>Y</v>
      </c>
      <c r="DJ802" t="str">
        <f>_xlfn.IFNA(VLOOKUP(C802,'Order Lookup'!A:C,3,FALSE),"Other")</f>
        <v>ORDER</v>
      </c>
    </row>
    <row r="803" spans="1:114" x14ac:dyDescent="0.35">
      <c r="A803" t="s">
        <v>5717</v>
      </c>
      <c r="B803">
        <v>1902439201</v>
      </c>
      <c r="C803" t="s">
        <v>855</v>
      </c>
      <c r="D803" t="s">
        <v>6763</v>
      </c>
      <c r="E803" t="s">
        <v>7405</v>
      </c>
      <c r="F803" t="s">
        <v>2221</v>
      </c>
      <c r="G803" s="190">
        <v>43812</v>
      </c>
      <c r="H803" s="190">
        <v>43931</v>
      </c>
      <c r="K803" t="s">
        <v>361</v>
      </c>
      <c r="L803" t="s">
        <v>361</v>
      </c>
      <c r="M803" t="s">
        <v>361</v>
      </c>
      <c r="N803" t="s">
        <v>361</v>
      </c>
      <c r="O803" t="s">
        <v>5044</v>
      </c>
      <c r="P803" t="s">
        <v>2226</v>
      </c>
      <c r="Q803" s="190">
        <v>43903</v>
      </c>
      <c r="R803" s="190">
        <v>43906</v>
      </c>
      <c r="S803" s="190"/>
      <c r="T803">
        <v>37322.129999999997</v>
      </c>
      <c r="U803">
        <v>0</v>
      </c>
      <c r="V803">
        <v>9.82</v>
      </c>
      <c r="W803">
        <v>10.4</v>
      </c>
      <c r="X803">
        <v>10.4</v>
      </c>
      <c r="Y803">
        <v>58.45</v>
      </c>
      <c r="AA803">
        <v>95.75</v>
      </c>
      <c r="AB803">
        <v>0</v>
      </c>
      <c r="AC803">
        <v>95.75</v>
      </c>
      <c r="AD803">
        <v>13499.72</v>
      </c>
      <c r="AE803">
        <v>6428.44</v>
      </c>
      <c r="AF803">
        <v>0</v>
      </c>
      <c r="AG803">
        <v>7656.82</v>
      </c>
      <c r="AH803">
        <v>20.515000000000001</v>
      </c>
      <c r="AI803">
        <v>0</v>
      </c>
      <c r="AK803">
        <v>0</v>
      </c>
      <c r="AQ803" t="s">
        <v>5863</v>
      </c>
      <c r="AR803">
        <v>43850</v>
      </c>
      <c r="AS803">
        <v>43850</v>
      </c>
      <c r="AT803">
        <v>43857</v>
      </c>
      <c r="AU803">
        <v>43851</v>
      </c>
      <c r="AV803" t="s">
        <v>956</v>
      </c>
      <c r="AW803">
        <v>43853</v>
      </c>
      <c r="AX803">
        <v>43853</v>
      </c>
      <c r="AY803">
        <v>43853</v>
      </c>
      <c r="AZ803">
        <v>43853</v>
      </c>
      <c r="BA803" t="s">
        <v>1072</v>
      </c>
      <c r="BB803">
        <v>43858</v>
      </c>
      <c r="BC803">
        <v>43858</v>
      </c>
      <c r="BD803">
        <v>43858</v>
      </c>
      <c r="BE803">
        <v>43858</v>
      </c>
      <c r="BF803" t="s">
        <v>5894</v>
      </c>
      <c r="BG803" s="190">
        <v>43859</v>
      </c>
      <c r="BH803" s="190">
        <v>43859</v>
      </c>
      <c r="BI803" s="190">
        <v>43872</v>
      </c>
      <c r="BJ803" s="190">
        <v>43901</v>
      </c>
      <c r="BK803" t="s">
        <v>1876</v>
      </c>
      <c r="BL803" s="190">
        <v>43892</v>
      </c>
      <c r="BM803" s="190">
        <v>43892</v>
      </c>
      <c r="BN803" s="190">
        <v>43895</v>
      </c>
      <c r="BO803" s="190">
        <v>43896</v>
      </c>
      <c r="BU803" t="s">
        <v>490</v>
      </c>
      <c r="BV803" s="190">
        <v>43902</v>
      </c>
      <c r="BX803" s="190">
        <v>43907</v>
      </c>
      <c r="BY803" s="190">
        <v>43907</v>
      </c>
      <c r="BZ803" t="s">
        <v>5894</v>
      </c>
      <c r="CA803">
        <v>43873</v>
      </c>
      <c r="CB803">
        <v>43873</v>
      </c>
      <c r="CC803">
        <v>43874</v>
      </c>
      <c r="CD803">
        <v>43901</v>
      </c>
      <c r="CH803" s="190">
        <v>43910</v>
      </c>
      <c r="CJ803" t="s">
        <v>956</v>
      </c>
      <c r="CR803" s="190">
        <v>43930</v>
      </c>
      <c r="CS803" s="190"/>
      <c r="CT803" t="s">
        <v>7028</v>
      </c>
      <c r="CU803" s="190">
        <v>43901</v>
      </c>
      <c r="CW803" s="190">
        <v>43901</v>
      </c>
      <c r="CX803" s="190">
        <v>43901</v>
      </c>
      <c r="CY803" t="s">
        <v>1072</v>
      </c>
      <c r="CZ803">
        <v>43845</v>
      </c>
      <c r="DA803">
        <v>43845</v>
      </c>
      <c r="DB803">
        <v>43846</v>
      </c>
      <c r="DC803">
        <v>43846</v>
      </c>
      <c r="DI803" t="str">
        <f t="shared" si="12"/>
        <v>Y</v>
      </c>
      <c r="DJ803" t="str">
        <f>_xlfn.IFNA(VLOOKUP(C803,'Order Lookup'!A:C,3,FALSE),"Other")</f>
        <v>ORDER</v>
      </c>
    </row>
    <row r="804" spans="1:114" x14ac:dyDescent="0.35">
      <c r="A804" t="s">
        <v>612</v>
      </c>
      <c r="B804">
        <v>1902714101</v>
      </c>
      <c r="C804" t="s">
        <v>501</v>
      </c>
      <c r="D804" t="s">
        <v>7380</v>
      </c>
      <c r="E804" t="s">
        <v>7406</v>
      </c>
      <c r="F804" t="s">
        <v>2221</v>
      </c>
      <c r="G804" s="190">
        <v>43825</v>
      </c>
      <c r="H804" s="190">
        <v>43934</v>
      </c>
      <c r="J804">
        <v>18021</v>
      </c>
      <c r="K804" t="s">
        <v>361</v>
      </c>
      <c r="L804" t="s">
        <v>281</v>
      </c>
      <c r="M804" t="s">
        <v>361</v>
      </c>
      <c r="N804" t="s">
        <v>361</v>
      </c>
      <c r="O804" t="s">
        <v>5044</v>
      </c>
      <c r="P804" t="s">
        <v>2226</v>
      </c>
      <c r="Q804" s="190">
        <v>43887</v>
      </c>
      <c r="R804" s="190">
        <v>43888</v>
      </c>
      <c r="S804" s="190"/>
      <c r="T804">
        <v>70889</v>
      </c>
      <c r="U804">
        <v>0</v>
      </c>
      <c r="V804">
        <v>21.92</v>
      </c>
      <c r="W804">
        <v>18.07</v>
      </c>
      <c r="X804">
        <v>18.07</v>
      </c>
      <c r="Y804">
        <v>80</v>
      </c>
      <c r="Z804">
        <v>80</v>
      </c>
      <c r="AA804">
        <v>112</v>
      </c>
      <c r="AB804">
        <v>0</v>
      </c>
      <c r="AC804">
        <v>112</v>
      </c>
      <c r="AD804">
        <v>2133</v>
      </c>
      <c r="AE804">
        <v>1413</v>
      </c>
      <c r="AF804">
        <v>3162.5</v>
      </c>
      <c r="AG804">
        <v>14088</v>
      </c>
      <c r="AH804">
        <v>19.873000000000001</v>
      </c>
      <c r="AI804">
        <v>-3162.5</v>
      </c>
      <c r="AK804">
        <v>24.67</v>
      </c>
      <c r="AQ804" t="s">
        <v>542</v>
      </c>
      <c r="AR804">
        <v>43865</v>
      </c>
      <c r="AS804">
        <v>43865</v>
      </c>
      <c r="AT804">
        <v>43871</v>
      </c>
      <c r="AU804">
        <v>43871</v>
      </c>
      <c r="AV804" t="s">
        <v>533</v>
      </c>
      <c r="AW804">
        <v>43868</v>
      </c>
      <c r="AX804">
        <v>43868</v>
      </c>
      <c r="AY804">
        <v>43868</v>
      </c>
      <c r="AZ804">
        <v>43868</v>
      </c>
      <c r="BA804" t="s">
        <v>2245</v>
      </c>
      <c r="BB804">
        <v>43847</v>
      </c>
      <c r="BC804">
        <v>43847</v>
      </c>
      <c r="BD804">
        <v>43851</v>
      </c>
      <c r="BE804">
        <v>43851</v>
      </c>
      <c r="BF804" t="s">
        <v>7402</v>
      </c>
      <c r="BG804" s="190">
        <v>43895</v>
      </c>
      <c r="BH804" s="190">
        <v>43906</v>
      </c>
      <c r="BI804" s="190">
        <v>43903</v>
      </c>
      <c r="BJ804" s="190">
        <v>43910</v>
      </c>
      <c r="BK804" t="s">
        <v>846</v>
      </c>
      <c r="BL804" s="190">
        <v>43906</v>
      </c>
      <c r="BM804" s="190">
        <v>43906</v>
      </c>
      <c r="BN804" s="190">
        <v>43908</v>
      </c>
      <c r="BO804" s="190">
        <v>43908</v>
      </c>
      <c r="BU804" t="s">
        <v>490</v>
      </c>
      <c r="BV804">
        <v>43913</v>
      </c>
      <c r="BX804" s="190">
        <v>43913</v>
      </c>
      <c r="BY804" s="190">
        <v>43913</v>
      </c>
      <c r="BZ804" t="s">
        <v>7402</v>
      </c>
      <c r="CA804">
        <v>43908</v>
      </c>
      <c r="CB804">
        <v>43909</v>
      </c>
      <c r="CC804">
        <v>43909</v>
      </c>
      <c r="CD804">
        <v>43909</v>
      </c>
      <c r="CE804" t="s">
        <v>612</v>
      </c>
      <c r="CH804" s="190">
        <v>43916</v>
      </c>
      <c r="CJ804" t="s">
        <v>1543</v>
      </c>
      <c r="CR804" s="190">
        <v>43934</v>
      </c>
      <c r="CS804" s="190"/>
      <c r="CT804" t="s">
        <v>7402</v>
      </c>
      <c r="CU804" s="190">
        <v>43910</v>
      </c>
      <c r="CW804" s="190">
        <v>43910</v>
      </c>
      <c r="CX804" s="190">
        <v>43910</v>
      </c>
      <c r="CY804" t="s">
        <v>771</v>
      </c>
      <c r="CZ804">
        <v>43839</v>
      </c>
      <c r="DA804">
        <v>43839</v>
      </c>
      <c r="DB804">
        <v>43847</v>
      </c>
      <c r="DC804">
        <v>43847</v>
      </c>
      <c r="DD804" t="s">
        <v>6761</v>
      </c>
      <c r="DI804" t="str">
        <f t="shared" si="12"/>
        <v>Y</v>
      </c>
      <c r="DJ804" t="str">
        <f>_xlfn.IFNA(VLOOKUP(C804,'Order Lookup'!A:C,3,FALSE),"Other")</f>
        <v>ORDER</v>
      </c>
    </row>
    <row r="805" spans="1:114" x14ac:dyDescent="0.35">
      <c r="A805" t="s">
        <v>612</v>
      </c>
      <c r="B805">
        <v>1902338303</v>
      </c>
      <c r="C805" t="s">
        <v>584</v>
      </c>
      <c r="D805" t="s">
        <v>7399</v>
      </c>
      <c r="E805" t="s">
        <v>7400</v>
      </c>
      <c r="F805" t="s">
        <v>2221</v>
      </c>
      <c r="G805" s="190">
        <v>43889</v>
      </c>
      <c r="H805" s="190">
        <v>43910</v>
      </c>
      <c r="J805" t="s">
        <v>7401</v>
      </c>
      <c r="K805" t="s">
        <v>361</v>
      </c>
      <c r="L805" t="s">
        <v>361</v>
      </c>
      <c r="M805" t="s">
        <v>361</v>
      </c>
      <c r="N805" t="s">
        <v>361</v>
      </c>
      <c r="O805" t="s">
        <v>5044</v>
      </c>
      <c r="Q805" s="190"/>
      <c r="R805" s="190"/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AA805">
        <v>0</v>
      </c>
      <c r="AB805">
        <v>0</v>
      </c>
      <c r="AC805">
        <v>0</v>
      </c>
      <c r="AD805">
        <v>1</v>
      </c>
      <c r="AE805">
        <v>1</v>
      </c>
      <c r="AF805">
        <v>0</v>
      </c>
      <c r="AG805">
        <v>0</v>
      </c>
      <c r="AI805">
        <v>-11.57</v>
      </c>
      <c r="AK805">
        <v>0</v>
      </c>
      <c r="AQ805" t="s">
        <v>5863</v>
      </c>
      <c r="AR805" s="190"/>
      <c r="AS805" s="190"/>
      <c r="AT805" s="190"/>
      <c r="AV805" t="s">
        <v>1085</v>
      </c>
      <c r="AW805" s="190"/>
      <c r="AX805" s="190"/>
      <c r="AY805" s="190"/>
      <c r="BB805" s="190"/>
      <c r="BC805" s="190"/>
      <c r="BD805" s="190"/>
      <c r="BF805" t="s">
        <v>7402</v>
      </c>
      <c r="BG805" s="190"/>
      <c r="BH805" s="190"/>
      <c r="BI805" s="190">
        <v>43889</v>
      </c>
      <c r="BJ805" s="190"/>
      <c r="BL805" s="190"/>
      <c r="BM805" s="190"/>
      <c r="BN805" s="190"/>
      <c r="BO805" s="190"/>
      <c r="BU805" t="s">
        <v>490</v>
      </c>
      <c r="BV805" s="190">
        <v>43892</v>
      </c>
      <c r="BX805" s="190">
        <v>43892</v>
      </c>
      <c r="BY805" s="190">
        <v>43892</v>
      </c>
      <c r="CA805" s="190"/>
      <c r="CB805" s="190"/>
      <c r="CC805" s="190"/>
      <c r="CD805" s="190"/>
      <c r="CF805" s="190"/>
      <c r="CG805" s="190"/>
      <c r="CH805" s="190">
        <v>43895</v>
      </c>
      <c r="CI805" s="190"/>
      <c r="CJ805" t="s">
        <v>570</v>
      </c>
      <c r="CR805" s="190">
        <v>43910</v>
      </c>
      <c r="CS805" s="190">
        <v>43913</v>
      </c>
      <c r="CT805" t="s">
        <v>7402</v>
      </c>
      <c r="CU805" s="190">
        <v>43892</v>
      </c>
      <c r="CW805" s="190">
        <v>43892</v>
      </c>
      <c r="CX805" s="190">
        <v>43889</v>
      </c>
      <c r="CY805" t="s">
        <v>732</v>
      </c>
      <c r="CZ805" s="190"/>
      <c r="DA805" s="190"/>
      <c r="DB805" s="190"/>
      <c r="DC805" s="190"/>
      <c r="DI805" t="str">
        <f t="shared" si="12"/>
        <v>Y</v>
      </c>
      <c r="DJ805" t="str">
        <f>_xlfn.IFNA(VLOOKUP(C805,'Order Lookup'!A:C,3,FALSE),"Other")</f>
        <v>ENPARTS</v>
      </c>
    </row>
    <row r="806" spans="1:114" x14ac:dyDescent="0.35">
      <c r="A806" t="s">
        <v>2299</v>
      </c>
      <c r="B806">
        <v>1900461304</v>
      </c>
      <c r="C806" t="s">
        <v>529</v>
      </c>
      <c r="D806" t="s">
        <v>816</v>
      </c>
      <c r="E806" t="s">
        <v>7384</v>
      </c>
      <c r="F806" t="s">
        <v>2221</v>
      </c>
      <c r="G806" s="190">
        <v>43909</v>
      </c>
      <c r="H806" s="190">
        <v>43915</v>
      </c>
      <c r="J806" t="s">
        <v>7407</v>
      </c>
      <c r="K806" t="s">
        <v>361</v>
      </c>
      <c r="L806" t="s">
        <v>4</v>
      </c>
      <c r="M806" t="s">
        <v>361</v>
      </c>
      <c r="N806" t="s">
        <v>361</v>
      </c>
      <c r="O806" t="s">
        <v>5044</v>
      </c>
      <c r="P806" t="s">
        <v>2226</v>
      </c>
      <c r="S806" s="190"/>
      <c r="T806">
        <v>1</v>
      </c>
      <c r="U806">
        <v>0</v>
      </c>
      <c r="V806">
        <v>0</v>
      </c>
      <c r="W806">
        <v>0.43</v>
      </c>
      <c r="X806">
        <v>0.43</v>
      </c>
      <c r="Y806">
        <v>0</v>
      </c>
      <c r="AA806">
        <v>0</v>
      </c>
      <c r="AB806">
        <v>0</v>
      </c>
      <c r="AC806">
        <v>0</v>
      </c>
      <c r="AF806">
        <v>0</v>
      </c>
      <c r="AG806">
        <v>0</v>
      </c>
      <c r="AI806">
        <v>-942.18</v>
      </c>
      <c r="AK806">
        <v>0</v>
      </c>
      <c r="AQ806" t="s">
        <v>709</v>
      </c>
      <c r="AV806" t="s">
        <v>701</v>
      </c>
      <c r="BU806" t="s">
        <v>490</v>
      </c>
      <c r="BV806" s="190">
        <v>43910</v>
      </c>
      <c r="BX806" s="190">
        <v>43910</v>
      </c>
      <c r="BY806" s="190">
        <v>43910</v>
      </c>
      <c r="CH806" s="190"/>
      <c r="CJ806" t="s">
        <v>1057</v>
      </c>
      <c r="CR806" s="190">
        <v>43915</v>
      </c>
      <c r="CS806" s="190">
        <v>43917</v>
      </c>
      <c r="CT806" t="s">
        <v>2299</v>
      </c>
      <c r="CU806" s="190">
        <v>43909</v>
      </c>
      <c r="CW806" s="190">
        <v>43909</v>
      </c>
      <c r="CX806" s="190">
        <v>43909</v>
      </c>
      <c r="CY806" t="s">
        <v>771</v>
      </c>
      <c r="DI806" t="str">
        <f t="shared" si="12"/>
        <v>Y</v>
      </c>
      <c r="DJ806" t="str">
        <f>_xlfn.IFNA(VLOOKUP(C806,'Order Lookup'!A:C,3,FALSE),"Other")</f>
        <v>Other</v>
      </c>
    </row>
    <row r="807" spans="1:114" x14ac:dyDescent="0.35">
      <c r="A807" t="s">
        <v>2302</v>
      </c>
      <c r="B807">
        <v>1501555610</v>
      </c>
      <c r="C807" t="s">
        <v>501</v>
      </c>
      <c r="D807" t="s">
        <v>1854</v>
      </c>
      <c r="E807" t="s">
        <v>5711</v>
      </c>
      <c r="F807" t="s">
        <v>2221</v>
      </c>
      <c r="G807" s="190">
        <v>42347</v>
      </c>
      <c r="H807" s="190">
        <v>43921</v>
      </c>
      <c r="J807">
        <v>294066</v>
      </c>
      <c r="K807" t="s">
        <v>361</v>
      </c>
      <c r="L807" t="s">
        <v>361</v>
      </c>
      <c r="M807" t="s">
        <v>361</v>
      </c>
      <c r="N807" t="s">
        <v>361</v>
      </c>
      <c r="O807" t="s">
        <v>5053</v>
      </c>
      <c r="Q807" s="190">
        <v>43704</v>
      </c>
      <c r="R807" s="190">
        <v>43705</v>
      </c>
      <c r="T807">
        <v>139851</v>
      </c>
      <c r="U807">
        <v>0</v>
      </c>
      <c r="V807">
        <v>52.98</v>
      </c>
      <c r="W807">
        <v>38.74</v>
      </c>
      <c r="X807">
        <v>38.74</v>
      </c>
      <c r="Y807">
        <v>0</v>
      </c>
      <c r="AA807">
        <v>0</v>
      </c>
      <c r="AB807">
        <v>0</v>
      </c>
      <c r="AC807">
        <v>0</v>
      </c>
      <c r="AF807">
        <v>0</v>
      </c>
      <c r="AG807">
        <v>28248</v>
      </c>
      <c r="AH807">
        <v>20.199000000000002</v>
      </c>
      <c r="AI807">
        <v>0</v>
      </c>
      <c r="AK807">
        <v>20.53</v>
      </c>
      <c r="AQ807" t="s">
        <v>1543</v>
      </c>
      <c r="AR807" s="190"/>
      <c r="AS807" s="190"/>
      <c r="AT807" s="190"/>
      <c r="AU807" s="190"/>
      <c r="AV807" t="s">
        <v>821</v>
      </c>
      <c r="AW807" s="190"/>
      <c r="AX807" s="190"/>
      <c r="AY807" s="190"/>
      <c r="BF807" t="s">
        <v>1091</v>
      </c>
      <c r="BG807" s="190">
        <v>43832</v>
      </c>
      <c r="BH807" s="190">
        <v>43832</v>
      </c>
      <c r="BI807" s="190">
        <v>43901</v>
      </c>
      <c r="BJ807" s="190">
        <v>43901</v>
      </c>
      <c r="BK807" t="s">
        <v>1857</v>
      </c>
      <c r="BL807" s="190">
        <v>43892</v>
      </c>
      <c r="BM807" s="190">
        <v>43892</v>
      </c>
      <c r="BN807" s="190">
        <v>43901</v>
      </c>
      <c r="BO807" s="190">
        <v>43901</v>
      </c>
      <c r="BU807" t="s">
        <v>490</v>
      </c>
      <c r="BV807" s="190">
        <v>43902</v>
      </c>
      <c r="BX807" s="190">
        <v>43902</v>
      </c>
      <c r="BY807" s="190">
        <v>43902</v>
      </c>
      <c r="BZ807" t="s">
        <v>1857</v>
      </c>
      <c r="CA807" s="190">
        <v>43892</v>
      </c>
      <c r="CB807" s="190">
        <v>43892</v>
      </c>
      <c r="CC807" s="190">
        <v>43901</v>
      </c>
      <c r="CD807" s="190">
        <v>43901</v>
      </c>
      <c r="CH807" s="190">
        <v>43906</v>
      </c>
      <c r="CJ807" t="s">
        <v>1543</v>
      </c>
      <c r="CR807" s="190">
        <v>43921</v>
      </c>
      <c r="CS807" s="190"/>
      <c r="CT807" t="s">
        <v>1857</v>
      </c>
      <c r="CU807" s="190">
        <v>43901</v>
      </c>
      <c r="CW807" s="190">
        <v>43901</v>
      </c>
      <c r="CX807" s="190">
        <v>43901</v>
      </c>
      <c r="CY807" t="s">
        <v>771</v>
      </c>
      <c r="CZ807" s="190">
        <v>43697</v>
      </c>
      <c r="DA807" s="190">
        <v>43697</v>
      </c>
      <c r="DB807" s="190">
        <v>43697</v>
      </c>
      <c r="DC807" s="190"/>
      <c r="DI807" t="str">
        <f t="shared" si="12"/>
        <v>Y</v>
      </c>
      <c r="DJ807" t="str">
        <f>_xlfn.IFNA(VLOOKUP(C807,'Order Lookup'!A:C,3,FALSE),"Other")</f>
        <v>ORDER</v>
      </c>
    </row>
    <row r="808" spans="1:114" x14ac:dyDescent="0.35">
      <c r="A808" t="s">
        <v>2302</v>
      </c>
      <c r="B808">
        <v>1804815518</v>
      </c>
      <c r="C808" t="s">
        <v>495</v>
      </c>
      <c r="D808" t="s">
        <v>1344</v>
      </c>
      <c r="E808" t="s">
        <v>5865</v>
      </c>
      <c r="F808" t="s">
        <v>2221</v>
      </c>
      <c r="G808" s="190">
        <v>43858</v>
      </c>
      <c r="H808" s="190">
        <v>43922</v>
      </c>
      <c r="J808" t="s">
        <v>5866</v>
      </c>
      <c r="K808" t="s">
        <v>361</v>
      </c>
      <c r="L808" t="s">
        <v>361</v>
      </c>
      <c r="M808" t="s">
        <v>361</v>
      </c>
      <c r="N808" t="s">
        <v>361</v>
      </c>
      <c r="O808" t="s">
        <v>5053</v>
      </c>
      <c r="Q808" s="190"/>
      <c r="R808" s="190"/>
      <c r="T808">
        <v>1</v>
      </c>
      <c r="U808">
        <v>0</v>
      </c>
      <c r="V808">
        <v>0</v>
      </c>
      <c r="W808">
        <v>5.54</v>
      </c>
      <c r="X808">
        <v>5.54</v>
      </c>
      <c r="Y808">
        <v>0</v>
      </c>
      <c r="AA808">
        <v>69</v>
      </c>
      <c r="AB808">
        <v>7</v>
      </c>
      <c r="AC808">
        <v>76</v>
      </c>
      <c r="AF808">
        <v>0</v>
      </c>
      <c r="AG808">
        <v>1</v>
      </c>
      <c r="AH808">
        <v>100</v>
      </c>
      <c r="AI808">
        <v>0</v>
      </c>
      <c r="AK808">
        <v>0</v>
      </c>
      <c r="AQ808" t="s">
        <v>821</v>
      </c>
      <c r="AR808" s="190">
        <v>43871</v>
      </c>
      <c r="AS808" s="190">
        <v>43871</v>
      </c>
      <c r="AT808" s="190">
        <v>43882</v>
      </c>
      <c r="AU808" s="190"/>
      <c r="AV808" t="s">
        <v>665</v>
      </c>
      <c r="AW808" s="190"/>
      <c r="AX808" s="190"/>
      <c r="AY808" s="190"/>
      <c r="AZ808" s="190"/>
      <c r="BF808" t="s">
        <v>6696</v>
      </c>
      <c r="BG808" s="190">
        <v>43903</v>
      </c>
      <c r="BH808" s="190">
        <v>43906</v>
      </c>
      <c r="BI808" s="190">
        <v>43910</v>
      </c>
      <c r="BJ808" s="190">
        <v>43906</v>
      </c>
      <c r="BK808" t="s">
        <v>1091</v>
      </c>
      <c r="BL808" s="190">
        <v>43903</v>
      </c>
      <c r="BM808" s="190">
        <v>43906</v>
      </c>
      <c r="BN808" s="190">
        <v>43907</v>
      </c>
      <c r="BO808" s="190">
        <v>43909</v>
      </c>
      <c r="BU808" t="s">
        <v>490</v>
      </c>
      <c r="BV808" s="190"/>
      <c r="BX808" s="190">
        <v>43917</v>
      </c>
      <c r="BY808" s="190">
        <v>43917</v>
      </c>
      <c r="BZ808" t="s">
        <v>6696</v>
      </c>
      <c r="CA808" s="190">
        <v>43908</v>
      </c>
      <c r="CB808" s="190">
        <v>43908</v>
      </c>
      <c r="CC808" s="190">
        <v>43903</v>
      </c>
      <c r="CD808" s="190">
        <v>43916</v>
      </c>
      <c r="CJ808" t="s">
        <v>5867</v>
      </c>
      <c r="CR808" s="190">
        <v>43924</v>
      </c>
      <c r="CT808" t="s">
        <v>6696</v>
      </c>
      <c r="CU808" s="190">
        <v>43916</v>
      </c>
      <c r="CW808" s="190">
        <v>43916</v>
      </c>
      <c r="CX808" s="190">
        <v>43916</v>
      </c>
      <c r="CY808" t="s">
        <v>771</v>
      </c>
      <c r="CZ808" s="190">
        <v>43915</v>
      </c>
      <c r="DA808" s="190">
        <v>43915</v>
      </c>
      <c r="DB808" s="190">
        <v>43915</v>
      </c>
      <c r="DC808" s="190">
        <v>43915</v>
      </c>
      <c r="DI808" t="str">
        <f t="shared" si="12"/>
        <v>Y</v>
      </c>
      <c r="DJ808" t="str">
        <f>_xlfn.IFNA(VLOOKUP(C808,'Order Lookup'!A:C,3,FALSE),"Other")</f>
        <v>ENPARTS</v>
      </c>
    </row>
    <row r="809" spans="1:114" x14ac:dyDescent="0.35">
      <c r="A809" t="s">
        <v>2302</v>
      </c>
      <c r="B809">
        <v>1803223709</v>
      </c>
      <c r="C809" t="s">
        <v>529</v>
      </c>
      <c r="D809" t="s">
        <v>1854</v>
      </c>
      <c r="E809" t="s">
        <v>7408</v>
      </c>
      <c r="F809" t="s">
        <v>2221</v>
      </c>
      <c r="G809" s="190">
        <v>43908</v>
      </c>
      <c r="H809" s="190">
        <v>43913</v>
      </c>
      <c r="J809" t="s">
        <v>6764</v>
      </c>
      <c r="K809" t="s">
        <v>227</v>
      </c>
      <c r="L809" t="s">
        <v>338</v>
      </c>
      <c r="M809" t="s">
        <v>361</v>
      </c>
      <c r="N809" t="s">
        <v>361</v>
      </c>
      <c r="O809" t="s">
        <v>5053</v>
      </c>
      <c r="P809" t="s">
        <v>2226</v>
      </c>
      <c r="Q809" s="190"/>
      <c r="R809" s="190"/>
      <c r="T809">
        <v>52.18</v>
      </c>
      <c r="U809">
        <v>0</v>
      </c>
      <c r="V809">
        <v>0.02</v>
      </c>
      <c r="W809">
        <v>0.02</v>
      </c>
      <c r="X809">
        <v>0.02</v>
      </c>
      <c r="Y809">
        <v>0</v>
      </c>
      <c r="AA809">
        <v>0</v>
      </c>
      <c r="AB809">
        <v>0</v>
      </c>
      <c r="AC809">
        <v>0</v>
      </c>
      <c r="AF809">
        <v>0</v>
      </c>
      <c r="AG809">
        <v>19.77</v>
      </c>
      <c r="AH809">
        <v>37.887999999999998</v>
      </c>
      <c r="AI809">
        <v>-115.5</v>
      </c>
      <c r="AK809">
        <v>0</v>
      </c>
      <c r="AQ809" t="s">
        <v>1517</v>
      </c>
      <c r="AR809" s="190"/>
      <c r="AS809" s="190"/>
      <c r="AT809" s="190"/>
      <c r="AU809" s="190"/>
      <c r="AW809" s="190"/>
      <c r="AX809" s="190"/>
      <c r="AY809" s="190"/>
      <c r="BG809" s="190"/>
      <c r="BH809" s="190"/>
      <c r="BI809" s="190"/>
      <c r="BJ809" s="190"/>
      <c r="BL809" s="190"/>
      <c r="BM809" s="190"/>
      <c r="BN809" s="190"/>
      <c r="BO809" s="190"/>
      <c r="BU809" t="s">
        <v>490</v>
      </c>
      <c r="BV809" s="190">
        <v>43909</v>
      </c>
      <c r="BX809" s="190">
        <v>43909</v>
      </c>
      <c r="BY809" s="190">
        <v>43909</v>
      </c>
      <c r="CA809" s="190"/>
      <c r="CB809" s="190"/>
      <c r="CC809" s="190"/>
      <c r="CD809" s="190"/>
      <c r="CH809" s="190">
        <v>43913</v>
      </c>
      <c r="CR809" s="190">
        <v>43910</v>
      </c>
      <c r="CS809">
        <v>43910</v>
      </c>
      <c r="CT809" t="s">
        <v>2302</v>
      </c>
      <c r="CU809" s="190">
        <v>43908</v>
      </c>
      <c r="CW809" s="190">
        <v>43908</v>
      </c>
      <c r="CX809" s="190">
        <v>43908</v>
      </c>
      <c r="CY809" t="s">
        <v>1304</v>
      </c>
      <c r="CZ809" s="190"/>
      <c r="DA809" s="190"/>
      <c r="DB809" s="190"/>
      <c r="DC809" s="190"/>
      <c r="DI809" t="str">
        <f t="shared" si="12"/>
        <v>Y</v>
      </c>
      <c r="DJ809" t="str">
        <f>_xlfn.IFNA(VLOOKUP(C809,'Order Lookup'!A:C,3,FALSE),"Other")</f>
        <v>Other</v>
      </c>
    </row>
    <row r="810" spans="1:114" x14ac:dyDescent="0.35">
      <c r="A810" t="s">
        <v>2302</v>
      </c>
      <c r="B810">
        <v>1501555608</v>
      </c>
      <c r="C810" t="s">
        <v>501</v>
      </c>
      <c r="D810" t="s">
        <v>1854</v>
      </c>
      <c r="E810" t="s">
        <v>5711</v>
      </c>
      <c r="F810" t="s">
        <v>2221</v>
      </c>
      <c r="G810" s="190">
        <v>42347</v>
      </c>
      <c r="H810" s="190">
        <v>43921</v>
      </c>
      <c r="J810">
        <v>294066</v>
      </c>
      <c r="K810" t="s">
        <v>361</v>
      </c>
      <c r="L810" t="s">
        <v>361</v>
      </c>
      <c r="M810" t="s">
        <v>361</v>
      </c>
      <c r="N810" t="s">
        <v>361</v>
      </c>
      <c r="O810" t="s">
        <v>5055</v>
      </c>
      <c r="Q810" s="190">
        <v>42411</v>
      </c>
      <c r="R810" s="190">
        <v>42412</v>
      </c>
      <c r="S810" s="190"/>
      <c r="T810">
        <v>16981</v>
      </c>
      <c r="U810">
        <v>0</v>
      </c>
      <c r="V810">
        <v>5.62</v>
      </c>
      <c r="W810">
        <v>2.3199999999999998</v>
      </c>
      <c r="X810">
        <v>2.3199999999999998</v>
      </c>
      <c r="Y810">
        <v>0</v>
      </c>
      <c r="AA810">
        <v>0</v>
      </c>
      <c r="AB810">
        <v>0</v>
      </c>
      <c r="AC810">
        <v>0</v>
      </c>
      <c r="AF810">
        <v>0</v>
      </c>
      <c r="AG810">
        <v>3587</v>
      </c>
      <c r="AH810">
        <v>21.123999999999999</v>
      </c>
      <c r="AI810">
        <v>1510.34</v>
      </c>
      <c r="AK810">
        <v>20.53</v>
      </c>
      <c r="AQ810" t="s">
        <v>1543</v>
      </c>
      <c r="AR810" s="190"/>
      <c r="AS810" s="190"/>
      <c r="AT810" s="190"/>
      <c r="AU810" s="190"/>
      <c r="AV810" t="s">
        <v>821</v>
      </c>
      <c r="AW810" s="190"/>
      <c r="AX810" s="190"/>
      <c r="AY810" s="190"/>
      <c r="AZ810" s="190"/>
      <c r="BF810" t="s">
        <v>1857</v>
      </c>
      <c r="BG810" s="190">
        <v>43889</v>
      </c>
      <c r="BH810" s="190">
        <v>43889</v>
      </c>
      <c r="BI810" s="190">
        <v>43889</v>
      </c>
      <c r="BJ810" s="190">
        <v>43889</v>
      </c>
      <c r="BK810" t="s">
        <v>1091</v>
      </c>
      <c r="BL810">
        <v>43889</v>
      </c>
      <c r="BM810">
        <v>43889</v>
      </c>
      <c r="BN810">
        <v>43889</v>
      </c>
      <c r="BO810">
        <v>43889</v>
      </c>
      <c r="BS810">
        <v>42571</v>
      </c>
      <c r="BU810" t="s">
        <v>490</v>
      </c>
      <c r="BV810" s="190">
        <v>43892</v>
      </c>
      <c r="BX810" s="190">
        <v>43892</v>
      </c>
      <c r="BY810" s="190">
        <v>43892</v>
      </c>
      <c r="BZ810" t="s">
        <v>1857</v>
      </c>
      <c r="CA810" s="190">
        <v>43889</v>
      </c>
      <c r="CB810" s="190">
        <v>43889</v>
      </c>
      <c r="CC810" s="190">
        <v>43889</v>
      </c>
      <c r="CD810" s="190">
        <v>43889</v>
      </c>
      <c r="CH810" s="190">
        <v>43895</v>
      </c>
      <c r="CJ810" t="s">
        <v>1543</v>
      </c>
      <c r="CR810" s="190">
        <v>43914</v>
      </c>
      <c r="CS810" s="190"/>
      <c r="CT810" t="s">
        <v>1857</v>
      </c>
      <c r="CU810" s="190">
        <v>43889</v>
      </c>
      <c r="CW810" s="190">
        <v>43889</v>
      </c>
      <c r="CX810" s="190">
        <v>43889</v>
      </c>
      <c r="CY810" t="s">
        <v>771</v>
      </c>
      <c r="CZ810" s="190">
        <v>43697</v>
      </c>
      <c r="DA810" s="190">
        <v>43697</v>
      </c>
      <c r="DB810" s="190">
        <v>43697</v>
      </c>
      <c r="DC810" s="190">
        <v>43697</v>
      </c>
      <c r="DI810" t="str">
        <f t="shared" si="12"/>
        <v>Y</v>
      </c>
      <c r="DJ810" t="str">
        <f>_xlfn.IFNA(VLOOKUP(C810,'Order Lookup'!A:C,3,FALSE),"Other")</f>
        <v>ORDER</v>
      </c>
    </row>
    <row r="811" spans="1:114" x14ac:dyDescent="0.35">
      <c r="A811" t="s">
        <v>2027</v>
      </c>
      <c r="B811">
        <v>1702497929</v>
      </c>
      <c r="C811" t="s">
        <v>855</v>
      </c>
      <c r="D811" t="s">
        <v>4558</v>
      </c>
      <c r="E811" t="s">
        <v>7346</v>
      </c>
      <c r="F811" t="s">
        <v>2221</v>
      </c>
      <c r="G811" s="190">
        <v>43900</v>
      </c>
      <c r="H811" s="190">
        <v>43938</v>
      </c>
      <c r="J811" t="s">
        <v>7347</v>
      </c>
      <c r="K811" t="s">
        <v>361</v>
      </c>
      <c r="L811" t="s">
        <v>361</v>
      </c>
      <c r="M811" t="s">
        <v>361</v>
      </c>
      <c r="N811" t="s">
        <v>361</v>
      </c>
      <c r="O811" t="s">
        <v>5055</v>
      </c>
      <c r="Q811" s="190">
        <v>43900</v>
      </c>
      <c r="R811" s="190">
        <v>43901</v>
      </c>
      <c r="T811">
        <v>1</v>
      </c>
      <c r="U811">
        <v>0</v>
      </c>
      <c r="V811">
        <v>0.53</v>
      </c>
      <c r="W811">
        <v>0.54</v>
      </c>
      <c r="X811">
        <v>0.54</v>
      </c>
      <c r="Y811">
        <v>0</v>
      </c>
      <c r="AA811">
        <v>0</v>
      </c>
      <c r="AB811">
        <v>0</v>
      </c>
      <c r="AC811">
        <v>0</v>
      </c>
      <c r="AF811">
        <v>0</v>
      </c>
      <c r="AG811">
        <v>-1397.77</v>
      </c>
      <c r="AI811">
        <v>0</v>
      </c>
      <c r="AK811">
        <v>0</v>
      </c>
      <c r="AQ811" t="s">
        <v>1057</v>
      </c>
      <c r="AR811" s="190"/>
      <c r="AS811" s="190"/>
      <c r="AT811" s="190"/>
      <c r="AU811" s="190"/>
      <c r="AV811" t="s">
        <v>1057</v>
      </c>
      <c r="AW811" s="190"/>
      <c r="AX811" s="190"/>
      <c r="AY811" s="190"/>
      <c r="AZ811" s="190"/>
      <c r="BG811" s="190"/>
      <c r="BH811" s="190"/>
      <c r="BI811" s="190"/>
      <c r="BJ811" s="190"/>
      <c r="BL811" s="190"/>
      <c r="BM811" s="190"/>
      <c r="BN811" s="190"/>
      <c r="BO811" s="190"/>
      <c r="BU811" t="s">
        <v>490</v>
      </c>
      <c r="BV811" s="190">
        <v>43907</v>
      </c>
      <c r="BX811" s="190">
        <v>43907</v>
      </c>
      <c r="BY811" s="190">
        <v>43906</v>
      </c>
      <c r="CA811" s="190"/>
      <c r="CB811" s="190"/>
      <c r="CC811" s="190"/>
      <c r="CD811" s="190"/>
      <c r="CH811" s="190">
        <v>43909</v>
      </c>
      <c r="CR811" s="190">
        <v>43948</v>
      </c>
      <c r="CS811" s="190"/>
      <c r="CT811" t="s">
        <v>2027</v>
      </c>
      <c r="CU811" s="190">
        <v>43901</v>
      </c>
      <c r="CW811" s="190">
        <v>43901</v>
      </c>
      <c r="CX811" s="190">
        <v>43901</v>
      </c>
      <c r="CY811" t="s">
        <v>1072</v>
      </c>
      <c r="CZ811" s="190"/>
      <c r="DA811" s="190"/>
      <c r="DB811" s="190"/>
      <c r="DC811" s="190"/>
      <c r="DI811" t="str">
        <f t="shared" si="12"/>
        <v>Y</v>
      </c>
      <c r="DJ811" t="str">
        <f>_xlfn.IFNA(VLOOKUP(C811,'Order Lookup'!A:C,3,FALSE),"Other")</f>
        <v>ORDER</v>
      </c>
    </row>
    <row r="812" spans="1:114" x14ac:dyDescent="0.35">
      <c r="A812" t="s">
        <v>2302</v>
      </c>
      <c r="B812">
        <v>1501555630</v>
      </c>
      <c r="C812" t="s">
        <v>501</v>
      </c>
      <c r="D812" t="s">
        <v>1854</v>
      </c>
      <c r="E812" t="s">
        <v>5711</v>
      </c>
      <c r="F812" t="s">
        <v>2221</v>
      </c>
      <c r="G812" s="190">
        <v>43887</v>
      </c>
      <c r="H812" s="190">
        <v>43921</v>
      </c>
      <c r="J812">
        <v>294066</v>
      </c>
      <c r="K812" t="s">
        <v>361</v>
      </c>
      <c r="L812" t="s">
        <v>361</v>
      </c>
      <c r="M812" t="s">
        <v>361</v>
      </c>
      <c r="N812" t="s">
        <v>361</v>
      </c>
      <c r="O812" t="s">
        <v>5048</v>
      </c>
      <c r="Q812" s="190">
        <v>43889</v>
      </c>
      <c r="R812" s="190">
        <v>43889</v>
      </c>
      <c r="T812">
        <v>1</v>
      </c>
      <c r="U812">
        <v>0</v>
      </c>
      <c r="V812">
        <v>0</v>
      </c>
      <c r="W812">
        <v>5.68</v>
      </c>
      <c r="X812">
        <v>5.68</v>
      </c>
      <c r="Y812">
        <v>0</v>
      </c>
      <c r="AA812">
        <v>0</v>
      </c>
      <c r="AB812">
        <v>0</v>
      </c>
      <c r="AC812">
        <v>0</v>
      </c>
      <c r="AF812">
        <v>0</v>
      </c>
      <c r="AG812">
        <v>1</v>
      </c>
      <c r="AH812">
        <v>100</v>
      </c>
      <c r="AI812">
        <v>-7734.65</v>
      </c>
      <c r="AK812">
        <v>0</v>
      </c>
      <c r="AQ812" t="s">
        <v>821</v>
      </c>
      <c r="AR812" s="190"/>
      <c r="AS812" s="190"/>
      <c r="AT812" s="190"/>
      <c r="AU812" s="190"/>
      <c r="AV812" t="s">
        <v>1543</v>
      </c>
      <c r="AW812" s="190"/>
      <c r="AX812" s="190"/>
      <c r="AY812" s="190"/>
      <c r="AZ812" s="190"/>
      <c r="BB812" s="190"/>
      <c r="BC812" s="190"/>
      <c r="BD812" s="190"/>
      <c r="BE812" s="190"/>
      <c r="BF812" t="s">
        <v>1857</v>
      </c>
      <c r="BG812" s="190">
        <v>43885</v>
      </c>
      <c r="BH812" s="190">
        <v>43885</v>
      </c>
      <c r="BI812" s="190">
        <v>43885</v>
      </c>
      <c r="BJ812" s="190">
        <v>43885</v>
      </c>
      <c r="BU812" t="s">
        <v>490</v>
      </c>
      <c r="BV812" s="190">
        <v>43889</v>
      </c>
      <c r="BX812" s="190">
        <v>43889</v>
      </c>
      <c r="BY812" s="190">
        <v>43889</v>
      </c>
      <c r="BZ812" t="s">
        <v>1857</v>
      </c>
      <c r="CA812" s="190">
        <v>43885</v>
      </c>
      <c r="CB812" s="190">
        <v>43885</v>
      </c>
      <c r="CC812" s="190">
        <v>43885</v>
      </c>
      <c r="CD812" s="190">
        <v>43885</v>
      </c>
      <c r="CH812" s="190">
        <v>43894</v>
      </c>
      <c r="CJ812" t="s">
        <v>1543</v>
      </c>
      <c r="CR812" s="190">
        <v>43914</v>
      </c>
      <c r="CS812" s="190">
        <v>43917</v>
      </c>
      <c r="CT812" t="s">
        <v>1857</v>
      </c>
      <c r="CU812" s="190">
        <v>43888</v>
      </c>
      <c r="CW812" s="190">
        <v>43888</v>
      </c>
      <c r="CX812" s="190">
        <v>43888</v>
      </c>
      <c r="CY812" t="s">
        <v>771</v>
      </c>
      <c r="CZ812" s="190"/>
      <c r="DA812" s="190"/>
      <c r="DB812" s="190"/>
      <c r="DC812" s="190"/>
      <c r="DI812" t="str">
        <f t="shared" si="12"/>
        <v>Y</v>
      </c>
      <c r="DJ812" t="str">
        <f>_xlfn.IFNA(VLOOKUP(C812,'Order Lookup'!A:C,3,FALSE),"Other")</f>
        <v>ORDER</v>
      </c>
    </row>
    <row r="813" spans="1:114" x14ac:dyDescent="0.35">
      <c r="A813" t="s">
        <v>2302</v>
      </c>
      <c r="B813">
        <v>1501555632</v>
      </c>
      <c r="C813" t="s">
        <v>501</v>
      </c>
      <c r="D813" t="s">
        <v>1854</v>
      </c>
      <c r="E813" t="s">
        <v>5711</v>
      </c>
      <c r="F813" t="s">
        <v>2221</v>
      </c>
      <c r="G813" s="190">
        <v>43889</v>
      </c>
      <c r="H813" s="190">
        <v>43921</v>
      </c>
      <c r="J813">
        <v>294066</v>
      </c>
      <c r="K813" t="s">
        <v>361</v>
      </c>
      <c r="L813" t="s">
        <v>361</v>
      </c>
      <c r="M813" t="s">
        <v>361</v>
      </c>
      <c r="N813" t="s">
        <v>361</v>
      </c>
      <c r="O813" t="s">
        <v>5048</v>
      </c>
      <c r="Q813" s="190">
        <v>43889</v>
      </c>
      <c r="R813" s="190">
        <v>43889</v>
      </c>
      <c r="T813">
        <v>1</v>
      </c>
      <c r="U813">
        <v>0</v>
      </c>
      <c r="V813">
        <v>0</v>
      </c>
      <c r="W813">
        <v>4.58</v>
      </c>
      <c r="X813">
        <v>4.58</v>
      </c>
      <c r="Y813">
        <v>0</v>
      </c>
      <c r="AA813">
        <v>0</v>
      </c>
      <c r="AB813">
        <v>0</v>
      </c>
      <c r="AC813">
        <v>0</v>
      </c>
      <c r="AF813">
        <v>0</v>
      </c>
      <c r="AG813">
        <v>1</v>
      </c>
      <c r="AH813">
        <v>100</v>
      </c>
      <c r="AI813">
        <v>-5918.55</v>
      </c>
      <c r="AK813">
        <v>0</v>
      </c>
      <c r="AQ813" t="s">
        <v>821</v>
      </c>
      <c r="AR813" s="190"/>
      <c r="AS813" s="190"/>
      <c r="AT813" s="190"/>
      <c r="AU813" s="190"/>
      <c r="AV813" t="s">
        <v>1543</v>
      </c>
      <c r="AW813" s="190"/>
      <c r="AX813" s="190"/>
      <c r="AY813" s="190"/>
      <c r="AZ813" s="190"/>
      <c r="BB813" s="190"/>
      <c r="BC813" s="190"/>
      <c r="BD813" s="190"/>
      <c r="BE813" s="190"/>
      <c r="BF813" t="s">
        <v>1857</v>
      </c>
      <c r="BG813" s="190">
        <v>43889</v>
      </c>
      <c r="BH813" s="190">
        <v>43889</v>
      </c>
      <c r="BI813" s="190">
        <v>43889</v>
      </c>
      <c r="BJ813" s="190">
        <v>43889</v>
      </c>
      <c r="BU813" t="s">
        <v>490</v>
      </c>
      <c r="BV813" s="190">
        <v>43892</v>
      </c>
      <c r="BX813" s="190">
        <v>43892</v>
      </c>
      <c r="BY813" s="190">
        <v>43892</v>
      </c>
      <c r="BZ813" t="s">
        <v>1857</v>
      </c>
      <c r="CA813" s="190">
        <v>43889</v>
      </c>
      <c r="CB813" s="190">
        <v>43889</v>
      </c>
      <c r="CC813" s="190">
        <v>43889</v>
      </c>
      <c r="CD813" s="190">
        <v>43889</v>
      </c>
      <c r="CE813" t="s">
        <v>2302</v>
      </c>
      <c r="CH813" s="190">
        <v>43895</v>
      </c>
      <c r="CJ813" t="s">
        <v>1543</v>
      </c>
      <c r="CR813" s="190">
        <v>43914</v>
      </c>
      <c r="CS813" s="190">
        <v>43917</v>
      </c>
      <c r="CT813" t="s">
        <v>1857</v>
      </c>
      <c r="CU813" s="190">
        <v>43889</v>
      </c>
      <c r="CW813" s="190">
        <v>43889</v>
      </c>
      <c r="CX813" s="190">
        <v>43889</v>
      </c>
      <c r="CY813" t="s">
        <v>771</v>
      </c>
      <c r="CZ813" s="190"/>
      <c r="DA813" s="190"/>
      <c r="DB813" s="190"/>
      <c r="DC813" s="190"/>
      <c r="DI813" t="str">
        <f t="shared" si="12"/>
        <v>Y</v>
      </c>
      <c r="DJ813" t="str">
        <f>_xlfn.IFNA(VLOOKUP(C813,'Order Lookup'!A:C,3,FALSE),"Other")</f>
        <v>ORDER</v>
      </c>
    </row>
    <row r="814" spans="1:114" x14ac:dyDescent="0.35">
      <c r="A814" t="s">
        <v>2302</v>
      </c>
      <c r="B814">
        <v>1501555634</v>
      </c>
      <c r="C814" t="s">
        <v>501</v>
      </c>
      <c r="D814" t="s">
        <v>1854</v>
      </c>
      <c r="E814" t="s">
        <v>5711</v>
      </c>
      <c r="F814" t="s">
        <v>2221</v>
      </c>
      <c r="G814" s="190">
        <v>43892</v>
      </c>
      <c r="H814" s="190">
        <v>43924</v>
      </c>
      <c r="J814">
        <v>294066</v>
      </c>
      <c r="K814" t="s">
        <v>361</v>
      </c>
      <c r="L814" t="s">
        <v>361</v>
      </c>
      <c r="M814" t="s">
        <v>361</v>
      </c>
      <c r="N814" t="s">
        <v>361</v>
      </c>
      <c r="O814" t="s">
        <v>5048</v>
      </c>
      <c r="Q814" s="190">
        <v>43894</v>
      </c>
      <c r="R814" s="190">
        <v>43894</v>
      </c>
      <c r="T814">
        <v>1</v>
      </c>
      <c r="U814">
        <v>0</v>
      </c>
      <c r="V814">
        <v>0</v>
      </c>
      <c r="W814">
        <v>9.1199999999999992</v>
      </c>
      <c r="X814">
        <v>9.1199999999999992</v>
      </c>
      <c r="Y814">
        <v>0</v>
      </c>
      <c r="AA814">
        <v>0</v>
      </c>
      <c r="AB814">
        <v>0</v>
      </c>
      <c r="AC814">
        <v>0</v>
      </c>
      <c r="AF814">
        <v>0</v>
      </c>
      <c r="AG814">
        <v>1</v>
      </c>
      <c r="AH814">
        <v>100</v>
      </c>
      <c r="AI814">
        <v>-12662.12</v>
      </c>
      <c r="AK814">
        <v>0</v>
      </c>
      <c r="AQ814" t="s">
        <v>821</v>
      </c>
      <c r="AR814" s="190"/>
      <c r="AS814" s="190"/>
      <c r="AT814" s="190"/>
      <c r="AU814" s="190"/>
      <c r="AV814" t="s">
        <v>1543</v>
      </c>
      <c r="AW814" s="190"/>
      <c r="AX814" s="190"/>
      <c r="AY814" s="190"/>
      <c r="BB814" s="190"/>
      <c r="BC814" s="190"/>
      <c r="BD814" s="190"/>
      <c r="BE814" s="190"/>
      <c r="BF814" t="s">
        <v>1857</v>
      </c>
      <c r="BG814" s="190">
        <v>43893</v>
      </c>
      <c r="BH814" s="190">
        <v>43893</v>
      </c>
      <c r="BI814" s="190">
        <v>43893</v>
      </c>
      <c r="BJ814" s="190">
        <v>43893</v>
      </c>
      <c r="BL814" s="190"/>
      <c r="BM814" s="190"/>
      <c r="BN814" s="190"/>
      <c r="BO814" s="190"/>
      <c r="BU814" t="s">
        <v>490</v>
      </c>
      <c r="BV814" s="190">
        <v>43894</v>
      </c>
      <c r="BX814" s="190">
        <v>43894</v>
      </c>
      <c r="BY814" s="190">
        <v>43894</v>
      </c>
      <c r="BZ814" t="s">
        <v>1857</v>
      </c>
      <c r="CA814" s="190">
        <v>43893</v>
      </c>
      <c r="CB814" s="190">
        <v>43893</v>
      </c>
      <c r="CC814" s="190">
        <v>43893</v>
      </c>
      <c r="CD814" s="190">
        <v>43893</v>
      </c>
      <c r="CH814" s="190">
        <v>43899</v>
      </c>
      <c r="CJ814" t="s">
        <v>1543</v>
      </c>
      <c r="CR814" s="190">
        <v>43916</v>
      </c>
      <c r="CS814">
        <v>43916</v>
      </c>
      <c r="CT814" t="s">
        <v>1857</v>
      </c>
      <c r="CU814" s="190">
        <v>43893</v>
      </c>
      <c r="CW814" s="190">
        <v>43893</v>
      </c>
      <c r="CX814" s="190">
        <v>43893</v>
      </c>
      <c r="CY814" t="s">
        <v>771</v>
      </c>
      <c r="CZ814" s="190"/>
      <c r="DA814" s="190"/>
      <c r="DB814" s="190"/>
      <c r="DC814" s="190"/>
      <c r="DI814" t="str">
        <f t="shared" si="12"/>
        <v>Y</v>
      </c>
      <c r="DJ814" t="str">
        <f>_xlfn.IFNA(VLOOKUP(C814,'Order Lookup'!A:C,3,FALSE),"Other")</f>
        <v>ORDER</v>
      </c>
    </row>
    <row r="815" spans="1:114" x14ac:dyDescent="0.35">
      <c r="A815" t="s">
        <v>2302</v>
      </c>
      <c r="B815">
        <v>1501555636</v>
      </c>
      <c r="C815" t="s">
        <v>501</v>
      </c>
      <c r="D815" t="s">
        <v>1854</v>
      </c>
      <c r="E815" t="s">
        <v>5711</v>
      </c>
      <c r="F815" t="s">
        <v>2221</v>
      </c>
      <c r="G815" s="190">
        <v>43899</v>
      </c>
      <c r="H815" s="190">
        <v>43924</v>
      </c>
      <c r="J815">
        <v>294066</v>
      </c>
      <c r="K815" t="s">
        <v>361</v>
      </c>
      <c r="L815" t="s">
        <v>361</v>
      </c>
      <c r="M815" t="s">
        <v>361</v>
      </c>
      <c r="N815" t="s">
        <v>361</v>
      </c>
      <c r="O815" t="s">
        <v>5048</v>
      </c>
      <c r="Q815">
        <v>43899</v>
      </c>
      <c r="R815">
        <v>43900</v>
      </c>
      <c r="S815" s="190"/>
      <c r="T815">
        <v>1</v>
      </c>
      <c r="U815">
        <v>0</v>
      </c>
      <c r="V815">
        <v>0</v>
      </c>
      <c r="W815">
        <v>2.93</v>
      </c>
      <c r="X815">
        <v>2.93</v>
      </c>
      <c r="Y815">
        <v>0</v>
      </c>
      <c r="AA815">
        <v>0</v>
      </c>
      <c r="AB815">
        <v>0</v>
      </c>
      <c r="AC815">
        <v>0</v>
      </c>
      <c r="AF815">
        <v>0</v>
      </c>
      <c r="AG815">
        <v>1</v>
      </c>
      <c r="AH815">
        <v>100</v>
      </c>
      <c r="AI815">
        <v>-3871.92</v>
      </c>
      <c r="AK815">
        <v>0</v>
      </c>
      <c r="AQ815" t="s">
        <v>821</v>
      </c>
      <c r="AV815" t="s">
        <v>1543</v>
      </c>
      <c r="BF815" t="s">
        <v>1857</v>
      </c>
      <c r="BG815">
        <v>43899</v>
      </c>
      <c r="BH815">
        <v>43899</v>
      </c>
      <c r="BI815">
        <v>43899</v>
      </c>
      <c r="BJ815">
        <v>43899</v>
      </c>
      <c r="BU815" t="s">
        <v>490</v>
      </c>
      <c r="BV815" s="190">
        <v>43900</v>
      </c>
      <c r="BX815" s="190">
        <v>43900</v>
      </c>
      <c r="BY815" s="190">
        <v>43900</v>
      </c>
      <c r="BZ815" t="s">
        <v>1857</v>
      </c>
      <c r="CA815">
        <v>43899</v>
      </c>
      <c r="CB815">
        <v>43899</v>
      </c>
      <c r="CC815">
        <v>43899</v>
      </c>
      <c r="CD815">
        <v>43899</v>
      </c>
      <c r="CH815">
        <v>43903</v>
      </c>
      <c r="CJ815" t="s">
        <v>1543</v>
      </c>
      <c r="CR815" s="190">
        <v>43916</v>
      </c>
      <c r="CS815" s="190">
        <v>43916</v>
      </c>
      <c r="CT815" t="s">
        <v>1857</v>
      </c>
      <c r="CU815" s="190">
        <v>43899</v>
      </c>
      <c r="CW815" s="190">
        <v>43899</v>
      </c>
      <c r="CX815" s="190">
        <v>43899</v>
      </c>
      <c r="CY815" t="s">
        <v>771</v>
      </c>
      <c r="DI815" t="str">
        <f t="shared" si="12"/>
        <v>Y</v>
      </c>
      <c r="DJ815" t="str">
        <f>_xlfn.IFNA(VLOOKUP(C815,'Order Lookup'!A:C,3,FALSE),"Other")</f>
        <v>ORDER</v>
      </c>
    </row>
    <row r="816" spans="1:114" x14ac:dyDescent="0.35">
      <c r="A816" t="s">
        <v>2299</v>
      </c>
      <c r="B816">
        <v>1602207121</v>
      </c>
      <c r="C816" t="s">
        <v>584</v>
      </c>
      <c r="D816" t="s">
        <v>819</v>
      </c>
      <c r="E816" t="s">
        <v>6767</v>
      </c>
      <c r="F816" t="s">
        <v>2221</v>
      </c>
      <c r="G816" s="190">
        <v>43892</v>
      </c>
      <c r="H816" s="190"/>
      <c r="K816" t="s">
        <v>361</v>
      </c>
      <c r="M816" t="s">
        <v>361</v>
      </c>
      <c r="N816" t="s">
        <v>361</v>
      </c>
      <c r="Q816" s="190"/>
      <c r="R816" s="190"/>
      <c r="T816">
        <v>2</v>
      </c>
      <c r="U816">
        <v>0</v>
      </c>
      <c r="V816">
        <v>0</v>
      </c>
      <c r="W816">
        <v>1.38</v>
      </c>
      <c r="X816">
        <v>1.38</v>
      </c>
      <c r="Y816">
        <v>0</v>
      </c>
      <c r="AA816">
        <v>0</v>
      </c>
      <c r="AB816">
        <v>0</v>
      </c>
      <c r="AC816">
        <v>0</v>
      </c>
      <c r="AF816">
        <v>0</v>
      </c>
      <c r="AG816">
        <v>2</v>
      </c>
      <c r="AH816">
        <v>100</v>
      </c>
      <c r="AI816">
        <v>-4406.08</v>
      </c>
      <c r="AK816">
        <v>0</v>
      </c>
      <c r="AR816" s="190"/>
      <c r="AS816" s="190"/>
      <c r="AT816" s="190"/>
      <c r="AU816" s="190"/>
      <c r="AW816" s="190"/>
      <c r="AX816" s="190"/>
      <c r="AY816" s="190"/>
      <c r="BD816" s="190"/>
      <c r="BE816" s="190"/>
      <c r="BG816" s="190"/>
      <c r="BH816" s="190"/>
      <c r="BI816" s="190"/>
      <c r="BJ816" s="190"/>
      <c r="BL816" s="190"/>
      <c r="BM816" s="190"/>
      <c r="BN816" s="190"/>
      <c r="BO816" s="190"/>
      <c r="BU816" t="s">
        <v>490</v>
      </c>
      <c r="BV816" s="190"/>
      <c r="BX816" s="190">
        <v>43892</v>
      </c>
      <c r="BY816" s="190">
        <v>43892</v>
      </c>
      <c r="CA816" s="190"/>
      <c r="CB816" s="190"/>
      <c r="CC816" s="190"/>
      <c r="CD816" s="190"/>
      <c r="CH816" s="190">
        <v>43895</v>
      </c>
      <c r="CM816" s="190"/>
      <c r="CN816" s="190"/>
      <c r="CR816" s="190">
        <v>43901</v>
      </c>
      <c r="CS816" s="190">
        <v>43902</v>
      </c>
      <c r="CT816" t="s">
        <v>818</v>
      </c>
      <c r="CU816" s="190">
        <v>43892</v>
      </c>
      <c r="CW816" s="190">
        <v>43892</v>
      </c>
      <c r="CX816" s="190">
        <v>43892</v>
      </c>
      <c r="CY816" t="s">
        <v>1857</v>
      </c>
      <c r="CZ816" s="190"/>
      <c r="DA816" s="190"/>
      <c r="DB816" s="190"/>
      <c r="DC816" s="190"/>
      <c r="DI816" t="str">
        <f t="shared" si="12"/>
        <v>Y</v>
      </c>
      <c r="DJ816" t="str">
        <f>_xlfn.IFNA(VLOOKUP(C816,'Order Lookup'!A:C,3,FALSE),"Other")</f>
        <v>ENPARTS</v>
      </c>
    </row>
    <row r="817" spans="1:114" x14ac:dyDescent="0.35">
      <c r="A817" t="s">
        <v>612</v>
      </c>
      <c r="B817">
        <v>2000547701</v>
      </c>
      <c r="C817" t="s">
        <v>501</v>
      </c>
      <c r="D817" t="s">
        <v>819</v>
      </c>
      <c r="E817" t="s">
        <v>6812</v>
      </c>
      <c r="F817" t="s">
        <v>2221</v>
      </c>
      <c r="G817" s="190">
        <v>43908</v>
      </c>
      <c r="H817" s="190">
        <v>43913</v>
      </c>
      <c r="J817" t="s">
        <v>7409</v>
      </c>
      <c r="M817" t="s">
        <v>361</v>
      </c>
      <c r="N817" t="s">
        <v>361</v>
      </c>
      <c r="Q817" s="190">
        <v>43908</v>
      </c>
      <c r="R817" s="190">
        <v>43909</v>
      </c>
      <c r="T817">
        <v>2217.75</v>
      </c>
      <c r="U817">
        <v>0</v>
      </c>
      <c r="V817">
        <v>0.28999999999999998</v>
      </c>
      <c r="W817">
        <v>0.31</v>
      </c>
      <c r="X817">
        <v>0.31</v>
      </c>
      <c r="Y817">
        <v>0</v>
      </c>
      <c r="AA817">
        <v>0</v>
      </c>
      <c r="AB817">
        <v>0</v>
      </c>
      <c r="AC817">
        <v>0</v>
      </c>
      <c r="AF817">
        <v>0</v>
      </c>
      <c r="AG817">
        <v>641.75</v>
      </c>
      <c r="AH817">
        <v>28.937000000000001</v>
      </c>
      <c r="AI817">
        <v>0</v>
      </c>
      <c r="AK817">
        <v>0</v>
      </c>
      <c r="AR817" s="190"/>
      <c r="AS817" s="190"/>
      <c r="AT817" s="190"/>
      <c r="AU817" s="190"/>
      <c r="AW817" s="190"/>
      <c r="AX817" s="190"/>
      <c r="AY817" s="190"/>
      <c r="AZ817" s="190"/>
      <c r="BB817" s="190"/>
      <c r="BC817" s="190"/>
      <c r="BD817" s="190"/>
      <c r="BG817" s="190"/>
      <c r="BH817" s="190"/>
      <c r="BI817" s="190"/>
      <c r="BJ817" s="190"/>
      <c r="BL817" s="190"/>
      <c r="BM817" s="190"/>
      <c r="BN817" s="190"/>
      <c r="BO817" s="190"/>
      <c r="BU817" t="s">
        <v>490</v>
      </c>
      <c r="BV817" s="190">
        <v>43910</v>
      </c>
      <c r="BX817" s="190">
        <v>43910</v>
      </c>
      <c r="BY817" s="190">
        <v>43914</v>
      </c>
      <c r="CA817" s="190"/>
      <c r="CB817" s="190"/>
      <c r="CC817" s="190"/>
      <c r="CD817" s="190"/>
      <c r="CH817" s="190">
        <v>43917</v>
      </c>
      <c r="CR817" s="190">
        <v>43917</v>
      </c>
      <c r="CT817" t="s">
        <v>612</v>
      </c>
      <c r="CU817" s="190">
        <v>43908</v>
      </c>
      <c r="CW817" s="190">
        <v>43908</v>
      </c>
      <c r="CX817" s="190">
        <v>43908</v>
      </c>
      <c r="CZ817" s="190"/>
      <c r="DA817" s="190"/>
      <c r="DB817" s="190"/>
      <c r="DI817" t="str">
        <f t="shared" si="12"/>
        <v>Y</v>
      </c>
      <c r="DJ817" t="str">
        <f>_xlfn.IFNA(VLOOKUP(C817,'Order Lookup'!A:C,3,FALSE),"Other")</f>
        <v>ORDER</v>
      </c>
    </row>
    <row r="818" spans="1:114" x14ac:dyDescent="0.35">
      <c r="A818" t="s">
        <v>5801</v>
      </c>
      <c r="B818">
        <v>1901845307</v>
      </c>
      <c r="C818" t="s">
        <v>859</v>
      </c>
      <c r="D818" t="s">
        <v>4059</v>
      </c>
      <c r="E818" t="s">
        <v>7410</v>
      </c>
      <c r="F818" t="s">
        <v>2221</v>
      </c>
      <c r="G818" s="190">
        <v>43888</v>
      </c>
      <c r="H818" s="190"/>
      <c r="K818" t="s">
        <v>132</v>
      </c>
      <c r="L818" t="s">
        <v>162</v>
      </c>
      <c r="M818" t="s">
        <v>204</v>
      </c>
      <c r="O818" t="s">
        <v>5050</v>
      </c>
      <c r="P818" t="s">
        <v>2226</v>
      </c>
      <c r="Q818" s="190"/>
      <c r="R818" s="190"/>
      <c r="T818">
        <v>405.76</v>
      </c>
      <c r="U818">
        <v>0</v>
      </c>
      <c r="V818">
        <v>0.11</v>
      </c>
      <c r="W818">
        <v>0.11</v>
      </c>
      <c r="X818">
        <v>0.11</v>
      </c>
      <c r="Y818">
        <v>0</v>
      </c>
      <c r="AA818">
        <v>0</v>
      </c>
      <c r="AB818">
        <v>0</v>
      </c>
      <c r="AC818">
        <v>0</v>
      </c>
      <c r="AF818">
        <v>0</v>
      </c>
      <c r="AG818">
        <v>212.54</v>
      </c>
      <c r="AH818">
        <v>52.381</v>
      </c>
      <c r="AI818">
        <v>-182.44</v>
      </c>
      <c r="AK818">
        <v>0</v>
      </c>
      <c r="AQ818" t="s">
        <v>5748</v>
      </c>
      <c r="AR818" s="190"/>
      <c r="AS818" s="190"/>
      <c r="AT818" s="190"/>
      <c r="AU818" s="190"/>
      <c r="AV818" t="s">
        <v>887</v>
      </c>
      <c r="AW818" s="190"/>
      <c r="AX818" s="190"/>
      <c r="AY818" s="190"/>
      <c r="AZ818" s="190"/>
      <c r="BB818" s="190"/>
      <c r="BC818" s="190"/>
      <c r="BD818" s="190"/>
      <c r="BG818" s="190"/>
      <c r="BH818" s="190"/>
      <c r="BI818" s="190"/>
      <c r="BJ818" s="190"/>
      <c r="BL818" s="190"/>
      <c r="BM818" s="190"/>
      <c r="BN818" s="190"/>
      <c r="BO818" s="190"/>
      <c r="BU818" t="s">
        <v>490</v>
      </c>
      <c r="BV818" s="190">
        <v>43888</v>
      </c>
      <c r="BX818" s="190">
        <v>43888</v>
      </c>
      <c r="BY818" s="190">
        <v>43888</v>
      </c>
      <c r="CA818" s="190"/>
      <c r="CB818" s="190"/>
      <c r="CC818" s="190"/>
      <c r="CD818" s="190"/>
      <c r="CH818" s="190">
        <v>43892</v>
      </c>
      <c r="CJ818" t="s">
        <v>726</v>
      </c>
      <c r="CR818" s="190">
        <v>43893</v>
      </c>
      <c r="CS818">
        <v>43893</v>
      </c>
      <c r="CT818" t="s">
        <v>5719</v>
      </c>
      <c r="CU818" s="190">
        <v>43888</v>
      </c>
      <c r="CW818" s="190">
        <v>43888</v>
      </c>
      <c r="CX818" s="190">
        <v>43888</v>
      </c>
      <c r="CY818" t="s">
        <v>5788</v>
      </c>
      <c r="CZ818" s="190"/>
      <c r="DA818" s="190"/>
      <c r="DB818" s="190"/>
      <c r="DI818" t="str">
        <f t="shared" si="12"/>
        <v>Y</v>
      </c>
      <c r="DJ818" t="str">
        <f>_xlfn.IFNA(VLOOKUP(C818,'Order Lookup'!A:C,3,FALSE),"Other")</f>
        <v>Other</v>
      </c>
    </row>
    <row r="819" spans="1:114" x14ac:dyDescent="0.35">
      <c r="A819" t="s">
        <v>5703</v>
      </c>
      <c r="B819">
        <v>1601195501</v>
      </c>
      <c r="C819" t="s">
        <v>804</v>
      </c>
      <c r="D819" t="s">
        <v>803</v>
      </c>
      <c r="E819" t="s">
        <v>6981</v>
      </c>
      <c r="F819" t="s">
        <v>2221</v>
      </c>
      <c r="G819" s="190">
        <v>43493</v>
      </c>
      <c r="H819" s="190">
        <v>43929</v>
      </c>
      <c r="J819" t="s">
        <v>6982</v>
      </c>
      <c r="M819" t="s">
        <v>5752</v>
      </c>
      <c r="Q819" s="190">
        <v>43494</v>
      </c>
      <c r="R819" s="190">
        <v>43495</v>
      </c>
      <c r="T819">
        <v>2498</v>
      </c>
      <c r="U819">
        <v>0</v>
      </c>
      <c r="V819">
        <v>1.2</v>
      </c>
      <c r="W819">
        <v>1.23</v>
      </c>
      <c r="X819">
        <v>1.23</v>
      </c>
      <c r="Y819">
        <v>0</v>
      </c>
      <c r="AA819">
        <v>0</v>
      </c>
      <c r="AB819">
        <v>0</v>
      </c>
      <c r="AC819">
        <v>0</v>
      </c>
      <c r="AF819">
        <v>0</v>
      </c>
      <c r="AG819">
        <v>250</v>
      </c>
      <c r="AH819">
        <v>10.007999999999999</v>
      </c>
      <c r="AI819">
        <v>0</v>
      </c>
      <c r="AK819">
        <v>0</v>
      </c>
      <c r="AR819" s="190"/>
      <c r="AS819" s="190"/>
      <c r="AT819" s="190"/>
      <c r="AU819" s="190"/>
      <c r="AW819" s="190"/>
      <c r="AX819" s="190"/>
      <c r="AY819" s="190"/>
      <c r="AZ819" s="190"/>
      <c r="BB819" s="190"/>
      <c r="BC819" s="190"/>
      <c r="BD819" s="190"/>
      <c r="BF819" t="s">
        <v>1850</v>
      </c>
      <c r="BG819" s="190"/>
      <c r="BH819" s="190"/>
      <c r="BI819" s="190"/>
      <c r="BJ819" s="190"/>
      <c r="BK819" t="s">
        <v>2266</v>
      </c>
      <c r="BL819" s="190"/>
      <c r="BM819" s="190"/>
      <c r="BN819" s="190"/>
      <c r="BO819" s="190"/>
      <c r="BU819" t="s">
        <v>490</v>
      </c>
      <c r="BV819" s="190">
        <v>43938</v>
      </c>
      <c r="BX819" s="190">
        <v>43900</v>
      </c>
      <c r="BY819" s="190">
        <v>43899</v>
      </c>
      <c r="CA819" s="190"/>
      <c r="CB819" s="190"/>
      <c r="CC819" s="190"/>
      <c r="CD819" s="190"/>
      <c r="CH819" s="190">
        <v>43902</v>
      </c>
      <c r="CR819" s="190">
        <v>43929</v>
      </c>
      <c r="CS819" s="190"/>
      <c r="CT819" t="s">
        <v>1850</v>
      </c>
      <c r="CU819" s="190">
        <v>43899</v>
      </c>
      <c r="CW819" s="190">
        <v>43899</v>
      </c>
      <c r="CX819" s="190">
        <v>43899</v>
      </c>
      <c r="CZ819" s="190"/>
      <c r="DA819" s="190"/>
      <c r="DB819" s="190"/>
      <c r="DI819" t="str">
        <f t="shared" si="12"/>
        <v>Y</v>
      </c>
      <c r="DJ819" t="str">
        <f>_xlfn.IFNA(VLOOKUP(C819,'Order Lookup'!A:C,3,FALSE),"Other")</f>
        <v>ORDER</v>
      </c>
    </row>
    <row r="820" spans="1:114" x14ac:dyDescent="0.35">
      <c r="A820" t="s">
        <v>5703</v>
      </c>
      <c r="B820">
        <v>1601195506</v>
      </c>
      <c r="C820" t="s">
        <v>805</v>
      </c>
      <c r="D820" t="s">
        <v>803</v>
      </c>
      <c r="E820" t="s">
        <v>6981</v>
      </c>
      <c r="F820" t="s">
        <v>2221</v>
      </c>
      <c r="G820" s="190">
        <v>43907</v>
      </c>
      <c r="H820" s="190">
        <v>43929</v>
      </c>
      <c r="J820" t="s">
        <v>6982</v>
      </c>
      <c r="M820" t="s">
        <v>5752</v>
      </c>
      <c r="Q820" s="190"/>
      <c r="R820" s="190"/>
      <c r="T820">
        <v>64</v>
      </c>
      <c r="U820">
        <v>0</v>
      </c>
      <c r="V820">
        <v>0.03</v>
      </c>
      <c r="W820">
        <v>0.03</v>
      </c>
      <c r="X820">
        <v>0.03</v>
      </c>
      <c r="Y820">
        <v>0</v>
      </c>
      <c r="AA820">
        <v>0</v>
      </c>
      <c r="AB820">
        <v>0</v>
      </c>
      <c r="AC820">
        <v>0</v>
      </c>
      <c r="AF820">
        <v>0</v>
      </c>
      <c r="AG820">
        <v>7</v>
      </c>
      <c r="AH820">
        <v>10.938000000000001</v>
      </c>
      <c r="AI820">
        <v>0</v>
      </c>
      <c r="AK820">
        <v>0</v>
      </c>
      <c r="AR820" s="190"/>
      <c r="AS820" s="190"/>
      <c r="AT820" s="190"/>
      <c r="AU820" s="190"/>
      <c r="AW820" s="190"/>
      <c r="AX820" s="190"/>
      <c r="AY820" s="190"/>
      <c r="BB820" s="190"/>
      <c r="BC820" s="190"/>
      <c r="BD820" s="190"/>
      <c r="BG820" s="190"/>
      <c r="BH820" s="190"/>
      <c r="BI820" s="190"/>
      <c r="BJ820" s="190"/>
      <c r="BL820" s="190"/>
      <c r="BM820" s="190"/>
      <c r="BN820" s="190"/>
      <c r="BO820" s="190"/>
      <c r="BU820" t="s">
        <v>490</v>
      </c>
      <c r="BV820" s="190">
        <v>43908</v>
      </c>
      <c r="BX820" s="190">
        <v>43908</v>
      </c>
      <c r="BY820" s="190">
        <v>43908</v>
      </c>
      <c r="CC820" s="190"/>
      <c r="CH820" s="190">
        <v>43913</v>
      </c>
      <c r="CM820" s="190"/>
      <c r="CN820" s="190"/>
      <c r="CR820" s="190"/>
      <c r="CS820" s="190"/>
      <c r="CT820" t="s">
        <v>5796</v>
      </c>
      <c r="CU820" s="190">
        <v>43908</v>
      </c>
      <c r="CW820" s="190">
        <v>43908</v>
      </c>
      <c r="CX820" s="190">
        <v>43908</v>
      </c>
      <c r="CZ820" s="190"/>
      <c r="DA820" s="190"/>
      <c r="DB820" s="190"/>
      <c r="DI820" t="str">
        <f t="shared" si="12"/>
        <v>Y</v>
      </c>
      <c r="DJ820" t="str">
        <f>_xlfn.IFNA(VLOOKUP(C820,'Order Lookup'!A:C,3,FALSE),"Other")</f>
        <v>ENPARTS</v>
      </c>
    </row>
    <row r="821" spans="1:114" x14ac:dyDescent="0.35">
      <c r="A821" t="s">
        <v>5801</v>
      </c>
      <c r="B821">
        <v>1901957201</v>
      </c>
      <c r="C821" t="s">
        <v>855</v>
      </c>
      <c r="D821" t="s">
        <v>7411</v>
      </c>
      <c r="E821" t="s">
        <v>7412</v>
      </c>
      <c r="F821" t="s">
        <v>2221</v>
      </c>
      <c r="G821" s="190">
        <v>43733</v>
      </c>
      <c r="H821" s="190">
        <v>43923</v>
      </c>
      <c r="K821" t="s">
        <v>162</v>
      </c>
      <c r="L821" t="s">
        <v>5071</v>
      </c>
      <c r="M821" t="s">
        <v>281</v>
      </c>
      <c r="O821" t="s">
        <v>5053</v>
      </c>
      <c r="Q821" s="190">
        <v>43781</v>
      </c>
      <c r="R821" s="190">
        <v>43782</v>
      </c>
      <c r="T821">
        <v>231874.06</v>
      </c>
      <c r="U821">
        <v>0</v>
      </c>
      <c r="V821">
        <v>89.6</v>
      </c>
      <c r="W821">
        <v>82.7</v>
      </c>
      <c r="X821">
        <v>82.7</v>
      </c>
      <c r="Y821">
        <v>302.93</v>
      </c>
      <c r="AA821">
        <v>310</v>
      </c>
      <c r="AB821">
        <v>0</v>
      </c>
      <c r="AC821">
        <v>310</v>
      </c>
      <c r="AD821">
        <v>69975.62</v>
      </c>
      <c r="AE821">
        <v>33321.72</v>
      </c>
      <c r="AF821">
        <v>0</v>
      </c>
      <c r="AG821">
        <v>54208.15</v>
      </c>
      <c r="AH821">
        <v>23.378</v>
      </c>
      <c r="AI821">
        <v>34724.089999999997</v>
      </c>
      <c r="AK821">
        <v>0</v>
      </c>
      <c r="AQ821" t="s">
        <v>691</v>
      </c>
      <c r="AR821" s="190">
        <v>43816</v>
      </c>
      <c r="AS821" s="190">
        <v>43816</v>
      </c>
      <c r="AT821" s="190">
        <v>43850</v>
      </c>
      <c r="AU821" s="190">
        <v>43850</v>
      </c>
      <c r="AV821" t="s">
        <v>902</v>
      </c>
      <c r="AW821" s="190">
        <v>43846</v>
      </c>
      <c r="AX821" s="190">
        <v>43846</v>
      </c>
      <c r="AY821" s="190">
        <v>43847</v>
      </c>
      <c r="AZ821" s="190">
        <v>43847</v>
      </c>
      <c r="BA821" t="s">
        <v>691</v>
      </c>
      <c r="BB821">
        <v>43850</v>
      </c>
      <c r="BC821">
        <v>43850</v>
      </c>
      <c r="BD821">
        <v>43850</v>
      </c>
      <c r="BE821">
        <v>43850</v>
      </c>
      <c r="BF821" t="s">
        <v>952</v>
      </c>
      <c r="BG821" s="190">
        <v>43854</v>
      </c>
      <c r="BH821" s="190">
        <v>43859</v>
      </c>
      <c r="BI821" s="190">
        <v>43867</v>
      </c>
      <c r="BJ821" s="190">
        <v>43871</v>
      </c>
      <c r="BK821" t="s">
        <v>534</v>
      </c>
      <c r="BL821" s="190">
        <v>43871</v>
      </c>
      <c r="BM821" s="190">
        <v>43871</v>
      </c>
      <c r="BN821" s="190">
        <v>43873</v>
      </c>
      <c r="BO821" s="190">
        <v>43873</v>
      </c>
      <c r="BU821" t="s">
        <v>490</v>
      </c>
      <c r="BV821" s="190">
        <v>43888</v>
      </c>
      <c r="BX821" s="190">
        <v>43888</v>
      </c>
      <c r="BY821" s="190">
        <v>43888</v>
      </c>
      <c r="BZ821" t="s">
        <v>952</v>
      </c>
      <c r="CA821" s="190">
        <v>43887</v>
      </c>
      <c r="CB821" s="190">
        <v>43887</v>
      </c>
      <c r="CC821" s="190">
        <v>43887</v>
      </c>
      <c r="CD821" s="190">
        <v>43887</v>
      </c>
      <c r="CH821" s="190">
        <v>43892</v>
      </c>
      <c r="CJ821" t="s">
        <v>902</v>
      </c>
      <c r="CM821">
        <v>43852</v>
      </c>
      <c r="CR821" s="190">
        <v>43922</v>
      </c>
      <c r="CS821" s="190"/>
      <c r="CT821" t="s">
        <v>952</v>
      </c>
      <c r="CU821" s="190">
        <v>43887</v>
      </c>
      <c r="CW821" s="190">
        <v>43887</v>
      </c>
      <c r="CX821" s="190">
        <v>43888</v>
      </c>
      <c r="CY821" t="s">
        <v>1563</v>
      </c>
      <c r="CZ821" s="190">
        <v>43759</v>
      </c>
      <c r="DA821" s="190">
        <v>43759</v>
      </c>
      <c r="DB821" s="190">
        <v>43769</v>
      </c>
      <c r="DC821" s="190"/>
      <c r="DI821" t="str">
        <f t="shared" si="12"/>
        <v>N</v>
      </c>
      <c r="DJ821" t="str">
        <f>_xlfn.IFNA(VLOOKUP(C821,'Order Lookup'!A:C,3,FALSE),"Other")</f>
        <v>ORDER</v>
      </c>
    </row>
    <row r="822" spans="1:114" x14ac:dyDescent="0.35">
      <c r="A822" t="s">
        <v>5801</v>
      </c>
      <c r="B822">
        <v>1901957205</v>
      </c>
      <c r="C822" t="s">
        <v>855</v>
      </c>
      <c r="D822" t="s">
        <v>7411</v>
      </c>
      <c r="E822" t="s">
        <v>7412</v>
      </c>
      <c r="F822" t="s">
        <v>2221</v>
      </c>
      <c r="G822" s="190">
        <v>43909</v>
      </c>
      <c r="H822" s="190">
        <v>43920</v>
      </c>
      <c r="K822" t="s">
        <v>162</v>
      </c>
      <c r="L822" t="s">
        <v>5071</v>
      </c>
      <c r="M822" t="s">
        <v>281</v>
      </c>
      <c r="O822" t="s">
        <v>5053</v>
      </c>
      <c r="Q822" s="190">
        <v>43910</v>
      </c>
      <c r="R822" s="190">
        <v>43910</v>
      </c>
      <c r="T822">
        <v>9000</v>
      </c>
      <c r="U822">
        <v>0</v>
      </c>
      <c r="V822">
        <v>2.2000000000000002</v>
      </c>
      <c r="W822">
        <v>9.4700000000000006</v>
      </c>
      <c r="X822">
        <v>9.4700000000000006</v>
      </c>
      <c r="Y822">
        <v>0</v>
      </c>
      <c r="AA822">
        <v>0</v>
      </c>
      <c r="AB822">
        <v>0</v>
      </c>
      <c r="AC822">
        <v>0</v>
      </c>
      <c r="AF822">
        <v>0</v>
      </c>
      <c r="AG822">
        <v>4600</v>
      </c>
      <c r="AH822">
        <v>51.110999999999997</v>
      </c>
      <c r="AI822">
        <v>0</v>
      </c>
      <c r="AK822">
        <v>0</v>
      </c>
      <c r="AQ822" t="s">
        <v>691</v>
      </c>
      <c r="AR822" s="190"/>
      <c r="AS822" s="190"/>
      <c r="AT822" s="190"/>
      <c r="AU822" s="190"/>
      <c r="AV822" t="s">
        <v>902</v>
      </c>
      <c r="AW822" s="190"/>
      <c r="AX822" s="190"/>
      <c r="AY822" s="190"/>
      <c r="AZ822" s="190"/>
      <c r="BG822" s="190"/>
      <c r="BH822" s="190"/>
      <c r="BI822" s="190"/>
      <c r="BJ822" s="190"/>
      <c r="BL822" s="190"/>
      <c r="BM822" s="190"/>
      <c r="BN822" s="190"/>
      <c r="BO822" s="190"/>
      <c r="BU822" t="s">
        <v>490</v>
      </c>
      <c r="BV822" s="190">
        <v>43913</v>
      </c>
      <c r="BX822" s="190">
        <v>43913</v>
      </c>
      <c r="BY822" s="190">
        <v>43913</v>
      </c>
      <c r="CA822" s="190"/>
      <c r="CB822" s="190"/>
      <c r="CC822" s="190"/>
      <c r="CD822" s="190"/>
      <c r="CH822" s="190">
        <v>43916</v>
      </c>
      <c r="CJ822" t="s">
        <v>902</v>
      </c>
      <c r="CR822" s="190">
        <v>43923</v>
      </c>
      <c r="CS822" s="190"/>
      <c r="CT822" t="s">
        <v>764</v>
      </c>
      <c r="CU822" s="190">
        <v>43909</v>
      </c>
      <c r="CW822" s="190">
        <v>43909</v>
      </c>
      <c r="CX822" s="190">
        <v>43909</v>
      </c>
      <c r="CY822" t="s">
        <v>1563</v>
      </c>
      <c r="CZ822" s="190"/>
      <c r="DA822" s="190"/>
      <c r="DB822" s="190"/>
      <c r="DC822" s="190"/>
      <c r="DI822" t="str">
        <f t="shared" si="12"/>
        <v>Y</v>
      </c>
      <c r="DJ822" t="str">
        <f>_xlfn.IFNA(VLOOKUP(C822,'Order Lookup'!A:C,3,FALSE),"Other")</f>
        <v>ORDER</v>
      </c>
    </row>
    <row r="823" spans="1:114" x14ac:dyDescent="0.35">
      <c r="A823" t="s">
        <v>5801</v>
      </c>
      <c r="B823">
        <v>1902075705</v>
      </c>
      <c r="C823" t="s">
        <v>854</v>
      </c>
      <c r="D823" t="s">
        <v>908</v>
      </c>
      <c r="E823" t="s">
        <v>6768</v>
      </c>
      <c r="F823" t="s">
        <v>2224</v>
      </c>
      <c r="G823" s="190">
        <v>43886</v>
      </c>
      <c r="H823" s="190"/>
      <c r="J823" t="s">
        <v>6769</v>
      </c>
      <c r="K823" t="s">
        <v>162</v>
      </c>
      <c r="L823" t="s">
        <v>162</v>
      </c>
      <c r="M823" t="s">
        <v>309</v>
      </c>
      <c r="O823" t="s">
        <v>5053</v>
      </c>
      <c r="Q823" s="190"/>
      <c r="R823" s="190"/>
      <c r="S823">
        <v>43918</v>
      </c>
      <c r="T823">
        <v>2500</v>
      </c>
      <c r="U823">
        <v>2500</v>
      </c>
      <c r="V823">
        <v>0</v>
      </c>
      <c r="W823">
        <v>0.72</v>
      </c>
      <c r="X823">
        <v>0.72</v>
      </c>
      <c r="Y823">
        <v>0</v>
      </c>
      <c r="AA823">
        <v>0</v>
      </c>
      <c r="AB823">
        <v>0</v>
      </c>
      <c r="AC823">
        <v>0</v>
      </c>
      <c r="AF823">
        <v>0</v>
      </c>
      <c r="AG823">
        <v>2500</v>
      </c>
      <c r="AH823">
        <v>100</v>
      </c>
      <c r="AI823">
        <v>-3540.75</v>
      </c>
      <c r="AK823">
        <v>0</v>
      </c>
      <c r="AQ823" t="s">
        <v>5748</v>
      </c>
      <c r="AR823" s="190"/>
      <c r="AS823" s="190"/>
      <c r="AT823" s="190"/>
      <c r="AU823" s="190"/>
      <c r="AV823" t="s">
        <v>902</v>
      </c>
      <c r="AW823" s="190"/>
      <c r="AX823" s="190"/>
      <c r="AY823" s="190"/>
      <c r="AZ823" s="190"/>
      <c r="BG823" s="190"/>
      <c r="BH823" s="190"/>
      <c r="BI823" s="190"/>
      <c r="BJ823" s="190"/>
      <c r="BU823" t="s">
        <v>490</v>
      </c>
      <c r="BV823" s="190">
        <v>43889</v>
      </c>
      <c r="BX823" s="190">
        <v>43889</v>
      </c>
      <c r="BY823" s="190">
        <v>43889</v>
      </c>
      <c r="BZ823" t="s">
        <v>7413</v>
      </c>
      <c r="CA823" s="190">
        <v>43889</v>
      </c>
      <c r="CB823" s="190">
        <v>43889</v>
      </c>
      <c r="CC823" s="190">
        <v>43889</v>
      </c>
      <c r="CD823" s="190">
        <v>43889</v>
      </c>
      <c r="CH823" s="190">
        <v>43894</v>
      </c>
      <c r="CJ823" t="s">
        <v>902</v>
      </c>
      <c r="CR823" s="190">
        <v>43907</v>
      </c>
      <c r="CS823">
        <v>43914</v>
      </c>
      <c r="CT823" t="s">
        <v>7413</v>
      </c>
      <c r="CU823" s="190">
        <v>43889</v>
      </c>
      <c r="CW823" s="190">
        <v>43889</v>
      </c>
      <c r="CX823" s="190">
        <v>43889</v>
      </c>
      <c r="CY823" t="s">
        <v>1563</v>
      </c>
      <c r="CZ823" s="190"/>
      <c r="DA823" s="190"/>
      <c r="DB823" s="190"/>
      <c r="DC823" s="190"/>
      <c r="DI823" t="str">
        <f t="shared" si="12"/>
        <v>Y</v>
      </c>
      <c r="DJ823" t="str">
        <f>_xlfn.IFNA(VLOOKUP(C823,'Order Lookup'!A:C,3,FALSE),"Other")</f>
        <v>ENPARTS</v>
      </c>
    </row>
    <row r="824" spans="1:114" x14ac:dyDescent="0.35">
      <c r="A824" t="s">
        <v>5801</v>
      </c>
      <c r="B824">
        <v>1902075707</v>
      </c>
      <c r="C824" t="s">
        <v>855</v>
      </c>
      <c r="D824" t="s">
        <v>908</v>
      </c>
      <c r="E824" t="s">
        <v>6768</v>
      </c>
      <c r="F824" t="s">
        <v>2221</v>
      </c>
      <c r="G824" s="190">
        <v>43895</v>
      </c>
      <c r="H824" s="190">
        <v>43914</v>
      </c>
      <c r="J824" t="s">
        <v>6769</v>
      </c>
      <c r="K824" t="s">
        <v>162</v>
      </c>
      <c r="L824" t="s">
        <v>162</v>
      </c>
      <c r="M824" t="s">
        <v>309</v>
      </c>
      <c r="O824" t="s">
        <v>5053</v>
      </c>
      <c r="Q824" s="190">
        <v>43896</v>
      </c>
      <c r="R824" s="190">
        <v>43896</v>
      </c>
      <c r="S824" s="190"/>
      <c r="T824">
        <v>1</v>
      </c>
      <c r="U824">
        <v>0</v>
      </c>
      <c r="V824">
        <v>0</v>
      </c>
      <c r="W824">
        <v>1.06</v>
      </c>
      <c r="X824">
        <v>1.06</v>
      </c>
      <c r="Y824">
        <v>0</v>
      </c>
      <c r="AA824">
        <v>0</v>
      </c>
      <c r="AB824">
        <v>0</v>
      </c>
      <c r="AC824">
        <v>0</v>
      </c>
      <c r="AF824">
        <v>0</v>
      </c>
      <c r="AG824">
        <v>1</v>
      </c>
      <c r="AH824">
        <v>100</v>
      </c>
      <c r="AI824">
        <v>-2682.71</v>
      </c>
      <c r="AK824">
        <v>0</v>
      </c>
      <c r="AQ824" t="s">
        <v>5748</v>
      </c>
      <c r="AT824" s="190"/>
      <c r="AV824" t="s">
        <v>902</v>
      </c>
      <c r="AY824" s="190"/>
      <c r="AZ824" s="190"/>
      <c r="BD824" s="190"/>
      <c r="BE824" s="190"/>
      <c r="BF824" t="s">
        <v>1969</v>
      </c>
      <c r="BG824" s="190">
        <v>43896</v>
      </c>
      <c r="BH824" s="190">
        <v>43896</v>
      </c>
      <c r="BI824" s="190">
        <v>43896</v>
      </c>
      <c r="BJ824" s="190">
        <v>43896</v>
      </c>
      <c r="BL824" s="190"/>
      <c r="BN824" s="190"/>
      <c r="BU824" t="s">
        <v>490</v>
      </c>
      <c r="BV824" s="190">
        <v>43899</v>
      </c>
      <c r="BX824" s="190">
        <v>43899</v>
      </c>
      <c r="BY824" s="190">
        <v>43899</v>
      </c>
      <c r="BZ824" t="s">
        <v>1969</v>
      </c>
      <c r="CA824" s="190">
        <v>43896</v>
      </c>
      <c r="CB824" s="190">
        <v>43896</v>
      </c>
      <c r="CC824" s="190">
        <v>43896</v>
      </c>
      <c r="CD824" s="190">
        <v>43896</v>
      </c>
      <c r="CH824" s="190">
        <v>43902</v>
      </c>
      <c r="CJ824" t="s">
        <v>902</v>
      </c>
      <c r="CM824" s="190"/>
      <c r="CN824" s="190"/>
      <c r="CR824" s="190">
        <v>43914</v>
      </c>
      <c r="CS824" s="190">
        <v>43914</v>
      </c>
      <c r="CT824" t="s">
        <v>1969</v>
      </c>
      <c r="CU824" s="190">
        <v>43896</v>
      </c>
      <c r="CW824" s="190">
        <v>43896</v>
      </c>
      <c r="CX824" s="190">
        <v>43896</v>
      </c>
      <c r="CY824" t="s">
        <v>1563</v>
      </c>
      <c r="DI824" t="str">
        <f t="shared" si="12"/>
        <v>Y</v>
      </c>
      <c r="DJ824" t="str">
        <f>_xlfn.IFNA(VLOOKUP(C824,'Order Lookup'!A:C,3,FALSE),"Other")</f>
        <v>ORDER</v>
      </c>
    </row>
    <row r="825" spans="1:114" x14ac:dyDescent="0.35">
      <c r="G825" s="190"/>
      <c r="H825" s="190"/>
      <c r="Q825" s="190"/>
      <c r="R825" s="190"/>
      <c r="S825" s="190"/>
      <c r="AT825" s="190"/>
      <c r="AY825" s="190"/>
      <c r="BD825" s="190"/>
      <c r="BG825" s="190"/>
      <c r="BH825" s="190"/>
      <c r="BI825" s="190"/>
      <c r="BJ825" s="190"/>
      <c r="BV825" s="190"/>
      <c r="BX825" s="190"/>
      <c r="BY825" s="190"/>
      <c r="CH825" s="190"/>
      <c r="CM825" s="190"/>
      <c r="CN825" s="190"/>
      <c r="CR825" s="190"/>
      <c r="CS825" s="190"/>
      <c r="CU825" s="190"/>
      <c r="CW825" s="190"/>
      <c r="CX825" s="190"/>
    </row>
    <row r="826" spans="1:114" x14ac:dyDescent="0.35">
      <c r="G826" s="190"/>
      <c r="H826" s="190"/>
      <c r="Q826" s="190"/>
      <c r="R826" s="190"/>
      <c r="AT826" s="190"/>
      <c r="AY826" s="190"/>
      <c r="AZ826" s="190"/>
      <c r="BD826" s="190"/>
      <c r="BG826" s="190"/>
      <c r="BH826" s="190"/>
      <c r="BI826" s="190"/>
      <c r="BJ826" s="190"/>
      <c r="BV826" s="190"/>
      <c r="BX826" s="190"/>
      <c r="BY826" s="190"/>
      <c r="CA826" s="190"/>
      <c r="CB826" s="190"/>
      <c r="CC826" s="190"/>
      <c r="CD826" s="190"/>
      <c r="CH826" s="190"/>
      <c r="CR826" s="190"/>
      <c r="CU826" s="190"/>
      <c r="CW826" s="190"/>
      <c r="CX826" s="190"/>
    </row>
    <row r="827" spans="1:114" x14ac:dyDescent="0.35">
      <c r="G827" s="190"/>
      <c r="H827" s="190"/>
      <c r="Q827" s="190"/>
      <c r="R827" s="190"/>
      <c r="AR827" s="190"/>
      <c r="AS827" s="190"/>
      <c r="AT827" s="190"/>
      <c r="AU827" s="190"/>
      <c r="AW827" s="190"/>
      <c r="AX827" s="190"/>
      <c r="AY827" s="190"/>
      <c r="BG827" s="190"/>
      <c r="BH827" s="190"/>
      <c r="BI827" s="190"/>
      <c r="BJ827" s="190"/>
      <c r="BV827" s="190"/>
      <c r="BX827" s="190"/>
      <c r="BY827" s="190"/>
      <c r="CA827" s="190"/>
      <c r="CB827" s="190"/>
      <c r="CC827" s="190"/>
      <c r="CD827" s="190"/>
      <c r="CH827" s="190"/>
      <c r="CR827" s="190"/>
      <c r="CU827" s="190"/>
      <c r="CW827" s="190"/>
      <c r="CX827" s="190"/>
      <c r="CZ827" s="190"/>
      <c r="DA827" s="190"/>
      <c r="DB827" s="190"/>
      <c r="DC827" s="190"/>
    </row>
    <row r="828" spans="1:114" x14ac:dyDescent="0.35">
      <c r="G828" s="190"/>
      <c r="H828" s="190"/>
      <c r="Q828" s="190"/>
      <c r="R828" s="190"/>
      <c r="AR828" s="190"/>
      <c r="AS828" s="190"/>
      <c r="AT828" s="190"/>
      <c r="AU828" s="190"/>
      <c r="AW828" s="190"/>
      <c r="AX828" s="190"/>
      <c r="BD828" s="190"/>
      <c r="BE828" s="190"/>
      <c r="BG828" s="190"/>
      <c r="BH828" s="190"/>
      <c r="BI828" s="190"/>
      <c r="BJ828" s="190"/>
      <c r="BL828" s="190"/>
      <c r="BM828" s="190"/>
      <c r="BN828" s="190"/>
      <c r="BO828" s="190"/>
      <c r="BV828" s="190"/>
      <c r="BX828" s="190"/>
      <c r="BY828" s="190"/>
      <c r="CA828" s="190"/>
      <c r="CB828" s="190"/>
      <c r="CC828" s="190"/>
      <c r="CD828" s="190"/>
      <c r="CH828" s="190"/>
      <c r="CR828" s="190"/>
      <c r="CU828" s="190"/>
      <c r="CW828" s="190"/>
      <c r="CX828" s="190"/>
      <c r="CZ828" s="190"/>
      <c r="DA828" s="190"/>
      <c r="DB828" s="190"/>
      <c r="DC828" s="190"/>
    </row>
    <row r="829" spans="1:114" x14ac:dyDescent="0.35">
      <c r="G829" s="190"/>
      <c r="H829" s="190"/>
      <c r="Q829" s="190"/>
      <c r="R829" s="190"/>
      <c r="S829" s="190"/>
      <c r="AR829" s="190"/>
      <c r="AS829" s="190"/>
      <c r="AT829" s="190"/>
      <c r="AU829" s="190"/>
      <c r="AW829" s="190"/>
      <c r="AX829" s="190"/>
      <c r="AY829" s="190"/>
      <c r="AZ829" s="190"/>
      <c r="BB829" s="190"/>
      <c r="BC829" s="190"/>
      <c r="BD829" s="190"/>
      <c r="BE829" s="190"/>
      <c r="BG829" s="190"/>
      <c r="BH829" s="190"/>
      <c r="BI829" s="190"/>
      <c r="BJ829" s="190"/>
      <c r="BL829" s="190"/>
      <c r="BM829" s="190"/>
      <c r="BN829" s="190"/>
      <c r="BO829" s="190"/>
      <c r="BV829" s="190"/>
      <c r="BX829" s="190"/>
      <c r="BY829" s="190"/>
      <c r="CA829" s="190"/>
      <c r="CB829" s="190"/>
      <c r="CC829" s="190"/>
      <c r="CD829" s="190"/>
      <c r="CH829" s="190"/>
      <c r="CR829" s="190"/>
      <c r="CS829" s="190"/>
      <c r="CU829" s="190"/>
      <c r="CW829" s="190"/>
      <c r="CX829" s="190"/>
      <c r="CZ829" s="190"/>
      <c r="DA829" s="190"/>
      <c r="DB829" s="190"/>
      <c r="DC829" s="190"/>
    </row>
    <row r="830" spans="1:114" x14ac:dyDescent="0.35">
      <c r="G830" s="190"/>
      <c r="H830" s="190"/>
      <c r="Q830" s="190"/>
      <c r="R830" s="190"/>
      <c r="AR830" s="190"/>
      <c r="AS830" s="190"/>
      <c r="AT830" s="190"/>
      <c r="AU830" s="190"/>
      <c r="AW830" s="190"/>
      <c r="AX830" s="190"/>
      <c r="AY830" s="190"/>
      <c r="AZ830" s="190"/>
      <c r="BB830" s="190"/>
      <c r="BC830" s="190"/>
      <c r="BD830" s="190"/>
      <c r="BG830" s="190"/>
      <c r="BH830" s="190"/>
      <c r="BI830" s="190"/>
      <c r="BJ830" s="190"/>
      <c r="BL830" s="190"/>
      <c r="BM830" s="190"/>
      <c r="BN830" s="190"/>
      <c r="BO830" s="190"/>
      <c r="BV830" s="190"/>
      <c r="BX830" s="190"/>
      <c r="BY830" s="190"/>
      <c r="CA830" s="190"/>
      <c r="CB830" s="190"/>
      <c r="CC830" s="190"/>
      <c r="CD830" s="190"/>
      <c r="CH830" s="190"/>
      <c r="CR830" s="190"/>
      <c r="CU830" s="190"/>
      <c r="CW830" s="190"/>
      <c r="CX830" s="190"/>
      <c r="CZ830" s="190"/>
      <c r="DA830" s="190"/>
      <c r="DB830" s="190"/>
      <c r="DC830" s="190"/>
    </row>
    <row r="831" spans="1:114" x14ac:dyDescent="0.35">
      <c r="G831" s="190"/>
      <c r="H831" s="190"/>
      <c r="Q831" s="190"/>
      <c r="R831" s="190"/>
      <c r="BG831" s="190"/>
      <c r="BH831" s="190"/>
      <c r="BI831" s="190"/>
      <c r="BJ831" s="190"/>
      <c r="BV831" s="190"/>
      <c r="BX831" s="190"/>
      <c r="BY831" s="190"/>
      <c r="CA831" s="190"/>
      <c r="CB831" s="190"/>
      <c r="CC831" s="190"/>
      <c r="CD831" s="190"/>
      <c r="CH831" s="190"/>
      <c r="CR831" s="190"/>
      <c r="CS831" s="190"/>
      <c r="CU831" s="190"/>
      <c r="CW831" s="190"/>
      <c r="CX831" s="190"/>
      <c r="CZ831" s="190"/>
      <c r="DA831" s="190"/>
      <c r="DB831" s="190"/>
      <c r="DC831" s="190"/>
    </row>
    <row r="832" spans="1:114" x14ac:dyDescent="0.35">
      <c r="G832" s="190"/>
      <c r="H832" s="190"/>
      <c r="Q832" s="190"/>
      <c r="R832" s="190"/>
      <c r="AR832" s="190"/>
      <c r="AS832" s="190"/>
      <c r="AT832" s="190"/>
      <c r="AU832" s="190"/>
      <c r="AW832" s="190"/>
      <c r="AX832" s="190"/>
      <c r="AY832" s="190"/>
      <c r="AZ832" s="190"/>
      <c r="BB832" s="190"/>
      <c r="BC832" s="190"/>
      <c r="BD832" s="190"/>
      <c r="BE832" s="190"/>
      <c r="BG832" s="190"/>
      <c r="BH832" s="190"/>
      <c r="BI832" s="190"/>
      <c r="BJ832" s="190"/>
      <c r="BV832" s="190"/>
      <c r="BX832" s="190"/>
      <c r="BY832" s="190"/>
      <c r="CA832" s="190"/>
      <c r="CB832" s="190"/>
      <c r="CC832" s="190"/>
      <c r="CD832" s="190"/>
      <c r="CH832" s="190"/>
      <c r="CR832" s="190"/>
      <c r="CU832" s="190"/>
      <c r="CW832" s="190"/>
      <c r="CX832" s="190"/>
      <c r="CZ832" s="190"/>
      <c r="DA832" s="190"/>
      <c r="DB832" s="190"/>
      <c r="DC832" s="190"/>
    </row>
    <row r="833" spans="7:107" x14ac:dyDescent="0.35">
      <c r="G833" s="190"/>
      <c r="H833" s="190"/>
      <c r="Q833" s="190"/>
      <c r="R833" s="190"/>
      <c r="AR833" s="190"/>
      <c r="AS833" s="190"/>
      <c r="AT833" s="190"/>
      <c r="AU833" s="190"/>
      <c r="AW833" s="190"/>
      <c r="AX833" s="190"/>
      <c r="AY833" s="190"/>
      <c r="AZ833" s="190"/>
      <c r="BB833" s="190"/>
      <c r="BC833" s="190"/>
      <c r="BD833" s="190"/>
      <c r="BE833" s="190"/>
      <c r="BG833" s="190"/>
      <c r="BH833" s="190"/>
      <c r="BI833" s="190"/>
      <c r="BJ833" s="190"/>
      <c r="BV833" s="190"/>
      <c r="BX833" s="190"/>
      <c r="CA833" s="190"/>
      <c r="CB833" s="190"/>
      <c r="CC833" s="190"/>
      <c r="CD833" s="190"/>
      <c r="CR833" s="190"/>
      <c r="CU833" s="190"/>
      <c r="CW833" s="190"/>
      <c r="CX833" s="190"/>
      <c r="CZ833" s="190"/>
      <c r="DA833" s="190"/>
      <c r="DB833" s="190"/>
      <c r="DC833" s="190"/>
    </row>
    <row r="834" spans="7:107" x14ac:dyDescent="0.35">
      <c r="G834" s="190"/>
      <c r="BG834" s="190"/>
      <c r="BH834" s="190"/>
      <c r="BI834" s="190"/>
      <c r="BJ834" s="190"/>
      <c r="BV834" s="190"/>
      <c r="BX834" s="190"/>
      <c r="BY834" s="190"/>
      <c r="CH834" s="190"/>
      <c r="CR834" s="190"/>
      <c r="CS834" s="190"/>
      <c r="CU834" s="190"/>
      <c r="CW834" s="190"/>
      <c r="CX834" s="190"/>
    </row>
    <row r="835" spans="7:107" x14ac:dyDescent="0.35">
      <c r="G835" s="190"/>
      <c r="S835" s="190"/>
      <c r="BV835" s="190"/>
      <c r="BX835" s="190"/>
      <c r="BY835" s="190"/>
      <c r="CH835" s="190"/>
      <c r="CU835" s="190"/>
      <c r="CW835" s="190"/>
      <c r="CX835" s="190"/>
    </row>
    <row r="836" spans="7:107" x14ac:dyDescent="0.35">
      <c r="G836" s="190"/>
      <c r="BV836" s="190"/>
      <c r="BX836" s="190"/>
      <c r="BY836" s="190"/>
      <c r="CR836" s="190"/>
      <c r="CS836" s="190"/>
      <c r="CU836" s="190"/>
      <c r="CW836" s="190"/>
      <c r="CX836" s="190"/>
    </row>
    <row r="837" spans="7:107" x14ac:dyDescent="0.35">
      <c r="G837" s="190"/>
      <c r="H837" s="190"/>
      <c r="Q837" s="190"/>
      <c r="R837" s="190"/>
      <c r="BV837" s="190"/>
      <c r="BX837" s="190"/>
      <c r="BY837" s="190"/>
      <c r="CU837" s="190"/>
      <c r="CW837" s="190"/>
      <c r="CX837" s="190"/>
    </row>
    <row r="838" spans="7:107" x14ac:dyDescent="0.35">
      <c r="G838" s="190"/>
      <c r="H838" s="190"/>
      <c r="Q838" s="190"/>
      <c r="R838" s="190"/>
      <c r="AR838" s="190"/>
      <c r="AS838" s="190"/>
      <c r="AT838" s="190"/>
      <c r="AU838" s="190"/>
      <c r="AW838" s="190"/>
      <c r="AX838" s="190"/>
      <c r="AY838" s="190"/>
      <c r="AZ838" s="190"/>
      <c r="BG838" s="190"/>
      <c r="BH838" s="190"/>
      <c r="BI838" s="190"/>
      <c r="BJ838" s="190"/>
      <c r="BV838" s="190"/>
      <c r="BX838" s="190"/>
      <c r="BY838" s="190"/>
      <c r="CA838" s="190"/>
      <c r="CB838" s="190"/>
      <c r="CC838" s="190"/>
      <c r="CD838" s="190"/>
      <c r="CH838" s="190"/>
      <c r="CR838" s="190"/>
      <c r="CU838" s="190"/>
      <c r="CW838" s="190"/>
      <c r="CX838" s="190"/>
      <c r="CZ838" s="190"/>
      <c r="DA838" s="190"/>
      <c r="DB838" s="190"/>
      <c r="DC838" s="190"/>
    </row>
    <row r="839" spans="7:107" x14ac:dyDescent="0.35">
      <c r="G839" s="190"/>
      <c r="H839" s="190"/>
      <c r="Q839" s="190"/>
      <c r="R839" s="190"/>
      <c r="AR839" s="190"/>
      <c r="AS839" s="190"/>
      <c r="AT839" s="190"/>
      <c r="AU839" s="190"/>
      <c r="AW839" s="190"/>
      <c r="AX839" s="190"/>
      <c r="AY839" s="190"/>
      <c r="AZ839" s="190"/>
      <c r="BB839" s="190"/>
      <c r="BC839" s="190"/>
      <c r="BD839" s="190"/>
      <c r="BG839" s="190"/>
      <c r="BH839" s="190"/>
      <c r="BI839" s="190"/>
      <c r="BJ839" s="190"/>
      <c r="BV839" s="190"/>
      <c r="BX839" s="190"/>
      <c r="CA839" s="190"/>
      <c r="CB839" s="190"/>
      <c r="CC839" s="190"/>
      <c r="CD839" s="190"/>
      <c r="CR839" s="190"/>
      <c r="CU839" s="190"/>
      <c r="CW839" s="190"/>
      <c r="CX839" s="190"/>
      <c r="CZ839" s="190"/>
      <c r="DA839" s="190"/>
      <c r="DB839" s="190"/>
      <c r="DC839" s="190"/>
    </row>
    <row r="840" spans="7:107" x14ac:dyDescent="0.35">
      <c r="G840" s="190"/>
      <c r="H840" s="190"/>
      <c r="Q840" s="190"/>
      <c r="R840" s="190"/>
      <c r="AR840" s="190"/>
      <c r="AS840" s="190"/>
      <c r="AT840" s="190"/>
      <c r="AU840" s="190"/>
      <c r="AW840" s="190"/>
      <c r="AX840" s="190"/>
      <c r="AY840" s="190"/>
      <c r="AZ840" s="190"/>
      <c r="BB840" s="190"/>
      <c r="BC840" s="190"/>
      <c r="BD840" s="190"/>
      <c r="BG840" s="190"/>
      <c r="BH840" s="190"/>
      <c r="BI840" s="190"/>
      <c r="BJ840" s="190"/>
      <c r="BV840" s="190"/>
      <c r="BX840" s="190"/>
      <c r="BY840" s="190"/>
      <c r="CA840" s="190"/>
      <c r="CB840" s="190"/>
      <c r="CC840" s="190"/>
      <c r="CD840" s="190"/>
      <c r="CH840" s="190"/>
      <c r="CR840" s="190"/>
      <c r="CS840" s="190"/>
      <c r="CU840" s="190"/>
      <c r="CW840" s="190"/>
      <c r="CX840" s="190"/>
      <c r="CZ840" s="190"/>
      <c r="DA840" s="190"/>
      <c r="DB840" s="190"/>
      <c r="DC840" s="190"/>
    </row>
    <row r="841" spans="7:107" x14ac:dyDescent="0.35">
      <c r="G841" s="190"/>
      <c r="H841" s="190"/>
      <c r="Q841" s="190"/>
      <c r="R841" s="190"/>
      <c r="AR841" s="190"/>
      <c r="AS841" s="190"/>
      <c r="AT841" s="190"/>
      <c r="AU841" s="190"/>
      <c r="AW841" s="190"/>
      <c r="AX841" s="190"/>
      <c r="AY841" s="190"/>
      <c r="AZ841" s="190"/>
      <c r="BB841" s="190"/>
      <c r="BC841" s="190"/>
      <c r="BD841" s="190"/>
      <c r="BG841" s="190"/>
      <c r="BH841" s="190"/>
      <c r="BI841" s="190"/>
      <c r="BJ841" s="190"/>
      <c r="BV841" s="190"/>
      <c r="BX841" s="190"/>
      <c r="BY841" s="190"/>
      <c r="CA841" s="190"/>
      <c r="CB841" s="190"/>
      <c r="CC841" s="190"/>
      <c r="CD841" s="190"/>
      <c r="CH841" s="190"/>
      <c r="CR841" s="190"/>
      <c r="CU841" s="190"/>
      <c r="CW841" s="190"/>
      <c r="CX841" s="190"/>
      <c r="CZ841" s="190"/>
      <c r="DA841" s="190"/>
      <c r="DB841" s="190"/>
      <c r="DC841" s="190"/>
    </row>
    <row r="842" spans="7:107" x14ac:dyDescent="0.35">
      <c r="G842" s="190"/>
      <c r="S842" s="190"/>
      <c r="BG842" s="190"/>
      <c r="BH842" s="190"/>
      <c r="BI842" s="190"/>
      <c r="BJ842" s="190"/>
      <c r="BV842" s="190"/>
      <c r="BX842" s="190"/>
      <c r="BY842" s="190"/>
      <c r="CR842" s="190"/>
      <c r="CS842" s="190"/>
      <c r="CU842" s="190"/>
      <c r="CW842" s="190"/>
      <c r="CX842" s="190"/>
    </row>
    <row r="843" spans="7:107" x14ac:dyDescent="0.35">
      <c r="G843" s="190"/>
      <c r="BV843" s="190"/>
      <c r="BX843" s="190"/>
      <c r="BY843" s="190"/>
      <c r="CH843" s="190"/>
      <c r="CR843" s="190"/>
      <c r="CU843" s="190"/>
      <c r="CW843" s="190"/>
      <c r="CX843" s="190"/>
    </row>
    <row r="844" spans="7:107" x14ac:dyDescent="0.35">
      <c r="G844" s="190"/>
      <c r="H844" s="190"/>
      <c r="Q844" s="190"/>
      <c r="R844" s="190"/>
      <c r="AR844" s="190"/>
      <c r="AT844" s="190"/>
      <c r="BG844" s="190"/>
      <c r="BH844" s="190"/>
      <c r="BI844" s="190"/>
      <c r="BJ844" s="190"/>
      <c r="BL844" s="190"/>
      <c r="BM844" s="190"/>
      <c r="BN844" s="190"/>
      <c r="BO844" s="190"/>
      <c r="BQ844" s="190"/>
      <c r="BR844" s="190"/>
      <c r="BS844" s="190"/>
      <c r="BT844" s="190"/>
      <c r="BV844" s="190"/>
      <c r="BX844" s="190"/>
      <c r="BY844" s="190"/>
      <c r="CA844" s="190"/>
      <c r="CB844" s="190"/>
      <c r="CC844" s="190"/>
      <c r="CD844" s="190"/>
      <c r="CH844" s="190"/>
      <c r="CR844" s="190"/>
      <c r="CS844" s="190"/>
      <c r="CU844" s="190"/>
      <c r="CW844" s="190"/>
      <c r="CX844" s="190"/>
      <c r="CZ844" s="190"/>
      <c r="DA844" s="190"/>
      <c r="DB844" s="190"/>
      <c r="DC844" s="190"/>
    </row>
    <row r="845" spans="7:107" x14ac:dyDescent="0.35">
      <c r="G845" s="190"/>
      <c r="H845" s="190"/>
      <c r="Q845" s="190"/>
      <c r="R845" s="190"/>
      <c r="AR845" s="190"/>
      <c r="AS845" s="190"/>
      <c r="AT845" s="190"/>
      <c r="AU845" s="190"/>
      <c r="AW845" s="190"/>
      <c r="AX845" s="190"/>
      <c r="AY845" s="190"/>
      <c r="AZ845" s="190"/>
      <c r="BG845" s="190"/>
      <c r="BH845" s="190"/>
      <c r="BI845" s="190"/>
      <c r="BJ845" s="190"/>
      <c r="BL845" s="190"/>
      <c r="BM845" s="190"/>
      <c r="BN845" s="190"/>
      <c r="BO845" s="190"/>
      <c r="BQ845" s="190"/>
      <c r="BR845" s="190"/>
      <c r="BS845" s="190"/>
      <c r="BT845" s="190"/>
      <c r="BV845" s="190"/>
      <c r="BX845" s="190"/>
      <c r="BY845" s="190"/>
      <c r="CA845" s="190"/>
      <c r="CB845" s="190"/>
      <c r="CC845" s="190"/>
      <c r="CH845" s="190"/>
      <c r="CR845" s="190"/>
      <c r="CU845" s="190"/>
      <c r="CW845" s="190"/>
      <c r="CX845" s="190"/>
      <c r="CZ845" s="190"/>
      <c r="DA845" s="190"/>
      <c r="DB845" s="190"/>
      <c r="DC845" s="190"/>
    </row>
    <row r="846" spans="7:107" x14ac:dyDescent="0.35">
      <c r="G846" s="190"/>
      <c r="H846" s="190"/>
      <c r="Q846" s="190"/>
      <c r="R846" s="190"/>
      <c r="BV846" s="190"/>
      <c r="BX846" s="190"/>
      <c r="BY846" s="190"/>
      <c r="CH846" s="190"/>
      <c r="CR846" s="190"/>
      <c r="CU846" s="190"/>
      <c r="CW846" s="190"/>
      <c r="CX846" s="190"/>
      <c r="CZ846" s="190"/>
      <c r="DA846" s="190"/>
      <c r="DB846" s="190"/>
      <c r="DC846" s="190"/>
    </row>
    <row r="847" spans="7:107" x14ac:dyDescent="0.35">
      <c r="G847" s="190"/>
      <c r="H847" s="190"/>
      <c r="Q847" s="190"/>
      <c r="R847" s="190"/>
      <c r="BV847" s="190"/>
      <c r="BX847" s="190"/>
      <c r="BY847" s="190"/>
      <c r="CH847" s="190"/>
      <c r="CR847" s="190"/>
      <c r="CU847" s="190"/>
      <c r="CW847" s="190"/>
      <c r="CX847" s="190"/>
    </row>
    <row r="848" spans="7:107" x14ac:dyDescent="0.35">
      <c r="G848" s="190"/>
      <c r="H848" s="190"/>
      <c r="Q848" s="190"/>
      <c r="R848" s="190"/>
      <c r="AR848" s="190"/>
      <c r="AS848" s="190"/>
      <c r="AT848" s="190"/>
      <c r="AU848" s="190"/>
      <c r="AW848" s="190"/>
      <c r="AX848" s="190"/>
      <c r="AY848" s="190"/>
      <c r="BB848" s="190"/>
      <c r="BC848" s="190"/>
      <c r="BD848" s="190"/>
      <c r="BE848" s="190"/>
      <c r="BG848" s="190"/>
      <c r="BH848" s="190"/>
      <c r="BI848" s="190"/>
      <c r="BJ848" s="190"/>
      <c r="BL848" s="190"/>
      <c r="BM848" s="190"/>
      <c r="BN848" s="190"/>
      <c r="BO848" s="190"/>
      <c r="BV848" s="190"/>
      <c r="BX848" s="190"/>
      <c r="BY848" s="190"/>
      <c r="CA848" s="190"/>
      <c r="CB848" s="190"/>
      <c r="CC848" s="190"/>
      <c r="CD848" s="190"/>
      <c r="CH848" s="190"/>
      <c r="CR848" s="190"/>
      <c r="CS848" s="190"/>
      <c r="CU848" s="190"/>
      <c r="CW848" s="190"/>
      <c r="CX848" s="190"/>
      <c r="CZ848" s="190"/>
      <c r="DA848" s="190"/>
      <c r="DB848" s="190"/>
      <c r="DC848" s="190"/>
    </row>
    <row r="849" spans="7:107" x14ac:dyDescent="0.35">
      <c r="G849" s="190"/>
      <c r="H849" s="190"/>
      <c r="Q849" s="190"/>
      <c r="R849" s="190"/>
      <c r="BG849" s="190"/>
      <c r="BH849" s="190"/>
      <c r="BI849" s="190"/>
      <c r="BL849" s="190"/>
      <c r="BM849" s="190"/>
      <c r="BN849" s="190"/>
      <c r="BO849" s="190"/>
      <c r="BV849" s="190"/>
      <c r="BX849" s="190"/>
      <c r="BY849" s="190"/>
      <c r="CH849" s="190"/>
      <c r="CR849" s="190"/>
      <c r="CU849" s="190"/>
      <c r="CW849" s="190"/>
      <c r="CX849" s="190"/>
    </row>
    <row r="850" spans="7:107" x14ac:dyDescent="0.35">
      <c r="G850" s="190"/>
      <c r="S850" s="190"/>
      <c r="BV850" s="190"/>
      <c r="BX850" s="190"/>
      <c r="BY850" s="190"/>
      <c r="CH850" s="190"/>
      <c r="CR850" s="190"/>
      <c r="CS850" s="190"/>
      <c r="CU850" s="190"/>
      <c r="CW850" s="190"/>
      <c r="CX850" s="190"/>
    </row>
    <row r="851" spans="7:107" x14ac:dyDescent="0.35">
      <c r="G851" s="190"/>
      <c r="H851" s="190"/>
      <c r="Q851" s="190"/>
      <c r="R851" s="190"/>
      <c r="S851" s="190"/>
      <c r="BG851" s="190"/>
      <c r="BH851" s="190"/>
      <c r="BI851" s="190"/>
      <c r="BJ851" s="190"/>
      <c r="BL851" s="190"/>
      <c r="BM851" s="190"/>
      <c r="BN851" s="190"/>
      <c r="BO851" s="190"/>
      <c r="BV851" s="190"/>
      <c r="BX851" s="190"/>
      <c r="BY851" s="190"/>
      <c r="CA851" s="190"/>
      <c r="CB851" s="190"/>
      <c r="CC851" s="190"/>
      <c r="CD851" s="190"/>
      <c r="CH851" s="190"/>
      <c r="CR851" s="190"/>
      <c r="CS851" s="190"/>
      <c r="CU851" s="190"/>
      <c r="CW851" s="190"/>
      <c r="CX851" s="190"/>
    </row>
    <row r="852" spans="7:107" x14ac:dyDescent="0.35">
      <c r="G852" s="190"/>
      <c r="H852" s="190"/>
      <c r="S852" s="190"/>
      <c r="BV852" s="190"/>
      <c r="BX852" s="190"/>
      <c r="BY852" s="190"/>
      <c r="CR852" s="190"/>
      <c r="CS852" s="190"/>
      <c r="CU852" s="190"/>
      <c r="CW852" s="190"/>
      <c r="CX852" s="190"/>
    </row>
    <row r="853" spans="7:107" x14ac:dyDescent="0.35">
      <c r="G853" s="190"/>
      <c r="S853" s="190"/>
      <c r="BV853" s="190"/>
      <c r="BX853" s="190"/>
      <c r="BY853" s="190"/>
      <c r="CH853" s="190"/>
      <c r="CR853" s="190"/>
      <c r="CS853" s="190"/>
      <c r="CU853" s="190"/>
      <c r="CW853" s="190"/>
      <c r="CX853" s="190"/>
    </row>
    <row r="854" spans="7:107" x14ac:dyDescent="0.35">
      <c r="G854" s="190"/>
      <c r="S854" s="190"/>
      <c r="BV854" s="190"/>
      <c r="BX854" s="190"/>
      <c r="BY854" s="190"/>
      <c r="CR854" s="190"/>
      <c r="CS854" s="190"/>
      <c r="CU854" s="190"/>
      <c r="CW854" s="190"/>
      <c r="CX854" s="190"/>
    </row>
    <row r="855" spans="7:107" x14ac:dyDescent="0.35">
      <c r="G855" s="190"/>
      <c r="H855" s="190"/>
      <c r="BG855" s="190"/>
      <c r="BH855" s="190"/>
      <c r="BI855" s="190"/>
      <c r="BJ855" s="190"/>
      <c r="BV855" s="190"/>
      <c r="BX855" s="190"/>
      <c r="BY855" s="190"/>
      <c r="CH855" s="190"/>
      <c r="CR855" s="190"/>
      <c r="CU855" s="190"/>
      <c r="CW855" s="190"/>
      <c r="CX855" s="190"/>
    </row>
    <row r="856" spans="7:107" x14ac:dyDescent="0.35">
      <c r="G856" s="190"/>
      <c r="S856" s="190"/>
      <c r="BV856" s="190"/>
      <c r="BX856" s="190"/>
      <c r="BY856" s="190"/>
      <c r="CH856" s="190"/>
      <c r="CR856" s="190"/>
      <c r="CS856" s="190"/>
      <c r="CU856" s="190"/>
      <c r="CW856" s="190"/>
      <c r="CX856" s="190"/>
    </row>
    <row r="857" spans="7:107" x14ac:dyDescent="0.35">
      <c r="G857" s="190"/>
      <c r="H857" s="190"/>
      <c r="BG857" s="190"/>
      <c r="BH857" s="190"/>
      <c r="BI857" s="190"/>
      <c r="BJ857" s="190"/>
      <c r="BL857" s="190"/>
      <c r="BM857" s="190"/>
      <c r="BN857" s="190"/>
      <c r="BO857" s="190"/>
      <c r="BX857" s="190"/>
      <c r="BY857" s="190"/>
      <c r="CA857" s="190"/>
      <c r="CB857" s="190"/>
      <c r="CC857" s="190"/>
      <c r="CD857" s="190"/>
      <c r="CH857" s="190"/>
      <c r="CR857" s="190"/>
      <c r="CU857" s="190"/>
      <c r="CW857" s="190"/>
      <c r="CX857" s="190"/>
    </row>
    <row r="858" spans="7:107" x14ac:dyDescent="0.35">
      <c r="G858" s="190"/>
      <c r="H858" s="190"/>
      <c r="S858" s="190"/>
      <c r="BG858" s="190"/>
      <c r="BH858" s="190"/>
      <c r="BI858" s="190"/>
      <c r="BJ858" s="190"/>
      <c r="BV858" s="190"/>
      <c r="BX858" s="190"/>
      <c r="BY858" s="190"/>
      <c r="CR858" s="190"/>
      <c r="CS858" s="190"/>
      <c r="CU858" s="190"/>
      <c r="CW858" s="190"/>
      <c r="CX858" s="190"/>
    </row>
    <row r="859" spans="7:107" x14ac:dyDescent="0.35">
      <c r="G859" s="190"/>
      <c r="H859" s="190"/>
      <c r="Q859" s="190"/>
      <c r="R859" s="190"/>
      <c r="BG859" s="190"/>
      <c r="BH859" s="190"/>
      <c r="BI859" s="190"/>
      <c r="BJ859" s="190"/>
      <c r="BV859" s="190"/>
      <c r="BX859" s="190"/>
      <c r="BY859" s="190"/>
      <c r="CH859" s="190"/>
      <c r="CR859" s="190"/>
      <c r="CS859" s="190"/>
      <c r="CU859" s="190"/>
      <c r="CW859" s="190"/>
      <c r="CX859" s="190"/>
    </row>
    <row r="860" spans="7:107" x14ac:dyDescent="0.35">
      <c r="G860" s="190"/>
      <c r="H860" s="190"/>
      <c r="Q860" s="190"/>
      <c r="R860" s="190"/>
      <c r="BG860" s="190"/>
      <c r="BH860" s="190"/>
      <c r="BI860" s="190"/>
      <c r="BJ860" s="190"/>
      <c r="BV860" s="190"/>
      <c r="BX860" s="190"/>
      <c r="BY860" s="190"/>
      <c r="CH860" s="190"/>
      <c r="CR860" s="190"/>
      <c r="CU860" s="190"/>
      <c r="CW860" s="190"/>
      <c r="CX860" s="190"/>
    </row>
    <row r="861" spans="7:107" x14ac:dyDescent="0.35">
      <c r="G861" s="190"/>
      <c r="H861" s="190"/>
      <c r="S861" s="190"/>
      <c r="BG861" s="190"/>
      <c r="BH861" s="190"/>
      <c r="BI861" s="190"/>
      <c r="BJ861" s="190"/>
      <c r="BV861" s="190"/>
      <c r="BX861" s="190"/>
      <c r="BY861" s="190"/>
      <c r="CA861" s="190"/>
      <c r="CB861" s="190"/>
      <c r="CC861" s="190"/>
      <c r="CD861" s="190"/>
      <c r="CH861" s="190"/>
      <c r="CR861" s="190"/>
      <c r="CS861" s="190"/>
      <c r="CU861" s="190"/>
      <c r="CW861" s="190"/>
      <c r="CX861" s="190"/>
    </row>
    <row r="862" spans="7:107" x14ac:dyDescent="0.35">
      <c r="G862" s="190"/>
      <c r="H862" s="190"/>
      <c r="BG862" s="190"/>
      <c r="BH862" s="190"/>
      <c r="BI862" s="190"/>
      <c r="BJ862" s="190"/>
      <c r="BV862" s="190"/>
      <c r="BX862" s="190"/>
      <c r="BY862" s="190"/>
      <c r="CH862" s="190"/>
      <c r="CR862" s="190"/>
      <c r="CS862" s="190"/>
      <c r="CU862" s="190"/>
      <c r="CW862" s="190"/>
      <c r="CX862" s="190"/>
    </row>
    <row r="863" spans="7:107" x14ac:dyDescent="0.35">
      <c r="G863" s="190"/>
      <c r="BV863" s="190"/>
      <c r="BX863" s="190"/>
      <c r="BY863" s="190"/>
      <c r="CH863" s="190"/>
      <c r="CR863" s="190"/>
      <c r="CU863" s="190"/>
      <c r="CW863" s="190"/>
      <c r="CX863" s="190"/>
    </row>
    <row r="864" spans="7:107" x14ac:dyDescent="0.35">
      <c r="G864" s="190"/>
      <c r="H864" s="190"/>
      <c r="Q864" s="190"/>
      <c r="R864" s="190"/>
      <c r="AR864" s="190"/>
      <c r="AS864" s="190"/>
      <c r="AT864" s="190"/>
      <c r="AU864" s="190"/>
      <c r="AW864" s="190"/>
      <c r="AX864" s="190"/>
      <c r="AY864" s="190"/>
      <c r="AZ864" s="190"/>
      <c r="BB864" s="190"/>
      <c r="BC864" s="190"/>
      <c r="BD864" s="190"/>
      <c r="BE864" s="190"/>
      <c r="BG864" s="190"/>
      <c r="BH864" s="190"/>
      <c r="BI864" s="190"/>
      <c r="BJ864" s="190"/>
      <c r="BL864" s="190"/>
      <c r="BM864" s="190"/>
      <c r="BN864" s="190"/>
      <c r="BO864" s="190"/>
      <c r="BQ864" s="190"/>
      <c r="BR864" s="190"/>
      <c r="BS864" s="190"/>
      <c r="BT864" s="190"/>
      <c r="BV864" s="190"/>
      <c r="BX864" s="190"/>
      <c r="BY864" s="190"/>
      <c r="CA864" s="190"/>
      <c r="CB864" s="190"/>
      <c r="CC864" s="190"/>
      <c r="CD864" s="190"/>
      <c r="CH864" s="190"/>
      <c r="CR864" s="190"/>
      <c r="CU864" s="190"/>
      <c r="CW864" s="190"/>
      <c r="CX864" s="190"/>
      <c r="CZ864" s="190"/>
      <c r="DA864" s="190"/>
      <c r="DB864" s="190"/>
      <c r="DC864" s="190"/>
    </row>
    <row r="865" spans="7:107" x14ac:dyDescent="0.35">
      <c r="G865" s="190"/>
      <c r="S865" s="190"/>
      <c r="BV865" s="190"/>
      <c r="BX865" s="190"/>
      <c r="BY865" s="190"/>
      <c r="CR865" s="190"/>
      <c r="CS865" s="190"/>
      <c r="CU865" s="190"/>
      <c r="CW865" s="190"/>
      <c r="CX865" s="190"/>
    </row>
    <row r="866" spans="7:107" x14ac:dyDescent="0.35">
      <c r="G866" s="190"/>
      <c r="S866" s="190"/>
      <c r="BV866" s="190"/>
      <c r="BX866" s="190"/>
      <c r="BY866" s="190"/>
      <c r="CR866" s="190"/>
      <c r="CS866" s="190"/>
      <c r="CU866" s="190"/>
      <c r="CW866" s="190"/>
      <c r="CX866" s="190"/>
    </row>
    <row r="867" spans="7:107" x14ac:dyDescent="0.35">
      <c r="G867" s="190"/>
      <c r="S867" s="190"/>
      <c r="BV867" s="190"/>
      <c r="BX867" s="190"/>
      <c r="BY867" s="190"/>
      <c r="CR867" s="190"/>
      <c r="CS867" s="190"/>
      <c r="CU867" s="190"/>
      <c r="CW867" s="190"/>
      <c r="CX867" s="190"/>
    </row>
    <row r="868" spans="7:107" x14ac:dyDescent="0.35">
      <c r="G868" s="190"/>
      <c r="S868" s="190"/>
      <c r="BV868" s="190"/>
      <c r="BX868" s="190"/>
      <c r="BY868" s="190"/>
      <c r="CH868" s="190"/>
      <c r="CR868" s="190"/>
      <c r="CS868" s="190"/>
      <c r="CU868" s="190"/>
      <c r="CW868" s="190"/>
      <c r="CX868" s="190"/>
    </row>
    <row r="869" spans="7:107" x14ac:dyDescent="0.35">
      <c r="G869" s="190"/>
      <c r="H869" s="190"/>
      <c r="Q869" s="190"/>
      <c r="R869" s="190"/>
      <c r="AR869" s="190"/>
      <c r="AS869" s="190"/>
      <c r="AT869" s="190"/>
      <c r="AU869" s="190"/>
      <c r="AW869" s="190"/>
      <c r="AX869" s="190"/>
      <c r="AY869" s="190"/>
      <c r="BG869" s="190"/>
      <c r="BH869" s="190"/>
      <c r="BI869" s="190"/>
      <c r="BJ869" s="190"/>
      <c r="BL869" s="190"/>
      <c r="BM869" s="190"/>
      <c r="BN869" s="190"/>
      <c r="BO869" s="190"/>
      <c r="BV869" s="190"/>
      <c r="BX869" s="190"/>
      <c r="BY869" s="190"/>
      <c r="CA869" s="190"/>
      <c r="CB869" s="190"/>
      <c r="CC869" s="190"/>
      <c r="CD869" s="190"/>
      <c r="CH869" s="190"/>
      <c r="CR869" s="190"/>
      <c r="CU869" s="190"/>
      <c r="CW869" s="190"/>
      <c r="CX869" s="190"/>
      <c r="CZ869" s="190"/>
      <c r="DA869" s="190"/>
      <c r="DB869" s="190"/>
      <c r="DC869" s="190"/>
    </row>
    <row r="870" spans="7:107" x14ac:dyDescent="0.35">
      <c r="G870" s="190"/>
      <c r="H870" s="190"/>
      <c r="Q870" s="190"/>
      <c r="R870" s="190"/>
      <c r="AR870" s="190"/>
      <c r="AS870" s="190"/>
      <c r="AT870" s="190"/>
      <c r="AW870" s="190"/>
      <c r="AX870" s="190"/>
      <c r="AY870" s="190"/>
      <c r="BG870" s="190"/>
      <c r="BH870" s="190"/>
      <c r="BI870" s="190"/>
      <c r="BJ870" s="190"/>
      <c r="BL870" s="190"/>
      <c r="BM870" s="190"/>
      <c r="BN870" s="190"/>
      <c r="BO870" s="190"/>
      <c r="BV870" s="190"/>
      <c r="BX870" s="190"/>
      <c r="BY870" s="190"/>
      <c r="CA870" s="190"/>
      <c r="CB870" s="190"/>
      <c r="CC870" s="190"/>
      <c r="CD870" s="190"/>
      <c r="CH870" s="190"/>
      <c r="CR870" s="190"/>
      <c r="CU870" s="190"/>
      <c r="CW870" s="190"/>
      <c r="CX870" s="190"/>
      <c r="CZ870" s="190"/>
      <c r="DA870" s="190"/>
      <c r="DB870" s="190"/>
    </row>
    <row r="871" spans="7:107" x14ac:dyDescent="0.35">
      <c r="G871" s="190"/>
      <c r="H871" s="190"/>
      <c r="Q871" s="190"/>
      <c r="R871" s="190"/>
      <c r="BG871" s="190"/>
      <c r="BH871" s="190"/>
      <c r="BI871" s="190"/>
      <c r="BJ871" s="190"/>
      <c r="BL871" s="190"/>
      <c r="BM871" s="190"/>
      <c r="BN871" s="190"/>
      <c r="BO871" s="190"/>
      <c r="BV871" s="190"/>
      <c r="BX871" s="190"/>
      <c r="BY871" s="190"/>
      <c r="CA871" s="190"/>
      <c r="CB871" s="190"/>
      <c r="CC871" s="190"/>
      <c r="CD871" s="190"/>
      <c r="CH871" s="190"/>
      <c r="CR871" s="190"/>
      <c r="CU871" s="190"/>
      <c r="CW871" s="190"/>
      <c r="CX871" s="190"/>
    </row>
    <row r="872" spans="7:107" x14ac:dyDescent="0.35">
      <c r="G872" s="190"/>
      <c r="H872" s="190"/>
      <c r="Q872" s="190"/>
      <c r="R872" s="190"/>
      <c r="AR872" s="190"/>
      <c r="AS872" s="190"/>
      <c r="AT872" s="190"/>
      <c r="AU872" s="190"/>
      <c r="AW872" s="190"/>
      <c r="AX872" s="190"/>
      <c r="AY872" s="190"/>
      <c r="AZ872" s="190"/>
      <c r="BG872" s="190"/>
      <c r="BH872" s="190"/>
      <c r="BI872" s="190"/>
      <c r="BJ872" s="190"/>
      <c r="BL872" s="190"/>
      <c r="BM872" s="190"/>
      <c r="BN872" s="190"/>
      <c r="BO872" s="190"/>
      <c r="BV872" s="190"/>
      <c r="BX872" s="190"/>
      <c r="BY872" s="190"/>
      <c r="CA872" s="190"/>
      <c r="CB872" s="190"/>
      <c r="CC872" s="190"/>
      <c r="CD872" s="190"/>
      <c r="CH872" s="190"/>
      <c r="CR872" s="190"/>
      <c r="CU872" s="190"/>
      <c r="CW872" s="190"/>
      <c r="CX872" s="190"/>
      <c r="CZ872" s="190"/>
      <c r="DA872" s="190"/>
      <c r="DB872" s="190"/>
      <c r="DC872" s="190"/>
    </row>
    <row r="873" spans="7:107" x14ac:dyDescent="0.35">
      <c r="G873" s="190"/>
      <c r="H873" s="190"/>
      <c r="Q873" s="190"/>
      <c r="R873" s="190"/>
      <c r="BV873" s="190"/>
      <c r="BX873" s="190"/>
      <c r="BY873" s="190"/>
      <c r="CH873" s="190"/>
      <c r="CR873" s="190"/>
      <c r="CU873" s="190"/>
      <c r="CW873" s="190"/>
      <c r="CX873" s="190"/>
    </row>
    <row r="874" spans="7:107" x14ac:dyDescent="0.35">
      <c r="G874" s="190"/>
      <c r="H874" s="190"/>
      <c r="Q874" s="190"/>
      <c r="R874" s="190"/>
      <c r="BX874" s="190"/>
      <c r="BY874" s="190"/>
      <c r="CH874" s="190"/>
      <c r="CR874" s="190"/>
      <c r="CU874" s="190"/>
      <c r="CW874" s="190"/>
      <c r="CX874" s="190"/>
    </row>
  </sheetData>
  <autoFilter ref="A42:DJ844" xr:uid="{00000000-0009-0000-0000-000007000000}"/>
  <pageMargins left="0.7" right="0.7" top="0.75" bottom="0.75" header="0.3" footer="0.3"/>
  <customProperties>
    <customPr name="xxe4aPID" r:id="rId1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>
    <tabColor theme="5" tint="0.39997558519241921"/>
  </sheetPr>
  <dimension ref="A1:N32"/>
  <sheetViews>
    <sheetView workbookViewId="0">
      <selection activeCell="D12" sqref="D12"/>
    </sheetView>
  </sheetViews>
  <sheetFormatPr defaultRowHeight="14.5" x14ac:dyDescent="0.35"/>
  <cols>
    <col min="1" max="1" width="12.6328125" bestFit="1" customWidth="1"/>
    <col min="2" max="2" width="18.90625" bestFit="1" customWidth="1"/>
    <col min="5" max="5" width="12.6328125" bestFit="1" customWidth="1"/>
    <col min="6" max="6" width="18.90625" bestFit="1" customWidth="1"/>
  </cols>
  <sheetData>
    <row r="1" spans="1:14" x14ac:dyDescent="0.35">
      <c r="A1" s="1" t="s">
        <v>1186</v>
      </c>
      <c r="B1" t="s">
        <v>1170</v>
      </c>
      <c r="E1" s="1" t="s">
        <v>1186</v>
      </c>
      <c r="F1" t="s">
        <v>1170</v>
      </c>
    </row>
    <row r="2" spans="1:14" x14ac:dyDescent="0.35">
      <c r="E2" s="1" t="s">
        <v>465</v>
      </c>
      <c r="F2" t="s">
        <v>484</v>
      </c>
      <c r="K2" t="s">
        <v>1393</v>
      </c>
      <c r="L2" t="s">
        <v>1152</v>
      </c>
      <c r="M2" t="s">
        <v>465</v>
      </c>
      <c r="N2" t="s">
        <v>1138</v>
      </c>
    </row>
    <row r="3" spans="1:14" x14ac:dyDescent="0.35">
      <c r="A3" s="1" t="s">
        <v>428</v>
      </c>
      <c r="B3" t="s">
        <v>1392</v>
      </c>
      <c r="J3" t="str">
        <f>VLOOKUP(K3,'Office Calcs'!$G$45:$G$76,1,FALSE)</f>
        <v>ANN</v>
      </c>
      <c r="K3" t="s">
        <v>4</v>
      </c>
      <c r="L3">
        <f>SUMIF(A:A,K3,B:B)</f>
        <v>10</v>
      </c>
      <c r="M3">
        <f>L3-SUMIF(E:E,K3,F:F)</f>
        <v>9</v>
      </c>
      <c r="N3" s="22">
        <f>IFERROR(M3/L3,0)</f>
        <v>0.9</v>
      </c>
    </row>
    <row r="4" spans="1:14" x14ac:dyDescent="0.35">
      <c r="A4" s="82" t="s">
        <v>4</v>
      </c>
      <c r="B4" s="81">
        <v>10</v>
      </c>
      <c r="C4" t="str">
        <f>VLOOKUP(A4,K:K,1,FALSE)</f>
        <v>ANN</v>
      </c>
      <c r="E4" s="1" t="s">
        <v>428</v>
      </c>
      <c r="F4" t="s">
        <v>1392</v>
      </c>
      <c r="J4" t="str">
        <f>VLOOKUP(K4,'Office Calcs'!$G$45:$G$76,1,FALSE)</f>
        <v>AR</v>
      </c>
      <c r="K4" t="s">
        <v>35</v>
      </c>
      <c r="L4">
        <f t="shared" ref="L4:L16" si="0">SUMIF(A:A,K4,B:B)</f>
        <v>13</v>
      </c>
      <c r="M4">
        <f t="shared" ref="M4:M16" si="1">L4-SUMIF(E:E,K4,F:F)</f>
        <v>12</v>
      </c>
      <c r="N4" s="22">
        <f t="shared" ref="N4:N16" si="2">IFERROR(M4/L4,0)</f>
        <v>0.92307692307692313</v>
      </c>
    </row>
    <row r="5" spans="1:14" x14ac:dyDescent="0.35">
      <c r="A5" s="82" t="s">
        <v>35</v>
      </c>
      <c r="B5" s="81">
        <v>13</v>
      </c>
      <c r="C5" t="str">
        <f t="shared" ref="C5:C30" si="3">VLOOKUP(A5,K:K,1,FALSE)</f>
        <v>AR</v>
      </c>
      <c r="E5" s="82" t="s">
        <v>4</v>
      </c>
      <c r="F5" s="81">
        <v>1</v>
      </c>
      <c r="G5" t="str">
        <f>VLOOKUP(E5,K:K,1,FALSE)</f>
        <v>ANN</v>
      </c>
      <c r="J5" t="str">
        <f>VLOOKUP(K5,'Office Calcs'!$G$45:$G$76,1,FALSE)</f>
        <v>CE1</v>
      </c>
      <c r="K5" t="s">
        <v>70</v>
      </c>
      <c r="L5">
        <f t="shared" si="0"/>
        <v>21</v>
      </c>
      <c r="M5">
        <f t="shared" si="1"/>
        <v>21</v>
      </c>
      <c r="N5" s="22">
        <f t="shared" si="2"/>
        <v>1</v>
      </c>
    </row>
    <row r="6" spans="1:14" x14ac:dyDescent="0.35">
      <c r="A6" s="82" t="s">
        <v>70</v>
      </c>
      <c r="B6" s="81">
        <v>21</v>
      </c>
      <c r="C6" t="str">
        <f t="shared" si="3"/>
        <v>CE1</v>
      </c>
      <c r="E6" s="82" t="s">
        <v>35</v>
      </c>
      <c r="F6" s="81">
        <v>1</v>
      </c>
      <c r="G6" t="str">
        <f t="shared" ref="G6:G22" si="4">VLOOKUP(E6,K:K,1,FALSE)</f>
        <v>AR</v>
      </c>
      <c r="J6" t="str">
        <f>VLOOKUP(K6,'Office Calcs'!$G$45:$G$76,1,FALSE)</f>
        <v>CE2</v>
      </c>
      <c r="K6" t="s">
        <v>110</v>
      </c>
      <c r="L6">
        <f t="shared" si="0"/>
        <v>0</v>
      </c>
      <c r="M6">
        <f t="shared" si="1"/>
        <v>0</v>
      </c>
      <c r="N6" s="22">
        <f t="shared" si="2"/>
        <v>0</v>
      </c>
    </row>
    <row r="7" spans="1:14" x14ac:dyDescent="0.35">
      <c r="A7" s="2" t="s">
        <v>114</v>
      </c>
      <c r="B7" s="80">
        <v>26</v>
      </c>
      <c r="C7" t="str">
        <f t="shared" si="3"/>
        <v>CSS</v>
      </c>
      <c r="E7" s="2" t="s">
        <v>114</v>
      </c>
      <c r="F7" s="80">
        <v>10</v>
      </c>
      <c r="G7" t="str">
        <f t="shared" si="4"/>
        <v>CSS</v>
      </c>
      <c r="J7" t="str">
        <f>VLOOKUP(K7,'Office Calcs'!$G$45:$G$76,1,FALSE)</f>
        <v>CX</v>
      </c>
      <c r="K7" t="s">
        <v>139</v>
      </c>
      <c r="L7">
        <f t="shared" si="0"/>
        <v>46</v>
      </c>
      <c r="M7">
        <f t="shared" si="1"/>
        <v>46</v>
      </c>
      <c r="N7" s="22">
        <f t="shared" si="2"/>
        <v>1</v>
      </c>
    </row>
    <row r="8" spans="1:14" x14ac:dyDescent="0.35">
      <c r="A8" s="82" t="s">
        <v>139</v>
      </c>
      <c r="B8" s="81">
        <v>46</v>
      </c>
      <c r="C8" t="str">
        <f t="shared" si="3"/>
        <v>CX</v>
      </c>
      <c r="E8" s="82" t="s">
        <v>162</v>
      </c>
      <c r="F8" s="81">
        <v>2</v>
      </c>
      <c r="G8" t="str">
        <f t="shared" si="4"/>
        <v>EVA</v>
      </c>
      <c r="J8" t="str">
        <f>VLOOKUP(K8,'Office Calcs'!$G$45:$G$76,1,FALSE)</f>
        <v>EVA</v>
      </c>
      <c r="K8" t="s">
        <v>162</v>
      </c>
      <c r="L8">
        <f t="shared" si="0"/>
        <v>35</v>
      </c>
      <c r="M8">
        <f t="shared" si="1"/>
        <v>33</v>
      </c>
      <c r="N8" s="22">
        <f t="shared" si="2"/>
        <v>0.94285714285714284</v>
      </c>
    </row>
    <row r="9" spans="1:14" x14ac:dyDescent="0.35">
      <c r="A9" s="82" t="s">
        <v>162</v>
      </c>
      <c r="B9" s="81">
        <v>35</v>
      </c>
      <c r="C9" t="str">
        <f t="shared" si="3"/>
        <v>EVA</v>
      </c>
      <c r="E9" s="82" t="s">
        <v>204</v>
      </c>
      <c r="F9" s="81">
        <v>7</v>
      </c>
      <c r="G9" t="str">
        <f t="shared" si="4"/>
        <v>IN</v>
      </c>
      <c r="J9" t="str">
        <f>VLOOKUP(K9,'Office Calcs'!$G$45:$G$76,1,FALSE)</f>
        <v>IN</v>
      </c>
      <c r="K9" t="s">
        <v>204</v>
      </c>
      <c r="L9">
        <f t="shared" si="0"/>
        <v>43</v>
      </c>
      <c r="M9">
        <f t="shared" si="1"/>
        <v>36</v>
      </c>
      <c r="N9" s="22">
        <f t="shared" si="2"/>
        <v>0.83720930232558144</v>
      </c>
    </row>
    <row r="10" spans="1:14" x14ac:dyDescent="0.35">
      <c r="A10" s="82" t="s">
        <v>204</v>
      </c>
      <c r="B10" s="81">
        <v>43</v>
      </c>
      <c r="C10" t="str">
        <f t="shared" si="3"/>
        <v>IN</v>
      </c>
      <c r="E10" s="82" t="s">
        <v>270</v>
      </c>
      <c r="F10" s="81">
        <v>1</v>
      </c>
      <c r="G10" t="str">
        <f t="shared" si="4"/>
        <v>MEM</v>
      </c>
      <c r="J10" t="str">
        <f>VLOOKUP(K10,'Office Calcs'!$G$45:$G$76,1,FALSE)</f>
        <v>KAN</v>
      </c>
      <c r="K10" t="s">
        <v>227</v>
      </c>
      <c r="L10">
        <f t="shared" si="0"/>
        <v>0</v>
      </c>
      <c r="M10">
        <f t="shared" si="1"/>
        <v>0</v>
      </c>
      <c r="N10" s="22">
        <f t="shared" si="2"/>
        <v>0</v>
      </c>
    </row>
    <row r="11" spans="1:14" x14ac:dyDescent="0.35">
      <c r="A11" s="82" t="s">
        <v>270</v>
      </c>
      <c r="B11" s="81">
        <v>10</v>
      </c>
      <c r="C11" t="str">
        <f t="shared" si="3"/>
        <v>MEM</v>
      </c>
      <c r="E11" s="82" t="s">
        <v>281</v>
      </c>
      <c r="F11" s="81">
        <v>6</v>
      </c>
      <c r="G11" t="str">
        <f t="shared" si="4"/>
        <v>MXC</v>
      </c>
      <c r="J11" t="str">
        <f>VLOOKUP(K11,'Office Calcs'!$G$45:$G$76,1,FALSE)</f>
        <v>MEM</v>
      </c>
      <c r="K11" t="s">
        <v>270</v>
      </c>
      <c r="L11">
        <f t="shared" si="0"/>
        <v>10</v>
      </c>
      <c r="M11">
        <f t="shared" si="1"/>
        <v>9</v>
      </c>
      <c r="N11" s="22">
        <f t="shared" si="2"/>
        <v>0.9</v>
      </c>
    </row>
    <row r="12" spans="1:14" x14ac:dyDescent="0.35">
      <c r="A12" s="82" t="s">
        <v>281</v>
      </c>
      <c r="B12" s="81">
        <v>118</v>
      </c>
      <c r="C12" t="str">
        <f t="shared" si="3"/>
        <v>MXC</v>
      </c>
      <c r="E12" s="82" t="s">
        <v>309</v>
      </c>
      <c r="F12" s="81">
        <v>1</v>
      </c>
      <c r="G12" t="str">
        <f t="shared" si="4"/>
        <v>NC</v>
      </c>
      <c r="J12" t="str">
        <f>VLOOKUP(K12,'Office Calcs'!$G$45:$G$76,1,FALSE)</f>
        <v>MXC</v>
      </c>
      <c r="K12" t="s">
        <v>281</v>
      </c>
      <c r="L12">
        <f t="shared" si="0"/>
        <v>118</v>
      </c>
      <c r="M12">
        <f t="shared" si="1"/>
        <v>112</v>
      </c>
      <c r="N12" s="22">
        <f t="shared" si="2"/>
        <v>0.94915254237288138</v>
      </c>
    </row>
    <row r="13" spans="1:14" x14ac:dyDescent="0.35">
      <c r="A13" s="82" t="s">
        <v>309</v>
      </c>
      <c r="B13" s="81">
        <v>26</v>
      </c>
      <c r="C13" t="str">
        <f t="shared" si="3"/>
        <v>NC</v>
      </c>
      <c r="E13" s="82" t="s">
        <v>338</v>
      </c>
      <c r="F13" s="81">
        <v>1</v>
      </c>
      <c r="G13" t="str">
        <f t="shared" si="4"/>
        <v>OS</v>
      </c>
      <c r="J13" t="str">
        <f>VLOOKUP(K13,'Office Calcs'!$G$45:$G$76,1,FALSE)</f>
        <v>NC</v>
      </c>
      <c r="K13" t="s">
        <v>309</v>
      </c>
      <c r="L13">
        <f t="shared" si="0"/>
        <v>26</v>
      </c>
      <c r="M13">
        <f t="shared" si="1"/>
        <v>25</v>
      </c>
      <c r="N13" s="22">
        <f t="shared" si="2"/>
        <v>0.96153846153846156</v>
      </c>
    </row>
    <row r="14" spans="1:14" x14ac:dyDescent="0.35">
      <c r="A14" s="82" t="s">
        <v>338</v>
      </c>
      <c r="B14" s="81">
        <v>21</v>
      </c>
      <c r="C14" t="str">
        <f t="shared" si="3"/>
        <v>OS</v>
      </c>
      <c r="E14" s="82" t="s">
        <v>361</v>
      </c>
      <c r="F14" s="81">
        <v>2</v>
      </c>
      <c r="G14" t="str">
        <f t="shared" si="4"/>
        <v>VIS</v>
      </c>
      <c r="J14" t="str">
        <f>VLOOKUP(K14,'Office Calcs'!$G$45:$G$76,1,FALSE)</f>
        <v>OS</v>
      </c>
      <c r="K14" t="s">
        <v>338</v>
      </c>
      <c r="L14">
        <f t="shared" si="0"/>
        <v>21</v>
      </c>
      <c r="M14">
        <f t="shared" si="1"/>
        <v>20</v>
      </c>
      <c r="N14" s="22">
        <f t="shared" si="2"/>
        <v>0.95238095238095233</v>
      </c>
    </row>
    <row r="15" spans="1:14" x14ac:dyDescent="0.35">
      <c r="A15" s="2" t="s">
        <v>761</v>
      </c>
      <c r="B15" s="80">
        <v>8</v>
      </c>
      <c r="C15" t="str">
        <f t="shared" si="3"/>
        <v>ROC</v>
      </c>
      <c r="E15" s="2" t="s">
        <v>5394</v>
      </c>
      <c r="F15" s="80">
        <v>1</v>
      </c>
      <c r="G15" t="str">
        <f t="shared" si="4"/>
        <v>KC2</v>
      </c>
      <c r="J15" t="str">
        <f>VLOOKUP(K15,'Office Calcs'!$G$45:$G$76,1,FALSE)</f>
        <v>STJ</v>
      </c>
      <c r="K15" t="s">
        <v>343</v>
      </c>
      <c r="L15">
        <f t="shared" si="0"/>
        <v>13</v>
      </c>
      <c r="M15">
        <f t="shared" si="1"/>
        <v>13</v>
      </c>
      <c r="N15" s="22">
        <f t="shared" si="2"/>
        <v>1</v>
      </c>
    </row>
    <row r="16" spans="1:14" x14ac:dyDescent="0.35">
      <c r="A16" s="82" t="s">
        <v>343</v>
      </c>
      <c r="B16" s="81">
        <v>13</v>
      </c>
      <c r="C16" t="str">
        <f t="shared" si="3"/>
        <v>STJ</v>
      </c>
      <c r="E16" s="2" t="s">
        <v>5265</v>
      </c>
      <c r="F16" s="80">
        <v>9</v>
      </c>
      <c r="G16" t="str">
        <f t="shared" si="4"/>
        <v>KC4</v>
      </c>
      <c r="J16" t="str">
        <f>VLOOKUP(K16,'Office Calcs'!$G$45:$G$76,1,FALSE)</f>
        <v>VIS</v>
      </c>
      <c r="K16" t="s">
        <v>361</v>
      </c>
      <c r="L16">
        <f t="shared" si="0"/>
        <v>20</v>
      </c>
      <c r="M16">
        <f t="shared" si="1"/>
        <v>18</v>
      </c>
      <c r="N16" s="22">
        <f t="shared" si="2"/>
        <v>0.9</v>
      </c>
    </row>
    <row r="17" spans="1:14" x14ac:dyDescent="0.35">
      <c r="A17" s="82" t="s">
        <v>361</v>
      </c>
      <c r="B17" s="81">
        <v>20</v>
      </c>
      <c r="C17" t="str">
        <f t="shared" si="3"/>
        <v>VIS</v>
      </c>
      <c r="E17" s="2" t="s">
        <v>432</v>
      </c>
      <c r="F17" s="80">
        <v>1</v>
      </c>
      <c r="G17" t="str">
        <f t="shared" si="4"/>
        <v>LAU</v>
      </c>
      <c r="J17" t="str">
        <f>VLOOKUP(K17,'Office Calcs'!$G$45:$G$76,1,FALSE)</f>
        <v>BUC</v>
      </c>
      <c r="K17" s="2" t="s">
        <v>565</v>
      </c>
      <c r="L17">
        <f t="shared" ref="L17:L25" si="5">SUMIF(A:A,K17,B:B)</f>
        <v>0</v>
      </c>
      <c r="M17">
        <f t="shared" ref="M17:M25" si="6">L17-SUMIF(E:E,K17,F:F)</f>
        <v>0</v>
      </c>
      <c r="N17" s="22">
        <f t="shared" ref="N17:N25" si="7">IFERROR(M17/L17,0)</f>
        <v>0</v>
      </c>
    </row>
    <row r="18" spans="1:14" x14ac:dyDescent="0.35">
      <c r="A18" s="2" t="s">
        <v>5098</v>
      </c>
      <c r="B18" s="80">
        <v>4</v>
      </c>
      <c r="C18" t="str">
        <f t="shared" si="3"/>
        <v>RFS</v>
      </c>
      <c r="E18" s="2" t="s">
        <v>5721</v>
      </c>
      <c r="F18" s="80">
        <v>1</v>
      </c>
      <c r="G18" t="str">
        <f t="shared" si="4"/>
        <v>KC8</v>
      </c>
      <c r="J18" t="str">
        <f>VLOOKUP(K18,'Office Calcs'!$G$45:$G$76,1,FALSE)</f>
        <v>CSS</v>
      </c>
      <c r="K18" s="2" t="s">
        <v>114</v>
      </c>
      <c r="L18">
        <f t="shared" si="5"/>
        <v>26</v>
      </c>
      <c r="M18">
        <f t="shared" si="6"/>
        <v>16</v>
      </c>
      <c r="N18" s="22">
        <f t="shared" si="7"/>
        <v>0.61538461538461542</v>
      </c>
    </row>
    <row r="19" spans="1:14" x14ac:dyDescent="0.35">
      <c r="A19" s="2" t="s">
        <v>5394</v>
      </c>
      <c r="B19" s="80">
        <v>15</v>
      </c>
      <c r="C19" t="str">
        <f t="shared" si="3"/>
        <v>KC2</v>
      </c>
      <c r="E19" s="2" t="s">
        <v>5397</v>
      </c>
      <c r="F19" s="80">
        <v>1</v>
      </c>
      <c r="G19" t="str">
        <f t="shared" si="4"/>
        <v>KC6</v>
      </c>
      <c r="J19" t="str">
        <f>VLOOKUP(K19,'Office Calcs'!$G$45:$G$76,1,FALSE)</f>
        <v>ROC</v>
      </c>
      <c r="K19" s="2" t="s">
        <v>761</v>
      </c>
      <c r="L19">
        <f t="shared" si="5"/>
        <v>8</v>
      </c>
      <c r="M19">
        <f t="shared" si="6"/>
        <v>8</v>
      </c>
      <c r="N19" s="22">
        <f t="shared" si="7"/>
        <v>1</v>
      </c>
    </row>
    <row r="20" spans="1:14" x14ac:dyDescent="0.35">
      <c r="A20" s="2" t="s">
        <v>5265</v>
      </c>
      <c r="B20" s="80">
        <v>14</v>
      </c>
      <c r="C20" t="str">
        <f t="shared" si="3"/>
        <v>KC4</v>
      </c>
      <c r="E20" s="2" t="s">
        <v>430</v>
      </c>
      <c r="F20" s="80">
        <v>45</v>
      </c>
      <c r="G20" t="e">
        <f t="shared" si="4"/>
        <v>#N/A</v>
      </c>
      <c r="J20" t="str">
        <f>VLOOKUP(K20,'Office Calcs'!$G$45:$G$76,1,FALSE)</f>
        <v>TRITECH</v>
      </c>
      <c r="K20" s="2" t="s">
        <v>714</v>
      </c>
      <c r="L20">
        <f t="shared" si="5"/>
        <v>5</v>
      </c>
      <c r="M20">
        <f t="shared" si="6"/>
        <v>5</v>
      </c>
      <c r="N20" s="22">
        <f t="shared" si="7"/>
        <v>1</v>
      </c>
    </row>
    <row r="21" spans="1:14" x14ac:dyDescent="0.35">
      <c r="A21" s="2" t="s">
        <v>1257</v>
      </c>
      <c r="B21" s="80">
        <v>10</v>
      </c>
      <c r="C21" t="str">
        <f t="shared" si="3"/>
        <v>XIAN</v>
      </c>
      <c r="G21" t="e">
        <f t="shared" si="4"/>
        <v>#N/A</v>
      </c>
      <c r="J21" t="str">
        <f>VLOOKUP(K21,'Office Calcs'!$G$45:$G$76,1,FALSE)</f>
        <v>RFS</v>
      </c>
      <c r="K21" s="2" t="s">
        <v>5098</v>
      </c>
      <c r="L21">
        <f t="shared" si="5"/>
        <v>4</v>
      </c>
      <c r="M21">
        <f t="shared" si="6"/>
        <v>4</v>
      </c>
      <c r="N21" s="22">
        <f t="shared" si="7"/>
        <v>1</v>
      </c>
    </row>
    <row r="22" spans="1:14" x14ac:dyDescent="0.35">
      <c r="A22" s="2" t="s">
        <v>714</v>
      </c>
      <c r="B22" s="80">
        <v>5</v>
      </c>
      <c r="C22" t="str">
        <f t="shared" si="3"/>
        <v>TRITECH</v>
      </c>
      <c r="G22" t="e">
        <f t="shared" si="4"/>
        <v>#N/A</v>
      </c>
      <c r="J22" t="str">
        <f>VLOOKUP(K22,'Office Calcs'!$G$45:$G$76,1,FALSE)</f>
        <v>KC2</v>
      </c>
      <c r="K22" s="2" t="s">
        <v>5394</v>
      </c>
      <c r="L22">
        <f t="shared" si="5"/>
        <v>15</v>
      </c>
      <c r="M22">
        <f t="shared" si="6"/>
        <v>14</v>
      </c>
      <c r="N22" s="22">
        <f t="shared" si="7"/>
        <v>0.93333333333333335</v>
      </c>
    </row>
    <row r="23" spans="1:14" x14ac:dyDescent="0.35">
      <c r="A23" s="2" t="s">
        <v>432</v>
      </c>
      <c r="B23" s="80">
        <v>4</v>
      </c>
      <c r="C23" t="str">
        <f t="shared" si="3"/>
        <v>LAU</v>
      </c>
      <c r="J23" t="str">
        <f>VLOOKUP(K23,'Office Calcs'!$G$45:$G$76,1,FALSE)</f>
        <v>KC5</v>
      </c>
      <c r="K23" s="2" t="s">
        <v>5396</v>
      </c>
      <c r="L23">
        <f t="shared" si="5"/>
        <v>2</v>
      </c>
      <c r="M23">
        <f t="shared" si="6"/>
        <v>2</v>
      </c>
      <c r="N23" s="22">
        <f t="shared" si="7"/>
        <v>1</v>
      </c>
    </row>
    <row r="24" spans="1:14" x14ac:dyDescent="0.35">
      <c r="A24" s="2" t="s">
        <v>5721</v>
      </c>
      <c r="B24" s="80">
        <v>5</v>
      </c>
      <c r="C24" t="str">
        <f t="shared" si="3"/>
        <v>KC8</v>
      </c>
      <c r="J24" t="str">
        <f>VLOOKUP(K24,'Office Calcs'!$G$45:$G$76,1,FALSE)</f>
        <v>KC4</v>
      </c>
      <c r="K24" s="2" t="s">
        <v>5265</v>
      </c>
      <c r="L24">
        <f t="shared" si="5"/>
        <v>14</v>
      </c>
      <c r="M24">
        <f t="shared" si="6"/>
        <v>5</v>
      </c>
      <c r="N24" s="22">
        <f t="shared" si="7"/>
        <v>0.35714285714285715</v>
      </c>
    </row>
    <row r="25" spans="1:14" x14ac:dyDescent="0.35">
      <c r="A25" s="2" t="s">
        <v>5396</v>
      </c>
      <c r="B25" s="80">
        <v>2</v>
      </c>
      <c r="C25" t="str">
        <f t="shared" si="3"/>
        <v>KC5</v>
      </c>
      <c r="J25" t="str">
        <f>VLOOKUP(K25,'Office Calcs'!$G$45:$G$76,1,FALSE)</f>
        <v>JBA</v>
      </c>
      <c r="K25" s="2" t="s">
        <v>1094</v>
      </c>
      <c r="L25">
        <f t="shared" si="5"/>
        <v>0</v>
      </c>
      <c r="M25">
        <f t="shared" si="6"/>
        <v>0</v>
      </c>
      <c r="N25" s="22">
        <f t="shared" si="7"/>
        <v>0</v>
      </c>
    </row>
    <row r="26" spans="1:14" x14ac:dyDescent="0.35">
      <c r="A26" s="2" t="s">
        <v>5397</v>
      </c>
      <c r="B26" s="80">
        <v>14</v>
      </c>
      <c r="C26" t="str">
        <f t="shared" si="3"/>
        <v>KC6</v>
      </c>
      <c r="J26" t="str">
        <f>VLOOKUP(K26,'Office Calcs'!$G$45:$G$76,1,FALSE)</f>
        <v>KC6</v>
      </c>
      <c r="K26" t="s">
        <v>5397</v>
      </c>
      <c r="L26">
        <f t="shared" ref="L26:L30" si="8">SUMIF(A:A,K26,B:B)</f>
        <v>14</v>
      </c>
      <c r="M26">
        <f t="shared" ref="M26:M30" si="9">L26-SUMIF(E:E,K26,F:F)</f>
        <v>13</v>
      </c>
      <c r="N26" s="22">
        <f t="shared" ref="N26:N30" si="10">IFERROR(M26/L26,0)</f>
        <v>0.9285714285714286</v>
      </c>
    </row>
    <row r="27" spans="1:14" x14ac:dyDescent="0.35">
      <c r="A27" s="2" t="s">
        <v>5752</v>
      </c>
      <c r="B27" s="80">
        <v>2</v>
      </c>
      <c r="C27" t="str">
        <f t="shared" si="3"/>
        <v>KC9</v>
      </c>
      <c r="J27" t="e">
        <f>VLOOKUP(K27,'Office Calcs'!$G$45:$G$76,1,FALSE)</f>
        <v>#N/A</v>
      </c>
      <c r="K27" t="s">
        <v>432</v>
      </c>
      <c r="L27">
        <f t="shared" si="8"/>
        <v>4</v>
      </c>
      <c r="M27">
        <f t="shared" si="9"/>
        <v>3</v>
      </c>
      <c r="N27" s="22">
        <f t="shared" si="10"/>
        <v>0.75</v>
      </c>
    </row>
    <row r="28" spans="1:14" x14ac:dyDescent="0.35">
      <c r="A28" s="2" t="s">
        <v>69</v>
      </c>
      <c r="B28" s="80">
        <v>1</v>
      </c>
      <c r="C28" t="str">
        <f t="shared" si="3"/>
        <v>CAT</v>
      </c>
      <c r="J28" t="str">
        <f>VLOOKUP(K28,'Office Calcs'!$G$45:$G$76,1,FALSE)</f>
        <v>CAT</v>
      </c>
      <c r="K28" t="s">
        <v>69</v>
      </c>
      <c r="L28">
        <f t="shared" si="8"/>
        <v>1</v>
      </c>
      <c r="M28">
        <f t="shared" si="9"/>
        <v>1</v>
      </c>
      <c r="N28" s="22">
        <f t="shared" si="10"/>
        <v>1</v>
      </c>
    </row>
    <row r="29" spans="1:14" x14ac:dyDescent="0.35">
      <c r="A29" s="2" t="s">
        <v>430</v>
      </c>
      <c r="B29" s="80">
        <v>486</v>
      </c>
      <c r="C29" t="e">
        <f t="shared" si="3"/>
        <v>#N/A</v>
      </c>
      <c r="J29" t="str">
        <f>VLOOKUP(K29,'Office Calcs'!$G$45:$G$76,1,FALSE)</f>
        <v>XIAN</v>
      </c>
      <c r="K29" t="s">
        <v>1257</v>
      </c>
      <c r="L29">
        <f t="shared" si="8"/>
        <v>10</v>
      </c>
      <c r="M29">
        <f t="shared" si="9"/>
        <v>10</v>
      </c>
      <c r="N29" s="22">
        <f t="shared" si="10"/>
        <v>1</v>
      </c>
    </row>
    <row r="30" spans="1:14" x14ac:dyDescent="0.35">
      <c r="C30" t="e">
        <f t="shared" si="3"/>
        <v>#N/A</v>
      </c>
      <c r="J30" t="str">
        <f>VLOOKUP(K30,'Office Calcs'!$G$45:$G$76,1,FALSE)</f>
        <v>KC8</v>
      </c>
      <c r="K30" t="s">
        <v>5721</v>
      </c>
      <c r="L30">
        <f t="shared" si="8"/>
        <v>5</v>
      </c>
      <c r="M30">
        <f t="shared" si="9"/>
        <v>4</v>
      </c>
      <c r="N30" s="22">
        <f t="shared" si="10"/>
        <v>0.8</v>
      </c>
    </row>
    <row r="31" spans="1:14" x14ac:dyDescent="0.35">
      <c r="J31" t="str">
        <f>VLOOKUP(K31,'Office Calcs'!$G$45:$G$76,1,FALSE)</f>
        <v>KC9</v>
      </c>
      <c r="K31" t="s">
        <v>5752</v>
      </c>
      <c r="L31">
        <f t="shared" ref="L31:L32" si="11">SUMIF(A:A,K31,B:B)</f>
        <v>2</v>
      </c>
      <c r="M31">
        <f t="shared" ref="M31:M32" si="12">L31-SUMIF(E:E,K31,F:F)</f>
        <v>2</v>
      </c>
      <c r="N31" s="22">
        <f t="shared" ref="N31:N32" si="13">IFERROR(M31/L31,0)</f>
        <v>1</v>
      </c>
    </row>
    <row r="32" spans="1:14" x14ac:dyDescent="0.35">
      <c r="J32" t="str">
        <f>VLOOKUP(K32,'Office Calcs'!$G$45:$G$76,1,FALSE)</f>
        <v>CAN</v>
      </c>
      <c r="K32" t="s">
        <v>63</v>
      </c>
      <c r="L32">
        <f t="shared" si="11"/>
        <v>0</v>
      </c>
      <c r="M32">
        <f t="shared" si="12"/>
        <v>0</v>
      </c>
      <c r="N32" s="22">
        <f t="shared" si="13"/>
        <v>0</v>
      </c>
    </row>
  </sheetData>
  <pageMargins left="0.7" right="0.7" top="0.75" bottom="0.75" header="0.3" footer="0.3"/>
  <customProperties>
    <customPr name="xxe4aPID" r:id="rId3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5" tint="0.59999389629810485"/>
  </sheetPr>
  <dimension ref="A1:N4"/>
  <sheetViews>
    <sheetView workbookViewId="0"/>
  </sheetViews>
  <sheetFormatPr defaultRowHeight="14.5" x14ac:dyDescent="0.35"/>
  <sheetData>
    <row r="1" spans="1:14" x14ac:dyDescent="0.35">
      <c r="A1" t="s">
        <v>1187</v>
      </c>
      <c r="C1" s="23" t="s">
        <v>1157</v>
      </c>
      <c r="D1" s="23" t="s">
        <v>1158</v>
      </c>
      <c r="E1" s="23" t="s">
        <v>1159</v>
      </c>
      <c r="F1" s="23" t="s">
        <v>1160</v>
      </c>
      <c r="G1" s="23" t="s">
        <v>1161</v>
      </c>
      <c r="H1" s="23" t="s">
        <v>1162</v>
      </c>
      <c r="I1" s="23" t="s">
        <v>1163</v>
      </c>
      <c r="J1" s="23" t="s">
        <v>1164</v>
      </c>
      <c r="K1" s="23" t="s">
        <v>1165</v>
      </c>
      <c r="L1" s="23" t="s">
        <v>1166</v>
      </c>
      <c r="M1" s="23" t="s">
        <v>1167</v>
      </c>
      <c r="N1" s="23" t="s">
        <v>1168</v>
      </c>
    </row>
    <row r="2" spans="1:14" x14ac:dyDescent="0.35">
      <c r="B2" t="s">
        <v>1155</v>
      </c>
      <c r="C2">
        <v>0.96288241452907897</v>
      </c>
      <c r="D2">
        <v>0.96288241452907897</v>
      </c>
    </row>
    <row r="4" spans="1:14" x14ac:dyDescent="0.35">
      <c r="B4" t="s">
        <v>1156</v>
      </c>
    </row>
  </sheetData>
  <pageMargins left="0.7" right="0.7" top="0.75" bottom="0.75" header="0.3" footer="0.3"/>
  <customProperties>
    <customPr name="xxe4aPID" r:id="rId1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/>
  <dimension ref="A1:K35"/>
  <sheetViews>
    <sheetView zoomScale="85" zoomScaleNormal="85" workbookViewId="0">
      <selection activeCell="B14" sqref="B14"/>
    </sheetView>
  </sheetViews>
  <sheetFormatPr defaultRowHeight="14.5" x14ac:dyDescent="0.35"/>
  <cols>
    <col min="1" max="1" width="13.26953125" bestFit="1" customWidth="1"/>
    <col min="2" max="2" width="20.1796875" bestFit="1" customWidth="1"/>
    <col min="6" max="6" width="13.26953125" bestFit="1" customWidth="1"/>
    <col min="7" max="8" width="19.7265625" bestFit="1" customWidth="1"/>
    <col min="11" max="11" width="9.54296875" bestFit="1" customWidth="1"/>
  </cols>
  <sheetData>
    <row r="1" spans="1:11" x14ac:dyDescent="0.35">
      <c r="A1" s="1" t="s">
        <v>2071</v>
      </c>
      <c r="B1" t="s">
        <v>2072</v>
      </c>
      <c r="F1" s="1" t="s">
        <v>2071</v>
      </c>
      <c r="G1" t="s">
        <v>2073</v>
      </c>
    </row>
    <row r="2" spans="1:11" x14ac:dyDescent="0.35">
      <c r="K2" t="s">
        <v>2305</v>
      </c>
    </row>
    <row r="3" spans="1:11" x14ac:dyDescent="0.35">
      <c r="A3" s="1" t="s">
        <v>428</v>
      </c>
      <c r="B3" t="s">
        <v>2074</v>
      </c>
      <c r="F3" s="1" t="s">
        <v>428</v>
      </c>
      <c r="G3" t="s">
        <v>2075</v>
      </c>
      <c r="K3" t="s">
        <v>1464</v>
      </c>
    </row>
    <row r="4" spans="1:11" x14ac:dyDescent="0.35">
      <c r="A4" s="2" t="s">
        <v>4</v>
      </c>
      <c r="B4" s="80">
        <v>478.51</v>
      </c>
      <c r="C4" t="str">
        <f>VLOOKUP(A4,J:J,1,FALSE)</f>
        <v>ANN</v>
      </c>
      <c r="F4" s="2" t="s">
        <v>565</v>
      </c>
      <c r="G4" s="80">
        <v>77.05</v>
      </c>
      <c r="H4" t="str">
        <f>VLOOKUP(F4,J:J,1,FALSE)</f>
        <v>BUC</v>
      </c>
      <c r="I4" t="str">
        <f>VLOOKUP(J4,'Office Calcs'!$G$45:$G$76,1,FALSE)</f>
        <v>ANN</v>
      </c>
      <c r="J4" s="2" t="s">
        <v>4</v>
      </c>
      <c r="K4" s="188">
        <f>SUMIF(A:A,J4,B:B)+SUMIF(F:F,J4,G:G)</f>
        <v>478.51</v>
      </c>
    </row>
    <row r="5" spans="1:11" x14ac:dyDescent="0.35">
      <c r="A5" s="2" t="s">
        <v>35</v>
      </c>
      <c r="B5" s="80">
        <v>411.31</v>
      </c>
      <c r="C5" t="str">
        <f t="shared" ref="C5:C33" si="0">VLOOKUP(A5,J:J,1,FALSE)</f>
        <v>AR</v>
      </c>
      <c r="F5" s="2" t="s">
        <v>70</v>
      </c>
      <c r="G5" s="80">
        <v>76.72</v>
      </c>
      <c r="H5" t="str">
        <f t="shared" ref="H5:H15" si="1">VLOOKUP(F5,J:J,1,FALSE)</f>
        <v>CE1</v>
      </c>
      <c r="I5" t="str">
        <f>VLOOKUP(J5,'Office Calcs'!$G$45:$G$76,1,FALSE)</f>
        <v>AR</v>
      </c>
      <c r="J5" s="2" t="s">
        <v>35</v>
      </c>
      <c r="K5" s="188">
        <f>SUMIF(A:A,J5,B:B)+SUMIF(F:F,J5,G:G)</f>
        <v>411.31</v>
      </c>
    </row>
    <row r="6" spans="1:11" x14ac:dyDescent="0.35">
      <c r="A6" s="2" t="s">
        <v>565</v>
      </c>
      <c r="B6" s="80">
        <v>93.47</v>
      </c>
      <c r="C6" t="str">
        <f t="shared" si="0"/>
        <v>BUC</v>
      </c>
      <c r="F6" s="2" t="s">
        <v>162</v>
      </c>
      <c r="G6" s="80">
        <v>28.8</v>
      </c>
      <c r="H6" t="str">
        <f t="shared" si="1"/>
        <v>EVA</v>
      </c>
      <c r="I6" t="str">
        <f>VLOOKUP(J6,'Office Calcs'!$G$45:$G$76,1,FALSE)</f>
        <v>BUC</v>
      </c>
      <c r="J6" s="2" t="s">
        <v>565</v>
      </c>
      <c r="K6" s="188">
        <f t="shared" ref="K6:K34" si="2">SUMIF(A:A,J6,B:B)+SUMIF(F:F,J6,G:G)</f>
        <v>170.51999999999998</v>
      </c>
    </row>
    <row r="7" spans="1:11" x14ac:dyDescent="0.35">
      <c r="A7" s="2" t="s">
        <v>70</v>
      </c>
      <c r="B7" s="80">
        <v>120.94</v>
      </c>
      <c r="C7" t="str">
        <f t="shared" si="0"/>
        <v>CE1</v>
      </c>
      <c r="F7" s="2" t="s">
        <v>204</v>
      </c>
      <c r="G7" s="80">
        <v>148.22</v>
      </c>
      <c r="H7" t="str">
        <f t="shared" si="1"/>
        <v>IN</v>
      </c>
      <c r="I7" t="str">
        <f>VLOOKUP(J7,'Office Calcs'!$G$45:$G$76,1,FALSE)</f>
        <v>CE1</v>
      </c>
      <c r="J7" s="2" t="s">
        <v>70</v>
      </c>
      <c r="K7" s="188">
        <f t="shared" si="2"/>
        <v>197.66</v>
      </c>
    </row>
    <row r="8" spans="1:11" x14ac:dyDescent="0.35">
      <c r="A8" s="2" t="s">
        <v>114</v>
      </c>
      <c r="B8" s="80">
        <v>362.80999999999995</v>
      </c>
      <c r="C8" t="str">
        <f t="shared" si="0"/>
        <v>CSS</v>
      </c>
      <c r="F8" s="2" t="s">
        <v>270</v>
      </c>
      <c r="G8" s="80">
        <v>125.89000000000001</v>
      </c>
      <c r="H8" t="str">
        <f t="shared" si="1"/>
        <v>MEM</v>
      </c>
      <c r="I8" t="str">
        <f>VLOOKUP(J8,'Office Calcs'!$G$45:$G$76,1,FALSE)</f>
        <v>CSS</v>
      </c>
      <c r="J8" s="2" t="s">
        <v>114</v>
      </c>
      <c r="K8" s="188">
        <f t="shared" si="2"/>
        <v>362.80999999999995</v>
      </c>
    </row>
    <row r="9" spans="1:11" x14ac:dyDescent="0.35">
      <c r="A9" s="2" t="s">
        <v>139</v>
      </c>
      <c r="B9" s="80">
        <v>509.71999999999997</v>
      </c>
      <c r="C9" t="str">
        <f t="shared" si="0"/>
        <v>CX</v>
      </c>
      <c r="F9" s="2" t="s">
        <v>281</v>
      </c>
      <c r="G9" s="80">
        <v>406.37</v>
      </c>
      <c r="H9" t="str">
        <f t="shared" si="1"/>
        <v>MXC</v>
      </c>
      <c r="I9" t="str">
        <f>VLOOKUP(J9,'Office Calcs'!$G$45:$G$76,1,FALSE)</f>
        <v>CX</v>
      </c>
      <c r="J9" s="2" t="s">
        <v>139</v>
      </c>
      <c r="K9" s="188">
        <f t="shared" si="2"/>
        <v>509.71999999999997</v>
      </c>
    </row>
    <row r="10" spans="1:11" x14ac:dyDescent="0.35">
      <c r="A10" s="2" t="s">
        <v>162</v>
      </c>
      <c r="B10" s="80">
        <v>892.8</v>
      </c>
      <c r="C10" t="str">
        <f t="shared" si="0"/>
        <v>EVA</v>
      </c>
      <c r="F10" s="2" t="s">
        <v>309</v>
      </c>
      <c r="G10" s="80">
        <v>14.25</v>
      </c>
      <c r="H10" t="str">
        <f t="shared" si="1"/>
        <v>NC</v>
      </c>
      <c r="I10" t="str">
        <f>VLOOKUP(J10,'Office Calcs'!$G$45:$G$76,1,FALSE)</f>
        <v>EVA</v>
      </c>
      <c r="J10" s="2" t="s">
        <v>162</v>
      </c>
      <c r="K10" s="188">
        <f t="shared" si="2"/>
        <v>921.59999999999991</v>
      </c>
    </row>
    <row r="11" spans="1:11" x14ac:dyDescent="0.35">
      <c r="A11" s="2" t="s">
        <v>204</v>
      </c>
      <c r="B11" s="80">
        <v>3372.0199999999995</v>
      </c>
      <c r="C11" t="str">
        <f t="shared" si="0"/>
        <v>IN</v>
      </c>
      <c r="F11" s="2" t="s">
        <v>338</v>
      </c>
      <c r="G11" s="80">
        <v>41.62</v>
      </c>
      <c r="H11" t="str">
        <f t="shared" si="1"/>
        <v>OS</v>
      </c>
      <c r="I11" t="str">
        <f>VLOOKUP(J11,'Office Calcs'!$G$45:$G$76,1,FALSE)</f>
        <v>IN</v>
      </c>
      <c r="J11" s="2" t="s">
        <v>204</v>
      </c>
      <c r="K11" s="188">
        <f t="shared" si="2"/>
        <v>3520.2399999999993</v>
      </c>
    </row>
    <row r="12" spans="1:11" x14ac:dyDescent="0.35">
      <c r="A12" s="2" t="s">
        <v>227</v>
      </c>
      <c r="B12" s="80">
        <v>131.82</v>
      </c>
      <c r="C12" t="str">
        <f t="shared" si="0"/>
        <v>KAN</v>
      </c>
      <c r="F12" s="2" t="s">
        <v>361</v>
      </c>
      <c r="G12" s="80">
        <v>7.1499999999999995</v>
      </c>
      <c r="H12" t="str">
        <f t="shared" si="1"/>
        <v>VIS</v>
      </c>
      <c r="I12" t="str">
        <f>VLOOKUP(J12,'Office Calcs'!$G$45:$G$76,1,FALSE)</f>
        <v>KAN</v>
      </c>
      <c r="J12" s="2" t="s">
        <v>227</v>
      </c>
      <c r="K12" s="188">
        <f t="shared" si="2"/>
        <v>131.82</v>
      </c>
    </row>
    <row r="13" spans="1:11" x14ac:dyDescent="0.35">
      <c r="A13" s="2" t="s">
        <v>270</v>
      </c>
      <c r="B13" s="80">
        <v>477.16000000000008</v>
      </c>
      <c r="C13" t="str">
        <f t="shared" si="0"/>
        <v>MEM</v>
      </c>
      <c r="F13" s="2" t="s">
        <v>5265</v>
      </c>
      <c r="G13" s="80">
        <v>931.6</v>
      </c>
      <c r="H13" t="str">
        <f t="shared" si="1"/>
        <v>KC4</v>
      </c>
      <c r="I13" t="str">
        <f>VLOOKUP(J13,'Office Calcs'!$G$45:$G$76,1,FALSE)</f>
        <v>MEM</v>
      </c>
      <c r="J13" s="2" t="s">
        <v>270</v>
      </c>
      <c r="K13" s="188">
        <f t="shared" si="2"/>
        <v>603.05000000000007</v>
      </c>
    </row>
    <row r="14" spans="1:11" x14ac:dyDescent="0.35">
      <c r="A14" s="2" t="s">
        <v>281</v>
      </c>
      <c r="B14" s="80">
        <v>2660.8300000000004</v>
      </c>
      <c r="C14" t="str">
        <f t="shared" si="0"/>
        <v>MXC</v>
      </c>
      <c r="F14" s="2" t="s">
        <v>1257</v>
      </c>
      <c r="G14" s="80">
        <v>372.71000000000004</v>
      </c>
      <c r="H14" t="str">
        <f t="shared" si="1"/>
        <v>XIAN</v>
      </c>
      <c r="I14" t="str">
        <f>VLOOKUP(J14,'Office Calcs'!$G$45:$G$76,1,FALSE)</f>
        <v>MXC</v>
      </c>
      <c r="J14" s="2" t="s">
        <v>281</v>
      </c>
      <c r="K14" s="188">
        <f t="shared" si="2"/>
        <v>3067.2000000000003</v>
      </c>
    </row>
    <row r="15" spans="1:11" x14ac:dyDescent="0.35">
      <c r="A15" s="2" t="s">
        <v>309</v>
      </c>
      <c r="B15" s="80">
        <v>2209.9600000000005</v>
      </c>
      <c r="C15" t="str">
        <f t="shared" si="0"/>
        <v>NC</v>
      </c>
      <c r="F15" s="2" t="s">
        <v>432</v>
      </c>
      <c r="G15" s="80">
        <v>11.95</v>
      </c>
      <c r="H15" t="str">
        <f t="shared" si="1"/>
        <v>LAU</v>
      </c>
      <c r="I15" t="str">
        <f>VLOOKUP(J15,'Office Calcs'!$G$45:$G$76,1,FALSE)</f>
        <v>NC</v>
      </c>
      <c r="J15" s="2" t="s">
        <v>309</v>
      </c>
      <c r="K15" s="188">
        <f t="shared" si="2"/>
        <v>2224.2100000000005</v>
      </c>
    </row>
    <row r="16" spans="1:11" x14ac:dyDescent="0.35">
      <c r="A16" s="2" t="s">
        <v>338</v>
      </c>
      <c r="B16" s="80">
        <v>780.12000000000012</v>
      </c>
      <c r="C16" t="str">
        <f t="shared" si="0"/>
        <v>OS</v>
      </c>
      <c r="F16" s="2" t="s">
        <v>714</v>
      </c>
      <c r="G16" s="80">
        <v>33.79</v>
      </c>
      <c r="I16" t="str">
        <f>VLOOKUP(J16,'Office Calcs'!$G$45:$G$76,1,FALSE)</f>
        <v>OS</v>
      </c>
      <c r="J16" s="2" t="s">
        <v>338</v>
      </c>
      <c r="K16" s="188">
        <f t="shared" si="2"/>
        <v>821.74000000000012</v>
      </c>
    </row>
    <row r="17" spans="1:11" x14ac:dyDescent="0.35">
      <c r="A17" s="2" t="s">
        <v>761</v>
      </c>
      <c r="B17" s="80">
        <v>1186.6699999999998</v>
      </c>
      <c r="C17" t="str">
        <f t="shared" si="0"/>
        <v>ROC</v>
      </c>
      <c r="F17" s="2" t="s">
        <v>430</v>
      </c>
      <c r="G17" s="80">
        <v>2276.12</v>
      </c>
      <c r="I17" t="str">
        <f>VLOOKUP(J17,'Office Calcs'!$G$45:$G$76,1,FALSE)</f>
        <v>ROC</v>
      </c>
      <c r="J17" s="2" t="s">
        <v>761</v>
      </c>
      <c r="K17" s="188">
        <f t="shared" si="2"/>
        <v>1186.6699999999998</v>
      </c>
    </row>
    <row r="18" spans="1:11" x14ac:dyDescent="0.35">
      <c r="A18" s="2" t="s">
        <v>343</v>
      </c>
      <c r="B18" s="80">
        <v>405.98</v>
      </c>
      <c r="C18" t="str">
        <f t="shared" si="0"/>
        <v>STJ</v>
      </c>
      <c r="I18" t="str">
        <f>VLOOKUP(J18,'Office Calcs'!$G$45:$G$76,1,FALSE)</f>
        <v>STJ</v>
      </c>
      <c r="J18" s="2" t="s">
        <v>343</v>
      </c>
      <c r="K18" s="188">
        <f t="shared" si="2"/>
        <v>405.98</v>
      </c>
    </row>
    <row r="19" spans="1:11" x14ac:dyDescent="0.35">
      <c r="A19" s="2" t="s">
        <v>361</v>
      </c>
      <c r="B19" s="80">
        <v>289.74000000000007</v>
      </c>
      <c r="C19" t="str">
        <f t="shared" si="0"/>
        <v>VIS</v>
      </c>
      <c r="I19" t="str">
        <f>VLOOKUP(J19,'Office Calcs'!$G$45:$G$76,1,FALSE)</f>
        <v>TRITECH</v>
      </c>
      <c r="J19" s="2" t="s">
        <v>714</v>
      </c>
      <c r="K19" s="188">
        <f t="shared" si="2"/>
        <v>539.14</v>
      </c>
    </row>
    <row r="20" spans="1:11" x14ac:dyDescent="0.35">
      <c r="A20" s="2" t="s">
        <v>429</v>
      </c>
      <c r="B20" s="80">
        <v>41.66</v>
      </c>
      <c r="C20" t="e">
        <f t="shared" si="0"/>
        <v>#N/A</v>
      </c>
      <c r="I20" t="str">
        <f>VLOOKUP(J20,'Office Calcs'!$G$45:$G$76,1,FALSE)</f>
        <v>VIS</v>
      </c>
      <c r="J20" s="2" t="s">
        <v>361</v>
      </c>
      <c r="K20" s="188">
        <f t="shared" si="2"/>
        <v>296.89000000000004</v>
      </c>
    </row>
    <row r="21" spans="1:11" x14ac:dyDescent="0.35">
      <c r="A21" s="2" t="s">
        <v>5098</v>
      </c>
      <c r="B21" s="80">
        <v>70.989999999999995</v>
      </c>
      <c r="C21" t="str">
        <f t="shared" si="0"/>
        <v>RFS</v>
      </c>
      <c r="I21" t="str">
        <f>VLOOKUP(J21,'Office Calcs'!$G$45:$G$76,1,FALSE)</f>
        <v>KC2</v>
      </c>
      <c r="J21" s="2" t="s">
        <v>5394</v>
      </c>
      <c r="K21" s="188">
        <f t="shared" ref="K21:K26" si="3">SUMIF(A:A,J21,B:B)+SUMIF(F:F,J21,G:G)</f>
        <v>424.21</v>
      </c>
    </row>
    <row r="22" spans="1:11" x14ac:dyDescent="0.35">
      <c r="A22" s="2" t="s">
        <v>5394</v>
      </c>
      <c r="B22" s="80">
        <v>424.21</v>
      </c>
      <c r="C22" t="str">
        <f t="shared" si="0"/>
        <v>KC2</v>
      </c>
      <c r="I22" t="str">
        <f>VLOOKUP(J22,'Office Calcs'!$G$45:$G$76,1,FALSE)</f>
        <v>KC5</v>
      </c>
      <c r="J22" s="2" t="s">
        <v>5396</v>
      </c>
      <c r="K22" s="188">
        <f t="shared" si="3"/>
        <v>187.16</v>
      </c>
    </row>
    <row r="23" spans="1:11" x14ac:dyDescent="0.35">
      <c r="A23" s="2" t="s">
        <v>5265</v>
      </c>
      <c r="B23" s="80">
        <v>575.77</v>
      </c>
      <c r="C23" t="str">
        <f t="shared" si="0"/>
        <v>KC4</v>
      </c>
      <c r="I23" t="str">
        <f>VLOOKUP(J23,'Office Calcs'!$G$45:$G$76,1,FALSE)</f>
        <v>RFS</v>
      </c>
      <c r="J23" s="2" t="s">
        <v>5098</v>
      </c>
      <c r="K23" s="188">
        <f t="shared" si="3"/>
        <v>70.989999999999995</v>
      </c>
    </row>
    <row r="24" spans="1:11" x14ac:dyDescent="0.35">
      <c r="A24" s="2" t="s">
        <v>5397</v>
      </c>
      <c r="B24" s="80">
        <v>21.459999999999997</v>
      </c>
      <c r="C24" t="str">
        <f t="shared" si="0"/>
        <v>KC6</v>
      </c>
      <c r="I24" t="str">
        <f>VLOOKUP(J24,'Office Calcs'!$G$45:$G$76,1,FALSE)</f>
        <v>KC4</v>
      </c>
      <c r="J24" s="2" t="s">
        <v>5265</v>
      </c>
      <c r="K24" s="188">
        <f t="shared" si="3"/>
        <v>1507.37</v>
      </c>
    </row>
    <row r="25" spans="1:11" x14ac:dyDescent="0.35">
      <c r="A25" s="2" t="s">
        <v>5721</v>
      </c>
      <c r="B25" s="80">
        <v>115.03</v>
      </c>
      <c r="C25" t="str">
        <f t="shared" si="0"/>
        <v>KC8</v>
      </c>
      <c r="I25" t="str">
        <f>VLOOKUP(J25,'Office Calcs'!$G$45:$G$76,1,FALSE)</f>
        <v>KC6</v>
      </c>
      <c r="J25" s="2" t="s">
        <v>5397</v>
      </c>
      <c r="K25" s="188">
        <f t="shared" si="3"/>
        <v>21.459999999999997</v>
      </c>
    </row>
    <row r="26" spans="1:11" x14ac:dyDescent="0.35">
      <c r="A26" s="2" t="s">
        <v>1257</v>
      </c>
      <c r="B26" s="80">
        <v>55.36</v>
      </c>
      <c r="C26" t="str">
        <f t="shared" si="0"/>
        <v>XIAN</v>
      </c>
      <c r="I26" t="str">
        <f>VLOOKUP(J26,'Office Calcs'!$G$45:$G$76,1,FALSE)</f>
        <v>KC8</v>
      </c>
      <c r="J26" s="2" t="s">
        <v>5721</v>
      </c>
      <c r="K26" s="188">
        <f t="shared" si="3"/>
        <v>115.03</v>
      </c>
    </row>
    <row r="27" spans="1:11" x14ac:dyDescent="0.35">
      <c r="A27" s="2" t="s">
        <v>63</v>
      </c>
      <c r="B27" s="80">
        <v>0.52</v>
      </c>
      <c r="C27" t="str">
        <f t="shared" si="0"/>
        <v>CAN</v>
      </c>
      <c r="I27" t="str">
        <f>VLOOKUP(J27,'Office Calcs'!$G$45:$G$76,1,FALSE)</f>
        <v>CAT</v>
      </c>
      <c r="J27" s="2" t="s">
        <v>69</v>
      </c>
      <c r="K27" s="188">
        <f t="shared" si="2"/>
        <v>0</v>
      </c>
    </row>
    <row r="28" spans="1:11" x14ac:dyDescent="0.35">
      <c r="A28" s="2" t="s">
        <v>432</v>
      </c>
      <c r="B28" s="80">
        <v>0.11</v>
      </c>
      <c r="C28" t="str">
        <f t="shared" si="0"/>
        <v>LAU</v>
      </c>
      <c r="I28" t="str">
        <f>VLOOKUP(J28,'Office Calcs'!$G$45:$G$76,1,FALSE)</f>
        <v>XIAN</v>
      </c>
      <c r="J28" s="2" t="s">
        <v>1257</v>
      </c>
      <c r="K28" s="188">
        <f t="shared" si="2"/>
        <v>428.07000000000005</v>
      </c>
    </row>
    <row r="29" spans="1:11" x14ac:dyDescent="0.35">
      <c r="A29" s="2" t="s">
        <v>5752</v>
      </c>
      <c r="B29" s="80">
        <v>21.28</v>
      </c>
      <c r="C29" t="str">
        <f t="shared" si="0"/>
        <v>KC9</v>
      </c>
      <c r="I29" t="str">
        <f>VLOOKUP(J29,'Office Calcs'!$G$45:$G$76,1,FALSE)</f>
        <v>CAN</v>
      </c>
      <c r="J29" s="2" t="s">
        <v>63</v>
      </c>
      <c r="K29" s="188">
        <f t="shared" si="2"/>
        <v>0.52</v>
      </c>
    </row>
    <row r="30" spans="1:11" x14ac:dyDescent="0.35">
      <c r="A30" s="2" t="s">
        <v>714</v>
      </c>
      <c r="B30" s="80">
        <v>505.34999999999997</v>
      </c>
      <c r="C30" t="str">
        <f t="shared" si="0"/>
        <v>TRITECH</v>
      </c>
      <c r="I30" t="str">
        <f>VLOOKUP(J30,'Office Calcs'!$G$45:$G$76,1,FALSE)</f>
        <v>CE2</v>
      </c>
      <c r="J30" s="2" t="s">
        <v>110</v>
      </c>
      <c r="K30" s="188">
        <f t="shared" si="2"/>
        <v>0</v>
      </c>
    </row>
    <row r="31" spans="1:11" x14ac:dyDescent="0.35">
      <c r="A31" s="2" t="s">
        <v>5396</v>
      </c>
      <c r="B31" s="80">
        <v>187.16</v>
      </c>
      <c r="C31" t="str">
        <f t="shared" si="0"/>
        <v>KC5</v>
      </c>
      <c r="I31" t="e">
        <f>VLOOKUP(J31,'Office Calcs'!$G$45:$G$76,1,FALSE)</f>
        <v>#N/A</v>
      </c>
      <c r="J31" s="2" t="s">
        <v>432</v>
      </c>
      <c r="K31" s="188">
        <f t="shared" si="2"/>
        <v>12.059999999999999</v>
      </c>
    </row>
    <row r="32" spans="1:11" x14ac:dyDescent="0.35">
      <c r="A32" s="2" t="s">
        <v>430</v>
      </c>
      <c r="B32" s="80">
        <v>16402.760000000002</v>
      </c>
      <c r="C32" t="e">
        <f t="shared" si="0"/>
        <v>#N/A</v>
      </c>
      <c r="I32" t="e">
        <f>VLOOKUP(J32,'Office Calcs'!$G$45:$G$76,1,FALSE)</f>
        <v>#N/A</v>
      </c>
      <c r="J32" s="2" t="s">
        <v>132</v>
      </c>
      <c r="K32" s="188">
        <f t="shared" si="2"/>
        <v>0</v>
      </c>
    </row>
    <row r="33" spans="3:11" x14ac:dyDescent="0.35">
      <c r="C33" t="e">
        <f t="shared" si="0"/>
        <v>#N/A</v>
      </c>
      <c r="I33" t="str">
        <f>VLOOKUP(J33,'Office Calcs'!$G$45:$G$76,1,FALSE)</f>
        <v>KC9</v>
      </c>
      <c r="J33" s="2" t="s">
        <v>5752</v>
      </c>
      <c r="K33" s="188">
        <f t="shared" si="2"/>
        <v>21.28</v>
      </c>
    </row>
    <row r="34" spans="3:11" x14ac:dyDescent="0.35">
      <c r="J34" s="2"/>
      <c r="K34" s="188">
        <f t="shared" si="2"/>
        <v>0</v>
      </c>
    </row>
    <row r="35" spans="3:11" x14ac:dyDescent="0.35">
      <c r="K35" s="219">
        <f>SUM(K4:K34)</f>
        <v>18637.219999999998</v>
      </c>
    </row>
  </sheetData>
  <pageMargins left="0.7" right="0.7" top="0.75" bottom="0.75" header="0.3" footer="0.3"/>
  <customProperties>
    <customPr name="xxe4aPID" r:id="rId3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R103"/>
  <sheetViews>
    <sheetView workbookViewId="0">
      <selection activeCell="A13" sqref="A13"/>
    </sheetView>
  </sheetViews>
  <sheetFormatPr defaultRowHeight="14.5" x14ac:dyDescent="0.35"/>
  <cols>
    <col min="1" max="1" width="24.81640625" bestFit="1" customWidth="1"/>
    <col min="14" max="14" width="31.7265625" bestFit="1" customWidth="1"/>
  </cols>
  <sheetData>
    <row r="1" spans="1:14" x14ac:dyDescent="0.35">
      <c r="A1" s="52" t="s">
        <v>580</v>
      </c>
      <c r="B1" s="53"/>
      <c r="C1" s="54" t="s">
        <v>1170</v>
      </c>
      <c r="J1" t="s">
        <v>529</v>
      </c>
    </row>
    <row r="2" spans="1:14" x14ac:dyDescent="0.35">
      <c r="A2" s="55" t="s">
        <v>594</v>
      </c>
      <c r="B2" s="56"/>
      <c r="C2" s="57" t="s">
        <v>1170</v>
      </c>
      <c r="J2" t="s">
        <v>529</v>
      </c>
    </row>
    <row r="3" spans="1:14" x14ac:dyDescent="0.35">
      <c r="A3" s="55" t="s">
        <v>501</v>
      </c>
      <c r="B3" s="56"/>
      <c r="C3" s="57" t="s">
        <v>1170</v>
      </c>
      <c r="J3" t="s">
        <v>529</v>
      </c>
      <c r="N3" s="1" t="s">
        <v>428</v>
      </c>
    </row>
    <row r="4" spans="1:14" x14ac:dyDescent="0.35">
      <c r="A4" s="55" t="s">
        <v>567</v>
      </c>
      <c r="B4" s="56"/>
      <c r="C4" s="57" t="s">
        <v>1170</v>
      </c>
      <c r="J4" t="s">
        <v>529</v>
      </c>
      <c r="N4" s="2" t="s">
        <v>527</v>
      </c>
    </row>
    <row r="5" spans="1:14" x14ac:dyDescent="0.35">
      <c r="A5" s="55" t="s">
        <v>620</v>
      </c>
      <c r="B5" s="56"/>
      <c r="C5" s="57" t="s">
        <v>1170</v>
      </c>
      <c r="J5" t="s">
        <v>5698</v>
      </c>
      <c r="N5" s="2" t="s">
        <v>529</v>
      </c>
    </row>
    <row r="6" spans="1:14" x14ac:dyDescent="0.35">
      <c r="A6" s="55" t="s">
        <v>1171</v>
      </c>
      <c r="B6" s="56"/>
      <c r="C6" s="57" t="s">
        <v>1170</v>
      </c>
      <c r="J6" t="s">
        <v>529</v>
      </c>
      <c r="N6" s="2" t="s">
        <v>5698</v>
      </c>
    </row>
    <row r="7" spans="1:14" x14ac:dyDescent="0.35">
      <c r="A7" s="55" t="s">
        <v>633</v>
      </c>
      <c r="B7" s="56"/>
      <c r="C7" s="57" t="s">
        <v>1170</v>
      </c>
      <c r="J7" t="s">
        <v>529</v>
      </c>
      <c r="N7" s="2" t="s">
        <v>520</v>
      </c>
    </row>
    <row r="8" spans="1:14" x14ac:dyDescent="0.35">
      <c r="A8" s="55" t="s">
        <v>1172</v>
      </c>
      <c r="B8" s="56"/>
      <c r="C8" s="57" t="s">
        <v>1170</v>
      </c>
      <c r="J8" t="s">
        <v>529</v>
      </c>
      <c r="N8" s="2" t="s">
        <v>859</v>
      </c>
    </row>
    <row r="9" spans="1:14" x14ac:dyDescent="0.35">
      <c r="A9" s="55" t="s">
        <v>1173</v>
      </c>
      <c r="B9" s="56"/>
      <c r="C9" s="57" t="s">
        <v>1170</v>
      </c>
      <c r="J9" t="s">
        <v>529</v>
      </c>
      <c r="N9" s="2" t="s">
        <v>430</v>
      </c>
    </row>
    <row r="10" spans="1:14" x14ac:dyDescent="0.35">
      <c r="A10" s="55" t="s">
        <v>1174</v>
      </c>
      <c r="B10" s="56"/>
      <c r="C10" s="57" t="s">
        <v>1170</v>
      </c>
      <c r="J10" t="s">
        <v>529</v>
      </c>
    </row>
    <row r="11" spans="1:14" x14ac:dyDescent="0.35">
      <c r="A11" s="55" t="s">
        <v>800</v>
      </c>
      <c r="B11" s="56"/>
      <c r="C11" s="57" t="s">
        <v>1170</v>
      </c>
      <c r="J11" t="s">
        <v>529</v>
      </c>
    </row>
    <row r="12" spans="1:14" x14ac:dyDescent="0.35">
      <c r="A12" s="55" t="s">
        <v>804</v>
      </c>
      <c r="B12" s="56"/>
      <c r="C12" s="57" t="s">
        <v>1170</v>
      </c>
      <c r="J12" t="s">
        <v>520</v>
      </c>
    </row>
    <row r="13" spans="1:14" x14ac:dyDescent="0.35">
      <c r="A13" s="55" t="s">
        <v>1175</v>
      </c>
      <c r="B13" s="56"/>
      <c r="C13" s="57" t="s">
        <v>1170</v>
      </c>
      <c r="J13" t="s">
        <v>520</v>
      </c>
    </row>
    <row r="14" spans="1:14" x14ac:dyDescent="0.35">
      <c r="A14" s="55" t="s">
        <v>600</v>
      </c>
      <c r="B14" s="56"/>
      <c r="C14" s="57" t="s">
        <v>1170</v>
      </c>
      <c r="J14" t="s">
        <v>529</v>
      </c>
    </row>
    <row r="15" spans="1:14" x14ac:dyDescent="0.35">
      <c r="A15" s="55" t="s">
        <v>1176</v>
      </c>
      <c r="B15" s="56"/>
      <c r="C15" s="57" t="s">
        <v>1170</v>
      </c>
      <c r="J15" t="s">
        <v>520</v>
      </c>
    </row>
    <row r="16" spans="1:14" x14ac:dyDescent="0.35">
      <c r="A16" s="55" t="s">
        <v>1177</v>
      </c>
      <c r="B16" s="56"/>
      <c r="C16" s="57" t="s">
        <v>1170</v>
      </c>
      <c r="J16" t="s">
        <v>529</v>
      </c>
    </row>
    <row r="17" spans="1:44" x14ac:dyDescent="0.35">
      <c r="A17" s="55" t="s">
        <v>1178</v>
      </c>
      <c r="B17" s="56"/>
      <c r="C17" s="57" t="s">
        <v>1170</v>
      </c>
      <c r="J17" t="s">
        <v>529</v>
      </c>
    </row>
    <row r="18" spans="1:44" x14ac:dyDescent="0.35">
      <c r="A18" s="55" t="s">
        <v>787</v>
      </c>
      <c r="B18" s="56"/>
      <c r="C18" s="57" t="s">
        <v>1170</v>
      </c>
      <c r="J18" t="s">
        <v>529</v>
      </c>
    </row>
    <row r="19" spans="1:44" x14ac:dyDescent="0.35">
      <c r="A19" s="55" t="s">
        <v>799</v>
      </c>
      <c r="B19" s="56"/>
      <c r="C19" s="57" t="s">
        <v>1170</v>
      </c>
      <c r="J19" t="s">
        <v>529</v>
      </c>
    </row>
    <row r="20" spans="1:44" x14ac:dyDescent="0.35">
      <c r="A20" s="55" t="s">
        <v>597</v>
      </c>
      <c r="B20" s="56"/>
      <c r="C20" s="57" t="s">
        <v>1170</v>
      </c>
      <c r="J20" t="s">
        <v>859</v>
      </c>
    </row>
    <row r="21" spans="1:44" x14ac:dyDescent="0.35">
      <c r="A21" s="55" t="s">
        <v>517</v>
      </c>
      <c r="B21" s="56"/>
      <c r="C21" s="57" t="s">
        <v>1170</v>
      </c>
      <c r="J21" t="s">
        <v>859</v>
      </c>
    </row>
    <row r="22" spans="1:44" x14ac:dyDescent="0.35">
      <c r="A22" s="55" t="s">
        <v>1113</v>
      </c>
      <c r="B22" s="56"/>
      <c r="C22" s="57" t="s">
        <v>1170</v>
      </c>
      <c r="J22" t="s">
        <v>859</v>
      </c>
      <c r="P22" s="52" t="s">
        <v>5705</v>
      </c>
      <c r="Q22" s="55" t="s">
        <v>5706</v>
      </c>
      <c r="R22" s="55" t="s">
        <v>5707</v>
      </c>
      <c r="S22" s="55" t="s">
        <v>567</v>
      </c>
      <c r="T22" s="55" t="s">
        <v>620</v>
      </c>
      <c r="U22" s="55" t="s">
        <v>1171</v>
      </c>
      <c r="V22" s="55" t="s">
        <v>633</v>
      </c>
      <c r="W22" s="55" t="s">
        <v>1172</v>
      </c>
      <c r="X22" s="55" t="s">
        <v>1173</v>
      </c>
      <c r="Y22" s="55" t="s">
        <v>1174</v>
      </c>
      <c r="Z22" s="55" t="s">
        <v>800</v>
      </c>
      <c r="AA22" s="55" t="s">
        <v>804</v>
      </c>
      <c r="AB22" s="55" t="s">
        <v>1175</v>
      </c>
      <c r="AC22" s="55" t="s">
        <v>600</v>
      </c>
      <c r="AD22" s="55" t="s">
        <v>1176</v>
      </c>
      <c r="AE22" s="55" t="s">
        <v>1177</v>
      </c>
      <c r="AF22" s="55" t="s">
        <v>1178</v>
      </c>
      <c r="AG22" s="55" t="s">
        <v>787</v>
      </c>
      <c r="AH22" s="55" t="s">
        <v>799</v>
      </c>
      <c r="AI22" s="55" t="s">
        <v>597</v>
      </c>
      <c r="AJ22" s="55" t="s">
        <v>517</v>
      </c>
      <c r="AK22" s="55" t="s">
        <v>1113</v>
      </c>
      <c r="AL22" s="55" t="s">
        <v>895</v>
      </c>
      <c r="AM22" s="55" t="s">
        <v>855</v>
      </c>
      <c r="AN22" s="55" t="s">
        <v>1179</v>
      </c>
      <c r="AO22" s="55" t="s">
        <v>957</v>
      </c>
      <c r="AP22" s="55" t="s">
        <v>772</v>
      </c>
      <c r="AQ22" s="55" t="s">
        <v>547</v>
      </c>
      <c r="AR22" s="55" t="s">
        <v>506</v>
      </c>
    </row>
    <row r="23" spans="1:44" x14ac:dyDescent="0.35">
      <c r="A23" s="55" t="s">
        <v>895</v>
      </c>
      <c r="B23" s="56"/>
      <c r="C23" s="57" t="s">
        <v>1170</v>
      </c>
      <c r="J23" t="s">
        <v>859</v>
      </c>
    </row>
    <row r="24" spans="1:44" x14ac:dyDescent="0.35">
      <c r="A24" s="55" t="s">
        <v>855</v>
      </c>
      <c r="B24" s="56"/>
      <c r="C24" s="57" t="s">
        <v>1170</v>
      </c>
      <c r="J24" t="s">
        <v>520</v>
      </c>
    </row>
    <row r="25" spans="1:44" x14ac:dyDescent="0.35">
      <c r="A25" s="55" t="s">
        <v>1179</v>
      </c>
      <c r="B25" s="56"/>
      <c r="C25" s="57" t="s">
        <v>1170</v>
      </c>
      <c r="J25" t="s">
        <v>520</v>
      </c>
    </row>
    <row r="26" spans="1:44" x14ac:dyDescent="0.35">
      <c r="A26" s="55" t="s">
        <v>957</v>
      </c>
      <c r="B26" s="56"/>
      <c r="C26" s="57" t="s">
        <v>1170</v>
      </c>
      <c r="J26" t="s">
        <v>520</v>
      </c>
    </row>
    <row r="27" spans="1:44" x14ac:dyDescent="0.35">
      <c r="A27" s="55" t="s">
        <v>772</v>
      </c>
      <c r="B27" s="56"/>
      <c r="C27" s="57" t="s">
        <v>1170</v>
      </c>
      <c r="J27" t="s">
        <v>520</v>
      </c>
    </row>
    <row r="28" spans="1:44" x14ac:dyDescent="0.35">
      <c r="A28" s="55" t="s">
        <v>547</v>
      </c>
      <c r="B28" s="56"/>
      <c r="C28" s="57" t="s">
        <v>1170</v>
      </c>
      <c r="J28" t="s">
        <v>520</v>
      </c>
    </row>
    <row r="29" spans="1:44" x14ac:dyDescent="0.35">
      <c r="A29" s="55" t="s">
        <v>506</v>
      </c>
      <c r="B29" s="56"/>
      <c r="C29" s="57" t="s">
        <v>1170</v>
      </c>
      <c r="J29" t="s">
        <v>520</v>
      </c>
    </row>
    <row r="30" spans="1:44" x14ac:dyDescent="0.35">
      <c r="A30" s="55" t="s">
        <v>662</v>
      </c>
      <c r="B30" s="56"/>
      <c r="C30" s="57" t="s">
        <v>1180</v>
      </c>
      <c r="J30" t="s">
        <v>859</v>
      </c>
    </row>
    <row r="31" spans="1:44" x14ac:dyDescent="0.35">
      <c r="A31" s="55" t="s">
        <v>584</v>
      </c>
      <c r="B31" s="56"/>
      <c r="C31" s="57" t="s">
        <v>1180</v>
      </c>
      <c r="J31" t="s">
        <v>859</v>
      </c>
    </row>
    <row r="32" spans="1:44" x14ac:dyDescent="0.35">
      <c r="A32" s="55" t="s">
        <v>543</v>
      </c>
      <c r="B32" s="56"/>
      <c r="C32" s="57" t="s">
        <v>1180</v>
      </c>
      <c r="J32" t="s">
        <v>859</v>
      </c>
    </row>
    <row r="33" spans="1:10" x14ac:dyDescent="0.35">
      <c r="A33" s="55" t="s">
        <v>693</v>
      </c>
      <c r="B33" s="56"/>
      <c r="C33" s="57" t="s">
        <v>1180</v>
      </c>
      <c r="J33" t="s">
        <v>859</v>
      </c>
    </row>
    <row r="34" spans="1:10" x14ac:dyDescent="0.35">
      <c r="A34" s="55" t="s">
        <v>1181</v>
      </c>
      <c r="B34" s="56"/>
      <c r="C34" s="57" t="s">
        <v>1180</v>
      </c>
      <c r="J34" t="s">
        <v>859</v>
      </c>
    </row>
    <row r="35" spans="1:10" x14ac:dyDescent="0.35">
      <c r="A35" s="55" t="s">
        <v>639</v>
      </c>
      <c r="B35" s="56"/>
      <c r="C35" s="57" t="s">
        <v>1180</v>
      </c>
      <c r="J35" t="s">
        <v>859</v>
      </c>
    </row>
    <row r="36" spans="1:10" x14ac:dyDescent="0.35">
      <c r="A36" s="55" t="s">
        <v>797</v>
      </c>
      <c r="B36" s="56"/>
      <c r="C36" s="57" t="s">
        <v>1180</v>
      </c>
      <c r="J36" t="s">
        <v>859</v>
      </c>
    </row>
    <row r="37" spans="1:10" x14ac:dyDescent="0.35">
      <c r="A37" s="55" t="s">
        <v>1182</v>
      </c>
      <c r="B37" s="56"/>
      <c r="C37" s="57" t="s">
        <v>1180</v>
      </c>
      <c r="J37" t="s">
        <v>859</v>
      </c>
    </row>
    <row r="38" spans="1:10" x14ac:dyDescent="0.35">
      <c r="A38" s="55" t="s">
        <v>1183</v>
      </c>
      <c r="B38" s="56"/>
      <c r="C38" s="57" t="s">
        <v>1180</v>
      </c>
      <c r="J38" t="s">
        <v>529</v>
      </c>
    </row>
    <row r="39" spans="1:10" x14ac:dyDescent="0.35">
      <c r="A39" s="55" t="s">
        <v>805</v>
      </c>
      <c r="B39" s="56"/>
      <c r="C39" s="57" t="s">
        <v>1180</v>
      </c>
      <c r="J39" t="s">
        <v>520</v>
      </c>
    </row>
    <row r="40" spans="1:10" x14ac:dyDescent="0.35">
      <c r="A40" s="55" t="s">
        <v>1184</v>
      </c>
      <c r="B40" s="56"/>
      <c r="C40" s="57" t="s">
        <v>1180</v>
      </c>
      <c r="J40" t="s">
        <v>859</v>
      </c>
    </row>
    <row r="41" spans="1:10" x14ac:dyDescent="0.35">
      <c r="A41" s="55" t="s">
        <v>810</v>
      </c>
      <c r="B41" s="56"/>
      <c r="C41" s="57" t="s">
        <v>1180</v>
      </c>
      <c r="J41" t="s">
        <v>859</v>
      </c>
    </row>
    <row r="42" spans="1:10" x14ac:dyDescent="0.35">
      <c r="A42" s="55" t="s">
        <v>5698</v>
      </c>
      <c r="B42" s="56"/>
      <c r="C42" s="57" t="s">
        <v>1180</v>
      </c>
    </row>
    <row r="43" spans="1:10" x14ac:dyDescent="0.35">
      <c r="A43" s="55" t="s">
        <v>1185</v>
      </c>
      <c r="B43" s="56"/>
      <c r="C43" s="57" t="s">
        <v>1180</v>
      </c>
      <c r="J43" t="s">
        <v>859</v>
      </c>
    </row>
    <row r="44" spans="1:10" x14ac:dyDescent="0.35">
      <c r="A44" s="55" t="s">
        <v>495</v>
      </c>
      <c r="B44" s="56"/>
      <c r="C44" s="57" t="s">
        <v>1180</v>
      </c>
      <c r="J44" t="s">
        <v>529</v>
      </c>
    </row>
    <row r="45" spans="1:10" x14ac:dyDescent="0.35">
      <c r="A45" s="55" t="s">
        <v>854</v>
      </c>
      <c r="B45" s="56"/>
      <c r="C45" s="57" t="s">
        <v>1180</v>
      </c>
      <c r="J45" t="s">
        <v>859</v>
      </c>
    </row>
    <row r="46" spans="1:10" x14ac:dyDescent="0.35">
      <c r="A46" s="55" t="s">
        <v>548</v>
      </c>
      <c r="B46" s="56"/>
      <c r="C46" s="57" t="s">
        <v>1180</v>
      </c>
      <c r="J46" t="s">
        <v>859</v>
      </c>
    </row>
    <row r="47" spans="1:10" x14ac:dyDescent="0.35">
      <c r="A47" s="55" t="s">
        <v>487</v>
      </c>
      <c r="B47" s="56"/>
      <c r="C47" s="57" t="s">
        <v>1180</v>
      </c>
      <c r="J47" t="s">
        <v>859</v>
      </c>
    </row>
    <row r="48" spans="1:10" x14ac:dyDescent="0.35">
      <c r="J48" t="s">
        <v>859</v>
      </c>
    </row>
    <row r="49" spans="10:10" x14ac:dyDescent="0.35">
      <c r="J49" t="s">
        <v>859</v>
      </c>
    </row>
    <row r="50" spans="10:10" x14ac:dyDescent="0.35">
      <c r="J50" t="s">
        <v>859</v>
      </c>
    </row>
    <row r="51" spans="10:10" x14ac:dyDescent="0.35">
      <c r="J51" t="s">
        <v>859</v>
      </c>
    </row>
    <row r="52" spans="10:10" x14ac:dyDescent="0.35">
      <c r="J52" t="s">
        <v>859</v>
      </c>
    </row>
    <row r="53" spans="10:10" x14ac:dyDescent="0.35">
      <c r="J53" t="s">
        <v>859</v>
      </c>
    </row>
    <row r="54" spans="10:10" x14ac:dyDescent="0.35">
      <c r="J54" t="s">
        <v>859</v>
      </c>
    </row>
    <row r="55" spans="10:10" x14ac:dyDescent="0.35">
      <c r="J55" t="s">
        <v>859</v>
      </c>
    </row>
    <row r="56" spans="10:10" x14ac:dyDescent="0.35">
      <c r="J56" t="s">
        <v>527</v>
      </c>
    </row>
    <row r="57" spans="10:10" x14ac:dyDescent="0.35">
      <c r="J57" t="s">
        <v>529</v>
      </c>
    </row>
    <row r="58" spans="10:10" x14ac:dyDescent="0.35">
      <c r="J58" t="s">
        <v>529</v>
      </c>
    </row>
    <row r="59" spans="10:10" x14ac:dyDescent="0.35">
      <c r="J59" t="s">
        <v>527</v>
      </c>
    </row>
    <row r="60" spans="10:10" x14ac:dyDescent="0.35">
      <c r="J60" t="s">
        <v>529</v>
      </c>
    </row>
    <row r="61" spans="10:10" x14ac:dyDescent="0.35">
      <c r="J61" t="s">
        <v>529</v>
      </c>
    </row>
    <row r="62" spans="10:10" x14ac:dyDescent="0.35">
      <c r="J62" t="s">
        <v>529</v>
      </c>
    </row>
    <row r="63" spans="10:10" x14ac:dyDescent="0.35">
      <c r="J63" t="s">
        <v>529</v>
      </c>
    </row>
    <row r="64" spans="10:10" x14ac:dyDescent="0.35">
      <c r="J64" t="s">
        <v>529</v>
      </c>
    </row>
    <row r="65" spans="10:10" x14ac:dyDescent="0.35">
      <c r="J65" t="s">
        <v>529</v>
      </c>
    </row>
    <row r="66" spans="10:10" x14ac:dyDescent="0.35">
      <c r="J66" t="s">
        <v>529</v>
      </c>
    </row>
    <row r="67" spans="10:10" x14ac:dyDescent="0.35">
      <c r="J67" t="s">
        <v>529</v>
      </c>
    </row>
    <row r="68" spans="10:10" x14ac:dyDescent="0.35">
      <c r="J68" t="s">
        <v>859</v>
      </c>
    </row>
    <row r="69" spans="10:10" x14ac:dyDescent="0.35">
      <c r="J69" t="s">
        <v>859</v>
      </c>
    </row>
    <row r="70" spans="10:10" x14ac:dyDescent="0.35">
      <c r="J70" t="s">
        <v>859</v>
      </c>
    </row>
    <row r="71" spans="10:10" x14ac:dyDescent="0.35">
      <c r="J71" t="s">
        <v>859</v>
      </c>
    </row>
    <row r="72" spans="10:10" x14ac:dyDescent="0.35">
      <c r="J72" t="s">
        <v>859</v>
      </c>
    </row>
    <row r="73" spans="10:10" x14ac:dyDescent="0.35">
      <c r="J73" t="s">
        <v>859</v>
      </c>
    </row>
    <row r="74" spans="10:10" x14ac:dyDescent="0.35">
      <c r="J74" t="s">
        <v>859</v>
      </c>
    </row>
    <row r="75" spans="10:10" x14ac:dyDescent="0.35">
      <c r="J75" t="s">
        <v>859</v>
      </c>
    </row>
    <row r="76" spans="10:10" x14ac:dyDescent="0.35">
      <c r="J76" t="s">
        <v>859</v>
      </c>
    </row>
    <row r="77" spans="10:10" x14ac:dyDescent="0.35">
      <c r="J77" t="s">
        <v>859</v>
      </c>
    </row>
    <row r="78" spans="10:10" x14ac:dyDescent="0.35">
      <c r="J78" t="s">
        <v>859</v>
      </c>
    </row>
    <row r="79" spans="10:10" x14ac:dyDescent="0.35">
      <c r="J79" t="s">
        <v>859</v>
      </c>
    </row>
    <row r="80" spans="10:10" x14ac:dyDescent="0.35">
      <c r="J80" t="s">
        <v>859</v>
      </c>
    </row>
    <row r="81" spans="10:10" x14ac:dyDescent="0.35">
      <c r="J81" t="s">
        <v>859</v>
      </c>
    </row>
    <row r="82" spans="10:10" x14ac:dyDescent="0.35">
      <c r="J82" t="s">
        <v>859</v>
      </c>
    </row>
    <row r="83" spans="10:10" x14ac:dyDescent="0.35">
      <c r="J83" t="s">
        <v>859</v>
      </c>
    </row>
    <row r="84" spans="10:10" x14ac:dyDescent="0.35">
      <c r="J84" t="s">
        <v>859</v>
      </c>
    </row>
    <row r="85" spans="10:10" x14ac:dyDescent="0.35">
      <c r="J85" t="s">
        <v>859</v>
      </c>
    </row>
    <row r="86" spans="10:10" x14ac:dyDescent="0.35">
      <c r="J86" t="s">
        <v>859</v>
      </c>
    </row>
    <row r="87" spans="10:10" x14ac:dyDescent="0.35">
      <c r="J87" t="s">
        <v>859</v>
      </c>
    </row>
    <row r="88" spans="10:10" x14ac:dyDescent="0.35">
      <c r="J88" t="s">
        <v>859</v>
      </c>
    </row>
    <row r="89" spans="10:10" x14ac:dyDescent="0.35">
      <c r="J89" t="s">
        <v>859</v>
      </c>
    </row>
    <row r="90" spans="10:10" x14ac:dyDescent="0.35">
      <c r="J90" t="s">
        <v>859</v>
      </c>
    </row>
    <row r="91" spans="10:10" x14ac:dyDescent="0.35">
      <c r="J91" t="s">
        <v>859</v>
      </c>
    </row>
    <row r="92" spans="10:10" x14ac:dyDescent="0.35">
      <c r="J92" t="s">
        <v>859</v>
      </c>
    </row>
    <row r="93" spans="10:10" x14ac:dyDescent="0.35">
      <c r="J93" t="s">
        <v>859</v>
      </c>
    </row>
    <row r="94" spans="10:10" x14ac:dyDescent="0.35">
      <c r="J94" t="s">
        <v>529</v>
      </c>
    </row>
    <row r="95" spans="10:10" x14ac:dyDescent="0.35">
      <c r="J95" t="s">
        <v>529</v>
      </c>
    </row>
    <row r="96" spans="10:10" x14ac:dyDescent="0.35">
      <c r="J96" t="s">
        <v>529</v>
      </c>
    </row>
    <row r="97" spans="10:10" x14ac:dyDescent="0.35">
      <c r="J97" t="s">
        <v>859</v>
      </c>
    </row>
    <row r="98" spans="10:10" x14ac:dyDescent="0.35">
      <c r="J98" t="s">
        <v>529</v>
      </c>
    </row>
    <row r="99" spans="10:10" x14ac:dyDescent="0.35">
      <c r="J99" t="s">
        <v>859</v>
      </c>
    </row>
    <row r="100" spans="10:10" x14ac:dyDescent="0.35">
      <c r="J100" t="s">
        <v>859</v>
      </c>
    </row>
    <row r="101" spans="10:10" x14ac:dyDescent="0.35">
      <c r="J101" t="s">
        <v>859</v>
      </c>
    </row>
    <row r="102" spans="10:10" x14ac:dyDescent="0.35">
      <c r="J102" t="s">
        <v>529</v>
      </c>
    </row>
    <row r="103" spans="10:10" x14ac:dyDescent="0.35">
      <c r="J103" t="s">
        <v>529</v>
      </c>
    </row>
  </sheetData>
  <pageMargins left="0.7" right="0.7" top="0.75" bottom="0.75" header="0.3" footer="0.3"/>
  <customProperties>
    <customPr name="xxe4aPID" r:id="rId2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4"/>
  <dimension ref="A1:O15"/>
  <sheetViews>
    <sheetView workbookViewId="0">
      <selection activeCell="C10" sqref="C10:O10"/>
    </sheetView>
  </sheetViews>
  <sheetFormatPr defaultRowHeight="14.5" x14ac:dyDescent="0.35"/>
  <sheetData>
    <row r="1" spans="1:15" x14ac:dyDescent="0.35">
      <c r="C1" t="s">
        <v>1123</v>
      </c>
      <c r="D1" t="s">
        <v>1124</v>
      </c>
      <c r="E1" t="s">
        <v>1125</v>
      </c>
      <c r="F1" t="s">
        <v>1126</v>
      </c>
      <c r="G1" t="s">
        <v>1127</v>
      </c>
      <c r="H1" t="s">
        <v>1128</v>
      </c>
      <c r="I1" t="s">
        <v>1129</v>
      </c>
      <c r="J1" t="s">
        <v>1130</v>
      </c>
      <c r="K1" t="s">
        <v>1131</v>
      </c>
      <c r="L1" t="s">
        <v>1132</v>
      </c>
      <c r="M1" t="s">
        <v>1133</v>
      </c>
      <c r="N1" t="s">
        <v>1134</v>
      </c>
    </row>
    <row r="2" spans="1:15" x14ac:dyDescent="0.35">
      <c r="A2" t="s">
        <v>35</v>
      </c>
      <c r="B2" s="50" t="s">
        <v>35</v>
      </c>
      <c r="C2" s="237">
        <v>0.64150995195607419</v>
      </c>
      <c r="D2" s="237">
        <v>0.64134893324156916</v>
      </c>
      <c r="E2" s="237">
        <v>0.64203997243280497</v>
      </c>
      <c r="F2" s="237">
        <v>0.64257439446366782</v>
      </c>
      <c r="G2" s="237">
        <v>0.64200573065902589</v>
      </c>
      <c r="H2" s="237">
        <v>0.63216679076693982</v>
      </c>
      <c r="I2" s="237">
        <v>0.6305384615384616</v>
      </c>
      <c r="J2" s="237">
        <v>0.64082779009608282</v>
      </c>
      <c r="K2" s="237">
        <v>0.64153846153846161</v>
      </c>
      <c r="L2" s="237">
        <v>0.64203997243280497</v>
      </c>
      <c r="M2" s="237">
        <v>0.64150995195607419</v>
      </c>
      <c r="N2" s="237">
        <v>0.64150995195607419</v>
      </c>
      <c r="O2">
        <v>0.64006455054681255</v>
      </c>
    </row>
    <row r="3" spans="1:15" x14ac:dyDescent="0.35">
      <c r="A3" t="s">
        <v>270</v>
      </c>
      <c r="B3" s="50" t="s">
        <v>270</v>
      </c>
      <c r="C3" s="237">
        <v>0.63571428571428568</v>
      </c>
      <c r="D3" s="237">
        <v>0.63571428571428568</v>
      </c>
      <c r="E3" s="237">
        <v>0.6065432098765432</v>
      </c>
      <c r="F3" s="237">
        <v>0.62283950617283945</v>
      </c>
      <c r="G3" s="237">
        <v>0.62283950617283945</v>
      </c>
      <c r="H3" s="237">
        <v>0.62429906542056079</v>
      </c>
      <c r="I3" s="237">
        <v>0.60105386416861839</v>
      </c>
      <c r="J3" s="237">
        <v>0.64613583138173292</v>
      </c>
      <c r="K3" s="237">
        <v>0.64613583138173303</v>
      </c>
      <c r="L3" s="237">
        <v>0.67461187214611873</v>
      </c>
      <c r="M3" s="237">
        <v>0.69269406392694055</v>
      </c>
      <c r="N3" s="237">
        <v>0.69269406392694066</v>
      </c>
      <c r="O3">
        <v>0.64240553701866721</v>
      </c>
    </row>
    <row r="4" spans="1:15" x14ac:dyDescent="0.35">
      <c r="A4" t="s">
        <v>162</v>
      </c>
      <c r="B4" s="50" t="s">
        <v>162</v>
      </c>
      <c r="C4" s="237">
        <v>0.66085271317829453</v>
      </c>
      <c r="D4" s="237">
        <v>0.64999999999999991</v>
      </c>
      <c r="E4" s="237">
        <v>0.64775112443778116</v>
      </c>
      <c r="F4" s="237">
        <v>0.64773071104387292</v>
      </c>
      <c r="G4" s="237">
        <v>0.66006097560975607</v>
      </c>
      <c r="H4" s="237">
        <v>0.65595542564852027</v>
      </c>
      <c r="I4" s="237">
        <v>0.65595542564852027</v>
      </c>
      <c r="J4" s="237">
        <v>0.6592657959759971</v>
      </c>
      <c r="K4" s="237">
        <v>0.69103641456582632</v>
      </c>
      <c r="L4" s="237">
        <v>0.70358126721763092</v>
      </c>
      <c r="M4" s="237">
        <v>0.70977961432506897</v>
      </c>
      <c r="N4" s="237">
        <v>0.70972602739726032</v>
      </c>
      <c r="O4">
        <v>0.67203257543081318</v>
      </c>
    </row>
    <row r="5" spans="1:15" x14ac:dyDescent="0.35">
      <c r="A5" t="s">
        <v>309</v>
      </c>
      <c r="B5" s="50" t="s">
        <v>309</v>
      </c>
      <c r="C5" s="237">
        <v>0.70885714285714285</v>
      </c>
      <c r="D5" s="237">
        <v>0.70885714285714285</v>
      </c>
      <c r="E5" s="237">
        <v>0.70885714285714285</v>
      </c>
      <c r="F5" s="237">
        <v>0.68188353702372395</v>
      </c>
      <c r="G5" s="237">
        <v>0.67550869404365521</v>
      </c>
      <c r="H5" s="237">
        <v>0.66008111239860956</v>
      </c>
      <c r="I5" s="237">
        <v>0.66217117450907748</v>
      </c>
      <c r="J5" s="237">
        <v>0.71054715622750175</v>
      </c>
      <c r="K5" s="237">
        <v>0.70979971387696705</v>
      </c>
      <c r="L5" s="237">
        <v>0.70885714285714285</v>
      </c>
      <c r="M5" s="237">
        <v>0.70838686652391158</v>
      </c>
      <c r="N5" s="237">
        <v>0.70838686652391147</v>
      </c>
      <c r="O5">
        <v>0.69672486696586533</v>
      </c>
    </row>
    <row r="6" spans="1:15" x14ac:dyDescent="0.35">
      <c r="A6" t="s">
        <v>4</v>
      </c>
      <c r="B6" s="50" t="s">
        <v>4</v>
      </c>
      <c r="C6" s="237">
        <v>0.59523605150214598</v>
      </c>
      <c r="D6" s="237">
        <v>0.59523605150214587</v>
      </c>
      <c r="E6" s="237">
        <v>0.59523605150214598</v>
      </c>
      <c r="F6" s="237">
        <v>0.58443708609271527</v>
      </c>
      <c r="G6" s="237">
        <v>0.58285398230088492</v>
      </c>
      <c r="H6" s="237">
        <v>0.57858769931662868</v>
      </c>
      <c r="I6" s="237">
        <v>0.60865603644646926</v>
      </c>
      <c r="J6" s="237">
        <v>0.64512195121951221</v>
      </c>
      <c r="K6" s="237">
        <v>0.66236559139784945</v>
      </c>
      <c r="L6" s="237">
        <v>0.666824034334764</v>
      </c>
      <c r="M6" s="237">
        <v>0.67223175965665238</v>
      </c>
      <c r="N6" s="237">
        <v>0.67223175965665238</v>
      </c>
      <c r="O6">
        <v>0.62190182027839558</v>
      </c>
    </row>
    <row r="7" spans="1:15" x14ac:dyDescent="0.35">
      <c r="A7" t="s">
        <v>227</v>
      </c>
      <c r="B7" s="50" t="s">
        <v>227</v>
      </c>
      <c r="C7" s="237">
        <v>0.71430921052631591</v>
      </c>
      <c r="D7" s="237">
        <v>0.61276595744680851</v>
      </c>
      <c r="E7" s="237">
        <v>0.60721062618595822</v>
      </c>
      <c r="F7" s="237">
        <v>0.60589812332439663</v>
      </c>
      <c r="G7" s="237">
        <v>0.58306163021868784</v>
      </c>
      <c r="H7" s="237">
        <v>0.46914512922465212</v>
      </c>
      <c r="I7" s="237">
        <v>0.59705669481302781</v>
      </c>
      <c r="J7" s="237">
        <v>0.63850798597584735</v>
      </c>
      <c r="K7" s="237">
        <v>0.63861788617886173</v>
      </c>
      <c r="L7" s="237">
        <v>0.67046413502109703</v>
      </c>
      <c r="M7" s="237">
        <v>0.67447297815254881</v>
      </c>
      <c r="N7" s="237">
        <v>0.67481089258698934</v>
      </c>
      <c r="O7">
        <v>0.62380595635164215</v>
      </c>
    </row>
    <row r="8" spans="1:15" x14ac:dyDescent="0.35">
      <c r="A8" t="s">
        <v>139</v>
      </c>
      <c r="B8" s="50" t="s">
        <v>139</v>
      </c>
      <c r="C8" s="237">
        <v>0.6550784929356358</v>
      </c>
      <c r="D8" s="237">
        <v>0.67391679748822608</v>
      </c>
      <c r="E8" s="237">
        <v>0.68420849420849428</v>
      </c>
      <c r="F8" s="237">
        <v>0.55960829493087549</v>
      </c>
      <c r="G8" s="237">
        <v>0.65517665130568337</v>
      </c>
      <c r="H8" s="237">
        <v>0.65748470948012228</v>
      </c>
      <c r="I8" s="237">
        <v>0.59033823529411766</v>
      </c>
      <c r="J8" s="237">
        <v>0.48384497313891017</v>
      </c>
      <c r="K8" s="237">
        <v>0.6559191176470589</v>
      </c>
      <c r="L8" s="237">
        <v>0.63912889518413596</v>
      </c>
      <c r="M8" s="237">
        <v>0.62808073654390939</v>
      </c>
      <c r="N8" s="237">
        <v>0.62808073654390939</v>
      </c>
      <c r="O8">
        <v>0.62865242910685237</v>
      </c>
    </row>
    <row r="9" spans="1:15" x14ac:dyDescent="0.35">
      <c r="A9" t="s">
        <v>70</v>
      </c>
      <c r="B9" s="50" t="s">
        <v>70</v>
      </c>
      <c r="C9" s="237">
        <v>0.7385195035460993</v>
      </c>
      <c r="D9" s="237">
        <v>0.74311967727476469</v>
      </c>
      <c r="E9" s="237">
        <v>0.74353029169783091</v>
      </c>
      <c r="F9" s="237">
        <v>0.73048104300914141</v>
      </c>
      <c r="G9" s="237">
        <v>0.64413323239969722</v>
      </c>
      <c r="H9" s="237">
        <v>0.50382513661202188</v>
      </c>
      <c r="I9" s="237">
        <v>0.58294157608695651</v>
      </c>
      <c r="J9" s="237">
        <v>0.6677318889641165</v>
      </c>
      <c r="K9" s="237">
        <v>0.66738806979575271</v>
      </c>
      <c r="L9" s="237">
        <v>0.6454827819041189</v>
      </c>
      <c r="M9" s="237">
        <v>0.65955078915418863</v>
      </c>
      <c r="N9" s="237">
        <v>0.66045673076923073</v>
      </c>
      <c r="O9">
        <v>0.66522183465068807</v>
      </c>
    </row>
    <row r="10" spans="1:15" x14ac:dyDescent="0.35">
      <c r="A10" t="s">
        <v>343</v>
      </c>
      <c r="B10" s="50" t="s">
        <v>1257</v>
      </c>
      <c r="C10" s="237">
        <v>0.51866666666666672</v>
      </c>
      <c r="D10" s="237">
        <v>0.51866666666666661</v>
      </c>
      <c r="E10" s="237">
        <v>0.56521869382863987</v>
      </c>
      <c r="F10" s="237">
        <v>0.51287597363690829</v>
      </c>
      <c r="G10" s="237">
        <v>0.56521869382863987</v>
      </c>
      <c r="H10" s="237">
        <v>0.56521869382863987</v>
      </c>
      <c r="I10" s="237">
        <v>0.56521869382863987</v>
      </c>
      <c r="J10" s="237">
        <v>0.38427201917315762</v>
      </c>
      <c r="K10" s="237">
        <v>0.60011384062312767</v>
      </c>
      <c r="L10" s="237">
        <v>0.61756141402037146</v>
      </c>
      <c r="M10" s="237">
        <v>0.61756141402037146</v>
      </c>
      <c r="N10" s="237">
        <v>0.61756141402037146</v>
      </c>
      <c r="O10">
        <v>0.55648799116591496</v>
      </c>
    </row>
    <row r="11" spans="1:15" x14ac:dyDescent="0.35">
      <c r="A11" t="s">
        <v>361</v>
      </c>
      <c r="B11" s="50" t="s">
        <v>343</v>
      </c>
      <c r="C11" s="237">
        <v>0.64682539682539686</v>
      </c>
      <c r="D11" s="237">
        <v>0.65039999999999987</v>
      </c>
      <c r="E11" s="237">
        <v>0.65093457943925226</v>
      </c>
      <c r="F11" s="237">
        <v>0.59641509433962259</v>
      </c>
      <c r="G11" s="237">
        <v>0.51804511278195498</v>
      </c>
      <c r="H11" s="237">
        <v>0.4616966580976864</v>
      </c>
      <c r="I11" s="237">
        <v>0.54436090225563916</v>
      </c>
      <c r="J11" s="237">
        <v>0.60253991291727149</v>
      </c>
      <c r="K11" s="237">
        <v>0.60509908168197202</v>
      </c>
      <c r="L11" s="237">
        <v>0.58681506849315068</v>
      </c>
      <c r="M11" s="237">
        <v>0.63124470787468245</v>
      </c>
      <c r="N11" s="237">
        <v>0.63124470787468245</v>
      </c>
      <c r="O11">
        <v>0.59209683660636536</v>
      </c>
    </row>
    <row r="12" spans="1:15" x14ac:dyDescent="0.35">
      <c r="A12" t="s">
        <v>281</v>
      </c>
      <c r="B12" s="50" t="s">
        <v>361</v>
      </c>
      <c r="C12" s="237">
        <v>0.64538904899135452</v>
      </c>
      <c r="D12" s="237">
        <v>0.64805919456574468</v>
      </c>
      <c r="E12" s="237">
        <v>0.64830014570179695</v>
      </c>
      <c r="F12" s="237">
        <v>0.66289434151226845</v>
      </c>
      <c r="G12" s="237">
        <v>0.56378865979381443</v>
      </c>
      <c r="H12" s="237">
        <v>0.48482849604221634</v>
      </c>
      <c r="I12" s="237">
        <v>0.45432595573440648</v>
      </c>
      <c r="J12" s="237">
        <v>0.61083984375</v>
      </c>
      <c r="K12" s="237">
        <v>0.6129781420765027</v>
      </c>
      <c r="L12" s="237">
        <v>0.61985688729874777</v>
      </c>
      <c r="M12" s="237">
        <v>0.64893880438627516</v>
      </c>
      <c r="N12" s="237">
        <v>0.65951538733639903</v>
      </c>
      <c r="O12">
        <v>0.60760996889768559</v>
      </c>
    </row>
    <row r="13" spans="1:15" x14ac:dyDescent="0.35">
      <c r="A13" t="s">
        <v>204</v>
      </c>
      <c r="B13" s="50" t="s">
        <v>281</v>
      </c>
      <c r="C13" s="237">
        <v>0.495</v>
      </c>
      <c r="D13" s="237">
        <v>0.50125000000000008</v>
      </c>
      <c r="E13" s="237">
        <v>0.54500000000000004</v>
      </c>
      <c r="F13" s="237">
        <v>0.53875000000000006</v>
      </c>
      <c r="G13" s="237">
        <v>0.53875000000000006</v>
      </c>
      <c r="H13" s="237">
        <v>0.43874999999999997</v>
      </c>
      <c r="I13" s="237">
        <v>0.49761904761904763</v>
      </c>
      <c r="J13" s="237">
        <v>0.51547619047619053</v>
      </c>
      <c r="K13" s="237">
        <v>0.58571428571428574</v>
      </c>
      <c r="L13" s="237">
        <v>0.58571428571428574</v>
      </c>
      <c r="M13" s="237">
        <v>0.62380952380952381</v>
      </c>
      <c r="N13" s="237">
        <v>0.62380952380952381</v>
      </c>
      <c r="O13">
        <v>0.54132136279926335</v>
      </c>
    </row>
    <row r="14" spans="1:15" x14ac:dyDescent="0.35">
      <c r="A14" t="s">
        <v>338</v>
      </c>
      <c r="B14" s="50" t="s">
        <v>204</v>
      </c>
      <c r="C14" s="237">
        <v>0.65380313199105144</v>
      </c>
      <c r="D14" s="237">
        <v>0.65380313199105144</v>
      </c>
      <c r="E14" s="237">
        <v>0.51288848263254116</v>
      </c>
      <c r="F14" s="237">
        <v>0.51059134107708559</v>
      </c>
      <c r="G14" s="237">
        <v>0.44111932418162614</v>
      </c>
      <c r="H14" s="237">
        <v>0.55816261879619855</v>
      </c>
      <c r="I14" s="237">
        <v>0.49281942977824711</v>
      </c>
      <c r="J14" s="237">
        <v>0.58006335797254482</v>
      </c>
      <c r="K14" s="237">
        <v>0.66497360084477297</v>
      </c>
      <c r="L14" s="237">
        <v>0.68041182682154167</v>
      </c>
      <c r="M14" s="237">
        <v>0.62817317845828935</v>
      </c>
      <c r="N14" s="237">
        <v>0.70155393053016457</v>
      </c>
      <c r="O14">
        <v>0.59239469365426689</v>
      </c>
    </row>
    <row r="15" spans="1:15" x14ac:dyDescent="0.35">
      <c r="A15" t="s">
        <v>1257</v>
      </c>
      <c r="B15" s="50" t="s">
        <v>338</v>
      </c>
      <c r="C15" s="237">
        <v>1</v>
      </c>
      <c r="D15" s="237">
        <v>1</v>
      </c>
      <c r="E15" s="237">
        <v>1</v>
      </c>
      <c r="F15" s="237">
        <v>1</v>
      </c>
      <c r="G15" s="237">
        <v>1</v>
      </c>
      <c r="H15" s="237">
        <v>1</v>
      </c>
      <c r="I15" s="237">
        <v>1</v>
      </c>
      <c r="J15" s="237">
        <v>1</v>
      </c>
      <c r="K15" s="237">
        <v>1</v>
      </c>
      <c r="L15" s="237">
        <v>1</v>
      </c>
      <c r="M15" s="237">
        <v>1</v>
      </c>
      <c r="N15" s="237">
        <v>1</v>
      </c>
      <c r="O15" s="237">
        <v>1</v>
      </c>
    </row>
  </sheetData>
  <pageMargins left="0.7" right="0.7" top="0.75" bottom="0.75" header="0.3" footer="0.3"/>
  <customProperties>
    <customPr name="xxe4aPID" r:id="rId1"/>
  </customProperties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6"/>
  <dimension ref="A3:D21"/>
  <sheetViews>
    <sheetView workbookViewId="0">
      <selection activeCell="A2" sqref="A2"/>
    </sheetView>
  </sheetViews>
  <sheetFormatPr defaultRowHeight="14.5" x14ac:dyDescent="0.35"/>
  <cols>
    <col min="1" max="1" width="13.1796875" bestFit="1" customWidth="1"/>
  </cols>
  <sheetData>
    <row r="3" spans="1:4" x14ac:dyDescent="0.35">
      <c r="A3" s="1" t="s">
        <v>428</v>
      </c>
    </row>
    <row r="4" spans="1:4" x14ac:dyDescent="0.35">
      <c r="A4" s="2" t="s">
        <v>4</v>
      </c>
      <c r="C4" t="s">
        <v>4</v>
      </c>
      <c r="D4" t="str">
        <f>VLOOKUP(C4,'Office Calcs'!F:F,1,FALSE)</f>
        <v>ANN</v>
      </c>
    </row>
    <row r="5" spans="1:4" x14ac:dyDescent="0.35">
      <c r="A5" s="2" t="s">
        <v>35</v>
      </c>
      <c r="C5" t="s">
        <v>35</v>
      </c>
      <c r="D5" t="str">
        <f>VLOOKUP(C5,'Office Calcs'!F:F,1,FALSE)</f>
        <v>AR</v>
      </c>
    </row>
    <row r="6" spans="1:4" x14ac:dyDescent="0.35">
      <c r="A6" s="2" t="s">
        <v>643</v>
      </c>
      <c r="C6" t="s">
        <v>643</v>
      </c>
      <c r="D6" t="e">
        <f>VLOOKUP(C6,'Office Calcs'!F:F,1,FALSE)</f>
        <v>#N/A</v>
      </c>
    </row>
    <row r="7" spans="1:4" x14ac:dyDescent="0.35">
      <c r="A7" s="2" t="s">
        <v>565</v>
      </c>
      <c r="C7" t="s">
        <v>565</v>
      </c>
      <c r="D7" t="e">
        <f>VLOOKUP(C7,'Office Calcs'!F:F,1,FALSE)</f>
        <v>#N/A</v>
      </c>
    </row>
    <row r="8" spans="1:4" x14ac:dyDescent="0.35">
      <c r="A8" s="2" t="s">
        <v>55</v>
      </c>
      <c r="C8" t="s">
        <v>55</v>
      </c>
      <c r="D8" t="e">
        <f>VLOOKUP(C8,'Office Calcs'!F:F,1,FALSE)</f>
        <v>#N/A</v>
      </c>
    </row>
    <row r="9" spans="1:4" x14ac:dyDescent="0.35">
      <c r="A9" s="2" t="s">
        <v>63</v>
      </c>
      <c r="C9" t="s">
        <v>63</v>
      </c>
      <c r="D9" t="e">
        <f>VLOOKUP(C9,'Office Calcs'!F:F,1,FALSE)</f>
        <v>#N/A</v>
      </c>
    </row>
    <row r="10" spans="1:4" x14ac:dyDescent="0.35">
      <c r="A10" s="2" t="s">
        <v>162</v>
      </c>
      <c r="C10" t="s">
        <v>162</v>
      </c>
      <c r="D10" t="str">
        <f>VLOOKUP(C10,'Office Calcs'!F:F,1,FALSE)</f>
        <v>EVA</v>
      </c>
    </row>
    <row r="11" spans="1:4" x14ac:dyDescent="0.35">
      <c r="A11" s="2" t="s">
        <v>227</v>
      </c>
      <c r="C11" t="s">
        <v>227</v>
      </c>
      <c r="D11" t="str">
        <f>VLOOKUP(C11,'Office Calcs'!F:F,1,FALSE)</f>
        <v>KAN</v>
      </c>
    </row>
    <row r="12" spans="1:4" x14ac:dyDescent="0.35">
      <c r="A12" s="2" t="s">
        <v>795</v>
      </c>
      <c r="C12" t="s">
        <v>795</v>
      </c>
      <c r="D12" t="e">
        <f>VLOOKUP(C12,'Office Calcs'!F:F,1,FALSE)</f>
        <v>#N/A</v>
      </c>
    </row>
    <row r="13" spans="1:4" x14ac:dyDescent="0.35">
      <c r="A13" s="2" t="s">
        <v>432</v>
      </c>
      <c r="C13" t="s">
        <v>432</v>
      </c>
      <c r="D13" t="e">
        <f>VLOOKUP(C13,'Office Calcs'!F:F,1,FALSE)</f>
        <v>#N/A</v>
      </c>
    </row>
    <row r="14" spans="1:4" x14ac:dyDescent="0.35">
      <c r="A14" s="2" t="s">
        <v>270</v>
      </c>
      <c r="C14" t="s">
        <v>270</v>
      </c>
      <c r="D14" t="str">
        <f>VLOOKUP(C14,'Office Calcs'!F:F,1,FALSE)</f>
        <v>MEM</v>
      </c>
    </row>
    <row r="15" spans="1:4" x14ac:dyDescent="0.35">
      <c r="A15" s="2" t="s">
        <v>801</v>
      </c>
      <c r="C15" t="s">
        <v>801</v>
      </c>
      <c r="D15" t="e">
        <f>VLOOKUP(C15,'Office Calcs'!F:F,1,FALSE)</f>
        <v>#N/A</v>
      </c>
    </row>
    <row r="16" spans="1:4" x14ac:dyDescent="0.35">
      <c r="A16" s="2" t="s">
        <v>309</v>
      </c>
      <c r="C16" t="s">
        <v>309</v>
      </c>
      <c r="D16" t="str">
        <f>VLOOKUP(C16,'Office Calcs'!F:F,1,FALSE)</f>
        <v>NC</v>
      </c>
    </row>
    <row r="17" spans="1:4" x14ac:dyDescent="0.35">
      <c r="A17" s="2" t="s">
        <v>343</v>
      </c>
      <c r="C17" t="s">
        <v>343</v>
      </c>
      <c r="D17" t="str">
        <f>VLOOKUP(C17,'Office Calcs'!F:F,1,FALSE)</f>
        <v>STJ</v>
      </c>
    </row>
    <row r="18" spans="1:4" x14ac:dyDescent="0.35">
      <c r="A18" s="2" t="s">
        <v>856</v>
      </c>
      <c r="C18" t="s">
        <v>856</v>
      </c>
      <c r="D18" t="e">
        <f>VLOOKUP(C18,'Office Calcs'!F:F,1,FALSE)</f>
        <v>#N/A</v>
      </c>
    </row>
    <row r="19" spans="1:4" x14ac:dyDescent="0.35">
      <c r="A19" s="2" t="s">
        <v>361</v>
      </c>
      <c r="C19" t="s">
        <v>361</v>
      </c>
      <c r="D19" t="str">
        <f>VLOOKUP(C19,'Office Calcs'!F:F,1,FALSE)</f>
        <v>VIS</v>
      </c>
    </row>
    <row r="20" spans="1:4" x14ac:dyDescent="0.35">
      <c r="A20" s="2" t="s">
        <v>429</v>
      </c>
    </row>
    <row r="21" spans="1:4" x14ac:dyDescent="0.35">
      <c r="A21" s="2" t="s">
        <v>430</v>
      </c>
    </row>
  </sheetData>
  <pageMargins left="0.7" right="0.7" top="0.75" bottom="0.75" header="0.3" footer="0.3"/>
  <customProperties>
    <customPr name="xxe4aPID" r:id="rId2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7"/>
  <dimension ref="A3:D32"/>
  <sheetViews>
    <sheetView workbookViewId="0">
      <selection activeCell="A4" sqref="A4:A25"/>
      <pivotSelection pane="bottomRight" showHeader="1" extendable="1" axis="axisRow" max="23" activeRow="3" previousRow="24" click="1" r:id="rId1">
        <pivotArea dataOnly="0" axis="axisRow" fieldPosition="0">
          <references count="1">
            <reference field="0" count="2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</reference>
          </references>
        </pivotArea>
      </pivotSelection>
    </sheetView>
  </sheetViews>
  <sheetFormatPr defaultRowHeight="14.5" x14ac:dyDescent="0.35"/>
  <cols>
    <col min="1" max="1" width="13.1796875" bestFit="1" customWidth="1"/>
  </cols>
  <sheetData>
    <row r="3" spans="1:4" x14ac:dyDescent="0.35">
      <c r="A3" s="1" t="s">
        <v>428</v>
      </c>
    </row>
    <row r="4" spans="1:4" x14ac:dyDescent="0.35">
      <c r="A4" s="2" t="s">
        <v>4</v>
      </c>
      <c r="C4" t="s">
        <v>4</v>
      </c>
      <c r="D4" t="str">
        <f>VLOOKUP(C4,'Office Calcs'!F:F,1,FALSE)</f>
        <v>ANN</v>
      </c>
    </row>
    <row r="5" spans="1:4" x14ac:dyDescent="0.35">
      <c r="A5" s="2" t="s">
        <v>35</v>
      </c>
      <c r="C5" t="s">
        <v>35</v>
      </c>
      <c r="D5" t="str">
        <f>VLOOKUP(C5,'Office Calcs'!F:F,1,FALSE)</f>
        <v>AR</v>
      </c>
    </row>
    <row r="6" spans="1:4" x14ac:dyDescent="0.35">
      <c r="A6" s="2" t="s">
        <v>565</v>
      </c>
      <c r="C6" t="s">
        <v>565</v>
      </c>
      <c r="D6" t="e">
        <f>VLOOKUP(C6,'Office Calcs'!F:F,1,FALSE)</f>
        <v>#N/A</v>
      </c>
    </row>
    <row r="7" spans="1:4" x14ac:dyDescent="0.35">
      <c r="A7" s="2" t="s">
        <v>70</v>
      </c>
      <c r="C7" t="s">
        <v>55</v>
      </c>
      <c r="D7" t="e">
        <f>VLOOKUP(C7,'Office Calcs'!F:F,1,FALSE)</f>
        <v>#N/A</v>
      </c>
    </row>
    <row r="8" spans="1:4" x14ac:dyDescent="0.35">
      <c r="A8" s="2" t="s">
        <v>114</v>
      </c>
      <c r="C8" t="s">
        <v>63</v>
      </c>
      <c r="D8" t="e">
        <f>VLOOKUP(C8,'Office Calcs'!F:F,1,FALSE)</f>
        <v>#N/A</v>
      </c>
    </row>
    <row r="9" spans="1:4" x14ac:dyDescent="0.35">
      <c r="A9" s="2" t="s">
        <v>139</v>
      </c>
      <c r="C9" t="s">
        <v>69</v>
      </c>
      <c r="D9" t="e">
        <f>VLOOKUP(C9,'Office Calcs'!F:F,1,FALSE)</f>
        <v>#N/A</v>
      </c>
    </row>
    <row r="10" spans="1:4" x14ac:dyDescent="0.35">
      <c r="A10" s="2" t="s">
        <v>162</v>
      </c>
      <c r="C10" t="s">
        <v>70</v>
      </c>
      <c r="D10" t="str">
        <f>VLOOKUP(C10,'Office Calcs'!F:F,1,FALSE)</f>
        <v>CE1</v>
      </c>
    </row>
    <row r="11" spans="1:4" x14ac:dyDescent="0.35">
      <c r="A11" s="2" t="s">
        <v>204</v>
      </c>
      <c r="C11" t="s">
        <v>114</v>
      </c>
      <c r="D11" t="e">
        <f>VLOOKUP(C11,'Office Calcs'!F:F,1,FALSE)</f>
        <v>#N/A</v>
      </c>
    </row>
    <row r="12" spans="1:4" x14ac:dyDescent="0.35">
      <c r="A12" s="2" t="s">
        <v>227</v>
      </c>
      <c r="C12" t="s">
        <v>139</v>
      </c>
      <c r="D12" t="str">
        <f>VLOOKUP(C12,'Office Calcs'!F:F,1,FALSE)</f>
        <v>CX</v>
      </c>
    </row>
    <row r="13" spans="1:4" x14ac:dyDescent="0.35">
      <c r="A13" s="2" t="s">
        <v>270</v>
      </c>
      <c r="C13" t="s">
        <v>162</v>
      </c>
      <c r="D13" t="str">
        <f>VLOOKUP(C13,'Office Calcs'!F:F,1,FALSE)</f>
        <v>EVA</v>
      </c>
    </row>
    <row r="14" spans="1:4" x14ac:dyDescent="0.35">
      <c r="A14" s="2" t="s">
        <v>281</v>
      </c>
      <c r="C14" t="s">
        <v>192</v>
      </c>
      <c r="D14" t="e">
        <f>VLOOKUP(C14,'Office Calcs'!F:F,1,FALSE)</f>
        <v>#N/A</v>
      </c>
    </row>
    <row r="15" spans="1:4" x14ac:dyDescent="0.35">
      <c r="A15" s="2" t="s">
        <v>309</v>
      </c>
      <c r="C15" t="s">
        <v>204</v>
      </c>
      <c r="D15" t="str">
        <f>VLOOKUP(C15,'Office Calcs'!F:F,1,FALSE)</f>
        <v>IN</v>
      </c>
    </row>
    <row r="16" spans="1:4" x14ac:dyDescent="0.35">
      <c r="A16" s="2" t="s">
        <v>338</v>
      </c>
      <c r="C16" t="s">
        <v>1094</v>
      </c>
      <c r="D16" t="e">
        <f>VLOOKUP(C16,'Office Calcs'!F:F,1,FALSE)</f>
        <v>#N/A</v>
      </c>
    </row>
    <row r="17" spans="1:4" x14ac:dyDescent="0.35">
      <c r="A17" s="2" t="s">
        <v>761</v>
      </c>
      <c r="C17" t="s">
        <v>227</v>
      </c>
      <c r="D17" t="str">
        <f>VLOOKUP(C17,'Office Calcs'!F:F,1,FALSE)</f>
        <v>KAN</v>
      </c>
    </row>
    <row r="18" spans="1:4" x14ac:dyDescent="0.35">
      <c r="A18" s="2" t="s">
        <v>343</v>
      </c>
      <c r="C18" t="s">
        <v>432</v>
      </c>
      <c r="D18" t="e">
        <f>VLOOKUP(C18,'Office Calcs'!F:F,1,FALSE)</f>
        <v>#N/A</v>
      </c>
    </row>
    <row r="19" spans="1:4" x14ac:dyDescent="0.35">
      <c r="A19" s="2" t="s">
        <v>714</v>
      </c>
      <c r="C19" t="s">
        <v>270</v>
      </c>
      <c r="D19" t="str">
        <f>VLOOKUP(C19,'Office Calcs'!F:F,1,FALSE)</f>
        <v>MEM</v>
      </c>
    </row>
    <row r="20" spans="1:4" x14ac:dyDescent="0.35">
      <c r="A20" s="2" t="s">
        <v>361</v>
      </c>
      <c r="C20" t="s">
        <v>279</v>
      </c>
      <c r="D20" t="e">
        <f>VLOOKUP(C20,'Office Calcs'!F:F,1,FALSE)</f>
        <v>#N/A</v>
      </c>
    </row>
    <row r="21" spans="1:4" x14ac:dyDescent="0.35">
      <c r="A21" s="2" t="s">
        <v>429</v>
      </c>
      <c r="C21" t="s">
        <v>880</v>
      </c>
      <c r="D21" t="e">
        <f>VLOOKUP(C21,'Office Calcs'!F:F,1,FALSE)</f>
        <v>#N/A</v>
      </c>
    </row>
    <row r="22" spans="1:4" x14ac:dyDescent="0.35">
      <c r="A22" s="2" t="s">
        <v>5394</v>
      </c>
      <c r="C22" t="s">
        <v>518</v>
      </c>
      <c r="D22" t="e">
        <f>VLOOKUP(C22,'Office Calcs'!F:F,1,FALSE)</f>
        <v>#N/A</v>
      </c>
    </row>
    <row r="23" spans="1:4" x14ac:dyDescent="0.35">
      <c r="A23" s="2" t="s">
        <v>5396</v>
      </c>
      <c r="C23" t="s">
        <v>281</v>
      </c>
      <c r="D23" t="str">
        <f>VLOOKUP(C23,'Office Calcs'!F:F,1,FALSE)</f>
        <v>MXC</v>
      </c>
    </row>
    <row r="24" spans="1:4" x14ac:dyDescent="0.35">
      <c r="A24" s="2" t="s">
        <v>5098</v>
      </c>
      <c r="C24" t="s">
        <v>309</v>
      </c>
      <c r="D24" t="str">
        <f>VLOOKUP(C24,'Office Calcs'!F:F,1,FALSE)</f>
        <v>NC</v>
      </c>
    </row>
    <row r="25" spans="1:4" x14ac:dyDescent="0.35">
      <c r="A25" s="2" t="s">
        <v>5265</v>
      </c>
      <c r="C25" t="s">
        <v>338</v>
      </c>
      <c r="D25" t="str">
        <f>VLOOKUP(C25,'Office Calcs'!F:F,1,FALSE)</f>
        <v>OS</v>
      </c>
    </row>
    <row r="26" spans="1:4" x14ac:dyDescent="0.35">
      <c r="A26" s="2" t="s">
        <v>430</v>
      </c>
      <c r="C26" t="s">
        <v>761</v>
      </c>
      <c r="D26" t="e">
        <f>VLOOKUP(C26,'Office Calcs'!F:F,1,FALSE)</f>
        <v>#N/A</v>
      </c>
    </row>
    <row r="27" spans="1:4" x14ac:dyDescent="0.35">
      <c r="C27" t="s">
        <v>342</v>
      </c>
      <c r="D27" t="e">
        <f>VLOOKUP(C27,'Office Calcs'!F:F,1,FALSE)</f>
        <v>#N/A</v>
      </c>
    </row>
    <row r="28" spans="1:4" x14ac:dyDescent="0.35">
      <c r="C28" t="s">
        <v>343</v>
      </c>
      <c r="D28" t="str">
        <f>VLOOKUP(C28,'Office Calcs'!F:F,1,FALSE)</f>
        <v>STJ</v>
      </c>
    </row>
    <row r="29" spans="1:4" x14ac:dyDescent="0.35">
      <c r="C29" t="s">
        <v>714</v>
      </c>
      <c r="D29" t="e">
        <f>VLOOKUP(C29,'Office Calcs'!F:F,1,FALSE)</f>
        <v>#N/A</v>
      </c>
    </row>
    <row r="30" spans="1:4" x14ac:dyDescent="0.35">
      <c r="C30" t="s">
        <v>361</v>
      </c>
      <c r="D30" t="str">
        <f>VLOOKUP(C30,'Office Calcs'!F:F,1,FALSE)</f>
        <v>VIS</v>
      </c>
    </row>
    <row r="31" spans="1:4" x14ac:dyDescent="0.35">
      <c r="C31" t="s">
        <v>877</v>
      </c>
      <c r="D31" t="e">
        <f>VLOOKUP(C31,'Office Calcs'!F:F,1,FALSE)</f>
        <v>#N/A</v>
      </c>
    </row>
    <row r="32" spans="1:4" x14ac:dyDescent="0.35">
      <c r="C32" t="s">
        <v>429</v>
      </c>
      <c r="D32" t="e">
        <f>VLOOKUP(C32,'Office Calcs'!F:F,1,FALSE)</f>
        <v>#N/A</v>
      </c>
    </row>
  </sheetData>
  <pageMargins left="0.7" right="0.7" top="0.75" bottom="0.75" header="0.3" footer="0.3"/>
  <pageSetup orientation="portrait" r:id="rId2"/>
  <customProperties>
    <customPr name="xxe4aPID" r:id="rId3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8"/>
  <dimension ref="A1:AQ2583"/>
  <sheetViews>
    <sheetView topLeftCell="A3" workbookViewId="0">
      <selection activeCell="AQ4" sqref="AQ4"/>
    </sheetView>
  </sheetViews>
  <sheetFormatPr defaultRowHeight="14.5" x14ac:dyDescent="0.35"/>
  <sheetData>
    <row r="1" spans="1:43" x14ac:dyDescent="0.35">
      <c r="A1" t="b">
        <f>A2=A3</f>
        <v>1</v>
      </c>
      <c r="B1" t="b">
        <f t="shared" ref="B1:AP1" si="0">B2=B3</f>
        <v>1</v>
      </c>
      <c r="C1" t="b">
        <f t="shared" si="0"/>
        <v>1</v>
      </c>
      <c r="D1" t="b">
        <f t="shared" si="0"/>
        <v>1</v>
      </c>
      <c r="E1" t="b">
        <f t="shared" si="0"/>
        <v>1</v>
      </c>
      <c r="F1" t="b">
        <f t="shared" si="0"/>
        <v>1</v>
      </c>
      <c r="G1" t="b">
        <f t="shared" si="0"/>
        <v>1</v>
      </c>
      <c r="H1" t="b">
        <f t="shared" si="0"/>
        <v>1</v>
      </c>
      <c r="I1" t="b">
        <f t="shared" si="0"/>
        <v>1</v>
      </c>
      <c r="J1" t="b">
        <f t="shared" si="0"/>
        <v>1</v>
      </c>
      <c r="K1" t="b">
        <f t="shared" si="0"/>
        <v>1</v>
      </c>
      <c r="L1" t="b">
        <f t="shared" si="0"/>
        <v>1</v>
      </c>
      <c r="M1" t="b">
        <f t="shared" si="0"/>
        <v>1</v>
      </c>
      <c r="N1" t="b">
        <f t="shared" si="0"/>
        <v>1</v>
      </c>
      <c r="O1" t="b">
        <f t="shared" si="0"/>
        <v>1</v>
      </c>
      <c r="P1" t="b">
        <f t="shared" si="0"/>
        <v>1</v>
      </c>
      <c r="Q1" t="b">
        <f t="shared" si="0"/>
        <v>1</v>
      </c>
      <c r="R1" t="b">
        <f t="shared" si="0"/>
        <v>1</v>
      </c>
      <c r="S1" t="b">
        <f t="shared" si="0"/>
        <v>1</v>
      </c>
      <c r="T1" t="b">
        <f t="shared" si="0"/>
        <v>1</v>
      </c>
      <c r="U1" t="b">
        <f t="shared" si="0"/>
        <v>1</v>
      </c>
      <c r="V1" t="b">
        <f t="shared" si="0"/>
        <v>1</v>
      </c>
      <c r="W1" t="b">
        <f t="shared" si="0"/>
        <v>1</v>
      </c>
      <c r="X1" t="b">
        <f t="shared" si="0"/>
        <v>1</v>
      </c>
      <c r="Y1" t="b">
        <f t="shared" si="0"/>
        <v>1</v>
      </c>
      <c r="Z1" t="b">
        <f t="shared" si="0"/>
        <v>1</v>
      </c>
      <c r="AA1" t="b">
        <f t="shared" si="0"/>
        <v>1</v>
      </c>
      <c r="AB1" t="b">
        <f t="shared" si="0"/>
        <v>1</v>
      </c>
      <c r="AC1" t="b">
        <f t="shared" si="0"/>
        <v>1</v>
      </c>
      <c r="AD1" t="b">
        <f t="shared" si="0"/>
        <v>1</v>
      </c>
      <c r="AE1" t="b">
        <f t="shared" si="0"/>
        <v>1</v>
      </c>
      <c r="AF1" t="b">
        <f t="shared" si="0"/>
        <v>1</v>
      </c>
      <c r="AG1" t="b">
        <f t="shared" si="0"/>
        <v>1</v>
      </c>
      <c r="AH1" t="b">
        <f t="shared" si="0"/>
        <v>1</v>
      </c>
      <c r="AI1" t="b">
        <f t="shared" si="0"/>
        <v>1</v>
      </c>
      <c r="AJ1" t="b">
        <f t="shared" si="0"/>
        <v>1</v>
      </c>
      <c r="AK1" t="b">
        <f t="shared" si="0"/>
        <v>1</v>
      </c>
      <c r="AL1" t="b">
        <f t="shared" si="0"/>
        <v>1</v>
      </c>
      <c r="AM1" t="b">
        <f t="shared" si="0"/>
        <v>1</v>
      </c>
      <c r="AN1" t="b">
        <f t="shared" si="0"/>
        <v>1</v>
      </c>
      <c r="AO1" t="b">
        <f t="shared" si="0"/>
        <v>1</v>
      </c>
      <c r="AP1" t="b">
        <f t="shared" si="0"/>
        <v>1</v>
      </c>
    </row>
    <row r="2" spans="1:43" ht="31.5" x14ac:dyDescent="0.35">
      <c r="A2" s="193" t="s">
        <v>444</v>
      </c>
      <c r="B2" s="193" t="s">
        <v>445</v>
      </c>
      <c r="C2" s="193" t="s">
        <v>446</v>
      </c>
      <c r="D2" s="193" t="s">
        <v>447</v>
      </c>
      <c r="E2" s="193" t="s">
        <v>448</v>
      </c>
      <c r="F2" s="193" t="s">
        <v>0</v>
      </c>
      <c r="G2" s="193" t="s">
        <v>449</v>
      </c>
      <c r="H2" s="193" t="s">
        <v>450</v>
      </c>
      <c r="I2" s="193" t="s">
        <v>451</v>
      </c>
      <c r="J2" s="193" t="s">
        <v>452</v>
      </c>
      <c r="K2" s="193" t="s">
        <v>453</v>
      </c>
      <c r="L2" s="193" t="s">
        <v>454</v>
      </c>
      <c r="M2" s="193" t="s">
        <v>455</v>
      </c>
      <c r="N2" s="193" t="s">
        <v>456</v>
      </c>
      <c r="O2" s="193" t="s">
        <v>457</v>
      </c>
      <c r="P2" s="193" t="s">
        <v>458</v>
      </c>
      <c r="Q2" s="193" t="s">
        <v>459</v>
      </c>
      <c r="R2" s="193" t="s">
        <v>460</v>
      </c>
      <c r="S2" s="193" t="s">
        <v>461</v>
      </c>
      <c r="T2" s="193" t="s">
        <v>462</v>
      </c>
      <c r="U2" s="193" t="s">
        <v>463</v>
      </c>
      <c r="V2" s="193" t="s">
        <v>464</v>
      </c>
      <c r="W2" s="193" t="s">
        <v>465</v>
      </c>
      <c r="X2" s="193" t="s">
        <v>466</v>
      </c>
      <c r="Y2" s="193" t="s">
        <v>467</v>
      </c>
      <c r="Z2" s="193" t="s">
        <v>468</v>
      </c>
      <c r="AA2" s="193" t="s">
        <v>469</v>
      </c>
      <c r="AB2" s="193" t="s">
        <v>470</v>
      </c>
      <c r="AC2" s="193" t="s">
        <v>471</v>
      </c>
      <c r="AD2" s="193" t="s">
        <v>445</v>
      </c>
      <c r="AE2" s="193" t="s">
        <v>472</v>
      </c>
      <c r="AF2" s="193" t="s">
        <v>473</v>
      </c>
      <c r="AG2" s="193" t="s">
        <v>474</v>
      </c>
      <c r="AH2" s="193" t="s">
        <v>475</v>
      </c>
      <c r="AI2" s="193" t="s">
        <v>443</v>
      </c>
      <c r="AJ2" s="193" t="s">
        <v>476</v>
      </c>
      <c r="AK2" s="193" t="s">
        <v>1426</v>
      </c>
      <c r="AL2" s="193" t="s">
        <v>477</v>
      </c>
      <c r="AM2" s="193" t="s">
        <v>439</v>
      </c>
      <c r="AN2" s="193" t="s">
        <v>478</v>
      </c>
      <c r="AO2" s="193" t="s">
        <v>479</v>
      </c>
      <c r="AP2" s="194" t="s">
        <v>480</v>
      </c>
    </row>
    <row r="3" spans="1:43" ht="31.5" x14ac:dyDescent="0.35">
      <c r="A3" s="193" t="s">
        <v>444</v>
      </c>
      <c r="B3" s="193" t="s">
        <v>445</v>
      </c>
      <c r="C3" s="193" t="s">
        <v>446</v>
      </c>
      <c r="D3" s="193" t="s">
        <v>447</v>
      </c>
      <c r="E3" s="193" t="s">
        <v>448</v>
      </c>
      <c r="F3" s="193" t="s">
        <v>0</v>
      </c>
      <c r="G3" s="193" t="s">
        <v>449</v>
      </c>
      <c r="H3" s="193" t="s">
        <v>450</v>
      </c>
      <c r="I3" s="193" t="s">
        <v>451</v>
      </c>
      <c r="J3" s="193" t="s">
        <v>452</v>
      </c>
      <c r="K3" s="193" t="s">
        <v>453</v>
      </c>
      <c r="L3" s="193" t="s">
        <v>454</v>
      </c>
      <c r="M3" s="193" t="s">
        <v>455</v>
      </c>
      <c r="N3" s="193" t="s">
        <v>456</v>
      </c>
      <c r="O3" s="193" t="s">
        <v>457</v>
      </c>
      <c r="P3" s="193" t="s">
        <v>458</v>
      </c>
      <c r="Q3" s="193" t="s">
        <v>459</v>
      </c>
      <c r="R3" s="193" t="s">
        <v>460</v>
      </c>
      <c r="S3" s="193" t="s">
        <v>461</v>
      </c>
      <c r="T3" s="193" t="s">
        <v>462</v>
      </c>
      <c r="U3" s="193" t="s">
        <v>463</v>
      </c>
      <c r="V3" s="193" t="s">
        <v>464</v>
      </c>
      <c r="W3" s="193" t="s">
        <v>465</v>
      </c>
      <c r="X3" s="193" t="s">
        <v>466</v>
      </c>
      <c r="Y3" s="193" t="s">
        <v>467</v>
      </c>
      <c r="Z3" s="193" t="s">
        <v>468</v>
      </c>
      <c r="AA3" s="193" t="s">
        <v>469</v>
      </c>
      <c r="AB3" s="193" t="s">
        <v>470</v>
      </c>
      <c r="AC3" s="193" t="s">
        <v>471</v>
      </c>
      <c r="AD3" s="193" t="s">
        <v>445</v>
      </c>
      <c r="AE3" s="193" t="s">
        <v>472</v>
      </c>
      <c r="AF3" s="193" t="s">
        <v>473</v>
      </c>
      <c r="AG3" s="193" t="s">
        <v>474</v>
      </c>
      <c r="AH3" s="193" t="s">
        <v>475</v>
      </c>
      <c r="AI3" s="193" t="s">
        <v>443</v>
      </c>
      <c r="AJ3" s="193" t="s">
        <v>476</v>
      </c>
      <c r="AK3" s="193" t="s">
        <v>1426</v>
      </c>
      <c r="AL3" s="193" t="s">
        <v>477</v>
      </c>
      <c r="AM3" s="193" t="s">
        <v>439</v>
      </c>
      <c r="AN3" s="193" t="s">
        <v>478</v>
      </c>
      <c r="AO3" s="193" t="s">
        <v>479</v>
      </c>
      <c r="AP3" s="194" t="s">
        <v>480</v>
      </c>
      <c r="AQ3" s="58" t="s">
        <v>1186</v>
      </c>
    </row>
    <row r="4" spans="1:43" ht="52.5" x14ac:dyDescent="0.35">
      <c r="A4" s="202" t="s">
        <v>485</v>
      </c>
      <c r="B4" s="202" t="s">
        <v>2314</v>
      </c>
      <c r="C4" s="202" t="s">
        <v>525</v>
      </c>
      <c r="D4" s="202" t="s">
        <v>2315</v>
      </c>
      <c r="E4" s="202" t="s">
        <v>495</v>
      </c>
      <c r="F4" s="202" t="s">
        <v>70</v>
      </c>
      <c r="G4" s="202" t="s">
        <v>227</v>
      </c>
      <c r="H4" s="202" t="s">
        <v>482</v>
      </c>
      <c r="I4" s="203" t="s">
        <v>257</v>
      </c>
      <c r="J4" s="203" t="s">
        <v>658</v>
      </c>
      <c r="K4" s="203" t="s">
        <v>2237</v>
      </c>
      <c r="L4" s="8"/>
      <c r="M4" s="8"/>
      <c r="N4" s="202" t="s">
        <v>483</v>
      </c>
      <c r="O4" s="8"/>
      <c r="P4" s="8"/>
      <c r="Q4" s="8"/>
      <c r="R4" s="202" t="s">
        <v>483</v>
      </c>
      <c r="S4" s="8"/>
      <c r="T4" s="8"/>
      <c r="U4" s="8"/>
      <c r="V4" s="8"/>
      <c r="W4" s="202" t="s">
        <v>483</v>
      </c>
      <c r="X4" s="8"/>
      <c r="Y4" s="8"/>
      <c r="Z4" s="8"/>
      <c r="AA4" s="202" t="s">
        <v>483</v>
      </c>
      <c r="AB4" s="8"/>
      <c r="AC4" s="202" t="s">
        <v>1996</v>
      </c>
      <c r="AD4" s="202" t="s">
        <v>2314</v>
      </c>
      <c r="AE4" s="202" t="s">
        <v>484</v>
      </c>
      <c r="AF4" s="204">
        <v>595</v>
      </c>
      <c r="AG4" s="197">
        <v>0</v>
      </c>
      <c r="AH4" s="197">
        <v>0</v>
      </c>
      <c r="AI4" s="12"/>
      <c r="AJ4" s="197">
        <v>0</v>
      </c>
      <c r="AK4" s="197">
        <v>0</v>
      </c>
      <c r="AL4" s="197">
        <v>0</v>
      </c>
      <c r="AM4" s="12"/>
      <c r="AN4" s="12"/>
      <c r="AO4" s="204">
        <v>165</v>
      </c>
      <c r="AP4" s="205">
        <v>100</v>
      </c>
      <c r="AQ4" t="str">
        <f>_xlfn.IFNA(VLOOKUP(E4,'Order Lookup'!A:C,3,FALSE),"Other")</f>
        <v>ENPARTS</v>
      </c>
    </row>
    <row r="5" spans="1:43" ht="42" x14ac:dyDescent="0.35">
      <c r="A5" s="202" t="s">
        <v>485</v>
      </c>
      <c r="B5" s="202" t="s">
        <v>2316</v>
      </c>
      <c r="C5" s="202" t="s">
        <v>532</v>
      </c>
      <c r="D5" s="202" t="s">
        <v>2317</v>
      </c>
      <c r="E5" s="202" t="s">
        <v>486</v>
      </c>
      <c r="F5" s="202" t="s">
        <v>227</v>
      </c>
      <c r="G5" s="8"/>
      <c r="H5" s="202" t="s">
        <v>482</v>
      </c>
      <c r="I5" s="203" t="s">
        <v>260</v>
      </c>
      <c r="J5" s="8"/>
      <c r="K5" s="8"/>
      <c r="L5" s="8"/>
      <c r="M5" s="8"/>
      <c r="N5" s="202" t="s">
        <v>483</v>
      </c>
      <c r="O5" s="8"/>
      <c r="P5" s="8"/>
      <c r="Q5" s="8"/>
      <c r="R5" s="202" t="s">
        <v>483</v>
      </c>
      <c r="S5" s="8"/>
      <c r="T5" s="8"/>
      <c r="U5" s="8"/>
      <c r="V5" s="8"/>
      <c r="W5" s="202" t="s">
        <v>483</v>
      </c>
      <c r="X5" s="8"/>
      <c r="Y5" s="8"/>
      <c r="Z5" s="8"/>
      <c r="AA5" s="202" t="s">
        <v>483</v>
      </c>
      <c r="AB5" s="8"/>
      <c r="AC5" s="202" t="s">
        <v>2318</v>
      </c>
      <c r="AD5" s="202" t="s">
        <v>2316</v>
      </c>
      <c r="AE5" s="202" t="s">
        <v>484</v>
      </c>
      <c r="AF5" s="204">
        <v>0</v>
      </c>
      <c r="AG5" s="197">
        <v>0</v>
      </c>
      <c r="AH5" s="197">
        <v>6.6499999999999997E-3</v>
      </c>
      <c r="AI5" s="12"/>
      <c r="AJ5" s="197">
        <v>6.6499999999999997E-3</v>
      </c>
      <c r="AK5" s="197">
        <v>0</v>
      </c>
      <c r="AL5" s="197">
        <v>0</v>
      </c>
      <c r="AM5" s="12"/>
      <c r="AN5" s="12"/>
      <c r="AO5" s="204">
        <v>0</v>
      </c>
      <c r="AP5" s="205">
        <v>-33.01</v>
      </c>
      <c r="AQ5" t="str">
        <f>_xlfn.IFNA(VLOOKUP(E5,'Order Lookup'!A:C,3,FALSE),"Other")</f>
        <v>Other</v>
      </c>
    </row>
    <row r="6" spans="1:43" ht="42" x14ac:dyDescent="0.35">
      <c r="A6" s="202" t="s">
        <v>485</v>
      </c>
      <c r="B6" s="202" t="s">
        <v>2319</v>
      </c>
      <c r="C6" s="202" t="s">
        <v>546</v>
      </c>
      <c r="D6" s="202" t="s">
        <v>1473</v>
      </c>
      <c r="E6" s="202" t="s">
        <v>548</v>
      </c>
      <c r="F6" s="202" t="s">
        <v>114</v>
      </c>
      <c r="G6" s="202" t="s">
        <v>227</v>
      </c>
      <c r="H6" s="202" t="s">
        <v>488</v>
      </c>
      <c r="I6" s="203" t="s">
        <v>125</v>
      </c>
      <c r="J6" s="8"/>
      <c r="K6" s="8"/>
      <c r="L6" s="8"/>
      <c r="M6" s="8"/>
      <c r="N6" s="202" t="s">
        <v>483</v>
      </c>
      <c r="O6" s="8"/>
      <c r="P6" s="8"/>
      <c r="Q6" s="8"/>
      <c r="R6" s="202" t="s">
        <v>483</v>
      </c>
      <c r="S6" s="8"/>
      <c r="T6" s="203" t="s">
        <v>1992</v>
      </c>
      <c r="U6" s="202" t="s">
        <v>1698</v>
      </c>
      <c r="V6" s="202" t="s">
        <v>1698</v>
      </c>
      <c r="W6" s="206" t="s">
        <v>489</v>
      </c>
      <c r="X6" s="8"/>
      <c r="Y6" s="8"/>
      <c r="Z6" s="8"/>
      <c r="AA6" s="202" t="s">
        <v>483</v>
      </c>
      <c r="AB6" s="203" t="s">
        <v>490</v>
      </c>
      <c r="AC6" s="202" t="s">
        <v>1698</v>
      </c>
      <c r="AD6" s="202" t="s">
        <v>2319</v>
      </c>
      <c r="AE6" s="202" t="s">
        <v>484</v>
      </c>
      <c r="AF6" s="204">
        <v>1</v>
      </c>
      <c r="AG6" s="197">
        <v>0</v>
      </c>
      <c r="AH6" s="197">
        <v>7.8502999999999993E-3</v>
      </c>
      <c r="AI6" s="12"/>
      <c r="AJ6" s="197">
        <v>7.8504999999999998E-3</v>
      </c>
      <c r="AK6" s="197">
        <v>0</v>
      </c>
      <c r="AL6" s="197">
        <v>0</v>
      </c>
      <c r="AM6" s="12"/>
      <c r="AN6" s="12"/>
      <c r="AO6" s="204">
        <v>0</v>
      </c>
      <c r="AP6" s="205">
        <v>-42.36</v>
      </c>
      <c r="AQ6" t="str">
        <f>_xlfn.IFNA(VLOOKUP(E6,'Order Lookup'!A:C,3,FALSE),"Other")</f>
        <v>ENPARTS</v>
      </c>
    </row>
    <row r="7" spans="1:43" ht="42" x14ac:dyDescent="0.35">
      <c r="A7" s="202" t="s">
        <v>485</v>
      </c>
      <c r="B7" s="202" t="s">
        <v>2320</v>
      </c>
      <c r="C7" s="202" t="s">
        <v>546</v>
      </c>
      <c r="D7" s="202" t="s">
        <v>1473</v>
      </c>
      <c r="E7" s="202" t="s">
        <v>547</v>
      </c>
      <c r="F7" s="202" t="s">
        <v>114</v>
      </c>
      <c r="G7" s="8"/>
      <c r="H7" s="202" t="s">
        <v>488</v>
      </c>
      <c r="I7" s="203" t="s">
        <v>125</v>
      </c>
      <c r="J7" s="8"/>
      <c r="K7" s="8"/>
      <c r="L7" s="8"/>
      <c r="M7" s="8"/>
      <c r="N7" s="202" t="s">
        <v>483</v>
      </c>
      <c r="O7" s="8"/>
      <c r="P7" s="8"/>
      <c r="Q7" s="8"/>
      <c r="R7" s="202" t="s">
        <v>483</v>
      </c>
      <c r="S7" s="8"/>
      <c r="T7" s="8"/>
      <c r="U7" s="8"/>
      <c r="V7" s="8"/>
      <c r="W7" s="202" t="s">
        <v>483</v>
      </c>
      <c r="X7" s="8"/>
      <c r="Y7" s="8"/>
      <c r="Z7" s="8"/>
      <c r="AA7" s="202" t="s">
        <v>483</v>
      </c>
      <c r="AB7" s="8"/>
      <c r="AC7" s="202" t="s">
        <v>2321</v>
      </c>
      <c r="AD7" s="202" t="s">
        <v>2320</v>
      </c>
      <c r="AE7" s="202" t="s">
        <v>484</v>
      </c>
      <c r="AF7" s="204">
        <v>1</v>
      </c>
      <c r="AG7" s="197">
        <v>1.2885</v>
      </c>
      <c r="AH7" s="197">
        <v>1.425</v>
      </c>
      <c r="AI7" s="207">
        <v>1.10593713620489</v>
      </c>
      <c r="AJ7" s="197">
        <v>0</v>
      </c>
      <c r="AK7" s="197">
        <v>0</v>
      </c>
      <c r="AL7" s="197">
        <v>0</v>
      </c>
      <c r="AM7" s="12"/>
      <c r="AN7" s="12"/>
      <c r="AO7" s="204">
        <v>6145</v>
      </c>
      <c r="AP7" s="205">
        <v>0</v>
      </c>
      <c r="AQ7" t="str">
        <f>_xlfn.IFNA(VLOOKUP(E7,'Order Lookup'!A:C,3,FALSE),"Other")</f>
        <v>ORDER</v>
      </c>
    </row>
    <row r="8" spans="1:43" ht="42" x14ac:dyDescent="0.35">
      <c r="A8" s="202" t="s">
        <v>485</v>
      </c>
      <c r="B8" s="202" t="s">
        <v>2322</v>
      </c>
      <c r="C8" s="202" t="s">
        <v>546</v>
      </c>
      <c r="D8" s="202" t="s">
        <v>558</v>
      </c>
      <c r="E8" s="202" t="s">
        <v>547</v>
      </c>
      <c r="F8" s="202" t="s">
        <v>114</v>
      </c>
      <c r="G8" s="202" t="s">
        <v>227</v>
      </c>
      <c r="H8" s="202" t="s">
        <v>488</v>
      </c>
      <c r="I8" s="203" t="s">
        <v>128</v>
      </c>
      <c r="J8" s="8"/>
      <c r="K8" s="8"/>
      <c r="L8" s="8"/>
      <c r="M8" s="8"/>
      <c r="N8" s="202" t="s">
        <v>483</v>
      </c>
      <c r="O8" s="8"/>
      <c r="P8" s="8"/>
      <c r="Q8" s="8"/>
      <c r="R8" s="202" t="s">
        <v>483</v>
      </c>
      <c r="S8" s="8"/>
      <c r="T8" s="203" t="s">
        <v>510</v>
      </c>
      <c r="U8" s="202" t="s">
        <v>2323</v>
      </c>
      <c r="V8" s="202" t="s">
        <v>2323</v>
      </c>
      <c r="W8" s="206" t="s">
        <v>489</v>
      </c>
      <c r="X8" s="8"/>
      <c r="Y8" s="8"/>
      <c r="Z8" s="8"/>
      <c r="AA8" s="202" t="s">
        <v>483</v>
      </c>
      <c r="AB8" s="203" t="s">
        <v>490</v>
      </c>
      <c r="AC8" s="202" t="s">
        <v>2324</v>
      </c>
      <c r="AD8" s="202" t="s">
        <v>2322</v>
      </c>
      <c r="AE8" s="202" t="s">
        <v>484</v>
      </c>
      <c r="AF8" s="204">
        <v>36811</v>
      </c>
      <c r="AG8" s="197">
        <v>26.453499999999998</v>
      </c>
      <c r="AH8" s="197">
        <v>29.922106410000001</v>
      </c>
      <c r="AI8" s="207">
        <v>1.13112088797324</v>
      </c>
      <c r="AJ8" s="197">
        <v>29.922105729999998</v>
      </c>
      <c r="AK8" s="197">
        <v>0</v>
      </c>
      <c r="AL8" s="197">
        <v>0</v>
      </c>
      <c r="AM8" s="12"/>
      <c r="AN8" s="12"/>
      <c r="AO8" s="204">
        <v>32916</v>
      </c>
      <c r="AP8" s="205">
        <v>-11839.87</v>
      </c>
      <c r="AQ8" t="str">
        <f>_xlfn.IFNA(VLOOKUP(E8,'Order Lookup'!A:C,3,FALSE),"Other")</f>
        <v>ORDER</v>
      </c>
    </row>
    <row r="9" spans="1:43" ht="42" x14ac:dyDescent="0.35">
      <c r="A9" s="202" t="s">
        <v>485</v>
      </c>
      <c r="B9" s="202" t="s">
        <v>2325</v>
      </c>
      <c r="C9" s="202" t="s">
        <v>546</v>
      </c>
      <c r="D9" s="202" t="s">
        <v>558</v>
      </c>
      <c r="E9" s="202" t="s">
        <v>547</v>
      </c>
      <c r="F9" s="202" t="s">
        <v>114</v>
      </c>
      <c r="G9" s="202" t="s">
        <v>227</v>
      </c>
      <c r="H9" s="202" t="s">
        <v>488</v>
      </c>
      <c r="I9" s="203" t="s">
        <v>128</v>
      </c>
      <c r="J9" s="8"/>
      <c r="K9" s="8"/>
      <c r="L9" s="8"/>
      <c r="M9" s="8"/>
      <c r="N9" s="202" t="s">
        <v>483</v>
      </c>
      <c r="O9" s="8"/>
      <c r="P9" s="8"/>
      <c r="Q9" s="8"/>
      <c r="R9" s="202" t="s">
        <v>483</v>
      </c>
      <c r="S9" s="8"/>
      <c r="T9" s="203" t="s">
        <v>510</v>
      </c>
      <c r="U9" s="202" t="s">
        <v>2323</v>
      </c>
      <c r="V9" s="202" t="s">
        <v>2323</v>
      </c>
      <c r="W9" s="206" t="s">
        <v>489</v>
      </c>
      <c r="X9" s="8"/>
      <c r="Y9" s="8"/>
      <c r="Z9" s="8"/>
      <c r="AA9" s="202" t="s">
        <v>483</v>
      </c>
      <c r="AB9" s="203" t="s">
        <v>490</v>
      </c>
      <c r="AC9" s="202" t="s">
        <v>2324</v>
      </c>
      <c r="AD9" s="202" t="s">
        <v>2325</v>
      </c>
      <c r="AE9" s="202" t="s">
        <v>484</v>
      </c>
      <c r="AF9" s="204">
        <v>36811</v>
      </c>
      <c r="AG9" s="197">
        <v>26.453499999999998</v>
      </c>
      <c r="AH9" s="197">
        <v>13.052018155000001</v>
      </c>
      <c r="AI9" s="208">
        <v>0.49339475513637099</v>
      </c>
      <c r="AJ9" s="197">
        <v>13.05201945</v>
      </c>
      <c r="AK9" s="197">
        <v>0</v>
      </c>
      <c r="AL9" s="197">
        <v>0</v>
      </c>
      <c r="AM9" s="12"/>
      <c r="AN9" s="12"/>
      <c r="AO9" s="204">
        <v>32916</v>
      </c>
      <c r="AP9" s="205">
        <v>15745.68</v>
      </c>
      <c r="AQ9" t="str">
        <f>_xlfn.IFNA(VLOOKUP(E9,'Order Lookup'!A:C,3,FALSE),"Other")</f>
        <v>ORDER</v>
      </c>
    </row>
    <row r="10" spans="1:43" ht="42" x14ac:dyDescent="0.35">
      <c r="A10" s="202" t="s">
        <v>485</v>
      </c>
      <c r="B10" s="202" t="s">
        <v>2326</v>
      </c>
      <c r="C10" s="202" t="s">
        <v>546</v>
      </c>
      <c r="D10" s="202" t="s">
        <v>558</v>
      </c>
      <c r="E10" s="202" t="s">
        <v>547</v>
      </c>
      <c r="F10" s="202" t="s">
        <v>114</v>
      </c>
      <c r="G10" s="202" t="s">
        <v>227</v>
      </c>
      <c r="H10" s="202" t="s">
        <v>488</v>
      </c>
      <c r="I10" s="203" t="s">
        <v>128</v>
      </c>
      <c r="J10" s="8"/>
      <c r="K10" s="8"/>
      <c r="L10" s="8"/>
      <c r="M10" s="8"/>
      <c r="N10" s="202" t="s">
        <v>483</v>
      </c>
      <c r="O10" s="8"/>
      <c r="P10" s="8"/>
      <c r="Q10" s="8"/>
      <c r="R10" s="202" t="s">
        <v>483</v>
      </c>
      <c r="S10" s="8"/>
      <c r="T10" s="203" t="s">
        <v>510</v>
      </c>
      <c r="U10" s="202" t="s">
        <v>2327</v>
      </c>
      <c r="V10" s="202" t="s">
        <v>2327</v>
      </c>
      <c r="W10" s="206" t="s">
        <v>489</v>
      </c>
      <c r="X10" s="8"/>
      <c r="Y10" s="8"/>
      <c r="Z10" s="8"/>
      <c r="AA10" s="202" t="s">
        <v>483</v>
      </c>
      <c r="AB10" s="203" t="s">
        <v>490</v>
      </c>
      <c r="AC10" s="202" t="s">
        <v>2323</v>
      </c>
      <c r="AD10" s="202" t="s">
        <v>2326</v>
      </c>
      <c r="AE10" s="202" t="s">
        <v>484</v>
      </c>
      <c r="AF10" s="204">
        <v>186525</v>
      </c>
      <c r="AG10" s="197">
        <v>39.950000000000003</v>
      </c>
      <c r="AH10" s="197">
        <v>20.63690789</v>
      </c>
      <c r="AI10" s="208">
        <v>0.51656840775970003</v>
      </c>
      <c r="AJ10" s="197">
        <v>0</v>
      </c>
      <c r="AK10" s="197">
        <v>0</v>
      </c>
      <c r="AL10" s="197">
        <v>0</v>
      </c>
      <c r="AM10" s="12"/>
      <c r="AN10" s="12"/>
      <c r="AO10" s="204">
        <v>166789</v>
      </c>
      <c r="AP10" s="205">
        <v>0</v>
      </c>
      <c r="AQ10" t="str">
        <f>_xlfn.IFNA(VLOOKUP(E10,'Order Lookup'!A:C,3,FALSE),"Other")</f>
        <v>ORDER</v>
      </c>
    </row>
    <row r="11" spans="1:43" ht="42" x14ac:dyDescent="0.35">
      <c r="A11" s="202" t="s">
        <v>485</v>
      </c>
      <c r="B11" s="202" t="s">
        <v>2328</v>
      </c>
      <c r="C11" s="202" t="s">
        <v>546</v>
      </c>
      <c r="D11" s="202" t="s">
        <v>558</v>
      </c>
      <c r="E11" s="202" t="s">
        <v>547</v>
      </c>
      <c r="F11" s="202" t="s">
        <v>114</v>
      </c>
      <c r="G11" s="202" t="s">
        <v>227</v>
      </c>
      <c r="H11" s="202" t="s">
        <v>488</v>
      </c>
      <c r="I11" s="203" t="s">
        <v>128</v>
      </c>
      <c r="J11" s="8"/>
      <c r="K11" s="8"/>
      <c r="L11" s="8"/>
      <c r="M11" s="8"/>
      <c r="N11" s="202" t="s">
        <v>483</v>
      </c>
      <c r="O11" s="8"/>
      <c r="P11" s="8"/>
      <c r="Q11" s="8"/>
      <c r="R11" s="202" t="s">
        <v>483</v>
      </c>
      <c r="S11" s="8"/>
      <c r="T11" s="203" t="s">
        <v>510</v>
      </c>
      <c r="U11" s="202" t="s">
        <v>1698</v>
      </c>
      <c r="V11" s="202" t="s">
        <v>1698</v>
      </c>
      <c r="W11" s="206" t="s">
        <v>489</v>
      </c>
      <c r="X11" s="8"/>
      <c r="Y11" s="8"/>
      <c r="Z11" s="8"/>
      <c r="AA11" s="202" t="s">
        <v>483</v>
      </c>
      <c r="AB11" s="203" t="s">
        <v>490</v>
      </c>
      <c r="AC11" s="202" t="s">
        <v>2329</v>
      </c>
      <c r="AD11" s="202" t="s">
        <v>2328</v>
      </c>
      <c r="AE11" s="202" t="s">
        <v>484</v>
      </c>
      <c r="AF11" s="204">
        <v>1353</v>
      </c>
      <c r="AG11" s="197">
        <v>6.7500000000000004E-2</v>
      </c>
      <c r="AH11" s="197">
        <v>0.19961999999999999</v>
      </c>
      <c r="AI11" s="207">
        <v>2.95733333333333</v>
      </c>
      <c r="AJ11" s="197">
        <v>0.19961999999999999</v>
      </c>
      <c r="AK11" s="197">
        <v>0</v>
      </c>
      <c r="AL11" s="197">
        <v>0</v>
      </c>
      <c r="AM11" s="12"/>
      <c r="AN11" s="12"/>
      <c r="AO11" s="204">
        <v>666</v>
      </c>
      <c r="AP11" s="205">
        <v>364.11</v>
      </c>
      <c r="AQ11" t="str">
        <f>_xlfn.IFNA(VLOOKUP(E11,'Order Lookup'!A:C,3,FALSE),"Other")</f>
        <v>ORDER</v>
      </c>
    </row>
    <row r="12" spans="1:43" ht="42" x14ac:dyDescent="0.35">
      <c r="A12" s="202" t="s">
        <v>485</v>
      </c>
      <c r="B12" s="202" t="s">
        <v>2330</v>
      </c>
      <c r="C12" s="202" t="s">
        <v>546</v>
      </c>
      <c r="D12" s="202" t="s">
        <v>558</v>
      </c>
      <c r="E12" s="202" t="s">
        <v>547</v>
      </c>
      <c r="F12" s="202" t="s">
        <v>114</v>
      </c>
      <c r="G12" s="202" t="s">
        <v>227</v>
      </c>
      <c r="H12" s="202" t="s">
        <v>488</v>
      </c>
      <c r="I12" s="203" t="s">
        <v>128</v>
      </c>
      <c r="J12" s="8"/>
      <c r="K12" s="8"/>
      <c r="L12" s="8"/>
      <c r="M12" s="8"/>
      <c r="N12" s="202" t="s">
        <v>483</v>
      </c>
      <c r="O12" s="8"/>
      <c r="P12" s="8"/>
      <c r="Q12" s="8"/>
      <c r="R12" s="202" t="s">
        <v>483</v>
      </c>
      <c r="S12" s="8"/>
      <c r="T12" s="203" t="s">
        <v>510</v>
      </c>
      <c r="U12" s="202" t="s">
        <v>2327</v>
      </c>
      <c r="V12" s="202" t="s">
        <v>2327</v>
      </c>
      <c r="W12" s="206" t="s">
        <v>489</v>
      </c>
      <c r="X12" s="8"/>
      <c r="Y12" s="8"/>
      <c r="Z12" s="8"/>
      <c r="AA12" s="202" t="s">
        <v>483</v>
      </c>
      <c r="AB12" s="203" t="s">
        <v>490</v>
      </c>
      <c r="AC12" s="202" t="s">
        <v>2323</v>
      </c>
      <c r="AD12" s="202" t="s">
        <v>2330</v>
      </c>
      <c r="AE12" s="202" t="s">
        <v>484</v>
      </c>
      <c r="AF12" s="204">
        <v>496</v>
      </c>
      <c r="AG12" s="197">
        <v>1.4500000000000001E-2</v>
      </c>
      <c r="AH12" s="197">
        <v>0.1634485</v>
      </c>
      <c r="AI12" s="207">
        <v>11.2723103448276</v>
      </c>
      <c r="AJ12" s="197">
        <v>0.1634485</v>
      </c>
      <c r="AK12" s="197">
        <v>0</v>
      </c>
      <c r="AL12" s="197">
        <v>0</v>
      </c>
      <c r="AM12" s="12"/>
      <c r="AN12" s="12"/>
      <c r="AO12" s="204">
        <v>290</v>
      </c>
      <c r="AP12" s="205">
        <v>-344.2</v>
      </c>
      <c r="AQ12" t="str">
        <f>_xlfn.IFNA(VLOOKUP(E12,'Order Lookup'!A:C,3,FALSE),"Other")</f>
        <v>ORDER</v>
      </c>
    </row>
    <row r="13" spans="1:43" ht="42" x14ac:dyDescent="0.35">
      <c r="A13" s="202" t="s">
        <v>485</v>
      </c>
      <c r="B13" s="202" t="s">
        <v>2331</v>
      </c>
      <c r="C13" s="202" t="s">
        <v>546</v>
      </c>
      <c r="D13" s="202" t="s">
        <v>558</v>
      </c>
      <c r="E13" s="202" t="s">
        <v>547</v>
      </c>
      <c r="F13" s="202" t="s">
        <v>114</v>
      </c>
      <c r="G13" s="202" t="s">
        <v>227</v>
      </c>
      <c r="H13" s="202" t="s">
        <v>488</v>
      </c>
      <c r="I13" s="203" t="s">
        <v>128</v>
      </c>
      <c r="J13" s="8"/>
      <c r="K13" s="8"/>
      <c r="L13" s="8"/>
      <c r="M13" s="8"/>
      <c r="N13" s="202" t="s">
        <v>483</v>
      </c>
      <c r="O13" s="8"/>
      <c r="P13" s="8"/>
      <c r="Q13" s="8"/>
      <c r="R13" s="202" t="s">
        <v>483</v>
      </c>
      <c r="S13" s="8"/>
      <c r="T13" s="203" t="s">
        <v>510</v>
      </c>
      <c r="U13" s="202" t="s">
        <v>1726</v>
      </c>
      <c r="V13" s="202" t="s">
        <v>1726</v>
      </c>
      <c r="W13" s="206" t="s">
        <v>489</v>
      </c>
      <c r="X13" s="8"/>
      <c r="Y13" s="8"/>
      <c r="Z13" s="8"/>
      <c r="AA13" s="202" t="s">
        <v>483</v>
      </c>
      <c r="AB13" s="203" t="s">
        <v>490</v>
      </c>
      <c r="AC13" s="202" t="s">
        <v>2332</v>
      </c>
      <c r="AD13" s="202" t="s">
        <v>2331</v>
      </c>
      <c r="AE13" s="202" t="s">
        <v>484</v>
      </c>
      <c r="AF13" s="204">
        <v>18394</v>
      </c>
      <c r="AG13" s="197">
        <v>3.887</v>
      </c>
      <c r="AH13" s="197">
        <v>3.8864190000000001</v>
      </c>
      <c r="AI13" s="197">
        <v>0.99985052739902203</v>
      </c>
      <c r="AJ13" s="197">
        <v>0</v>
      </c>
      <c r="AK13" s="197">
        <v>0</v>
      </c>
      <c r="AL13" s="197">
        <v>0</v>
      </c>
      <c r="AM13" s="12"/>
      <c r="AN13" s="12"/>
      <c r="AO13" s="204">
        <v>9061</v>
      </c>
      <c r="AP13" s="205">
        <v>0</v>
      </c>
      <c r="AQ13" t="str">
        <f>_xlfn.IFNA(VLOOKUP(E13,'Order Lookup'!A:C,3,FALSE),"Other")</f>
        <v>ORDER</v>
      </c>
    </row>
    <row r="14" spans="1:43" ht="42" x14ac:dyDescent="0.35">
      <c r="A14" s="202" t="s">
        <v>485</v>
      </c>
      <c r="B14" s="202" t="s">
        <v>2333</v>
      </c>
      <c r="C14" s="202" t="s">
        <v>562</v>
      </c>
      <c r="D14" s="202" t="s">
        <v>2334</v>
      </c>
      <c r="E14" s="202" t="s">
        <v>495</v>
      </c>
      <c r="F14" s="202" t="s">
        <v>281</v>
      </c>
      <c r="G14" s="202" t="s">
        <v>227</v>
      </c>
      <c r="H14" s="202" t="s">
        <v>488</v>
      </c>
      <c r="I14" s="203" t="s">
        <v>263</v>
      </c>
      <c r="J14" s="203" t="s">
        <v>591</v>
      </c>
      <c r="K14" s="203" t="s">
        <v>575</v>
      </c>
      <c r="L14" s="8"/>
      <c r="M14" s="8"/>
      <c r="N14" s="202" t="s">
        <v>483</v>
      </c>
      <c r="O14" s="8"/>
      <c r="P14" s="8"/>
      <c r="Q14" s="8"/>
      <c r="R14" s="202" t="s">
        <v>483</v>
      </c>
      <c r="S14" s="8"/>
      <c r="T14" s="8"/>
      <c r="U14" s="8"/>
      <c r="V14" s="8"/>
      <c r="W14" s="202" t="s">
        <v>483</v>
      </c>
      <c r="X14" s="8"/>
      <c r="Y14" s="8"/>
      <c r="Z14" s="8"/>
      <c r="AA14" s="202" t="s">
        <v>483</v>
      </c>
      <c r="AB14" s="8"/>
      <c r="AC14" s="202" t="s">
        <v>2335</v>
      </c>
      <c r="AD14" s="202" t="s">
        <v>2333</v>
      </c>
      <c r="AE14" s="202" t="s">
        <v>484</v>
      </c>
      <c r="AF14" s="204">
        <v>5479</v>
      </c>
      <c r="AG14" s="197">
        <v>0</v>
      </c>
      <c r="AH14" s="197">
        <v>0.13159999999999999</v>
      </c>
      <c r="AI14" s="12"/>
      <c r="AJ14" s="197">
        <v>0</v>
      </c>
      <c r="AK14" s="197">
        <v>0</v>
      </c>
      <c r="AL14" s="197">
        <v>0</v>
      </c>
      <c r="AM14" s="12"/>
      <c r="AN14" s="12"/>
      <c r="AO14" s="204">
        <v>1745</v>
      </c>
      <c r="AP14" s="205">
        <v>0</v>
      </c>
      <c r="AQ14" t="str">
        <f>_xlfn.IFNA(VLOOKUP(E14,'Order Lookup'!A:C,3,FALSE),"Other")</f>
        <v>ENPARTS</v>
      </c>
    </row>
    <row r="15" spans="1:43" ht="31.5" x14ac:dyDescent="0.35">
      <c r="A15" s="202" t="s">
        <v>485</v>
      </c>
      <c r="B15" s="202" t="s">
        <v>2336</v>
      </c>
      <c r="C15" s="202" t="s">
        <v>578</v>
      </c>
      <c r="D15" s="202" t="s">
        <v>1664</v>
      </c>
      <c r="E15" s="202" t="s">
        <v>507</v>
      </c>
      <c r="F15" s="202" t="s">
        <v>227</v>
      </c>
      <c r="G15" s="8"/>
      <c r="H15" s="202" t="s">
        <v>482</v>
      </c>
      <c r="I15" s="203" t="s">
        <v>255</v>
      </c>
      <c r="J15" s="8"/>
      <c r="K15" s="8"/>
      <c r="L15" s="8"/>
      <c r="M15" s="8"/>
      <c r="N15" s="202" t="s">
        <v>483</v>
      </c>
      <c r="O15" s="8"/>
      <c r="P15" s="8"/>
      <c r="Q15" s="8"/>
      <c r="R15" s="202" t="s">
        <v>483</v>
      </c>
      <c r="S15" s="8"/>
      <c r="T15" s="8"/>
      <c r="U15" s="8"/>
      <c r="V15" s="8"/>
      <c r="W15" s="202" t="s">
        <v>483</v>
      </c>
      <c r="X15" s="8"/>
      <c r="Y15" s="8"/>
      <c r="Z15" s="8"/>
      <c r="AA15" s="202" t="s">
        <v>483</v>
      </c>
      <c r="AB15" s="8"/>
      <c r="AC15" s="202" t="s">
        <v>2323</v>
      </c>
      <c r="AD15" s="202" t="s">
        <v>2336</v>
      </c>
      <c r="AE15" s="202" t="s">
        <v>484</v>
      </c>
      <c r="AF15" s="204">
        <v>41</v>
      </c>
      <c r="AG15" s="197">
        <v>0</v>
      </c>
      <c r="AH15" s="197">
        <v>9.5750000000000002E-3</v>
      </c>
      <c r="AI15" s="12"/>
      <c r="AJ15" s="197">
        <v>9.5750000000000002E-3</v>
      </c>
      <c r="AK15" s="197">
        <v>0</v>
      </c>
      <c r="AL15" s="197">
        <v>0</v>
      </c>
      <c r="AM15" s="12"/>
      <c r="AN15" s="12"/>
      <c r="AO15" s="204">
        <v>24.5</v>
      </c>
      <c r="AP15" s="205">
        <v>19.79</v>
      </c>
      <c r="AQ15" t="str">
        <f>_xlfn.IFNA(VLOOKUP(E15,'Order Lookup'!A:C,3,FALSE),"Other")</f>
        <v>Other</v>
      </c>
    </row>
    <row r="16" spans="1:43" ht="31.5" x14ac:dyDescent="0.35">
      <c r="A16" s="202" t="s">
        <v>485</v>
      </c>
      <c r="B16" s="202" t="s">
        <v>2337</v>
      </c>
      <c r="C16" s="202" t="s">
        <v>578</v>
      </c>
      <c r="D16" s="202" t="s">
        <v>1664</v>
      </c>
      <c r="E16" s="202" t="s">
        <v>507</v>
      </c>
      <c r="F16" s="202" t="s">
        <v>227</v>
      </c>
      <c r="G16" s="8"/>
      <c r="H16" s="202" t="s">
        <v>482</v>
      </c>
      <c r="I16" s="203" t="s">
        <v>255</v>
      </c>
      <c r="J16" s="8"/>
      <c r="K16" s="8"/>
      <c r="L16" s="8"/>
      <c r="M16" s="8"/>
      <c r="N16" s="202" t="s">
        <v>483</v>
      </c>
      <c r="O16" s="8"/>
      <c r="P16" s="8"/>
      <c r="Q16" s="8"/>
      <c r="R16" s="202" t="s">
        <v>483</v>
      </c>
      <c r="S16" s="8"/>
      <c r="T16" s="8"/>
      <c r="U16" s="8"/>
      <c r="V16" s="8"/>
      <c r="W16" s="202" t="s">
        <v>483</v>
      </c>
      <c r="X16" s="8"/>
      <c r="Y16" s="8"/>
      <c r="Z16" s="8"/>
      <c r="AA16" s="202" t="s">
        <v>483</v>
      </c>
      <c r="AB16" s="8"/>
      <c r="AC16" s="202" t="s">
        <v>2338</v>
      </c>
      <c r="AD16" s="202" t="s">
        <v>2337</v>
      </c>
      <c r="AE16" s="202" t="s">
        <v>484</v>
      </c>
      <c r="AF16" s="12"/>
      <c r="AG16" s="197">
        <v>0</v>
      </c>
      <c r="AH16" s="12"/>
      <c r="AI16" s="12"/>
      <c r="AJ16" s="12"/>
      <c r="AK16" s="12"/>
      <c r="AL16" s="12"/>
      <c r="AM16" s="12"/>
      <c r="AN16" s="12"/>
      <c r="AO16" s="12"/>
      <c r="AP16" s="15"/>
      <c r="AQ16" t="str">
        <f>_xlfn.IFNA(VLOOKUP(E16,'Order Lookup'!A:C,3,FALSE),"Other")</f>
        <v>Other</v>
      </c>
    </row>
    <row r="17" spans="1:43" ht="42" x14ac:dyDescent="0.35">
      <c r="A17" s="202" t="s">
        <v>485</v>
      </c>
      <c r="B17" s="202" t="s">
        <v>2339</v>
      </c>
      <c r="C17" s="202" t="s">
        <v>562</v>
      </c>
      <c r="D17" s="202" t="s">
        <v>2340</v>
      </c>
      <c r="E17" s="202" t="s">
        <v>486</v>
      </c>
      <c r="F17" s="202" t="s">
        <v>518</v>
      </c>
      <c r="G17" s="8"/>
      <c r="H17" s="202" t="s">
        <v>488</v>
      </c>
      <c r="I17" s="203" t="s">
        <v>193</v>
      </c>
      <c r="J17" s="8"/>
      <c r="K17" s="8"/>
      <c r="L17" s="8"/>
      <c r="M17" s="8"/>
      <c r="N17" s="202" t="s">
        <v>483</v>
      </c>
      <c r="O17" s="8"/>
      <c r="P17" s="8"/>
      <c r="Q17" s="8"/>
      <c r="R17" s="202" t="s">
        <v>483</v>
      </c>
      <c r="S17" s="8"/>
      <c r="T17" s="8"/>
      <c r="U17" s="8"/>
      <c r="V17" s="8"/>
      <c r="W17" s="202" t="s">
        <v>483</v>
      </c>
      <c r="X17" s="8"/>
      <c r="Y17" s="8"/>
      <c r="Z17" s="8"/>
      <c r="AA17" s="202" t="s">
        <v>483</v>
      </c>
      <c r="AB17" s="8"/>
      <c r="AC17" s="202" t="s">
        <v>2338</v>
      </c>
      <c r="AD17" s="202" t="s">
        <v>2339</v>
      </c>
      <c r="AE17" s="202" t="s">
        <v>484</v>
      </c>
      <c r="AF17" s="12"/>
      <c r="AG17" s="197">
        <v>0</v>
      </c>
      <c r="AH17" s="12"/>
      <c r="AI17" s="12"/>
      <c r="AJ17" s="12"/>
      <c r="AK17" s="12"/>
      <c r="AL17" s="12"/>
      <c r="AM17" s="12"/>
      <c r="AN17" s="12"/>
      <c r="AO17" s="12"/>
      <c r="AP17" s="15"/>
      <c r="AQ17" t="str">
        <f>_xlfn.IFNA(VLOOKUP(E17,'Order Lookup'!A:C,3,FALSE),"Other")</f>
        <v>Other</v>
      </c>
    </row>
    <row r="18" spans="1:43" ht="42" x14ac:dyDescent="0.35">
      <c r="A18" s="202" t="s">
        <v>485</v>
      </c>
      <c r="B18" s="202" t="s">
        <v>2341</v>
      </c>
      <c r="C18" s="202" t="s">
        <v>539</v>
      </c>
      <c r="D18" s="202" t="s">
        <v>2342</v>
      </c>
      <c r="E18" s="202" t="s">
        <v>486</v>
      </c>
      <c r="F18" s="202" t="s">
        <v>227</v>
      </c>
      <c r="G18" s="8"/>
      <c r="H18" s="202" t="s">
        <v>482</v>
      </c>
      <c r="I18" s="203" t="s">
        <v>259</v>
      </c>
      <c r="J18" s="8"/>
      <c r="K18" s="8"/>
      <c r="L18" s="8"/>
      <c r="M18" s="8"/>
      <c r="N18" s="202" t="s">
        <v>483</v>
      </c>
      <c r="O18" s="8"/>
      <c r="P18" s="8"/>
      <c r="Q18" s="8"/>
      <c r="R18" s="202" t="s">
        <v>483</v>
      </c>
      <c r="S18" s="8"/>
      <c r="T18" s="8"/>
      <c r="U18" s="8"/>
      <c r="V18" s="8"/>
      <c r="W18" s="202" t="s">
        <v>483</v>
      </c>
      <c r="X18" s="8"/>
      <c r="Y18" s="8"/>
      <c r="Z18" s="8"/>
      <c r="AA18" s="202" t="s">
        <v>483</v>
      </c>
      <c r="AB18" s="8"/>
      <c r="AC18" s="202" t="s">
        <v>2343</v>
      </c>
      <c r="AD18" s="202" t="s">
        <v>2341</v>
      </c>
      <c r="AE18" s="202" t="s">
        <v>484</v>
      </c>
      <c r="AF18" s="204">
        <v>0</v>
      </c>
      <c r="AG18" s="197">
        <v>0</v>
      </c>
      <c r="AH18" s="197">
        <v>0.18099999999999999</v>
      </c>
      <c r="AI18" s="12"/>
      <c r="AJ18" s="197">
        <v>0.18099999999999999</v>
      </c>
      <c r="AK18" s="197">
        <v>0</v>
      </c>
      <c r="AL18" s="197">
        <v>0</v>
      </c>
      <c r="AM18" s="12"/>
      <c r="AN18" s="12"/>
      <c r="AO18" s="204">
        <v>0</v>
      </c>
      <c r="AP18" s="205">
        <v>-753.39</v>
      </c>
      <c r="AQ18" t="str">
        <f>_xlfn.IFNA(VLOOKUP(E18,'Order Lookup'!A:C,3,FALSE),"Other")</f>
        <v>Other</v>
      </c>
    </row>
    <row r="19" spans="1:43" ht="42" x14ac:dyDescent="0.35">
      <c r="A19" s="202" t="s">
        <v>485</v>
      </c>
      <c r="B19" s="202" t="s">
        <v>2344</v>
      </c>
      <c r="C19" s="202" t="s">
        <v>637</v>
      </c>
      <c r="D19" s="202" t="s">
        <v>1667</v>
      </c>
      <c r="E19" s="202" t="s">
        <v>495</v>
      </c>
      <c r="F19" s="202" t="s">
        <v>227</v>
      </c>
      <c r="G19" s="202" t="s">
        <v>227</v>
      </c>
      <c r="H19" s="202" t="s">
        <v>482</v>
      </c>
      <c r="I19" s="203" t="s">
        <v>257</v>
      </c>
      <c r="J19" s="203" t="s">
        <v>624</v>
      </c>
      <c r="K19" s="203" t="s">
        <v>581</v>
      </c>
      <c r="L19" s="8"/>
      <c r="M19" s="8"/>
      <c r="N19" s="202" t="s">
        <v>483</v>
      </c>
      <c r="O19" s="8"/>
      <c r="P19" s="8"/>
      <c r="Q19" s="8"/>
      <c r="R19" s="202" t="s">
        <v>483</v>
      </c>
      <c r="S19" s="203" t="s">
        <v>2345</v>
      </c>
      <c r="T19" s="203" t="s">
        <v>2345</v>
      </c>
      <c r="U19" s="202" t="s">
        <v>1726</v>
      </c>
      <c r="V19" s="202" t="s">
        <v>1726</v>
      </c>
      <c r="W19" s="206" t="s">
        <v>489</v>
      </c>
      <c r="X19" s="8"/>
      <c r="Y19" s="8"/>
      <c r="Z19" s="8"/>
      <c r="AA19" s="202" t="s">
        <v>483</v>
      </c>
      <c r="AB19" s="203" t="s">
        <v>490</v>
      </c>
      <c r="AC19" s="202" t="s">
        <v>1726</v>
      </c>
      <c r="AD19" s="202" t="s">
        <v>2344</v>
      </c>
      <c r="AE19" s="202" t="s">
        <v>484</v>
      </c>
      <c r="AF19" s="204">
        <v>6405</v>
      </c>
      <c r="AG19" s="197">
        <v>0.84350000000000003</v>
      </c>
      <c r="AH19" s="197">
        <v>0.77649056999999999</v>
      </c>
      <c r="AI19" s="208">
        <v>0.92055787788974497</v>
      </c>
      <c r="AJ19" s="197">
        <v>0.77649000000000001</v>
      </c>
      <c r="AK19" s="197">
        <v>20</v>
      </c>
      <c r="AL19" s="197">
        <v>43.25</v>
      </c>
      <c r="AM19" s="209">
        <v>2.1625000000000001</v>
      </c>
      <c r="AN19" s="197">
        <v>55.699324204284899</v>
      </c>
      <c r="AO19" s="204">
        <v>3634</v>
      </c>
      <c r="AP19" s="205">
        <v>114.09</v>
      </c>
      <c r="AQ19" t="str">
        <f>_xlfn.IFNA(VLOOKUP(E19,'Order Lookup'!A:C,3,FALSE),"Other")</f>
        <v>ENPARTS</v>
      </c>
    </row>
    <row r="20" spans="1:43" ht="31.5" x14ac:dyDescent="0.35">
      <c r="A20" s="202" t="s">
        <v>485</v>
      </c>
      <c r="B20" s="202" t="s">
        <v>2346</v>
      </c>
      <c r="C20" s="202" t="s">
        <v>519</v>
      </c>
      <c r="D20" s="202" t="s">
        <v>571</v>
      </c>
      <c r="E20" s="202" t="s">
        <v>529</v>
      </c>
      <c r="F20" s="202" t="s">
        <v>4</v>
      </c>
      <c r="G20" s="202" t="s">
        <v>227</v>
      </c>
      <c r="H20" s="202" t="s">
        <v>482</v>
      </c>
      <c r="I20" s="203" t="s">
        <v>259</v>
      </c>
      <c r="J20" s="203" t="s">
        <v>492</v>
      </c>
      <c r="K20" s="203" t="s">
        <v>514</v>
      </c>
      <c r="L20" s="8"/>
      <c r="M20" s="8"/>
      <c r="N20" s="202" t="s">
        <v>483</v>
      </c>
      <c r="O20" s="8"/>
      <c r="P20" s="8"/>
      <c r="Q20" s="8"/>
      <c r="R20" s="202" t="s">
        <v>483</v>
      </c>
      <c r="S20" s="203" t="s">
        <v>708</v>
      </c>
      <c r="T20" s="203" t="s">
        <v>572</v>
      </c>
      <c r="U20" s="202" t="s">
        <v>1698</v>
      </c>
      <c r="V20" s="202" t="s">
        <v>1698</v>
      </c>
      <c r="W20" s="206" t="s">
        <v>489</v>
      </c>
      <c r="X20" s="8"/>
      <c r="Y20" s="8"/>
      <c r="Z20" s="8"/>
      <c r="AA20" s="202" t="s">
        <v>483</v>
      </c>
      <c r="AB20" s="203" t="s">
        <v>490</v>
      </c>
      <c r="AC20" s="202" t="s">
        <v>1728</v>
      </c>
      <c r="AD20" s="202" t="s">
        <v>2346</v>
      </c>
      <c r="AE20" s="202" t="s">
        <v>484</v>
      </c>
      <c r="AF20" s="204">
        <v>0</v>
      </c>
      <c r="AG20" s="197">
        <v>0</v>
      </c>
      <c r="AH20" s="197">
        <v>6.3805879999999995E-2</v>
      </c>
      <c r="AI20" s="12"/>
      <c r="AJ20" s="197">
        <v>6.3806000000000002E-2</v>
      </c>
      <c r="AK20" s="197">
        <v>0</v>
      </c>
      <c r="AL20" s="197">
        <v>0</v>
      </c>
      <c r="AM20" s="12"/>
      <c r="AN20" s="12"/>
      <c r="AO20" s="204">
        <v>0</v>
      </c>
      <c r="AP20" s="205">
        <v>-280.23</v>
      </c>
      <c r="AQ20" t="str">
        <f>_xlfn.IFNA(VLOOKUP(E20,'Order Lookup'!A:C,3,FALSE),"Other")</f>
        <v>Other</v>
      </c>
    </row>
    <row r="21" spans="1:43" ht="31.5" x14ac:dyDescent="0.35">
      <c r="A21" s="202" t="s">
        <v>485</v>
      </c>
      <c r="B21" s="202" t="s">
        <v>2347</v>
      </c>
      <c r="C21" s="202" t="s">
        <v>2348</v>
      </c>
      <c r="D21" s="202" t="s">
        <v>2349</v>
      </c>
      <c r="E21" s="202" t="s">
        <v>495</v>
      </c>
      <c r="F21" s="202" t="s">
        <v>281</v>
      </c>
      <c r="G21" s="202" t="s">
        <v>227</v>
      </c>
      <c r="H21" s="202" t="s">
        <v>482</v>
      </c>
      <c r="I21" s="203" t="s">
        <v>263</v>
      </c>
      <c r="J21" s="203" t="s">
        <v>591</v>
      </c>
      <c r="K21" s="203" t="s">
        <v>1764</v>
      </c>
      <c r="L21" s="8"/>
      <c r="M21" s="8"/>
      <c r="N21" s="202" t="s">
        <v>483</v>
      </c>
      <c r="O21" s="8"/>
      <c r="P21" s="8"/>
      <c r="Q21" s="8"/>
      <c r="R21" s="202" t="s">
        <v>483</v>
      </c>
      <c r="S21" s="8"/>
      <c r="T21" s="8"/>
      <c r="U21" s="8"/>
      <c r="V21" s="8"/>
      <c r="W21" s="202" t="s">
        <v>483</v>
      </c>
      <c r="X21" s="8"/>
      <c r="Y21" s="8"/>
      <c r="Z21" s="8"/>
      <c r="AA21" s="202" t="s">
        <v>483</v>
      </c>
      <c r="AB21" s="8"/>
      <c r="AC21" s="202" t="s">
        <v>2350</v>
      </c>
      <c r="AD21" s="202" t="s">
        <v>2347</v>
      </c>
      <c r="AE21" s="202" t="s">
        <v>484</v>
      </c>
      <c r="AF21" s="204">
        <v>93</v>
      </c>
      <c r="AG21" s="197">
        <v>0</v>
      </c>
      <c r="AH21" s="197">
        <v>0</v>
      </c>
      <c r="AI21" s="12"/>
      <c r="AJ21" s="197">
        <v>0</v>
      </c>
      <c r="AK21" s="197">
        <v>0</v>
      </c>
      <c r="AL21" s="197">
        <v>0</v>
      </c>
      <c r="AM21" s="12"/>
      <c r="AN21" s="12"/>
      <c r="AO21" s="204">
        <v>84</v>
      </c>
      <c r="AP21" s="205">
        <v>33.89</v>
      </c>
      <c r="AQ21" t="str">
        <f>_xlfn.IFNA(VLOOKUP(E21,'Order Lookup'!A:C,3,FALSE),"Other")</f>
        <v>ENPARTS</v>
      </c>
    </row>
    <row r="22" spans="1:43" ht="42" x14ac:dyDescent="0.35">
      <c r="A22" s="202" t="s">
        <v>485</v>
      </c>
      <c r="B22" s="202" t="s">
        <v>2351</v>
      </c>
      <c r="C22" s="202" t="s">
        <v>578</v>
      </c>
      <c r="D22" s="202" t="s">
        <v>579</v>
      </c>
      <c r="E22" s="202" t="s">
        <v>507</v>
      </c>
      <c r="F22" s="202" t="s">
        <v>227</v>
      </c>
      <c r="G22" s="8"/>
      <c r="H22" s="202" t="s">
        <v>482</v>
      </c>
      <c r="I22" s="203" t="s">
        <v>255</v>
      </c>
      <c r="J22" s="8"/>
      <c r="K22" s="8"/>
      <c r="L22" s="8"/>
      <c r="M22" s="8"/>
      <c r="N22" s="202" t="s">
        <v>483</v>
      </c>
      <c r="O22" s="8"/>
      <c r="P22" s="8"/>
      <c r="Q22" s="8"/>
      <c r="R22" s="202" t="s">
        <v>483</v>
      </c>
      <c r="S22" s="8"/>
      <c r="T22" s="8"/>
      <c r="U22" s="8"/>
      <c r="V22" s="8"/>
      <c r="W22" s="202" t="s">
        <v>483</v>
      </c>
      <c r="X22" s="8"/>
      <c r="Y22" s="8"/>
      <c r="Z22" s="8"/>
      <c r="AA22" s="202" t="s">
        <v>483</v>
      </c>
      <c r="AB22" s="8"/>
      <c r="AC22" s="202" t="s">
        <v>1698</v>
      </c>
      <c r="AD22" s="202" t="s">
        <v>2351</v>
      </c>
      <c r="AE22" s="202" t="s">
        <v>484</v>
      </c>
      <c r="AF22" s="204">
        <v>153.4</v>
      </c>
      <c r="AG22" s="197">
        <v>0</v>
      </c>
      <c r="AH22" s="197">
        <v>0.02</v>
      </c>
      <c r="AI22" s="12"/>
      <c r="AJ22" s="197">
        <v>0.02</v>
      </c>
      <c r="AK22" s="197">
        <v>0</v>
      </c>
      <c r="AL22" s="197">
        <v>0</v>
      </c>
      <c r="AM22" s="12"/>
      <c r="AN22" s="12"/>
      <c r="AO22" s="204">
        <v>91.99</v>
      </c>
      <c r="AP22" s="205">
        <v>64.31</v>
      </c>
      <c r="AQ22" t="str">
        <f>_xlfn.IFNA(VLOOKUP(E22,'Order Lookup'!A:C,3,FALSE),"Other")</f>
        <v>Other</v>
      </c>
    </row>
    <row r="23" spans="1:43" ht="42" x14ac:dyDescent="0.35">
      <c r="A23" s="202" t="s">
        <v>485</v>
      </c>
      <c r="B23" s="202" t="s">
        <v>2352</v>
      </c>
      <c r="C23" s="202" t="s">
        <v>578</v>
      </c>
      <c r="D23" s="202" t="s">
        <v>579</v>
      </c>
      <c r="E23" s="202" t="s">
        <v>529</v>
      </c>
      <c r="F23" s="202" t="s">
        <v>204</v>
      </c>
      <c r="G23" s="202" t="s">
        <v>227</v>
      </c>
      <c r="H23" s="202" t="s">
        <v>482</v>
      </c>
      <c r="I23" s="203" t="s">
        <v>255</v>
      </c>
      <c r="J23" s="203" t="s">
        <v>528</v>
      </c>
      <c r="K23" s="203" t="s">
        <v>581</v>
      </c>
      <c r="L23" s="8"/>
      <c r="M23" s="8"/>
      <c r="N23" s="202" t="s">
        <v>483</v>
      </c>
      <c r="O23" s="8"/>
      <c r="P23" s="8"/>
      <c r="Q23" s="8"/>
      <c r="R23" s="202" t="s">
        <v>483</v>
      </c>
      <c r="S23" s="203" t="s">
        <v>1586</v>
      </c>
      <c r="T23" s="203" t="s">
        <v>498</v>
      </c>
      <c r="U23" s="202" t="s">
        <v>1996</v>
      </c>
      <c r="V23" s="202" t="s">
        <v>1996</v>
      </c>
      <c r="W23" s="206" t="s">
        <v>489</v>
      </c>
      <c r="X23" s="8"/>
      <c r="Y23" s="8"/>
      <c r="Z23" s="8"/>
      <c r="AA23" s="202" t="s">
        <v>483</v>
      </c>
      <c r="AB23" s="203" t="s">
        <v>490</v>
      </c>
      <c r="AC23" s="202" t="s">
        <v>1996</v>
      </c>
      <c r="AD23" s="202" t="s">
        <v>2352</v>
      </c>
      <c r="AE23" s="202" t="s">
        <v>484</v>
      </c>
      <c r="AF23" s="204">
        <v>0</v>
      </c>
      <c r="AG23" s="197">
        <v>0</v>
      </c>
      <c r="AH23" s="197">
        <v>8.287332E-2</v>
      </c>
      <c r="AI23" s="12"/>
      <c r="AJ23" s="197">
        <v>8.2873520000000006E-2</v>
      </c>
      <c r="AK23" s="197">
        <v>0</v>
      </c>
      <c r="AL23" s="197">
        <v>0</v>
      </c>
      <c r="AM23" s="12"/>
      <c r="AN23" s="12"/>
      <c r="AO23" s="204">
        <v>0</v>
      </c>
      <c r="AP23" s="205">
        <v>-240.05</v>
      </c>
      <c r="AQ23" t="str">
        <f>_xlfn.IFNA(VLOOKUP(E23,'Order Lookup'!A:C,3,FALSE),"Other")</f>
        <v>Other</v>
      </c>
    </row>
    <row r="24" spans="1:43" ht="42" x14ac:dyDescent="0.35">
      <c r="A24" s="202" t="s">
        <v>485</v>
      </c>
      <c r="B24" s="202" t="s">
        <v>2353</v>
      </c>
      <c r="C24" s="202" t="s">
        <v>578</v>
      </c>
      <c r="D24" s="202" t="s">
        <v>579</v>
      </c>
      <c r="E24" s="202" t="s">
        <v>507</v>
      </c>
      <c r="F24" s="202" t="s">
        <v>227</v>
      </c>
      <c r="G24" s="8"/>
      <c r="H24" s="202" t="s">
        <v>482</v>
      </c>
      <c r="I24" s="203" t="s">
        <v>255</v>
      </c>
      <c r="J24" s="8"/>
      <c r="K24" s="8"/>
      <c r="L24" s="8"/>
      <c r="M24" s="8"/>
      <c r="N24" s="202" t="s">
        <v>483</v>
      </c>
      <c r="O24" s="8"/>
      <c r="P24" s="8"/>
      <c r="Q24" s="8"/>
      <c r="R24" s="202" t="s">
        <v>483</v>
      </c>
      <c r="S24" s="8"/>
      <c r="T24" s="8"/>
      <c r="U24" s="8"/>
      <c r="V24" s="8"/>
      <c r="W24" s="202" t="s">
        <v>483</v>
      </c>
      <c r="X24" s="8"/>
      <c r="Y24" s="8"/>
      <c r="Z24" s="8"/>
      <c r="AA24" s="202" t="s">
        <v>483</v>
      </c>
      <c r="AB24" s="8"/>
      <c r="AC24" s="202" t="s">
        <v>2323</v>
      </c>
      <c r="AD24" s="202" t="s">
        <v>2353</v>
      </c>
      <c r="AE24" s="202" t="s">
        <v>484</v>
      </c>
      <c r="AF24" s="204">
        <v>599</v>
      </c>
      <c r="AG24" s="197">
        <v>0</v>
      </c>
      <c r="AH24" s="197">
        <v>4.7968499999999997E-2</v>
      </c>
      <c r="AI24" s="12"/>
      <c r="AJ24" s="197">
        <v>4.7968499999999997E-2</v>
      </c>
      <c r="AK24" s="197">
        <v>0</v>
      </c>
      <c r="AL24" s="197">
        <v>0</v>
      </c>
      <c r="AM24" s="12"/>
      <c r="AN24" s="12"/>
      <c r="AO24" s="204">
        <v>324.94</v>
      </c>
      <c r="AP24" s="205">
        <v>265.24</v>
      </c>
      <c r="AQ24" t="str">
        <f>_xlfn.IFNA(VLOOKUP(E24,'Order Lookup'!A:C,3,FALSE),"Other")</f>
        <v>Other</v>
      </c>
    </row>
    <row r="25" spans="1:43" ht="42" x14ac:dyDescent="0.35">
      <c r="A25" s="202" t="s">
        <v>485</v>
      </c>
      <c r="B25" s="202" t="s">
        <v>2354</v>
      </c>
      <c r="C25" s="202" t="s">
        <v>578</v>
      </c>
      <c r="D25" s="202" t="s">
        <v>579</v>
      </c>
      <c r="E25" s="202" t="s">
        <v>507</v>
      </c>
      <c r="F25" s="202" t="s">
        <v>227</v>
      </c>
      <c r="G25" s="8"/>
      <c r="H25" s="202" t="s">
        <v>482</v>
      </c>
      <c r="I25" s="203" t="s">
        <v>255</v>
      </c>
      <c r="J25" s="8"/>
      <c r="K25" s="8"/>
      <c r="L25" s="8"/>
      <c r="M25" s="8"/>
      <c r="N25" s="202" t="s">
        <v>483</v>
      </c>
      <c r="O25" s="8"/>
      <c r="P25" s="8"/>
      <c r="Q25" s="8"/>
      <c r="R25" s="202" t="s">
        <v>483</v>
      </c>
      <c r="S25" s="8"/>
      <c r="T25" s="8"/>
      <c r="U25" s="8"/>
      <c r="V25" s="8"/>
      <c r="W25" s="202" t="s">
        <v>483</v>
      </c>
      <c r="X25" s="8"/>
      <c r="Y25" s="8"/>
      <c r="Z25" s="8"/>
      <c r="AA25" s="202" t="s">
        <v>483</v>
      </c>
      <c r="AB25" s="8"/>
      <c r="AC25" s="202" t="s">
        <v>2350</v>
      </c>
      <c r="AD25" s="202" t="s">
        <v>2354</v>
      </c>
      <c r="AE25" s="202" t="s">
        <v>484</v>
      </c>
      <c r="AF25" s="204">
        <v>988.06</v>
      </c>
      <c r="AG25" s="197">
        <v>0</v>
      </c>
      <c r="AH25" s="197">
        <v>0.19874977999999999</v>
      </c>
      <c r="AI25" s="12"/>
      <c r="AJ25" s="197">
        <v>0.19874998999999999</v>
      </c>
      <c r="AK25" s="197">
        <v>0</v>
      </c>
      <c r="AL25" s="197">
        <v>0</v>
      </c>
      <c r="AM25" s="12"/>
      <c r="AN25" s="12"/>
      <c r="AO25" s="204">
        <v>698.45</v>
      </c>
      <c r="AP25" s="205">
        <v>538.24</v>
      </c>
      <c r="AQ25" t="str">
        <f>_xlfn.IFNA(VLOOKUP(E25,'Order Lookup'!A:C,3,FALSE),"Other")</f>
        <v>Other</v>
      </c>
    </row>
    <row r="26" spans="1:43" ht="31.5" x14ac:dyDescent="0.35">
      <c r="A26" s="202" t="s">
        <v>485</v>
      </c>
      <c r="B26" s="202" t="s">
        <v>2355</v>
      </c>
      <c r="C26" s="202" t="s">
        <v>1496</v>
      </c>
      <c r="D26" s="202" t="s">
        <v>1670</v>
      </c>
      <c r="E26" s="202" t="s">
        <v>486</v>
      </c>
      <c r="F26" s="202" t="s">
        <v>227</v>
      </c>
      <c r="G26" s="8"/>
      <c r="H26" s="202" t="s">
        <v>482</v>
      </c>
      <c r="I26" s="203" t="s">
        <v>263</v>
      </c>
      <c r="J26" s="8"/>
      <c r="K26" s="8"/>
      <c r="L26" s="8"/>
      <c r="M26" s="8"/>
      <c r="N26" s="202" t="s">
        <v>483</v>
      </c>
      <c r="O26" s="8"/>
      <c r="P26" s="8"/>
      <c r="Q26" s="8"/>
      <c r="R26" s="202" t="s">
        <v>483</v>
      </c>
      <c r="S26" s="8"/>
      <c r="T26" s="8"/>
      <c r="U26" s="8"/>
      <c r="V26" s="8"/>
      <c r="W26" s="202" t="s">
        <v>483</v>
      </c>
      <c r="X26" s="8"/>
      <c r="Y26" s="8"/>
      <c r="Z26" s="8"/>
      <c r="AA26" s="202" t="s">
        <v>483</v>
      </c>
      <c r="AB26" s="8"/>
      <c r="AC26" s="202" t="s">
        <v>2327</v>
      </c>
      <c r="AD26" s="202" t="s">
        <v>2355</v>
      </c>
      <c r="AE26" s="202" t="s">
        <v>484</v>
      </c>
      <c r="AF26" s="204">
        <v>0</v>
      </c>
      <c r="AG26" s="197">
        <v>0</v>
      </c>
      <c r="AH26" s="197">
        <v>3.2950000000000002E-3</v>
      </c>
      <c r="AI26" s="12"/>
      <c r="AJ26" s="197">
        <v>3.2950000000000002E-3</v>
      </c>
      <c r="AK26" s="197">
        <v>0</v>
      </c>
      <c r="AL26" s="197">
        <v>0</v>
      </c>
      <c r="AM26" s="12"/>
      <c r="AN26" s="12"/>
      <c r="AO26" s="204">
        <v>0</v>
      </c>
      <c r="AP26" s="205">
        <v>-360.45</v>
      </c>
      <c r="AQ26" t="str">
        <f>_xlfn.IFNA(VLOOKUP(E26,'Order Lookup'!A:C,3,FALSE),"Other")</f>
        <v>Other</v>
      </c>
    </row>
    <row r="27" spans="1:43" ht="31.5" x14ac:dyDescent="0.35">
      <c r="A27" s="202" t="s">
        <v>485</v>
      </c>
      <c r="B27" s="202" t="s">
        <v>2356</v>
      </c>
      <c r="C27" s="202" t="s">
        <v>526</v>
      </c>
      <c r="D27" s="202" t="s">
        <v>1296</v>
      </c>
      <c r="E27" s="202" t="s">
        <v>486</v>
      </c>
      <c r="F27" s="202" t="s">
        <v>227</v>
      </c>
      <c r="G27" s="8"/>
      <c r="H27" s="202" t="s">
        <v>482</v>
      </c>
      <c r="I27" s="203" t="s">
        <v>257</v>
      </c>
      <c r="J27" s="8"/>
      <c r="K27" s="8"/>
      <c r="L27" s="8"/>
      <c r="M27" s="8"/>
      <c r="N27" s="202" t="s">
        <v>483</v>
      </c>
      <c r="O27" s="8"/>
      <c r="P27" s="8"/>
      <c r="Q27" s="8"/>
      <c r="R27" s="202" t="s">
        <v>483</v>
      </c>
      <c r="S27" s="8"/>
      <c r="T27" s="8"/>
      <c r="U27" s="8"/>
      <c r="V27" s="8"/>
      <c r="W27" s="202" t="s">
        <v>483</v>
      </c>
      <c r="X27" s="8"/>
      <c r="Y27" s="8"/>
      <c r="Z27" s="8"/>
      <c r="AA27" s="202" t="s">
        <v>483</v>
      </c>
      <c r="AB27" s="8"/>
      <c r="AC27" s="202" t="s">
        <v>2327</v>
      </c>
      <c r="AD27" s="202" t="s">
        <v>2356</v>
      </c>
      <c r="AE27" s="202" t="s">
        <v>484</v>
      </c>
      <c r="AF27" s="12"/>
      <c r="AG27" s="197">
        <v>0</v>
      </c>
      <c r="AH27" s="12"/>
      <c r="AI27" s="12"/>
      <c r="AJ27" s="12"/>
      <c r="AK27" s="12"/>
      <c r="AL27" s="12"/>
      <c r="AM27" s="12"/>
      <c r="AN27" s="12"/>
      <c r="AO27" s="12"/>
      <c r="AP27" s="15"/>
      <c r="AQ27" t="str">
        <f>_xlfn.IFNA(VLOOKUP(E27,'Order Lookup'!A:C,3,FALSE),"Other")</f>
        <v>Other</v>
      </c>
    </row>
    <row r="28" spans="1:43" ht="31.5" x14ac:dyDescent="0.35">
      <c r="A28" s="202" t="s">
        <v>485</v>
      </c>
      <c r="B28" s="202" t="s">
        <v>2357</v>
      </c>
      <c r="C28" s="202" t="s">
        <v>526</v>
      </c>
      <c r="D28" s="202" t="s">
        <v>1296</v>
      </c>
      <c r="E28" s="202" t="s">
        <v>486</v>
      </c>
      <c r="F28" s="202" t="s">
        <v>227</v>
      </c>
      <c r="G28" s="202" t="s">
        <v>227</v>
      </c>
      <c r="H28" s="202" t="s">
        <v>482</v>
      </c>
      <c r="I28" s="203" t="s">
        <v>257</v>
      </c>
      <c r="J28" s="203" t="s">
        <v>528</v>
      </c>
      <c r="K28" s="203" t="s">
        <v>834</v>
      </c>
      <c r="L28" s="8"/>
      <c r="M28" s="8"/>
      <c r="N28" s="202" t="s">
        <v>483</v>
      </c>
      <c r="O28" s="8"/>
      <c r="P28" s="8"/>
      <c r="Q28" s="8"/>
      <c r="R28" s="202" t="s">
        <v>483</v>
      </c>
      <c r="S28" s="8"/>
      <c r="T28" s="8"/>
      <c r="U28" s="8"/>
      <c r="V28" s="8"/>
      <c r="W28" s="202" t="s">
        <v>483</v>
      </c>
      <c r="X28" s="8"/>
      <c r="Y28" s="8"/>
      <c r="Z28" s="8"/>
      <c r="AA28" s="202" t="s">
        <v>483</v>
      </c>
      <c r="AB28" s="8"/>
      <c r="AC28" s="202" t="s">
        <v>2323</v>
      </c>
      <c r="AD28" s="202" t="s">
        <v>2357</v>
      </c>
      <c r="AE28" s="202" t="s">
        <v>484</v>
      </c>
      <c r="AF28" s="204">
        <v>16</v>
      </c>
      <c r="AG28" s="197">
        <v>0</v>
      </c>
      <c r="AH28" s="197">
        <v>1.16E-3</v>
      </c>
      <c r="AI28" s="12"/>
      <c r="AJ28" s="197">
        <v>1.16E-3</v>
      </c>
      <c r="AK28" s="197">
        <v>0</v>
      </c>
      <c r="AL28" s="197">
        <v>0</v>
      </c>
      <c r="AM28" s="12"/>
      <c r="AN28" s="12"/>
      <c r="AO28" s="204">
        <v>0</v>
      </c>
      <c r="AP28" s="205">
        <v>-13.41</v>
      </c>
      <c r="AQ28" t="str">
        <f>_xlfn.IFNA(VLOOKUP(E28,'Order Lookup'!A:C,3,FALSE),"Other")</f>
        <v>Other</v>
      </c>
    </row>
    <row r="29" spans="1:43" ht="31.5" x14ac:dyDescent="0.35">
      <c r="A29" s="202" t="s">
        <v>485</v>
      </c>
      <c r="B29" s="202" t="s">
        <v>2358</v>
      </c>
      <c r="C29" s="202" t="s">
        <v>526</v>
      </c>
      <c r="D29" s="202" t="s">
        <v>1296</v>
      </c>
      <c r="E29" s="202" t="s">
        <v>486</v>
      </c>
      <c r="F29" s="202" t="s">
        <v>227</v>
      </c>
      <c r="G29" s="8"/>
      <c r="H29" s="202" t="s">
        <v>482</v>
      </c>
      <c r="I29" s="203" t="s">
        <v>257</v>
      </c>
      <c r="J29" s="8"/>
      <c r="K29" s="8"/>
      <c r="L29" s="8"/>
      <c r="M29" s="8"/>
      <c r="N29" s="202" t="s">
        <v>483</v>
      </c>
      <c r="O29" s="8"/>
      <c r="P29" s="8"/>
      <c r="Q29" s="8"/>
      <c r="R29" s="202" t="s">
        <v>483</v>
      </c>
      <c r="S29" s="8"/>
      <c r="T29" s="8"/>
      <c r="U29" s="8"/>
      <c r="V29" s="8"/>
      <c r="W29" s="202" t="s">
        <v>483</v>
      </c>
      <c r="X29" s="8"/>
      <c r="Y29" s="8"/>
      <c r="Z29" s="8"/>
      <c r="AA29" s="202" t="s">
        <v>483</v>
      </c>
      <c r="AB29" s="8"/>
      <c r="AC29" s="202" t="s">
        <v>2318</v>
      </c>
      <c r="AD29" s="202" t="s">
        <v>2358</v>
      </c>
      <c r="AE29" s="202" t="s">
        <v>484</v>
      </c>
      <c r="AF29" s="12"/>
      <c r="AG29" s="197">
        <v>0</v>
      </c>
      <c r="AH29" s="12"/>
      <c r="AI29" s="12"/>
      <c r="AJ29" s="12"/>
      <c r="AK29" s="12"/>
      <c r="AL29" s="12"/>
      <c r="AM29" s="12"/>
      <c r="AN29" s="12"/>
      <c r="AO29" s="12"/>
      <c r="AP29" s="15"/>
      <c r="AQ29" t="str">
        <f>_xlfn.IFNA(VLOOKUP(E29,'Order Lookup'!A:C,3,FALSE),"Other")</f>
        <v>Other</v>
      </c>
    </row>
    <row r="30" spans="1:43" ht="42" x14ac:dyDescent="0.35">
      <c r="A30" s="202" t="s">
        <v>485</v>
      </c>
      <c r="B30" s="202" t="s">
        <v>2359</v>
      </c>
      <c r="C30" s="202" t="s">
        <v>590</v>
      </c>
      <c r="D30" s="202" t="s">
        <v>1710</v>
      </c>
      <c r="E30" s="202" t="s">
        <v>507</v>
      </c>
      <c r="F30" s="202" t="s">
        <v>227</v>
      </c>
      <c r="G30" s="8"/>
      <c r="H30" s="202" t="s">
        <v>482</v>
      </c>
      <c r="I30" s="203" t="s">
        <v>260</v>
      </c>
      <c r="J30" s="8"/>
      <c r="K30" s="8"/>
      <c r="L30" s="8"/>
      <c r="M30" s="8"/>
      <c r="N30" s="202" t="s">
        <v>483</v>
      </c>
      <c r="O30" s="8"/>
      <c r="P30" s="8"/>
      <c r="Q30" s="8"/>
      <c r="R30" s="202" t="s">
        <v>483</v>
      </c>
      <c r="S30" s="8"/>
      <c r="T30" s="8"/>
      <c r="U30" s="8"/>
      <c r="V30" s="8"/>
      <c r="W30" s="202" t="s">
        <v>483</v>
      </c>
      <c r="X30" s="8"/>
      <c r="Y30" s="8"/>
      <c r="Z30" s="8"/>
      <c r="AA30" s="202" t="s">
        <v>483</v>
      </c>
      <c r="AB30" s="8"/>
      <c r="AC30" s="202" t="s">
        <v>2335</v>
      </c>
      <c r="AD30" s="202" t="s">
        <v>2359</v>
      </c>
      <c r="AE30" s="202" t="s">
        <v>484</v>
      </c>
      <c r="AF30" s="204">
        <v>5019.32</v>
      </c>
      <c r="AG30" s="197">
        <v>0</v>
      </c>
      <c r="AH30" s="197">
        <v>0.32019799999999998</v>
      </c>
      <c r="AI30" s="12"/>
      <c r="AJ30" s="197">
        <v>0.32019799999999998</v>
      </c>
      <c r="AK30" s="197">
        <v>0</v>
      </c>
      <c r="AL30" s="197">
        <v>0</v>
      </c>
      <c r="AM30" s="12"/>
      <c r="AN30" s="12"/>
      <c r="AO30" s="204">
        <v>2546.98</v>
      </c>
      <c r="AP30" s="205">
        <v>2518.56</v>
      </c>
      <c r="AQ30" t="str">
        <f>_xlfn.IFNA(VLOOKUP(E30,'Order Lookup'!A:C,3,FALSE),"Other")</f>
        <v>Other</v>
      </c>
    </row>
    <row r="31" spans="1:43" ht="31.5" x14ac:dyDescent="0.35">
      <c r="A31" s="202" t="s">
        <v>485</v>
      </c>
      <c r="B31" s="202" t="s">
        <v>2360</v>
      </c>
      <c r="C31" s="202" t="s">
        <v>590</v>
      </c>
      <c r="D31" s="202" t="s">
        <v>2361</v>
      </c>
      <c r="E31" s="202" t="s">
        <v>529</v>
      </c>
      <c r="F31" s="202" t="s">
        <v>204</v>
      </c>
      <c r="G31" s="202" t="s">
        <v>227</v>
      </c>
      <c r="H31" s="202" t="s">
        <v>482</v>
      </c>
      <c r="I31" s="203" t="s">
        <v>261</v>
      </c>
      <c r="J31" s="203" t="s">
        <v>591</v>
      </c>
      <c r="K31" s="203" t="s">
        <v>592</v>
      </c>
      <c r="L31" s="8"/>
      <c r="M31" s="8"/>
      <c r="N31" s="202" t="s">
        <v>483</v>
      </c>
      <c r="O31" s="8"/>
      <c r="P31" s="8"/>
      <c r="Q31" s="8"/>
      <c r="R31" s="202" t="s">
        <v>483</v>
      </c>
      <c r="S31" s="8"/>
      <c r="T31" s="203" t="s">
        <v>554</v>
      </c>
      <c r="U31" s="202" t="s">
        <v>2362</v>
      </c>
      <c r="V31" s="202" t="s">
        <v>2362</v>
      </c>
      <c r="W31" s="206" t="s">
        <v>489</v>
      </c>
      <c r="X31" s="8"/>
      <c r="Y31" s="8"/>
      <c r="Z31" s="8"/>
      <c r="AA31" s="202" t="s">
        <v>483</v>
      </c>
      <c r="AB31" s="203" t="s">
        <v>490</v>
      </c>
      <c r="AC31" s="202" t="s">
        <v>2362</v>
      </c>
      <c r="AD31" s="202" t="s">
        <v>2360</v>
      </c>
      <c r="AE31" s="202" t="s">
        <v>484</v>
      </c>
      <c r="AF31" s="204">
        <v>0</v>
      </c>
      <c r="AG31" s="197">
        <v>0</v>
      </c>
      <c r="AH31" s="197">
        <v>6.4343999999999998E-3</v>
      </c>
      <c r="AI31" s="12"/>
      <c r="AJ31" s="197">
        <v>6.43452E-3</v>
      </c>
      <c r="AK31" s="197">
        <v>0</v>
      </c>
      <c r="AL31" s="197">
        <v>0</v>
      </c>
      <c r="AM31" s="12"/>
      <c r="AN31" s="12"/>
      <c r="AO31" s="204">
        <v>0</v>
      </c>
      <c r="AP31" s="205">
        <v>-55.75</v>
      </c>
      <c r="AQ31" t="str">
        <f>_xlfn.IFNA(VLOOKUP(E31,'Order Lookup'!A:C,3,FALSE),"Other")</f>
        <v>Other</v>
      </c>
    </row>
    <row r="32" spans="1:43" ht="31.5" x14ac:dyDescent="0.35">
      <c r="A32" s="202" t="s">
        <v>485</v>
      </c>
      <c r="B32" s="202" t="s">
        <v>2363</v>
      </c>
      <c r="C32" s="202" t="s">
        <v>1673</v>
      </c>
      <c r="D32" s="202" t="s">
        <v>1674</v>
      </c>
      <c r="E32" s="202" t="s">
        <v>600</v>
      </c>
      <c r="F32" s="202" t="s">
        <v>204</v>
      </c>
      <c r="G32" s="202" t="s">
        <v>227</v>
      </c>
      <c r="H32" s="202" t="s">
        <v>482</v>
      </c>
      <c r="I32" s="203" t="s">
        <v>68</v>
      </c>
      <c r="J32" s="203" t="s">
        <v>738</v>
      </c>
      <c r="K32" s="203" t="s">
        <v>602</v>
      </c>
      <c r="L32" s="202" t="s">
        <v>1468</v>
      </c>
      <c r="M32" s="202" t="s">
        <v>1476</v>
      </c>
      <c r="N32" s="210" t="s">
        <v>484</v>
      </c>
      <c r="O32" s="8"/>
      <c r="P32" s="8"/>
      <c r="Q32" s="8"/>
      <c r="R32" s="202" t="s">
        <v>483</v>
      </c>
      <c r="S32" s="203" t="s">
        <v>767</v>
      </c>
      <c r="T32" s="203" t="s">
        <v>767</v>
      </c>
      <c r="U32" s="202" t="s">
        <v>2343</v>
      </c>
      <c r="V32" s="202" t="s">
        <v>1996</v>
      </c>
      <c r="W32" s="206" t="s">
        <v>489</v>
      </c>
      <c r="X32" s="203" t="s">
        <v>767</v>
      </c>
      <c r="Y32" s="202" t="s">
        <v>1660</v>
      </c>
      <c r="Z32" s="202" t="s">
        <v>1657</v>
      </c>
      <c r="AA32" s="210" t="s">
        <v>484</v>
      </c>
      <c r="AB32" s="203" t="s">
        <v>490</v>
      </c>
      <c r="AC32" s="202" t="s">
        <v>1996</v>
      </c>
      <c r="AD32" s="202" t="s">
        <v>2363</v>
      </c>
      <c r="AE32" s="202" t="s">
        <v>484</v>
      </c>
      <c r="AF32" s="204">
        <v>557763</v>
      </c>
      <c r="AG32" s="197">
        <v>165.10749999999999</v>
      </c>
      <c r="AH32" s="197">
        <v>157.19894164999999</v>
      </c>
      <c r="AI32" s="197">
        <v>0.95210055055039899</v>
      </c>
      <c r="AJ32" s="197">
        <v>157.19893976</v>
      </c>
      <c r="AK32" s="197">
        <v>240</v>
      </c>
      <c r="AL32" s="197">
        <v>276.5</v>
      </c>
      <c r="AM32" s="209">
        <v>1.15208333333333</v>
      </c>
      <c r="AN32" s="197">
        <v>1.7589176943418701</v>
      </c>
      <c r="AO32" s="204">
        <v>447893</v>
      </c>
      <c r="AP32" s="205">
        <v>141468.5</v>
      </c>
      <c r="AQ32" t="str">
        <f>_xlfn.IFNA(VLOOKUP(E32,'Order Lookup'!A:C,3,FALSE),"Other")</f>
        <v>ORDER</v>
      </c>
    </row>
    <row r="33" spans="1:43" ht="31.5" x14ac:dyDescent="0.35">
      <c r="A33" s="202" t="s">
        <v>485</v>
      </c>
      <c r="B33" s="202" t="s">
        <v>2364</v>
      </c>
      <c r="C33" s="202" t="s">
        <v>564</v>
      </c>
      <c r="D33" s="202" t="s">
        <v>2365</v>
      </c>
      <c r="E33" s="202" t="s">
        <v>507</v>
      </c>
      <c r="F33" s="202" t="s">
        <v>227</v>
      </c>
      <c r="G33" s="8"/>
      <c r="H33" s="202" t="s">
        <v>488</v>
      </c>
      <c r="I33" s="203" t="s">
        <v>259</v>
      </c>
      <c r="J33" s="8"/>
      <c r="K33" s="8"/>
      <c r="L33" s="8"/>
      <c r="M33" s="8"/>
      <c r="N33" s="202" t="s">
        <v>483</v>
      </c>
      <c r="O33" s="8"/>
      <c r="P33" s="8"/>
      <c r="Q33" s="8"/>
      <c r="R33" s="202" t="s">
        <v>483</v>
      </c>
      <c r="S33" s="8"/>
      <c r="T33" s="8"/>
      <c r="U33" s="8"/>
      <c r="V33" s="8"/>
      <c r="W33" s="202" t="s">
        <v>483</v>
      </c>
      <c r="X33" s="8"/>
      <c r="Y33" s="8"/>
      <c r="Z33" s="8"/>
      <c r="AA33" s="202" t="s">
        <v>483</v>
      </c>
      <c r="AB33" s="8"/>
      <c r="AC33" s="202" t="s">
        <v>1726</v>
      </c>
      <c r="AD33" s="202" t="s">
        <v>2364</v>
      </c>
      <c r="AE33" s="202" t="s">
        <v>484</v>
      </c>
      <c r="AF33" s="204">
        <v>791.36</v>
      </c>
      <c r="AG33" s="197">
        <v>0</v>
      </c>
      <c r="AH33" s="197">
        <v>0.17954851999999999</v>
      </c>
      <c r="AI33" s="12"/>
      <c r="AJ33" s="197">
        <v>0</v>
      </c>
      <c r="AK33" s="197">
        <v>0</v>
      </c>
      <c r="AL33" s="197">
        <v>0</v>
      </c>
      <c r="AM33" s="12"/>
      <c r="AN33" s="12"/>
      <c r="AO33" s="204">
        <v>512</v>
      </c>
      <c r="AP33" s="205">
        <v>0</v>
      </c>
      <c r="AQ33" t="str">
        <f>_xlfn.IFNA(VLOOKUP(E33,'Order Lookup'!A:C,3,FALSE),"Other")</f>
        <v>Other</v>
      </c>
    </row>
    <row r="34" spans="1:43" ht="42" x14ac:dyDescent="0.35">
      <c r="A34" s="202" t="s">
        <v>485</v>
      </c>
      <c r="B34" s="202" t="s">
        <v>2366</v>
      </c>
      <c r="C34" s="202" t="s">
        <v>583</v>
      </c>
      <c r="D34" s="202" t="s">
        <v>1675</v>
      </c>
      <c r="E34" s="202" t="s">
        <v>501</v>
      </c>
      <c r="F34" s="202" t="s">
        <v>204</v>
      </c>
      <c r="G34" s="8"/>
      <c r="H34" s="202" t="s">
        <v>482</v>
      </c>
      <c r="I34" s="203" t="s">
        <v>255</v>
      </c>
      <c r="J34" s="8"/>
      <c r="K34" s="8"/>
      <c r="L34" s="8"/>
      <c r="M34" s="8"/>
      <c r="N34" s="202" t="s">
        <v>483</v>
      </c>
      <c r="O34" s="8"/>
      <c r="P34" s="8"/>
      <c r="Q34" s="8"/>
      <c r="R34" s="202" t="s">
        <v>483</v>
      </c>
      <c r="S34" s="8"/>
      <c r="T34" s="8"/>
      <c r="U34" s="8"/>
      <c r="V34" s="8"/>
      <c r="W34" s="202" t="s">
        <v>483</v>
      </c>
      <c r="X34" s="8"/>
      <c r="Y34" s="8"/>
      <c r="Z34" s="8"/>
      <c r="AA34" s="202" t="s">
        <v>483</v>
      </c>
      <c r="AB34" s="8"/>
      <c r="AC34" s="202" t="s">
        <v>2318</v>
      </c>
      <c r="AD34" s="202" t="s">
        <v>2366</v>
      </c>
      <c r="AE34" s="202" t="s">
        <v>484</v>
      </c>
      <c r="AF34" s="204">
        <v>1520</v>
      </c>
      <c r="AG34" s="197">
        <v>0</v>
      </c>
      <c r="AH34" s="197">
        <v>0</v>
      </c>
      <c r="AI34" s="12"/>
      <c r="AJ34" s="197">
        <v>0</v>
      </c>
      <c r="AK34" s="197">
        <v>8</v>
      </c>
      <c r="AL34" s="197">
        <v>11.5</v>
      </c>
      <c r="AM34" s="209">
        <v>1.4375</v>
      </c>
      <c r="AN34" s="12"/>
      <c r="AO34" s="204">
        <v>880</v>
      </c>
      <c r="AP34" s="205">
        <v>255</v>
      </c>
      <c r="AQ34" t="str">
        <f>_xlfn.IFNA(VLOOKUP(E34,'Order Lookup'!A:C,3,FALSE),"Other")</f>
        <v>ORDER</v>
      </c>
    </row>
    <row r="35" spans="1:43" ht="42" x14ac:dyDescent="0.35">
      <c r="A35" s="202" t="s">
        <v>485</v>
      </c>
      <c r="B35" s="202" t="s">
        <v>2367</v>
      </c>
      <c r="C35" s="202" t="s">
        <v>583</v>
      </c>
      <c r="D35" s="202" t="s">
        <v>1675</v>
      </c>
      <c r="E35" s="202" t="s">
        <v>507</v>
      </c>
      <c r="F35" s="202" t="s">
        <v>227</v>
      </c>
      <c r="G35" s="8"/>
      <c r="H35" s="202" t="s">
        <v>482</v>
      </c>
      <c r="I35" s="203" t="s">
        <v>255</v>
      </c>
      <c r="J35" s="8"/>
      <c r="K35" s="8"/>
      <c r="L35" s="8"/>
      <c r="M35" s="8"/>
      <c r="N35" s="202" t="s">
        <v>483</v>
      </c>
      <c r="O35" s="8"/>
      <c r="P35" s="8"/>
      <c r="Q35" s="8"/>
      <c r="R35" s="202" t="s">
        <v>483</v>
      </c>
      <c r="S35" s="8"/>
      <c r="T35" s="8"/>
      <c r="U35" s="8"/>
      <c r="V35" s="8"/>
      <c r="W35" s="202" t="s">
        <v>483</v>
      </c>
      <c r="X35" s="8"/>
      <c r="Y35" s="8"/>
      <c r="Z35" s="8"/>
      <c r="AA35" s="202" t="s">
        <v>483</v>
      </c>
      <c r="AB35" s="8"/>
      <c r="AC35" s="202" t="s">
        <v>2323</v>
      </c>
      <c r="AD35" s="202" t="s">
        <v>2367</v>
      </c>
      <c r="AE35" s="202" t="s">
        <v>484</v>
      </c>
      <c r="AF35" s="12"/>
      <c r="AG35" s="197">
        <v>0</v>
      </c>
      <c r="AH35" s="12"/>
      <c r="AI35" s="12"/>
      <c r="AJ35" s="12"/>
      <c r="AK35" s="12"/>
      <c r="AL35" s="12"/>
      <c r="AM35" s="12"/>
      <c r="AN35" s="12"/>
      <c r="AO35" s="12"/>
      <c r="AP35" s="15"/>
      <c r="AQ35" t="str">
        <f>_xlfn.IFNA(VLOOKUP(E35,'Order Lookup'!A:C,3,FALSE),"Other")</f>
        <v>Other</v>
      </c>
    </row>
    <row r="36" spans="1:43" ht="31.5" x14ac:dyDescent="0.35">
      <c r="A36" s="202" t="s">
        <v>485</v>
      </c>
      <c r="B36" s="202" t="s">
        <v>2368</v>
      </c>
      <c r="C36" s="202" t="s">
        <v>526</v>
      </c>
      <c r="D36" s="202" t="s">
        <v>1297</v>
      </c>
      <c r="E36" s="202" t="s">
        <v>486</v>
      </c>
      <c r="F36" s="202" t="s">
        <v>227</v>
      </c>
      <c r="G36" s="202" t="s">
        <v>227</v>
      </c>
      <c r="H36" s="202" t="s">
        <v>482</v>
      </c>
      <c r="I36" s="203" t="s">
        <v>257</v>
      </c>
      <c r="J36" s="203" t="s">
        <v>624</v>
      </c>
      <c r="K36" s="203" t="s">
        <v>1298</v>
      </c>
      <c r="L36" s="8"/>
      <c r="M36" s="8"/>
      <c r="N36" s="202" t="s">
        <v>483</v>
      </c>
      <c r="O36" s="8"/>
      <c r="P36" s="8"/>
      <c r="Q36" s="8"/>
      <c r="R36" s="202" t="s">
        <v>483</v>
      </c>
      <c r="S36" s="8"/>
      <c r="T36" s="8"/>
      <c r="U36" s="8"/>
      <c r="V36" s="8"/>
      <c r="W36" s="202" t="s">
        <v>483</v>
      </c>
      <c r="X36" s="8"/>
      <c r="Y36" s="8"/>
      <c r="Z36" s="8"/>
      <c r="AA36" s="202" t="s">
        <v>483</v>
      </c>
      <c r="AB36" s="8"/>
      <c r="AC36" s="202" t="s">
        <v>2323</v>
      </c>
      <c r="AD36" s="202" t="s">
        <v>2368</v>
      </c>
      <c r="AE36" s="202" t="s">
        <v>484</v>
      </c>
      <c r="AF36" s="204">
        <v>116</v>
      </c>
      <c r="AG36" s="197">
        <v>0</v>
      </c>
      <c r="AH36" s="197">
        <v>2.4825059999999999E-2</v>
      </c>
      <c r="AI36" s="12"/>
      <c r="AJ36" s="197">
        <v>2.4825E-2</v>
      </c>
      <c r="AK36" s="197">
        <v>0</v>
      </c>
      <c r="AL36" s="197">
        <v>0</v>
      </c>
      <c r="AM36" s="12"/>
      <c r="AN36" s="12"/>
      <c r="AO36" s="204">
        <v>0</v>
      </c>
      <c r="AP36" s="205">
        <v>-131.31</v>
      </c>
      <c r="AQ36" t="str">
        <f>_xlfn.IFNA(VLOOKUP(E36,'Order Lookup'!A:C,3,FALSE),"Other")</f>
        <v>Other</v>
      </c>
    </row>
    <row r="37" spans="1:43" ht="31.5" x14ac:dyDescent="0.35">
      <c r="A37" s="202" t="s">
        <v>485</v>
      </c>
      <c r="B37" s="202" t="s">
        <v>2369</v>
      </c>
      <c r="C37" s="202" t="s">
        <v>526</v>
      </c>
      <c r="D37" s="202" t="s">
        <v>1297</v>
      </c>
      <c r="E37" s="202" t="s">
        <v>507</v>
      </c>
      <c r="F37" s="202" t="s">
        <v>227</v>
      </c>
      <c r="G37" s="8"/>
      <c r="H37" s="202" t="s">
        <v>482</v>
      </c>
      <c r="I37" s="203" t="s">
        <v>257</v>
      </c>
      <c r="J37" s="8"/>
      <c r="K37" s="8"/>
      <c r="L37" s="8"/>
      <c r="M37" s="8"/>
      <c r="N37" s="202" t="s">
        <v>483</v>
      </c>
      <c r="O37" s="8"/>
      <c r="P37" s="8"/>
      <c r="Q37" s="8"/>
      <c r="R37" s="202" t="s">
        <v>483</v>
      </c>
      <c r="S37" s="8"/>
      <c r="T37" s="8"/>
      <c r="U37" s="8"/>
      <c r="V37" s="8"/>
      <c r="W37" s="202" t="s">
        <v>483</v>
      </c>
      <c r="X37" s="8"/>
      <c r="Y37" s="8"/>
      <c r="Z37" s="8"/>
      <c r="AA37" s="202" t="s">
        <v>483</v>
      </c>
      <c r="AB37" s="8"/>
      <c r="AC37" s="202" t="s">
        <v>2324</v>
      </c>
      <c r="AD37" s="202" t="s">
        <v>2369</v>
      </c>
      <c r="AE37" s="202" t="s">
        <v>484</v>
      </c>
      <c r="AF37" s="204">
        <v>445.2</v>
      </c>
      <c r="AG37" s="197">
        <v>0</v>
      </c>
      <c r="AH37" s="197">
        <v>9.4989000000000004E-2</v>
      </c>
      <c r="AI37" s="12"/>
      <c r="AJ37" s="197">
        <v>9.4989000000000004E-2</v>
      </c>
      <c r="AK37" s="197">
        <v>0</v>
      </c>
      <c r="AL37" s="197">
        <v>0</v>
      </c>
      <c r="AM37" s="12"/>
      <c r="AN37" s="12"/>
      <c r="AO37" s="204">
        <v>279.42</v>
      </c>
      <c r="AP37" s="205">
        <v>181.96</v>
      </c>
      <c r="AQ37" t="str">
        <f>_xlfn.IFNA(VLOOKUP(E37,'Order Lookup'!A:C,3,FALSE),"Other")</f>
        <v>Other</v>
      </c>
    </row>
    <row r="38" spans="1:43" ht="31.5" x14ac:dyDescent="0.35">
      <c r="A38" s="202" t="s">
        <v>485</v>
      </c>
      <c r="B38" s="202" t="s">
        <v>2370</v>
      </c>
      <c r="C38" s="202" t="s">
        <v>526</v>
      </c>
      <c r="D38" s="202" t="s">
        <v>1297</v>
      </c>
      <c r="E38" s="202" t="s">
        <v>486</v>
      </c>
      <c r="F38" s="202" t="s">
        <v>227</v>
      </c>
      <c r="G38" s="8"/>
      <c r="H38" s="202" t="s">
        <v>482</v>
      </c>
      <c r="I38" s="203" t="s">
        <v>257</v>
      </c>
      <c r="J38" s="8"/>
      <c r="K38" s="8"/>
      <c r="L38" s="8"/>
      <c r="M38" s="8"/>
      <c r="N38" s="202" t="s">
        <v>483</v>
      </c>
      <c r="O38" s="8"/>
      <c r="P38" s="8"/>
      <c r="Q38" s="8"/>
      <c r="R38" s="202" t="s">
        <v>483</v>
      </c>
      <c r="S38" s="8"/>
      <c r="T38" s="8"/>
      <c r="U38" s="8"/>
      <c r="V38" s="8"/>
      <c r="W38" s="202" t="s">
        <v>483</v>
      </c>
      <c r="X38" s="8"/>
      <c r="Y38" s="8"/>
      <c r="Z38" s="8"/>
      <c r="AA38" s="202" t="s">
        <v>483</v>
      </c>
      <c r="AB38" s="8"/>
      <c r="AC38" s="202" t="s">
        <v>2371</v>
      </c>
      <c r="AD38" s="202" t="s">
        <v>2370</v>
      </c>
      <c r="AE38" s="202" t="s">
        <v>484</v>
      </c>
      <c r="AF38" s="12"/>
      <c r="AG38" s="197">
        <v>0</v>
      </c>
      <c r="AH38" s="12"/>
      <c r="AI38" s="12"/>
      <c r="AJ38" s="12"/>
      <c r="AK38" s="12"/>
      <c r="AL38" s="12"/>
      <c r="AM38" s="12"/>
      <c r="AN38" s="12"/>
      <c r="AO38" s="12"/>
      <c r="AP38" s="15"/>
      <c r="AQ38" t="str">
        <f>_xlfn.IFNA(VLOOKUP(E38,'Order Lookup'!A:C,3,FALSE),"Other")</f>
        <v>Other</v>
      </c>
    </row>
    <row r="39" spans="1:43" ht="31.5" x14ac:dyDescent="0.35">
      <c r="A39" s="202" t="s">
        <v>485</v>
      </c>
      <c r="B39" s="202" t="s">
        <v>2372</v>
      </c>
      <c r="C39" s="202" t="s">
        <v>526</v>
      </c>
      <c r="D39" s="202" t="s">
        <v>1297</v>
      </c>
      <c r="E39" s="202" t="s">
        <v>486</v>
      </c>
      <c r="F39" s="202" t="s">
        <v>227</v>
      </c>
      <c r="G39" s="8"/>
      <c r="H39" s="202" t="s">
        <v>482</v>
      </c>
      <c r="I39" s="203" t="s">
        <v>257</v>
      </c>
      <c r="J39" s="8"/>
      <c r="K39" s="8"/>
      <c r="L39" s="8"/>
      <c r="M39" s="8"/>
      <c r="N39" s="202" t="s">
        <v>483</v>
      </c>
      <c r="O39" s="8"/>
      <c r="P39" s="8"/>
      <c r="Q39" s="8"/>
      <c r="R39" s="202" t="s">
        <v>483</v>
      </c>
      <c r="S39" s="8"/>
      <c r="T39" s="8"/>
      <c r="U39" s="8"/>
      <c r="V39" s="8"/>
      <c r="W39" s="202" t="s">
        <v>483</v>
      </c>
      <c r="X39" s="8"/>
      <c r="Y39" s="8"/>
      <c r="Z39" s="8"/>
      <c r="AA39" s="202" t="s">
        <v>483</v>
      </c>
      <c r="AB39" s="8"/>
      <c r="AC39" s="202" t="s">
        <v>2335</v>
      </c>
      <c r="AD39" s="202" t="s">
        <v>2372</v>
      </c>
      <c r="AE39" s="202" t="s">
        <v>484</v>
      </c>
      <c r="AF39" s="12"/>
      <c r="AG39" s="197">
        <v>0</v>
      </c>
      <c r="AH39" s="12"/>
      <c r="AI39" s="12"/>
      <c r="AJ39" s="12"/>
      <c r="AK39" s="12"/>
      <c r="AL39" s="12"/>
      <c r="AM39" s="12"/>
      <c r="AN39" s="12"/>
      <c r="AO39" s="12"/>
      <c r="AP39" s="15"/>
      <c r="AQ39" t="str">
        <f>_xlfn.IFNA(VLOOKUP(E39,'Order Lookup'!A:C,3,FALSE),"Other")</f>
        <v>Other</v>
      </c>
    </row>
    <row r="40" spans="1:43" ht="42" x14ac:dyDescent="0.35">
      <c r="A40" s="202" t="s">
        <v>485</v>
      </c>
      <c r="B40" s="202" t="s">
        <v>2373</v>
      </c>
      <c r="C40" s="202" t="s">
        <v>609</v>
      </c>
      <c r="D40" s="202" t="s">
        <v>1677</v>
      </c>
      <c r="E40" s="202" t="s">
        <v>529</v>
      </c>
      <c r="F40" s="202" t="s">
        <v>361</v>
      </c>
      <c r="G40" s="202" t="s">
        <v>227</v>
      </c>
      <c r="H40" s="202" t="s">
        <v>482</v>
      </c>
      <c r="I40" s="203" t="s">
        <v>257</v>
      </c>
      <c r="J40" s="203" t="s">
        <v>496</v>
      </c>
      <c r="K40" s="203" t="s">
        <v>1517</v>
      </c>
      <c r="L40" s="8"/>
      <c r="M40" s="8"/>
      <c r="N40" s="202" t="s">
        <v>483</v>
      </c>
      <c r="O40" s="8"/>
      <c r="P40" s="8"/>
      <c r="Q40" s="8"/>
      <c r="R40" s="202" t="s">
        <v>483</v>
      </c>
      <c r="S40" s="8"/>
      <c r="T40" s="8"/>
      <c r="U40" s="8"/>
      <c r="V40" s="8"/>
      <c r="W40" s="202" t="s">
        <v>483</v>
      </c>
      <c r="X40" s="8"/>
      <c r="Y40" s="8"/>
      <c r="Z40" s="8"/>
      <c r="AA40" s="202" t="s">
        <v>483</v>
      </c>
      <c r="AB40" s="8"/>
      <c r="AC40" s="202" t="s">
        <v>1728</v>
      </c>
      <c r="AD40" s="202" t="s">
        <v>2373</v>
      </c>
      <c r="AE40" s="202" t="s">
        <v>484</v>
      </c>
      <c r="AF40" s="204">
        <v>0</v>
      </c>
      <c r="AG40" s="197">
        <v>0</v>
      </c>
      <c r="AH40" s="197">
        <v>0</v>
      </c>
      <c r="AI40" s="12"/>
      <c r="AJ40" s="197">
        <v>0</v>
      </c>
      <c r="AK40" s="197">
        <v>0</v>
      </c>
      <c r="AL40" s="197">
        <v>0</v>
      </c>
      <c r="AM40" s="12"/>
      <c r="AN40" s="12"/>
      <c r="AO40" s="204">
        <v>0</v>
      </c>
      <c r="AP40" s="205">
        <v>-180</v>
      </c>
      <c r="AQ40" t="str">
        <f>_xlfn.IFNA(VLOOKUP(E40,'Order Lookup'!A:C,3,FALSE),"Other")</f>
        <v>Other</v>
      </c>
    </row>
    <row r="41" spans="1:43" ht="31.5" x14ac:dyDescent="0.35">
      <c r="A41" s="202" t="s">
        <v>485</v>
      </c>
      <c r="B41" s="202" t="s">
        <v>2374</v>
      </c>
      <c r="C41" s="202" t="s">
        <v>634</v>
      </c>
      <c r="D41" s="202" t="s">
        <v>2375</v>
      </c>
      <c r="E41" s="202" t="s">
        <v>505</v>
      </c>
      <c r="F41" s="202" t="s">
        <v>63</v>
      </c>
      <c r="G41" s="8"/>
      <c r="H41" s="202" t="s">
        <v>488</v>
      </c>
      <c r="I41" s="203" t="s">
        <v>68</v>
      </c>
      <c r="J41" s="8"/>
      <c r="K41" s="8"/>
      <c r="L41" s="8"/>
      <c r="M41" s="8"/>
      <c r="N41" s="202" t="s">
        <v>483</v>
      </c>
      <c r="O41" s="8"/>
      <c r="P41" s="8"/>
      <c r="Q41" s="8"/>
      <c r="R41" s="202" t="s">
        <v>483</v>
      </c>
      <c r="S41" s="8"/>
      <c r="T41" s="8"/>
      <c r="U41" s="8"/>
      <c r="V41" s="8"/>
      <c r="W41" s="202" t="s">
        <v>483</v>
      </c>
      <c r="X41" s="8"/>
      <c r="Y41" s="8"/>
      <c r="Z41" s="8"/>
      <c r="AA41" s="202" t="s">
        <v>483</v>
      </c>
      <c r="AB41" s="8"/>
      <c r="AC41" s="202" t="s">
        <v>2318</v>
      </c>
      <c r="AD41" s="202" t="s">
        <v>2374</v>
      </c>
      <c r="AE41" s="202" t="s">
        <v>484</v>
      </c>
      <c r="AF41" s="204">
        <v>167.13</v>
      </c>
      <c r="AG41" s="197">
        <v>0</v>
      </c>
      <c r="AH41" s="197">
        <v>2.604619E-2</v>
      </c>
      <c r="AI41" s="12"/>
      <c r="AJ41" s="197">
        <v>2.6046E-2</v>
      </c>
      <c r="AK41" s="197">
        <v>0</v>
      </c>
      <c r="AL41" s="197">
        <v>0</v>
      </c>
      <c r="AM41" s="12"/>
      <c r="AN41" s="12"/>
      <c r="AO41" s="204">
        <v>97.55</v>
      </c>
      <c r="AP41" s="205">
        <v>-110.25</v>
      </c>
      <c r="AQ41" t="str">
        <f>_xlfn.IFNA(VLOOKUP(E41,'Order Lookup'!A:C,3,FALSE),"Other")</f>
        <v>Other</v>
      </c>
    </row>
    <row r="42" spans="1:43" ht="42" x14ac:dyDescent="0.35">
      <c r="A42" s="202" t="s">
        <v>485</v>
      </c>
      <c r="B42" s="202" t="s">
        <v>2376</v>
      </c>
      <c r="C42" s="202" t="s">
        <v>500</v>
      </c>
      <c r="D42" s="202" t="s">
        <v>1678</v>
      </c>
      <c r="E42" s="202" t="s">
        <v>495</v>
      </c>
      <c r="F42" s="202" t="s">
        <v>4</v>
      </c>
      <c r="G42" s="202" t="s">
        <v>227</v>
      </c>
      <c r="H42" s="202" t="s">
        <v>482</v>
      </c>
      <c r="I42" s="203" t="s">
        <v>259</v>
      </c>
      <c r="J42" s="203" t="s">
        <v>624</v>
      </c>
      <c r="K42" s="203" t="s">
        <v>592</v>
      </c>
      <c r="L42" s="8"/>
      <c r="M42" s="8"/>
      <c r="N42" s="202" t="s">
        <v>483</v>
      </c>
      <c r="O42" s="8"/>
      <c r="P42" s="8"/>
      <c r="Q42" s="8"/>
      <c r="R42" s="202" t="s">
        <v>483</v>
      </c>
      <c r="S42" s="203" t="s">
        <v>708</v>
      </c>
      <c r="T42" s="203" t="s">
        <v>708</v>
      </c>
      <c r="U42" s="202" t="s">
        <v>2321</v>
      </c>
      <c r="V42" s="202" t="s">
        <v>2321</v>
      </c>
      <c r="W42" s="206" t="s">
        <v>489</v>
      </c>
      <c r="X42" s="8"/>
      <c r="Y42" s="8"/>
      <c r="Z42" s="8"/>
      <c r="AA42" s="202" t="s">
        <v>483</v>
      </c>
      <c r="AB42" s="203" t="s">
        <v>490</v>
      </c>
      <c r="AC42" s="202" t="s">
        <v>2335</v>
      </c>
      <c r="AD42" s="202" t="s">
        <v>2376</v>
      </c>
      <c r="AE42" s="202" t="s">
        <v>484</v>
      </c>
      <c r="AF42" s="204">
        <v>321</v>
      </c>
      <c r="AG42" s="197">
        <v>0.1115</v>
      </c>
      <c r="AH42" s="197">
        <v>2.3648059999999999E-2</v>
      </c>
      <c r="AI42" s="208">
        <v>0.21209022421524701</v>
      </c>
      <c r="AJ42" s="197">
        <v>2.3647999999999999E-2</v>
      </c>
      <c r="AK42" s="197">
        <v>0</v>
      </c>
      <c r="AL42" s="197">
        <v>0</v>
      </c>
      <c r="AM42" s="12"/>
      <c r="AN42" s="12"/>
      <c r="AO42" s="204">
        <v>205</v>
      </c>
      <c r="AP42" s="205">
        <v>281.07</v>
      </c>
      <c r="AQ42" t="str">
        <f>_xlfn.IFNA(VLOOKUP(E42,'Order Lookup'!A:C,3,FALSE),"Other")</f>
        <v>ENPARTS</v>
      </c>
    </row>
    <row r="43" spans="1:43" ht="31.5" x14ac:dyDescent="0.35">
      <c r="A43" s="202" t="s">
        <v>485</v>
      </c>
      <c r="B43" s="202" t="s">
        <v>2377</v>
      </c>
      <c r="C43" s="202" t="s">
        <v>1718</v>
      </c>
      <c r="D43" s="202" t="s">
        <v>2378</v>
      </c>
      <c r="E43" s="202" t="s">
        <v>486</v>
      </c>
      <c r="F43" s="202" t="s">
        <v>227</v>
      </c>
      <c r="G43" s="8"/>
      <c r="H43" s="202" t="s">
        <v>482</v>
      </c>
      <c r="I43" s="203" t="s">
        <v>259</v>
      </c>
      <c r="J43" s="8"/>
      <c r="K43" s="8"/>
      <c r="L43" s="8"/>
      <c r="M43" s="8"/>
      <c r="N43" s="202" t="s">
        <v>483</v>
      </c>
      <c r="O43" s="8"/>
      <c r="P43" s="8"/>
      <c r="Q43" s="8"/>
      <c r="R43" s="202" t="s">
        <v>483</v>
      </c>
      <c r="S43" s="8"/>
      <c r="T43" s="8"/>
      <c r="U43" s="8"/>
      <c r="V43" s="8"/>
      <c r="W43" s="202" t="s">
        <v>483</v>
      </c>
      <c r="X43" s="8"/>
      <c r="Y43" s="8"/>
      <c r="Z43" s="8"/>
      <c r="AA43" s="202" t="s">
        <v>483</v>
      </c>
      <c r="AB43" s="8"/>
      <c r="AC43" s="202" t="s">
        <v>2335</v>
      </c>
      <c r="AD43" s="202" t="s">
        <v>2377</v>
      </c>
      <c r="AE43" s="202" t="s">
        <v>484</v>
      </c>
      <c r="AF43" s="12"/>
      <c r="AG43" s="197">
        <v>0</v>
      </c>
      <c r="AH43" s="12"/>
      <c r="AI43" s="12"/>
      <c r="AJ43" s="12"/>
      <c r="AK43" s="12"/>
      <c r="AL43" s="12"/>
      <c r="AM43" s="12"/>
      <c r="AN43" s="12"/>
      <c r="AO43" s="12"/>
      <c r="AP43" s="15"/>
      <c r="AQ43" t="str">
        <f>_xlfn.IFNA(VLOOKUP(E43,'Order Lookup'!A:C,3,FALSE),"Other")</f>
        <v>Other</v>
      </c>
    </row>
    <row r="44" spans="1:43" ht="31.5" x14ac:dyDescent="0.35">
      <c r="A44" s="202" t="s">
        <v>485</v>
      </c>
      <c r="B44" s="202" t="s">
        <v>2379</v>
      </c>
      <c r="C44" s="202" t="s">
        <v>1718</v>
      </c>
      <c r="D44" s="202" t="s">
        <v>2378</v>
      </c>
      <c r="E44" s="202" t="s">
        <v>486</v>
      </c>
      <c r="F44" s="202" t="s">
        <v>227</v>
      </c>
      <c r="G44" s="8"/>
      <c r="H44" s="202" t="s">
        <v>482</v>
      </c>
      <c r="I44" s="203" t="s">
        <v>259</v>
      </c>
      <c r="J44" s="8"/>
      <c r="K44" s="8"/>
      <c r="L44" s="8"/>
      <c r="M44" s="8"/>
      <c r="N44" s="202" t="s">
        <v>483</v>
      </c>
      <c r="O44" s="8"/>
      <c r="P44" s="8"/>
      <c r="Q44" s="8"/>
      <c r="R44" s="202" t="s">
        <v>483</v>
      </c>
      <c r="S44" s="8"/>
      <c r="T44" s="8"/>
      <c r="U44" s="8"/>
      <c r="V44" s="8"/>
      <c r="W44" s="202" t="s">
        <v>483</v>
      </c>
      <c r="X44" s="8"/>
      <c r="Y44" s="8"/>
      <c r="Z44" s="8"/>
      <c r="AA44" s="202" t="s">
        <v>483</v>
      </c>
      <c r="AB44" s="8"/>
      <c r="AC44" s="202" t="s">
        <v>2335</v>
      </c>
      <c r="AD44" s="202" t="s">
        <v>2379</v>
      </c>
      <c r="AE44" s="202" t="s">
        <v>484</v>
      </c>
      <c r="AF44" s="12"/>
      <c r="AG44" s="197">
        <v>0</v>
      </c>
      <c r="AH44" s="12"/>
      <c r="AI44" s="12"/>
      <c r="AJ44" s="12"/>
      <c r="AK44" s="12"/>
      <c r="AL44" s="12"/>
      <c r="AM44" s="12"/>
      <c r="AN44" s="12"/>
      <c r="AO44" s="12"/>
      <c r="AP44" s="15"/>
      <c r="AQ44" t="str">
        <f>_xlfn.IFNA(VLOOKUP(E44,'Order Lookup'!A:C,3,FALSE),"Other")</f>
        <v>Other</v>
      </c>
    </row>
    <row r="45" spans="1:43" ht="42" x14ac:dyDescent="0.35">
      <c r="A45" s="202" t="s">
        <v>485</v>
      </c>
      <c r="B45" s="202" t="s">
        <v>2380</v>
      </c>
      <c r="C45" s="202" t="s">
        <v>500</v>
      </c>
      <c r="D45" s="202" t="s">
        <v>1301</v>
      </c>
      <c r="E45" s="202" t="s">
        <v>529</v>
      </c>
      <c r="F45" s="202" t="s">
        <v>139</v>
      </c>
      <c r="G45" s="202" t="s">
        <v>227</v>
      </c>
      <c r="H45" s="202" t="s">
        <v>482</v>
      </c>
      <c r="I45" s="203" t="s">
        <v>259</v>
      </c>
      <c r="J45" s="203" t="s">
        <v>528</v>
      </c>
      <c r="K45" s="203" t="s">
        <v>707</v>
      </c>
      <c r="L45" s="8"/>
      <c r="M45" s="8"/>
      <c r="N45" s="202" t="s">
        <v>483</v>
      </c>
      <c r="O45" s="8"/>
      <c r="P45" s="8"/>
      <c r="Q45" s="8"/>
      <c r="R45" s="202" t="s">
        <v>483</v>
      </c>
      <c r="S45" s="203" t="s">
        <v>498</v>
      </c>
      <c r="T45" s="203" t="s">
        <v>498</v>
      </c>
      <c r="U45" s="202" t="s">
        <v>2343</v>
      </c>
      <c r="V45" s="202" t="s">
        <v>2343</v>
      </c>
      <c r="W45" s="206" t="s">
        <v>489</v>
      </c>
      <c r="X45" s="8"/>
      <c r="Y45" s="8"/>
      <c r="Z45" s="8"/>
      <c r="AA45" s="202" t="s">
        <v>483</v>
      </c>
      <c r="AB45" s="203" t="s">
        <v>490</v>
      </c>
      <c r="AC45" s="202" t="s">
        <v>2343</v>
      </c>
      <c r="AD45" s="202" t="s">
        <v>2380</v>
      </c>
      <c r="AE45" s="202" t="s">
        <v>484</v>
      </c>
      <c r="AF45" s="204">
        <v>0</v>
      </c>
      <c r="AG45" s="197">
        <v>0</v>
      </c>
      <c r="AH45" s="197">
        <v>7.115109E-2</v>
      </c>
      <c r="AI45" s="12"/>
      <c r="AJ45" s="197">
        <v>7.1151000000000006E-2</v>
      </c>
      <c r="AK45" s="197">
        <v>0</v>
      </c>
      <c r="AL45" s="197">
        <v>0</v>
      </c>
      <c r="AM45" s="12"/>
      <c r="AN45" s="12"/>
      <c r="AO45" s="204">
        <v>0</v>
      </c>
      <c r="AP45" s="205">
        <v>-105.52</v>
      </c>
      <c r="AQ45" t="str">
        <f>_xlfn.IFNA(VLOOKUP(E45,'Order Lookup'!A:C,3,FALSE),"Other")</f>
        <v>Other</v>
      </c>
    </row>
    <row r="46" spans="1:43" ht="42" x14ac:dyDescent="0.35">
      <c r="A46" s="202" t="s">
        <v>485</v>
      </c>
      <c r="B46" s="202" t="s">
        <v>2381</v>
      </c>
      <c r="C46" s="202" t="s">
        <v>500</v>
      </c>
      <c r="D46" s="202" t="s">
        <v>1301</v>
      </c>
      <c r="E46" s="202" t="s">
        <v>529</v>
      </c>
      <c r="F46" s="202" t="s">
        <v>139</v>
      </c>
      <c r="G46" s="202" t="s">
        <v>227</v>
      </c>
      <c r="H46" s="202" t="s">
        <v>482</v>
      </c>
      <c r="I46" s="203" t="s">
        <v>259</v>
      </c>
      <c r="J46" s="203" t="s">
        <v>528</v>
      </c>
      <c r="K46" s="203" t="s">
        <v>707</v>
      </c>
      <c r="L46" s="8"/>
      <c r="M46" s="8"/>
      <c r="N46" s="202" t="s">
        <v>483</v>
      </c>
      <c r="O46" s="8"/>
      <c r="P46" s="8"/>
      <c r="Q46" s="8"/>
      <c r="R46" s="202" t="s">
        <v>483</v>
      </c>
      <c r="S46" s="203" t="s">
        <v>498</v>
      </c>
      <c r="T46" s="203" t="s">
        <v>498</v>
      </c>
      <c r="U46" s="202" t="s">
        <v>2324</v>
      </c>
      <c r="V46" s="202" t="s">
        <v>2324</v>
      </c>
      <c r="W46" s="206" t="s">
        <v>489</v>
      </c>
      <c r="X46" s="8"/>
      <c r="Y46" s="8"/>
      <c r="Z46" s="8"/>
      <c r="AA46" s="202" t="s">
        <v>483</v>
      </c>
      <c r="AB46" s="203" t="s">
        <v>490</v>
      </c>
      <c r="AC46" s="202" t="s">
        <v>2324</v>
      </c>
      <c r="AD46" s="202" t="s">
        <v>2381</v>
      </c>
      <c r="AE46" s="202" t="s">
        <v>484</v>
      </c>
      <c r="AF46" s="204">
        <v>0</v>
      </c>
      <c r="AG46" s="197">
        <v>0</v>
      </c>
      <c r="AH46" s="197">
        <v>7.9937095E-2</v>
      </c>
      <c r="AI46" s="12"/>
      <c r="AJ46" s="197">
        <v>7.9936999999999994E-2</v>
      </c>
      <c r="AK46" s="197">
        <v>0</v>
      </c>
      <c r="AL46" s="197">
        <v>0</v>
      </c>
      <c r="AM46" s="12"/>
      <c r="AN46" s="12"/>
      <c r="AO46" s="204">
        <v>0</v>
      </c>
      <c r="AP46" s="205">
        <v>-120.27</v>
      </c>
      <c r="AQ46" t="str">
        <f>_xlfn.IFNA(VLOOKUP(E46,'Order Lookup'!A:C,3,FALSE),"Other")</f>
        <v>Other</v>
      </c>
    </row>
    <row r="47" spans="1:43" ht="31.5" x14ac:dyDescent="0.35">
      <c r="A47" s="202" t="s">
        <v>485</v>
      </c>
      <c r="B47" s="202" t="s">
        <v>2382</v>
      </c>
      <c r="C47" s="202" t="s">
        <v>526</v>
      </c>
      <c r="D47" s="202" t="s">
        <v>1302</v>
      </c>
      <c r="E47" s="202" t="s">
        <v>486</v>
      </c>
      <c r="F47" s="202" t="s">
        <v>227</v>
      </c>
      <c r="G47" s="8"/>
      <c r="H47" s="202" t="s">
        <v>482</v>
      </c>
      <c r="I47" s="203" t="s">
        <v>257</v>
      </c>
      <c r="J47" s="8"/>
      <c r="K47" s="8"/>
      <c r="L47" s="8"/>
      <c r="M47" s="8"/>
      <c r="N47" s="202" t="s">
        <v>483</v>
      </c>
      <c r="O47" s="8"/>
      <c r="P47" s="8"/>
      <c r="Q47" s="8"/>
      <c r="R47" s="202" t="s">
        <v>483</v>
      </c>
      <c r="S47" s="8"/>
      <c r="T47" s="8"/>
      <c r="U47" s="8"/>
      <c r="V47" s="8"/>
      <c r="W47" s="202" t="s">
        <v>483</v>
      </c>
      <c r="X47" s="8"/>
      <c r="Y47" s="8"/>
      <c r="Z47" s="8"/>
      <c r="AA47" s="202" t="s">
        <v>483</v>
      </c>
      <c r="AB47" s="8"/>
      <c r="AC47" s="202" t="s">
        <v>1725</v>
      </c>
      <c r="AD47" s="202" t="s">
        <v>2382</v>
      </c>
      <c r="AE47" s="202" t="s">
        <v>484</v>
      </c>
      <c r="AF47" s="204">
        <v>0</v>
      </c>
      <c r="AG47" s="197">
        <v>0</v>
      </c>
      <c r="AH47" s="197">
        <v>0.3105</v>
      </c>
      <c r="AI47" s="12"/>
      <c r="AJ47" s="197">
        <v>0.3105</v>
      </c>
      <c r="AK47" s="197">
        <v>0</v>
      </c>
      <c r="AL47" s="197">
        <v>0</v>
      </c>
      <c r="AM47" s="12"/>
      <c r="AN47" s="12"/>
      <c r="AO47" s="204">
        <v>0</v>
      </c>
      <c r="AP47" s="205">
        <v>-653.46</v>
      </c>
      <c r="AQ47" t="str">
        <f>_xlfn.IFNA(VLOOKUP(E47,'Order Lookup'!A:C,3,FALSE),"Other")</f>
        <v>Other</v>
      </c>
    </row>
    <row r="48" spans="1:43" ht="31.5" x14ac:dyDescent="0.35">
      <c r="A48" s="202" t="s">
        <v>485</v>
      </c>
      <c r="B48" s="202" t="s">
        <v>2383</v>
      </c>
      <c r="C48" s="202" t="s">
        <v>626</v>
      </c>
      <c r="D48" s="202" t="s">
        <v>1481</v>
      </c>
      <c r="E48" s="202" t="s">
        <v>486</v>
      </c>
      <c r="F48" s="202" t="s">
        <v>227</v>
      </c>
      <c r="G48" s="8"/>
      <c r="H48" s="202" t="s">
        <v>488</v>
      </c>
      <c r="I48" s="203" t="s">
        <v>263</v>
      </c>
      <c r="J48" s="8"/>
      <c r="K48" s="8"/>
      <c r="L48" s="8"/>
      <c r="M48" s="8"/>
      <c r="N48" s="202" t="s">
        <v>483</v>
      </c>
      <c r="O48" s="8"/>
      <c r="P48" s="8"/>
      <c r="Q48" s="8"/>
      <c r="R48" s="202" t="s">
        <v>483</v>
      </c>
      <c r="S48" s="8"/>
      <c r="T48" s="8"/>
      <c r="U48" s="8"/>
      <c r="V48" s="8"/>
      <c r="W48" s="202" t="s">
        <v>483</v>
      </c>
      <c r="X48" s="8"/>
      <c r="Y48" s="8"/>
      <c r="Z48" s="8"/>
      <c r="AA48" s="202" t="s">
        <v>483</v>
      </c>
      <c r="AB48" s="8"/>
      <c r="AC48" s="202" t="s">
        <v>2335</v>
      </c>
      <c r="AD48" s="202" t="s">
        <v>2383</v>
      </c>
      <c r="AE48" s="202" t="s">
        <v>484</v>
      </c>
      <c r="AF48" s="204">
        <v>45</v>
      </c>
      <c r="AG48" s="197">
        <v>0</v>
      </c>
      <c r="AH48" s="197">
        <v>4.6499999999999996E-3</v>
      </c>
      <c r="AI48" s="12"/>
      <c r="AJ48" s="197">
        <v>4.6499999999999996E-3</v>
      </c>
      <c r="AK48" s="197">
        <v>0</v>
      </c>
      <c r="AL48" s="197">
        <v>0</v>
      </c>
      <c r="AM48" s="12"/>
      <c r="AN48" s="12"/>
      <c r="AO48" s="204">
        <v>22.82</v>
      </c>
      <c r="AP48" s="205">
        <v>-22.75</v>
      </c>
      <c r="AQ48" t="str">
        <f>_xlfn.IFNA(VLOOKUP(E48,'Order Lookup'!A:C,3,FALSE),"Other")</f>
        <v>Other</v>
      </c>
    </row>
    <row r="49" spans="1:43" ht="31.5" x14ac:dyDescent="0.35">
      <c r="A49" s="202" t="s">
        <v>485</v>
      </c>
      <c r="B49" s="202" t="s">
        <v>2384</v>
      </c>
      <c r="C49" s="202" t="s">
        <v>1494</v>
      </c>
      <c r="D49" s="202" t="s">
        <v>2385</v>
      </c>
      <c r="E49" s="202" t="s">
        <v>507</v>
      </c>
      <c r="F49" s="202" t="s">
        <v>227</v>
      </c>
      <c r="G49" s="202" t="s">
        <v>227</v>
      </c>
      <c r="H49" s="202" t="s">
        <v>482</v>
      </c>
      <c r="I49" s="203" t="s">
        <v>261</v>
      </c>
      <c r="J49" s="8"/>
      <c r="K49" s="8"/>
      <c r="L49" s="8"/>
      <c r="M49" s="8"/>
      <c r="N49" s="202" t="s">
        <v>483</v>
      </c>
      <c r="O49" s="8"/>
      <c r="P49" s="8"/>
      <c r="Q49" s="8"/>
      <c r="R49" s="202" t="s">
        <v>483</v>
      </c>
      <c r="S49" s="8"/>
      <c r="T49" s="8"/>
      <c r="U49" s="8"/>
      <c r="V49" s="8"/>
      <c r="W49" s="202" t="s">
        <v>483</v>
      </c>
      <c r="X49" s="8"/>
      <c r="Y49" s="8"/>
      <c r="Z49" s="8"/>
      <c r="AA49" s="202" t="s">
        <v>483</v>
      </c>
      <c r="AB49" s="8"/>
      <c r="AC49" s="202" t="s">
        <v>2338</v>
      </c>
      <c r="AD49" s="202" t="s">
        <v>2384</v>
      </c>
      <c r="AE49" s="202" t="s">
        <v>484</v>
      </c>
      <c r="AF49" s="204">
        <v>810</v>
      </c>
      <c r="AG49" s="197">
        <v>0</v>
      </c>
      <c r="AH49" s="197">
        <v>0.06</v>
      </c>
      <c r="AI49" s="12"/>
      <c r="AJ49" s="197">
        <v>0.06</v>
      </c>
      <c r="AK49" s="197">
        <v>0</v>
      </c>
      <c r="AL49" s="197">
        <v>0</v>
      </c>
      <c r="AM49" s="12"/>
      <c r="AN49" s="12"/>
      <c r="AO49" s="204">
        <v>527.14</v>
      </c>
      <c r="AP49" s="205">
        <v>286.3</v>
      </c>
      <c r="AQ49" t="str">
        <f>_xlfn.IFNA(VLOOKUP(E49,'Order Lookup'!A:C,3,FALSE),"Other")</f>
        <v>Other</v>
      </c>
    </row>
    <row r="50" spans="1:43" ht="42" x14ac:dyDescent="0.35">
      <c r="A50" s="202" t="s">
        <v>485</v>
      </c>
      <c r="B50" s="202" t="s">
        <v>2386</v>
      </c>
      <c r="C50" s="202" t="s">
        <v>1482</v>
      </c>
      <c r="D50" s="202" t="s">
        <v>1483</v>
      </c>
      <c r="E50" s="202" t="s">
        <v>486</v>
      </c>
      <c r="F50" s="202" t="s">
        <v>227</v>
      </c>
      <c r="G50" s="8"/>
      <c r="H50" s="202" t="s">
        <v>482</v>
      </c>
      <c r="I50" s="203" t="s">
        <v>257</v>
      </c>
      <c r="J50" s="8"/>
      <c r="K50" s="8"/>
      <c r="L50" s="8"/>
      <c r="M50" s="8"/>
      <c r="N50" s="202" t="s">
        <v>483</v>
      </c>
      <c r="O50" s="8"/>
      <c r="P50" s="8"/>
      <c r="Q50" s="8"/>
      <c r="R50" s="202" t="s">
        <v>483</v>
      </c>
      <c r="S50" s="8"/>
      <c r="T50" s="8"/>
      <c r="U50" s="8"/>
      <c r="V50" s="8"/>
      <c r="W50" s="202" t="s">
        <v>483</v>
      </c>
      <c r="X50" s="8"/>
      <c r="Y50" s="8"/>
      <c r="Z50" s="8"/>
      <c r="AA50" s="202" t="s">
        <v>483</v>
      </c>
      <c r="AB50" s="8"/>
      <c r="AC50" s="202" t="s">
        <v>1698</v>
      </c>
      <c r="AD50" s="202" t="s">
        <v>2386</v>
      </c>
      <c r="AE50" s="202" t="s">
        <v>484</v>
      </c>
      <c r="AF50" s="204">
        <v>0</v>
      </c>
      <c r="AG50" s="197">
        <v>0</v>
      </c>
      <c r="AH50" s="197">
        <v>2.52E-2</v>
      </c>
      <c r="AI50" s="12"/>
      <c r="AJ50" s="197">
        <v>2.52E-2</v>
      </c>
      <c r="AK50" s="197">
        <v>0</v>
      </c>
      <c r="AL50" s="197">
        <v>0</v>
      </c>
      <c r="AM50" s="12"/>
      <c r="AN50" s="12"/>
      <c r="AO50" s="204">
        <v>0</v>
      </c>
      <c r="AP50" s="205">
        <v>-74.28</v>
      </c>
      <c r="AQ50" t="str">
        <f>_xlfn.IFNA(VLOOKUP(E50,'Order Lookup'!A:C,3,FALSE),"Other")</f>
        <v>Other</v>
      </c>
    </row>
    <row r="51" spans="1:43" ht="42" x14ac:dyDescent="0.35">
      <c r="A51" s="202" t="s">
        <v>485</v>
      </c>
      <c r="B51" s="202" t="s">
        <v>2387</v>
      </c>
      <c r="C51" s="202" t="s">
        <v>1482</v>
      </c>
      <c r="D51" s="202" t="s">
        <v>1483</v>
      </c>
      <c r="E51" s="202" t="s">
        <v>529</v>
      </c>
      <c r="F51" s="202" t="s">
        <v>227</v>
      </c>
      <c r="G51" s="202" t="s">
        <v>227</v>
      </c>
      <c r="H51" s="202" t="s">
        <v>482</v>
      </c>
      <c r="I51" s="203" t="s">
        <v>257</v>
      </c>
      <c r="J51" s="203" t="s">
        <v>528</v>
      </c>
      <c r="K51" s="203" t="s">
        <v>592</v>
      </c>
      <c r="L51" s="8"/>
      <c r="M51" s="8"/>
      <c r="N51" s="202" t="s">
        <v>483</v>
      </c>
      <c r="O51" s="8"/>
      <c r="P51" s="8"/>
      <c r="Q51" s="8"/>
      <c r="R51" s="202" t="s">
        <v>483</v>
      </c>
      <c r="S51" s="203" t="s">
        <v>498</v>
      </c>
      <c r="T51" s="203" t="s">
        <v>498</v>
      </c>
      <c r="U51" s="202" t="s">
        <v>1996</v>
      </c>
      <c r="V51" s="202" t="s">
        <v>1996</v>
      </c>
      <c r="W51" s="206" t="s">
        <v>489</v>
      </c>
      <c r="X51" s="8"/>
      <c r="Y51" s="8"/>
      <c r="Z51" s="8"/>
      <c r="AA51" s="202" t="s">
        <v>483</v>
      </c>
      <c r="AB51" s="203" t="s">
        <v>490</v>
      </c>
      <c r="AC51" s="202" t="s">
        <v>1725</v>
      </c>
      <c r="AD51" s="202" t="s">
        <v>2387</v>
      </c>
      <c r="AE51" s="202" t="s">
        <v>484</v>
      </c>
      <c r="AF51" s="204">
        <v>0</v>
      </c>
      <c r="AG51" s="197">
        <v>0</v>
      </c>
      <c r="AH51" s="197">
        <v>7.842E-3</v>
      </c>
      <c r="AI51" s="12"/>
      <c r="AJ51" s="197">
        <v>7.842E-3</v>
      </c>
      <c r="AK51" s="197">
        <v>0</v>
      </c>
      <c r="AL51" s="197">
        <v>0</v>
      </c>
      <c r="AM51" s="12"/>
      <c r="AN51" s="12"/>
      <c r="AO51" s="204">
        <v>0</v>
      </c>
      <c r="AP51" s="205">
        <v>-16.809999999999999</v>
      </c>
      <c r="AQ51" t="str">
        <f>_xlfn.IFNA(VLOOKUP(E51,'Order Lookup'!A:C,3,FALSE),"Other")</f>
        <v>Other</v>
      </c>
    </row>
    <row r="52" spans="1:43" ht="42" x14ac:dyDescent="0.35">
      <c r="A52" s="202" t="s">
        <v>485</v>
      </c>
      <c r="B52" s="202" t="s">
        <v>2388</v>
      </c>
      <c r="C52" s="202" t="s">
        <v>1482</v>
      </c>
      <c r="D52" s="202" t="s">
        <v>1483</v>
      </c>
      <c r="E52" s="202" t="s">
        <v>486</v>
      </c>
      <c r="F52" s="202" t="s">
        <v>227</v>
      </c>
      <c r="G52" s="8"/>
      <c r="H52" s="202" t="s">
        <v>482</v>
      </c>
      <c r="I52" s="203" t="s">
        <v>257</v>
      </c>
      <c r="J52" s="8"/>
      <c r="K52" s="8"/>
      <c r="L52" s="8"/>
      <c r="M52" s="8"/>
      <c r="N52" s="202" t="s">
        <v>483</v>
      </c>
      <c r="O52" s="8"/>
      <c r="P52" s="8"/>
      <c r="Q52" s="8"/>
      <c r="R52" s="202" t="s">
        <v>483</v>
      </c>
      <c r="S52" s="8"/>
      <c r="T52" s="8"/>
      <c r="U52" s="8"/>
      <c r="V52" s="8"/>
      <c r="W52" s="202" t="s">
        <v>483</v>
      </c>
      <c r="X52" s="8"/>
      <c r="Y52" s="8"/>
      <c r="Z52" s="8"/>
      <c r="AA52" s="202" t="s">
        <v>483</v>
      </c>
      <c r="AB52" s="8"/>
      <c r="AC52" s="202" t="s">
        <v>2350</v>
      </c>
      <c r="AD52" s="202" t="s">
        <v>2388</v>
      </c>
      <c r="AE52" s="202" t="s">
        <v>484</v>
      </c>
      <c r="AF52" s="12"/>
      <c r="AG52" s="197">
        <v>0</v>
      </c>
      <c r="AH52" s="12"/>
      <c r="AI52" s="12"/>
      <c r="AJ52" s="12"/>
      <c r="AK52" s="12"/>
      <c r="AL52" s="12"/>
      <c r="AM52" s="12"/>
      <c r="AN52" s="12"/>
      <c r="AO52" s="12"/>
      <c r="AP52" s="15"/>
      <c r="AQ52" t="str">
        <f>_xlfn.IFNA(VLOOKUP(E52,'Order Lookup'!A:C,3,FALSE),"Other")</f>
        <v>Other</v>
      </c>
    </row>
    <row r="53" spans="1:43" ht="42" x14ac:dyDescent="0.35">
      <c r="A53" s="202" t="s">
        <v>485</v>
      </c>
      <c r="B53" s="202" t="s">
        <v>2389</v>
      </c>
      <c r="C53" s="202" t="s">
        <v>1482</v>
      </c>
      <c r="D53" s="202" t="s">
        <v>1483</v>
      </c>
      <c r="E53" s="202" t="s">
        <v>486</v>
      </c>
      <c r="F53" s="202" t="s">
        <v>227</v>
      </c>
      <c r="G53" s="8"/>
      <c r="H53" s="202" t="s">
        <v>482</v>
      </c>
      <c r="I53" s="203" t="s">
        <v>257</v>
      </c>
      <c r="J53" s="8"/>
      <c r="K53" s="8"/>
      <c r="L53" s="8"/>
      <c r="M53" s="8"/>
      <c r="N53" s="202" t="s">
        <v>483</v>
      </c>
      <c r="O53" s="8"/>
      <c r="P53" s="8"/>
      <c r="Q53" s="8"/>
      <c r="R53" s="202" t="s">
        <v>483</v>
      </c>
      <c r="S53" s="8"/>
      <c r="T53" s="8"/>
      <c r="U53" s="8"/>
      <c r="V53" s="8"/>
      <c r="W53" s="202" t="s">
        <v>483</v>
      </c>
      <c r="X53" s="8"/>
      <c r="Y53" s="8"/>
      <c r="Z53" s="8"/>
      <c r="AA53" s="202" t="s">
        <v>483</v>
      </c>
      <c r="AB53" s="8"/>
      <c r="AC53" s="202" t="s">
        <v>2332</v>
      </c>
      <c r="AD53" s="202" t="s">
        <v>2389</v>
      </c>
      <c r="AE53" s="202" t="s">
        <v>484</v>
      </c>
      <c r="AF53" s="204">
        <v>0</v>
      </c>
      <c r="AG53" s="197">
        <v>0</v>
      </c>
      <c r="AH53" s="197">
        <v>3.87126E-2</v>
      </c>
      <c r="AI53" s="12"/>
      <c r="AJ53" s="197">
        <v>3.8712499999999997E-2</v>
      </c>
      <c r="AK53" s="197">
        <v>0</v>
      </c>
      <c r="AL53" s="197">
        <v>0</v>
      </c>
      <c r="AM53" s="12"/>
      <c r="AN53" s="12"/>
      <c r="AO53" s="204">
        <v>0</v>
      </c>
      <c r="AP53" s="205">
        <v>-64.89</v>
      </c>
      <c r="AQ53" t="str">
        <f>_xlfn.IFNA(VLOOKUP(E53,'Order Lookup'!A:C,3,FALSE),"Other")</f>
        <v>Other</v>
      </c>
    </row>
    <row r="54" spans="1:43" ht="42" x14ac:dyDescent="0.35">
      <c r="A54" s="202" t="s">
        <v>485</v>
      </c>
      <c r="B54" s="202" t="s">
        <v>2390</v>
      </c>
      <c r="C54" s="202" t="s">
        <v>1482</v>
      </c>
      <c r="D54" s="202" t="s">
        <v>1483</v>
      </c>
      <c r="E54" s="202" t="s">
        <v>486</v>
      </c>
      <c r="F54" s="202" t="s">
        <v>227</v>
      </c>
      <c r="G54" s="8"/>
      <c r="H54" s="202" t="s">
        <v>482</v>
      </c>
      <c r="I54" s="203" t="s">
        <v>257</v>
      </c>
      <c r="J54" s="8"/>
      <c r="K54" s="8"/>
      <c r="L54" s="8"/>
      <c r="M54" s="8"/>
      <c r="N54" s="202" t="s">
        <v>483</v>
      </c>
      <c r="O54" s="8"/>
      <c r="P54" s="8"/>
      <c r="Q54" s="8"/>
      <c r="R54" s="202" t="s">
        <v>483</v>
      </c>
      <c r="S54" s="8"/>
      <c r="T54" s="8"/>
      <c r="U54" s="8"/>
      <c r="V54" s="8"/>
      <c r="W54" s="202" t="s">
        <v>483</v>
      </c>
      <c r="X54" s="8"/>
      <c r="Y54" s="8"/>
      <c r="Z54" s="8"/>
      <c r="AA54" s="202" t="s">
        <v>483</v>
      </c>
      <c r="AB54" s="8"/>
      <c r="AC54" s="202" t="s">
        <v>2321</v>
      </c>
      <c r="AD54" s="202" t="s">
        <v>2390</v>
      </c>
      <c r="AE54" s="202" t="s">
        <v>484</v>
      </c>
      <c r="AF54" s="12"/>
      <c r="AG54" s="197">
        <v>0</v>
      </c>
      <c r="AH54" s="12"/>
      <c r="AI54" s="12"/>
      <c r="AJ54" s="12"/>
      <c r="AK54" s="12"/>
      <c r="AL54" s="12"/>
      <c r="AM54" s="12"/>
      <c r="AN54" s="12"/>
      <c r="AO54" s="12"/>
      <c r="AP54" s="15"/>
      <c r="AQ54" t="str">
        <f>_xlfn.IFNA(VLOOKUP(E54,'Order Lookup'!A:C,3,FALSE),"Other")</f>
        <v>Other</v>
      </c>
    </row>
    <row r="55" spans="1:43" ht="31.5" x14ac:dyDescent="0.35">
      <c r="A55" s="202" t="s">
        <v>485</v>
      </c>
      <c r="B55" s="202" t="s">
        <v>2391</v>
      </c>
      <c r="C55" s="202" t="s">
        <v>631</v>
      </c>
      <c r="D55" s="202" t="s">
        <v>1679</v>
      </c>
      <c r="E55" s="202" t="s">
        <v>529</v>
      </c>
      <c r="F55" s="202" t="s">
        <v>204</v>
      </c>
      <c r="G55" s="202" t="s">
        <v>227</v>
      </c>
      <c r="H55" s="202" t="s">
        <v>482</v>
      </c>
      <c r="I55" s="203" t="s">
        <v>261</v>
      </c>
      <c r="J55" s="203" t="s">
        <v>502</v>
      </c>
      <c r="K55" s="203" t="s">
        <v>570</v>
      </c>
      <c r="L55" s="8"/>
      <c r="M55" s="8"/>
      <c r="N55" s="202" t="s">
        <v>483</v>
      </c>
      <c r="O55" s="8"/>
      <c r="P55" s="8"/>
      <c r="Q55" s="8"/>
      <c r="R55" s="202" t="s">
        <v>483</v>
      </c>
      <c r="S55" s="203" t="s">
        <v>1603</v>
      </c>
      <c r="T55" s="203" t="s">
        <v>1299</v>
      </c>
      <c r="U55" s="202" t="s">
        <v>2324</v>
      </c>
      <c r="V55" s="202" t="s">
        <v>2323</v>
      </c>
      <c r="W55" s="206" t="s">
        <v>489</v>
      </c>
      <c r="X55" s="203" t="s">
        <v>1603</v>
      </c>
      <c r="Y55" s="202" t="s">
        <v>2324</v>
      </c>
      <c r="Z55" s="202" t="s">
        <v>2324</v>
      </c>
      <c r="AA55" s="206" t="s">
        <v>489</v>
      </c>
      <c r="AB55" s="203" t="s">
        <v>490</v>
      </c>
      <c r="AC55" s="202" t="s">
        <v>2324</v>
      </c>
      <c r="AD55" s="202" t="s">
        <v>2391</v>
      </c>
      <c r="AE55" s="202" t="s">
        <v>484</v>
      </c>
      <c r="AF55" s="204">
        <v>0</v>
      </c>
      <c r="AG55" s="197">
        <v>0</v>
      </c>
      <c r="AH55" s="197">
        <v>0.24877163999999999</v>
      </c>
      <c r="AI55" s="12"/>
      <c r="AJ55" s="197">
        <v>0.24877152</v>
      </c>
      <c r="AK55" s="197">
        <v>0</v>
      </c>
      <c r="AL55" s="197">
        <v>0</v>
      </c>
      <c r="AM55" s="12"/>
      <c r="AN55" s="12"/>
      <c r="AO55" s="204">
        <v>0</v>
      </c>
      <c r="AP55" s="205">
        <v>-614.37</v>
      </c>
      <c r="AQ55" t="str">
        <f>_xlfn.IFNA(VLOOKUP(E55,'Order Lookup'!A:C,3,FALSE),"Other")</f>
        <v>Other</v>
      </c>
    </row>
    <row r="56" spans="1:43" ht="31.5" x14ac:dyDescent="0.35">
      <c r="A56" s="202" t="s">
        <v>485</v>
      </c>
      <c r="B56" s="202" t="s">
        <v>2392</v>
      </c>
      <c r="C56" s="202" t="s">
        <v>631</v>
      </c>
      <c r="D56" s="202" t="s">
        <v>1679</v>
      </c>
      <c r="E56" s="202" t="s">
        <v>529</v>
      </c>
      <c r="F56" s="202" t="s">
        <v>204</v>
      </c>
      <c r="G56" s="202" t="s">
        <v>227</v>
      </c>
      <c r="H56" s="202" t="s">
        <v>482</v>
      </c>
      <c r="I56" s="203" t="s">
        <v>261</v>
      </c>
      <c r="J56" s="203" t="s">
        <v>502</v>
      </c>
      <c r="K56" s="203" t="s">
        <v>570</v>
      </c>
      <c r="L56" s="8"/>
      <c r="M56" s="8"/>
      <c r="N56" s="202" t="s">
        <v>483</v>
      </c>
      <c r="O56" s="8"/>
      <c r="P56" s="8"/>
      <c r="Q56" s="8"/>
      <c r="R56" s="202" t="s">
        <v>483</v>
      </c>
      <c r="S56" s="203" t="s">
        <v>1603</v>
      </c>
      <c r="T56" s="203" t="s">
        <v>1299</v>
      </c>
      <c r="U56" s="202" t="s">
        <v>2338</v>
      </c>
      <c r="V56" s="202" t="s">
        <v>2332</v>
      </c>
      <c r="W56" s="206" t="s">
        <v>489</v>
      </c>
      <c r="X56" s="8"/>
      <c r="Y56" s="8"/>
      <c r="Z56" s="8"/>
      <c r="AA56" s="202" t="s">
        <v>483</v>
      </c>
      <c r="AB56" s="203" t="s">
        <v>490</v>
      </c>
      <c r="AC56" s="202" t="s">
        <v>2332</v>
      </c>
      <c r="AD56" s="202" t="s">
        <v>2392</v>
      </c>
      <c r="AE56" s="202" t="s">
        <v>484</v>
      </c>
      <c r="AF56" s="204">
        <v>0</v>
      </c>
      <c r="AG56" s="197">
        <v>0</v>
      </c>
      <c r="AH56" s="197">
        <v>1.9377305000000001E-2</v>
      </c>
      <c r="AI56" s="12"/>
      <c r="AJ56" s="197">
        <v>1.9377505E-2</v>
      </c>
      <c r="AK56" s="197">
        <v>0</v>
      </c>
      <c r="AL56" s="197">
        <v>0</v>
      </c>
      <c r="AM56" s="12"/>
      <c r="AN56" s="12"/>
      <c r="AO56" s="204">
        <v>0</v>
      </c>
      <c r="AP56" s="205">
        <v>-34.36</v>
      </c>
      <c r="AQ56" t="str">
        <f>_xlfn.IFNA(VLOOKUP(E56,'Order Lookup'!A:C,3,FALSE),"Other")</f>
        <v>Other</v>
      </c>
    </row>
    <row r="57" spans="1:43" ht="31.5" x14ac:dyDescent="0.35">
      <c r="A57" s="202" t="s">
        <v>485</v>
      </c>
      <c r="B57" s="202" t="s">
        <v>2393</v>
      </c>
      <c r="C57" s="202" t="s">
        <v>631</v>
      </c>
      <c r="D57" s="202" t="s">
        <v>1679</v>
      </c>
      <c r="E57" s="202" t="s">
        <v>486</v>
      </c>
      <c r="F57" s="202" t="s">
        <v>227</v>
      </c>
      <c r="G57" s="8"/>
      <c r="H57" s="202" t="s">
        <v>482</v>
      </c>
      <c r="I57" s="203" t="s">
        <v>261</v>
      </c>
      <c r="J57" s="8"/>
      <c r="K57" s="8"/>
      <c r="L57" s="8"/>
      <c r="M57" s="8"/>
      <c r="N57" s="202" t="s">
        <v>483</v>
      </c>
      <c r="O57" s="8"/>
      <c r="P57" s="8"/>
      <c r="Q57" s="8"/>
      <c r="R57" s="202" t="s">
        <v>483</v>
      </c>
      <c r="S57" s="8"/>
      <c r="T57" s="8"/>
      <c r="U57" s="8"/>
      <c r="V57" s="8"/>
      <c r="W57" s="202" t="s">
        <v>483</v>
      </c>
      <c r="X57" s="8"/>
      <c r="Y57" s="8"/>
      <c r="Z57" s="8"/>
      <c r="AA57" s="202" t="s">
        <v>483</v>
      </c>
      <c r="AB57" s="8"/>
      <c r="AC57" s="202" t="s">
        <v>2321</v>
      </c>
      <c r="AD57" s="202" t="s">
        <v>2393</v>
      </c>
      <c r="AE57" s="202" t="s">
        <v>484</v>
      </c>
      <c r="AF57" s="204">
        <v>0</v>
      </c>
      <c r="AG57" s="197">
        <v>0</v>
      </c>
      <c r="AH57" s="197">
        <v>0.112946</v>
      </c>
      <c r="AI57" s="12"/>
      <c r="AJ57" s="197">
        <v>0.112946</v>
      </c>
      <c r="AK57" s="197">
        <v>0</v>
      </c>
      <c r="AL57" s="197">
        <v>0</v>
      </c>
      <c r="AM57" s="12"/>
      <c r="AN57" s="12"/>
      <c r="AO57" s="204">
        <v>0</v>
      </c>
      <c r="AP57" s="205">
        <v>-514.38</v>
      </c>
      <c r="AQ57" t="str">
        <f>_xlfn.IFNA(VLOOKUP(E57,'Order Lookup'!A:C,3,FALSE),"Other")</f>
        <v>Other</v>
      </c>
    </row>
    <row r="58" spans="1:43" ht="31.5" x14ac:dyDescent="0.35">
      <c r="A58" s="202" t="s">
        <v>485</v>
      </c>
      <c r="B58" s="202" t="s">
        <v>2394</v>
      </c>
      <c r="C58" s="202" t="s">
        <v>631</v>
      </c>
      <c r="D58" s="202" t="s">
        <v>1679</v>
      </c>
      <c r="E58" s="202" t="s">
        <v>507</v>
      </c>
      <c r="F58" s="202" t="s">
        <v>227</v>
      </c>
      <c r="G58" s="8"/>
      <c r="H58" s="202" t="s">
        <v>482</v>
      </c>
      <c r="I58" s="203" t="s">
        <v>261</v>
      </c>
      <c r="J58" s="8"/>
      <c r="K58" s="8"/>
      <c r="L58" s="8"/>
      <c r="M58" s="8"/>
      <c r="N58" s="202" t="s">
        <v>483</v>
      </c>
      <c r="O58" s="8"/>
      <c r="P58" s="8"/>
      <c r="Q58" s="8"/>
      <c r="R58" s="202" t="s">
        <v>483</v>
      </c>
      <c r="S58" s="8"/>
      <c r="T58" s="8"/>
      <c r="U58" s="8"/>
      <c r="V58" s="8"/>
      <c r="W58" s="202" t="s">
        <v>483</v>
      </c>
      <c r="X58" s="8"/>
      <c r="Y58" s="8"/>
      <c r="Z58" s="8"/>
      <c r="AA58" s="202" t="s">
        <v>483</v>
      </c>
      <c r="AB58" s="8"/>
      <c r="AC58" s="202" t="s">
        <v>2321</v>
      </c>
      <c r="AD58" s="202" t="s">
        <v>2394</v>
      </c>
      <c r="AE58" s="202" t="s">
        <v>484</v>
      </c>
      <c r="AF58" s="204">
        <v>724.26</v>
      </c>
      <c r="AG58" s="197">
        <v>0</v>
      </c>
      <c r="AH58" s="197">
        <v>0.36674899999999999</v>
      </c>
      <c r="AI58" s="12"/>
      <c r="AJ58" s="197">
        <v>0.36674899999999999</v>
      </c>
      <c r="AK58" s="197">
        <v>0</v>
      </c>
      <c r="AL58" s="197">
        <v>0</v>
      </c>
      <c r="AM58" s="12"/>
      <c r="AN58" s="12"/>
      <c r="AO58" s="204">
        <v>612.69000000000005</v>
      </c>
      <c r="AP58" s="205">
        <v>188.59</v>
      </c>
      <c r="AQ58" t="str">
        <f>_xlfn.IFNA(VLOOKUP(E58,'Order Lookup'!A:C,3,FALSE),"Other")</f>
        <v>Other</v>
      </c>
    </row>
    <row r="59" spans="1:43" ht="31.5" x14ac:dyDescent="0.35">
      <c r="A59" s="202" t="s">
        <v>485</v>
      </c>
      <c r="B59" s="202" t="s">
        <v>2395</v>
      </c>
      <c r="C59" s="202" t="s">
        <v>631</v>
      </c>
      <c r="D59" s="202" t="s">
        <v>1679</v>
      </c>
      <c r="E59" s="202" t="s">
        <v>507</v>
      </c>
      <c r="F59" s="202" t="s">
        <v>227</v>
      </c>
      <c r="G59" s="8"/>
      <c r="H59" s="202" t="s">
        <v>482</v>
      </c>
      <c r="I59" s="203" t="s">
        <v>261</v>
      </c>
      <c r="J59" s="8"/>
      <c r="K59" s="8"/>
      <c r="L59" s="8"/>
      <c r="M59" s="8"/>
      <c r="N59" s="202" t="s">
        <v>483</v>
      </c>
      <c r="O59" s="8"/>
      <c r="P59" s="8"/>
      <c r="Q59" s="8"/>
      <c r="R59" s="202" t="s">
        <v>483</v>
      </c>
      <c r="S59" s="8"/>
      <c r="T59" s="8"/>
      <c r="U59" s="8"/>
      <c r="V59" s="8"/>
      <c r="W59" s="202" t="s">
        <v>483</v>
      </c>
      <c r="X59" s="8"/>
      <c r="Y59" s="8"/>
      <c r="Z59" s="8"/>
      <c r="AA59" s="202" t="s">
        <v>483</v>
      </c>
      <c r="AB59" s="8"/>
      <c r="AC59" s="202" t="s">
        <v>2318</v>
      </c>
      <c r="AD59" s="202" t="s">
        <v>2395</v>
      </c>
      <c r="AE59" s="202" t="s">
        <v>484</v>
      </c>
      <c r="AF59" s="204">
        <v>47.94</v>
      </c>
      <c r="AG59" s="197">
        <v>0</v>
      </c>
      <c r="AH59" s="197">
        <v>6.5199999999999998E-3</v>
      </c>
      <c r="AI59" s="12"/>
      <c r="AJ59" s="197">
        <v>6.5199999999999998E-3</v>
      </c>
      <c r="AK59" s="197">
        <v>0</v>
      </c>
      <c r="AL59" s="197">
        <v>0</v>
      </c>
      <c r="AM59" s="12"/>
      <c r="AN59" s="12"/>
      <c r="AO59" s="204">
        <v>27.98</v>
      </c>
      <c r="AP59" s="205">
        <v>19.68</v>
      </c>
      <c r="AQ59" t="str">
        <f>_xlfn.IFNA(VLOOKUP(E59,'Order Lookup'!A:C,3,FALSE),"Other")</f>
        <v>Other</v>
      </c>
    </row>
    <row r="60" spans="1:43" ht="42" x14ac:dyDescent="0.35">
      <c r="A60" s="202" t="s">
        <v>485</v>
      </c>
      <c r="B60" s="202" t="s">
        <v>2396</v>
      </c>
      <c r="C60" s="202" t="s">
        <v>1474</v>
      </c>
      <c r="D60" s="202" t="s">
        <v>1680</v>
      </c>
      <c r="E60" s="202" t="s">
        <v>507</v>
      </c>
      <c r="F60" s="202" t="s">
        <v>227</v>
      </c>
      <c r="G60" s="8"/>
      <c r="H60" s="202" t="s">
        <v>482</v>
      </c>
      <c r="I60" s="203" t="s">
        <v>257</v>
      </c>
      <c r="J60" s="8"/>
      <c r="K60" s="8"/>
      <c r="L60" s="8"/>
      <c r="M60" s="8"/>
      <c r="N60" s="202" t="s">
        <v>483</v>
      </c>
      <c r="O60" s="8"/>
      <c r="P60" s="8"/>
      <c r="Q60" s="8"/>
      <c r="R60" s="202" t="s">
        <v>483</v>
      </c>
      <c r="S60" s="8"/>
      <c r="T60" s="8"/>
      <c r="U60" s="8"/>
      <c r="V60" s="8"/>
      <c r="W60" s="202" t="s">
        <v>483</v>
      </c>
      <c r="X60" s="8"/>
      <c r="Y60" s="8"/>
      <c r="Z60" s="8"/>
      <c r="AA60" s="202" t="s">
        <v>483</v>
      </c>
      <c r="AB60" s="8"/>
      <c r="AC60" s="202" t="s">
        <v>2329</v>
      </c>
      <c r="AD60" s="202" t="s">
        <v>2396</v>
      </c>
      <c r="AE60" s="202" t="s">
        <v>484</v>
      </c>
      <c r="AF60" s="204">
        <v>484.74</v>
      </c>
      <c r="AG60" s="197">
        <v>0</v>
      </c>
      <c r="AH60" s="197">
        <v>8.5685645000000005E-2</v>
      </c>
      <c r="AI60" s="12"/>
      <c r="AJ60" s="197">
        <v>8.5685999999999998E-2</v>
      </c>
      <c r="AK60" s="197">
        <v>0</v>
      </c>
      <c r="AL60" s="197">
        <v>0</v>
      </c>
      <c r="AM60" s="12"/>
      <c r="AN60" s="12"/>
      <c r="AO60" s="204">
        <v>359.52</v>
      </c>
      <c r="AP60" s="205">
        <v>285.97000000000003</v>
      </c>
      <c r="AQ60" t="str">
        <f>_xlfn.IFNA(VLOOKUP(E60,'Order Lookup'!A:C,3,FALSE),"Other")</f>
        <v>Other</v>
      </c>
    </row>
    <row r="61" spans="1:43" ht="31.5" x14ac:dyDescent="0.35">
      <c r="A61" s="202" t="s">
        <v>485</v>
      </c>
      <c r="B61" s="202" t="s">
        <v>2397</v>
      </c>
      <c r="C61" s="202" t="s">
        <v>566</v>
      </c>
      <c r="D61" s="202" t="s">
        <v>1681</v>
      </c>
      <c r="E61" s="202" t="s">
        <v>486</v>
      </c>
      <c r="F61" s="202" t="s">
        <v>227</v>
      </c>
      <c r="G61" s="8"/>
      <c r="H61" s="202" t="s">
        <v>482</v>
      </c>
      <c r="I61" s="203" t="s">
        <v>259</v>
      </c>
      <c r="J61" s="8"/>
      <c r="K61" s="8"/>
      <c r="L61" s="8"/>
      <c r="M61" s="8"/>
      <c r="N61" s="202" t="s">
        <v>483</v>
      </c>
      <c r="O61" s="8"/>
      <c r="P61" s="8"/>
      <c r="Q61" s="8"/>
      <c r="R61" s="202" t="s">
        <v>483</v>
      </c>
      <c r="S61" s="8"/>
      <c r="T61" s="8"/>
      <c r="U61" s="8"/>
      <c r="V61" s="8"/>
      <c r="W61" s="202" t="s">
        <v>483</v>
      </c>
      <c r="X61" s="8"/>
      <c r="Y61" s="8"/>
      <c r="Z61" s="8"/>
      <c r="AA61" s="202" t="s">
        <v>483</v>
      </c>
      <c r="AB61" s="8"/>
      <c r="AC61" s="202" t="s">
        <v>2329</v>
      </c>
      <c r="AD61" s="202" t="s">
        <v>2397</v>
      </c>
      <c r="AE61" s="202" t="s">
        <v>484</v>
      </c>
      <c r="AF61" s="204">
        <v>94.08</v>
      </c>
      <c r="AG61" s="197">
        <v>0</v>
      </c>
      <c r="AH61" s="197">
        <v>3.1289999999999998E-2</v>
      </c>
      <c r="AI61" s="12"/>
      <c r="AJ61" s="197">
        <v>3.1289999999999998E-2</v>
      </c>
      <c r="AK61" s="197">
        <v>0</v>
      </c>
      <c r="AL61" s="197">
        <v>0</v>
      </c>
      <c r="AM61" s="12"/>
      <c r="AN61" s="12"/>
      <c r="AO61" s="204">
        <v>73.39</v>
      </c>
      <c r="AP61" s="205">
        <v>-65.72</v>
      </c>
      <c r="AQ61" t="str">
        <f>_xlfn.IFNA(VLOOKUP(E61,'Order Lookup'!A:C,3,FALSE),"Other")</f>
        <v>Other</v>
      </c>
    </row>
    <row r="62" spans="1:43" ht="52.5" x14ac:dyDescent="0.35">
      <c r="A62" s="202" t="s">
        <v>485</v>
      </c>
      <c r="B62" s="202" t="s">
        <v>2398</v>
      </c>
      <c r="C62" s="202" t="s">
        <v>525</v>
      </c>
      <c r="D62" s="202" t="s">
        <v>2399</v>
      </c>
      <c r="E62" s="202" t="s">
        <v>486</v>
      </c>
      <c r="F62" s="202" t="s">
        <v>227</v>
      </c>
      <c r="G62" s="202" t="s">
        <v>227</v>
      </c>
      <c r="H62" s="202" t="s">
        <v>482</v>
      </c>
      <c r="I62" s="203" t="s">
        <v>257</v>
      </c>
      <c r="J62" s="203" t="s">
        <v>624</v>
      </c>
      <c r="K62" s="203" t="s">
        <v>575</v>
      </c>
      <c r="L62" s="8"/>
      <c r="M62" s="8"/>
      <c r="N62" s="202" t="s">
        <v>483</v>
      </c>
      <c r="O62" s="8"/>
      <c r="P62" s="8"/>
      <c r="Q62" s="8"/>
      <c r="R62" s="202" t="s">
        <v>483</v>
      </c>
      <c r="S62" s="8"/>
      <c r="T62" s="8"/>
      <c r="U62" s="8"/>
      <c r="V62" s="8"/>
      <c r="W62" s="202" t="s">
        <v>483</v>
      </c>
      <c r="X62" s="8"/>
      <c r="Y62" s="8"/>
      <c r="Z62" s="8"/>
      <c r="AA62" s="202" t="s">
        <v>483</v>
      </c>
      <c r="AB62" s="8"/>
      <c r="AC62" s="202" t="s">
        <v>1726</v>
      </c>
      <c r="AD62" s="202" t="s">
        <v>2398</v>
      </c>
      <c r="AE62" s="202" t="s">
        <v>484</v>
      </c>
      <c r="AF62" s="204">
        <v>30</v>
      </c>
      <c r="AG62" s="197">
        <v>0</v>
      </c>
      <c r="AH62" s="197">
        <v>0.02</v>
      </c>
      <c r="AI62" s="12"/>
      <c r="AJ62" s="197">
        <v>0.02</v>
      </c>
      <c r="AK62" s="197">
        <v>0</v>
      </c>
      <c r="AL62" s="197">
        <v>0</v>
      </c>
      <c r="AM62" s="12"/>
      <c r="AN62" s="12"/>
      <c r="AO62" s="204">
        <v>0</v>
      </c>
      <c r="AP62" s="205">
        <v>-127.28</v>
      </c>
      <c r="AQ62" t="str">
        <f>_xlfn.IFNA(VLOOKUP(E62,'Order Lookup'!A:C,3,FALSE),"Other")</f>
        <v>Other</v>
      </c>
    </row>
    <row r="63" spans="1:43" ht="52.5" x14ac:dyDescent="0.35">
      <c r="A63" s="202" t="s">
        <v>485</v>
      </c>
      <c r="B63" s="202" t="s">
        <v>2400</v>
      </c>
      <c r="C63" s="202" t="s">
        <v>525</v>
      </c>
      <c r="D63" s="202" t="s">
        <v>2399</v>
      </c>
      <c r="E63" s="202" t="s">
        <v>486</v>
      </c>
      <c r="F63" s="202" t="s">
        <v>227</v>
      </c>
      <c r="G63" s="8"/>
      <c r="H63" s="202" t="s">
        <v>482</v>
      </c>
      <c r="I63" s="203" t="s">
        <v>257</v>
      </c>
      <c r="J63" s="8"/>
      <c r="K63" s="8"/>
      <c r="L63" s="8"/>
      <c r="M63" s="8"/>
      <c r="N63" s="202" t="s">
        <v>483</v>
      </c>
      <c r="O63" s="8"/>
      <c r="P63" s="8"/>
      <c r="Q63" s="8"/>
      <c r="R63" s="202" t="s">
        <v>483</v>
      </c>
      <c r="S63" s="8"/>
      <c r="T63" s="8"/>
      <c r="U63" s="8"/>
      <c r="V63" s="8"/>
      <c r="W63" s="202" t="s">
        <v>483</v>
      </c>
      <c r="X63" s="8"/>
      <c r="Y63" s="8"/>
      <c r="Z63" s="8"/>
      <c r="AA63" s="202" t="s">
        <v>483</v>
      </c>
      <c r="AB63" s="8"/>
      <c r="AC63" s="202" t="s">
        <v>2338</v>
      </c>
      <c r="AD63" s="202" t="s">
        <v>2400</v>
      </c>
      <c r="AE63" s="202" t="s">
        <v>484</v>
      </c>
      <c r="AF63" s="12"/>
      <c r="AG63" s="197">
        <v>0</v>
      </c>
      <c r="AH63" s="12"/>
      <c r="AI63" s="12"/>
      <c r="AJ63" s="12"/>
      <c r="AK63" s="12"/>
      <c r="AL63" s="12"/>
      <c r="AM63" s="12"/>
      <c r="AN63" s="12"/>
      <c r="AO63" s="12"/>
      <c r="AP63" s="15"/>
      <c r="AQ63" t="str">
        <f>_xlfn.IFNA(VLOOKUP(E63,'Order Lookup'!A:C,3,FALSE),"Other")</f>
        <v>Other</v>
      </c>
    </row>
    <row r="64" spans="1:43" ht="31.5" x14ac:dyDescent="0.35">
      <c r="A64" s="202" t="s">
        <v>485</v>
      </c>
      <c r="B64" s="202" t="s">
        <v>2401</v>
      </c>
      <c r="C64" s="202" t="s">
        <v>1484</v>
      </c>
      <c r="D64" s="202" t="s">
        <v>1485</v>
      </c>
      <c r="E64" s="202" t="s">
        <v>529</v>
      </c>
      <c r="F64" s="202" t="s">
        <v>227</v>
      </c>
      <c r="G64" s="202" t="s">
        <v>227</v>
      </c>
      <c r="H64" s="202" t="s">
        <v>482</v>
      </c>
      <c r="I64" s="203" t="s">
        <v>261</v>
      </c>
      <c r="J64" s="203" t="s">
        <v>496</v>
      </c>
      <c r="K64" s="203" t="s">
        <v>556</v>
      </c>
      <c r="L64" s="8"/>
      <c r="M64" s="8"/>
      <c r="N64" s="202" t="s">
        <v>483</v>
      </c>
      <c r="O64" s="8"/>
      <c r="P64" s="8"/>
      <c r="Q64" s="8"/>
      <c r="R64" s="202" t="s">
        <v>483</v>
      </c>
      <c r="S64" s="8"/>
      <c r="T64" s="8"/>
      <c r="U64" s="8"/>
      <c r="V64" s="8"/>
      <c r="W64" s="202" t="s">
        <v>483</v>
      </c>
      <c r="X64" s="8"/>
      <c r="Y64" s="8"/>
      <c r="Z64" s="8"/>
      <c r="AA64" s="202" t="s">
        <v>483</v>
      </c>
      <c r="AB64" s="8"/>
      <c r="AC64" s="202" t="s">
        <v>1728</v>
      </c>
      <c r="AD64" s="202" t="s">
        <v>2401</v>
      </c>
      <c r="AE64" s="202" t="s">
        <v>484</v>
      </c>
      <c r="AF64" s="204">
        <v>0</v>
      </c>
      <c r="AG64" s="197">
        <v>0</v>
      </c>
      <c r="AH64" s="197">
        <v>0</v>
      </c>
      <c r="AI64" s="12"/>
      <c r="AJ64" s="197">
        <v>0</v>
      </c>
      <c r="AK64" s="197">
        <v>0</v>
      </c>
      <c r="AL64" s="197">
        <v>0</v>
      </c>
      <c r="AM64" s="12"/>
      <c r="AN64" s="12"/>
      <c r="AO64" s="204">
        <v>0</v>
      </c>
      <c r="AP64" s="205">
        <v>-291</v>
      </c>
      <c r="AQ64" t="str">
        <f>_xlfn.IFNA(VLOOKUP(E64,'Order Lookup'!A:C,3,FALSE),"Other")</f>
        <v>Other</v>
      </c>
    </row>
    <row r="65" spans="1:43" ht="31.5" x14ac:dyDescent="0.35">
      <c r="A65" s="202" t="s">
        <v>485</v>
      </c>
      <c r="B65" s="202" t="s">
        <v>2402</v>
      </c>
      <c r="C65" s="202" t="s">
        <v>1484</v>
      </c>
      <c r="D65" s="202" t="s">
        <v>1485</v>
      </c>
      <c r="E65" s="202" t="s">
        <v>495</v>
      </c>
      <c r="F65" s="202" t="s">
        <v>227</v>
      </c>
      <c r="G65" s="202" t="s">
        <v>227</v>
      </c>
      <c r="H65" s="202" t="s">
        <v>482</v>
      </c>
      <c r="I65" s="203" t="s">
        <v>261</v>
      </c>
      <c r="J65" s="203" t="s">
        <v>496</v>
      </c>
      <c r="K65" s="203" t="s">
        <v>556</v>
      </c>
      <c r="L65" s="8"/>
      <c r="M65" s="8"/>
      <c r="N65" s="202" t="s">
        <v>483</v>
      </c>
      <c r="O65" s="8"/>
      <c r="P65" s="8"/>
      <c r="Q65" s="8"/>
      <c r="R65" s="202" t="s">
        <v>483</v>
      </c>
      <c r="S65" s="8"/>
      <c r="T65" s="8"/>
      <c r="U65" s="8"/>
      <c r="V65" s="8"/>
      <c r="W65" s="202" t="s">
        <v>483</v>
      </c>
      <c r="X65" s="8"/>
      <c r="Y65" s="8"/>
      <c r="Z65" s="8"/>
      <c r="AA65" s="202" t="s">
        <v>483</v>
      </c>
      <c r="AB65" s="8"/>
      <c r="AC65" s="202" t="s">
        <v>2371</v>
      </c>
      <c r="AD65" s="202" t="s">
        <v>2402</v>
      </c>
      <c r="AE65" s="202" t="s">
        <v>484</v>
      </c>
      <c r="AF65" s="204">
        <v>375</v>
      </c>
      <c r="AG65" s="197">
        <v>0</v>
      </c>
      <c r="AH65" s="197">
        <v>0</v>
      </c>
      <c r="AI65" s="12"/>
      <c r="AJ65" s="197">
        <v>0</v>
      </c>
      <c r="AK65" s="197">
        <v>0</v>
      </c>
      <c r="AL65" s="197">
        <v>0</v>
      </c>
      <c r="AM65" s="12"/>
      <c r="AN65" s="12"/>
      <c r="AO65" s="204">
        <v>308</v>
      </c>
      <c r="AP65" s="205">
        <v>84</v>
      </c>
      <c r="AQ65" t="str">
        <f>_xlfn.IFNA(VLOOKUP(E65,'Order Lookup'!A:C,3,FALSE),"Other")</f>
        <v>ENPARTS</v>
      </c>
    </row>
    <row r="66" spans="1:43" ht="42" x14ac:dyDescent="0.35">
      <c r="A66" s="202" t="s">
        <v>485</v>
      </c>
      <c r="B66" s="202" t="s">
        <v>2403</v>
      </c>
      <c r="C66" s="202" t="s">
        <v>1682</v>
      </c>
      <c r="D66" s="202" t="s">
        <v>1683</v>
      </c>
      <c r="E66" s="202" t="s">
        <v>486</v>
      </c>
      <c r="F66" s="202" t="s">
        <v>227</v>
      </c>
      <c r="G66" s="202" t="s">
        <v>227</v>
      </c>
      <c r="H66" s="202" t="s">
        <v>482</v>
      </c>
      <c r="I66" s="203" t="s">
        <v>259</v>
      </c>
      <c r="J66" s="203" t="s">
        <v>528</v>
      </c>
      <c r="K66" s="203" t="s">
        <v>581</v>
      </c>
      <c r="L66" s="8"/>
      <c r="M66" s="8"/>
      <c r="N66" s="202" t="s">
        <v>483</v>
      </c>
      <c r="O66" s="8"/>
      <c r="P66" s="8"/>
      <c r="Q66" s="8"/>
      <c r="R66" s="202" t="s">
        <v>483</v>
      </c>
      <c r="S66" s="8"/>
      <c r="T66" s="8"/>
      <c r="U66" s="8"/>
      <c r="V66" s="8"/>
      <c r="W66" s="202" t="s">
        <v>483</v>
      </c>
      <c r="X66" s="8"/>
      <c r="Y66" s="8"/>
      <c r="Z66" s="8"/>
      <c r="AA66" s="202" t="s">
        <v>483</v>
      </c>
      <c r="AB66" s="8"/>
      <c r="AC66" s="202" t="s">
        <v>1728</v>
      </c>
      <c r="AD66" s="202" t="s">
        <v>2403</v>
      </c>
      <c r="AE66" s="202" t="s">
        <v>484</v>
      </c>
      <c r="AF66" s="204">
        <v>664</v>
      </c>
      <c r="AG66" s="197">
        <v>0</v>
      </c>
      <c r="AH66" s="197">
        <v>0.13827729</v>
      </c>
      <c r="AI66" s="12"/>
      <c r="AJ66" s="197">
        <v>0.13827695500000001</v>
      </c>
      <c r="AK66" s="197">
        <v>0</v>
      </c>
      <c r="AL66" s="197">
        <v>0</v>
      </c>
      <c r="AM66" s="12"/>
      <c r="AN66" s="12"/>
      <c r="AO66" s="204">
        <v>0</v>
      </c>
      <c r="AP66" s="205">
        <v>-238.93</v>
      </c>
      <c r="AQ66" t="str">
        <f>_xlfn.IFNA(VLOOKUP(E66,'Order Lookup'!A:C,3,FALSE),"Other")</f>
        <v>Other</v>
      </c>
    </row>
    <row r="67" spans="1:43" ht="31.5" x14ac:dyDescent="0.35">
      <c r="A67" s="202" t="s">
        <v>485</v>
      </c>
      <c r="B67" s="202" t="s">
        <v>2404</v>
      </c>
      <c r="C67" s="202" t="s">
        <v>1684</v>
      </c>
      <c r="D67" s="202" t="s">
        <v>1685</v>
      </c>
      <c r="E67" s="202" t="s">
        <v>507</v>
      </c>
      <c r="F67" s="202" t="s">
        <v>227</v>
      </c>
      <c r="G67" s="8"/>
      <c r="H67" s="202" t="s">
        <v>488</v>
      </c>
      <c r="I67" s="203" t="s">
        <v>257</v>
      </c>
      <c r="J67" s="8"/>
      <c r="K67" s="8"/>
      <c r="L67" s="8"/>
      <c r="M67" s="8"/>
      <c r="N67" s="202" t="s">
        <v>483</v>
      </c>
      <c r="O67" s="8"/>
      <c r="P67" s="8"/>
      <c r="Q67" s="8"/>
      <c r="R67" s="202" t="s">
        <v>483</v>
      </c>
      <c r="S67" s="8"/>
      <c r="T67" s="8"/>
      <c r="U67" s="8"/>
      <c r="V67" s="8"/>
      <c r="W67" s="202" t="s">
        <v>483</v>
      </c>
      <c r="X67" s="8"/>
      <c r="Y67" s="8"/>
      <c r="Z67" s="8"/>
      <c r="AA67" s="202" t="s">
        <v>483</v>
      </c>
      <c r="AB67" s="8"/>
      <c r="AC67" s="202" t="s">
        <v>2332</v>
      </c>
      <c r="AD67" s="202" t="s">
        <v>2404</v>
      </c>
      <c r="AE67" s="202" t="s">
        <v>484</v>
      </c>
      <c r="AF67" s="12"/>
      <c r="AG67" s="197">
        <v>0</v>
      </c>
      <c r="AH67" s="12"/>
      <c r="AI67" s="12"/>
      <c r="AJ67" s="12"/>
      <c r="AK67" s="12"/>
      <c r="AL67" s="12"/>
      <c r="AM67" s="12"/>
      <c r="AN67" s="12"/>
      <c r="AO67" s="12"/>
      <c r="AP67" s="15"/>
      <c r="AQ67" t="str">
        <f>_xlfn.IFNA(VLOOKUP(E67,'Order Lookup'!A:C,3,FALSE),"Other")</f>
        <v>Other</v>
      </c>
    </row>
    <row r="68" spans="1:43" ht="52.5" x14ac:dyDescent="0.35">
      <c r="A68" s="202" t="s">
        <v>485</v>
      </c>
      <c r="B68" s="202" t="s">
        <v>2405</v>
      </c>
      <c r="C68" s="202" t="s">
        <v>1686</v>
      </c>
      <c r="D68" s="202" t="s">
        <v>1687</v>
      </c>
      <c r="E68" s="202" t="s">
        <v>529</v>
      </c>
      <c r="F68" s="202" t="s">
        <v>227</v>
      </c>
      <c r="G68" s="202" t="s">
        <v>227</v>
      </c>
      <c r="H68" s="202" t="s">
        <v>482</v>
      </c>
      <c r="I68" s="203" t="s">
        <v>261</v>
      </c>
      <c r="J68" s="203" t="s">
        <v>528</v>
      </c>
      <c r="K68" s="203" t="s">
        <v>497</v>
      </c>
      <c r="L68" s="8"/>
      <c r="M68" s="8"/>
      <c r="N68" s="202" t="s">
        <v>483</v>
      </c>
      <c r="O68" s="8"/>
      <c r="P68" s="8"/>
      <c r="Q68" s="8"/>
      <c r="R68" s="202" t="s">
        <v>483</v>
      </c>
      <c r="S68" s="203" t="s">
        <v>746</v>
      </c>
      <c r="T68" s="203" t="s">
        <v>746</v>
      </c>
      <c r="U68" s="202" t="s">
        <v>2332</v>
      </c>
      <c r="V68" s="202" t="s">
        <v>2332</v>
      </c>
      <c r="W68" s="206" t="s">
        <v>489</v>
      </c>
      <c r="X68" s="8"/>
      <c r="Y68" s="8"/>
      <c r="Z68" s="8"/>
      <c r="AA68" s="202" t="s">
        <v>483</v>
      </c>
      <c r="AB68" s="203" t="s">
        <v>490</v>
      </c>
      <c r="AC68" s="202" t="s">
        <v>2338</v>
      </c>
      <c r="AD68" s="202" t="s">
        <v>2405</v>
      </c>
      <c r="AE68" s="202" t="s">
        <v>484</v>
      </c>
      <c r="AF68" s="204">
        <v>0</v>
      </c>
      <c r="AG68" s="197">
        <v>0</v>
      </c>
      <c r="AH68" s="197">
        <v>9.1000000000000004E-3</v>
      </c>
      <c r="AI68" s="12"/>
      <c r="AJ68" s="197">
        <v>9.1000000000000004E-3</v>
      </c>
      <c r="AK68" s="197">
        <v>0</v>
      </c>
      <c r="AL68" s="197">
        <v>0</v>
      </c>
      <c r="AM68" s="12"/>
      <c r="AN68" s="12"/>
      <c r="AO68" s="204">
        <v>0</v>
      </c>
      <c r="AP68" s="205">
        <v>-21.43</v>
      </c>
      <c r="AQ68" t="str">
        <f>_xlfn.IFNA(VLOOKUP(E68,'Order Lookup'!A:C,3,FALSE),"Other")</f>
        <v>Other</v>
      </c>
    </row>
    <row r="69" spans="1:43" ht="31.5" x14ac:dyDescent="0.35">
      <c r="A69" s="202" t="s">
        <v>485</v>
      </c>
      <c r="B69" s="202" t="s">
        <v>2406</v>
      </c>
      <c r="C69" s="202" t="s">
        <v>613</v>
      </c>
      <c r="D69" s="202" t="s">
        <v>1486</v>
      </c>
      <c r="E69" s="202" t="s">
        <v>529</v>
      </c>
      <c r="F69" s="202" t="s">
        <v>139</v>
      </c>
      <c r="G69" s="202" t="s">
        <v>227</v>
      </c>
      <c r="H69" s="202" t="s">
        <v>482</v>
      </c>
      <c r="I69" s="203" t="s">
        <v>259</v>
      </c>
      <c r="J69" s="203" t="s">
        <v>528</v>
      </c>
      <c r="K69" s="203" t="s">
        <v>514</v>
      </c>
      <c r="L69" s="8"/>
      <c r="M69" s="8"/>
      <c r="N69" s="202" t="s">
        <v>483</v>
      </c>
      <c r="O69" s="8"/>
      <c r="P69" s="8"/>
      <c r="Q69" s="8"/>
      <c r="R69" s="202" t="s">
        <v>483</v>
      </c>
      <c r="S69" s="203" t="s">
        <v>498</v>
      </c>
      <c r="T69" s="203" t="s">
        <v>498</v>
      </c>
      <c r="U69" s="202" t="s">
        <v>1996</v>
      </c>
      <c r="V69" s="202" t="s">
        <v>1996</v>
      </c>
      <c r="W69" s="206" t="s">
        <v>489</v>
      </c>
      <c r="X69" s="8"/>
      <c r="Y69" s="8"/>
      <c r="Z69" s="8"/>
      <c r="AA69" s="202" t="s">
        <v>483</v>
      </c>
      <c r="AB69" s="203" t="s">
        <v>490</v>
      </c>
      <c r="AC69" s="202" t="s">
        <v>1725</v>
      </c>
      <c r="AD69" s="202" t="s">
        <v>2406</v>
      </c>
      <c r="AE69" s="202" t="s">
        <v>484</v>
      </c>
      <c r="AF69" s="204">
        <v>0</v>
      </c>
      <c r="AG69" s="197">
        <v>0</v>
      </c>
      <c r="AH69" s="197">
        <v>0.60289375999999995</v>
      </c>
      <c r="AI69" s="12"/>
      <c r="AJ69" s="197">
        <v>0.60289402000000003</v>
      </c>
      <c r="AK69" s="197">
        <v>0</v>
      </c>
      <c r="AL69" s="197">
        <v>0</v>
      </c>
      <c r="AM69" s="12"/>
      <c r="AN69" s="12"/>
      <c r="AO69" s="204">
        <v>0</v>
      </c>
      <c r="AP69" s="205">
        <v>-1618.57</v>
      </c>
      <c r="AQ69" t="str">
        <f>_xlfn.IFNA(VLOOKUP(E69,'Order Lookup'!A:C,3,FALSE),"Other")</f>
        <v>Other</v>
      </c>
    </row>
    <row r="70" spans="1:43" ht="31.5" x14ac:dyDescent="0.35">
      <c r="A70" s="202" t="s">
        <v>485</v>
      </c>
      <c r="B70" s="202" t="s">
        <v>2407</v>
      </c>
      <c r="C70" s="202" t="s">
        <v>613</v>
      </c>
      <c r="D70" s="202" t="s">
        <v>1486</v>
      </c>
      <c r="E70" s="202" t="s">
        <v>529</v>
      </c>
      <c r="F70" s="202" t="s">
        <v>139</v>
      </c>
      <c r="G70" s="202" t="s">
        <v>227</v>
      </c>
      <c r="H70" s="202" t="s">
        <v>482</v>
      </c>
      <c r="I70" s="203" t="s">
        <v>259</v>
      </c>
      <c r="J70" s="203" t="s">
        <v>528</v>
      </c>
      <c r="K70" s="203" t="s">
        <v>514</v>
      </c>
      <c r="L70" s="8"/>
      <c r="M70" s="8"/>
      <c r="N70" s="202" t="s">
        <v>483</v>
      </c>
      <c r="O70" s="8"/>
      <c r="P70" s="8"/>
      <c r="Q70" s="8"/>
      <c r="R70" s="202" t="s">
        <v>483</v>
      </c>
      <c r="S70" s="203" t="s">
        <v>498</v>
      </c>
      <c r="T70" s="203" t="s">
        <v>498</v>
      </c>
      <c r="U70" s="202" t="s">
        <v>1725</v>
      </c>
      <c r="V70" s="202" t="s">
        <v>1725</v>
      </c>
      <c r="W70" s="206" t="s">
        <v>489</v>
      </c>
      <c r="X70" s="8"/>
      <c r="Y70" s="8"/>
      <c r="Z70" s="8"/>
      <c r="AA70" s="202" t="s">
        <v>483</v>
      </c>
      <c r="AB70" s="203" t="s">
        <v>490</v>
      </c>
      <c r="AC70" s="202" t="s">
        <v>2343</v>
      </c>
      <c r="AD70" s="202" t="s">
        <v>2407</v>
      </c>
      <c r="AE70" s="202" t="s">
        <v>484</v>
      </c>
      <c r="AF70" s="204">
        <v>0</v>
      </c>
      <c r="AG70" s="197">
        <v>0</v>
      </c>
      <c r="AH70" s="197">
        <v>0.19350000000000001</v>
      </c>
      <c r="AI70" s="12"/>
      <c r="AJ70" s="197">
        <v>0.19350000000000001</v>
      </c>
      <c r="AK70" s="197">
        <v>0</v>
      </c>
      <c r="AL70" s="197">
        <v>0</v>
      </c>
      <c r="AM70" s="12"/>
      <c r="AN70" s="12"/>
      <c r="AO70" s="204">
        <v>0</v>
      </c>
      <c r="AP70" s="205">
        <v>-368.53</v>
      </c>
      <c r="AQ70" t="str">
        <f>_xlfn.IFNA(VLOOKUP(E70,'Order Lookup'!A:C,3,FALSE),"Other")</f>
        <v>Other</v>
      </c>
    </row>
    <row r="71" spans="1:43" ht="31.5" x14ac:dyDescent="0.35">
      <c r="A71" s="202" t="s">
        <v>485</v>
      </c>
      <c r="B71" s="202" t="s">
        <v>2408</v>
      </c>
      <c r="C71" s="202" t="s">
        <v>613</v>
      </c>
      <c r="D71" s="202" t="s">
        <v>1486</v>
      </c>
      <c r="E71" s="202" t="s">
        <v>529</v>
      </c>
      <c r="F71" s="202" t="s">
        <v>139</v>
      </c>
      <c r="G71" s="202" t="s">
        <v>227</v>
      </c>
      <c r="H71" s="202" t="s">
        <v>482</v>
      </c>
      <c r="I71" s="203" t="s">
        <v>259</v>
      </c>
      <c r="J71" s="203" t="s">
        <v>528</v>
      </c>
      <c r="K71" s="203" t="s">
        <v>514</v>
      </c>
      <c r="L71" s="8"/>
      <c r="M71" s="8"/>
      <c r="N71" s="202" t="s">
        <v>483</v>
      </c>
      <c r="O71" s="8"/>
      <c r="P71" s="8"/>
      <c r="Q71" s="8"/>
      <c r="R71" s="202" t="s">
        <v>483</v>
      </c>
      <c r="S71" s="203" t="s">
        <v>498</v>
      </c>
      <c r="T71" s="203" t="s">
        <v>498</v>
      </c>
      <c r="U71" s="202" t="s">
        <v>2350</v>
      </c>
      <c r="V71" s="202" t="s">
        <v>2350</v>
      </c>
      <c r="W71" s="206" t="s">
        <v>489</v>
      </c>
      <c r="X71" s="8"/>
      <c r="Y71" s="8"/>
      <c r="Z71" s="8"/>
      <c r="AA71" s="202" t="s">
        <v>483</v>
      </c>
      <c r="AB71" s="203" t="s">
        <v>490</v>
      </c>
      <c r="AC71" s="202" t="s">
        <v>2350</v>
      </c>
      <c r="AD71" s="202" t="s">
        <v>2408</v>
      </c>
      <c r="AE71" s="202" t="s">
        <v>484</v>
      </c>
      <c r="AF71" s="204">
        <v>0</v>
      </c>
      <c r="AG71" s="197">
        <v>0</v>
      </c>
      <c r="AH71" s="197">
        <v>4.7999999999999996E-3</v>
      </c>
      <c r="AI71" s="12"/>
      <c r="AJ71" s="197">
        <v>4.7999999999999996E-3</v>
      </c>
      <c r="AK71" s="197">
        <v>0</v>
      </c>
      <c r="AL71" s="197">
        <v>0</v>
      </c>
      <c r="AM71" s="12"/>
      <c r="AN71" s="12"/>
      <c r="AO71" s="204">
        <v>0</v>
      </c>
      <c r="AP71" s="205">
        <v>-15.41</v>
      </c>
      <c r="AQ71" t="str">
        <f>_xlfn.IFNA(VLOOKUP(E71,'Order Lookup'!A:C,3,FALSE),"Other")</f>
        <v>Other</v>
      </c>
    </row>
    <row r="72" spans="1:43" ht="42" x14ac:dyDescent="0.35">
      <c r="A72" s="202" t="s">
        <v>485</v>
      </c>
      <c r="B72" s="202" t="s">
        <v>2409</v>
      </c>
      <c r="C72" s="202" t="s">
        <v>631</v>
      </c>
      <c r="D72" s="202" t="s">
        <v>1487</v>
      </c>
      <c r="E72" s="202" t="s">
        <v>507</v>
      </c>
      <c r="F72" s="202" t="s">
        <v>227</v>
      </c>
      <c r="G72" s="8"/>
      <c r="H72" s="202" t="s">
        <v>482</v>
      </c>
      <c r="I72" s="203" t="s">
        <v>261</v>
      </c>
      <c r="J72" s="8"/>
      <c r="K72" s="8"/>
      <c r="L72" s="8"/>
      <c r="M72" s="8"/>
      <c r="N72" s="202" t="s">
        <v>483</v>
      </c>
      <c r="O72" s="8"/>
      <c r="P72" s="8"/>
      <c r="Q72" s="8"/>
      <c r="R72" s="202" t="s">
        <v>483</v>
      </c>
      <c r="S72" s="8"/>
      <c r="T72" s="8"/>
      <c r="U72" s="8"/>
      <c r="V72" s="8"/>
      <c r="W72" s="202" t="s">
        <v>483</v>
      </c>
      <c r="X72" s="8"/>
      <c r="Y72" s="8"/>
      <c r="Z72" s="8"/>
      <c r="AA72" s="202" t="s">
        <v>483</v>
      </c>
      <c r="AB72" s="8"/>
      <c r="AC72" s="202" t="s">
        <v>2329</v>
      </c>
      <c r="AD72" s="202" t="s">
        <v>2409</v>
      </c>
      <c r="AE72" s="202" t="s">
        <v>484</v>
      </c>
      <c r="AF72" s="204">
        <v>6.02</v>
      </c>
      <c r="AG72" s="197">
        <v>0</v>
      </c>
      <c r="AH72" s="197">
        <v>1.07E-3</v>
      </c>
      <c r="AI72" s="12"/>
      <c r="AJ72" s="197">
        <v>1.07E-3</v>
      </c>
      <c r="AK72" s="197">
        <v>0</v>
      </c>
      <c r="AL72" s="197">
        <v>0</v>
      </c>
      <c r="AM72" s="12"/>
      <c r="AN72" s="12"/>
      <c r="AO72" s="204">
        <v>3.61</v>
      </c>
      <c r="AP72" s="205">
        <v>2.5099999999999998</v>
      </c>
      <c r="AQ72" t="str">
        <f>_xlfn.IFNA(VLOOKUP(E72,'Order Lookup'!A:C,3,FALSE),"Other")</f>
        <v>Other</v>
      </c>
    </row>
    <row r="73" spans="1:43" ht="42" x14ac:dyDescent="0.35">
      <c r="A73" s="202" t="s">
        <v>485</v>
      </c>
      <c r="B73" s="202" t="s">
        <v>2410</v>
      </c>
      <c r="C73" s="202" t="s">
        <v>531</v>
      </c>
      <c r="D73" s="202" t="s">
        <v>1701</v>
      </c>
      <c r="E73" s="202" t="s">
        <v>495</v>
      </c>
      <c r="F73" s="202" t="s">
        <v>281</v>
      </c>
      <c r="G73" s="202" t="s">
        <v>227</v>
      </c>
      <c r="H73" s="202" t="s">
        <v>488</v>
      </c>
      <c r="I73" s="203" t="s">
        <v>256</v>
      </c>
      <c r="J73" s="203" t="s">
        <v>521</v>
      </c>
      <c r="K73" s="203" t="s">
        <v>552</v>
      </c>
      <c r="L73" s="8"/>
      <c r="M73" s="8"/>
      <c r="N73" s="202" t="s">
        <v>483</v>
      </c>
      <c r="O73" s="8"/>
      <c r="P73" s="8"/>
      <c r="Q73" s="8"/>
      <c r="R73" s="202" t="s">
        <v>483</v>
      </c>
      <c r="S73" s="203" t="s">
        <v>498</v>
      </c>
      <c r="T73" s="203" t="s">
        <v>498</v>
      </c>
      <c r="U73" s="202" t="s">
        <v>1996</v>
      </c>
      <c r="V73" s="202" t="s">
        <v>1996</v>
      </c>
      <c r="W73" s="206" t="s">
        <v>489</v>
      </c>
      <c r="X73" s="8"/>
      <c r="Y73" s="8"/>
      <c r="Z73" s="8"/>
      <c r="AA73" s="202" t="s">
        <v>483</v>
      </c>
      <c r="AB73" s="203" t="s">
        <v>490</v>
      </c>
      <c r="AC73" s="202" t="s">
        <v>1726</v>
      </c>
      <c r="AD73" s="202" t="s">
        <v>2410</v>
      </c>
      <c r="AE73" s="202" t="s">
        <v>484</v>
      </c>
      <c r="AF73" s="204">
        <v>66</v>
      </c>
      <c r="AG73" s="197">
        <v>2.5000000000000001E-2</v>
      </c>
      <c r="AH73" s="197">
        <v>2.4062529999999999E-2</v>
      </c>
      <c r="AI73" s="197">
        <v>0.96250119999999995</v>
      </c>
      <c r="AJ73" s="197">
        <v>0</v>
      </c>
      <c r="AK73" s="197">
        <v>0</v>
      </c>
      <c r="AL73" s="197">
        <v>0</v>
      </c>
      <c r="AM73" s="12"/>
      <c r="AN73" s="12"/>
      <c r="AO73" s="204">
        <v>42</v>
      </c>
      <c r="AP73" s="205">
        <v>0</v>
      </c>
      <c r="AQ73" t="str">
        <f>_xlfn.IFNA(VLOOKUP(E73,'Order Lookup'!A:C,3,FALSE),"Other")</f>
        <v>ENPARTS</v>
      </c>
    </row>
    <row r="74" spans="1:43" ht="42" x14ac:dyDescent="0.35">
      <c r="A74" s="202" t="s">
        <v>485</v>
      </c>
      <c r="B74" s="202" t="s">
        <v>2411</v>
      </c>
      <c r="C74" s="202" t="s">
        <v>2412</v>
      </c>
      <c r="D74" s="202" t="s">
        <v>2413</v>
      </c>
      <c r="E74" s="202" t="s">
        <v>501</v>
      </c>
      <c r="F74" s="202" t="s">
        <v>204</v>
      </c>
      <c r="G74" s="202" t="s">
        <v>227</v>
      </c>
      <c r="H74" s="202" t="s">
        <v>488</v>
      </c>
      <c r="I74" s="203" t="s">
        <v>263</v>
      </c>
      <c r="J74" s="203" t="s">
        <v>492</v>
      </c>
      <c r="K74" s="203" t="s">
        <v>581</v>
      </c>
      <c r="L74" s="202" t="s">
        <v>1468</v>
      </c>
      <c r="M74" s="202" t="s">
        <v>1468</v>
      </c>
      <c r="N74" s="206" t="s">
        <v>489</v>
      </c>
      <c r="O74" s="203" t="s">
        <v>556</v>
      </c>
      <c r="P74" s="202" t="s">
        <v>747</v>
      </c>
      <c r="Q74" s="202" t="s">
        <v>747</v>
      </c>
      <c r="R74" s="206" t="s">
        <v>489</v>
      </c>
      <c r="S74" s="203" t="s">
        <v>2301</v>
      </c>
      <c r="T74" s="203" t="s">
        <v>1299</v>
      </c>
      <c r="U74" s="202" t="s">
        <v>1725</v>
      </c>
      <c r="V74" s="202" t="s">
        <v>1725</v>
      </c>
      <c r="W74" s="206" t="s">
        <v>489</v>
      </c>
      <c r="X74" s="203" t="s">
        <v>2301</v>
      </c>
      <c r="Y74" s="202" t="s">
        <v>1669</v>
      </c>
      <c r="Z74" s="202" t="s">
        <v>1657</v>
      </c>
      <c r="AA74" s="206" t="s">
        <v>489</v>
      </c>
      <c r="AB74" s="203" t="s">
        <v>490</v>
      </c>
      <c r="AC74" s="202" t="s">
        <v>2343</v>
      </c>
      <c r="AD74" s="202" t="s">
        <v>2411</v>
      </c>
      <c r="AE74" s="202" t="s">
        <v>484</v>
      </c>
      <c r="AF74" s="204">
        <v>555198</v>
      </c>
      <c r="AG74" s="197">
        <v>146.20699999999999</v>
      </c>
      <c r="AH74" s="197">
        <v>148.86504020500001</v>
      </c>
      <c r="AI74" s="197">
        <v>1.0181799791049699</v>
      </c>
      <c r="AJ74" s="197">
        <v>0</v>
      </c>
      <c r="AK74" s="197">
        <v>481</v>
      </c>
      <c r="AL74" s="197">
        <v>520.41</v>
      </c>
      <c r="AM74" s="209">
        <v>1.0819334719334699</v>
      </c>
      <c r="AN74" s="197">
        <v>3.4958510022457299</v>
      </c>
      <c r="AO74" s="204">
        <v>408816</v>
      </c>
      <c r="AP74" s="205">
        <v>0</v>
      </c>
      <c r="AQ74" t="str">
        <f>_xlfn.IFNA(VLOOKUP(E74,'Order Lookup'!A:C,3,FALSE),"Other")</f>
        <v>ORDER</v>
      </c>
    </row>
    <row r="75" spans="1:43" ht="42" x14ac:dyDescent="0.35">
      <c r="A75" s="202" t="s">
        <v>485</v>
      </c>
      <c r="B75" s="202" t="s">
        <v>2414</v>
      </c>
      <c r="C75" s="202" t="s">
        <v>2412</v>
      </c>
      <c r="D75" s="202" t="s">
        <v>2413</v>
      </c>
      <c r="E75" s="202" t="s">
        <v>495</v>
      </c>
      <c r="F75" s="202" t="s">
        <v>204</v>
      </c>
      <c r="G75" s="202" t="s">
        <v>227</v>
      </c>
      <c r="H75" s="202" t="s">
        <v>488</v>
      </c>
      <c r="I75" s="203" t="s">
        <v>263</v>
      </c>
      <c r="J75" s="203" t="s">
        <v>492</v>
      </c>
      <c r="K75" s="203" t="s">
        <v>581</v>
      </c>
      <c r="L75" s="8"/>
      <c r="M75" s="8"/>
      <c r="N75" s="202" t="s">
        <v>483</v>
      </c>
      <c r="O75" s="8"/>
      <c r="P75" s="8"/>
      <c r="Q75" s="8"/>
      <c r="R75" s="202" t="s">
        <v>483</v>
      </c>
      <c r="S75" s="203" t="s">
        <v>1513</v>
      </c>
      <c r="T75" s="203" t="s">
        <v>2301</v>
      </c>
      <c r="U75" s="202" t="s">
        <v>2332</v>
      </c>
      <c r="V75" s="202" t="s">
        <v>2371</v>
      </c>
      <c r="W75" s="206" t="s">
        <v>489</v>
      </c>
      <c r="X75" s="8"/>
      <c r="Y75" s="8"/>
      <c r="Z75" s="8"/>
      <c r="AA75" s="202" t="s">
        <v>483</v>
      </c>
      <c r="AB75" s="203" t="s">
        <v>490</v>
      </c>
      <c r="AC75" s="202" t="s">
        <v>2332</v>
      </c>
      <c r="AD75" s="202" t="s">
        <v>2414</v>
      </c>
      <c r="AE75" s="202" t="s">
        <v>484</v>
      </c>
      <c r="AF75" s="204">
        <v>0</v>
      </c>
      <c r="AG75" s="197">
        <v>0</v>
      </c>
      <c r="AH75" s="197">
        <v>4.6520140000000001E-2</v>
      </c>
      <c r="AI75" s="12"/>
      <c r="AJ75" s="197">
        <v>0</v>
      </c>
      <c r="AK75" s="197">
        <v>0</v>
      </c>
      <c r="AL75" s="197">
        <v>0</v>
      </c>
      <c r="AM75" s="12"/>
      <c r="AN75" s="12"/>
      <c r="AO75" s="204">
        <v>0</v>
      </c>
      <c r="AP75" s="205">
        <v>0</v>
      </c>
      <c r="AQ75" t="str">
        <f>_xlfn.IFNA(VLOOKUP(E75,'Order Lookup'!A:C,3,FALSE),"Other")</f>
        <v>ENPARTS</v>
      </c>
    </row>
    <row r="76" spans="1:43" ht="31.5" x14ac:dyDescent="0.35">
      <c r="A76" s="202" t="s">
        <v>485</v>
      </c>
      <c r="B76" s="202" t="s">
        <v>2415</v>
      </c>
      <c r="C76" s="202" t="s">
        <v>632</v>
      </c>
      <c r="D76" s="202" t="s">
        <v>2416</v>
      </c>
      <c r="E76" s="202" t="s">
        <v>520</v>
      </c>
      <c r="F76" s="202" t="s">
        <v>281</v>
      </c>
      <c r="G76" s="202" t="s">
        <v>227</v>
      </c>
      <c r="H76" s="202" t="s">
        <v>482</v>
      </c>
      <c r="I76" s="203" t="s">
        <v>256</v>
      </c>
      <c r="J76" s="203" t="s">
        <v>521</v>
      </c>
      <c r="K76" s="203" t="s">
        <v>552</v>
      </c>
      <c r="L76" s="8"/>
      <c r="M76" s="8"/>
      <c r="N76" s="202" t="s">
        <v>483</v>
      </c>
      <c r="O76" s="8"/>
      <c r="P76" s="8"/>
      <c r="Q76" s="8"/>
      <c r="R76" s="202" t="s">
        <v>483</v>
      </c>
      <c r="S76" s="8"/>
      <c r="T76" s="203" t="s">
        <v>544</v>
      </c>
      <c r="U76" s="202" t="s">
        <v>1996</v>
      </c>
      <c r="V76" s="202" t="s">
        <v>1996</v>
      </c>
      <c r="W76" s="206" t="s">
        <v>489</v>
      </c>
      <c r="X76" s="8"/>
      <c r="Y76" s="8"/>
      <c r="Z76" s="8"/>
      <c r="AA76" s="202" t="s">
        <v>483</v>
      </c>
      <c r="AB76" s="203" t="s">
        <v>490</v>
      </c>
      <c r="AC76" s="202" t="s">
        <v>1996</v>
      </c>
      <c r="AD76" s="202" t="s">
        <v>2415</v>
      </c>
      <c r="AE76" s="202" t="s">
        <v>484</v>
      </c>
      <c r="AF76" s="204">
        <v>0</v>
      </c>
      <c r="AG76" s="197">
        <v>0</v>
      </c>
      <c r="AH76" s="197">
        <v>3.0000000000000001E-3</v>
      </c>
      <c r="AI76" s="12"/>
      <c r="AJ76" s="197">
        <v>3.0000000000000001E-3</v>
      </c>
      <c r="AK76" s="197">
        <v>0</v>
      </c>
      <c r="AL76" s="197">
        <v>0</v>
      </c>
      <c r="AM76" s="12"/>
      <c r="AN76" s="12"/>
      <c r="AO76" s="204">
        <v>0</v>
      </c>
      <c r="AP76" s="205">
        <v>-23.95</v>
      </c>
      <c r="AQ76" t="str">
        <f>_xlfn.IFNA(VLOOKUP(E76,'Order Lookup'!A:C,3,FALSE),"Other")</f>
        <v>Other</v>
      </c>
    </row>
    <row r="77" spans="1:43" ht="42" x14ac:dyDescent="0.35">
      <c r="A77" s="202" t="s">
        <v>485</v>
      </c>
      <c r="B77" s="202" t="s">
        <v>2417</v>
      </c>
      <c r="C77" s="202" t="s">
        <v>2412</v>
      </c>
      <c r="D77" s="202" t="s">
        <v>2418</v>
      </c>
      <c r="E77" s="202" t="s">
        <v>501</v>
      </c>
      <c r="F77" s="202" t="s">
        <v>338</v>
      </c>
      <c r="G77" s="202" t="s">
        <v>227</v>
      </c>
      <c r="H77" s="202" t="s">
        <v>488</v>
      </c>
      <c r="I77" s="203" t="s">
        <v>263</v>
      </c>
      <c r="J77" s="203" t="s">
        <v>492</v>
      </c>
      <c r="K77" s="203" t="s">
        <v>514</v>
      </c>
      <c r="L77" s="202" t="s">
        <v>1501</v>
      </c>
      <c r="M77" s="202" t="s">
        <v>1501</v>
      </c>
      <c r="N77" s="206" t="s">
        <v>489</v>
      </c>
      <c r="O77" s="8"/>
      <c r="P77" s="8"/>
      <c r="Q77" s="8"/>
      <c r="R77" s="202" t="s">
        <v>483</v>
      </c>
      <c r="S77" s="203" t="s">
        <v>2247</v>
      </c>
      <c r="T77" s="203" t="s">
        <v>676</v>
      </c>
      <c r="U77" s="202" t="s">
        <v>2318</v>
      </c>
      <c r="V77" s="202" t="s">
        <v>2318</v>
      </c>
      <c r="W77" s="206" t="s">
        <v>489</v>
      </c>
      <c r="X77" s="203" t="s">
        <v>2247</v>
      </c>
      <c r="Y77" s="8"/>
      <c r="Z77" s="8"/>
      <c r="AA77" s="202" t="s">
        <v>483</v>
      </c>
      <c r="AB77" s="203" t="s">
        <v>490</v>
      </c>
      <c r="AC77" s="202" t="s">
        <v>2318</v>
      </c>
      <c r="AD77" s="202" t="s">
        <v>2417</v>
      </c>
      <c r="AE77" s="202" t="s">
        <v>484</v>
      </c>
      <c r="AF77" s="204">
        <v>278857</v>
      </c>
      <c r="AG77" s="197">
        <v>77.6905</v>
      </c>
      <c r="AH77" s="197">
        <v>79.352025150000003</v>
      </c>
      <c r="AI77" s="197">
        <v>1.0213864648830899</v>
      </c>
      <c r="AJ77" s="197">
        <v>0</v>
      </c>
      <c r="AK77" s="197">
        <v>0</v>
      </c>
      <c r="AL77" s="197">
        <v>0</v>
      </c>
      <c r="AM77" s="12"/>
      <c r="AN77" s="12"/>
      <c r="AO77" s="204">
        <v>202422</v>
      </c>
      <c r="AP77" s="205">
        <v>0</v>
      </c>
      <c r="AQ77" t="str">
        <f>_xlfn.IFNA(VLOOKUP(E77,'Order Lookup'!A:C,3,FALSE),"Other")</f>
        <v>ORDER</v>
      </c>
    </row>
    <row r="78" spans="1:43" ht="42" x14ac:dyDescent="0.35">
      <c r="A78" s="202" t="s">
        <v>485</v>
      </c>
      <c r="B78" s="202" t="s">
        <v>2419</v>
      </c>
      <c r="C78" s="202" t="s">
        <v>2412</v>
      </c>
      <c r="D78" s="202" t="s">
        <v>2418</v>
      </c>
      <c r="E78" s="202" t="s">
        <v>501</v>
      </c>
      <c r="F78" s="202" t="s">
        <v>338</v>
      </c>
      <c r="G78" s="202" t="s">
        <v>227</v>
      </c>
      <c r="H78" s="202" t="s">
        <v>488</v>
      </c>
      <c r="I78" s="203" t="s">
        <v>263</v>
      </c>
      <c r="J78" s="203" t="s">
        <v>492</v>
      </c>
      <c r="K78" s="203" t="s">
        <v>514</v>
      </c>
      <c r="L78" s="202" t="s">
        <v>1501</v>
      </c>
      <c r="M78" s="202" t="s">
        <v>1501</v>
      </c>
      <c r="N78" s="206" t="s">
        <v>489</v>
      </c>
      <c r="O78" s="8"/>
      <c r="P78" s="8"/>
      <c r="Q78" s="8"/>
      <c r="R78" s="202" t="s">
        <v>483</v>
      </c>
      <c r="S78" s="8"/>
      <c r="T78" s="203" t="s">
        <v>676</v>
      </c>
      <c r="U78" s="202" t="s">
        <v>2371</v>
      </c>
      <c r="V78" s="202" t="s">
        <v>2371</v>
      </c>
      <c r="W78" s="206" t="s">
        <v>489</v>
      </c>
      <c r="X78" s="8"/>
      <c r="Y78" s="8"/>
      <c r="Z78" s="8"/>
      <c r="AA78" s="202" t="s">
        <v>483</v>
      </c>
      <c r="AB78" s="203" t="s">
        <v>490</v>
      </c>
      <c r="AC78" s="202" t="s">
        <v>2332</v>
      </c>
      <c r="AD78" s="202" t="s">
        <v>2419</v>
      </c>
      <c r="AE78" s="202" t="s">
        <v>484</v>
      </c>
      <c r="AF78" s="204">
        <v>121214</v>
      </c>
      <c r="AG78" s="197">
        <v>36.804000000000002</v>
      </c>
      <c r="AH78" s="197">
        <v>34.745748800000001</v>
      </c>
      <c r="AI78" s="208">
        <v>0.94407533963699597</v>
      </c>
      <c r="AJ78" s="197">
        <v>32.099886580000003</v>
      </c>
      <c r="AK78" s="197">
        <v>0</v>
      </c>
      <c r="AL78" s="197">
        <v>0</v>
      </c>
      <c r="AM78" s="12"/>
      <c r="AN78" s="12"/>
      <c r="AO78" s="204">
        <v>88695</v>
      </c>
      <c r="AP78" s="205">
        <v>37867.31</v>
      </c>
      <c r="AQ78" t="str">
        <f>_xlfn.IFNA(VLOOKUP(E78,'Order Lookup'!A:C,3,FALSE),"Other")</f>
        <v>ORDER</v>
      </c>
    </row>
    <row r="79" spans="1:43" ht="42" x14ac:dyDescent="0.35">
      <c r="A79" s="202" t="s">
        <v>485</v>
      </c>
      <c r="B79" s="202" t="s">
        <v>2420</v>
      </c>
      <c r="C79" s="202" t="s">
        <v>1688</v>
      </c>
      <c r="D79" s="202" t="s">
        <v>1689</v>
      </c>
      <c r="E79" s="202" t="s">
        <v>529</v>
      </c>
      <c r="F79" s="202" t="s">
        <v>70</v>
      </c>
      <c r="G79" s="202" t="s">
        <v>227</v>
      </c>
      <c r="H79" s="202" t="s">
        <v>482</v>
      </c>
      <c r="I79" s="203" t="s">
        <v>260</v>
      </c>
      <c r="J79" s="203" t="s">
        <v>528</v>
      </c>
      <c r="K79" s="203" t="s">
        <v>503</v>
      </c>
      <c r="L79" s="8"/>
      <c r="M79" s="8"/>
      <c r="N79" s="202" t="s">
        <v>483</v>
      </c>
      <c r="O79" s="8"/>
      <c r="P79" s="8"/>
      <c r="Q79" s="8"/>
      <c r="R79" s="202" t="s">
        <v>483</v>
      </c>
      <c r="S79" s="203" t="s">
        <v>498</v>
      </c>
      <c r="T79" s="203" t="s">
        <v>498</v>
      </c>
      <c r="U79" s="202" t="s">
        <v>2327</v>
      </c>
      <c r="V79" s="202" t="s">
        <v>2327</v>
      </c>
      <c r="W79" s="206" t="s">
        <v>489</v>
      </c>
      <c r="X79" s="8"/>
      <c r="Y79" s="8"/>
      <c r="Z79" s="8"/>
      <c r="AA79" s="202" t="s">
        <v>483</v>
      </c>
      <c r="AB79" s="203" t="s">
        <v>490</v>
      </c>
      <c r="AC79" s="202" t="s">
        <v>2323</v>
      </c>
      <c r="AD79" s="202" t="s">
        <v>2420</v>
      </c>
      <c r="AE79" s="202" t="s">
        <v>484</v>
      </c>
      <c r="AF79" s="204">
        <v>0</v>
      </c>
      <c r="AG79" s="197">
        <v>0</v>
      </c>
      <c r="AH79" s="197">
        <v>2.5277500000000001E-2</v>
      </c>
      <c r="AI79" s="12"/>
      <c r="AJ79" s="197">
        <v>2.5277500000000001E-2</v>
      </c>
      <c r="AK79" s="197">
        <v>0</v>
      </c>
      <c r="AL79" s="197">
        <v>0</v>
      </c>
      <c r="AM79" s="12"/>
      <c r="AN79" s="12"/>
      <c r="AO79" s="204">
        <v>0</v>
      </c>
      <c r="AP79" s="205">
        <v>-42.63</v>
      </c>
      <c r="AQ79" t="str">
        <f>_xlfn.IFNA(VLOOKUP(E79,'Order Lookup'!A:C,3,FALSE),"Other")</f>
        <v>Other</v>
      </c>
    </row>
    <row r="80" spans="1:43" ht="42" x14ac:dyDescent="0.35">
      <c r="A80" s="202" t="s">
        <v>485</v>
      </c>
      <c r="B80" s="202" t="s">
        <v>2421</v>
      </c>
      <c r="C80" s="202" t="s">
        <v>1688</v>
      </c>
      <c r="D80" s="202" t="s">
        <v>1689</v>
      </c>
      <c r="E80" s="202" t="s">
        <v>507</v>
      </c>
      <c r="F80" s="202" t="s">
        <v>227</v>
      </c>
      <c r="G80" s="202" t="s">
        <v>227</v>
      </c>
      <c r="H80" s="202" t="s">
        <v>482</v>
      </c>
      <c r="I80" s="203" t="s">
        <v>260</v>
      </c>
      <c r="J80" s="203" t="s">
        <v>528</v>
      </c>
      <c r="K80" s="203" t="s">
        <v>503</v>
      </c>
      <c r="L80" s="8"/>
      <c r="M80" s="8"/>
      <c r="N80" s="202" t="s">
        <v>483</v>
      </c>
      <c r="O80" s="8"/>
      <c r="P80" s="8"/>
      <c r="Q80" s="8"/>
      <c r="R80" s="202" t="s">
        <v>483</v>
      </c>
      <c r="S80" s="8"/>
      <c r="T80" s="8"/>
      <c r="U80" s="8"/>
      <c r="V80" s="8"/>
      <c r="W80" s="202" t="s">
        <v>483</v>
      </c>
      <c r="X80" s="8"/>
      <c r="Y80" s="8"/>
      <c r="Z80" s="8"/>
      <c r="AA80" s="202" t="s">
        <v>483</v>
      </c>
      <c r="AB80" s="8"/>
      <c r="AC80" s="202" t="s">
        <v>2335</v>
      </c>
      <c r="AD80" s="202" t="s">
        <v>2421</v>
      </c>
      <c r="AE80" s="202" t="s">
        <v>484</v>
      </c>
      <c r="AF80" s="204">
        <v>437</v>
      </c>
      <c r="AG80" s="197">
        <v>0</v>
      </c>
      <c r="AH80" s="197">
        <v>2.5499999999999998E-2</v>
      </c>
      <c r="AI80" s="12"/>
      <c r="AJ80" s="197">
        <v>2.5499999999999998E-2</v>
      </c>
      <c r="AK80" s="197">
        <v>0</v>
      </c>
      <c r="AL80" s="197">
        <v>0</v>
      </c>
      <c r="AM80" s="12"/>
      <c r="AN80" s="12"/>
      <c r="AO80" s="204">
        <v>213.8</v>
      </c>
      <c r="AP80" s="205">
        <v>124.83</v>
      </c>
      <c r="AQ80" t="str">
        <f>_xlfn.IFNA(VLOOKUP(E80,'Order Lookup'!A:C,3,FALSE),"Other")</f>
        <v>Other</v>
      </c>
    </row>
    <row r="81" spans="1:43" ht="42" x14ac:dyDescent="0.35">
      <c r="A81" s="202" t="s">
        <v>485</v>
      </c>
      <c r="B81" s="202" t="s">
        <v>2422</v>
      </c>
      <c r="C81" s="202" t="s">
        <v>1471</v>
      </c>
      <c r="D81" s="202" t="s">
        <v>1489</v>
      </c>
      <c r="E81" s="202" t="s">
        <v>529</v>
      </c>
      <c r="F81" s="202" t="s">
        <v>139</v>
      </c>
      <c r="G81" s="202" t="s">
        <v>227</v>
      </c>
      <c r="H81" s="202" t="s">
        <v>482</v>
      </c>
      <c r="I81" s="203" t="s">
        <v>261</v>
      </c>
      <c r="J81" s="203" t="s">
        <v>528</v>
      </c>
      <c r="K81" s="203" t="s">
        <v>1298</v>
      </c>
      <c r="L81" s="8"/>
      <c r="M81" s="8"/>
      <c r="N81" s="202" t="s">
        <v>483</v>
      </c>
      <c r="O81" s="8"/>
      <c r="P81" s="8"/>
      <c r="Q81" s="8"/>
      <c r="R81" s="202" t="s">
        <v>483</v>
      </c>
      <c r="S81" s="203" t="s">
        <v>498</v>
      </c>
      <c r="T81" s="203" t="s">
        <v>498</v>
      </c>
      <c r="U81" s="202" t="s">
        <v>2338</v>
      </c>
      <c r="V81" s="202" t="s">
        <v>2338</v>
      </c>
      <c r="W81" s="206" t="s">
        <v>489</v>
      </c>
      <c r="X81" s="8"/>
      <c r="Y81" s="8"/>
      <c r="Z81" s="8"/>
      <c r="AA81" s="202" t="s">
        <v>483</v>
      </c>
      <c r="AB81" s="203" t="s">
        <v>490</v>
      </c>
      <c r="AC81" s="202" t="s">
        <v>2321</v>
      </c>
      <c r="AD81" s="202" t="s">
        <v>2422</v>
      </c>
      <c r="AE81" s="202" t="s">
        <v>484</v>
      </c>
      <c r="AF81" s="204">
        <v>0</v>
      </c>
      <c r="AG81" s="197">
        <v>0</v>
      </c>
      <c r="AH81" s="197">
        <v>2.6559999999999999E-3</v>
      </c>
      <c r="AI81" s="12"/>
      <c r="AJ81" s="197">
        <v>2.6559999999999999E-3</v>
      </c>
      <c r="AK81" s="197">
        <v>0</v>
      </c>
      <c r="AL81" s="197">
        <v>0</v>
      </c>
      <c r="AM81" s="12"/>
      <c r="AN81" s="12"/>
      <c r="AO81" s="204">
        <v>0</v>
      </c>
      <c r="AP81" s="205">
        <v>-8.9700000000000006</v>
      </c>
      <c r="AQ81" t="str">
        <f>_xlfn.IFNA(VLOOKUP(E81,'Order Lookup'!A:C,3,FALSE),"Other")</f>
        <v>Other</v>
      </c>
    </row>
    <row r="82" spans="1:43" ht="31.5" x14ac:dyDescent="0.35">
      <c r="A82" s="202" t="s">
        <v>485</v>
      </c>
      <c r="B82" s="202" t="s">
        <v>2423</v>
      </c>
      <c r="C82" s="202" t="s">
        <v>2424</v>
      </c>
      <c r="D82" s="202" t="s">
        <v>2425</v>
      </c>
      <c r="E82" s="202" t="s">
        <v>520</v>
      </c>
      <c r="F82" s="202" t="s">
        <v>281</v>
      </c>
      <c r="G82" s="202" t="s">
        <v>227</v>
      </c>
      <c r="H82" s="202" t="s">
        <v>482</v>
      </c>
      <c r="I82" s="203" t="s">
        <v>256</v>
      </c>
      <c r="J82" s="203" t="s">
        <v>521</v>
      </c>
      <c r="K82" s="203" t="s">
        <v>2426</v>
      </c>
      <c r="L82" s="8"/>
      <c r="M82" s="8"/>
      <c r="N82" s="202" t="s">
        <v>483</v>
      </c>
      <c r="O82" s="8"/>
      <c r="P82" s="8"/>
      <c r="Q82" s="8"/>
      <c r="R82" s="202" t="s">
        <v>483</v>
      </c>
      <c r="S82" s="8"/>
      <c r="T82" s="203" t="s">
        <v>544</v>
      </c>
      <c r="U82" s="202" t="s">
        <v>2338</v>
      </c>
      <c r="V82" s="202" t="s">
        <v>2338</v>
      </c>
      <c r="W82" s="206" t="s">
        <v>489</v>
      </c>
      <c r="X82" s="8"/>
      <c r="Y82" s="8"/>
      <c r="Z82" s="8"/>
      <c r="AA82" s="202" t="s">
        <v>483</v>
      </c>
      <c r="AB82" s="203" t="s">
        <v>490</v>
      </c>
      <c r="AC82" s="202" t="s">
        <v>2321</v>
      </c>
      <c r="AD82" s="202" t="s">
        <v>2423</v>
      </c>
      <c r="AE82" s="202" t="s">
        <v>484</v>
      </c>
      <c r="AF82" s="204">
        <v>0</v>
      </c>
      <c r="AG82" s="197">
        <v>0</v>
      </c>
      <c r="AH82" s="197">
        <v>4.0432500000000003E-2</v>
      </c>
      <c r="AI82" s="12"/>
      <c r="AJ82" s="197">
        <v>4.0432500000000003E-2</v>
      </c>
      <c r="AK82" s="197">
        <v>0</v>
      </c>
      <c r="AL82" s="197">
        <v>0</v>
      </c>
      <c r="AM82" s="12"/>
      <c r="AN82" s="12"/>
      <c r="AO82" s="204">
        <v>0</v>
      </c>
      <c r="AP82" s="205">
        <v>-63.06</v>
      </c>
      <c r="AQ82" t="str">
        <f>_xlfn.IFNA(VLOOKUP(E82,'Order Lookup'!A:C,3,FALSE),"Other")</f>
        <v>Other</v>
      </c>
    </row>
    <row r="83" spans="1:43" ht="42" x14ac:dyDescent="0.35">
      <c r="A83" s="202" t="s">
        <v>485</v>
      </c>
      <c r="B83" s="202" t="s">
        <v>2427</v>
      </c>
      <c r="C83" s="202" t="s">
        <v>546</v>
      </c>
      <c r="D83" s="202" t="s">
        <v>2428</v>
      </c>
      <c r="E83" s="202" t="s">
        <v>501</v>
      </c>
      <c r="F83" s="202" t="s">
        <v>565</v>
      </c>
      <c r="G83" s="202" t="s">
        <v>227</v>
      </c>
      <c r="H83" s="202" t="s">
        <v>482</v>
      </c>
      <c r="I83" s="203" t="s">
        <v>261</v>
      </c>
      <c r="J83" s="203" t="s">
        <v>492</v>
      </c>
      <c r="K83" s="203" t="s">
        <v>592</v>
      </c>
      <c r="L83" s="202" t="s">
        <v>1466</v>
      </c>
      <c r="M83" s="202" t="s">
        <v>1466</v>
      </c>
      <c r="N83" s="206" t="s">
        <v>489</v>
      </c>
      <c r="O83" s="8"/>
      <c r="P83" s="8"/>
      <c r="Q83" s="8"/>
      <c r="R83" s="202" t="s">
        <v>483</v>
      </c>
      <c r="S83" s="203" t="s">
        <v>2266</v>
      </c>
      <c r="T83" s="203" t="s">
        <v>2429</v>
      </c>
      <c r="U83" s="202" t="s">
        <v>2329</v>
      </c>
      <c r="V83" s="202" t="s">
        <v>2329</v>
      </c>
      <c r="W83" s="206" t="s">
        <v>489</v>
      </c>
      <c r="X83" s="8"/>
      <c r="Y83" s="8"/>
      <c r="Z83" s="8"/>
      <c r="AA83" s="202" t="s">
        <v>483</v>
      </c>
      <c r="AB83" s="8"/>
      <c r="AC83" s="202" t="s">
        <v>1996</v>
      </c>
      <c r="AD83" s="202" t="s">
        <v>2427</v>
      </c>
      <c r="AE83" s="202" t="s">
        <v>484</v>
      </c>
      <c r="AF83" s="204">
        <v>489911</v>
      </c>
      <c r="AG83" s="197">
        <v>98.85</v>
      </c>
      <c r="AH83" s="197">
        <v>121.04369314</v>
      </c>
      <c r="AI83" s="207">
        <v>1.22451889873546</v>
      </c>
      <c r="AJ83" s="197">
        <v>121.04371753</v>
      </c>
      <c r="AK83" s="197">
        <v>2543</v>
      </c>
      <c r="AL83" s="197">
        <v>1654.75</v>
      </c>
      <c r="AM83" s="211">
        <v>0.65070782540306704</v>
      </c>
      <c r="AN83" s="197">
        <v>13.6706833464351</v>
      </c>
      <c r="AO83" s="204">
        <v>409479</v>
      </c>
      <c r="AP83" s="205">
        <v>104697.55</v>
      </c>
      <c r="AQ83" t="str">
        <f>_xlfn.IFNA(VLOOKUP(E83,'Order Lookup'!A:C,3,FALSE),"Other")</f>
        <v>ORDER</v>
      </c>
    </row>
    <row r="84" spans="1:43" ht="42" x14ac:dyDescent="0.35">
      <c r="A84" s="202" t="s">
        <v>485</v>
      </c>
      <c r="B84" s="202" t="s">
        <v>2430</v>
      </c>
      <c r="C84" s="202" t="s">
        <v>546</v>
      </c>
      <c r="D84" s="202" t="s">
        <v>2428</v>
      </c>
      <c r="E84" s="202" t="s">
        <v>501</v>
      </c>
      <c r="F84" s="202" t="s">
        <v>565</v>
      </c>
      <c r="G84" s="202" t="s">
        <v>227</v>
      </c>
      <c r="H84" s="202" t="s">
        <v>488</v>
      </c>
      <c r="I84" s="203" t="s">
        <v>261</v>
      </c>
      <c r="J84" s="203" t="s">
        <v>492</v>
      </c>
      <c r="K84" s="203" t="s">
        <v>592</v>
      </c>
      <c r="L84" s="202" t="s">
        <v>1466</v>
      </c>
      <c r="M84" s="202" t="s">
        <v>1466</v>
      </c>
      <c r="N84" s="206" t="s">
        <v>489</v>
      </c>
      <c r="O84" s="8"/>
      <c r="P84" s="8"/>
      <c r="Q84" s="8"/>
      <c r="R84" s="202" t="s">
        <v>483</v>
      </c>
      <c r="S84" s="203" t="s">
        <v>2266</v>
      </c>
      <c r="T84" s="203" t="s">
        <v>2429</v>
      </c>
      <c r="U84" s="202" t="s">
        <v>2332</v>
      </c>
      <c r="V84" s="202" t="s">
        <v>2324</v>
      </c>
      <c r="W84" s="206" t="s">
        <v>489</v>
      </c>
      <c r="X84" s="8"/>
      <c r="Y84" s="8"/>
      <c r="Z84" s="8"/>
      <c r="AA84" s="202" t="s">
        <v>483</v>
      </c>
      <c r="AB84" s="203" t="s">
        <v>490</v>
      </c>
      <c r="AC84" s="202" t="s">
        <v>1726</v>
      </c>
      <c r="AD84" s="202" t="s">
        <v>2430</v>
      </c>
      <c r="AE84" s="202" t="s">
        <v>484</v>
      </c>
      <c r="AF84" s="204">
        <v>274790</v>
      </c>
      <c r="AG84" s="197">
        <v>124.8445</v>
      </c>
      <c r="AH84" s="197">
        <v>116.903066915</v>
      </c>
      <c r="AI84" s="208">
        <v>0.93638940373824997</v>
      </c>
      <c r="AJ84" s="197">
        <v>58.191041579999997</v>
      </c>
      <c r="AK84" s="197">
        <v>0</v>
      </c>
      <c r="AL84" s="197">
        <v>0</v>
      </c>
      <c r="AM84" s="12"/>
      <c r="AN84" s="12"/>
      <c r="AO84" s="204">
        <v>222232</v>
      </c>
      <c r="AP84" s="205">
        <v>-17864.12</v>
      </c>
      <c r="AQ84" t="str">
        <f>_xlfn.IFNA(VLOOKUP(E84,'Order Lookup'!A:C,3,FALSE),"Other")</f>
        <v>ORDER</v>
      </c>
    </row>
    <row r="85" spans="1:43" ht="42" x14ac:dyDescent="0.35">
      <c r="A85" s="202" t="s">
        <v>485</v>
      </c>
      <c r="B85" s="202" t="s">
        <v>2431</v>
      </c>
      <c r="C85" s="202" t="s">
        <v>546</v>
      </c>
      <c r="D85" s="202" t="s">
        <v>2428</v>
      </c>
      <c r="E85" s="202" t="s">
        <v>501</v>
      </c>
      <c r="F85" s="202" t="s">
        <v>565</v>
      </c>
      <c r="G85" s="202" t="s">
        <v>227</v>
      </c>
      <c r="H85" s="202" t="s">
        <v>488</v>
      </c>
      <c r="I85" s="203" t="s">
        <v>261</v>
      </c>
      <c r="J85" s="203" t="s">
        <v>492</v>
      </c>
      <c r="K85" s="203" t="s">
        <v>592</v>
      </c>
      <c r="L85" s="8"/>
      <c r="M85" s="8"/>
      <c r="N85" s="202" t="s">
        <v>483</v>
      </c>
      <c r="O85" s="8"/>
      <c r="P85" s="8"/>
      <c r="Q85" s="8"/>
      <c r="R85" s="202" t="s">
        <v>483</v>
      </c>
      <c r="S85" s="203" t="s">
        <v>2432</v>
      </c>
      <c r="T85" s="203" t="s">
        <v>2432</v>
      </c>
      <c r="U85" s="202" t="s">
        <v>2362</v>
      </c>
      <c r="V85" s="202" t="s">
        <v>2318</v>
      </c>
      <c r="W85" s="206" t="s">
        <v>489</v>
      </c>
      <c r="X85" s="8"/>
      <c r="Y85" s="8"/>
      <c r="Z85" s="8"/>
      <c r="AA85" s="202" t="s">
        <v>483</v>
      </c>
      <c r="AB85" s="203" t="s">
        <v>490</v>
      </c>
      <c r="AC85" s="202" t="s">
        <v>2362</v>
      </c>
      <c r="AD85" s="202" t="s">
        <v>2431</v>
      </c>
      <c r="AE85" s="202" t="s">
        <v>484</v>
      </c>
      <c r="AF85" s="204">
        <v>229332</v>
      </c>
      <c r="AG85" s="197">
        <v>51.600999999999999</v>
      </c>
      <c r="AH85" s="197">
        <v>41.898228134999997</v>
      </c>
      <c r="AI85" s="208">
        <v>0.81196542964283602</v>
      </c>
      <c r="AJ85" s="197">
        <v>0</v>
      </c>
      <c r="AK85" s="197">
        <v>0</v>
      </c>
      <c r="AL85" s="197">
        <v>0</v>
      </c>
      <c r="AM85" s="12"/>
      <c r="AN85" s="12"/>
      <c r="AO85" s="204">
        <v>188721</v>
      </c>
      <c r="AP85" s="205">
        <v>0</v>
      </c>
      <c r="AQ85" t="str">
        <f>_xlfn.IFNA(VLOOKUP(E85,'Order Lookup'!A:C,3,FALSE),"Other")</f>
        <v>ORDER</v>
      </c>
    </row>
    <row r="86" spans="1:43" ht="42" x14ac:dyDescent="0.35">
      <c r="A86" s="202" t="s">
        <v>485</v>
      </c>
      <c r="B86" s="202" t="s">
        <v>2433</v>
      </c>
      <c r="C86" s="202" t="s">
        <v>546</v>
      </c>
      <c r="D86" s="202" t="s">
        <v>2428</v>
      </c>
      <c r="E86" s="202" t="s">
        <v>501</v>
      </c>
      <c r="F86" s="202" t="s">
        <v>565</v>
      </c>
      <c r="G86" s="202" t="s">
        <v>227</v>
      </c>
      <c r="H86" s="202" t="s">
        <v>488</v>
      </c>
      <c r="I86" s="203" t="s">
        <v>261</v>
      </c>
      <c r="J86" s="203" t="s">
        <v>492</v>
      </c>
      <c r="K86" s="203" t="s">
        <v>592</v>
      </c>
      <c r="L86" s="202" t="s">
        <v>1651</v>
      </c>
      <c r="M86" s="202" t="s">
        <v>1651</v>
      </c>
      <c r="N86" s="206" t="s">
        <v>489</v>
      </c>
      <c r="O86" s="8"/>
      <c r="P86" s="8"/>
      <c r="Q86" s="8"/>
      <c r="R86" s="202" t="s">
        <v>483</v>
      </c>
      <c r="S86" s="203" t="s">
        <v>2266</v>
      </c>
      <c r="T86" s="203" t="s">
        <v>2429</v>
      </c>
      <c r="U86" s="202" t="s">
        <v>2343</v>
      </c>
      <c r="V86" s="202" t="s">
        <v>2343</v>
      </c>
      <c r="W86" s="206" t="s">
        <v>489</v>
      </c>
      <c r="X86" s="8"/>
      <c r="Y86" s="8"/>
      <c r="Z86" s="8"/>
      <c r="AA86" s="202" t="s">
        <v>483</v>
      </c>
      <c r="AB86" s="203" t="s">
        <v>490</v>
      </c>
      <c r="AC86" s="202" t="s">
        <v>2343</v>
      </c>
      <c r="AD86" s="202" t="s">
        <v>2433</v>
      </c>
      <c r="AE86" s="202" t="s">
        <v>484</v>
      </c>
      <c r="AF86" s="204">
        <v>190908</v>
      </c>
      <c r="AG86" s="197">
        <v>96.560500000000005</v>
      </c>
      <c r="AH86" s="197">
        <v>121.04369314</v>
      </c>
      <c r="AI86" s="207">
        <v>1.2535528828040501</v>
      </c>
      <c r="AJ86" s="197">
        <v>121.043714005</v>
      </c>
      <c r="AK86" s="197">
        <v>0</v>
      </c>
      <c r="AL86" s="197">
        <v>0</v>
      </c>
      <c r="AM86" s="12"/>
      <c r="AN86" s="12"/>
      <c r="AO86" s="204">
        <v>158647</v>
      </c>
      <c r="AP86" s="205">
        <v>-46652.27</v>
      </c>
      <c r="AQ86" t="str">
        <f>_xlfn.IFNA(VLOOKUP(E86,'Order Lookup'!A:C,3,FALSE),"Other")</f>
        <v>ORDER</v>
      </c>
    </row>
    <row r="87" spans="1:43" ht="42" x14ac:dyDescent="0.35">
      <c r="A87" s="202" t="s">
        <v>485</v>
      </c>
      <c r="B87" s="202" t="s">
        <v>2434</v>
      </c>
      <c r="C87" s="202" t="s">
        <v>546</v>
      </c>
      <c r="D87" s="202" t="s">
        <v>2428</v>
      </c>
      <c r="E87" s="202" t="s">
        <v>501</v>
      </c>
      <c r="F87" s="202" t="s">
        <v>565</v>
      </c>
      <c r="G87" s="202" t="s">
        <v>227</v>
      </c>
      <c r="H87" s="202" t="s">
        <v>488</v>
      </c>
      <c r="I87" s="203" t="s">
        <v>261</v>
      </c>
      <c r="J87" s="203" t="s">
        <v>492</v>
      </c>
      <c r="K87" s="203" t="s">
        <v>592</v>
      </c>
      <c r="L87" s="202" t="s">
        <v>1651</v>
      </c>
      <c r="M87" s="202" t="s">
        <v>1651</v>
      </c>
      <c r="N87" s="206" t="s">
        <v>489</v>
      </c>
      <c r="O87" s="8"/>
      <c r="P87" s="8"/>
      <c r="Q87" s="8"/>
      <c r="R87" s="202" t="s">
        <v>483</v>
      </c>
      <c r="S87" s="203" t="s">
        <v>2266</v>
      </c>
      <c r="T87" s="203" t="s">
        <v>2429</v>
      </c>
      <c r="U87" s="202" t="s">
        <v>2335</v>
      </c>
      <c r="V87" s="202" t="s">
        <v>2350</v>
      </c>
      <c r="W87" s="206" t="s">
        <v>489</v>
      </c>
      <c r="X87" s="8"/>
      <c r="Y87" s="8"/>
      <c r="Z87" s="8"/>
      <c r="AA87" s="202" t="s">
        <v>483</v>
      </c>
      <c r="AB87" s="203" t="s">
        <v>490</v>
      </c>
      <c r="AC87" s="202" t="s">
        <v>2371</v>
      </c>
      <c r="AD87" s="202" t="s">
        <v>2434</v>
      </c>
      <c r="AE87" s="202" t="s">
        <v>484</v>
      </c>
      <c r="AF87" s="204">
        <v>274790</v>
      </c>
      <c r="AG87" s="197">
        <v>124.845</v>
      </c>
      <c r="AH87" s="197">
        <v>115.49833799</v>
      </c>
      <c r="AI87" s="208">
        <v>0.92513386991869895</v>
      </c>
      <c r="AJ87" s="197">
        <v>0</v>
      </c>
      <c r="AK87" s="197">
        <v>0</v>
      </c>
      <c r="AL87" s="197">
        <v>0</v>
      </c>
      <c r="AM87" s="12"/>
      <c r="AN87" s="12"/>
      <c r="AO87" s="204">
        <v>222233</v>
      </c>
      <c r="AP87" s="205">
        <v>0</v>
      </c>
      <c r="AQ87" t="str">
        <f>_xlfn.IFNA(VLOOKUP(E87,'Order Lookup'!A:C,3,FALSE),"Other")</f>
        <v>ORDER</v>
      </c>
    </row>
    <row r="88" spans="1:43" ht="42" x14ac:dyDescent="0.35">
      <c r="A88" s="202" t="s">
        <v>485</v>
      </c>
      <c r="B88" s="202" t="s">
        <v>2435</v>
      </c>
      <c r="C88" s="202" t="s">
        <v>546</v>
      </c>
      <c r="D88" s="202" t="s">
        <v>2428</v>
      </c>
      <c r="E88" s="202" t="s">
        <v>501</v>
      </c>
      <c r="F88" s="202" t="s">
        <v>565</v>
      </c>
      <c r="G88" s="202" t="s">
        <v>227</v>
      </c>
      <c r="H88" s="202" t="s">
        <v>488</v>
      </c>
      <c r="I88" s="203" t="s">
        <v>261</v>
      </c>
      <c r="J88" s="203" t="s">
        <v>492</v>
      </c>
      <c r="K88" s="203" t="s">
        <v>592</v>
      </c>
      <c r="L88" s="202" t="s">
        <v>1651</v>
      </c>
      <c r="M88" s="202" t="s">
        <v>1651</v>
      </c>
      <c r="N88" s="206" t="s">
        <v>489</v>
      </c>
      <c r="O88" s="8"/>
      <c r="P88" s="8"/>
      <c r="Q88" s="8"/>
      <c r="R88" s="202" t="s">
        <v>483</v>
      </c>
      <c r="S88" s="203" t="s">
        <v>2266</v>
      </c>
      <c r="T88" s="203" t="s">
        <v>2429</v>
      </c>
      <c r="U88" s="202" t="s">
        <v>2324</v>
      </c>
      <c r="V88" s="202" t="s">
        <v>2343</v>
      </c>
      <c r="W88" s="206" t="s">
        <v>489</v>
      </c>
      <c r="X88" s="8"/>
      <c r="Y88" s="8"/>
      <c r="Z88" s="8"/>
      <c r="AA88" s="202" t="s">
        <v>483</v>
      </c>
      <c r="AB88" s="203" t="s">
        <v>490</v>
      </c>
      <c r="AC88" s="202" t="s">
        <v>2327</v>
      </c>
      <c r="AD88" s="202" t="s">
        <v>2435</v>
      </c>
      <c r="AE88" s="202" t="s">
        <v>484</v>
      </c>
      <c r="AF88" s="204">
        <v>190908</v>
      </c>
      <c r="AG88" s="197">
        <v>96.560500000000005</v>
      </c>
      <c r="AH88" s="197">
        <v>121.04369314</v>
      </c>
      <c r="AI88" s="207">
        <v>1.2535528828040501</v>
      </c>
      <c r="AJ88" s="197">
        <v>121.043715015</v>
      </c>
      <c r="AK88" s="197">
        <v>0</v>
      </c>
      <c r="AL88" s="197">
        <v>0</v>
      </c>
      <c r="AM88" s="12"/>
      <c r="AN88" s="12"/>
      <c r="AO88" s="204">
        <v>159587</v>
      </c>
      <c r="AP88" s="205">
        <v>-32882.36</v>
      </c>
      <c r="AQ88" t="str">
        <f>_xlfn.IFNA(VLOOKUP(E88,'Order Lookup'!A:C,3,FALSE),"Other")</f>
        <v>ORDER</v>
      </c>
    </row>
    <row r="89" spans="1:43" ht="42" x14ac:dyDescent="0.35">
      <c r="A89" s="202" t="s">
        <v>485</v>
      </c>
      <c r="B89" s="202" t="s">
        <v>2436</v>
      </c>
      <c r="C89" s="202" t="s">
        <v>546</v>
      </c>
      <c r="D89" s="202" t="s">
        <v>2428</v>
      </c>
      <c r="E89" s="202" t="s">
        <v>501</v>
      </c>
      <c r="F89" s="202" t="s">
        <v>565</v>
      </c>
      <c r="G89" s="202" t="s">
        <v>227</v>
      </c>
      <c r="H89" s="202" t="s">
        <v>488</v>
      </c>
      <c r="I89" s="203" t="s">
        <v>261</v>
      </c>
      <c r="J89" s="203" t="s">
        <v>492</v>
      </c>
      <c r="K89" s="203" t="s">
        <v>592</v>
      </c>
      <c r="L89" s="202" t="s">
        <v>1651</v>
      </c>
      <c r="M89" s="202" t="s">
        <v>1651</v>
      </c>
      <c r="N89" s="206" t="s">
        <v>489</v>
      </c>
      <c r="O89" s="8"/>
      <c r="P89" s="8"/>
      <c r="Q89" s="8"/>
      <c r="R89" s="202" t="s">
        <v>483</v>
      </c>
      <c r="S89" s="203" t="s">
        <v>2266</v>
      </c>
      <c r="T89" s="203" t="s">
        <v>2429</v>
      </c>
      <c r="U89" s="202" t="s">
        <v>2362</v>
      </c>
      <c r="V89" s="202" t="s">
        <v>2318</v>
      </c>
      <c r="W89" s="206" t="s">
        <v>489</v>
      </c>
      <c r="X89" s="8"/>
      <c r="Y89" s="8"/>
      <c r="Z89" s="8"/>
      <c r="AA89" s="202" t="s">
        <v>483</v>
      </c>
      <c r="AB89" s="203" t="s">
        <v>490</v>
      </c>
      <c r="AC89" s="202" t="s">
        <v>2318</v>
      </c>
      <c r="AD89" s="202" t="s">
        <v>2436</v>
      </c>
      <c r="AE89" s="202" t="s">
        <v>484</v>
      </c>
      <c r="AF89" s="204">
        <v>274791</v>
      </c>
      <c r="AG89" s="197">
        <v>124.8445</v>
      </c>
      <c r="AH89" s="197">
        <v>115.49833799</v>
      </c>
      <c r="AI89" s="208">
        <v>0.92513757506337901</v>
      </c>
      <c r="AJ89" s="197">
        <v>0</v>
      </c>
      <c r="AK89" s="197">
        <v>0</v>
      </c>
      <c r="AL89" s="197">
        <v>0</v>
      </c>
      <c r="AM89" s="12"/>
      <c r="AN89" s="12"/>
      <c r="AO89" s="204">
        <v>222232</v>
      </c>
      <c r="AP89" s="205">
        <v>0</v>
      </c>
      <c r="AQ89" t="str">
        <f>_xlfn.IFNA(VLOOKUP(E89,'Order Lookup'!A:C,3,FALSE),"Other")</f>
        <v>ORDER</v>
      </c>
    </row>
    <row r="90" spans="1:43" ht="42" x14ac:dyDescent="0.35">
      <c r="A90" s="202" t="s">
        <v>485</v>
      </c>
      <c r="B90" s="202" t="s">
        <v>2437</v>
      </c>
      <c r="C90" s="202" t="s">
        <v>546</v>
      </c>
      <c r="D90" s="202" t="s">
        <v>2428</v>
      </c>
      <c r="E90" s="202" t="s">
        <v>501</v>
      </c>
      <c r="F90" s="202" t="s">
        <v>565</v>
      </c>
      <c r="G90" s="202" t="s">
        <v>227</v>
      </c>
      <c r="H90" s="202" t="s">
        <v>482</v>
      </c>
      <c r="I90" s="203" t="s">
        <v>261</v>
      </c>
      <c r="J90" s="203" t="s">
        <v>492</v>
      </c>
      <c r="K90" s="203" t="s">
        <v>592</v>
      </c>
      <c r="L90" s="202" t="s">
        <v>1466</v>
      </c>
      <c r="M90" s="202" t="s">
        <v>1466</v>
      </c>
      <c r="N90" s="206" t="s">
        <v>489</v>
      </c>
      <c r="O90" s="8"/>
      <c r="P90" s="8"/>
      <c r="Q90" s="8"/>
      <c r="R90" s="202" t="s">
        <v>483</v>
      </c>
      <c r="S90" s="203" t="s">
        <v>2266</v>
      </c>
      <c r="T90" s="203" t="s">
        <v>2429</v>
      </c>
      <c r="U90" s="202" t="s">
        <v>2332</v>
      </c>
      <c r="V90" s="202" t="s">
        <v>2324</v>
      </c>
      <c r="W90" s="206" t="s">
        <v>489</v>
      </c>
      <c r="X90" s="8"/>
      <c r="Y90" s="8"/>
      <c r="Z90" s="8"/>
      <c r="AA90" s="202" t="s">
        <v>483</v>
      </c>
      <c r="AB90" s="203" t="s">
        <v>490</v>
      </c>
      <c r="AC90" s="202" t="s">
        <v>2324</v>
      </c>
      <c r="AD90" s="202" t="s">
        <v>2437</v>
      </c>
      <c r="AE90" s="202" t="s">
        <v>484</v>
      </c>
      <c r="AF90" s="204">
        <v>135794</v>
      </c>
      <c r="AG90" s="197">
        <v>63.666499999999999</v>
      </c>
      <c r="AH90" s="197">
        <v>94.523280450000001</v>
      </c>
      <c r="AI90" s="207">
        <v>1.48466274178728</v>
      </c>
      <c r="AJ90" s="197">
        <v>94.523284020000006</v>
      </c>
      <c r="AK90" s="197">
        <v>0</v>
      </c>
      <c r="AL90" s="197">
        <v>0</v>
      </c>
      <c r="AM90" s="12"/>
      <c r="AN90" s="12"/>
      <c r="AO90" s="204">
        <v>111548</v>
      </c>
      <c r="AP90" s="205">
        <v>-20635.11</v>
      </c>
      <c r="AQ90" t="str">
        <f>_xlfn.IFNA(VLOOKUP(E90,'Order Lookup'!A:C,3,FALSE),"Other")</f>
        <v>ORDER</v>
      </c>
    </row>
    <row r="91" spans="1:43" ht="42" x14ac:dyDescent="0.35">
      <c r="A91" s="202" t="s">
        <v>485</v>
      </c>
      <c r="B91" s="202" t="s">
        <v>2438</v>
      </c>
      <c r="C91" s="202" t="s">
        <v>546</v>
      </c>
      <c r="D91" s="202" t="s">
        <v>2428</v>
      </c>
      <c r="E91" s="202" t="s">
        <v>501</v>
      </c>
      <c r="F91" s="202" t="s">
        <v>565</v>
      </c>
      <c r="G91" s="202" t="s">
        <v>227</v>
      </c>
      <c r="H91" s="202" t="s">
        <v>488</v>
      </c>
      <c r="I91" s="203" t="s">
        <v>261</v>
      </c>
      <c r="J91" s="203" t="s">
        <v>492</v>
      </c>
      <c r="K91" s="203" t="s">
        <v>592</v>
      </c>
      <c r="L91" s="202" t="s">
        <v>1651</v>
      </c>
      <c r="M91" s="202" t="s">
        <v>1651</v>
      </c>
      <c r="N91" s="206" t="s">
        <v>489</v>
      </c>
      <c r="O91" s="8"/>
      <c r="P91" s="8"/>
      <c r="Q91" s="8"/>
      <c r="R91" s="202" t="s">
        <v>483</v>
      </c>
      <c r="S91" s="203" t="s">
        <v>2266</v>
      </c>
      <c r="T91" s="203" t="s">
        <v>2429</v>
      </c>
      <c r="U91" s="202" t="s">
        <v>2335</v>
      </c>
      <c r="V91" s="202" t="s">
        <v>2350</v>
      </c>
      <c r="W91" s="206" t="s">
        <v>489</v>
      </c>
      <c r="X91" s="8"/>
      <c r="Y91" s="8"/>
      <c r="Z91" s="8"/>
      <c r="AA91" s="202" t="s">
        <v>483</v>
      </c>
      <c r="AB91" s="203" t="s">
        <v>490</v>
      </c>
      <c r="AC91" s="202" t="s">
        <v>2350</v>
      </c>
      <c r="AD91" s="202" t="s">
        <v>2438</v>
      </c>
      <c r="AE91" s="202" t="s">
        <v>484</v>
      </c>
      <c r="AF91" s="204">
        <v>135793</v>
      </c>
      <c r="AG91" s="197">
        <v>63.666499999999999</v>
      </c>
      <c r="AH91" s="197">
        <v>94.523280450000001</v>
      </c>
      <c r="AI91" s="207">
        <v>1.48466274178728</v>
      </c>
      <c r="AJ91" s="197">
        <v>41.213171199999998</v>
      </c>
      <c r="AK91" s="197">
        <v>0</v>
      </c>
      <c r="AL91" s="197">
        <v>0</v>
      </c>
      <c r="AM91" s="12"/>
      <c r="AN91" s="12"/>
      <c r="AO91" s="204">
        <v>111548</v>
      </c>
      <c r="AP91" s="205">
        <v>-4496.8900000000003</v>
      </c>
      <c r="AQ91" t="str">
        <f>_xlfn.IFNA(VLOOKUP(E91,'Order Lookup'!A:C,3,FALSE),"Other")</f>
        <v>ORDER</v>
      </c>
    </row>
    <row r="92" spans="1:43" ht="42" x14ac:dyDescent="0.35">
      <c r="A92" s="202" t="s">
        <v>485</v>
      </c>
      <c r="B92" s="202" t="s">
        <v>2439</v>
      </c>
      <c r="C92" s="202" t="s">
        <v>546</v>
      </c>
      <c r="D92" s="202" t="s">
        <v>2428</v>
      </c>
      <c r="E92" s="202" t="s">
        <v>501</v>
      </c>
      <c r="F92" s="202" t="s">
        <v>565</v>
      </c>
      <c r="G92" s="202" t="s">
        <v>227</v>
      </c>
      <c r="H92" s="202" t="s">
        <v>488</v>
      </c>
      <c r="I92" s="203" t="s">
        <v>261</v>
      </c>
      <c r="J92" s="203" t="s">
        <v>492</v>
      </c>
      <c r="K92" s="203" t="s">
        <v>592</v>
      </c>
      <c r="L92" s="202" t="s">
        <v>1651</v>
      </c>
      <c r="M92" s="202" t="s">
        <v>1651</v>
      </c>
      <c r="N92" s="206" t="s">
        <v>489</v>
      </c>
      <c r="O92" s="8"/>
      <c r="P92" s="8"/>
      <c r="Q92" s="8"/>
      <c r="R92" s="202" t="s">
        <v>483</v>
      </c>
      <c r="S92" s="203" t="s">
        <v>2266</v>
      </c>
      <c r="T92" s="203" t="s">
        <v>2429</v>
      </c>
      <c r="U92" s="202" t="s">
        <v>2362</v>
      </c>
      <c r="V92" s="202" t="s">
        <v>2318</v>
      </c>
      <c r="W92" s="206" t="s">
        <v>489</v>
      </c>
      <c r="X92" s="8"/>
      <c r="Y92" s="8"/>
      <c r="Z92" s="8"/>
      <c r="AA92" s="202" t="s">
        <v>483</v>
      </c>
      <c r="AB92" s="203" t="s">
        <v>490</v>
      </c>
      <c r="AC92" s="202" t="s">
        <v>2318</v>
      </c>
      <c r="AD92" s="202" t="s">
        <v>2439</v>
      </c>
      <c r="AE92" s="202" t="s">
        <v>484</v>
      </c>
      <c r="AF92" s="204">
        <v>135794</v>
      </c>
      <c r="AG92" s="197">
        <v>63.666499999999999</v>
      </c>
      <c r="AH92" s="197">
        <v>94.523280450000001</v>
      </c>
      <c r="AI92" s="207">
        <v>1.48466274178728</v>
      </c>
      <c r="AJ92" s="197">
        <v>0</v>
      </c>
      <c r="AK92" s="197">
        <v>0</v>
      </c>
      <c r="AL92" s="197">
        <v>0</v>
      </c>
      <c r="AM92" s="12"/>
      <c r="AN92" s="12"/>
      <c r="AO92" s="204">
        <v>111548</v>
      </c>
      <c r="AP92" s="205">
        <v>0</v>
      </c>
      <c r="AQ92" t="str">
        <f>_xlfn.IFNA(VLOOKUP(E92,'Order Lookup'!A:C,3,FALSE),"Other")</f>
        <v>ORDER</v>
      </c>
    </row>
    <row r="93" spans="1:43" ht="42" x14ac:dyDescent="0.35">
      <c r="A93" s="202" t="s">
        <v>485</v>
      </c>
      <c r="B93" s="202" t="s">
        <v>2440</v>
      </c>
      <c r="C93" s="202" t="s">
        <v>546</v>
      </c>
      <c r="D93" s="202" t="s">
        <v>2428</v>
      </c>
      <c r="E93" s="202" t="s">
        <v>501</v>
      </c>
      <c r="F93" s="202" t="s">
        <v>565</v>
      </c>
      <c r="G93" s="202" t="s">
        <v>227</v>
      </c>
      <c r="H93" s="202" t="s">
        <v>488</v>
      </c>
      <c r="I93" s="203" t="s">
        <v>261</v>
      </c>
      <c r="J93" s="203" t="s">
        <v>492</v>
      </c>
      <c r="K93" s="203" t="s">
        <v>592</v>
      </c>
      <c r="L93" s="8"/>
      <c r="M93" s="8"/>
      <c r="N93" s="202" t="s">
        <v>483</v>
      </c>
      <c r="O93" s="8"/>
      <c r="P93" s="8"/>
      <c r="Q93" s="8"/>
      <c r="R93" s="202" t="s">
        <v>483</v>
      </c>
      <c r="S93" s="203" t="s">
        <v>2432</v>
      </c>
      <c r="T93" s="203" t="s">
        <v>2432</v>
      </c>
      <c r="U93" s="202" t="s">
        <v>2329</v>
      </c>
      <c r="V93" s="202" t="s">
        <v>2329</v>
      </c>
      <c r="W93" s="206" t="s">
        <v>489</v>
      </c>
      <c r="X93" s="8"/>
      <c r="Y93" s="8"/>
      <c r="Z93" s="8"/>
      <c r="AA93" s="202" t="s">
        <v>483</v>
      </c>
      <c r="AB93" s="203" t="s">
        <v>490</v>
      </c>
      <c r="AC93" s="202" t="s">
        <v>1996</v>
      </c>
      <c r="AD93" s="202" t="s">
        <v>2440</v>
      </c>
      <c r="AE93" s="202" t="s">
        <v>484</v>
      </c>
      <c r="AF93" s="204">
        <v>15437</v>
      </c>
      <c r="AG93" s="197">
        <v>5.34</v>
      </c>
      <c r="AH93" s="197">
        <v>6.6642024099999997</v>
      </c>
      <c r="AI93" s="207">
        <v>1.2479779794007499</v>
      </c>
      <c r="AJ93" s="197">
        <v>6.6642015099999998</v>
      </c>
      <c r="AK93" s="197">
        <v>0</v>
      </c>
      <c r="AL93" s="197">
        <v>0</v>
      </c>
      <c r="AM93" s="12"/>
      <c r="AN93" s="12"/>
      <c r="AO93" s="204">
        <v>9832</v>
      </c>
      <c r="AP93" s="205">
        <v>-3817.99</v>
      </c>
      <c r="AQ93" t="str">
        <f>_xlfn.IFNA(VLOOKUP(E93,'Order Lookup'!A:C,3,FALSE),"Other")</f>
        <v>ORDER</v>
      </c>
    </row>
    <row r="94" spans="1:43" ht="42" x14ac:dyDescent="0.35">
      <c r="A94" s="202" t="s">
        <v>485</v>
      </c>
      <c r="B94" s="202" t="s">
        <v>2441</v>
      </c>
      <c r="C94" s="202" t="s">
        <v>546</v>
      </c>
      <c r="D94" s="202" t="s">
        <v>2428</v>
      </c>
      <c r="E94" s="202" t="s">
        <v>501</v>
      </c>
      <c r="F94" s="202" t="s">
        <v>565</v>
      </c>
      <c r="G94" s="202" t="s">
        <v>227</v>
      </c>
      <c r="H94" s="202" t="s">
        <v>482</v>
      </c>
      <c r="I94" s="203" t="s">
        <v>261</v>
      </c>
      <c r="J94" s="203" t="s">
        <v>492</v>
      </c>
      <c r="K94" s="203" t="s">
        <v>592</v>
      </c>
      <c r="L94" s="8"/>
      <c r="M94" s="8"/>
      <c r="N94" s="202" t="s">
        <v>483</v>
      </c>
      <c r="O94" s="8"/>
      <c r="P94" s="8"/>
      <c r="Q94" s="8"/>
      <c r="R94" s="202" t="s">
        <v>483</v>
      </c>
      <c r="S94" s="203" t="s">
        <v>2432</v>
      </c>
      <c r="T94" s="203" t="s">
        <v>2432</v>
      </c>
      <c r="U94" s="202" t="s">
        <v>2343</v>
      </c>
      <c r="V94" s="202" t="s">
        <v>2343</v>
      </c>
      <c r="W94" s="206" t="s">
        <v>489</v>
      </c>
      <c r="X94" s="8"/>
      <c r="Y94" s="8"/>
      <c r="Z94" s="8"/>
      <c r="AA94" s="202" t="s">
        <v>483</v>
      </c>
      <c r="AB94" s="203" t="s">
        <v>490</v>
      </c>
      <c r="AC94" s="202" t="s">
        <v>2327</v>
      </c>
      <c r="AD94" s="202" t="s">
        <v>2441</v>
      </c>
      <c r="AE94" s="202" t="s">
        <v>484</v>
      </c>
      <c r="AF94" s="204">
        <v>15437</v>
      </c>
      <c r="AG94" s="197">
        <v>5.34</v>
      </c>
      <c r="AH94" s="197">
        <v>6.6293424099999996</v>
      </c>
      <c r="AI94" s="207">
        <v>1.2414498895131101</v>
      </c>
      <c r="AJ94" s="197">
        <v>6.6293415099999997</v>
      </c>
      <c r="AK94" s="197">
        <v>0</v>
      </c>
      <c r="AL94" s="197">
        <v>0</v>
      </c>
      <c r="AM94" s="12"/>
      <c r="AN94" s="12"/>
      <c r="AO94" s="204">
        <v>9832</v>
      </c>
      <c r="AP94" s="205">
        <v>1070.5</v>
      </c>
      <c r="AQ94" t="str">
        <f>_xlfn.IFNA(VLOOKUP(E94,'Order Lookup'!A:C,3,FALSE),"Other")</f>
        <v>ORDER</v>
      </c>
    </row>
    <row r="95" spans="1:43" ht="42" x14ac:dyDescent="0.35">
      <c r="A95" s="202" t="s">
        <v>485</v>
      </c>
      <c r="B95" s="202" t="s">
        <v>2442</v>
      </c>
      <c r="C95" s="202" t="s">
        <v>546</v>
      </c>
      <c r="D95" s="202" t="s">
        <v>2428</v>
      </c>
      <c r="E95" s="202" t="s">
        <v>501</v>
      </c>
      <c r="F95" s="202" t="s">
        <v>565</v>
      </c>
      <c r="G95" s="202" t="s">
        <v>227</v>
      </c>
      <c r="H95" s="202" t="s">
        <v>482</v>
      </c>
      <c r="I95" s="203" t="s">
        <v>261</v>
      </c>
      <c r="J95" s="203" t="s">
        <v>492</v>
      </c>
      <c r="K95" s="203" t="s">
        <v>592</v>
      </c>
      <c r="L95" s="8"/>
      <c r="M95" s="8"/>
      <c r="N95" s="202" t="s">
        <v>483</v>
      </c>
      <c r="O95" s="8"/>
      <c r="P95" s="8"/>
      <c r="Q95" s="8"/>
      <c r="R95" s="202" t="s">
        <v>483</v>
      </c>
      <c r="S95" s="203" t="s">
        <v>2432</v>
      </c>
      <c r="T95" s="203" t="s">
        <v>2432</v>
      </c>
      <c r="U95" s="202" t="s">
        <v>2324</v>
      </c>
      <c r="V95" s="202" t="s">
        <v>2324</v>
      </c>
      <c r="W95" s="206" t="s">
        <v>489</v>
      </c>
      <c r="X95" s="8"/>
      <c r="Y95" s="8"/>
      <c r="Z95" s="8"/>
      <c r="AA95" s="202" t="s">
        <v>483</v>
      </c>
      <c r="AB95" s="203" t="s">
        <v>490</v>
      </c>
      <c r="AC95" s="202" t="s">
        <v>1726</v>
      </c>
      <c r="AD95" s="202" t="s">
        <v>2442</v>
      </c>
      <c r="AE95" s="202" t="s">
        <v>484</v>
      </c>
      <c r="AF95" s="204">
        <v>15437</v>
      </c>
      <c r="AG95" s="197">
        <v>5.34</v>
      </c>
      <c r="AH95" s="197">
        <v>6.7993824099999998</v>
      </c>
      <c r="AI95" s="207">
        <v>1.2732925861423201</v>
      </c>
      <c r="AJ95" s="197">
        <v>6.7993815099999999</v>
      </c>
      <c r="AK95" s="197">
        <v>0</v>
      </c>
      <c r="AL95" s="197">
        <v>0</v>
      </c>
      <c r="AM95" s="12"/>
      <c r="AN95" s="12"/>
      <c r="AO95" s="204">
        <v>9832</v>
      </c>
      <c r="AP95" s="205">
        <v>741.03</v>
      </c>
      <c r="AQ95" t="str">
        <f>_xlfn.IFNA(VLOOKUP(E95,'Order Lookup'!A:C,3,FALSE),"Other")</f>
        <v>ORDER</v>
      </c>
    </row>
    <row r="96" spans="1:43" ht="42" x14ac:dyDescent="0.35">
      <c r="A96" s="202" t="s">
        <v>485</v>
      </c>
      <c r="B96" s="202" t="s">
        <v>2443</v>
      </c>
      <c r="C96" s="202" t="s">
        <v>546</v>
      </c>
      <c r="D96" s="202" t="s">
        <v>2428</v>
      </c>
      <c r="E96" s="202" t="s">
        <v>501</v>
      </c>
      <c r="F96" s="202" t="s">
        <v>565</v>
      </c>
      <c r="G96" s="202" t="s">
        <v>227</v>
      </c>
      <c r="H96" s="202" t="s">
        <v>488</v>
      </c>
      <c r="I96" s="203" t="s">
        <v>261</v>
      </c>
      <c r="J96" s="203" t="s">
        <v>492</v>
      </c>
      <c r="K96" s="203" t="s">
        <v>592</v>
      </c>
      <c r="L96" s="8"/>
      <c r="M96" s="8"/>
      <c r="N96" s="202" t="s">
        <v>483</v>
      </c>
      <c r="O96" s="8"/>
      <c r="P96" s="8"/>
      <c r="Q96" s="8"/>
      <c r="R96" s="202" t="s">
        <v>483</v>
      </c>
      <c r="S96" s="203" t="s">
        <v>2432</v>
      </c>
      <c r="T96" s="203" t="s">
        <v>2432</v>
      </c>
      <c r="U96" s="202" t="s">
        <v>2332</v>
      </c>
      <c r="V96" s="202" t="s">
        <v>2332</v>
      </c>
      <c r="W96" s="206" t="s">
        <v>489</v>
      </c>
      <c r="X96" s="8"/>
      <c r="Y96" s="8"/>
      <c r="Z96" s="8"/>
      <c r="AA96" s="202" t="s">
        <v>483</v>
      </c>
      <c r="AB96" s="203" t="s">
        <v>490</v>
      </c>
      <c r="AC96" s="202" t="s">
        <v>2338</v>
      </c>
      <c r="AD96" s="202" t="s">
        <v>2443</v>
      </c>
      <c r="AE96" s="202" t="s">
        <v>484</v>
      </c>
      <c r="AF96" s="204">
        <v>135950</v>
      </c>
      <c r="AG96" s="197">
        <v>73.144999999999996</v>
      </c>
      <c r="AH96" s="197">
        <v>37.979898980000002</v>
      </c>
      <c r="AI96" s="208">
        <v>0.51924121922209299</v>
      </c>
      <c r="AJ96" s="197">
        <v>26.808672099999999</v>
      </c>
      <c r="AK96" s="197">
        <v>0</v>
      </c>
      <c r="AL96" s="197">
        <v>0</v>
      </c>
      <c r="AM96" s="12"/>
      <c r="AN96" s="12"/>
      <c r="AO96" s="204">
        <v>116372</v>
      </c>
      <c r="AP96" s="205">
        <v>34759.71</v>
      </c>
      <c r="AQ96" t="str">
        <f>_xlfn.IFNA(VLOOKUP(E96,'Order Lookup'!A:C,3,FALSE),"Other")</f>
        <v>ORDER</v>
      </c>
    </row>
    <row r="97" spans="1:43" ht="42" x14ac:dyDescent="0.35">
      <c r="A97" s="202" t="s">
        <v>485</v>
      </c>
      <c r="B97" s="202" t="s">
        <v>2444</v>
      </c>
      <c r="C97" s="202" t="s">
        <v>546</v>
      </c>
      <c r="D97" s="202" t="s">
        <v>2428</v>
      </c>
      <c r="E97" s="202" t="s">
        <v>501</v>
      </c>
      <c r="F97" s="202" t="s">
        <v>565</v>
      </c>
      <c r="G97" s="202" t="s">
        <v>227</v>
      </c>
      <c r="H97" s="202" t="s">
        <v>488</v>
      </c>
      <c r="I97" s="203" t="s">
        <v>261</v>
      </c>
      <c r="J97" s="203" t="s">
        <v>492</v>
      </c>
      <c r="K97" s="203" t="s">
        <v>592</v>
      </c>
      <c r="L97" s="8"/>
      <c r="M97" s="8"/>
      <c r="N97" s="202" t="s">
        <v>483</v>
      </c>
      <c r="O97" s="8"/>
      <c r="P97" s="8"/>
      <c r="Q97" s="8"/>
      <c r="R97" s="202" t="s">
        <v>483</v>
      </c>
      <c r="S97" s="203" t="s">
        <v>2432</v>
      </c>
      <c r="T97" s="203" t="s">
        <v>2432</v>
      </c>
      <c r="U97" s="202" t="s">
        <v>2335</v>
      </c>
      <c r="V97" s="202" t="s">
        <v>2321</v>
      </c>
      <c r="W97" s="206" t="s">
        <v>489</v>
      </c>
      <c r="X97" s="8"/>
      <c r="Y97" s="8"/>
      <c r="Z97" s="8"/>
      <c r="AA97" s="202" t="s">
        <v>483</v>
      </c>
      <c r="AB97" s="203" t="s">
        <v>490</v>
      </c>
      <c r="AC97" s="202" t="s">
        <v>2335</v>
      </c>
      <c r="AD97" s="202" t="s">
        <v>2444</v>
      </c>
      <c r="AE97" s="202" t="s">
        <v>484</v>
      </c>
      <c r="AF97" s="204">
        <v>135950</v>
      </c>
      <c r="AG97" s="197">
        <v>73.144999999999996</v>
      </c>
      <c r="AH97" s="197">
        <v>40.437979055</v>
      </c>
      <c r="AI97" s="208">
        <v>0.55284679820903704</v>
      </c>
      <c r="AJ97" s="197">
        <v>0</v>
      </c>
      <c r="AK97" s="197">
        <v>0</v>
      </c>
      <c r="AL97" s="197">
        <v>0</v>
      </c>
      <c r="AM97" s="12"/>
      <c r="AN97" s="12"/>
      <c r="AO97" s="204">
        <v>116372</v>
      </c>
      <c r="AP97" s="205">
        <v>0</v>
      </c>
      <c r="AQ97" t="str">
        <f>_xlfn.IFNA(VLOOKUP(E97,'Order Lookup'!A:C,3,FALSE),"Other")</f>
        <v>ORDER</v>
      </c>
    </row>
    <row r="98" spans="1:43" ht="42" x14ac:dyDescent="0.35">
      <c r="A98" s="202" t="s">
        <v>485</v>
      </c>
      <c r="B98" s="202" t="s">
        <v>2445</v>
      </c>
      <c r="C98" s="202" t="s">
        <v>546</v>
      </c>
      <c r="D98" s="202" t="s">
        <v>2428</v>
      </c>
      <c r="E98" s="202" t="s">
        <v>1179</v>
      </c>
      <c r="F98" s="202" t="s">
        <v>565</v>
      </c>
      <c r="G98" s="202" t="s">
        <v>227</v>
      </c>
      <c r="H98" s="202" t="s">
        <v>488</v>
      </c>
      <c r="I98" s="203" t="s">
        <v>261</v>
      </c>
      <c r="J98" s="203" t="s">
        <v>492</v>
      </c>
      <c r="K98" s="203" t="s">
        <v>592</v>
      </c>
      <c r="L98" s="8"/>
      <c r="M98" s="8"/>
      <c r="N98" s="202" t="s">
        <v>483</v>
      </c>
      <c r="O98" s="8"/>
      <c r="P98" s="8"/>
      <c r="Q98" s="8"/>
      <c r="R98" s="202" t="s">
        <v>483</v>
      </c>
      <c r="S98" s="203" t="s">
        <v>2432</v>
      </c>
      <c r="T98" s="203" t="s">
        <v>2432</v>
      </c>
      <c r="U98" s="202" t="s">
        <v>2362</v>
      </c>
      <c r="V98" s="202" t="s">
        <v>2321</v>
      </c>
      <c r="W98" s="206" t="s">
        <v>489</v>
      </c>
      <c r="X98" s="8"/>
      <c r="Y98" s="8"/>
      <c r="Z98" s="8"/>
      <c r="AA98" s="202" t="s">
        <v>483</v>
      </c>
      <c r="AB98" s="203" t="s">
        <v>490</v>
      </c>
      <c r="AC98" s="202" t="s">
        <v>2318</v>
      </c>
      <c r="AD98" s="202" t="s">
        <v>2445</v>
      </c>
      <c r="AE98" s="202" t="s">
        <v>484</v>
      </c>
      <c r="AF98" s="204">
        <v>135950</v>
      </c>
      <c r="AG98" s="197">
        <v>73.144999999999996</v>
      </c>
      <c r="AH98" s="197">
        <v>40.437979055</v>
      </c>
      <c r="AI98" s="208">
        <v>0.55284679820903704</v>
      </c>
      <c r="AJ98" s="197">
        <v>0</v>
      </c>
      <c r="AK98" s="197">
        <v>0</v>
      </c>
      <c r="AL98" s="197">
        <v>0</v>
      </c>
      <c r="AM98" s="12"/>
      <c r="AN98" s="12"/>
      <c r="AO98" s="204">
        <v>116372</v>
      </c>
      <c r="AP98" s="205">
        <v>0</v>
      </c>
      <c r="AQ98" t="str">
        <f>_xlfn.IFNA(VLOOKUP(E98,'Order Lookup'!A:C,3,FALSE),"Other")</f>
        <v>ORDER</v>
      </c>
    </row>
    <row r="99" spans="1:43" ht="42" x14ac:dyDescent="0.35">
      <c r="A99" s="202" t="s">
        <v>485</v>
      </c>
      <c r="B99" s="202" t="s">
        <v>2446</v>
      </c>
      <c r="C99" s="202" t="s">
        <v>546</v>
      </c>
      <c r="D99" s="202" t="s">
        <v>2428</v>
      </c>
      <c r="E99" s="202" t="s">
        <v>584</v>
      </c>
      <c r="F99" s="202" t="s">
        <v>565</v>
      </c>
      <c r="G99" s="202" t="s">
        <v>227</v>
      </c>
      <c r="H99" s="202" t="s">
        <v>488</v>
      </c>
      <c r="I99" s="203" t="s">
        <v>261</v>
      </c>
      <c r="J99" s="203" t="s">
        <v>492</v>
      </c>
      <c r="K99" s="203" t="s">
        <v>592</v>
      </c>
      <c r="L99" s="8"/>
      <c r="M99" s="8"/>
      <c r="N99" s="202" t="s">
        <v>483</v>
      </c>
      <c r="O99" s="8"/>
      <c r="P99" s="8"/>
      <c r="Q99" s="8"/>
      <c r="R99" s="202" t="s">
        <v>483</v>
      </c>
      <c r="S99" s="203" t="s">
        <v>2432</v>
      </c>
      <c r="T99" s="203" t="s">
        <v>2432</v>
      </c>
      <c r="U99" s="202" t="s">
        <v>2321</v>
      </c>
      <c r="V99" s="202" t="s">
        <v>2321</v>
      </c>
      <c r="W99" s="206" t="s">
        <v>489</v>
      </c>
      <c r="X99" s="8"/>
      <c r="Y99" s="8"/>
      <c r="Z99" s="8"/>
      <c r="AA99" s="202" t="s">
        <v>483</v>
      </c>
      <c r="AB99" s="203" t="s">
        <v>490</v>
      </c>
      <c r="AC99" s="202" t="s">
        <v>2335</v>
      </c>
      <c r="AD99" s="202" t="s">
        <v>2446</v>
      </c>
      <c r="AE99" s="202" t="s">
        <v>484</v>
      </c>
      <c r="AF99" s="204">
        <v>1</v>
      </c>
      <c r="AG99" s="197">
        <v>5.0000000000000001E-4</v>
      </c>
      <c r="AH99" s="197">
        <v>3.0563488849999998</v>
      </c>
      <c r="AI99" s="207">
        <v>6112.6977699999998</v>
      </c>
      <c r="AJ99" s="197">
        <v>5.8049999999999997E-2</v>
      </c>
      <c r="AK99" s="197">
        <v>0</v>
      </c>
      <c r="AL99" s="197">
        <v>0</v>
      </c>
      <c r="AM99" s="12"/>
      <c r="AN99" s="12"/>
      <c r="AO99" s="204">
        <v>1</v>
      </c>
      <c r="AP99" s="205">
        <v>-657.03</v>
      </c>
      <c r="AQ99" t="str">
        <f>_xlfn.IFNA(VLOOKUP(E99,'Order Lookup'!A:C,3,FALSE),"Other")</f>
        <v>ENPARTS</v>
      </c>
    </row>
    <row r="100" spans="1:43" ht="42" x14ac:dyDescent="0.35">
      <c r="A100" s="202" t="s">
        <v>485</v>
      </c>
      <c r="B100" s="202" t="s">
        <v>2447</v>
      </c>
      <c r="C100" s="202" t="s">
        <v>546</v>
      </c>
      <c r="D100" s="202" t="s">
        <v>2428</v>
      </c>
      <c r="E100" s="202" t="s">
        <v>584</v>
      </c>
      <c r="F100" s="202" t="s">
        <v>565</v>
      </c>
      <c r="G100" s="202" t="s">
        <v>227</v>
      </c>
      <c r="H100" s="202" t="s">
        <v>488</v>
      </c>
      <c r="I100" s="203" t="s">
        <v>261</v>
      </c>
      <c r="J100" s="203" t="s">
        <v>492</v>
      </c>
      <c r="K100" s="203" t="s">
        <v>592</v>
      </c>
      <c r="L100" s="8"/>
      <c r="M100" s="8"/>
      <c r="N100" s="202" t="s">
        <v>483</v>
      </c>
      <c r="O100" s="8"/>
      <c r="P100" s="8"/>
      <c r="Q100" s="8"/>
      <c r="R100" s="202" t="s">
        <v>483</v>
      </c>
      <c r="S100" s="203" t="s">
        <v>2432</v>
      </c>
      <c r="T100" s="203" t="s">
        <v>2432</v>
      </c>
      <c r="U100" s="202" t="s">
        <v>2318</v>
      </c>
      <c r="V100" s="202" t="s">
        <v>2318</v>
      </c>
      <c r="W100" s="206" t="s">
        <v>489</v>
      </c>
      <c r="X100" s="8"/>
      <c r="Y100" s="8"/>
      <c r="Z100" s="8"/>
      <c r="AA100" s="202" t="s">
        <v>483</v>
      </c>
      <c r="AB100" s="203" t="s">
        <v>490</v>
      </c>
      <c r="AC100" s="202" t="s">
        <v>2318</v>
      </c>
      <c r="AD100" s="202" t="s">
        <v>2447</v>
      </c>
      <c r="AE100" s="202" t="s">
        <v>484</v>
      </c>
      <c r="AF100" s="204">
        <v>1</v>
      </c>
      <c r="AG100" s="197">
        <v>5.0000000000000001E-4</v>
      </c>
      <c r="AH100" s="197">
        <v>0.40539176500000002</v>
      </c>
      <c r="AI100" s="207">
        <v>810.78353000000004</v>
      </c>
      <c r="AJ100" s="197">
        <v>0</v>
      </c>
      <c r="AK100" s="197">
        <v>0</v>
      </c>
      <c r="AL100" s="197">
        <v>0</v>
      </c>
      <c r="AM100" s="12"/>
      <c r="AN100" s="12"/>
      <c r="AO100" s="204">
        <v>1</v>
      </c>
      <c r="AP100" s="205">
        <v>0</v>
      </c>
      <c r="AQ100" t="str">
        <f>_xlfn.IFNA(VLOOKUP(E100,'Order Lookup'!A:C,3,FALSE),"Other")</f>
        <v>ENPARTS</v>
      </c>
    </row>
    <row r="101" spans="1:43" ht="42" x14ac:dyDescent="0.35">
      <c r="A101" s="202" t="s">
        <v>485</v>
      </c>
      <c r="B101" s="202" t="s">
        <v>2448</v>
      </c>
      <c r="C101" s="202" t="s">
        <v>546</v>
      </c>
      <c r="D101" s="202" t="s">
        <v>2428</v>
      </c>
      <c r="E101" s="202" t="s">
        <v>584</v>
      </c>
      <c r="F101" s="202" t="s">
        <v>565</v>
      </c>
      <c r="G101" s="202" t="s">
        <v>227</v>
      </c>
      <c r="H101" s="202" t="s">
        <v>488</v>
      </c>
      <c r="I101" s="203" t="s">
        <v>261</v>
      </c>
      <c r="J101" s="203" t="s">
        <v>492</v>
      </c>
      <c r="K101" s="203" t="s">
        <v>592</v>
      </c>
      <c r="L101" s="8"/>
      <c r="M101" s="8"/>
      <c r="N101" s="202" t="s">
        <v>483</v>
      </c>
      <c r="O101" s="8"/>
      <c r="P101" s="8"/>
      <c r="Q101" s="8"/>
      <c r="R101" s="202" t="s">
        <v>483</v>
      </c>
      <c r="S101" s="203" t="s">
        <v>2432</v>
      </c>
      <c r="T101" s="203" t="s">
        <v>2432</v>
      </c>
      <c r="U101" s="202" t="s">
        <v>2318</v>
      </c>
      <c r="V101" s="202" t="s">
        <v>2318</v>
      </c>
      <c r="W101" s="206" t="s">
        <v>489</v>
      </c>
      <c r="X101" s="8"/>
      <c r="Y101" s="8"/>
      <c r="Z101" s="8"/>
      <c r="AA101" s="202" t="s">
        <v>483</v>
      </c>
      <c r="AB101" s="203" t="s">
        <v>490</v>
      </c>
      <c r="AC101" s="202" t="s">
        <v>2318</v>
      </c>
      <c r="AD101" s="202" t="s">
        <v>2448</v>
      </c>
      <c r="AE101" s="202" t="s">
        <v>484</v>
      </c>
      <c r="AF101" s="204">
        <v>1</v>
      </c>
      <c r="AG101" s="197">
        <v>5.0000000000000001E-4</v>
      </c>
      <c r="AH101" s="197">
        <v>0.40539176500000002</v>
      </c>
      <c r="AI101" s="207">
        <v>810.78353000000004</v>
      </c>
      <c r="AJ101" s="197">
        <v>0</v>
      </c>
      <c r="AK101" s="197">
        <v>0</v>
      </c>
      <c r="AL101" s="197">
        <v>0</v>
      </c>
      <c r="AM101" s="12"/>
      <c r="AN101" s="12"/>
      <c r="AO101" s="204">
        <v>1</v>
      </c>
      <c r="AP101" s="205">
        <v>0</v>
      </c>
      <c r="AQ101" t="str">
        <f>_xlfn.IFNA(VLOOKUP(E101,'Order Lookup'!A:C,3,FALSE),"Other")</f>
        <v>ENPARTS</v>
      </c>
    </row>
    <row r="102" spans="1:43" ht="42" x14ac:dyDescent="0.35">
      <c r="A102" s="202" t="s">
        <v>485</v>
      </c>
      <c r="B102" s="202" t="s">
        <v>2449</v>
      </c>
      <c r="C102" s="202" t="s">
        <v>539</v>
      </c>
      <c r="D102" s="202" t="s">
        <v>2450</v>
      </c>
      <c r="E102" s="202" t="s">
        <v>507</v>
      </c>
      <c r="F102" s="202" t="s">
        <v>227</v>
      </c>
      <c r="G102" s="8"/>
      <c r="H102" s="202" t="s">
        <v>482</v>
      </c>
      <c r="I102" s="203" t="s">
        <v>256</v>
      </c>
      <c r="J102" s="8"/>
      <c r="K102" s="8"/>
      <c r="L102" s="8"/>
      <c r="M102" s="8"/>
      <c r="N102" s="202" t="s">
        <v>483</v>
      </c>
      <c r="O102" s="8"/>
      <c r="P102" s="8"/>
      <c r="Q102" s="8"/>
      <c r="R102" s="202" t="s">
        <v>483</v>
      </c>
      <c r="S102" s="8"/>
      <c r="T102" s="8"/>
      <c r="U102" s="8"/>
      <c r="V102" s="8"/>
      <c r="W102" s="202" t="s">
        <v>483</v>
      </c>
      <c r="X102" s="8"/>
      <c r="Y102" s="8"/>
      <c r="Z102" s="8"/>
      <c r="AA102" s="202" t="s">
        <v>483</v>
      </c>
      <c r="AB102" s="8"/>
      <c r="AC102" s="202" t="s">
        <v>2324</v>
      </c>
      <c r="AD102" s="202" t="s">
        <v>2449</v>
      </c>
      <c r="AE102" s="202" t="s">
        <v>484</v>
      </c>
      <c r="AF102" s="204">
        <v>2250.3000000000002</v>
      </c>
      <c r="AG102" s="197">
        <v>0</v>
      </c>
      <c r="AH102" s="197">
        <v>0.4446</v>
      </c>
      <c r="AI102" s="12"/>
      <c r="AJ102" s="197">
        <v>0.4446</v>
      </c>
      <c r="AK102" s="197">
        <v>0</v>
      </c>
      <c r="AL102" s="197">
        <v>0</v>
      </c>
      <c r="AM102" s="12"/>
      <c r="AN102" s="12"/>
      <c r="AO102" s="204">
        <v>1323.43</v>
      </c>
      <c r="AP102" s="205">
        <v>979.55</v>
      </c>
      <c r="AQ102" t="str">
        <f>_xlfn.IFNA(VLOOKUP(E102,'Order Lookup'!A:C,3,FALSE),"Other")</f>
        <v>Other</v>
      </c>
    </row>
    <row r="103" spans="1:43" ht="42" x14ac:dyDescent="0.35">
      <c r="A103" s="202" t="s">
        <v>485</v>
      </c>
      <c r="B103" s="202" t="s">
        <v>2451</v>
      </c>
      <c r="C103" s="202" t="s">
        <v>566</v>
      </c>
      <c r="D103" s="202" t="s">
        <v>2452</v>
      </c>
      <c r="E103" s="202" t="s">
        <v>507</v>
      </c>
      <c r="F103" s="202" t="s">
        <v>227</v>
      </c>
      <c r="G103" s="8"/>
      <c r="H103" s="202" t="s">
        <v>482</v>
      </c>
      <c r="I103" s="203" t="s">
        <v>259</v>
      </c>
      <c r="J103" s="8"/>
      <c r="K103" s="8"/>
      <c r="L103" s="8"/>
      <c r="M103" s="8"/>
      <c r="N103" s="202" t="s">
        <v>483</v>
      </c>
      <c r="O103" s="8"/>
      <c r="P103" s="8"/>
      <c r="Q103" s="8"/>
      <c r="R103" s="202" t="s">
        <v>483</v>
      </c>
      <c r="S103" s="8"/>
      <c r="T103" s="8"/>
      <c r="U103" s="8"/>
      <c r="V103" s="8"/>
      <c r="W103" s="202" t="s">
        <v>483</v>
      </c>
      <c r="X103" s="8"/>
      <c r="Y103" s="8"/>
      <c r="Z103" s="8"/>
      <c r="AA103" s="202" t="s">
        <v>483</v>
      </c>
      <c r="AB103" s="8"/>
      <c r="AC103" s="202" t="s">
        <v>2327</v>
      </c>
      <c r="AD103" s="202" t="s">
        <v>2451</v>
      </c>
      <c r="AE103" s="202" t="s">
        <v>484</v>
      </c>
      <c r="AF103" s="12"/>
      <c r="AG103" s="197">
        <v>0</v>
      </c>
      <c r="AH103" s="12"/>
      <c r="AI103" s="12"/>
      <c r="AJ103" s="12"/>
      <c r="AK103" s="12"/>
      <c r="AL103" s="12"/>
      <c r="AM103" s="12"/>
      <c r="AN103" s="12"/>
      <c r="AO103" s="12"/>
      <c r="AP103" s="15"/>
      <c r="AQ103" t="str">
        <f>_xlfn.IFNA(VLOOKUP(E103,'Order Lookup'!A:C,3,FALSE),"Other")</f>
        <v>Other</v>
      </c>
    </row>
    <row r="104" spans="1:43" ht="42" x14ac:dyDescent="0.35">
      <c r="A104" s="202" t="s">
        <v>485</v>
      </c>
      <c r="B104" s="202" t="s">
        <v>2453</v>
      </c>
      <c r="C104" s="202" t="s">
        <v>561</v>
      </c>
      <c r="D104" s="202" t="s">
        <v>2454</v>
      </c>
      <c r="E104" s="202" t="s">
        <v>529</v>
      </c>
      <c r="F104" s="202" t="s">
        <v>70</v>
      </c>
      <c r="G104" s="202" t="s">
        <v>227</v>
      </c>
      <c r="H104" s="202" t="s">
        <v>482</v>
      </c>
      <c r="I104" s="203" t="s">
        <v>259</v>
      </c>
      <c r="J104" s="8"/>
      <c r="K104" s="8"/>
      <c r="L104" s="8"/>
      <c r="M104" s="8"/>
      <c r="N104" s="202" t="s">
        <v>483</v>
      </c>
      <c r="O104" s="8"/>
      <c r="P104" s="8"/>
      <c r="Q104" s="8"/>
      <c r="R104" s="202" t="s">
        <v>483</v>
      </c>
      <c r="S104" s="8"/>
      <c r="T104" s="8"/>
      <c r="U104" s="8"/>
      <c r="V104" s="8"/>
      <c r="W104" s="202" t="s">
        <v>483</v>
      </c>
      <c r="X104" s="8"/>
      <c r="Y104" s="8"/>
      <c r="Z104" s="8"/>
      <c r="AA104" s="202" t="s">
        <v>483</v>
      </c>
      <c r="AB104" s="8"/>
      <c r="AC104" s="202" t="s">
        <v>1725</v>
      </c>
      <c r="AD104" s="202" t="s">
        <v>2453</v>
      </c>
      <c r="AE104" s="202" t="s">
        <v>484</v>
      </c>
      <c r="AF104" s="204">
        <v>0</v>
      </c>
      <c r="AG104" s="197">
        <v>0</v>
      </c>
      <c r="AH104" s="197">
        <v>3.2499999999999999E-3</v>
      </c>
      <c r="AI104" s="12"/>
      <c r="AJ104" s="197">
        <v>3.2499999999999999E-3</v>
      </c>
      <c r="AK104" s="197">
        <v>0</v>
      </c>
      <c r="AL104" s="197">
        <v>0</v>
      </c>
      <c r="AM104" s="12"/>
      <c r="AN104" s="12"/>
      <c r="AO104" s="204">
        <v>0</v>
      </c>
      <c r="AP104" s="205">
        <v>-1500.2</v>
      </c>
      <c r="AQ104" t="str">
        <f>_xlfn.IFNA(VLOOKUP(E104,'Order Lookup'!A:C,3,FALSE),"Other")</f>
        <v>Other</v>
      </c>
    </row>
    <row r="105" spans="1:43" ht="31.5" x14ac:dyDescent="0.35">
      <c r="A105" s="202" t="s">
        <v>485</v>
      </c>
      <c r="B105" s="202" t="s">
        <v>2455</v>
      </c>
      <c r="C105" s="202" t="s">
        <v>2456</v>
      </c>
      <c r="D105" s="202" t="s">
        <v>2457</v>
      </c>
      <c r="E105" s="202" t="s">
        <v>501</v>
      </c>
      <c r="F105" s="202" t="s">
        <v>227</v>
      </c>
      <c r="G105" s="202" t="s">
        <v>227</v>
      </c>
      <c r="H105" s="202" t="s">
        <v>488</v>
      </c>
      <c r="I105" s="203" t="s">
        <v>255</v>
      </c>
      <c r="J105" s="203" t="s">
        <v>528</v>
      </c>
      <c r="K105" s="203" t="s">
        <v>503</v>
      </c>
      <c r="L105" s="202" t="s">
        <v>1651</v>
      </c>
      <c r="M105" s="8"/>
      <c r="N105" s="202" t="s">
        <v>593</v>
      </c>
      <c r="O105" s="203" t="s">
        <v>556</v>
      </c>
      <c r="P105" s="202" t="s">
        <v>1283</v>
      </c>
      <c r="Q105" s="202" t="s">
        <v>1283</v>
      </c>
      <c r="R105" s="206" t="s">
        <v>489</v>
      </c>
      <c r="S105" s="203" t="s">
        <v>2345</v>
      </c>
      <c r="T105" s="203" t="s">
        <v>2345</v>
      </c>
      <c r="U105" s="202" t="s">
        <v>2324</v>
      </c>
      <c r="V105" s="202" t="s">
        <v>2323</v>
      </c>
      <c r="W105" s="206" t="s">
        <v>489</v>
      </c>
      <c r="X105" s="203" t="s">
        <v>2345</v>
      </c>
      <c r="Y105" s="202" t="s">
        <v>2323</v>
      </c>
      <c r="Z105" s="202" t="s">
        <v>2327</v>
      </c>
      <c r="AA105" s="206" t="s">
        <v>489</v>
      </c>
      <c r="AB105" s="203" t="s">
        <v>490</v>
      </c>
      <c r="AC105" s="202" t="s">
        <v>2324</v>
      </c>
      <c r="AD105" s="202" t="s">
        <v>2455</v>
      </c>
      <c r="AE105" s="202" t="s">
        <v>489</v>
      </c>
      <c r="AF105" s="204">
        <v>65756</v>
      </c>
      <c r="AG105" s="197">
        <v>17.442</v>
      </c>
      <c r="AH105" s="197">
        <v>16.026064980000001</v>
      </c>
      <c r="AI105" s="208">
        <v>0.91882037495699997</v>
      </c>
      <c r="AJ105" s="197">
        <v>15.47943399</v>
      </c>
      <c r="AK105" s="197">
        <v>62</v>
      </c>
      <c r="AL105" s="197">
        <v>186.25</v>
      </c>
      <c r="AM105" s="209">
        <v>3.00403225806452</v>
      </c>
      <c r="AN105" s="197">
        <v>11.621692551005699</v>
      </c>
      <c r="AO105" s="204">
        <v>46937</v>
      </c>
      <c r="AP105" s="205">
        <v>29649.09</v>
      </c>
      <c r="AQ105" t="str">
        <f>_xlfn.IFNA(VLOOKUP(E105,'Order Lookup'!A:C,3,FALSE),"Other")</f>
        <v>ORDER</v>
      </c>
    </row>
    <row r="106" spans="1:43" ht="31.5" x14ac:dyDescent="0.35">
      <c r="A106" s="202" t="s">
        <v>485</v>
      </c>
      <c r="B106" s="202" t="s">
        <v>2458</v>
      </c>
      <c r="C106" s="202" t="s">
        <v>1491</v>
      </c>
      <c r="D106" s="202" t="s">
        <v>2278</v>
      </c>
      <c r="E106" s="202" t="s">
        <v>501</v>
      </c>
      <c r="F106" s="202" t="s">
        <v>70</v>
      </c>
      <c r="G106" s="202" t="s">
        <v>227</v>
      </c>
      <c r="H106" s="202" t="s">
        <v>482</v>
      </c>
      <c r="I106" s="203" t="s">
        <v>260</v>
      </c>
      <c r="J106" s="203" t="s">
        <v>624</v>
      </c>
      <c r="K106" s="203" t="s">
        <v>570</v>
      </c>
      <c r="L106" s="202" t="s">
        <v>1654</v>
      </c>
      <c r="M106" s="8"/>
      <c r="N106" s="202" t="s">
        <v>593</v>
      </c>
      <c r="O106" s="203" t="s">
        <v>556</v>
      </c>
      <c r="P106" s="202" t="s">
        <v>835</v>
      </c>
      <c r="Q106" s="202" t="s">
        <v>835</v>
      </c>
      <c r="R106" s="206" t="s">
        <v>489</v>
      </c>
      <c r="S106" s="203" t="s">
        <v>681</v>
      </c>
      <c r="T106" s="203" t="s">
        <v>798</v>
      </c>
      <c r="U106" s="202" t="s">
        <v>1669</v>
      </c>
      <c r="V106" s="202" t="s">
        <v>1665</v>
      </c>
      <c r="W106" s="210" t="s">
        <v>484</v>
      </c>
      <c r="X106" s="203" t="s">
        <v>798</v>
      </c>
      <c r="Y106" s="202" t="s">
        <v>1657</v>
      </c>
      <c r="Z106" s="202" t="s">
        <v>1665</v>
      </c>
      <c r="AA106" s="210" t="s">
        <v>484</v>
      </c>
      <c r="AB106" s="203" t="s">
        <v>490</v>
      </c>
      <c r="AC106" s="202" t="s">
        <v>1698</v>
      </c>
      <c r="AD106" s="202" t="s">
        <v>2458</v>
      </c>
      <c r="AE106" s="202" t="s">
        <v>484</v>
      </c>
      <c r="AF106" s="204">
        <v>565860</v>
      </c>
      <c r="AG106" s="197">
        <v>207.8245</v>
      </c>
      <c r="AH106" s="197">
        <v>220.949035815</v>
      </c>
      <c r="AI106" s="207">
        <v>1.06315201439195</v>
      </c>
      <c r="AJ106" s="197">
        <v>220.949067695</v>
      </c>
      <c r="AK106" s="197">
        <v>182</v>
      </c>
      <c r="AL106" s="197">
        <v>392.25</v>
      </c>
      <c r="AM106" s="209">
        <v>2.1552197802197801</v>
      </c>
      <c r="AN106" s="197">
        <v>1.77529627388114</v>
      </c>
      <c r="AO106" s="204">
        <v>424196.08</v>
      </c>
      <c r="AP106" s="205">
        <v>133688.82999999999</v>
      </c>
      <c r="AQ106" t="str">
        <f>_xlfn.IFNA(VLOOKUP(E106,'Order Lookup'!A:C,3,FALSE),"Other")</f>
        <v>ORDER</v>
      </c>
    </row>
    <row r="107" spans="1:43" ht="31.5" x14ac:dyDescent="0.35">
      <c r="A107" s="202" t="s">
        <v>485</v>
      </c>
      <c r="B107" s="202" t="s">
        <v>2459</v>
      </c>
      <c r="C107" s="202" t="s">
        <v>1491</v>
      </c>
      <c r="D107" s="202" t="s">
        <v>2278</v>
      </c>
      <c r="E107" s="202" t="s">
        <v>507</v>
      </c>
      <c r="F107" s="202" t="s">
        <v>227</v>
      </c>
      <c r="G107" s="8"/>
      <c r="H107" s="202" t="s">
        <v>482</v>
      </c>
      <c r="I107" s="203" t="s">
        <v>260</v>
      </c>
      <c r="J107" s="8"/>
      <c r="K107" s="8"/>
      <c r="L107" s="8"/>
      <c r="M107" s="8"/>
      <c r="N107" s="202" t="s">
        <v>483</v>
      </c>
      <c r="O107" s="8"/>
      <c r="P107" s="8"/>
      <c r="Q107" s="8"/>
      <c r="R107" s="202" t="s">
        <v>483</v>
      </c>
      <c r="S107" s="8"/>
      <c r="T107" s="8"/>
      <c r="U107" s="8"/>
      <c r="V107" s="8"/>
      <c r="W107" s="202" t="s">
        <v>483</v>
      </c>
      <c r="X107" s="8"/>
      <c r="Y107" s="8"/>
      <c r="Z107" s="8"/>
      <c r="AA107" s="202" t="s">
        <v>483</v>
      </c>
      <c r="AB107" s="8"/>
      <c r="AC107" s="202" t="s">
        <v>2327</v>
      </c>
      <c r="AD107" s="202" t="s">
        <v>2459</v>
      </c>
      <c r="AE107" s="202" t="s">
        <v>484</v>
      </c>
      <c r="AF107" s="204">
        <v>324.81</v>
      </c>
      <c r="AG107" s="197">
        <v>0</v>
      </c>
      <c r="AH107" s="197">
        <v>5.659612E-2</v>
      </c>
      <c r="AI107" s="12"/>
      <c r="AJ107" s="197">
        <v>5.6596E-2</v>
      </c>
      <c r="AK107" s="197">
        <v>0</v>
      </c>
      <c r="AL107" s="197">
        <v>0</v>
      </c>
      <c r="AM107" s="12"/>
      <c r="AN107" s="12"/>
      <c r="AO107" s="204">
        <v>194.17</v>
      </c>
      <c r="AP107" s="205">
        <v>132.5</v>
      </c>
      <c r="AQ107" t="str">
        <f>_xlfn.IFNA(VLOOKUP(E107,'Order Lookup'!A:C,3,FALSE),"Other")</f>
        <v>Other</v>
      </c>
    </row>
    <row r="108" spans="1:43" ht="31.5" x14ac:dyDescent="0.35">
      <c r="A108" s="202" t="s">
        <v>485</v>
      </c>
      <c r="B108" s="202" t="s">
        <v>2460</v>
      </c>
      <c r="C108" s="202" t="s">
        <v>1491</v>
      </c>
      <c r="D108" s="202" t="s">
        <v>2278</v>
      </c>
      <c r="E108" s="202" t="s">
        <v>495</v>
      </c>
      <c r="F108" s="202" t="s">
        <v>70</v>
      </c>
      <c r="G108" s="202" t="s">
        <v>227</v>
      </c>
      <c r="H108" s="202" t="s">
        <v>482</v>
      </c>
      <c r="I108" s="203" t="s">
        <v>260</v>
      </c>
      <c r="J108" s="203" t="s">
        <v>624</v>
      </c>
      <c r="K108" s="203" t="s">
        <v>570</v>
      </c>
      <c r="L108" s="8"/>
      <c r="M108" s="8"/>
      <c r="N108" s="202" t="s">
        <v>483</v>
      </c>
      <c r="O108" s="8"/>
      <c r="P108" s="8"/>
      <c r="Q108" s="8"/>
      <c r="R108" s="202" t="s">
        <v>483</v>
      </c>
      <c r="S108" s="203" t="s">
        <v>798</v>
      </c>
      <c r="T108" s="203" t="s">
        <v>798</v>
      </c>
      <c r="U108" s="202" t="s">
        <v>1726</v>
      </c>
      <c r="V108" s="202" t="s">
        <v>1726</v>
      </c>
      <c r="W108" s="206" t="s">
        <v>489</v>
      </c>
      <c r="X108" s="203" t="s">
        <v>798</v>
      </c>
      <c r="Y108" s="202" t="s">
        <v>1726</v>
      </c>
      <c r="Z108" s="8"/>
      <c r="AA108" s="202" t="s">
        <v>593</v>
      </c>
      <c r="AB108" s="203" t="s">
        <v>490</v>
      </c>
      <c r="AC108" s="202" t="s">
        <v>1726</v>
      </c>
      <c r="AD108" s="202" t="s">
        <v>2460</v>
      </c>
      <c r="AE108" s="202" t="s">
        <v>484</v>
      </c>
      <c r="AF108" s="204">
        <v>0</v>
      </c>
      <c r="AG108" s="197">
        <v>0</v>
      </c>
      <c r="AH108" s="197">
        <v>0.59831187500000005</v>
      </c>
      <c r="AI108" s="12"/>
      <c r="AJ108" s="197">
        <v>0.59831202000000006</v>
      </c>
      <c r="AK108" s="197">
        <v>0</v>
      </c>
      <c r="AL108" s="197">
        <v>0</v>
      </c>
      <c r="AM108" s="12"/>
      <c r="AN108" s="12"/>
      <c r="AO108" s="204">
        <v>0</v>
      </c>
      <c r="AP108" s="205">
        <v>-948.42</v>
      </c>
      <c r="AQ108" t="str">
        <f>_xlfn.IFNA(VLOOKUP(E108,'Order Lookup'!A:C,3,FALSE),"Other")</f>
        <v>ENPARTS</v>
      </c>
    </row>
    <row r="109" spans="1:43" ht="42" x14ac:dyDescent="0.35">
      <c r="A109" s="202" t="s">
        <v>485</v>
      </c>
      <c r="B109" s="202" t="s">
        <v>2461</v>
      </c>
      <c r="C109" s="202" t="s">
        <v>531</v>
      </c>
      <c r="D109" s="202" t="s">
        <v>2462</v>
      </c>
      <c r="E109" s="202" t="s">
        <v>501</v>
      </c>
      <c r="F109" s="202" t="s">
        <v>227</v>
      </c>
      <c r="G109" s="202" t="s">
        <v>227</v>
      </c>
      <c r="H109" s="202" t="s">
        <v>488</v>
      </c>
      <c r="I109" s="203" t="s">
        <v>259</v>
      </c>
      <c r="J109" s="203" t="s">
        <v>1304</v>
      </c>
      <c r="K109" s="203" t="s">
        <v>497</v>
      </c>
      <c r="L109" s="202" t="s">
        <v>1522</v>
      </c>
      <c r="M109" s="202" t="s">
        <v>1522</v>
      </c>
      <c r="N109" s="206" t="s">
        <v>489</v>
      </c>
      <c r="O109" s="203" t="s">
        <v>556</v>
      </c>
      <c r="P109" s="202" t="s">
        <v>1287</v>
      </c>
      <c r="Q109" s="8"/>
      <c r="R109" s="202" t="s">
        <v>593</v>
      </c>
      <c r="S109" s="203" t="s">
        <v>555</v>
      </c>
      <c r="T109" s="203" t="s">
        <v>555</v>
      </c>
      <c r="U109" s="202" t="s">
        <v>1728</v>
      </c>
      <c r="V109" s="202" t="s">
        <v>1698</v>
      </c>
      <c r="W109" s="206" t="s">
        <v>489</v>
      </c>
      <c r="X109" s="203" t="s">
        <v>555</v>
      </c>
      <c r="Y109" s="202" t="s">
        <v>1698</v>
      </c>
      <c r="Z109" s="8"/>
      <c r="AA109" s="202" t="s">
        <v>593</v>
      </c>
      <c r="AB109" s="203" t="s">
        <v>490</v>
      </c>
      <c r="AC109" s="202" t="s">
        <v>2362</v>
      </c>
      <c r="AD109" s="202" t="s">
        <v>2461</v>
      </c>
      <c r="AE109" s="202" t="s">
        <v>484</v>
      </c>
      <c r="AF109" s="204">
        <v>217120</v>
      </c>
      <c r="AG109" s="197">
        <v>79.340500000000006</v>
      </c>
      <c r="AH109" s="197">
        <v>77.246062524999999</v>
      </c>
      <c r="AI109" s="197">
        <v>0.97360191232724802</v>
      </c>
      <c r="AJ109" s="197">
        <v>0</v>
      </c>
      <c r="AK109" s="197">
        <v>165</v>
      </c>
      <c r="AL109" s="197">
        <v>198.25</v>
      </c>
      <c r="AM109" s="209">
        <v>1.2015151515151501</v>
      </c>
      <c r="AN109" s="197">
        <v>2.5664738566556502</v>
      </c>
      <c r="AO109" s="204">
        <v>162050</v>
      </c>
      <c r="AP109" s="205">
        <v>0</v>
      </c>
      <c r="AQ109" t="str">
        <f>_xlfn.IFNA(VLOOKUP(E109,'Order Lookup'!A:C,3,FALSE),"Other")</f>
        <v>ORDER</v>
      </c>
    </row>
    <row r="110" spans="1:43" ht="42" x14ac:dyDescent="0.35">
      <c r="A110" s="202" t="s">
        <v>485</v>
      </c>
      <c r="B110" s="202" t="s">
        <v>2463</v>
      </c>
      <c r="C110" s="202" t="s">
        <v>515</v>
      </c>
      <c r="D110" s="202" t="s">
        <v>2464</v>
      </c>
      <c r="E110" s="202" t="s">
        <v>501</v>
      </c>
      <c r="F110" s="202" t="s">
        <v>139</v>
      </c>
      <c r="G110" s="202" t="s">
        <v>227</v>
      </c>
      <c r="H110" s="202" t="s">
        <v>488</v>
      </c>
      <c r="I110" s="203" t="s">
        <v>257</v>
      </c>
      <c r="J110" s="203" t="s">
        <v>492</v>
      </c>
      <c r="K110" s="203" t="s">
        <v>514</v>
      </c>
      <c r="L110" s="202" t="s">
        <v>1654</v>
      </c>
      <c r="M110" s="202" t="s">
        <v>1501</v>
      </c>
      <c r="N110" s="206" t="s">
        <v>489</v>
      </c>
      <c r="O110" s="203" t="s">
        <v>556</v>
      </c>
      <c r="P110" s="202" t="s">
        <v>1300</v>
      </c>
      <c r="Q110" s="202" t="s">
        <v>1300</v>
      </c>
      <c r="R110" s="206" t="s">
        <v>489</v>
      </c>
      <c r="S110" s="203" t="s">
        <v>2280</v>
      </c>
      <c r="T110" s="203" t="s">
        <v>2280</v>
      </c>
      <c r="U110" s="202" t="s">
        <v>2350</v>
      </c>
      <c r="V110" s="202" t="s">
        <v>2371</v>
      </c>
      <c r="W110" s="210" t="s">
        <v>484</v>
      </c>
      <c r="X110" s="8"/>
      <c r="Y110" s="8"/>
      <c r="Z110" s="8"/>
      <c r="AA110" s="202" t="s">
        <v>483</v>
      </c>
      <c r="AB110" s="203" t="s">
        <v>490</v>
      </c>
      <c r="AC110" s="202" t="s">
        <v>2371</v>
      </c>
      <c r="AD110" s="202" t="s">
        <v>2463</v>
      </c>
      <c r="AE110" s="202" t="s">
        <v>484</v>
      </c>
      <c r="AF110" s="204">
        <v>370102</v>
      </c>
      <c r="AG110" s="197">
        <v>128.86750000000001</v>
      </c>
      <c r="AH110" s="197">
        <v>129.200631225</v>
      </c>
      <c r="AI110" s="197">
        <v>1.0025850678021999</v>
      </c>
      <c r="AJ110" s="197">
        <v>0</v>
      </c>
      <c r="AK110" s="197">
        <v>355</v>
      </c>
      <c r="AL110" s="197">
        <v>537.75</v>
      </c>
      <c r="AM110" s="209">
        <v>1.5147887323943701</v>
      </c>
      <c r="AN110" s="197">
        <v>4.1621313681008303</v>
      </c>
      <c r="AO110" s="204">
        <v>291054.25</v>
      </c>
      <c r="AP110" s="205">
        <v>0</v>
      </c>
      <c r="AQ110" t="str">
        <f>_xlfn.IFNA(VLOOKUP(E110,'Order Lookup'!A:C,3,FALSE),"Other")</f>
        <v>ORDER</v>
      </c>
    </row>
    <row r="111" spans="1:43" ht="42" x14ac:dyDescent="0.35">
      <c r="A111" s="202" t="s">
        <v>485</v>
      </c>
      <c r="B111" s="202" t="s">
        <v>2465</v>
      </c>
      <c r="C111" s="202" t="s">
        <v>515</v>
      </c>
      <c r="D111" s="202" t="s">
        <v>2464</v>
      </c>
      <c r="E111" s="202" t="s">
        <v>543</v>
      </c>
      <c r="F111" s="202" t="s">
        <v>139</v>
      </c>
      <c r="G111" s="202" t="s">
        <v>227</v>
      </c>
      <c r="H111" s="202" t="s">
        <v>488</v>
      </c>
      <c r="I111" s="203" t="s">
        <v>257</v>
      </c>
      <c r="J111" s="203" t="s">
        <v>492</v>
      </c>
      <c r="K111" s="203" t="s">
        <v>514</v>
      </c>
      <c r="L111" s="8"/>
      <c r="M111" s="8"/>
      <c r="N111" s="202" t="s">
        <v>483</v>
      </c>
      <c r="O111" s="8"/>
      <c r="P111" s="8"/>
      <c r="Q111" s="8"/>
      <c r="R111" s="202" t="s">
        <v>483</v>
      </c>
      <c r="S111" s="203" t="s">
        <v>2280</v>
      </c>
      <c r="T111" s="203" t="s">
        <v>644</v>
      </c>
      <c r="U111" s="202" t="s">
        <v>2321</v>
      </c>
      <c r="V111" s="202" t="s">
        <v>2338</v>
      </c>
      <c r="W111" s="206" t="s">
        <v>489</v>
      </c>
      <c r="X111" s="8"/>
      <c r="Y111" s="8"/>
      <c r="Z111" s="8"/>
      <c r="AA111" s="202" t="s">
        <v>483</v>
      </c>
      <c r="AB111" s="203" t="s">
        <v>490</v>
      </c>
      <c r="AC111" s="202" t="s">
        <v>2321</v>
      </c>
      <c r="AD111" s="202" t="s">
        <v>2465</v>
      </c>
      <c r="AE111" s="202" t="s">
        <v>484</v>
      </c>
      <c r="AF111" s="204">
        <v>1</v>
      </c>
      <c r="AG111" s="197">
        <v>7.6669999999999998</v>
      </c>
      <c r="AH111" s="197">
        <v>0.94441685500000006</v>
      </c>
      <c r="AI111" s="208">
        <v>0.123179451545585</v>
      </c>
      <c r="AJ111" s="197">
        <v>0</v>
      </c>
      <c r="AK111" s="197">
        <v>0</v>
      </c>
      <c r="AL111" s="197">
        <v>0</v>
      </c>
      <c r="AM111" s="12"/>
      <c r="AN111" s="12"/>
      <c r="AO111" s="204">
        <v>13083</v>
      </c>
      <c r="AP111" s="205">
        <v>0</v>
      </c>
      <c r="AQ111" t="str">
        <f>_xlfn.IFNA(VLOOKUP(E111,'Order Lookup'!A:C,3,FALSE),"Other")</f>
        <v>ENPARTS</v>
      </c>
    </row>
    <row r="112" spans="1:43" ht="31.5" x14ac:dyDescent="0.35">
      <c r="A112" s="202" t="s">
        <v>485</v>
      </c>
      <c r="B112" s="202" t="s">
        <v>2466</v>
      </c>
      <c r="C112" s="202" t="s">
        <v>634</v>
      </c>
      <c r="D112" s="202" t="s">
        <v>2467</v>
      </c>
      <c r="E112" s="202" t="s">
        <v>600</v>
      </c>
      <c r="F112" s="202" t="s">
        <v>281</v>
      </c>
      <c r="G112" s="202" t="s">
        <v>227</v>
      </c>
      <c r="H112" s="202" t="s">
        <v>488</v>
      </c>
      <c r="I112" s="203" t="s">
        <v>68</v>
      </c>
      <c r="J112" s="203" t="s">
        <v>528</v>
      </c>
      <c r="K112" s="203" t="s">
        <v>503</v>
      </c>
      <c r="L112" s="202" t="s">
        <v>1655</v>
      </c>
      <c r="M112" s="202" t="s">
        <v>1661</v>
      </c>
      <c r="N112" s="210" t="s">
        <v>484</v>
      </c>
      <c r="O112" s="203" t="s">
        <v>503</v>
      </c>
      <c r="P112" s="202" t="s">
        <v>1662</v>
      </c>
      <c r="Q112" s="202" t="s">
        <v>1662</v>
      </c>
      <c r="R112" s="206" t="s">
        <v>489</v>
      </c>
      <c r="S112" s="203" t="s">
        <v>616</v>
      </c>
      <c r="T112" s="203" t="s">
        <v>616</v>
      </c>
      <c r="U112" s="202" t="s">
        <v>2324</v>
      </c>
      <c r="V112" s="202" t="s">
        <v>2350</v>
      </c>
      <c r="W112" s="210" t="s">
        <v>484</v>
      </c>
      <c r="X112" s="203" t="s">
        <v>616</v>
      </c>
      <c r="Y112" s="202" t="s">
        <v>2350</v>
      </c>
      <c r="Z112" s="202" t="s">
        <v>2350</v>
      </c>
      <c r="AA112" s="206" t="s">
        <v>489</v>
      </c>
      <c r="AB112" s="203" t="s">
        <v>490</v>
      </c>
      <c r="AC112" s="202" t="s">
        <v>2371</v>
      </c>
      <c r="AD112" s="202" t="s">
        <v>2466</v>
      </c>
      <c r="AE112" s="202" t="s">
        <v>484</v>
      </c>
      <c r="AF112" s="204">
        <v>221457</v>
      </c>
      <c r="AG112" s="197">
        <v>57.280500000000004</v>
      </c>
      <c r="AH112" s="197">
        <v>57.791402609999999</v>
      </c>
      <c r="AI112" s="197">
        <v>1.0089193112839401</v>
      </c>
      <c r="AJ112" s="197">
        <v>57.667668024999998</v>
      </c>
      <c r="AK112" s="197">
        <v>175</v>
      </c>
      <c r="AL112" s="197">
        <v>213.25</v>
      </c>
      <c r="AM112" s="209">
        <v>1.21857142857143</v>
      </c>
      <c r="AN112" s="197">
        <v>3.68999523058989</v>
      </c>
      <c r="AO112" s="204">
        <v>173233</v>
      </c>
      <c r="AP112" s="205">
        <v>62318.32</v>
      </c>
      <c r="AQ112" t="str">
        <f>_xlfn.IFNA(VLOOKUP(E112,'Order Lookup'!A:C,3,FALSE),"Other")</f>
        <v>ORDER</v>
      </c>
    </row>
    <row r="113" spans="1:43" ht="42" x14ac:dyDescent="0.35">
      <c r="A113" s="202" t="s">
        <v>485</v>
      </c>
      <c r="B113" s="202" t="s">
        <v>2468</v>
      </c>
      <c r="C113" s="202" t="s">
        <v>531</v>
      </c>
      <c r="D113" s="202" t="s">
        <v>2285</v>
      </c>
      <c r="E113" s="202" t="s">
        <v>594</v>
      </c>
      <c r="F113" s="202" t="s">
        <v>281</v>
      </c>
      <c r="G113" s="202" t="s">
        <v>227</v>
      </c>
      <c r="H113" s="202" t="s">
        <v>488</v>
      </c>
      <c r="I113" s="203" t="s">
        <v>259</v>
      </c>
      <c r="J113" s="203" t="s">
        <v>528</v>
      </c>
      <c r="K113" s="203" t="s">
        <v>575</v>
      </c>
      <c r="L113" s="202" t="s">
        <v>1476</v>
      </c>
      <c r="M113" s="202" t="s">
        <v>1479</v>
      </c>
      <c r="N113" s="206" t="s">
        <v>489</v>
      </c>
      <c r="O113" s="203" t="s">
        <v>556</v>
      </c>
      <c r="P113" s="202" t="s">
        <v>1284</v>
      </c>
      <c r="Q113" s="202" t="s">
        <v>1284</v>
      </c>
      <c r="R113" s="206" t="s">
        <v>489</v>
      </c>
      <c r="S113" s="203" t="s">
        <v>596</v>
      </c>
      <c r="T113" s="203" t="s">
        <v>596</v>
      </c>
      <c r="U113" s="202" t="s">
        <v>1671</v>
      </c>
      <c r="V113" s="202" t="s">
        <v>1671</v>
      </c>
      <c r="W113" s="206" t="s">
        <v>489</v>
      </c>
      <c r="X113" s="203" t="s">
        <v>596</v>
      </c>
      <c r="Y113" s="202" t="s">
        <v>1671</v>
      </c>
      <c r="Z113" s="202" t="s">
        <v>1671</v>
      </c>
      <c r="AA113" s="206" t="s">
        <v>489</v>
      </c>
      <c r="AB113" s="203" t="s">
        <v>490</v>
      </c>
      <c r="AC113" s="202" t="s">
        <v>2324</v>
      </c>
      <c r="AD113" s="202" t="s">
        <v>2468</v>
      </c>
      <c r="AE113" s="202" t="s">
        <v>484</v>
      </c>
      <c r="AF113" s="204">
        <v>47361</v>
      </c>
      <c r="AG113" s="197">
        <v>14.363</v>
      </c>
      <c r="AH113" s="197">
        <v>14.76635428</v>
      </c>
      <c r="AI113" s="197">
        <v>1.02808287126645</v>
      </c>
      <c r="AJ113" s="197">
        <v>3.6041350599999999</v>
      </c>
      <c r="AK113" s="197">
        <v>52</v>
      </c>
      <c r="AL113" s="197">
        <v>53.75</v>
      </c>
      <c r="AM113" s="212">
        <v>1.03365384615385</v>
      </c>
      <c r="AN113" s="197">
        <v>3.6400318576130002</v>
      </c>
      <c r="AO113" s="204">
        <v>37405.26</v>
      </c>
      <c r="AP113" s="205">
        <v>-9.4158000000000006E-2</v>
      </c>
      <c r="AQ113" t="str">
        <f>_xlfn.IFNA(VLOOKUP(E113,'Order Lookup'!A:C,3,FALSE),"Other")</f>
        <v>ORDER</v>
      </c>
    </row>
    <row r="114" spans="1:43" ht="31.5" x14ac:dyDescent="0.35">
      <c r="A114" s="202" t="s">
        <v>485</v>
      </c>
      <c r="B114" s="202" t="s">
        <v>2469</v>
      </c>
      <c r="C114" s="202" t="s">
        <v>1491</v>
      </c>
      <c r="D114" s="202" t="s">
        <v>2470</v>
      </c>
      <c r="E114" s="202" t="s">
        <v>486</v>
      </c>
      <c r="F114" s="202" t="s">
        <v>227</v>
      </c>
      <c r="G114" s="8"/>
      <c r="H114" s="202" t="s">
        <v>482</v>
      </c>
      <c r="I114" s="203" t="s">
        <v>256</v>
      </c>
      <c r="J114" s="8"/>
      <c r="K114" s="8"/>
      <c r="L114" s="8"/>
      <c r="M114" s="8"/>
      <c r="N114" s="202" t="s">
        <v>483</v>
      </c>
      <c r="O114" s="8"/>
      <c r="P114" s="8"/>
      <c r="Q114" s="8"/>
      <c r="R114" s="202" t="s">
        <v>483</v>
      </c>
      <c r="S114" s="8"/>
      <c r="T114" s="8"/>
      <c r="U114" s="8"/>
      <c r="V114" s="8"/>
      <c r="W114" s="202" t="s">
        <v>483</v>
      </c>
      <c r="X114" s="8"/>
      <c r="Y114" s="8"/>
      <c r="Z114" s="8"/>
      <c r="AA114" s="202" t="s">
        <v>483</v>
      </c>
      <c r="AB114" s="8"/>
      <c r="AC114" s="202" t="s">
        <v>2350</v>
      </c>
      <c r="AD114" s="202" t="s">
        <v>2469</v>
      </c>
      <c r="AE114" s="202" t="s">
        <v>484</v>
      </c>
      <c r="AF114" s="204">
        <v>0</v>
      </c>
      <c r="AG114" s="197">
        <v>0</v>
      </c>
      <c r="AH114" s="197">
        <v>0.19320345</v>
      </c>
      <c r="AI114" s="12"/>
      <c r="AJ114" s="197">
        <v>0.19320345</v>
      </c>
      <c r="AK114" s="197">
        <v>0</v>
      </c>
      <c r="AL114" s="197">
        <v>0</v>
      </c>
      <c r="AM114" s="12"/>
      <c r="AN114" s="12"/>
      <c r="AO114" s="204">
        <v>0</v>
      </c>
      <c r="AP114" s="205">
        <v>-389.6</v>
      </c>
      <c r="AQ114" t="str">
        <f>_xlfn.IFNA(VLOOKUP(E114,'Order Lookup'!A:C,3,FALSE),"Other")</f>
        <v>Other</v>
      </c>
    </row>
    <row r="115" spans="1:43" ht="31.5" x14ac:dyDescent="0.35">
      <c r="A115" s="202" t="s">
        <v>485</v>
      </c>
      <c r="B115" s="202" t="s">
        <v>2471</v>
      </c>
      <c r="C115" s="202" t="s">
        <v>568</v>
      </c>
      <c r="D115" s="202" t="s">
        <v>2472</v>
      </c>
      <c r="E115" s="202" t="s">
        <v>580</v>
      </c>
      <c r="F115" s="202" t="s">
        <v>281</v>
      </c>
      <c r="G115" s="202" t="s">
        <v>227</v>
      </c>
      <c r="H115" s="202" t="s">
        <v>488</v>
      </c>
      <c r="I115" s="203" t="s">
        <v>263</v>
      </c>
      <c r="J115" s="203" t="s">
        <v>502</v>
      </c>
      <c r="K115" s="203" t="s">
        <v>581</v>
      </c>
      <c r="L115" s="202" t="s">
        <v>1655</v>
      </c>
      <c r="M115" s="202" t="s">
        <v>1676</v>
      </c>
      <c r="N115" s="206" t="s">
        <v>489</v>
      </c>
      <c r="O115" s="203" t="s">
        <v>556</v>
      </c>
      <c r="P115" s="202" t="s">
        <v>1477</v>
      </c>
      <c r="Q115" s="202" t="s">
        <v>1477</v>
      </c>
      <c r="R115" s="206" t="s">
        <v>489</v>
      </c>
      <c r="S115" s="203" t="s">
        <v>544</v>
      </c>
      <c r="T115" s="203" t="s">
        <v>544</v>
      </c>
      <c r="U115" s="202" t="s">
        <v>2332</v>
      </c>
      <c r="V115" s="202" t="s">
        <v>2332</v>
      </c>
      <c r="W115" s="206" t="s">
        <v>489</v>
      </c>
      <c r="X115" s="203" t="s">
        <v>544</v>
      </c>
      <c r="Y115" s="202" t="s">
        <v>2332</v>
      </c>
      <c r="Z115" s="202" t="s">
        <v>2332</v>
      </c>
      <c r="AA115" s="206" t="s">
        <v>489</v>
      </c>
      <c r="AB115" s="203" t="s">
        <v>490</v>
      </c>
      <c r="AC115" s="202" t="s">
        <v>2338</v>
      </c>
      <c r="AD115" s="202" t="s">
        <v>2471</v>
      </c>
      <c r="AE115" s="202" t="s">
        <v>484</v>
      </c>
      <c r="AF115" s="204">
        <v>282155</v>
      </c>
      <c r="AG115" s="197">
        <v>92.618499999999997</v>
      </c>
      <c r="AH115" s="197">
        <v>88.492783415000005</v>
      </c>
      <c r="AI115" s="197">
        <v>0.955454724650043</v>
      </c>
      <c r="AJ115" s="197">
        <v>0</v>
      </c>
      <c r="AK115" s="197">
        <v>95</v>
      </c>
      <c r="AL115" s="197">
        <v>161.75</v>
      </c>
      <c r="AM115" s="209">
        <v>1.7026315789473701</v>
      </c>
      <c r="AN115" s="197">
        <v>1.8278326633873601</v>
      </c>
      <c r="AO115" s="204">
        <v>201997.64</v>
      </c>
      <c r="AP115" s="205">
        <v>0</v>
      </c>
      <c r="AQ115" t="str">
        <f>_xlfn.IFNA(VLOOKUP(E115,'Order Lookup'!A:C,3,FALSE),"Other")</f>
        <v>ORDER</v>
      </c>
    </row>
    <row r="116" spans="1:43" ht="31.5" x14ac:dyDescent="0.35">
      <c r="A116" s="202" t="s">
        <v>485</v>
      </c>
      <c r="B116" s="202" t="s">
        <v>2473</v>
      </c>
      <c r="C116" s="202" t="s">
        <v>491</v>
      </c>
      <c r="D116" s="202" t="s">
        <v>1493</v>
      </c>
      <c r="E116" s="202" t="s">
        <v>495</v>
      </c>
      <c r="F116" s="202" t="s">
        <v>281</v>
      </c>
      <c r="G116" s="8"/>
      <c r="H116" s="202" t="s">
        <v>482</v>
      </c>
      <c r="I116" s="203" t="s">
        <v>259</v>
      </c>
      <c r="J116" s="8"/>
      <c r="K116" s="8"/>
      <c r="L116" s="8"/>
      <c r="M116" s="8"/>
      <c r="N116" s="202" t="s">
        <v>483</v>
      </c>
      <c r="O116" s="8"/>
      <c r="P116" s="8"/>
      <c r="Q116" s="8"/>
      <c r="R116" s="202" t="s">
        <v>483</v>
      </c>
      <c r="S116" s="8"/>
      <c r="T116" s="8"/>
      <c r="U116" s="8"/>
      <c r="V116" s="8"/>
      <c r="W116" s="202" t="s">
        <v>483</v>
      </c>
      <c r="X116" s="8"/>
      <c r="Y116" s="8"/>
      <c r="Z116" s="8"/>
      <c r="AA116" s="202" t="s">
        <v>483</v>
      </c>
      <c r="AB116" s="8"/>
      <c r="AC116" s="202" t="s">
        <v>2321</v>
      </c>
      <c r="AD116" s="202" t="s">
        <v>2473</v>
      </c>
      <c r="AE116" s="202" t="s">
        <v>484</v>
      </c>
      <c r="AF116" s="204">
        <v>-500</v>
      </c>
      <c r="AG116" s="197">
        <v>0</v>
      </c>
      <c r="AH116" s="197">
        <v>0</v>
      </c>
      <c r="AI116" s="12"/>
      <c r="AJ116" s="197">
        <v>0</v>
      </c>
      <c r="AK116" s="197">
        <v>0</v>
      </c>
      <c r="AL116" s="197">
        <v>0</v>
      </c>
      <c r="AM116" s="12"/>
      <c r="AN116" s="12"/>
      <c r="AO116" s="204">
        <v>0</v>
      </c>
      <c r="AP116" s="205">
        <v>-500</v>
      </c>
      <c r="AQ116" t="str">
        <f>_xlfn.IFNA(VLOOKUP(E116,'Order Lookup'!A:C,3,FALSE),"Other")</f>
        <v>ENPARTS</v>
      </c>
    </row>
    <row r="117" spans="1:43" ht="42" x14ac:dyDescent="0.35">
      <c r="A117" s="202" t="s">
        <v>485</v>
      </c>
      <c r="B117" s="202" t="s">
        <v>2474</v>
      </c>
      <c r="C117" s="202" t="s">
        <v>637</v>
      </c>
      <c r="D117" s="202" t="s">
        <v>2475</v>
      </c>
      <c r="E117" s="202" t="s">
        <v>501</v>
      </c>
      <c r="F117" s="202" t="s">
        <v>281</v>
      </c>
      <c r="G117" s="202" t="s">
        <v>227</v>
      </c>
      <c r="H117" s="202" t="s">
        <v>482</v>
      </c>
      <c r="I117" s="203" t="s">
        <v>257</v>
      </c>
      <c r="J117" s="203" t="s">
        <v>624</v>
      </c>
      <c r="K117" s="203" t="s">
        <v>581</v>
      </c>
      <c r="L117" s="202" t="s">
        <v>1656</v>
      </c>
      <c r="M117" s="202" t="s">
        <v>1656</v>
      </c>
      <c r="N117" s="206" t="s">
        <v>489</v>
      </c>
      <c r="O117" s="203" t="s">
        <v>553</v>
      </c>
      <c r="P117" s="202" t="s">
        <v>1469</v>
      </c>
      <c r="Q117" s="202" t="s">
        <v>1469</v>
      </c>
      <c r="R117" s="206" t="s">
        <v>489</v>
      </c>
      <c r="S117" s="203" t="s">
        <v>622</v>
      </c>
      <c r="T117" s="203" t="s">
        <v>622</v>
      </c>
      <c r="U117" s="202" t="s">
        <v>1996</v>
      </c>
      <c r="V117" s="202" t="s">
        <v>1996</v>
      </c>
      <c r="W117" s="206" t="s">
        <v>489</v>
      </c>
      <c r="X117" s="203" t="s">
        <v>622</v>
      </c>
      <c r="Y117" s="202" t="s">
        <v>1996</v>
      </c>
      <c r="Z117" s="202" t="s">
        <v>1996</v>
      </c>
      <c r="AA117" s="206" t="s">
        <v>489</v>
      </c>
      <c r="AB117" s="203" t="s">
        <v>490</v>
      </c>
      <c r="AC117" s="202" t="s">
        <v>1996</v>
      </c>
      <c r="AD117" s="202" t="s">
        <v>2474</v>
      </c>
      <c r="AE117" s="202" t="s">
        <v>484</v>
      </c>
      <c r="AF117" s="204">
        <v>40510</v>
      </c>
      <c r="AG117" s="197">
        <v>11.721</v>
      </c>
      <c r="AH117" s="197">
        <v>12.018954225</v>
      </c>
      <c r="AI117" s="197">
        <v>1.0254205464550801</v>
      </c>
      <c r="AJ117" s="197">
        <v>12.001911594999999</v>
      </c>
      <c r="AK117" s="197">
        <v>85</v>
      </c>
      <c r="AL117" s="197">
        <v>28.5</v>
      </c>
      <c r="AM117" s="211">
        <v>0.33529411764705902</v>
      </c>
      <c r="AN117" s="197">
        <v>2.37125455896309</v>
      </c>
      <c r="AO117" s="204">
        <v>32510</v>
      </c>
      <c r="AP117" s="205">
        <v>18134.599999999999</v>
      </c>
      <c r="AQ117" t="str">
        <f>_xlfn.IFNA(VLOOKUP(E117,'Order Lookup'!A:C,3,FALSE),"Other")</f>
        <v>ORDER</v>
      </c>
    </row>
    <row r="118" spans="1:43" ht="42" x14ac:dyDescent="0.35">
      <c r="A118" s="202" t="s">
        <v>485</v>
      </c>
      <c r="B118" s="202" t="s">
        <v>2476</v>
      </c>
      <c r="C118" s="202" t="s">
        <v>515</v>
      </c>
      <c r="D118" s="202" t="s">
        <v>1694</v>
      </c>
      <c r="E118" s="202" t="s">
        <v>517</v>
      </c>
      <c r="F118" s="202" t="s">
        <v>518</v>
      </c>
      <c r="G118" s="202" t="s">
        <v>227</v>
      </c>
      <c r="H118" s="202" t="s">
        <v>482</v>
      </c>
      <c r="I118" s="203" t="s">
        <v>193</v>
      </c>
      <c r="J118" s="8"/>
      <c r="K118" s="8"/>
      <c r="L118" s="8"/>
      <c r="M118" s="8"/>
      <c r="N118" s="202" t="s">
        <v>483</v>
      </c>
      <c r="O118" s="8"/>
      <c r="P118" s="8"/>
      <c r="Q118" s="8"/>
      <c r="R118" s="202" t="s">
        <v>483</v>
      </c>
      <c r="S118" s="203" t="s">
        <v>1666</v>
      </c>
      <c r="T118" s="203" t="s">
        <v>1666</v>
      </c>
      <c r="U118" s="202" t="s">
        <v>1698</v>
      </c>
      <c r="V118" s="202" t="s">
        <v>1698</v>
      </c>
      <c r="W118" s="206" t="s">
        <v>489</v>
      </c>
      <c r="X118" s="8"/>
      <c r="Y118" s="8"/>
      <c r="Z118" s="8"/>
      <c r="AA118" s="202" t="s">
        <v>483</v>
      </c>
      <c r="AB118" s="203" t="s">
        <v>490</v>
      </c>
      <c r="AC118" s="202" t="s">
        <v>1728</v>
      </c>
      <c r="AD118" s="202" t="s">
        <v>2476</v>
      </c>
      <c r="AE118" s="202" t="s">
        <v>484</v>
      </c>
      <c r="AF118" s="204">
        <v>30183</v>
      </c>
      <c r="AG118" s="197">
        <v>6.4284999999999997</v>
      </c>
      <c r="AH118" s="197">
        <v>7.34210312</v>
      </c>
      <c r="AI118" s="207">
        <v>1.1421176199735601</v>
      </c>
      <c r="AJ118" s="197">
        <v>7.3189835800000003</v>
      </c>
      <c r="AK118" s="197">
        <v>80</v>
      </c>
      <c r="AL118" s="197">
        <v>110.5</v>
      </c>
      <c r="AM118" s="209">
        <v>1.3812500000000001</v>
      </c>
      <c r="AN118" s="197">
        <v>15.0501836046127</v>
      </c>
      <c r="AO118" s="204">
        <v>23676</v>
      </c>
      <c r="AP118" s="205">
        <v>2849.48</v>
      </c>
      <c r="AQ118" t="str">
        <f>_xlfn.IFNA(VLOOKUP(E118,'Order Lookup'!A:C,3,FALSE),"Other")</f>
        <v>ORDER</v>
      </c>
    </row>
    <row r="119" spans="1:43" ht="42" x14ac:dyDescent="0.35">
      <c r="A119" s="202" t="s">
        <v>485</v>
      </c>
      <c r="B119" s="202" t="s">
        <v>2477</v>
      </c>
      <c r="C119" s="202" t="s">
        <v>515</v>
      </c>
      <c r="D119" s="202" t="s">
        <v>1694</v>
      </c>
      <c r="E119" s="202" t="s">
        <v>517</v>
      </c>
      <c r="F119" s="202" t="s">
        <v>518</v>
      </c>
      <c r="G119" s="8"/>
      <c r="H119" s="202" t="s">
        <v>482</v>
      </c>
      <c r="I119" s="203" t="s">
        <v>193</v>
      </c>
      <c r="J119" s="8"/>
      <c r="K119" s="8"/>
      <c r="L119" s="8"/>
      <c r="M119" s="8"/>
      <c r="N119" s="202" t="s">
        <v>483</v>
      </c>
      <c r="O119" s="8"/>
      <c r="P119" s="8"/>
      <c r="Q119" s="8"/>
      <c r="R119" s="202" t="s">
        <v>483</v>
      </c>
      <c r="S119" s="8"/>
      <c r="T119" s="8"/>
      <c r="U119" s="8"/>
      <c r="V119" s="8"/>
      <c r="W119" s="202" t="s">
        <v>483</v>
      </c>
      <c r="X119" s="8"/>
      <c r="Y119" s="8"/>
      <c r="Z119" s="8"/>
      <c r="AA119" s="202" t="s">
        <v>483</v>
      </c>
      <c r="AB119" s="8"/>
      <c r="AC119" s="202" t="s">
        <v>2332</v>
      </c>
      <c r="AD119" s="202" t="s">
        <v>2477</v>
      </c>
      <c r="AE119" s="202" t="s">
        <v>484</v>
      </c>
      <c r="AF119" s="204">
        <v>-3739</v>
      </c>
      <c r="AG119" s="197">
        <v>0</v>
      </c>
      <c r="AH119" s="197">
        <v>0</v>
      </c>
      <c r="AI119" s="12"/>
      <c r="AJ119" s="197">
        <v>0</v>
      </c>
      <c r="AK119" s="197">
        <v>0</v>
      </c>
      <c r="AL119" s="197">
        <v>0</v>
      </c>
      <c r="AM119" s="12"/>
      <c r="AN119" s="12"/>
      <c r="AO119" s="204">
        <v>3739</v>
      </c>
      <c r="AP119" s="205">
        <v>-3739</v>
      </c>
      <c r="AQ119" t="str">
        <f>_xlfn.IFNA(VLOOKUP(E119,'Order Lookup'!A:C,3,FALSE),"Other")</f>
        <v>ORDER</v>
      </c>
    </row>
    <row r="120" spans="1:43" ht="42" x14ac:dyDescent="0.35">
      <c r="A120" s="202" t="s">
        <v>485</v>
      </c>
      <c r="B120" s="202" t="s">
        <v>2478</v>
      </c>
      <c r="C120" s="202" t="s">
        <v>531</v>
      </c>
      <c r="D120" s="202" t="s">
        <v>2479</v>
      </c>
      <c r="E120" s="202" t="s">
        <v>567</v>
      </c>
      <c r="F120" s="202" t="s">
        <v>281</v>
      </c>
      <c r="G120" s="202" t="s">
        <v>227</v>
      </c>
      <c r="H120" s="202" t="s">
        <v>488</v>
      </c>
      <c r="I120" s="203" t="s">
        <v>256</v>
      </c>
      <c r="J120" s="203" t="s">
        <v>521</v>
      </c>
      <c r="K120" s="8"/>
      <c r="L120" s="8"/>
      <c r="M120" s="8"/>
      <c r="N120" s="202" t="s">
        <v>483</v>
      </c>
      <c r="O120" s="8"/>
      <c r="P120" s="8"/>
      <c r="Q120" s="8"/>
      <c r="R120" s="202" t="s">
        <v>483</v>
      </c>
      <c r="S120" s="203" t="s">
        <v>1038</v>
      </c>
      <c r="T120" s="203" t="s">
        <v>1038</v>
      </c>
      <c r="U120" s="202" t="s">
        <v>1466</v>
      </c>
      <c r="V120" s="202" t="s">
        <v>1362</v>
      </c>
      <c r="W120" s="206" t="s">
        <v>489</v>
      </c>
      <c r="X120" s="203" t="s">
        <v>1038</v>
      </c>
      <c r="Y120" s="202" t="s">
        <v>1362</v>
      </c>
      <c r="Z120" s="202" t="s">
        <v>1362</v>
      </c>
      <c r="AA120" s="206" t="s">
        <v>489</v>
      </c>
      <c r="AB120" s="203" t="s">
        <v>490</v>
      </c>
      <c r="AC120" s="202" t="s">
        <v>2362</v>
      </c>
      <c r="AD120" s="202" t="s">
        <v>2478</v>
      </c>
      <c r="AE120" s="202" t="s">
        <v>484</v>
      </c>
      <c r="AF120" s="204">
        <v>98868</v>
      </c>
      <c r="AG120" s="197">
        <v>37.908999999999999</v>
      </c>
      <c r="AH120" s="197">
        <v>38.28371594</v>
      </c>
      <c r="AI120" s="197">
        <v>1.0098846168455999</v>
      </c>
      <c r="AJ120" s="197">
        <v>0</v>
      </c>
      <c r="AK120" s="197">
        <v>20</v>
      </c>
      <c r="AL120" s="197">
        <v>15</v>
      </c>
      <c r="AM120" s="211">
        <v>0.75</v>
      </c>
      <c r="AN120" s="197">
        <v>0.39181149561105</v>
      </c>
      <c r="AO120" s="204">
        <v>81410.429999999993</v>
      </c>
      <c r="AP120" s="205">
        <v>0</v>
      </c>
      <c r="AQ120" t="str">
        <f>_xlfn.IFNA(VLOOKUP(E120,'Order Lookup'!A:C,3,FALSE),"Other")</f>
        <v>ORDER</v>
      </c>
    </row>
    <row r="121" spans="1:43" ht="42" x14ac:dyDescent="0.35">
      <c r="A121" s="202" t="s">
        <v>485</v>
      </c>
      <c r="B121" s="202" t="s">
        <v>2480</v>
      </c>
      <c r="C121" s="202" t="s">
        <v>526</v>
      </c>
      <c r="D121" s="202" t="s">
        <v>1695</v>
      </c>
      <c r="E121" s="202" t="s">
        <v>580</v>
      </c>
      <c r="F121" s="202" t="s">
        <v>139</v>
      </c>
      <c r="G121" s="202" t="s">
        <v>227</v>
      </c>
      <c r="H121" s="202" t="s">
        <v>488</v>
      </c>
      <c r="I121" s="203" t="s">
        <v>257</v>
      </c>
      <c r="J121" s="203" t="s">
        <v>528</v>
      </c>
      <c r="K121" s="203" t="s">
        <v>1696</v>
      </c>
      <c r="L121" s="202" t="s">
        <v>1522</v>
      </c>
      <c r="M121" s="202" t="s">
        <v>1522</v>
      </c>
      <c r="N121" s="206" t="s">
        <v>489</v>
      </c>
      <c r="O121" s="203" t="s">
        <v>1697</v>
      </c>
      <c r="P121" s="202" t="s">
        <v>1467</v>
      </c>
      <c r="Q121" s="202" t="s">
        <v>1476</v>
      </c>
      <c r="R121" s="206" t="s">
        <v>489</v>
      </c>
      <c r="S121" s="203" t="s">
        <v>688</v>
      </c>
      <c r="T121" s="203" t="s">
        <v>688</v>
      </c>
      <c r="U121" s="202" t="s">
        <v>1698</v>
      </c>
      <c r="V121" s="202" t="s">
        <v>1659</v>
      </c>
      <c r="W121" s="206" t="s">
        <v>489</v>
      </c>
      <c r="X121" s="203" t="s">
        <v>688</v>
      </c>
      <c r="Y121" s="202" t="s">
        <v>1659</v>
      </c>
      <c r="Z121" s="202" t="s">
        <v>1659</v>
      </c>
      <c r="AA121" s="206" t="s">
        <v>489</v>
      </c>
      <c r="AB121" s="203" t="s">
        <v>490</v>
      </c>
      <c r="AC121" s="202" t="s">
        <v>1728</v>
      </c>
      <c r="AD121" s="202" t="s">
        <v>2480</v>
      </c>
      <c r="AE121" s="202" t="s">
        <v>484</v>
      </c>
      <c r="AF121" s="204">
        <v>196662</v>
      </c>
      <c r="AG121" s="197">
        <v>88.094499999999996</v>
      </c>
      <c r="AH121" s="197">
        <v>92.634753919999994</v>
      </c>
      <c r="AI121" s="207">
        <v>1.0515384492788999</v>
      </c>
      <c r="AJ121" s="197">
        <v>89.936103590000002</v>
      </c>
      <c r="AK121" s="197">
        <v>0</v>
      </c>
      <c r="AL121" s="197">
        <v>0</v>
      </c>
      <c r="AM121" s="12"/>
      <c r="AN121" s="12"/>
      <c r="AO121" s="204">
        <v>174580</v>
      </c>
      <c r="AP121" s="205">
        <v>33196.720000000001</v>
      </c>
      <c r="AQ121" t="str">
        <f>_xlfn.IFNA(VLOOKUP(E121,'Order Lookup'!A:C,3,FALSE),"Other")</f>
        <v>ORDER</v>
      </c>
    </row>
    <row r="122" spans="1:43" ht="42" x14ac:dyDescent="0.35">
      <c r="A122" s="202" t="s">
        <v>485</v>
      </c>
      <c r="B122" s="202" t="s">
        <v>2481</v>
      </c>
      <c r="C122" s="202" t="s">
        <v>526</v>
      </c>
      <c r="D122" s="202" t="s">
        <v>1695</v>
      </c>
      <c r="E122" s="202" t="s">
        <v>580</v>
      </c>
      <c r="F122" s="202" t="s">
        <v>139</v>
      </c>
      <c r="G122" s="202" t="s">
        <v>227</v>
      </c>
      <c r="H122" s="202" t="s">
        <v>488</v>
      </c>
      <c r="I122" s="203" t="s">
        <v>257</v>
      </c>
      <c r="J122" s="203" t="s">
        <v>528</v>
      </c>
      <c r="K122" s="203" t="s">
        <v>1696</v>
      </c>
      <c r="L122" s="202" t="s">
        <v>1522</v>
      </c>
      <c r="M122" s="202" t="s">
        <v>1522</v>
      </c>
      <c r="N122" s="206" t="s">
        <v>489</v>
      </c>
      <c r="O122" s="203" t="s">
        <v>1697</v>
      </c>
      <c r="P122" s="202" t="s">
        <v>1467</v>
      </c>
      <c r="Q122" s="202" t="s">
        <v>1476</v>
      </c>
      <c r="R122" s="206" t="s">
        <v>489</v>
      </c>
      <c r="S122" s="203" t="s">
        <v>1490</v>
      </c>
      <c r="T122" s="203" t="s">
        <v>1490</v>
      </c>
      <c r="U122" s="202" t="s">
        <v>2343</v>
      </c>
      <c r="V122" s="202" t="s">
        <v>1657</v>
      </c>
      <c r="W122" s="206" t="s">
        <v>489</v>
      </c>
      <c r="X122" s="203" t="s">
        <v>1490</v>
      </c>
      <c r="Y122" s="202" t="s">
        <v>1669</v>
      </c>
      <c r="Z122" s="202" t="s">
        <v>1669</v>
      </c>
      <c r="AA122" s="206" t="s">
        <v>489</v>
      </c>
      <c r="AB122" s="203" t="s">
        <v>490</v>
      </c>
      <c r="AC122" s="202" t="s">
        <v>2324</v>
      </c>
      <c r="AD122" s="202" t="s">
        <v>2481</v>
      </c>
      <c r="AE122" s="202" t="s">
        <v>484</v>
      </c>
      <c r="AF122" s="204">
        <v>115642</v>
      </c>
      <c r="AG122" s="197">
        <v>21.7895</v>
      </c>
      <c r="AH122" s="197">
        <v>27.365311139999999</v>
      </c>
      <c r="AI122" s="207">
        <v>1.25589440510338</v>
      </c>
      <c r="AJ122" s="197">
        <v>0</v>
      </c>
      <c r="AK122" s="197">
        <v>0</v>
      </c>
      <c r="AL122" s="197">
        <v>0</v>
      </c>
      <c r="AM122" s="12"/>
      <c r="AN122" s="12"/>
      <c r="AO122" s="204">
        <v>87053</v>
      </c>
      <c r="AP122" s="205">
        <v>0</v>
      </c>
      <c r="AQ122" t="str">
        <f>_xlfn.IFNA(VLOOKUP(E122,'Order Lookup'!A:C,3,FALSE),"Other")</f>
        <v>ORDER</v>
      </c>
    </row>
    <row r="123" spans="1:43" ht="42" x14ac:dyDescent="0.35">
      <c r="A123" s="202" t="s">
        <v>485</v>
      </c>
      <c r="B123" s="202" t="s">
        <v>2482</v>
      </c>
      <c r="C123" s="202" t="s">
        <v>526</v>
      </c>
      <c r="D123" s="202" t="s">
        <v>1695</v>
      </c>
      <c r="E123" s="202" t="s">
        <v>527</v>
      </c>
      <c r="F123" s="202" t="s">
        <v>139</v>
      </c>
      <c r="G123" s="202" t="s">
        <v>227</v>
      </c>
      <c r="H123" s="202" t="s">
        <v>482</v>
      </c>
      <c r="I123" s="203" t="s">
        <v>257</v>
      </c>
      <c r="J123" s="203" t="s">
        <v>528</v>
      </c>
      <c r="K123" s="203" t="s">
        <v>1696</v>
      </c>
      <c r="L123" s="8"/>
      <c r="M123" s="8"/>
      <c r="N123" s="202" t="s">
        <v>483</v>
      </c>
      <c r="O123" s="8"/>
      <c r="P123" s="8"/>
      <c r="Q123" s="8"/>
      <c r="R123" s="202" t="s">
        <v>483</v>
      </c>
      <c r="S123" s="203" t="s">
        <v>1490</v>
      </c>
      <c r="T123" s="203" t="s">
        <v>1490</v>
      </c>
      <c r="U123" s="202" t="s">
        <v>1996</v>
      </c>
      <c r="V123" s="202" t="s">
        <v>2329</v>
      </c>
      <c r="W123" s="206" t="s">
        <v>489</v>
      </c>
      <c r="X123" s="203" t="s">
        <v>1490</v>
      </c>
      <c r="Y123" s="202" t="s">
        <v>1996</v>
      </c>
      <c r="Z123" s="202" t="s">
        <v>1996</v>
      </c>
      <c r="AA123" s="206" t="s">
        <v>489</v>
      </c>
      <c r="AB123" s="203" t="s">
        <v>490</v>
      </c>
      <c r="AC123" s="202" t="s">
        <v>1996</v>
      </c>
      <c r="AD123" s="202" t="s">
        <v>2482</v>
      </c>
      <c r="AE123" s="202" t="s">
        <v>484</v>
      </c>
      <c r="AF123" s="204">
        <v>0</v>
      </c>
      <c r="AG123" s="197">
        <v>0</v>
      </c>
      <c r="AH123" s="197">
        <v>5.3663072500000002</v>
      </c>
      <c r="AI123" s="12"/>
      <c r="AJ123" s="197">
        <v>5.3663119799999999</v>
      </c>
      <c r="AK123" s="197">
        <v>0</v>
      </c>
      <c r="AL123" s="197">
        <v>0</v>
      </c>
      <c r="AM123" s="12"/>
      <c r="AN123" s="12"/>
      <c r="AO123" s="204">
        <v>0</v>
      </c>
      <c r="AP123" s="205">
        <v>-8814.52</v>
      </c>
      <c r="AQ123" t="str">
        <f>_xlfn.IFNA(VLOOKUP(E123,'Order Lookup'!A:C,3,FALSE),"Other")</f>
        <v>Other</v>
      </c>
    </row>
    <row r="124" spans="1:43" ht="42" x14ac:dyDescent="0.35">
      <c r="A124" s="202" t="s">
        <v>485</v>
      </c>
      <c r="B124" s="202" t="s">
        <v>2483</v>
      </c>
      <c r="C124" s="202" t="s">
        <v>526</v>
      </c>
      <c r="D124" s="202" t="s">
        <v>1695</v>
      </c>
      <c r="E124" s="202" t="s">
        <v>527</v>
      </c>
      <c r="F124" s="202" t="s">
        <v>139</v>
      </c>
      <c r="G124" s="202" t="s">
        <v>227</v>
      </c>
      <c r="H124" s="202" t="s">
        <v>482</v>
      </c>
      <c r="I124" s="203" t="s">
        <v>257</v>
      </c>
      <c r="J124" s="203" t="s">
        <v>528</v>
      </c>
      <c r="K124" s="203" t="s">
        <v>1696</v>
      </c>
      <c r="L124" s="8"/>
      <c r="M124" s="8"/>
      <c r="N124" s="202" t="s">
        <v>483</v>
      </c>
      <c r="O124" s="8"/>
      <c r="P124" s="8"/>
      <c r="Q124" s="8"/>
      <c r="R124" s="202" t="s">
        <v>483</v>
      </c>
      <c r="S124" s="203" t="s">
        <v>688</v>
      </c>
      <c r="T124" s="203" t="s">
        <v>644</v>
      </c>
      <c r="U124" s="202" t="s">
        <v>2323</v>
      </c>
      <c r="V124" s="202" t="s">
        <v>2323</v>
      </c>
      <c r="W124" s="206" t="s">
        <v>489</v>
      </c>
      <c r="X124" s="8"/>
      <c r="Y124" s="8"/>
      <c r="Z124" s="8"/>
      <c r="AA124" s="202" t="s">
        <v>483</v>
      </c>
      <c r="AB124" s="203" t="s">
        <v>490</v>
      </c>
      <c r="AC124" s="202" t="s">
        <v>2324</v>
      </c>
      <c r="AD124" s="202" t="s">
        <v>2483</v>
      </c>
      <c r="AE124" s="202" t="s">
        <v>484</v>
      </c>
      <c r="AF124" s="204">
        <v>0</v>
      </c>
      <c r="AG124" s="197">
        <v>0</v>
      </c>
      <c r="AH124" s="197">
        <v>0.17261393999999999</v>
      </c>
      <c r="AI124" s="12"/>
      <c r="AJ124" s="197">
        <v>0.17261399999999999</v>
      </c>
      <c r="AK124" s="197">
        <v>0</v>
      </c>
      <c r="AL124" s="197">
        <v>0</v>
      </c>
      <c r="AM124" s="12"/>
      <c r="AN124" s="12"/>
      <c r="AO124" s="204">
        <v>0</v>
      </c>
      <c r="AP124" s="205">
        <v>-354.98</v>
      </c>
      <c r="AQ124" t="str">
        <f>_xlfn.IFNA(VLOOKUP(E124,'Order Lookup'!A:C,3,FALSE),"Other")</f>
        <v>Other</v>
      </c>
    </row>
    <row r="125" spans="1:43" ht="42" x14ac:dyDescent="0.35">
      <c r="A125" s="202" t="s">
        <v>485</v>
      </c>
      <c r="B125" s="202" t="s">
        <v>2484</v>
      </c>
      <c r="C125" s="202" t="s">
        <v>638</v>
      </c>
      <c r="D125" s="202" t="s">
        <v>2485</v>
      </c>
      <c r="E125" s="202" t="s">
        <v>600</v>
      </c>
      <c r="F125" s="202" t="s">
        <v>227</v>
      </c>
      <c r="G125" s="202" t="s">
        <v>227</v>
      </c>
      <c r="H125" s="202" t="s">
        <v>488</v>
      </c>
      <c r="I125" s="203" t="s">
        <v>68</v>
      </c>
      <c r="J125" s="203" t="s">
        <v>528</v>
      </c>
      <c r="K125" s="203" t="s">
        <v>680</v>
      </c>
      <c r="L125" s="202" t="s">
        <v>1655</v>
      </c>
      <c r="M125" s="202" t="s">
        <v>1655</v>
      </c>
      <c r="N125" s="206" t="s">
        <v>489</v>
      </c>
      <c r="O125" s="8"/>
      <c r="P125" s="8"/>
      <c r="Q125" s="8"/>
      <c r="R125" s="202" t="s">
        <v>483</v>
      </c>
      <c r="S125" s="203" t="s">
        <v>741</v>
      </c>
      <c r="T125" s="203" t="s">
        <v>741</v>
      </c>
      <c r="U125" s="202" t="s">
        <v>2338</v>
      </c>
      <c r="V125" s="202" t="s">
        <v>2338</v>
      </c>
      <c r="W125" s="206" t="s">
        <v>489</v>
      </c>
      <c r="X125" s="8"/>
      <c r="Y125" s="8"/>
      <c r="Z125" s="8"/>
      <c r="AA125" s="202" t="s">
        <v>483</v>
      </c>
      <c r="AB125" s="203" t="s">
        <v>490</v>
      </c>
      <c r="AC125" s="202" t="s">
        <v>2321</v>
      </c>
      <c r="AD125" s="202" t="s">
        <v>2484</v>
      </c>
      <c r="AE125" s="202" t="s">
        <v>484</v>
      </c>
      <c r="AF125" s="204">
        <v>361566</v>
      </c>
      <c r="AG125" s="197">
        <v>94.608500000000006</v>
      </c>
      <c r="AH125" s="197">
        <v>79.801997494999995</v>
      </c>
      <c r="AI125" s="208">
        <v>0.84349712229873597</v>
      </c>
      <c r="AJ125" s="197">
        <v>0</v>
      </c>
      <c r="AK125" s="197">
        <v>340</v>
      </c>
      <c r="AL125" s="197">
        <v>516.75</v>
      </c>
      <c r="AM125" s="209">
        <v>1.5198529411764701</v>
      </c>
      <c r="AN125" s="197">
        <v>6.4754018222711398</v>
      </c>
      <c r="AO125" s="204">
        <v>268419</v>
      </c>
      <c r="AP125" s="205">
        <v>0</v>
      </c>
      <c r="AQ125" t="str">
        <f>_xlfn.IFNA(VLOOKUP(E125,'Order Lookup'!A:C,3,FALSE),"Other")</f>
        <v>ORDER</v>
      </c>
    </row>
    <row r="126" spans="1:43" ht="42" x14ac:dyDescent="0.35">
      <c r="A126" s="202" t="s">
        <v>485</v>
      </c>
      <c r="B126" s="202" t="s">
        <v>2486</v>
      </c>
      <c r="C126" s="202" t="s">
        <v>638</v>
      </c>
      <c r="D126" s="202" t="s">
        <v>2485</v>
      </c>
      <c r="E126" s="202" t="s">
        <v>600</v>
      </c>
      <c r="F126" s="202" t="s">
        <v>227</v>
      </c>
      <c r="G126" s="202" t="s">
        <v>227</v>
      </c>
      <c r="H126" s="202" t="s">
        <v>488</v>
      </c>
      <c r="I126" s="203" t="s">
        <v>68</v>
      </c>
      <c r="J126" s="203" t="s">
        <v>528</v>
      </c>
      <c r="K126" s="203" t="s">
        <v>680</v>
      </c>
      <c r="L126" s="202" t="s">
        <v>1655</v>
      </c>
      <c r="M126" s="202" t="s">
        <v>1655</v>
      </c>
      <c r="N126" s="206" t="s">
        <v>489</v>
      </c>
      <c r="O126" s="8"/>
      <c r="P126" s="8"/>
      <c r="Q126" s="8"/>
      <c r="R126" s="202" t="s">
        <v>483</v>
      </c>
      <c r="S126" s="203" t="s">
        <v>2284</v>
      </c>
      <c r="T126" s="203" t="s">
        <v>2284</v>
      </c>
      <c r="U126" s="202" t="s">
        <v>2338</v>
      </c>
      <c r="V126" s="202" t="s">
        <v>2338</v>
      </c>
      <c r="W126" s="206" t="s">
        <v>489</v>
      </c>
      <c r="X126" s="8"/>
      <c r="Y126" s="8"/>
      <c r="Z126" s="8"/>
      <c r="AA126" s="202" t="s">
        <v>483</v>
      </c>
      <c r="AB126" s="203" t="s">
        <v>490</v>
      </c>
      <c r="AC126" s="202" t="s">
        <v>2338</v>
      </c>
      <c r="AD126" s="202" t="s">
        <v>2486</v>
      </c>
      <c r="AE126" s="202" t="s">
        <v>484</v>
      </c>
      <c r="AF126" s="204">
        <v>124914</v>
      </c>
      <c r="AG126" s="197">
        <v>41.302999999999997</v>
      </c>
      <c r="AH126" s="197">
        <v>43.511727595000004</v>
      </c>
      <c r="AI126" s="207">
        <v>1.05347620257608</v>
      </c>
      <c r="AJ126" s="197">
        <v>0</v>
      </c>
      <c r="AK126" s="197">
        <v>0</v>
      </c>
      <c r="AL126" s="197">
        <v>0</v>
      </c>
      <c r="AM126" s="12"/>
      <c r="AN126" s="12"/>
      <c r="AO126" s="204">
        <v>93685</v>
      </c>
      <c r="AP126" s="205">
        <v>0</v>
      </c>
      <c r="AQ126" t="str">
        <f>_xlfn.IFNA(VLOOKUP(E126,'Order Lookup'!A:C,3,FALSE),"Other")</f>
        <v>ORDER</v>
      </c>
    </row>
    <row r="127" spans="1:43" ht="42" x14ac:dyDescent="0.35">
      <c r="A127" s="202" t="s">
        <v>485</v>
      </c>
      <c r="B127" s="202" t="s">
        <v>2487</v>
      </c>
      <c r="C127" s="202" t="s">
        <v>638</v>
      </c>
      <c r="D127" s="202" t="s">
        <v>2485</v>
      </c>
      <c r="E127" s="202" t="s">
        <v>600</v>
      </c>
      <c r="F127" s="202" t="s">
        <v>227</v>
      </c>
      <c r="G127" s="202" t="s">
        <v>227</v>
      </c>
      <c r="H127" s="202" t="s">
        <v>488</v>
      </c>
      <c r="I127" s="203" t="s">
        <v>68</v>
      </c>
      <c r="J127" s="203" t="s">
        <v>528</v>
      </c>
      <c r="K127" s="203" t="s">
        <v>680</v>
      </c>
      <c r="L127" s="202" t="s">
        <v>1655</v>
      </c>
      <c r="M127" s="202" t="s">
        <v>1655</v>
      </c>
      <c r="N127" s="206" t="s">
        <v>489</v>
      </c>
      <c r="O127" s="8"/>
      <c r="P127" s="8"/>
      <c r="Q127" s="8"/>
      <c r="R127" s="202" t="s">
        <v>483</v>
      </c>
      <c r="S127" s="203" t="s">
        <v>2345</v>
      </c>
      <c r="T127" s="203" t="s">
        <v>2345</v>
      </c>
      <c r="U127" s="202" t="s">
        <v>2338</v>
      </c>
      <c r="V127" s="202" t="s">
        <v>2338</v>
      </c>
      <c r="W127" s="206" t="s">
        <v>489</v>
      </c>
      <c r="X127" s="203" t="s">
        <v>2345</v>
      </c>
      <c r="Y127" s="202" t="s">
        <v>2371</v>
      </c>
      <c r="Z127" s="202" t="s">
        <v>2323</v>
      </c>
      <c r="AA127" s="206" t="s">
        <v>489</v>
      </c>
      <c r="AB127" s="203" t="s">
        <v>490</v>
      </c>
      <c r="AC127" s="202" t="s">
        <v>2338</v>
      </c>
      <c r="AD127" s="202" t="s">
        <v>2487</v>
      </c>
      <c r="AE127" s="202" t="s">
        <v>484</v>
      </c>
      <c r="AF127" s="204">
        <v>207149</v>
      </c>
      <c r="AG127" s="197">
        <v>44.768000000000001</v>
      </c>
      <c r="AH127" s="197">
        <v>46.296189075000001</v>
      </c>
      <c r="AI127" s="197">
        <v>1.03413574595693</v>
      </c>
      <c r="AJ127" s="197">
        <v>0</v>
      </c>
      <c r="AK127" s="197">
        <v>0</v>
      </c>
      <c r="AL127" s="197">
        <v>0</v>
      </c>
      <c r="AM127" s="12"/>
      <c r="AN127" s="12"/>
      <c r="AO127" s="204">
        <v>153926</v>
      </c>
      <c r="AP127" s="205">
        <v>0</v>
      </c>
      <c r="AQ127" t="str">
        <f>_xlfn.IFNA(VLOOKUP(E127,'Order Lookup'!A:C,3,FALSE),"Other")</f>
        <v>ORDER</v>
      </c>
    </row>
    <row r="128" spans="1:43" ht="42" x14ac:dyDescent="0.35">
      <c r="A128" s="202" t="s">
        <v>485</v>
      </c>
      <c r="B128" s="202" t="s">
        <v>2488</v>
      </c>
      <c r="C128" s="202" t="s">
        <v>1719</v>
      </c>
      <c r="D128" s="202" t="s">
        <v>2489</v>
      </c>
      <c r="E128" s="202" t="s">
        <v>501</v>
      </c>
      <c r="F128" s="202" t="s">
        <v>281</v>
      </c>
      <c r="G128" s="202" t="s">
        <v>227</v>
      </c>
      <c r="H128" s="202" t="s">
        <v>488</v>
      </c>
      <c r="I128" s="203" t="s">
        <v>259</v>
      </c>
      <c r="J128" s="203" t="s">
        <v>528</v>
      </c>
      <c r="K128" s="203" t="s">
        <v>575</v>
      </c>
      <c r="L128" s="202" t="s">
        <v>1640</v>
      </c>
      <c r="M128" s="202" t="s">
        <v>1672</v>
      </c>
      <c r="N128" s="210" t="s">
        <v>484</v>
      </c>
      <c r="O128" s="203" t="s">
        <v>556</v>
      </c>
      <c r="P128" s="202" t="s">
        <v>1676</v>
      </c>
      <c r="Q128" s="202" t="s">
        <v>1676</v>
      </c>
      <c r="R128" s="206" t="s">
        <v>489</v>
      </c>
      <c r="S128" s="203" t="s">
        <v>504</v>
      </c>
      <c r="T128" s="203" t="s">
        <v>504</v>
      </c>
      <c r="U128" s="202" t="s">
        <v>2323</v>
      </c>
      <c r="V128" s="202" t="s">
        <v>2324</v>
      </c>
      <c r="W128" s="210" t="s">
        <v>484</v>
      </c>
      <c r="X128" s="8"/>
      <c r="Y128" s="8"/>
      <c r="Z128" s="8"/>
      <c r="AA128" s="202" t="s">
        <v>483</v>
      </c>
      <c r="AB128" s="203" t="s">
        <v>490</v>
      </c>
      <c r="AC128" s="202" t="s">
        <v>2324</v>
      </c>
      <c r="AD128" s="202" t="s">
        <v>2488</v>
      </c>
      <c r="AE128" s="202" t="s">
        <v>484</v>
      </c>
      <c r="AF128" s="204">
        <v>234999</v>
      </c>
      <c r="AG128" s="197">
        <v>74.731499999999997</v>
      </c>
      <c r="AH128" s="197">
        <v>79.792238075</v>
      </c>
      <c r="AI128" s="207">
        <v>1.06771894147715</v>
      </c>
      <c r="AJ128" s="197">
        <v>70.112721914999995</v>
      </c>
      <c r="AK128" s="197">
        <v>181</v>
      </c>
      <c r="AL128" s="197">
        <v>198</v>
      </c>
      <c r="AM128" s="209">
        <v>1.0939226519337</v>
      </c>
      <c r="AN128" s="197">
        <v>2.48144437074057</v>
      </c>
      <c r="AO128" s="204">
        <v>176744</v>
      </c>
      <c r="AP128" s="205">
        <v>63027.23</v>
      </c>
      <c r="AQ128" t="str">
        <f>_xlfn.IFNA(VLOOKUP(E128,'Order Lookup'!A:C,3,FALSE),"Other")</f>
        <v>ORDER</v>
      </c>
    </row>
    <row r="129" spans="1:43" ht="42" x14ac:dyDescent="0.35">
      <c r="A129" s="202" t="s">
        <v>485</v>
      </c>
      <c r="B129" s="202" t="s">
        <v>2490</v>
      </c>
      <c r="C129" s="202" t="s">
        <v>2491</v>
      </c>
      <c r="D129" s="202" t="s">
        <v>2492</v>
      </c>
      <c r="E129" s="202" t="s">
        <v>594</v>
      </c>
      <c r="F129" s="202" t="s">
        <v>281</v>
      </c>
      <c r="G129" s="202" t="s">
        <v>227</v>
      </c>
      <c r="H129" s="202" t="s">
        <v>482</v>
      </c>
      <c r="I129" s="203" t="s">
        <v>259</v>
      </c>
      <c r="J129" s="203" t="s">
        <v>1304</v>
      </c>
      <c r="K129" s="203" t="s">
        <v>575</v>
      </c>
      <c r="L129" s="202" t="s">
        <v>1699</v>
      </c>
      <c r="M129" s="202" t="s">
        <v>1699</v>
      </c>
      <c r="N129" s="206" t="s">
        <v>489</v>
      </c>
      <c r="O129" s="203" t="s">
        <v>556</v>
      </c>
      <c r="P129" s="202" t="s">
        <v>1528</v>
      </c>
      <c r="Q129" s="202" t="s">
        <v>1528</v>
      </c>
      <c r="R129" s="206" t="s">
        <v>489</v>
      </c>
      <c r="S129" s="203" t="s">
        <v>1706</v>
      </c>
      <c r="T129" s="203" t="s">
        <v>1706</v>
      </c>
      <c r="U129" s="202" t="s">
        <v>2324</v>
      </c>
      <c r="V129" s="202" t="s">
        <v>2324</v>
      </c>
      <c r="W129" s="206" t="s">
        <v>489</v>
      </c>
      <c r="X129" s="203" t="s">
        <v>1706</v>
      </c>
      <c r="Y129" s="202" t="s">
        <v>2324</v>
      </c>
      <c r="Z129" s="202" t="s">
        <v>2324</v>
      </c>
      <c r="AA129" s="206" t="s">
        <v>489</v>
      </c>
      <c r="AB129" s="203" t="s">
        <v>490</v>
      </c>
      <c r="AC129" s="202" t="s">
        <v>2324</v>
      </c>
      <c r="AD129" s="202" t="s">
        <v>2490</v>
      </c>
      <c r="AE129" s="202" t="s">
        <v>484</v>
      </c>
      <c r="AF129" s="204">
        <v>37245</v>
      </c>
      <c r="AG129" s="197">
        <v>8.9544999999999995</v>
      </c>
      <c r="AH129" s="197">
        <v>9.4354333550000007</v>
      </c>
      <c r="AI129" s="207">
        <v>1.0537085660840899</v>
      </c>
      <c r="AJ129" s="197">
        <v>9.4354301800000009</v>
      </c>
      <c r="AK129" s="197">
        <v>45</v>
      </c>
      <c r="AL129" s="197">
        <v>62.5</v>
      </c>
      <c r="AM129" s="209">
        <v>1.3888888888888899</v>
      </c>
      <c r="AN129" s="197">
        <v>6.6239670875191097</v>
      </c>
      <c r="AO129" s="204">
        <v>24113</v>
      </c>
      <c r="AP129" s="205">
        <v>17367.61</v>
      </c>
      <c r="AQ129" t="str">
        <f>_xlfn.IFNA(VLOOKUP(E129,'Order Lookup'!A:C,3,FALSE),"Other")</f>
        <v>ORDER</v>
      </c>
    </row>
    <row r="130" spans="1:43" ht="31.5" x14ac:dyDescent="0.35">
      <c r="A130" s="202" t="s">
        <v>485</v>
      </c>
      <c r="B130" s="202" t="s">
        <v>2493</v>
      </c>
      <c r="C130" s="202" t="s">
        <v>634</v>
      </c>
      <c r="D130" s="202" t="s">
        <v>2494</v>
      </c>
      <c r="E130" s="202" t="s">
        <v>505</v>
      </c>
      <c r="F130" s="202" t="s">
        <v>63</v>
      </c>
      <c r="G130" s="8"/>
      <c r="H130" s="202" t="s">
        <v>482</v>
      </c>
      <c r="I130" s="203" t="s">
        <v>67</v>
      </c>
      <c r="J130" s="8"/>
      <c r="K130" s="8"/>
      <c r="L130" s="8"/>
      <c r="M130" s="8"/>
      <c r="N130" s="202" t="s">
        <v>483</v>
      </c>
      <c r="O130" s="8"/>
      <c r="P130" s="8"/>
      <c r="Q130" s="8"/>
      <c r="R130" s="202" t="s">
        <v>483</v>
      </c>
      <c r="S130" s="8"/>
      <c r="T130" s="8"/>
      <c r="U130" s="8"/>
      <c r="V130" s="8"/>
      <c r="W130" s="202" t="s">
        <v>483</v>
      </c>
      <c r="X130" s="8"/>
      <c r="Y130" s="8"/>
      <c r="Z130" s="8"/>
      <c r="AA130" s="202" t="s">
        <v>483</v>
      </c>
      <c r="AB130" s="8"/>
      <c r="AC130" s="202" t="s">
        <v>2362</v>
      </c>
      <c r="AD130" s="202" t="s">
        <v>2493</v>
      </c>
      <c r="AE130" s="202" t="s">
        <v>484</v>
      </c>
      <c r="AF130" s="12"/>
      <c r="AG130" s="197">
        <v>0</v>
      </c>
      <c r="AH130" s="12"/>
      <c r="AI130" s="12"/>
      <c r="AJ130" s="12"/>
      <c r="AK130" s="12"/>
      <c r="AL130" s="12"/>
      <c r="AM130" s="12"/>
      <c r="AN130" s="12"/>
      <c r="AO130" s="12"/>
      <c r="AP130" s="15"/>
      <c r="AQ130" t="str">
        <f>_xlfn.IFNA(VLOOKUP(E130,'Order Lookup'!A:C,3,FALSE),"Other")</f>
        <v>Other</v>
      </c>
    </row>
    <row r="131" spans="1:43" ht="42" x14ac:dyDescent="0.35">
      <c r="A131" s="202" t="s">
        <v>485</v>
      </c>
      <c r="B131" s="202" t="s">
        <v>2495</v>
      </c>
      <c r="C131" s="202" t="s">
        <v>1491</v>
      </c>
      <c r="D131" s="202" t="s">
        <v>1702</v>
      </c>
      <c r="E131" s="202" t="s">
        <v>501</v>
      </c>
      <c r="F131" s="202" t="s">
        <v>281</v>
      </c>
      <c r="G131" s="202" t="s">
        <v>227</v>
      </c>
      <c r="H131" s="202" t="s">
        <v>488</v>
      </c>
      <c r="I131" s="203" t="s">
        <v>260</v>
      </c>
      <c r="J131" s="203" t="s">
        <v>528</v>
      </c>
      <c r="K131" s="203" t="s">
        <v>514</v>
      </c>
      <c r="L131" s="202" t="s">
        <v>1654</v>
      </c>
      <c r="M131" s="8"/>
      <c r="N131" s="202" t="s">
        <v>593</v>
      </c>
      <c r="O131" s="8"/>
      <c r="P131" s="8"/>
      <c r="Q131" s="8"/>
      <c r="R131" s="202" t="s">
        <v>483</v>
      </c>
      <c r="S131" s="203" t="s">
        <v>534</v>
      </c>
      <c r="T131" s="203" t="s">
        <v>534</v>
      </c>
      <c r="U131" s="202" t="s">
        <v>1996</v>
      </c>
      <c r="V131" s="202" t="s">
        <v>1728</v>
      </c>
      <c r="W131" s="206" t="s">
        <v>489</v>
      </c>
      <c r="X131" s="203" t="s">
        <v>534</v>
      </c>
      <c r="Y131" s="202" t="s">
        <v>1728</v>
      </c>
      <c r="Z131" s="202" t="s">
        <v>1728</v>
      </c>
      <c r="AA131" s="206" t="s">
        <v>489</v>
      </c>
      <c r="AB131" s="203" t="s">
        <v>490</v>
      </c>
      <c r="AC131" s="202" t="s">
        <v>2329</v>
      </c>
      <c r="AD131" s="202" t="s">
        <v>2495</v>
      </c>
      <c r="AE131" s="202" t="s">
        <v>484</v>
      </c>
      <c r="AF131" s="204">
        <v>66830</v>
      </c>
      <c r="AG131" s="197">
        <v>15.141</v>
      </c>
      <c r="AH131" s="197">
        <v>16.303316925000001</v>
      </c>
      <c r="AI131" s="207">
        <v>1.0767661927877901</v>
      </c>
      <c r="AJ131" s="197">
        <v>15.270787715000001</v>
      </c>
      <c r="AK131" s="197">
        <v>0</v>
      </c>
      <c r="AL131" s="197">
        <v>0</v>
      </c>
      <c r="AM131" s="12"/>
      <c r="AN131" s="12"/>
      <c r="AO131" s="204">
        <v>41933</v>
      </c>
      <c r="AP131" s="205">
        <v>28727.997869999999</v>
      </c>
      <c r="AQ131" t="str">
        <f>_xlfn.IFNA(VLOOKUP(E131,'Order Lookup'!A:C,3,FALSE),"Other")</f>
        <v>ORDER</v>
      </c>
    </row>
    <row r="132" spans="1:43" ht="42" x14ac:dyDescent="0.35">
      <c r="A132" s="202" t="s">
        <v>485</v>
      </c>
      <c r="B132" s="202" t="s">
        <v>2496</v>
      </c>
      <c r="C132" s="202" t="s">
        <v>1491</v>
      </c>
      <c r="D132" s="202" t="s">
        <v>1702</v>
      </c>
      <c r="E132" s="202" t="s">
        <v>507</v>
      </c>
      <c r="F132" s="202" t="s">
        <v>227</v>
      </c>
      <c r="G132" s="8"/>
      <c r="H132" s="202" t="s">
        <v>482</v>
      </c>
      <c r="I132" s="203" t="s">
        <v>260</v>
      </c>
      <c r="J132" s="8"/>
      <c r="K132" s="8"/>
      <c r="L132" s="8"/>
      <c r="M132" s="8"/>
      <c r="N132" s="202" t="s">
        <v>483</v>
      </c>
      <c r="O132" s="8"/>
      <c r="P132" s="8"/>
      <c r="Q132" s="8"/>
      <c r="R132" s="202" t="s">
        <v>483</v>
      </c>
      <c r="S132" s="8"/>
      <c r="T132" s="8"/>
      <c r="U132" s="8"/>
      <c r="V132" s="8"/>
      <c r="W132" s="202" t="s">
        <v>483</v>
      </c>
      <c r="X132" s="8"/>
      <c r="Y132" s="8"/>
      <c r="Z132" s="8"/>
      <c r="AA132" s="202" t="s">
        <v>483</v>
      </c>
      <c r="AB132" s="8"/>
      <c r="AC132" s="202" t="s">
        <v>2338</v>
      </c>
      <c r="AD132" s="202" t="s">
        <v>2496</v>
      </c>
      <c r="AE132" s="202" t="s">
        <v>484</v>
      </c>
      <c r="AF132" s="12"/>
      <c r="AG132" s="197">
        <v>0</v>
      </c>
      <c r="AH132" s="12"/>
      <c r="AI132" s="12"/>
      <c r="AJ132" s="12"/>
      <c r="AK132" s="12"/>
      <c r="AL132" s="12"/>
      <c r="AM132" s="12"/>
      <c r="AN132" s="12"/>
      <c r="AO132" s="12"/>
      <c r="AP132" s="15"/>
      <c r="AQ132" t="str">
        <f>_xlfn.IFNA(VLOOKUP(E132,'Order Lookup'!A:C,3,FALSE),"Other")</f>
        <v>Other</v>
      </c>
    </row>
    <row r="133" spans="1:43" ht="42" x14ac:dyDescent="0.35">
      <c r="A133" s="202" t="s">
        <v>485</v>
      </c>
      <c r="B133" s="202" t="s">
        <v>2497</v>
      </c>
      <c r="C133" s="202" t="s">
        <v>491</v>
      </c>
      <c r="D133" s="202" t="s">
        <v>1703</v>
      </c>
      <c r="E133" s="202" t="s">
        <v>507</v>
      </c>
      <c r="F133" s="202" t="s">
        <v>227</v>
      </c>
      <c r="G133" s="8"/>
      <c r="H133" s="202" t="s">
        <v>482</v>
      </c>
      <c r="I133" s="203" t="s">
        <v>259</v>
      </c>
      <c r="J133" s="8"/>
      <c r="K133" s="8"/>
      <c r="L133" s="8"/>
      <c r="M133" s="8"/>
      <c r="N133" s="202" t="s">
        <v>483</v>
      </c>
      <c r="O133" s="8"/>
      <c r="P133" s="8"/>
      <c r="Q133" s="8"/>
      <c r="R133" s="202" t="s">
        <v>483</v>
      </c>
      <c r="S133" s="8"/>
      <c r="T133" s="8"/>
      <c r="U133" s="8"/>
      <c r="V133" s="8"/>
      <c r="W133" s="202" t="s">
        <v>483</v>
      </c>
      <c r="X133" s="8"/>
      <c r="Y133" s="8"/>
      <c r="Z133" s="8"/>
      <c r="AA133" s="202" t="s">
        <v>483</v>
      </c>
      <c r="AB133" s="8"/>
      <c r="AC133" s="202" t="s">
        <v>2321</v>
      </c>
      <c r="AD133" s="202" t="s">
        <v>2497</v>
      </c>
      <c r="AE133" s="202" t="s">
        <v>484</v>
      </c>
      <c r="AF133" s="204">
        <v>1403.6</v>
      </c>
      <c r="AG133" s="197">
        <v>0</v>
      </c>
      <c r="AH133" s="197">
        <v>0.28605599999999998</v>
      </c>
      <c r="AI133" s="12"/>
      <c r="AJ133" s="197">
        <v>0.28605599999999998</v>
      </c>
      <c r="AK133" s="197">
        <v>0</v>
      </c>
      <c r="AL133" s="197">
        <v>0</v>
      </c>
      <c r="AM133" s="12"/>
      <c r="AN133" s="12"/>
      <c r="AO133" s="204">
        <v>826.04</v>
      </c>
      <c r="AP133" s="205">
        <v>605.05999999999995</v>
      </c>
      <c r="AQ133" t="str">
        <f>_xlfn.IFNA(VLOOKUP(E133,'Order Lookup'!A:C,3,FALSE),"Other")</f>
        <v>Other</v>
      </c>
    </row>
    <row r="134" spans="1:43" ht="31.5" x14ac:dyDescent="0.35">
      <c r="A134" s="202" t="s">
        <v>485</v>
      </c>
      <c r="B134" s="202" t="s">
        <v>2498</v>
      </c>
      <c r="C134" s="202" t="s">
        <v>1491</v>
      </c>
      <c r="D134" s="202" t="s">
        <v>2470</v>
      </c>
      <c r="E134" s="202" t="s">
        <v>507</v>
      </c>
      <c r="F134" s="202" t="s">
        <v>227</v>
      </c>
      <c r="G134" s="8"/>
      <c r="H134" s="202" t="s">
        <v>482</v>
      </c>
      <c r="I134" s="203" t="s">
        <v>260</v>
      </c>
      <c r="J134" s="8"/>
      <c r="K134" s="8"/>
      <c r="L134" s="8"/>
      <c r="M134" s="8"/>
      <c r="N134" s="202" t="s">
        <v>483</v>
      </c>
      <c r="O134" s="8"/>
      <c r="P134" s="8"/>
      <c r="Q134" s="8"/>
      <c r="R134" s="202" t="s">
        <v>483</v>
      </c>
      <c r="S134" s="8"/>
      <c r="T134" s="8"/>
      <c r="U134" s="8"/>
      <c r="V134" s="8"/>
      <c r="W134" s="202" t="s">
        <v>483</v>
      </c>
      <c r="X134" s="8"/>
      <c r="Y134" s="8"/>
      <c r="Z134" s="8"/>
      <c r="AA134" s="202" t="s">
        <v>483</v>
      </c>
      <c r="AB134" s="8"/>
      <c r="AC134" s="202" t="s">
        <v>1996</v>
      </c>
      <c r="AD134" s="202" t="s">
        <v>2498</v>
      </c>
      <c r="AE134" s="202" t="s">
        <v>484</v>
      </c>
      <c r="AF134" s="204">
        <v>563.64</v>
      </c>
      <c r="AG134" s="197">
        <v>0</v>
      </c>
      <c r="AH134" s="197">
        <v>0.17228370000000001</v>
      </c>
      <c r="AI134" s="12"/>
      <c r="AJ134" s="197">
        <v>0.17228352</v>
      </c>
      <c r="AK134" s="197">
        <v>0</v>
      </c>
      <c r="AL134" s="197">
        <v>0</v>
      </c>
      <c r="AM134" s="12"/>
      <c r="AN134" s="12"/>
      <c r="AO134" s="204">
        <v>350.49</v>
      </c>
      <c r="AP134" s="205">
        <v>206.36</v>
      </c>
      <c r="AQ134" t="str">
        <f>_xlfn.IFNA(VLOOKUP(E134,'Order Lookup'!A:C,3,FALSE),"Other")</f>
        <v>Other</v>
      </c>
    </row>
    <row r="135" spans="1:43" ht="31.5" x14ac:dyDescent="0.35">
      <c r="A135" s="202" t="s">
        <v>485</v>
      </c>
      <c r="B135" s="202" t="s">
        <v>2499</v>
      </c>
      <c r="C135" s="202" t="s">
        <v>491</v>
      </c>
      <c r="D135" s="202" t="s">
        <v>1707</v>
      </c>
      <c r="E135" s="202" t="s">
        <v>567</v>
      </c>
      <c r="F135" s="202" t="s">
        <v>281</v>
      </c>
      <c r="G135" s="202" t="s">
        <v>227</v>
      </c>
      <c r="H135" s="202" t="s">
        <v>488</v>
      </c>
      <c r="I135" s="203" t="s">
        <v>256</v>
      </c>
      <c r="J135" s="203" t="s">
        <v>541</v>
      </c>
      <c r="K135" s="203" t="s">
        <v>545</v>
      </c>
      <c r="L135" s="202" t="s">
        <v>1650</v>
      </c>
      <c r="M135" s="8"/>
      <c r="N135" s="202" t="s">
        <v>593</v>
      </c>
      <c r="O135" s="8"/>
      <c r="P135" s="8"/>
      <c r="Q135" s="8"/>
      <c r="R135" s="202" t="s">
        <v>483</v>
      </c>
      <c r="S135" s="203" t="s">
        <v>537</v>
      </c>
      <c r="T135" s="203" t="s">
        <v>537</v>
      </c>
      <c r="U135" s="202" t="s">
        <v>1657</v>
      </c>
      <c r="V135" s="202" t="s">
        <v>1996</v>
      </c>
      <c r="W135" s="210" t="s">
        <v>484</v>
      </c>
      <c r="X135" s="203" t="s">
        <v>537</v>
      </c>
      <c r="Y135" s="202" t="s">
        <v>1640</v>
      </c>
      <c r="Z135" s="202" t="s">
        <v>1640</v>
      </c>
      <c r="AA135" s="206" t="s">
        <v>489</v>
      </c>
      <c r="AB135" s="203" t="s">
        <v>490</v>
      </c>
      <c r="AC135" s="202" t="s">
        <v>1996</v>
      </c>
      <c r="AD135" s="202" t="s">
        <v>2499</v>
      </c>
      <c r="AE135" s="202" t="s">
        <v>484</v>
      </c>
      <c r="AF135" s="204">
        <v>187231</v>
      </c>
      <c r="AG135" s="197">
        <v>63.119</v>
      </c>
      <c r="AH135" s="197">
        <v>64.731888624999996</v>
      </c>
      <c r="AI135" s="197">
        <v>1.02555313970437</v>
      </c>
      <c r="AJ135" s="197">
        <v>64.097410014999994</v>
      </c>
      <c r="AK135" s="197">
        <v>20</v>
      </c>
      <c r="AL135" s="197">
        <v>18</v>
      </c>
      <c r="AM135" s="211">
        <v>0.9</v>
      </c>
      <c r="AN135" s="197">
        <v>0.27807005762301001</v>
      </c>
      <c r="AO135" s="204">
        <v>146960.22</v>
      </c>
      <c r="AP135" s="205">
        <v>57404.13</v>
      </c>
      <c r="AQ135" t="str">
        <f>_xlfn.IFNA(VLOOKUP(E135,'Order Lookup'!A:C,3,FALSE),"Other")</f>
        <v>ORDER</v>
      </c>
    </row>
    <row r="136" spans="1:43" ht="31.5" x14ac:dyDescent="0.35">
      <c r="A136" s="202" t="s">
        <v>485</v>
      </c>
      <c r="B136" s="202" t="s">
        <v>2500</v>
      </c>
      <c r="C136" s="202" t="s">
        <v>491</v>
      </c>
      <c r="D136" s="202" t="s">
        <v>1707</v>
      </c>
      <c r="E136" s="202" t="s">
        <v>507</v>
      </c>
      <c r="F136" s="202" t="s">
        <v>227</v>
      </c>
      <c r="G136" s="8"/>
      <c r="H136" s="202" t="s">
        <v>482</v>
      </c>
      <c r="I136" s="203" t="s">
        <v>259</v>
      </c>
      <c r="J136" s="8"/>
      <c r="K136" s="8"/>
      <c r="L136" s="8"/>
      <c r="M136" s="8"/>
      <c r="N136" s="202" t="s">
        <v>483</v>
      </c>
      <c r="O136" s="8"/>
      <c r="P136" s="8"/>
      <c r="Q136" s="8"/>
      <c r="R136" s="202" t="s">
        <v>483</v>
      </c>
      <c r="S136" s="8"/>
      <c r="T136" s="8"/>
      <c r="U136" s="8"/>
      <c r="V136" s="8"/>
      <c r="W136" s="202" t="s">
        <v>483</v>
      </c>
      <c r="X136" s="8"/>
      <c r="Y136" s="8"/>
      <c r="Z136" s="8"/>
      <c r="AA136" s="202" t="s">
        <v>483</v>
      </c>
      <c r="AB136" s="8"/>
      <c r="AC136" s="202" t="s">
        <v>1996</v>
      </c>
      <c r="AD136" s="202" t="s">
        <v>2500</v>
      </c>
      <c r="AE136" s="202" t="s">
        <v>484</v>
      </c>
      <c r="AF136" s="204">
        <v>778.9</v>
      </c>
      <c r="AG136" s="197">
        <v>0</v>
      </c>
      <c r="AH136" s="197">
        <v>0.201405</v>
      </c>
      <c r="AI136" s="12"/>
      <c r="AJ136" s="197">
        <v>0.201405</v>
      </c>
      <c r="AK136" s="197">
        <v>0</v>
      </c>
      <c r="AL136" s="197">
        <v>0</v>
      </c>
      <c r="AM136" s="12"/>
      <c r="AN136" s="12"/>
      <c r="AO136" s="204">
        <v>787.47</v>
      </c>
      <c r="AP136" s="205">
        <v>246.36</v>
      </c>
      <c r="AQ136" t="str">
        <f>_xlfn.IFNA(VLOOKUP(E136,'Order Lookup'!A:C,3,FALSE),"Other")</f>
        <v>Other</v>
      </c>
    </row>
    <row r="137" spans="1:43" ht="31.5" x14ac:dyDescent="0.35">
      <c r="A137" s="202" t="s">
        <v>485</v>
      </c>
      <c r="B137" s="202" t="s">
        <v>2501</v>
      </c>
      <c r="C137" s="202" t="s">
        <v>491</v>
      </c>
      <c r="D137" s="202" t="s">
        <v>1707</v>
      </c>
      <c r="E137" s="202" t="s">
        <v>507</v>
      </c>
      <c r="F137" s="202" t="s">
        <v>227</v>
      </c>
      <c r="G137" s="8"/>
      <c r="H137" s="202" t="s">
        <v>488</v>
      </c>
      <c r="I137" s="203" t="s">
        <v>259</v>
      </c>
      <c r="J137" s="8"/>
      <c r="K137" s="8"/>
      <c r="L137" s="8"/>
      <c r="M137" s="8"/>
      <c r="N137" s="202" t="s">
        <v>483</v>
      </c>
      <c r="O137" s="8"/>
      <c r="P137" s="8"/>
      <c r="Q137" s="8"/>
      <c r="R137" s="202" t="s">
        <v>483</v>
      </c>
      <c r="S137" s="8"/>
      <c r="T137" s="8"/>
      <c r="U137" s="8"/>
      <c r="V137" s="8"/>
      <c r="W137" s="202" t="s">
        <v>483</v>
      </c>
      <c r="X137" s="8"/>
      <c r="Y137" s="8"/>
      <c r="Z137" s="8"/>
      <c r="AA137" s="202" t="s">
        <v>483</v>
      </c>
      <c r="AB137" s="8"/>
      <c r="AC137" s="202" t="s">
        <v>1996</v>
      </c>
      <c r="AD137" s="202" t="s">
        <v>2501</v>
      </c>
      <c r="AE137" s="202" t="s">
        <v>484</v>
      </c>
      <c r="AF137" s="204">
        <v>4307.4799999999996</v>
      </c>
      <c r="AG137" s="197">
        <v>0</v>
      </c>
      <c r="AH137" s="197">
        <v>1.48142164</v>
      </c>
      <c r="AI137" s="12"/>
      <c r="AJ137" s="197">
        <v>1.4050010799999999</v>
      </c>
      <c r="AK137" s="197">
        <v>0</v>
      </c>
      <c r="AL137" s="197">
        <v>0</v>
      </c>
      <c r="AM137" s="12"/>
      <c r="AN137" s="12"/>
      <c r="AO137" s="204">
        <v>2746.98</v>
      </c>
      <c r="AP137" s="205">
        <v>1898.22</v>
      </c>
      <c r="AQ137" t="str">
        <f>_xlfn.IFNA(VLOOKUP(E137,'Order Lookup'!A:C,3,FALSE),"Other")</f>
        <v>Other</v>
      </c>
    </row>
    <row r="138" spans="1:43" ht="31.5" x14ac:dyDescent="0.35">
      <c r="A138" s="202" t="s">
        <v>485</v>
      </c>
      <c r="B138" s="202" t="s">
        <v>2502</v>
      </c>
      <c r="C138" s="202" t="s">
        <v>491</v>
      </c>
      <c r="D138" s="202" t="s">
        <v>1707</v>
      </c>
      <c r="E138" s="202" t="s">
        <v>507</v>
      </c>
      <c r="F138" s="202" t="s">
        <v>227</v>
      </c>
      <c r="G138" s="8"/>
      <c r="H138" s="202" t="s">
        <v>482</v>
      </c>
      <c r="I138" s="203" t="s">
        <v>259</v>
      </c>
      <c r="J138" s="8"/>
      <c r="K138" s="8"/>
      <c r="L138" s="8"/>
      <c r="M138" s="8"/>
      <c r="N138" s="202" t="s">
        <v>483</v>
      </c>
      <c r="O138" s="8"/>
      <c r="P138" s="8"/>
      <c r="Q138" s="8"/>
      <c r="R138" s="202" t="s">
        <v>483</v>
      </c>
      <c r="S138" s="8"/>
      <c r="T138" s="8"/>
      <c r="U138" s="8"/>
      <c r="V138" s="8"/>
      <c r="W138" s="202" t="s">
        <v>483</v>
      </c>
      <c r="X138" s="8"/>
      <c r="Y138" s="8"/>
      <c r="Z138" s="8"/>
      <c r="AA138" s="202" t="s">
        <v>483</v>
      </c>
      <c r="AB138" s="8"/>
      <c r="AC138" s="202" t="s">
        <v>2343</v>
      </c>
      <c r="AD138" s="202" t="s">
        <v>2502</v>
      </c>
      <c r="AE138" s="202" t="s">
        <v>484</v>
      </c>
      <c r="AF138" s="12"/>
      <c r="AG138" s="197">
        <v>0</v>
      </c>
      <c r="AH138" s="12"/>
      <c r="AI138" s="12"/>
      <c r="AJ138" s="12"/>
      <c r="AK138" s="12"/>
      <c r="AL138" s="12"/>
      <c r="AM138" s="12"/>
      <c r="AN138" s="12"/>
      <c r="AO138" s="12"/>
      <c r="AP138" s="15"/>
      <c r="AQ138" t="str">
        <f>_xlfn.IFNA(VLOOKUP(E138,'Order Lookup'!A:C,3,FALSE),"Other")</f>
        <v>Other</v>
      </c>
    </row>
    <row r="139" spans="1:43" ht="31.5" x14ac:dyDescent="0.35">
      <c r="A139" s="202" t="s">
        <v>485</v>
      </c>
      <c r="B139" s="202" t="s">
        <v>2503</v>
      </c>
      <c r="C139" s="202" t="s">
        <v>532</v>
      </c>
      <c r="D139" s="202" t="s">
        <v>2504</v>
      </c>
      <c r="E139" s="202" t="s">
        <v>594</v>
      </c>
      <c r="F139" s="202" t="s">
        <v>281</v>
      </c>
      <c r="G139" s="202" t="s">
        <v>227</v>
      </c>
      <c r="H139" s="202" t="s">
        <v>488</v>
      </c>
      <c r="I139" s="203" t="s">
        <v>260</v>
      </c>
      <c r="J139" s="203" t="s">
        <v>541</v>
      </c>
      <c r="K139" s="203" t="s">
        <v>522</v>
      </c>
      <c r="L139" s="202" t="s">
        <v>1649</v>
      </c>
      <c r="M139" s="202" t="s">
        <v>1653</v>
      </c>
      <c r="N139" s="206" t="s">
        <v>489</v>
      </c>
      <c r="O139" s="203" t="s">
        <v>522</v>
      </c>
      <c r="P139" s="202" t="s">
        <v>1649</v>
      </c>
      <c r="Q139" s="202" t="s">
        <v>1653</v>
      </c>
      <c r="R139" s="206" t="s">
        <v>489</v>
      </c>
      <c r="S139" s="203" t="s">
        <v>627</v>
      </c>
      <c r="T139" s="203" t="s">
        <v>627</v>
      </c>
      <c r="U139" s="202" t="s">
        <v>1725</v>
      </c>
      <c r="V139" s="202" t="s">
        <v>1996</v>
      </c>
      <c r="W139" s="206" t="s">
        <v>489</v>
      </c>
      <c r="X139" s="203" t="s">
        <v>627</v>
      </c>
      <c r="Y139" s="202" t="s">
        <v>1725</v>
      </c>
      <c r="Z139" s="202" t="s">
        <v>1996</v>
      </c>
      <c r="AA139" s="206" t="s">
        <v>489</v>
      </c>
      <c r="AB139" s="203" t="s">
        <v>490</v>
      </c>
      <c r="AC139" s="202" t="s">
        <v>1725</v>
      </c>
      <c r="AD139" s="202" t="s">
        <v>2503</v>
      </c>
      <c r="AE139" s="202" t="s">
        <v>484</v>
      </c>
      <c r="AF139" s="204">
        <v>40670</v>
      </c>
      <c r="AG139" s="197">
        <v>6.96</v>
      </c>
      <c r="AH139" s="197">
        <v>6.8672970800000002</v>
      </c>
      <c r="AI139" s="197">
        <v>0.98668061494252901</v>
      </c>
      <c r="AJ139" s="197">
        <v>2.0291844700000001</v>
      </c>
      <c r="AK139" s="197">
        <v>49</v>
      </c>
      <c r="AL139" s="197">
        <v>44.5</v>
      </c>
      <c r="AM139" s="211">
        <v>0.90816326530612201</v>
      </c>
      <c r="AN139" s="197">
        <v>6.4799876110791503</v>
      </c>
      <c r="AO139" s="204">
        <v>30316.51</v>
      </c>
      <c r="AP139" s="205">
        <v>5045.9640520000003</v>
      </c>
      <c r="AQ139" t="str">
        <f>_xlfn.IFNA(VLOOKUP(E139,'Order Lookup'!A:C,3,FALSE),"Other")</f>
        <v>ORDER</v>
      </c>
    </row>
    <row r="140" spans="1:43" ht="42" x14ac:dyDescent="0.35">
      <c r="A140" s="202" t="s">
        <v>485</v>
      </c>
      <c r="B140" s="202" t="s">
        <v>2505</v>
      </c>
      <c r="C140" s="202" t="s">
        <v>590</v>
      </c>
      <c r="D140" s="202" t="s">
        <v>1710</v>
      </c>
      <c r="E140" s="202" t="s">
        <v>495</v>
      </c>
      <c r="F140" s="202" t="s">
        <v>227</v>
      </c>
      <c r="G140" s="202" t="s">
        <v>227</v>
      </c>
      <c r="H140" s="202" t="s">
        <v>482</v>
      </c>
      <c r="I140" s="203" t="s">
        <v>261</v>
      </c>
      <c r="J140" s="8"/>
      <c r="K140" s="203" t="s">
        <v>592</v>
      </c>
      <c r="L140" s="8"/>
      <c r="M140" s="8"/>
      <c r="N140" s="202" t="s">
        <v>483</v>
      </c>
      <c r="O140" s="8"/>
      <c r="P140" s="8"/>
      <c r="Q140" s="8"/>
      <c r="R140" s="202" t="s">
        <v>483</v>
      </c>
      <c r="S140" s="203" t="s">
        <v>498</v>
      </c>
      <c r="T140" s="203" t="s">
        <v>498</v>
      </c>
      <c r="U140" s="202" t="s">
        <v>1728</v>
      </c>
      <c r="V140" s="202" t="s">
        <v>1728</v>
      </c>
      <c r="W140" s="206" t="s">
        <v>489</v>
      </c>
      <c r="X140" s="8"/>
      <c r="Y140" s="8"/>
      <c r="Z140" s="8"/>
      <c r="AA140" s="202" t="s">
        <v>483</v>
      </c>
      <c r="AB140" s="203" t="s">
        <v>490</v>
      </c>
      <c r="AC140" s="202" t="s">
        <v>1728</v>
      </c>
      <c r="AD140" s="202" t="s">
        <v>2505</v>
      </c>
      <c r="AE140" s="202" t="s">
        <v>484</v>
      </c>
      <c r="AF140" s="204">
        <v>8325</v>
      </c>
      <c r="AG140" s="197">
        <v>3.0804999999999998</v>
      </c>
      <c r="AH140" s="197">
        <v>3.0019203700000001</v>
      </c>
      <c r="AI140" s="197">
        <v>0.97449127414380798</v>
      </c>
      <c r="AJ140" s="197">
        <v>3.0019205000000002</v>
      </c>
      <c r="AK140" s="197">
        <v>0</v>
      </c>
      <c r="AL140" s="197">
        <v>0</v>
      </c>
      <c r="AM140" s="12"/>
      <c r="AN140" s="12"/>
      <c r="AO140" s="204">
        <v>5301</v>
      </c>
      <c r="AP140" s="205">
        <v>3198.58</v>
      </c>
      <c r="AQ140" t="str">
        <f>_xlfn.IFNA(VLOOKUP(E140,'Order Lookup'!A:C,3,FALSE),"Other")</f>
        <v>ENPARTS</v>
      </c>
    </row>
    <row r="141" spans="1:43" ht="42" x14ac:dyDescent="0.35">
      <c r="A141" s="202" t="s">
        <v>485</v>
      </c>
      <c r="B141" s="202" t="s">
        <v>2506</v>
      </c>
      <c r="C141" s="202" t="s">
        <v>590</v>
      </c>
      <c r="D141" s="202" t="s">
        <v>1710</v>
      </c>
      <c r="E141" s="202" t="s">
        <v>495</v>
      </c>
      <c r="F141" s="202" t="s">
        <v>227</v>
      </c>
      <c r="G141" s="202" t="s">
        <v>227</v>
      </c>
      <c r="H141" s="202" t="s">
        <v>482</v>
      </c>
      <c r="I141" s="203" t="s">
        <v>261</v>
      </c>
      <c r="J141" s="8"/>
      <c r="K141" s="203" t="s">
        <v>592</v>
      </c>
      <c r="L141" s="8"/>
      <c r="M141" s="8"/>
      <c r="N141" s="202" t="s">
        <v>483</v>
      </c>
      <c r="O141" s="8"/>
      <c r="P141" s="8"/>
      <c r="Q141" s="8"/>
      <c r="R141" s="202" t="s">
        <v>483</v>
      </c>
      <c r="S141" s="203" t="s">
        <v>498</v>
      </c>
      <c r="T141" s="203" t="s">
        <v>498</v>
      </c>
      <c r="U141" s="202" t="s">
        <v>2318</v>
      </c>
      <c r="V141" s="202" t="s">
        <v>2318</v>
      </c>
      <c r="W141" s="206" t="s">
        <v>489</v>
      </c>
      <c r="X141" s="8"/>
      <c r="Y141" s="8"/>
      <c r="Z141" s="8"/>
      <c r="AA141" s="202" t="s">
        <v>483</v>
      </c>
      <c r="AB141" s="203" t="s">
        <v>490</v>
      </c>
      <c r="AC141" s="202" t="s">
        <v>2318</v>
      </c>
      <c r="AD141" s="202" t="s">
        <v>2506</v>
      </c>
      <c r="AE141" s="202" t="s">
        <v>484</v>
      </c>
      <c r="AF141" s="204">
        <v>5543</v>
      </c>
      <c r="AG141" s="197">
        <v>1.875</v>
      </c>
      <c r="AH141" s="197">
        <v>1.787942905</v>
      </c>
      <c r="AI141" s="197">
        <v>0.95356954933333304</v>
      </c>
      <c r="AJ141" s="197">
        <v>1.7879419599999999</v>
      </c>
      <c r="AK141" s="197">
        <v>0</v>
      </c>
      <c r="AL141" s="197">
        <v>0</v>
      </c>
      <c r="AM141" s="12"/>
      <c r="AN141" s="12"/>
      <c r="AO141" s="204">
        <v>2900</v>
      </c>
      <c r="AP141" s="205">
        <v>1823.88</v>
      </c>
      <c r="AQ141" t="str">
        <f>_xlfn.IFNA(VLOOKUP(E141,'Order Lookup'!A:C,3,FALSE),"Other")</f>
        <v>ENPARTS</v>
      </c>
    </row>
    <row r="142" spans="1:43" ht="42" x14ac:dyDescent="0.35">
      <c r="A142" s="202" t="s">
        <v>485</v>
      </c>
      <c r="B142" s="202" t="s">
        <v>2507</v>
      </c>
      <c r="C142" s="202" t="s">
        <v>2508</v>
      </c>
      <c r="D142" s="202" t="s">
        <v>2509</v>
      </c>
      <c r="E142" s="202" t="s">
        <v>620</v>
      </c>
      <c r="F142" s="202" t="s">
        <v>70</v>
      </c>
      <c r="G142" s="202" t="s">
        <v>227</v>
      </c>
      <c r="H142" s="202" t="s">
        <v>482</v>
      </c>
      <c r="I142" s="203" t="s">
        <v>259</v>
      </c>
      <c r="J142" s="8"/>
      <c r="K142" s="8"/>
      <c r="L142" s="8"/>
      <c r="M142" s="8"/>
      <c r="N142" s="202" t="s">
        <v>483</v>
      </c>
      <c r="O142" s="8"/>
      <c r="P142" s="8"/>
      <c r="Q142" s="8"/>
      <c r="R142" s="202" t="s">
        <v>483</v>
      </c>
      <c r="S142" s="203" t="s">
        <v>2300</v>
      </c>
      <c r="T142" s="203" t="s">
        <v>2300</v>
      </c>
      <c r="U142" s="202" t="s">
        <v>2350</v>
      </c>
      <c r="V142" s="202" t="s">
        <v>2350</v>
      </c>
      <c r="W142" s="206" t="s">
        <v>489</v>
      </c>
      <c r="X142" s="203" t="s">
        <v>2300</v>
      </c>
      <c r="Y142" s="202" t="s">
        <v>1698</v>
      </c>
      <c r="Z142" s="202" t="s">
        <v>2350</v>
      </c>
      <c r="AA142" s="210" t="s">
        <v>484</v>
      </c>
      <c r="AB142" s="203" t="s">
        <v>490</v>
      </c>
      <c r="AC142" s="202" t="s">
        <v>2350</v>
      </c>
      <c r="AD142" s="202" t="s">
        <v>2507</v>
      </c>
      <c r="AE142" s="202" t="s">
        <v>484</v>
      </c>
      <c r="AF142" s="204">
        <v>40687</v>
      </c>
      <c r="AG142" s="197">
        <v>7.5190000000000001</v>
      </c>
      <c r="AH142" s="197">
        <v>7.8067632400000004</v>
      </c>
      <c r="AI142" s="197">
        <v>1.0382714775901101</v>
      </c>
      <c r="AJ142" s="197">
        <v>7.8067630149999996</v>
      </c>
      <c r="AK142" s="197">
        <v>104</v>
      </c>
      <c r="AL142" s="197">
        <v>111</v>
      </c>
      <c r="AM142" s="209">
        <v>1.0673076923076901</v>
      </c>
      <c r="AN142" s="197">
        <v>14.2184406760618</v>
      </c>
      <c r="AO142" s="204">
        <v>29453</v>
      </c>
      <c r="AP142" s="205">
        <v>15087.45</v>
      </c>
      <c r="AQ142" t="str">
        <f>_xlfn.IFNA(VLOOKUP(E142,'Order Lookup'!A:C,3,FALSE),"Other")</f>
        <v>ORDER</v>
      </c>
    </row>
    <row r="143" spans="1:43" ht="42" x14ac:dyDescent="0.35">
      <c r="A143" s="202" t="s">
        <v>485</v>
      </c>
      <c r="B143" s="202" t="s">
        <v>2510</v>
      </c>
      <c r="C143" s="202" t="s">
        <v>2508</v>
      </c>
      <c r="D143" s="202" t="s">
        <v>2509</v>
      </c>
      <c r="E143" s="202" t="s">
        <v>495</v>
      </c>
      <c r="F143" s="202" t="s">
        <v>70</v>
      </c>
      <c r="G143" s="202" t="s">
        <v>227</v>
      </c>
      <c r="H143" s="202" t="s">
        <v>482</v>
      </c>
      <c r="I143" s="203" t="s">
        <v>259</v>
      </c>
      <c r="J143" s="8"/>
      <c r="K143" s="8"/>
      <c r="L143" s="8"/>
      <c r="M143" s="8"/>
      <c r="N143" s="202" t="s">
        <v>483</v>
      </c>
      <c r="O143" s="8"/>
      <c r="P143" s="8"/>
      <c r="Q143" s="8"/>
      <c r="R143" s="202" t="s">
        <v>483</v>
      </c>
      <c r="S143" s="8"/>
      <c r="T143" s="203" t="s">
        <v>686</v>
      </c>
      <c r="U143" s="202" t="s">
        <v>2338</v>
      </c>
      <c r="V143" s="202" t="s">
        <v>2338</v>
      </c>
      <c r="W143" s="206" t="s">
        <v>489</v>
      </c>
      <c r="X143" s="8"/>
      <c r="Y143" s="8"/>
      <c r="Z143" s="8"/>
      <c r="AA143" s="202" t="s">
        <v>483</v>
      </c>
      <c r="AB143" s="203" t="s">
        <v>490</v>
      </c>
      <c r="AC143" s="202" t="s">
        <v>2321</v>
      </c>
      <c r="AD143" s="202" t="s">
        <v>2510</v>
      </c>
      <c r="AE143" s="202" t="s">
        <v>484</v>
      </c>
      <c r="AF143" s="204">
        <v>1602</v>
      </c>
      <c r="AG143" s="197">
        <v>0.29049999999999998</v>
      </c>
      <c r="AH143" s="197">
        <v>0.30634948499999998</v>
      </c>
      <c r="AI143" s="207">
        <v>1.05455932874355</v>
      </c>
      <c r="AJ143" s="197">
        <v>0.30634899999999998</v>
      </c>
      <c r="AK143" s="197">
        <v>0</v>
      </c>
      <c r="AL143" s="197">
        <v>0</v>
      </c>
      <c r="AM143" s="12"/>
      <c r="AN143" s="12"/>
      <c r="AO143" s="204">
        <v>918.63</v>
      </c>
      <c r="AP143" s="205">
        <v>1195.78</v>
      </c>
      <c r="AQ143" t="str">
        <f>_xlfn.IFNA(VLOOKUP(E143,'Order Lookup'!A:C,3,FALSE),"Other")</f>
        <v>ENPARTS</v>
      </c>
    </row>
    <row r="144" spans="1:43" ht="42" x14ac:dyDescent="0.35">
      <c r="A144" s="202" t="s">
        <v>485</v>
      </c>
      <c r="B144" s="202" t="s">
        <v>2511</v>
      </c>
      <c r="C144" s="202" t="s">
        <v>1482</v>
      </c>
      <c r="D144" s="202" t="s">
        <v>2512</v>
      </c>
      <c r="E144" s="202" t="s">
        <v>501</v>
      </c>
      <c r="F144" s="202" t="s">
        <v>281</v>
      </c>
      <c r="G144" s="202" t="s">
        <v>227</v>
      </c>
      <c r="H144" s="202" t="s">
        <v>482</v>
      </c>
      <c r="I144" s="203" t="s">
        <v>257</v>
      </c>
      <c r="J144" s="203" t="s">
        <v>1691</v>
      </c>
      <c r="K144" s="203" t="s">
        <v>560</v>
      </c>
      <c r="L144" s="202" t="s">
        <v>2362</v>
      </c>
      <c r="M144" s="8"/>
      <c r="N144" s="202" t="s">
        <v>593</v>
      </c>
      <c r="O144" s="8"/>
      <c r="P144" s="8"/>
      <c r="Q144" s="8"/>
      <c r="R144" s="202" t="s">
        <v>483</v>
      </c>
      <c r="S144" s="8"/>
      <c r="T144" s="8"/>
      <c r="U144" s="202" t="s">
        <v>2513</v>
      </c>
      <c r="V144" s="8"/>
      <c r="W144" s="202" t="s">
        <v>593</v>
      </c>
      <c r="X144" s="8"/>
      <c r="Y144" s="8"/>
      <c r="Z144" s="8"/>
      <c r="AA144" s="202" t="s">
        <v>483</v>
      </c>
      <c r="AB144" s="203" t="s">
        <v>490</v>
      </c>
      <c r="AC144" s="202" t="s">
        <v>2318</v>
      </c>
      <c r="AD144" s="202" t="s">
        <v>2511</v>
      </c>
      <c r="AE144" s="202" t="s">
        <v>484</v>
      </c>
      <c r="AF144" s="204">
        <v>2948</v>
      </c>
      <c r="AG144" s="197">
        <v>0</v>
      </c>
      <c r="AH144" s="197">
        <v>0</v>
      </c>
      <c r="AI144" s="12"/>
      <c r="AJ144" s="197">
        <v>0</v>
      </c>
      <c r="AK144" s="197">
        <v>141</v>
      </c>
      <c r="AL144" s="197">
        <v>55.75</v>
      </c>
      <c r="AM144" s="211">
        <v>0.39539007092198603</v>
      </c>
      <c r="AN144" s="12"/>
      <c r="AO144" s="204">
        <v>1870</v>
      </c>
      <c r="AP144" s="205">
        <v>405.5</v>
      </c>
      <c r="AQ144" t="str">
        <f>_xlfn.IFNA(VLOOKUP(E144,'Order Lookup'!A:C,3,FALSE),"Other")</f>
        <v>ORDER</v>
      </c>
    </row>
    <row r="145" spans="1:43" ht="42" x14ac:dyDescent="0.35">
      <c r="A145" s="202" t="s">
        <v>485</v>
      </c>
      <c r="B145" s="202" t="s">
        <v>2514</v>
      </c>
      <c r="C145" s="202" t="s">
        <v>494</v>
      </c>
      <c r="D145" s="202" t="s">
        <v>2515</v>
      </c>
      <c r="E145" s="202" t="s">
        <v>567</v>
      </c>
      <c r="F145" s="202" t="s">
        <v>281</v>
      </c>
      <c r="G145" s="202" t="s">
        <v>227</v>
      </c>
      <c r="H145" s="202" t="s">
        <v>482</v>
      </c>
      <c r="I145" s="203" t="s">
        <v>256</v>
      </c>
      <c r="J145" s="203" t="s">
        <v>541</v>
      </c>
      <c r="K145" s="203" t="s">
        <v>552</v>
      </c>
      <c r="L145" s="202" t="s">
        <v>1657</v>
      </c>
      <c r="M145" s="202" t="s">
        <v>1657</v>
      </c>
      <c r="N145" s="206" t="s">
        <v>489</v>
      </c>
      <c r="O145" s="8"/>
      <c r="P145" s="8"/>
      <c r="Q145" s="8"/>
      <c r="R145" s="202" t="s">
        <v>483</v>
      </c>
      <c r="S145" s="203" t="s">
        <v>615</v>
      </c>
      <c r="T145" s="203" t="s">
        <v>615</v>
      </c>
      <c r="U145" s="202" t="s">
        <v>2329</v>
      </c>
      <c r="V145" s="202" t="s">
        <v>2329</v>
      </c>
      <c r="W145" s="206" t="s">
        <v>489</v>
      </c>
      <c r="X145" s="203" t="s">
        <v>615</v>
      </c>
      <c r="Y145" s="202" t="s">
        <v>2329</v>
      </c>
      <c r="Z145" s="202" t="s">
        <v>2329</v>
      </c>
      <c r="AA145" s="206" t="s">
        <v>489</v>
      </c>
      <c r="AB145" s="203" t="s">
        <v>490</v>
      </c>
      <c r="AC145" s="202" t="s">
        <v>1996</v>
      </c>
      <c r="AD145" s="202" t="s">
        <v>2514</v>
      </c>
      <c r="AE145" s="202" t="s">
        <v>484</v>
      </c>
      <c r="AF145" s="204">
        <v>101065</v>
      </c>
      <c r="AG145" s="197">
        <v>38.131</v>
      </c>
      <c r="AH145" s="197">
        <v>37.947547524999997</v>
      </c>
      <c r="AI145" s="197">
        <v>0.99518888896173696</v>
      </c>
      <c r="AJ145" s="197">
        <v>37.947559445000003</v>
      </c>
      <c r="AK145" s="197">
        <v>20</v>
      </c>
      <c r="AL145" s="197">
        <v>20.5</v>
      </c>
      <c r="AM145" s="212">
        <v>1.0249999999999999</v>
      </c>
      <c r="AN145" s="197">
        <v>0.54021936428156603</v>
      </c>
      <c r="AO145" s="204">
        <v>84559.4</v>
      </c>
      <c r="AP145" s="205">
        <v>31092.33</v>
      </c>
      <c r="AQ145" t="str">
        <f>_xlfn.IFNA(VLOOKUP(E145,'Order Lookup'!A:C,3,FALSE),"Other")</f>
        <v>ORDER</v>
      </c>
    </row>
    <row r="146" spans="1:43" ht="42" x14ac:dyDescent="0.35">
      <c r="A146" s="202" t="s">
        <v>485</v>
      </c>
      <c r="B146" s="202" t="s">
        <v>2516</v>
      </c>
      <c r="C146" s="202" t="s">
        <v>531</v>
      </c>
      <c r="D146" s="202" t="s">
        <v>2517</v>
      </c>
      <c r="E146" s="202" t="s">
        <v>567</v>
      </c>
      <c r="F146" s="202" t="s">
        <v>281</v>
      </c>
      <c r="G146" s="202" t="s">
        <v>227</v>
      </c>
      <c r="H146" s="202" t="s">
        <v>488</v>
      </c>
      <c r="I146" s="203" t="s">
        <v>256</v>
      </c>
      <c r="J146" s="203" t="s">
        <v>541</v>
      </c>
      <c r="K146" s="203" t="s">
        <v>665</v>
      </c>
      <c r="L146" s="202" t="s">
        <v>1698</v>
      </c>
      <c r="M146" s="8"/>
      <c r="N146" s="202" t="s">
        <v>593</v>
      </c>
      <c r="O146" s="8"/>
      <c r="P146" s="8"/>
      <c r="Q146" s="8"/>
      <c r="R146" s="202" t="s">
        <v>483</v>
      </c>
      <c r="S146" s="203" t="s">
        <v>537</v>
      </c>
      <c r="T146" s="203" t="s">
        <v>537</v>
      </c>
      <c r="U146" s="202" t="s">
        <v>2323</v>
      </c>
      <c r="V146" s="202" t="s">
        <v>2323</v>
      </c>
      <c r="W146" s="206" t="s">
        <v>489</v>
      </c>
      <c r="X146" s="203" t="s">
        <v>537</v>
      </c>
      <c r="Y146" s="202" t="s">
        <v>2323</v>
      </c>
      <c r="Z146" s="202" t="s">
        <v>2323</v>
      </c>
      <c r="AA146" s="206" t="s">
        <v>489</v>
      </c>
      <c r="AB146" s="203" t="s">
        <v>490</v>
      </c>
      <c r="AC146" s="202" t="s">
        <v>2362</v>
      </c>
      <c r="AD146" s="202" t="s">
        <v>2516</v>
      </c>
      <c r="AE146" s="202" t="s">
        <v>484</v>
      </c>
      <c r="AF146" s="204">
        <v>95502</v>
      </c>
      <c r="AG146" s="197">
        <v>36.804499999999997</v>
      </c>
      <c r="AH146" s="197">
        <v>35.532363705000002</v>
      </c>
      <c r="AI146" s="197">
        <v>0.96543530560121704</v>
      </c>
      <c r="AJ146" s="197">
        <v>0</v>
      </c>
      <c r="AK146" s="197">
        <v>20</v>
      </c>
      <c r="AL146" s="197">
        <v>35.25</v>
      </c>
      <c r="AM146" s="209">
        <v>1.7625</v>
      </c>
      <c r="AN146" s="197">
        <v>0.99205333742094204</v>
      </c>
      <c r="AO146" s="204">
        <v>84516.52</v>
      </c>
      <c r="AP146" s="205">
        <v>0</v>
      </c>
      <c r="AQ146" t="str">
        <f>_xlfn.IFNA(VLOOKUP(E146,'Order Lookup'!A:C,3,FALSE),"Other")</f>
        <v>ORDER</v>
      </c>
    </row>
    <row r="147" spans="1:43" ht="42" x14ac:dyDescent="0.35">
      <c r="A147" s="202" t="s">
        <v>485</v>
      </c>
      <c r="B147" s="202" t="s">
        <v>2518</v>
      </c>
      <c r="C147" s="202" t="s">
        <v>2282</v>
      </c>
      <c r="D147" s="202" t="s">
        <v>2283</v>
      </c>
      <c r="E147" s="202" t="s">
        <v>567</v>
      </c>
      <c r="F147" s="202" t="s">
        <v>204</v>
      </c>
      <c r="G147" s="202" t="s">
        <v>227</v>
      </c>
      <c r="H147" s="202" t="s">
        <v>488</v>
      </c>
      <c r="I147" s="203" t="s">
        <v>256</v>
      </c>
      <c r="J147" s="203" t="s">
        <v>521</v>
      </c>
      <c r="K147" s="203" t="s">
        <v>839</v>
      </c>
      <c r="L147" s="202" t="s">
        <v>1661</v>
      </c>
      <c r="M147" s="202" t="s">
        <v>1661</v>
      </c>
      <c r="N147" s="206" t="s">
        <v>489</v>
      </c>
      <c r="O147" s="8"/>
      <c r="P147" s="8"/>
      <c r="Q147" s="8"/>
      <c r="R147" s="202" t="s">
        <v>483</v>
      </c>
      <c r="S147" s="203" t="s">
        <v>941</v>
      </c>
      <c r="T147" s="203" t="s">
        <v>941</v>
      </c>
      <c r="U147" s="202" t="s">
        <v>1665</v>
      </c>
      <c r="V147" s="202" t="s">
        <v>1657</v>
      </c>
      <c r="W147" s="206" t="s">
        <v>489</v>
      </c>
      <c r="X147" s="203" t="s">
        <v>941</v>
      </c>
      <c r="Y147" s="202" t="s">
        <v>1660</v>
      </c>
      <c r="Z147" s="202" t="s">
        <v>1660</v>
      </c>
      <c r="AA147" s="206" t="s">
        <v>489</v>
      </c>
      <c r="AB147" s="203" t="s">
        <v>490</v>
      </c>
      <c r="AC147" s="202" t="s">
        <v>2329</v>
      </c>
      <c r="AD147" s="202" t="s">
        <v>2518</v>
      </c>
      <c r="AE147" s="202" t="s">
        <v>484</v>
      </c>
      <c r="AF147" s="204">
        <v>73398</v>
      </c>
      <c r="AG147" s="197">
        <v>21.7485</v>
      </c>
      <c r="AH147" s="197">
        <v>20.711626665000001</v>
      </c>
      <c r="AI147" s="197">
        <v>0.95232437478446796</v>
      </c>
      <c r="AJ147" s="197">
        <v>18.946045935000001</v>
      </c>
      <c r="AK147" s="197">
        <v>20</v>
      </c>
      <c r="AL147" s="197">
        <v>25.73</v>
      </c>
      <c r="AM147" s="209">
        <v>1.2865</v>
      </c>
      <c r="AN147" s="197">
        <v>1.24229740213889</v>
      </c>
      <c r="AO147" s="204">
        <v>60722.65</v>
      </c>
      <c r="AP147" s="205">
        <v>17964.48</v>
      </c>
      <c r="AQ147" t="str">
        <f>_xlfn.IFNA(VLOOKUP(E147,'Order Lookup'!A:C,3,FALSE),"Other")</f>
        <v>ORDER</v>
      </c>
    </row>
    <row r="148" spans="1:43" ht="31.5" x14ac:dyDescent="0.35">
      <c r="A148" s="202" t="s">
        <v>485</v>
      </c>
      <c r="B148" s="202" t="s">
        <v>2519</v>
      </c>
      <c r="C148" s="202" t="s">
        <v>526</v>
      </c>
      <c r="D148" s="202" t="s">
        <v>2286</v>
      </c>
      <c r="E148" s="202" t="s">
        <v>567</v>
      </c>
      <c r="F148" s="202" t="s">
        <v>281</v>
      </c>
      <c r="G148" s="202" t="s">
        <v>227</v>
      </c>
      <c r="H148" s="202" t="s">
        <v>488</v>
      </c>
      <c r="I148" s="203" t="s">
        <v>256</v>
      </c>
      <c r="J148" s="203" t="s">
        <v>541</v>
      </c>
      <c r="K148" s="203" t="s">
        <v>552</v>
      </c>
      <c r="L148" s="202" t="s">
        <v>1660</v>
      </c>
      <c r="M148" s="202" t="s">
        <v>1657</v>
      </c>
      <c r="N148" s="210" t="s">
        <v>484</v>
      </c>
      <c r="O148" s="8"/>
      <c r="P148" s="8"/>
      <c r="Q148" s="8"/>
      <c r="R148" s="202" t="s">
        <v>483</v>
      </c>
      <c r="S148" s="203" t="s">
        <v>537</v>
      </c>
      <c r="T148" s="203" t="s">
        <v>537</v>
      </c>
      <c r="U148" s="202" t="s">
        <v>1665</v>
      </c>
      <c r="V148" s="202" t="s">
        <v>1665</v>
      </c>
      <c r="W148" s="206" t="s">
        <v>489</v>
      </c>
      <c r="X148" s="203" t="s">
        <v>537</v>
      </c>
      <c r="Y148" s="202" t="s">
        <v>1665</v>
      </c>
      <c r="Z148" s="202" t="s">
        <v>1665</v>
      </c>
      <c r="AA148" s="206" t="s">
        <v>489</v>
      </c>
      <c r="AB148" s="203" t="s">
        <v>490</v>
      </c>
      <c r="AC148" s="202" t="s">
        <v>1698</v>
      </c>
      <c r="AD148" s="202" t="s">
        <v>2519</v>
      </c>
      <c r="AE148" s="202" t="s">
        <v>484</v>
      </c>
      <c r="AF148" s="204">
        <v>82796</v>
      </c>
      <c r="AG148" s="197">
        <v>27.836500000000001</v>
      </c>
      <c r="AH148" s="197">
        <v>26.340787039999999</v>
      </c>
      <c r="AI148" s="208">
        <v>0.94626792305067098</v>
      </c>
      <c r="AJ148" s="197">
        <v>19.572524505000001</v>
      </c>
      <c r="AK148" s="197">
        <v>20</v>
      </c>
      <c r="AL148" s="197">
        <v>18</v>
      </c>
      <c r="AM148" s="211">
        <v>0.9</v>
      </c>
      <c r="AN148" s="197">
        <v>0.68335087986042198</v>
      </c>
      <c r="AO148" s="204">
        <v>66598.33</v>
      </c>
      <c r="AP148" s="205">
        <v>17416.12</v>
      </c>
      <c r="AQ148" t="str">
        <f>_xlfn.IFNA(VLOOKUP(E148,'Order Lookup'!A:C,3,FALSE),"Other")</f>
        <v>ORDER</v>
      </c>
    </row>
    <row r="149" spans="1:43" ht="31.5" x14ac:dyDescent="0.35">
      <c r="A149" s="202" t="s">
        <v>485</v>
      </c>
      <c r="B149" s="202" t="s">
        <v>2520</v>
      </c>
      <c r="C149" s="202" t="s">
        <v>532</v>
      </c>
      <c r="D149" s="202" t="s">
        <v>1712</v>
      </c>
      <c r="E149" s="202" t="s">
        <v>507</v>
      </c>
      <c r="F149" s="202" t="s">
        <v>227</v>
      </c>
      <c r="G149" s="8"/>
      <c r="H149" s="202" t="s">
        <v>482</v>
      </c>
      <c r="I149" s="203" t="s">
        <v>260</v>
      </c>
      <c r="J149" s="8"/>
      <c r="K149" s="8"/>
      <c r="L149" s="8"/>
      <c r="M149" s="8"/>
      <c r="N149" s="202" t="s">
        <v>483</v>
      </c>
      <c r="O149" s="8"/>
      <c r="P149" s="8"/>
      <c r="Q149" s="8"/>
      <c r="R149" s="202" t="s">
        <v>483</v>
      </c>
      <c r="S149" s="8"/>
      <c r="T149" s="8"/>
      <c r="U149" s="8"/>
      <c r="V149" s="8"/>
      <c r="W149" s="202" t="s">
        <v>483</v>
      </c>
      <c r="X149" s="8"/>
      <c r="Y149" s="8"/>
      <c r="Z149" s="8"/>
      <c r="AA149" s="202" t="s">
        <v>483</v>
      </c>
      <c r="AB149" s="8"/>
      <c r="AC149" s="202" t="s">
        <v>1725</v>
      </c>
      <c r="AD149" s="202" t="s">
        <v>2520</v>
      </c>
      <c r="AE149" s="202" t="s">
        <v>484</v>
      </c>
      <c r="AF149" s="204">
        <v>45.06</v>
      </c>
      <c r="AG149" s="197">
        <v>0</v>
      </c>
      <c r="AH149" s="197">
        <v>2.9380000000000001E-3</v>
      </c>
      <c r="AI149" s="12"/>
      <c r="AJ149" s="197">
        <v>2.9380000000000001E-3</v>
      </c>
      <c r="AK149" s="197">
        <v>0</v>
      </c>
      <c r="AL149" s="197">
        <v>0</v>
      </c>
      <c r="AM149" s="12"/>
      <c r="AN149" s="12"/>
      <c r="AO149" s="204">
        <v>26.94</v>
      </c>
      <c r="AP149" s="205">
        <v>22.84</v>
      </c>
      <c r="AQ149" t="str">
        <f>_xlfn.IFNA(VLOOKUP(E149,'Order Lookup'!A:C,3,FALSE),"Other")</f>
        <v>Other</v>
      </c>
    </row>
    <row r="150" spans="1:43" ht="42" x14ac:dyDescent="0.35">
      <c r="A150" s="202" t="s">
        <v>485</v>
      </c>
      <c r="B150" s="202" t="s">
        <v>2521</v>
      </c>
      <c r="C150" s="202" t="s">
        <v>562</v>
      </c>
      <c r="D150" s="202" t="s">
        <v>2522</v>
      </c>
      <c r="E150" s="202" t="s">
        <v>567</v>
      </c>
      <c r="F150" s="202" t="s">
        <v>204</v>
      </c>
      <c r="G150" s="202" t="s">
        <v>227</v>
      </c>
      <c r="H150" s="202" t="s">
        <v>488</v>
      </c>
      <c r="I150" s="203" t="s">
        <v>256</v>
      </c>
      <c r="J150" s="203" t="s">
        <v>541</v>
      </c>
      <c r="K150" s="203" t="s">
        <v>839</v>
      </c>
      <c r="L150" s="202" t="s">
        <v>1660</v>
      </c>
      <c r="M150" s="8"/>
      <c r="N150" s="202" t="s">
        <v>593</v>
      </c>
      <c r="O150" s="8"/>
      <c r="P150" s="8"/>
      <c r="Q150" s="8"/>
      <c r="R150" s="202" t="s">
        <v>483</v>
      </c>
      <c r="S150" s="203" t="s">
        <v>1763</v>
      </c>
      <c r="T150" s="203" t="s">
        <v>1763</v>
      </c>
      <c r="U150" s="202" t="s">
        <v>2329</v>
      </c>
      <c r="V150" s="202" t="s">
        <v>1728</v>
      </c>
      <c r="W150" s="206" t="s">
        <v>489</v>
      </c>
      <c r="X150" s="203" t="s">
        <v>1763</v>
      </c>
      <c r="Y150" s="202" t="s">
        <v>1665</v>
      </c>
      <c r="Z150" s="202" t="s">
        <v>1665</v>
      </c>
      <c r="AA150" s="206" t="s">
        <v>489</v>
      </c>
      <c r="AB150" s="203" t="s">
        <v>490</v>
      </c>
      <c r="AC150" s="202" t="s">
        <v>1728</v>
      </c>
      <c r="AD150" s="202" t="s">
        <v>2521</v>
      </c>
      <c r="AE150" s="202" t="s">
        <v>484</v>
      </c>
      <c r="AF150" s="204">
        <v>19412</v>
      </c>
      <c r="AG150" s="197">
        <v>4.5960000000000001</v>
      </c>
      <c r="AH150" s="197">
        <v>4.6428304000000002</v>
      </c>
      <c r="AI150" s="197">
        <v>1.0101893820713701</v>
      </c>
      <c r="AJ150" s="197">
        <v>4.3494099899999998</v>
      </c>
      <c r="AK150" s="197">
        <v>20</v>
      </c>
      <c r="AL150" s="197">
        <v>33.369999999999997</v>
      </c>
      <c r="AM150" s="209">
        <v>1.6685000000000001</v>
      </c>
      <c r="AN150" s="197">
        <v>7.1874260149584597</v>
      </c>
      <c r="AO150" s="204">
        <v>14580.33</v>
      </c>
      <c r="AP150" s="205">
        <v>4791.18</v>
      </c>
      <c r="AQ150" t="str">
        <f>_xlfn.IFNA(VLOOKUP(E150,'Order Lookup'!A:C,3,FALSE),"Other")</f>
        <v>ORDER</v>
      </c>
    </row>
    <row r="151" spans="1:43" ht="42" x14ac:dyDescent="0.35">
      <c r="A151" s="202" t="s">
        <v>485</v>
      </c>
      <c r="B151" s="202" t="s">
        <v>2523</v>
      </c>
      <c r="C151" s="202" t="s">
        <v>630</v>
      </c>
      <c r="D151" s="202" t="s">
        <v>2524</v>
      </c>
      <c r="E151" s="202" t="s">
        <v>594</v>
      </c>
      <c r="F151" s="202" t="s">
        <v>281</v>
      </c>
      <c r="G151" s="202" t="s">
        <v>227</v>
      </c>
      <c r="H151" s="202" t="s">
        <v>488</v>
      </c>
      <c r="I151" s="203" t="s">
        <v>259</v>
      </c>
      <c r="J151" s="203" t="s">
        <v>1691</v>
      </c>
      <c r="K151" s="203" t="s">
        <v>560</v>
      </c>
      <c r="L151" s="202" t="s">
        <v>2343</v>
      </c>
      <c r="M151" s="202" t="s">
        <v>2343</v>
      </c>
      <c r="N151" s="206" t="s">
        <v>489</v>
      </c>
      <c r="O151" s="8"/>
      <c r="P151" s="8"/>
      <c r="Q151" s="8"/>
      <c r="R151" s="202" t="s">
        <v>483</v>
      </c>
      <c r="S151" s="203" t="s">
        <v>595</v>
      </c>
      <c r="T151" s="203" t="s">
        <v>537</v>
      </c>
      <c r="U151" s="202" t="s">
        <v>2318</v>
      </c>
      <c r="V151" s="202" t="s">
        <v>2318</v>
      </c>
      <c r="W151" s="206" t="s">
        <v>489</v>
      </c>
      <c r="X151" s="203" t="s">
        <v>537</v>
      </c>
      <c r="Y151" s="202" t="s">
        <v>2318</v>
      </c>
      <c r="Z151" s="8"/>
      <c r="AA151" s="202" t="s">
        <v>593</v>
      </c>
      <c r="AB151" s="203" t="s">
        <v>490</v>
      </c>
      <c r="AC151" s="202" t="s">
        <v>2318</v>
      </c>
      <c r="AD151" s="202" t="s">
        <v>2523</v>
      </c>
      <c r="AE151" s="202" t="s">
        <v>484</v>
      </c>
      <c r="AF151" s="204">
        <v>48834</v>
      </c>
      <c r="AG151" s="197">
        <v>11.118499999999999</v>
      </c>
      <c r="AH151" s="197">
        <v>10.763829655</v>
      </c>
      <c r="AI151" s="197">
        <v>0.96810088186356102</v>
      </c>
      <c r="AJ151" s="197">
        <v>0</v>
      </c>
      <c r="AK151" s="197">
        <v>40</v>
      </c>
      <c r="AL151" s="197">
        <v>69.5</v>
      </c>
      <c r="AM151" s="209">
        <v>1.7375</v>
      </c>
      <c r="AN151" s="197">
        <v>6.4568097254972798</v>
      </c>
      <c r="AO151" s="204">
        <v>36274.6</v>
      </c>
      <c r="AP151" s="205">
        <v>0</v>
      </c>
      <c r="AQ151" t="str">
        <f>_xlfn.IFNA(VLOOKUP(E151,'Order Lookup'!A:C,3,FALSE),"Other")</f>
        <v>ORDER</v>
      </c>
    </row>
    <row r="152" spans="1:43" ht="31.5" x14ac:dyDescent="0.35">
      <c r="A152" s="202" t="s">
        <v>485</v>
      </c>
      <c r="B152" s="202" t="s">
        <v>2525</v>
      </c>
      <c r="C152" s="202" t="s">
        <v>559</v>
      </c>
      <c r="D152" s="202" t="s">
        <v>2526</v>
      </c>
      <c r="E152" s="202" t="s">
        <v>567</v>
      </c>
      <c r="F152" s="202" t="s">
        <v>281</v>
      </c>
      <c r="G152" s="202" t="s">
        <v>227</v>
      </c>
      <c r="H152" s="202" t="s">
        <v>488</v>
      </c>
      <c r="I152" s="203" t="s">
        <v>256</v>
      </c>
      <c r="J152" s="203" t="s">
        <v>541</v>
      </c>
      <c r="K152" s="203" t="s">
        <v>691</v>
      </c>
      <c r="L152" s="202" t="s">
        <v>1657</v>
      </c>
      <c r="M152" s="8"/>
      <c r="N152" s="202" t="s">
        <v>593</v>
      </c>
      <c r="O152" s="8"/>
      <c r="P152" s="8"/>
      <c r="Q152" s="8"/>
      <c r="R152" s="202" t="s">
        <v>483</v>
      </c>
      <c r="S152" s="203" t="s">
        <v>537</v>
      </c>
      <c r="T152" s="203" t="s">
        <v>537</v>
      </c>
      <c r="U152" s="202" t="s">
        <v>1725</v>
      </c>
      <c r="V152" s="202" t="s">
        <v>2329</v>
      </c>
      <c r="W152" s="206" t="s">
        <v>489</v>
      </c>
      <c r="X152" s="203" t="s">
        <v>537</v>
      </c>
      <c r="Y152" s="202" t="s">
        <v>2329</v>
      </c>
      <c r="Z152" s="202" t="s">
        <v>2329</v>
      </c>
      <c r="AA152" s="206" t="s">
        <v>489</v>
      </c>
      <c r="AB152" s="203" t="s">
        <v>490</v>
      </c>
      <c r="AC152" s="202" t="s">
        <v>1996</v>
      </c>
      <c r="AD152" s="202" t="s">
        <v>2525</v>
      </c>
      <c r="AE152" s="202" t="s">
        <v>484</v>
      </c>
      <c r="AF152" s="204">
        <v>34768</v>
      </c>
      <c r="AG152" s="197">
        <v>10.945499999999999</v>
      </c>
      <c r="AH152" s="197">
        <v>11.082642525000001</v>
      </c>
      <c r="AI152" s="197">
        <v>1.01252958064958</v>
      </c>
      <c r="AJ152" s="197">
        <v>9.8906948250000006</v>
      </c>
      <c r="AK152" s="197">
        <v>20</v>
      </c>
      <c r="AL152" s="197">
        <v>15.75</v>
      </c>
      <c r="AM152" s="211">
        <v>0.78749999999999998</v>
      </c>
      <c r="AN152" s="197">
        <v>1.42114120928032</v>
      </c>
      <c r="AO152" s="204">
        <v>31073.31</v>
      </c>
      <c r="AP152" s="205">
        <v>5715.24</v>
      </c>
      <c r="AQ152" t="str">
        <f>_xlfn.IFNA(VLOOKUP(E152,'Order Lookup'!A:C,3,FALSE),"Other")</f>
        <v>ORDER</v>
      </c>
    </row>
    <row r="153" spans="1:43" ht="21" x14ac:dyDescent="0.35">
      <c r="A153" s="202" t="s">
        <v>485</v>
      </c>
      <c r="B153" s="202" t="s">
        <v>2527</v>
      </c>
      <c r="C153" s="202" t="s">
        <v>2528</v>
      </c>
      <c r="D153" s="202" t="s">
        <v>2529</v>
      </c>
      <c r="E153" s="202" t="s">
        <v>567</v>
      </c>
      <c r="F153" s="202" t="s">
        <v>281</v>
      </c>
      <c r="G153" s="202" t="s">
        <v>227</v>
      </c>
      <c r="H153" s="202" t="s">
        <v>488</v>
      </c>
      <c r="I153" s="203" t="s">
        <v>256</v>
      </c>
      <c r="J153" s="203" t="s">
        <v>541</v>
      </c>
      <c r="K153" s="203" t="s">
        <v>552</v>
      </c>
      <c r="L153" s="202" t="s">
        <v>1698</v>
      </c>
      <c r="M153" s="202" t="s">
        <v>1728</v>
      </c>
      <c r="N153" s="210" t="s">
        <v>484</v>
      </c>
      <c r="O153" s="8"/>
      <c r="P153" s="8"/>
      <c r="Q153" s="8"/>
      <c r="R153" s="202" t="s">
        <v>483</v>
      </c>
      <c r="S153" s="203" t="s">
        <v>1492</v>
      </c>
      <c r="T153" s="203" t="s">
        <v>1492</v>
      </c>
      <c r="U153" s="202" t="s">
        <v>1725</v>
      </c>
      <c r="V153" s="202" t="s">
        <v>1996</v>
      </c>
      <c r="W153" s="206" t="s">
        <v>489</v>
      </c>
      <c r="X153" s="203" t="s">
        <v>1492</v>
      </c>
      <c r="Y153" s="202" t="s">
        <v>1996</v>
      </c>
      <c r="Z153" s="202" t="s">
        <v>1996</v>
      </c>
      <c r="AA153" s="206" t="s">
        <v>489</v>
      </c>
      <c r="AB153" s="203" t="s">
        <v>490</v>
      </c>
      <c r="AC153" s="202" t="s">
        <v>2324</v>
      </c>
      <c r="AD153" s="202" t="s">
        <v>2527</v>
      </c>
      <c r="AE153" s="202" t="s">
        <v>484</v>
      </c>
      <c r="AF153" s="204">
        <v>43269</v>
      </c>
      <c r="AG153" s="197">
        <v>11.208500000000001</v>
      </c>
      <c r="AH153" s="197">
        <v>11.164522605</v>
      </c>
      <c r="AI153" s="197">
        <v>0.996076424588482</v>
      </c>
      <c r="AJ153" s="197">
        <v>5.7068487750000001</v>
      </c>
      <c r="AK153" s="197">
        <v>20</v>
      </c>
      <c r="AL153" s="197">
        <v>16.5</v>
      </c>
      <c r="AM153" s="211">
        <v>0.82499999999999996</v>
      </c>
      <c r="AN153" s="197">
        <v>1.4778957044352701</v>
      </c>
      <c r="AO153" s="204">
        <v>33914.47</v>
      </c>
      <c r="AP153" s="205">
        <v>2948.2574920000002</v>
      </c>
      <c r="AQ153" t="str">
        <f>_xlfn.IFNA(VLOOKUP(E153,'Order Lookup'!A:C,3,FALSE),"Other")</f>
        <v>ORDER</v>
      </c>
    </row>
    <row r="154" spans="1:43" ht="52.5" x14ac:dyDescent="0.35">
      <c r="A154" s="202" t="s">
        <v>485</v>
      </c>
      <c r="B154" s="202" t="s">
        <v>2530</v>
      </c>
      <c r="C154" s="202" t="s">
        <v>1717</v>
      </c>
      <c r="D154" s="202" t="s">
        <v>2531</v>
      </c>
      <c r="E154" s="202" t="s">
        <v>567</v>
      </c>
      <c r="F154" s="202" t="s">
        <v>281</v>
      </c>
      <c r="G154" s="202" t="s">
        <v>227</v>
      </c>
      <c r="H154" s="202" t="s">
        <v>482</v>
      </c>
      <c r="I154" s="203" t="s">
        <v>256</v>
      </c>
      <c r="J154" s="203" t="s">
        <v>541</v>
      </c>
      <c r="K154" s="203" t="s">
        <v>542</v>
      </c>
      <c r="L154" s="202" t="s">
        <v>1698</v>
      </c>
      <c r="M154" s="202" t="s">
        <v>1698</v>
      </c>
      <c r="N154" s="206" t="s">
        <v>489</v>
      </c>
      <c r="O154" s="203" t="s">
        <v>542</v>
      </c>
      <c r="P154" s="202" t="s">
        <v>1698</v>
      </c>
      <c r="Q154" s="202" t="s">
        <v>1698</v>
      </c>
      <c r="R154" s="206" t="s">
        <v>489</v>
      </c>
      <c r="S154" s="203" t="s">
        <v>608</v>
      </c>
      <c r="T154" s="203" t="s">
        <v>603</v>
      </c>
      <c r="U154" s="202" t="s">
        <v>2343</v>
      </c>
      <c r="V154" s="202" t="s">
        <v>2343</v>
      </c>
      <c r="W154" s="206" t="s">
        <v>489</v>
      </c>
      <c r="X154" s="203" t="s">
        <v>603</v>
      </c>
      <c r="Y154" s="202" t="s">
        <v>2343</v>
      </c>
      <c r="Z154" s="202" t="s">
        <v>2343</v>
      </c>
      <c r="AA154" s="206" t="s">
        <v>489</v>
      </c>
      <c r="AB154" s="203" t="s">
        <v>490</v>
      </c>
      <c r="AC154" s="202" t="s">
        <v>2327</v>
      </c>
      <c r="AD154" s="202" t="s">
        <v>2530</v>
      </c>
      <c r="AE154" s="202" t="s">
        <v>484</v>
      </c>
      <c r="AF154" s="204">
        <v>31857</v>
      </c>
      <c r="AG154" s="197">
        <v>10.613</v>
      </c>
      <c r="AH154" s="197">
        <v>10.756752515000001</v>
      </c>
      <c r="AI154" s="197">
        <v>1.0135449462922801</v>
      </c>
      <c r="AJ154" s="197">
        <v>10.756755699999999</v>
      </c>
      <c r="AK154" s="197">
        <v>20</v>
      </c>
      <c r="AL154" s="197">
        <v>15.5</v>
      </c>
      <c r="AM154" s="211">
        <v>0.77500000000000002</v>
      </c>
      <c r="AN154" s="197">
        <v>1.44095534208728</v>
      </c>
      <c r="AO154" s="204">
        <v>27989.200000000001</v>
      </c>
      <c r="AP154" s="205">
        <v>8643.17</v>
      </c>
      <c r="AQ154" t="str">
        <f>_xlfn.IFNA(VLOOKUP(E154,'Order Lookup'!A:C,3,FALSE),"Other")</f>
        <v>ORDER</v>
      </c>
    </row>
    <row r="155" spans="1:43" ht="52.5" x14ac:dyDescent="0.35">
      <c r="A155" s="202" t="s">
        <v>485</v>
      </c>
      <c r="B155" s="202" t="s">
        <v>2532</v>
      </c>
      <c r="C155" s="202" t="s">
        <v>1717</v>
      </c>
      <c r="D155" s="202" t="s">
        <v>2533</v>
      </c>
      <c r="E155" s="202" t="s">
        <v>507</v>
      </c>
      <c r="F155" s="202" t="s">
        <v>227</v>
      </c>
      <c r="G155" s="202" t="s">
        <v>227</v>
      </c>
      <c r="H155" s="202" t="s">
        <v>482</v>
      </c>
      <c r="I155" s="203" t="s">
        <v>260</v>
      </c>
      <c r="J155" s="203" t="s">
        <v>541</v>
      </c>
      <c r="K155" s="203" t="s">
        <v>542</v>
      </c>
      <c r="L155" s="8"/>
      <c r="M155" s="8"/>
      <c r="N155" s="202" t="s">
        <v>483</v>
      </c>
      <c r="O155" s="8"/>
      <c r="P155" s="8"/>
      <c r="Q155" s="8"/>
      <c r="R155" s="202" t="s">
        <v>483</v>
      </c>
      <c r="S155" s="8"/>
      <c r="T155" s="8"/>
      <c r="U155" s="8"/>
      <c r="V155" s="8"/>
      <c r="W155" s="202" t="s">
        <v>483</v>
      </c>
      <c r="X155" s="8"/>
      <c r="Y155" s="8"/>
      <c r="Z155" s="8"/>
      <c r="AA155" s="202" t="s">
        <v>483</v>
      </c>
      <c r="AB155" s="8"/>
      <c r="AC155" s="202" t="s">
        <v>2323</v>
      </c>
      <c r="AD155" s="202" t="s">
        <v>2532</v>
      </c>
      <c r="AE155" s="202" t="s">
        <v>484</v>
      </c>
      <c r="AF155" s="204">
        <v>2448.83</v>
      </c>
      <c r="AG155" s="197">
        <v>0</v>
      </c>
      <c r="AH155" s="197">
        <v>0.82280171000000002</v>
      </c>
      <c r="AI155" s="12"/>
      <c r="AJ155" s="197">
        <v>0.81702147999999997</v>
      </c>
      <c r="AK155" s="197">
        <v>0</v>
      </c>
      <c r="AL155" s="197">
        <v>0</v>
      </c>
      <c r="AM155" s="12"/>
      <c r="AN155" s="12"/>
      <c r="AO155" s="204">
        <v>1576.12</v>
      </c>
      <c r="AP155" s="205">
        <v>1075.03</v>
      </c>
      <c r="AQ155" t="str">
        <f>_xlfn.IFNA(VLOOKUP(E155,'Order Lookup'!A:C,3,FALSE),"Other")</f>
        <v>Other</v>
      </c>
    </row>
    <row r="156" spans="1:43" ht="52.5" x14ac:dyDescent="0.35">
      <c r="A156" s="202" t="s">
        <v>485</v>
      </c>
      <c r="B156" s="202" t="s">
        <v>2534</v>
      </c>
      <c r="C156" s="202" t="s">
        <v>1717</v>
      </c>
      <c r="D156" s="202" t="s">
        <v>2531</v>
      </c>
      <c r="E156" s="202" t="s">
        <v>594</v>
      </c>
      <c r="F156" s="202" t="s">
        <v>281</v>
      </c>
      <c r="G156" s="202" t="s">
        <v>227</v>
      </c>
      <c r="H156" s="202" t="s">
        <v>482</v>
      </c>
      <c r="I156" s="203" t="s">
        <v>256</v>
      </c>
      <c r="J156" s="203" t="s">
        <v>541</v>
      </c>
      <c r="K156" s="203" t="s">
        <v>542</v>
      </c>
      <c r="L156" s="8"/>
      <c r="M156" s="8"/>
      <c r="N156" s="202" t="s">
        <v>483</v>
      </c>
      <c r="O156" s="8"/>
      <c r="P156" s="8"/>
      <c r="Q156" s="8"/>
      <c r="R156" s="202" t="s">
        <v>483</v>
      </c>
      <c r="S156" s="203" t="s">
        <v>498</v>
      </c>
      <c r="T156" s="203" t="s">
        <v>498</v>
      </c>
      <c r="U156" s="202" t="s">
        <v>1698</v>
      </c>
      <c r="V156" s="202" t="s">
        <v>1698</v>
      </c>
      <c r="W156" s="206" t="s">
        <v>489</v>
      </c>
      <c r="X156" s="8"/>
      <c r="Y156" s="8"/>
      <c r="Z156" s="8"/>
      <c r="AA156" s="202" t="s">
        <v>483</v>
      </c>
      <c r="AB156" s="203" t="s">
        <v>490</v>
      </c>
      <c r="AC156" s="202" t="s">
        <v>1728</v>
      </c>
      <c r="AD156" s="202" t="s">
        <v>2534</v>
      </c>
      <c r="AE156" s="202" t="s">
        <v>484</v>
      </c>
      <c r="AF156" s="204">
        <v>1417</v>
      </c>
      <c r="AG156" s="197">
        <v>0.35649999999999998</v>
      </c>
      <c r="AH156" s="197">
        <v>0.35701547</v>
      </c>
      <c r="AI156" s="197">
        <v>1.00144591865358</v>
      </c>
      <c r="AJ156" s="197">
        <v>0.35701547</v>
      </c>
      <c r="AK156" s="197">
        <v>0</v>
      </c>
      <c r="AL156" s="197">
        <v>0</v>
      </c>
      <c r="AM156" s="12"/>
      <c r="AN156" s="12"/>
      <c r="AO156" s="204">
        <v>994</v>
      </c>
      <c r="AP156" s="205">
        <v>787.4</v>
      </c>
      <c r="AQ156" t="str">
        <f>_xlfn.IFNA(VLOOKUP(E156,'Order Lookup'!A:C,3,FALSE),"Other")</f>
        <v>ORDER</v>
      </c>
    </row>
    <row r="157" spans="1:43" ht="52.5" x14ac:dyDescent="0.35">
      <c r="A157" s="202" t="s">
        <v>485</v>
      </c>
      <c r="B157" s="202" t="s">
        <v>2535</v>
      </c>
      <c r="C157" s="202" t="s">
        <v>1717</v>
      </c>
      <c r="D157" s="202" t="s">
        <v>2536</v>
      </c>
      <c r="E157" s="202" t="s">
        <v>507</v>
      </c>
      <c r="F157" s="202" t="s">
        <v>227</v>
      </c>
      <c r="G157" s="8"/>
      <c r="H157" s="202" t="s">
        <v>482</v>
      </c>
      <c r="I157" s="203" t="s">
        <v>260</v>
      </c>
      <c r="J157" s="8"/>
      <c r="K157" s="8"/>
      <c r="L157" s="8"/>
      <c r="M157" s="8"/>
      <c r="N157" s="202" t="s">
        <v>483</v>
      </c>
      <c r="O157" s="8"/>
      <c r="P157" s="8"/>
      <c r="Q157" s="8"/>
      <c r="R157" s="202" t="s">
        <v>483</v>
      </c>
      <c r="S157" s="8"/>
      <c r="T157" s="8"/>
      <c r="U157" s="8"/>
      <c r="V157" s="8"/>
      <c r="W157" s="202" t="s">
        <v>483</v>
      </c>
      <c r="X157" s="8"/>
      <c r="Y157" s="8"/>
      <c r="Z157" s="8"/>
      <c r="AA157" s="202" t="s">
        <v>483</v>
      </c>
      <c r="AB157" s="8"/>
      <c r="AC157" s="202" t="s">
        <v>2324</v>
      </c>
      <c r="AD157" s="202" t="s">
        <v>2535</v>
      </c>
      <c r="AE157" s="202" t="s">
        <v>484</v>
      </c>
      <c r="AF157" s="204">
        <v>97.6</v>
      </c>
      <c r="AG157" s="197">
        <v>0</v>
      </c>
      <c r="AH157" s="197">
        <v>1.4E-2</v>
      </c>
      <c r="AI157" s="12"/>
      <c r="AJ157" s="197">
        <v>1.4E-2</v>
      </c>
      <c r="AK157" s="197">
        <v>0</v>
      </c>
      <c r="AL157" s="197">
        <v>0</v>
      </c>
      <c r="AM157" s="12"/>
      <c r="AN157" s="12"/>
      <c r="AO157" s="204">
        <v>58.61</v>
      </c>
      <c r="AP157" s="205">
        <v>40.85</v>
      </c>
      <c r="AQ157" t="str">
        <f>_xlfn.IFNA(VLOOKUP(E157,'Order Lookup'!A:C,3,FALSE),"Other")</f>
        <v>Other</v>
      </c>
    </row>
    <row r="158" spans="1:43" ht="52.5" x14ac:dyDescent="0.35">
      <c r="A158" s="202" t="s">
        <v>485</v>
      </c>
      <c r="B158" s="202" t="s">
        <v>2537</v>
      </c>
      <c r="C158" s="202" t="s">
        <v>1717</v>
      </c>
      <c r="D158" s="202" t="s">
        <v>2538</v>
      </c>
      <c r="E158" s="202" t="s">
        <v>567</v>
      </c>
      <c r="F158" s="202" t="s">
        <v>281</v>
      </c>
      <c r="G158" s="202" t="s">
        <v>227</v>
      </c>
      <c r="H158" s="202" t="s">
        <v>482</v>
      </c>
      <c r="I158" s="203" t="s">
        <v>256</v>
      </c>
      <c r="J158" s="203" t="s">
        <v>541</v>
      </c>
      <c r="K158" s="203" t="s">
        <v>552</v>
      </c>
      <c r="L158" s="202" t="s">
        <v>1728</v>
      </c>
      <c r="M158" s="202" t="s">
        <v>2329</v>
      </c>
      <c r="N158" s="210" t="s">
        <v>484</v>
      </c>
      <c r="O158" s="8"/>
      <c r="P158" s="8"/>
      <c r="Q158" s="8"/>
      <c r="R158" s="202" t="s">
        <v>483</v>
      </c>
      <c r="S158" s="203" t="s">
        <v>616</v>
      </c>
      <c r="T158" s="203" t="s">
        <v>616</v>
      </c>
      <c r="U158" s="202" t="s">
        <v>2343</v>
      </c>
      <c r="V158" s="202" t="s">
        <v>2343</v>
      </c>
      <c r="W158" s="206" t="s">
        <v>489</v>
      </c>
      <c r="X158" s="203" t="s">
        <v>616</v>
      </c>
      <c r="Y158" s="202" t="s">
        <v>2343</v>
      </c>
      <c r="Z158" s="202" t="s">
        <v>2343</v>
      </c>
      <c r="AA158" s="206" t="s">
        <v>489</v>
      </c>
      <c r="AB158" s="203" t="s">
        <v>490</v>
      </c>
      <c r="AC158" s="202" t="s">
        <v>2327</v>
      </c>
      <c r="AD158" s="202" t="s">
        <v>2537</v>
      </c>
      <c r="AE158" s="202" t="s">
        <v>484</v>
      </c>
      <c r="AF158" s="204">
        <v>50084</v>
      </c>
      <c r="AG158" s="197">
        <v>19.158000000000001</v>
      </c>
      <c r="AH158" s="197">
        <v>18.765123984999999</v>
      </c>
      <c r="AI158" s="197">
        <v>0.97949284815742799</v>
      </c>
      <c r="AJ158" s="197">
        <v>18.765126389999999</v>
      </c>
      <c r="AK158" s="197">
        <v>20</v>
      </c>
      <c r="AL158" s="197">
        <v>21.5</v>
      </c>
      <c r="AM158" s="209">
        <v>1.075</v>
      </c>
      <c r="AN158" s="197">
        <v>1.1457424964090901</v>
      </c>
      <c r="AO158" s="204">
        <v>43991.29</v>
      </c>
      <c r="AP158" s="205">
        <v>13735.72</v>
      </c>
      <c r="AQ158" t="str">
        <f>_xlfn.IFNA(VLOOKUP(E158,'Order Lookup'!A:C,3,FALSE),"Other")</f>
        <v>ORDER</v>
      </c>
    </row>
    <row r="159" spans="1:43" ht="52.5" x14ac:dyDescent="0.35">
      <c r="A159" s="202" t="s">
        <v>485</v>
      </c>
      <c r="B159" s="202" t="s">
        <v>2539</v>
      </c>
      <c r="C159" s="202" t="s">
        <v>1717</v>
      </c>
      <c r="D159" s="202" t="s">
        <v>2540</v>
      </c>
      <c r="E159" s="202" t="s">
        <v>507</v>
      </c>
      <c r="F159" s="202" t="s">
        <v>227</v>
      </c>
      <c r="G159" s="8"/>
      <c r="H159" s="202" t="s">
        <v>488</v>
      </c>
      <c r="I159" s="203" t="s">
        <v>260</v>
      </c>
      <c r="J159" s="8"/>
      <c r="K159" s="8"/>
      <c r="L159" s="8"/>
      <c r="M159" s="8"/>
      <c r="N159" s="202" t="s">
        <v>483</v>
      </c>
      <c r="O159" s="8"/>
      <c r="P159" s="8"/>
      <c r="Q159" s="8"/>
      <c r="R159" s="202" t="s">
        <v>483</v>
      </c>
      <c r="S159" s="8"/>
      <c r="T159" s="8"/>
      <c r="U159" s="8"/>
      <c r="V159" s="8"/>
      <c r="W159" s="202" t="s">
        <v>483</v>
      </c>
      <c r="X159" s="8"/>
      <c r="Y159" s="8"/>
      <c r="Z159" s="8"/>
      <c r="AA159" s="202" t="s">
        <v>483</v>
      </c>
      <c r="AB159" s="8"/>
      <c r="AC159" s="202" t="s">
        <v>2323</v>
      </c>
      <c r="AD159" s="202" t="s">
        <v>2539</v>
      </c>
      <c r="AE159" s="202" t="s">
        <v>484</v>
      </c>
      <c r="AF159" s="204">
        <v>2108.41</v>
      </c>
      <c r="AG159" s="197">
        <v>0</v>
      </c>
      <c r="AH159" s="197">
        <v>7.1984500000000007E-2</v>
      </c>
      <c r="AI159" s="12"/>
      <c r="AJ159" s="197">
        <v>0</v>
      </c>
      <c r="AK159" s="197">
        <v>0</v>
      </c>
      <c r="AL159" s="197">
        <v>0</v>
      </c>
      <c r="AM159" s="12"/>
      <c r="AN159" s="12"/>
      <c r="AO159" s="204">
        <v>1663.69</v>
      </c>
      <c r="AP159" s="205">
        <v>0</v>
      </c>
      <c r="AQ159" t="str">
        <f>_xlfn.IFNA(VLOOKUP(E159,'Order Lookup'!A:C,3,FALSE),"Other")</f>
        <v>Other</v>
      </c>
    </row>
    <row r="160" spans="1:43" ht="31.5" x14ac:dyDescent="0.35">
      <c r="A160" s="202" t="s">
        <v>485</v>
      </c>
      <c r="B160" s="202" t="s">
        <v>2541</v>
      </c>
      <c r="C160" s="202" t="s">
        <v>613</v>
      </c>
      <c r="D160" s="202" t="s">
        <v>2542</v>
      </c>
      <c r="E160" s="202" t="s">
        <v>1179</v>
      </c>
      <c r="F160" s="202" t="s">
        <v>70</v>
      </c>
      <c r="G160" s="202" t="s">
        <v>227</v>
      </c>
      <c r="H160" s="202" t="s">
        <v>482</v>
      </c>
      <c r="I160" s="203" t="s">
        <v>259</v>
      </c>
      <c r="J160" s="8"/>
      <c r="K160" s="8"/>
      <c r="L160" s="8"/>
      <c r="M160" s="8"/>
      <c r="N160" s="202" t="s">
        <v>483</v>
      </c>
      <c r="O160" s="8"/>
      <c r="P160" s="8"/>
      <c r="Q160" s="8"/>
      <c r="R160" s="202" t="s">
        <v>483</v>
      </c>
      <c r="S160" s="203" t="s">
        <v>651</v>
      </c>
      <c r="T160" s="203" t="s">
        <v>651</v>
      </c>
      <c r="U160" s="202" t="s">
        <v>1698</v>
      </c>
      <c r="V160" s="202" t="s">
        <v>1698</v>
      </c>
      <c r="W160" s="206" t="s">
        <v>489</v>
      </c>
      <c r="X160" s="203" t="s">
        <v>651</v>
      </c>
      <c r="Y160" s="202" t="s">
        <v>1698</v>
      </c>
      <c r="Z160" s="202" t="s">
        <v>1698</v>
      </c>
      <c r="AA160" s="206" t="s">
        <v>489</v>
      </c>
      <c r="AB160" s="203" t="s">
        <v>490</v>
      </c>
      <c r="AC160" s="202" t="s">
        <v>1728</v>
      </c>
      <c r="AD160" s="202" t="s">
        <v>2541</v>
      </c>
      <c r="AE160" s="202" t="s">
        <v>484</v>
      </c>
      <c r="AF160" s="204">
        <v>126787</v>
      </c>
      <c r="AG160" s="197">
        <v>40.298000000000002</v>
      </c>
      <c r="AH160" s="197">
        <v>39.609055144999999</v>
      </c>
      <c r="AI160" s="197">
        <v>0.98290374571939099</v>
      </c>
      <c r="AJ160" s="197">
        <v>39.609054465</v>
      </c>
      <c r="AK160" s="197">
        <v>60</v>
      </c>
      <c r="AL160" s="197">
        <v>55.75</v>
      </c>
      <c r="AM160" s="211">
        <v>0.92916666666666703</v>
      </c>
      <c r="AN160" s="197">
        <v>1.4075064349783499</v>
      </c>
      <c r="AO160" s="204">
        <v>73079</v>
      </c>
      <c r="AP160" s="205">
        <v>59304.4</v>
      </c>
      <c r="AQ160" t="str">
        <f>_xlfn.IFNA(VLOOKUP(E160,'Order Lookup'!A:C,3,FALSE),"Other")</f>
        <v>ORDER</v>
      </c>
    </row>
    <row r="161" spans="1:43" ht="31.5" x14ac:dyDescent="0.35">
      <c r="A161" s="202" t="s">
        <v>485</v>
      </c>
      <c r="B161" s="202" t="s">
        <v>2543</v>
      </c>
      <c r="C161" s="202" t="s">
        <v>613</v>
      </c>
      <c r="D161" s="202" t="s">
        <v>2542</v>
      </c>
      <c r="E161" s="202" t="s">
        <v>495</v>
      </c>
      <c r="F161" s="202" t="s">
        <v>70</v>
      </c>
      <c r="G161" s="202" t="s">
        <v>227</v>
      </c>
      <c r="H161" s="202" t="s">
        <v>482</v>
      </c>
      <c r="I161" s="203" t="s">
        <v>259</v>
      </c>
      <c r="J161" s="8"/>
      <c r="K161" s="8"/>
      <c r="L161" s="8"/>
      <c r="M161" s="8"/>
      <c r="N161" s="202" t="s">
        <v>483</v>
      </c>
      <c r="O161" s="8"/>
      <c r="P161" s="8"/>
      <c r="Q161" s="8"/>
      <c r="R161" s="202" t="s">
        <v>483</v>
      </c>
      <c r="S161" s="203" t="s">
        <v>651</v>
      </c>
      <c r="T161" s="203" t="s">
        <v>652</v>
      </c>
      <c r="U161" s="202" t="s">
        <v>1996</v>
      </c>
      <c r="V161" s="202" t="s">
        <v>1996</v>
      </c>
      <c r="W161" s="206" t="s">
        <v>489</v>
      </c>
      <c r="X161" s="8"/>
      <c r="Y161" s="8"/>
      <c r="Z161" s="8"/>
      <c r="AA161" s="202" t="s">
        <v>483</v>
      </c>
      <c r="AB161" s="203" t="s">
        <v>490</v>
      </c>
      <c r="AC161" s="202" t="s">
        <v>1725</v>
      </c>
      <c r="AD161" s="202" t="s">
        <v>2543</v>
      </c>
      <c r="AE161" s="202" t="s">
        <v>484</v>
      </c>
      <c r="AF161" s="204">
        <v>263</v>
      </c>
      <c r="AG161" s="197">
        <v>7.0000000000000007E-2</v>
      </c>
      <c r="AH161" s="197">
        <v>7.6099159999999999E-2</v>
      </c>
      <c r="AI161" s="207">
        <v>1.08713085714286</v>
      </c>
      <c r="AJ161" s="197">
        <v>7.6099E-2</v>
      </c>
      <c r="AK161" s="197">
        <v>0</v>
      </c>
      <c r="AL161" s="197">
        <v>0</v>
      </c>
      <c r="AM161" s="12"/>
      <c r="AN161" s="12"/>
      <c r="AO161" s="204">
        <v>146</v>
      </c>
      <c r="AP161" s="205">
        <v>141.52000000000001</v>
      </c>
      <c r="AQ161" t="str">
        <f>_xlfn.IFNA(VLOOKUP(E161,'Order Lookup'!A:C,3,FALSE),"Other")</f>
        <v>ENPARTS</v>
      </c>
    </row>
    <row r="162" spans="1:43" ht="31.5" x14ac:dyDescent="0.35">
      <c r="A162" s="202" t="s">
        <v>485</v>
      </c>
      <c r="B162" s="202" t="s">
        <v>2544</v>
      </c>
      <c r="C162" s="202" t="s">
        <v>613</v>
      </c>
      <c r="D162" s="202" t="s">
        <v>1486</v>
      </c>
      <c r="E162" s="202" t="s">
        <v>507</v>
      </c>
      <c r="F162" s="202" t="s">
        <v>227</v>
      </c>
      <c r="G162" s="8"/>
      <c r="H162" s="202" t="s">
        <v>482</v>
      </c>
      <c r="I162" s="203" t="s">
        <v>259</v>
      </c>
      <c r="J162" s="8"/>
      <c r="K162" s="8"/>
      <c r="L162" s="8"/>
      <c r="M162" s="8"/>
      <c r="N162" s="202" t="s">
        <v>483</v>
      </c>
      <c r="O162" s="8"/>
      <c r="P162" s="8"/>
      <c r="Q162" s="8"/>
      <c r="R162" s="202" t="s">
        <v>483</v>
      </c>
      <c r="S162" s="8"/>
      <c r="T162" s="8"/>
      <c r="U162" s="8"/>
      <c r="V162" s="8"/>
      <c r="W162" s="202" t="s">
        <v>483</v>
      </c>
      <c r="X162" s="8"/>
      <c r="Y162" s="8"/>
      <c r="Z162" s="8"/>
      <c r="AA162" s="202" t="s">
        <v>483</v>
      </c>
      <c r="AB162" s="8"/>
      <c r="AC162" s="202" t="s">
        <v>2324</v>
      </c>
      <c r="AD162" s="202" t="s">
        <v>2544</v>
      </c>
      <c r="AE162" s="202" t="s">
        <v>484</v>
      </c>
      <c r="AF162" s="204">
        <v>1334</v>
      </c>
      <c r="AG162" s="197">
        <v>0</v>
      </c>
      <c r="AH162" s="197">
        <v>8.165E-2</v>
      </c>
      <c r="AI162" s="12"/>
      <c r="AJ162" s="197">
        <v>8.165E-2</v>
      </c>
      <c r="AK162" s="197">
        <v>0</v>
      </c>
      <c r="AL162" s="197">
        <v>0</v>
      </c>
      <c r="AM162" s="12"/>
      <c r="AN162" s="12"/>
      <c r="AO162" s="204">
        <v>676.42</v>
      </c>
      <c r="AP162" s="205">
        <v>669.37</v>
      </c>
      <c r="AQ162" t="str">
        <f>_xlfn.IFNA(VLOOKUP(E162,'Order Lookup'!A:C,3,FALSE),"Other")</f>
        <v>Other</v>
      </c>
    </row>
    <row r="163" spans="1:43" ht="31.5" x14ac:dyDescent="0.35">
      <c r="A163" s="202" t="s">
        <v>485</v>
      </c>
      <c r="B163" s="202" t="s">
        <v>2545</v>
      </c>
      <c r="C163" s="202" t="s">
        <v>2546</v>
      </c>
      <c r="D163" s="202" t="s">
        <v>2547</v>
      </c>
      <c r="E163" s="202" t="s">
        <v>563</v>
      </c>
      <c r="F163" s="202" t="s">
        <v>227</v>
      </c>
      <c r="G163" s="202" t="s">
        <v>227</v>
      </c>
      <c r="H163" s="202" t="s">
        <v>482</v>
      </c>
      <c r="I163" s="203" t="s">
        <v>260</v>
      </c>
      <c r="J163" s="8"/>
      <c r="K163" s="8"/>
      <c r="L163" s="8"/>
      <c r="M163" s="8"/>
      <c r="N163" s="202" t="s">
        <v>483</v>
      </c>
      <c r="O163" s="8"/>
      <c r="P163" s="8"/>
      <c r="Q163" s="8"/>
      <c r="R163" s="202" t="s">
        <v>483</v>
      </c>
      <c r="S163" s="8"/>
      <c r="T163" s="8"/>
      <c r="U163" s="8"/>
      <c r="V163" s="8"/>
      <c r="W163" s="202" t="s">
        <v>483</v>
      </c>
      <c r="X163" s="8"/>
      <c r="Y163" s="8"/>
      <c r="Z163" s="8"/>
      <c r="AA163" s="202" t="s">
        <v>483</v>
      </c>
      <c r="AB163" s="8"/>
      <c r="AC163" s="202" t="s">
        <v>1728</v>
      </c>
      <c r="AD163" s="202" t="s">
        <v>2545</v>
      </c>
      <c r="AE163" s="202" t="s">
        <v>484</v>
      </c>
      <c r="AF163" s="12"/>
      <c r="AG163" s="197">
        <v>0</v>
      </c>
      <c r="AH163" s="12"/>
      <c r="AI163" s="12"/>
      <c r="AJ163" s="12"/>
      <c r="AK163" s="12"/>
      <c r="AL163" s="12"/>
      <c r="AM163" s="12"/>
      <c r="AN163" s="12"/>
      <c r="AO163" s="12"/>
      <c r="AP163" s="15"/>
      <c r="AQ163" t="str">
        <f>_xlfn.IFNA(VLOOKUP(E163,'Order Lookup'!A:C,3,FALSE),"Other")</f>
        <v>Other</v>
      </c>
    </row>
    <row r="164" spans="1:43" ht="42" x14ac:dyDescent="0.35">
      <c r="A164" s="202" t="s">
        <v>485</v>
      </c>
      <c r="B164" s="202" t="s">
        <v>2548</v>
      </c>
      <c r="C164" s="202" t="s">
        <v>531</v>
      </c>
      <c r="D164" s="202" t="s">
        <v>2549</v>
      </c>
      <c r="E164" s="202" t="s">
        <v>507</v>
      </c>
      <c r="F164" s="202" t="s">
        <v>227</v>
      </c>
      <c r="G164" s="8"/>
      <c r="H164" s="202" t="s">
        <v>482</v>
      </c>
      <c r="I164" s="203" t="s">
        <v>259</v>
      </c>
      <c r="J164" s="8"/>
      <c r="K164" s="8"/>
      <c r="L164" s="8"/>
      <c r="M164" s="8"/>
      <c r="N164" s="202" t="s">
        <v>483</v>
      </c>
      <c r="O164" s="8"/>
      <c r="P164" s="8"/>
      <c r="Q164" s="8"/>
      <c r="R164" s="202" t="s">
        <v>483</v>
      </c>
      <c r="S164" s="8"/>
      <c r="T164" s="8"/>
      <c r="U164" s="8"/>
      <c r="V164" s="8"/>
      <c r="W164" s="202" t="s">
        <v>483</v>
      </c>
      <c r="X164" s="8"/>
      <c r="Y164" s="8"/>
      <c r="Z164" s="8"/>
      <c r="AA164" s="202" t="s">
        <v>483</v>
      </c>
      <c r="AB164" s="8"/>
      <c r="AC164" s="202" t="s">
        <v>2329</v>
      </c>
      <c r="AD164" s="202" t="s">
        <v>2548</v>
      </c>
      <c r="AE164" s="202" t="s">
        <v>484</v>
      </c>
      <c r="AF164" s="204">
        <v>1538.7</v>
      </c>
      <c r="AG164" s="197">
        <v>0</v>
      </c>
      <c r="AH164" s="197">
        <v>0.28824065999999998</v>
      </c>
      <c r="AI164" s="12"/>
      <c r="AJ164" s="197">
        <v>0.28824100000000002</v>
      </c>
      <c r="AK164" s="197">
        <v>0</v>
      </c>
      <c r="AL164" s="197">
        <v>0</v>
      </c>
      <c r="AM164" s="12"/>
      <c r="AN164" s="12"/>
      <c r="AO164" s="204">
        <v>944.17</v>
      </c>
      <c r="AP164" s="205">
        <v>555.21</v>
      </c>
      <c r="AQ164" t="str">
        <f>_xlfn.IFNA(VLOOKUP(E164,'Order Lookup'!A:C,3,FALSE),"Other")</f>
        <v>Other</v>
      </c>
    </row>
    <row r="165" spans="1:43" ht="52.5" x14ac:dyDescent="0.35">
      <c r="A165" s="202" t="s">
        <v>485</v>
      </c>
      <c r="B165" s="202" t="s">
        <v>2550</v>
      </c>
      <c r="C165" s="202" t="s">
        <v>2551</v>
      </c>
      <c r="D165" s="202" t="s">
        <v>2552</v>
      </c>
      <c r="E165" s="202" t="s">
        <v>563</v>
      </c>
      <c r="F165" s="202" t="s">
        <v>227</v>
      </c>
      <c r="G165" s="8"/>
      <c r="H165" s="202" t="s">
        <v>482</v>
      </c>
      <c r="I165" s="203" t="s">
        <v>263</v>
      </c>
      <c r="J165" s="8"/>
      <c r="K165" s="8"/>
      <c r="L165" s="8"/>
      <c r="M165" s="8"/>
      <c r="N165" s="202" t="s">
        <v>483</v>
      </c>
      <c r="O165" s="8"/>
      <c r="P165" s="8"/>
      <c r="Q165" s="8"/>
      <c r="R165" s="202" t="s">
        <v>483</v>
      </c>
      <c r="S165" s="8"/>
      <c r="T165" s="8"/>
      <c r="U165" s="8"/>
      <c r="V165" s="8"/>
      <c r="W165" s="202" t="s">
        <v>483</v>
      </c>
      <c r="X165" s="8"/>
      <c r="Y165" s="8"/>
      <c r="Z165" s="8"/>
      <c r="AA165" s="202" t="s">
        <v>483</v>
      </c>
      <c r="AB165" s="8"/>
      <c r="AC165" s="202" t="s">
        <v>2329</v>
      </c>
      <c r="AD165" s="202" t="s">
        <v>2550</v>
      </c>
      <c r="AE165" s="202" t="s">
        <v>484</v>
      </c>
      <c r="AF165" s="12"/>
      <c r="AG165" s="197">
        <v>0</v>
      </c>
      <c r="AH165" s="12"/>
      <c r="AI165" s="12"/>
      <c r="AJ165" s="12"/>
      <c r="AK165" s="12"/>
      <c r="AL165" s="12"/>
      <c r="AM165" s="12"/>
      <c r="AN165" s="12"/>
      <c r="AO165" s="12"/>
      <c r="AP165" s="15"/>
      <c r="AQ165" t="str">
        <f>_xlfn.IFNA(VLOOKUP(E165,'Order Lookup'!A:C,3,FALSE),"Other")</f>
        <v>Other</v>
      </c>
    </row>
    <row r="166" spans="1:43" ht="31.5" x14ac:dyDescent="0.35">
      <c r="A166" s="202" t="s">
        <v>485</v>
      </c>
      <c r="B166" s="202" t="s">
        <v>2553</v>
      </c>
      <c r="C166" s="202" t="s">
        <v>634</v>
      </c>
      <c r="D166" s="202" t="s">
        <v>2554</v>
      </c>
      <c r="E166" s="202" t="s">
        <v>635</v>
      </c>
      <c r="F166" s="202" t="s">
        <v>63</v>
      </c>
      <c r="G166" s="8"/>
      <c r="H166" s="202" t="s">
        <v>482</v>
      </c>
      <c r="I166" s="203" t="s">
        <v>66</v>
      </c>
      <c r="J166" s="8"/>
      <c r="K166" s="8"/>
      <c r="L166" s="8"/>
      <c r="M166" s="8"/>
      <c r="N166" s="202" t="s">
        <v>483</v>
      </c>
      <c r="O166" s="8"/>
      <c r="P166" s="8"/>
      <c r="Q166" s="8"/>
      <c r="R166" s="202" t="s">
        <v>483</v>
      </c>
      <c r="S166" s="8"/>
      <c r="T166" s="8"/>
      <c r="U166" s="8"/>
      <c r="V166" s="8"/>
      <c r="W166" s="202" t="s">
        <v>483</v>
      </c>
      <c r="X166" s="8"/>
      <c r="Y166" s="8"/>
      <c r="Z166" s="8"/>
      <c r="AA166" s="202" t="s">
        <v>483</v>
      </c>
      <c r="AB166" s="8"/>
      <c r="AC166" s="202" t="s">
        <v>2329</v>
      </c>
      <c r="AD166" s="202" t="s">
        <v>2553</v>
      </c>
      <c r="AE166" s="202" t="s">
        <v>484</v>
      </c>
      <c r="AF166" s="204">
        <v>12463.41</v>
      </c>
      <c r="AG166" s="197">
        <v>0</v>
      </c>
      <c r="AH166" s="197">
        <v>2.8047604850000001</v>
      </c>
      <c r="AI166" s="12"/>
      <c r="AJ166" s="197">
        <v>2.804760055</v>
      </c>
      <c r="AK166" s="197">
        <v>0</v>
      </c>
      <c r="AL166" s="197">
        <v>0</v>
      </c>
      <c r="AM166" s="12"/>
      <c r="AN166" s="12"/>
      <c r="AO166" s="204">
        <v>6045.34</v>
      </c>
      <c r="AP166" s="205">
        <v>4143.82</v>
      </c>
      <c r="AQ166" t="str">
        <f>_xlfn.IFNA(VLOOKUP(E166,'Order Lookup'!A:C,3,FALSE),"Other")</f>
        <v>Other</v>
      </c>
    </row>
    <row r="167" spans="1:43" ht="31.5" x14ac:dyDescent="0.35">
      <c r="A167" s="202" t="s">
        <v>485</v>
      </c>
      <c r="B167" s="202" t="s">
        <v>2555</v>
      </c>
      <c r="C167" s="202" t="s">
        <v>634</v>
      </c>
      <c r="D167" s="202" t="s">
        <v>1721</v>
      </c>
      <c r="E167" s="202" t="s">
        <v>507</v>
      </c>
      <c r="F167" s="202" t="s">
        <v>63</v>
      </c>
      <c r="G167" s="8"/>
      <c r="H167" s="202" t="s">
        <v>482</v>
      </c>
      <c r="I167" s="203" t="s">
        <v>66</v>
      </c>
      <c r="J167" s="8"/>
      <c r="K167" s="8"/>
      <c r="L167" s="8"/>
      <c r="M167" s="8"/>
      <c r="N167" s="202" t="s">
        <v>483</v>
      </c>
      <c r="O167" s="8"/>
      <c r="P167" s="8"/>
      <c r="Q167" s="8"/>
      <c r="R167" s="202" t="s">
        <v>483</v>
      </c>
      <c r="S167" s="8"/>
      <c r="T167" s="8"/>
      <c r="U167" s="8"/>
      <c r="V167" s="8"/>
      <c r="W167" s="202" t="s">
        <v>483</v>
      </c>
      <c r="X167" s="8"/>
      <c r="Y167" s="8"/>
      <c r="Z167" s="8"/>
      <c r="AA167" s="202" t="s">
        <v>483</v>
      </c>
      <c r="AB167" s="8"/>
      <c r="AC167" s="202" t="s">
        <v>1996</v>
      </c>
      <c r="AD167" s="202" t="s">
        <v>2555</v>
      </c>
      <c r="AE167" s="202" t="s">
        <v>484</v>
      </c>
      <c r="AF167" s="204">
        <v>14807.28</v>
      </c>
      <c r="AG167" s="197">
        <v>0</v>
      </c>
      <c r="AH167" s="197">
        <v>3.0397515899999998</v>
      </c>
      <c r="AI167" s="12"/>
      <c r="AJ167" s="197">
        <v>3.0397514999999999</v>
      </c>
      <c r="AK167" s="197">
        <v>40</v>
      </c>
      <c r="AL167" s="197">
        <v>12</v>
      </c>
      <c r="AM167" s="211">
        <v>0.3</v>
      </c>
      <c r="AN167" s="197">
        <v>3.9476910019479599</v>
      </c>
      <c r="AO167" s="204">
        <v>10491.58</v>
      </c>
      <c r="AP167" s="205">
        <v>4940.8100000000004</v>
      </c>
      <c r="AQ167" t="str">
        <f>_xlfn.IFNA(VLOOKUP(E167,'Order Lookup'!A:C,3,FALSE),"Other")</f>
        <v>Other</v>
      </c>
    </row>
    <row r="168" spans="1:43" ht="31.5" x14ac:dyDescent="0.35">
      <c r="A168" s="202" t="s">
        <v>485</v>
      </c>
      <c r="B168" s="202" t="s">
        <v>2556</v>
      </c>
      <c r="C168" s="202" t="s">
        <v>634</v>
      </c>
      <c r="D168" s="202" t="s">
        <v>1721</v>
      </c>
      <c r="E168" s="202" t="s">
        <v>481</v>
      </c>
      <c r="F168" s="202" t="s">
        <v>63</v>
      </c>
      <c r="G168" s="8"/>
      <c r="H168" s="202" t="s">
        <v>482</v>
      </c>
      <c r="I168" s="203" t="s">
        <v>66</v>
      </c>
      <c r="J168" s="8"/>
      <c r="K168" s="8"/>
      <c r="L168" s="8"/>
      <c r="M168" s="8"/>
      <c r="N168" s="202" t="s">
        <v>483</v>
      </c>
      <c r="O168" s="8"/>
      <c r="P168" s="8"/>
      <c r="Q168" s="8"/>
      <c r="R168" s="202" t="s">
        <v>483</v>
      </c>
      <c r="S168" s="8"/>
      <c r="T168" s="8"/>
      <c r="U168" s="8"/>
      <c r="V168" s="8"/>
      <c r="W168" s="202" t="s">
        <v>483</v>
      </c>
      <c r="X168" s="8"/>
      <c r="Y168" s="8"/>
      <c r="Z168" s="8"/>
      <c r="AA168" s="202" t="s">
        <v>483</v>
      </c>
      <c r="AB168" s="8"/>
      <c r="AC168" s="202" t="s">
        <v>2327</v>
      </c>
      <c r="AD168" s="202" t="s">
        <v>2556</v>
      </c>
      <c r="AE168" s="202" t="s">
        <v>484</v>
      </c>
      <c r="AF168" s="204">
        <v>5928.15</v>
      </c>
      <c r="AG168" s="197">
        <v>0</v>
      </c>
      <c r="AH168" s="197">
        <v>1.0759048499999999</v>
      </c>
      <c r="AI168" s="12"/>
      <c r="AJ168" s="197">
        <v>1.056637</v>
      </c>
      <c r="AK168" s="197">
        <v>0</v>
      </c>
      <c r="AL168" s="197">
        <v>0</v>
      </c>
      <c r="AM168" s="12"/>
      <c r="AN168" s="12"/>
      <c r="AO168" s="204">
        <v>3215.62</v>
      </c>
      <c r="AP168" s="205">
        <v>1923.32</v>
      </c>
      <c r="AQ168" t="str">
        <f>_xlfn.IFNA(VLOOKUP(E168,'Order Lookup'!A:C,3,FALSE),"Other")</f>
        <v>Other</v>
      </c>
    </row>
    <row r="169" spans="1:43" ht="52.5" x14ac:dyDescent="0.35">
      <c r="A169" s="202" t="s">
        <v>485</v>
      </c>
      <c r="B169" s="202" t="s">
        <v>2557</v>
      </c>
      <c r="C169" s="202" t="s">
        <v>2558</v>
      </c>
      <c r="D169" s="202" t="s">
        <v>2559</v>
      </c>
      <c r="E169" s="202" t="s">
        <v>563</v>
      </c>
      <c r="F169" s="202" t="s">
        <v>227</v>
      </c>
      <c r="G169" s="8"/>
      <c r="H169" s="202" t="s">
        <v>482</v>
      </c>
      <c r="I169" s="203" t="s">
        <v>259</v>
      </c>
      <c r="J169" s="8"/>
      <c r="K169" s="8"/>
      <c r="L169" s="8"/>
      <c r="M169" s="8"/>
      <c r="N169" s="202" t="s">
        <v>483</v>
      </c>
      <c r="O169" s="8"/>
      <c r="P169" s="8"/>
      <c r="Q169" s="8"/>
      <c r="R169" s="202" t="s">
        <v>483</v>
      </c>
      <c r="S169" s="8"/>
      <c r="T169" s="8"/>
      <c r="U169" s="8"/>
      <c r="V169" s="8"/>
      <c r="W169" s="202" t="s">
        <v>483</v>
      </c>
      <c r="X169" s="8"/>
      <c r="Y169" s="8"/>
      <c r="Z169" s="8"/>
      <c r="AA169" s="202" t="s">
        <v>483</v>
      </c>
      <c r="AB169" s="8"/>
      <c r="AC169" s="202" t="s">
        <v>1698</v>
      </c>
      <c r="AD169" s="202" t="s">
        <v>2557</v>
      </c>
      <c r="AE169" s="202" t="s">
        <v>484</v>
      </c>
      <c r="AF169" s="204">
        <v>16898.439999999999</v>
      </c>
      <c r="AG169" s="197">
        <v>0</v>
      </c>
      <c r="AH169" s="197">
        <v>4.8530312950000001</v>
      </c>
      <c r="AI169" s="12"/>
      <c r="AJ169" s="197">
        <v>4.8530314499999996</v>
      </c>
      <c r="AK169" s="197">
        <v>0</v>
      </c>
      <c r="AL169" s="197">
        <v>0</v>
      </c>
      <c r="AM169" s="12"/>
      <c r="AN169" s="12"/>
      <c r="AO169" s="204">
        <v>12287.06</v>
      </c>
      <c r="AP169" s="205">
        <v>6674.53</v>
      </c>
      <c r="AQ169" t="str">
        <f>_xlfn.IFNA(VLOOKUP(E169,'Order Lookup'!A:C,3,FALSE),"Other")</f>
        <v>Other</v>
      </c>
    </row>
    <row r="170" spans="1:43" ht="42" x14ac:dyDescent="0.35">
      <c r="A170" s="202" t="s">
        <v>485</v>
      </c>
      <c r="B170" s="202" t="s">
        <v>2560</v>
      </c>
      <c r="C170" s="202" t="s">
        <v>540</v>
      </c>
      <c r="D170" s="202" t="s">
        <v>2561</v>
      </c>
      <c r="E170" s="202" t="s">
        <v>567</v>
      </c>
      <c r="F170" s="202" t="s">
        <v>70</v>
      </c>
      <c r="G170" s="202" t="s">
        <v>227</v>
      </c>
      <c r="H170" s="202" t="s">
        <v>488</v>
      </c>
      <c r="I170" s="203" t="s">
        <v>256</v>
      </c>
      <c r="J170" s="203" t="s">
        <v>541</v>
      </c>
      <c r="K170" s="203" t="s">
        <v>522</v>
      </c>
      <c r="L170" s="202" t="s">
        <v>1726</v>
      </c>
      <c r="M170" s="202" t="s">
        <v>1726</v>
      </c>
      <c r="N170" s="206" t="s">
        <v>489</v>
      </c>
      <c r="O170" s="203" t="s">
        <v>522</v>
      </c>
      <c r="P170" s="202" t="s">
        <v>1726</v>
      </c>
      <c r="Q170" s="202" t="s">
        <v>1726</v>
      </c>
      <c r="R170" s="206" t="s">
        <v>489</v>
      </c>
      <c r="S170" s="203" t="s">
        <v>2562</v>
      </c>
      <c r="T170" s="203" t="s">
        <v>2563</v>
      </c>
      <c r="U170" s="202" t="s">
        <v>2321</v>
      </c>
      <c r="V170" s="202" t="s">
        <v>2335</v>
      </c>
      <c r="W170" s="210" t="s">
        <v>484</v>
      </c>
      <c r="X170" s="203" t="s">
        <v>2562</v>
      </c>
      <c r="Y170" s="202" t="s">
        <v>2321</v>
      </c>
      <c r="Z170" s="202" t="s">
        <v>2335</v>
      </c>
      <c r="AA170" s="210" t="s">
        <v>484</v>
      </c>
      <c r="AB170" s="203" t="s">
        <v>490</v>
      </c>
      <c r="AC170" s="202" t="s">
        <v>2318</v>
      </c>
      <c r="AD170" s="202" t="s">
        <v>2560</v>
      </c>
      <c r="AE170" s="202" t="s">
        <v>484</v>
      </c>
      <c r="AF170" s="204">
        <v>80598</v>
      </c>
      <c r="AG170" s="197">
        <v>29.120999999999999</v>
      </c>
      <c r="AH170" s="197">
        <v>28.23694824</v>
      </c>
      <c r="AI170" s="197">
        <v>0.96964212217987</v>
      </c>
      <c r="AJ170" s="197">
        <v>0.72255999999999998</v>
      </c>
      <c r="AK170" s="197">
        <v>20</v>
      </c>
      <c r="AL170" s="197">
        <v>1196.5</v>
      </c>
      <c r="AM170" s="209">
        <v>59.825000000000003</v>
      </c>
      <c r="AN170" s="197">
        <v>42.373559275256902</v>
      </c>
      <c r="AO170" s="204">
        <v>72682.009999999995</v>
      </c>
      <c r="AP170" s="205">
        <v>47753.89</v>
      </c>
      <c r="AQ170" t="str">
        <f>_xlfn.IFNA(VLOOKUP(E170,'Order Lookup'!A:C,3,FALSE),"Other")</f>
        <v>ORDER</v>
      </c>
    </row>
    <row r="171" spans="1:43" ht="31.5" x14ac:dyDescent="0.35">
      <c r="A171" s="202" t="s">
        <v>485</v>
      </c>
      <c r="B171" s="202" t="s">
        <v>2564</v>
      </c>
      <c r="C171" s="202" t="s">
        <v>585</v>
      </c>
      <c r="D171" s="202" t="s">
        <v>2565</v>
      </c>
      <c r="E171" s="202" t="s">
        <v>507</v>
      </c>
      <c r="F171" s="202" t="s">
        <v>227</v>
      </c>
      <c r="G171" s="8"/>
      <c r="H171" s="202" t="s">
        <v>482</v>
      </c>
      <c r="I171" s="203" t="s">
        <v>255</v>
      </c>
      <c r="J171" s="8"/>
      <c r="K171" s="8"/>
      <c r="L171" s="8"/>
      <c r="M171" s="8"/>
      <c r="N171" s="202" t="s">
        <v>483</v>
      </c>
      <c r="O171" s="8"/>
      <c r="P171" s="8"/>
      <c r="Q171" s="8"/>
      <c r="R171" s="202" t="s">
        <v>483</v>
      </c>
      <c r="S171" s="8"/>
      <c r="T171" s="8"/>
      <c r="U171" s="8"/>
      <c r="V171" s="8"/>
      <c r="W171" s="202" t="s">
        <v>483</v>
      </c>
      <c r="X171" s="8"/>
      <c r="Y171" s="8"/>
      <c r="Z171" s="8"/>
      <c r="AA171" s="202" t="s">
        <v>483</v>
      </c>
      <c r="AB171" s="8"/>
      <c r="AC171" s="202" t="s">
        <v>1698</v>
      </c>
      <c r="AD171" s="202" t="s">
        <v>2564</v>
      </c>
      <c r="AE171" s="202" t="s">
        <v>484</v>
      </c>
      <c r="AF171" s="204">
        <v>106.6</v>
      </c>
      <c r="AG171" s="197">
        <v>0</v>
      </c>
      <c r="AH171" s="197">
        <v>1.4E-2</v>
      </c>
      <c r="AI171" s="12"/>
      <c r="AJ171" s="197">
        <v>1.4E-2</v>
      </c>
      <c r="AK171" s="197">
        <v>0</v>
      </c>
      <c r="AL171" s="197">
        <v>0</v>
      </c>
      <c r="AM171" s="12"/>
      <c r="AN171" s="12"/>
      <c r="AO171" s="204">
        <v>69.069999999999993</v>
      </c>
      <c r="AP171" s="205">
        <v>39.54</v>
      </c>
      <c r="AQ171" t="str">
        <f>_xlfn.IFNA(VLOOKUP(E171,'Order Lookup'!A:C,3,FALSE),"Other")</f>
        <v>Other</v>
      </c>
    </row>
    <row r="172" spans="1:43" ht="31.5" x14ac:dyDescent="0.35">
      <c r="A172" s="202" t="s">
        <v>485</v>
      </c>
      <c r="B172" s="202" t="s">
        <v>2566</v>
      </c>
      <c r="C172" s="202" t="s">
        <v>2567</v>
      </c>
      <c r="D172" s="202" t="s">
        <v>2568</v>
      </c>
      <c r="E172" s="202" t="s">
        <v>507</v>
      </c>
      <c r="F172" s="202" t="s">
        <v>227</v>
      </c>
      <c r="G172" s="8"/>
      <c r="H172" s="202" t="s">
        <v>482</v>
      </c>
      <c r="I172" s="203" t="s">
        <v>260</v>
      </c>
      <c r="J172" s="8"/>
      <c r="K172" s="8"/>
      <c r="L172" s="8"/>
      <c r="M172" s="8"/>
      <c r="N172" s="202" t="s">
        <v>483</v>
      </c>
      <c r="O172" s="8"/>
      <c r="P172" s="8"/>
      <c r="Q172" s="8"/>
      <c r="R172" s="202" t="s">
        <v>483</v>
      </c>
      <c r="S172" s="8"/>
      <c r="T172" s="8"/>
      <c r="U172" s="8"/>
      <c r="V172" s="8"/>
      <c r="W172" s="202" t="s">
        <v>483</v>
      </c>
      <c r="X172" s="8"/>
      <c r="Y172" s="8"/>
      <c r="Z172" s="8"/>
      <c r="AA172" s="202" t="s">
        <v>483</v>
      </c>
      <c r="AB172" s="8"/>
      <c r="AC172" s="202" t="s">
        <v>1698</v>
      </c>
      <c r="AD172" s="202" t="s">
        <v>2566</v>
      </c>
      <c r="AE172" s="202" t="s">
        <v>484</v>
      </c>
      <c r="AF172" s="204">
        <v>1140.9100000000001</v>
      </c>
      <c r="AG172" s="197">
        <v>0</v>
      </c>
      <c r="AH172" s="197">
        <v>0.24902667000000001</v>
      </c>
      <c r="AI172" s="12"/>
      <c r="AJ172" s="197">
        <v>0.24324599</v>
      </c>
      <c r="AK172" s="197">
        <v>0</v>
      </c>
      <c r="AL172" s="197">
        <v>0</v>
      </c>
      <c r="AM172" s="12"/>
      <c r="AN172" s="12"/>
      <c r="AO172" s="204">
        <v>737.31</v>
      </c>
      <c r="AP172" s="205">
        <v>494.06</v>
      </c>
      <c r="AQ172" t="str">
        <f>_xlfn.IFNA(VLOOKUP(E172,'Order Lookup'!A:C,3,FALSE),"Other")</f>
        <v>Other</v>
      </c>
    </row>
    <row r="173" spans="1:43" ht="31.5" x14ac:dyDescent="0.35">
      <c r="A173" s="202" t="s">
        <v>485</v>
      </c>
      <c r="B173" s="202" t="s">
        <v>2569</v>
      </c>
      <c r="C173" s="202" t="s">
        <v>532</v>
      </c>
      <c r="D173" s="202" t="s">
        <v>2570</v>
      </c>
      <c r="E173" s="202" t="s">
        <v>507</v>
      </c>
      <c r="F173" s="202" t="s">
        <v>227</v>
      </c>
      <c r="G173" s="8"/>
      <c r="H173" s="202" t="s">
        <v>482</v>
      </c>
      <c r="I173" s="203" t="s">
        <v>260</v>
      </c>
      <c r="J173" s="8"/>
      <c r="K173" s="8"/>
      <c r="L173" s="8"/>
      <c r="M173" s="8"/>
      <c r="N173" s="202" t="s">
        <v>483</v>
      </c>
      <c r="O173" s="8"/>
      <c r="P173" s="8"/>
      <c r="Q173" s="8"/>
      <c r="R173" s="202" t="s">
        <v>483</v>
      </c>
      <c r="S173" s="8"/>
      <c r="T173" s="8"/>
      <c r="U173" s="8"/>
      <c r="V173" s="8"/>
      <c r="W173" s="202" t="s">
        <v>483</v>
      </c>
      <c r="X173" s="8"/>
      <c r="Y173" s="8"/>
      <c r="Z173" s="8"/>
      <c r="AA173" s="202" t="s">
        <v>483</v>
      </c>
      <c r="AB173" s="8"/>
      <c r="AC173" s="202" t="s">
        <v>1698</v>
      </c>
      <c r="AD173" s="202" t="s">
        <v>2569</v>
      </c>
      <c r="AE173" s="202" t="s">
        <v>484</v>
      </c>
      <c r="AF173" s="12"/>
      <c r="AG173" s="197">
        <v>0</v>
      </c>
      <c r="AH173" s="12"/>
      <c r="AI173" s="12"/>
      <c r="AJ173" s="12"/>
      <c r="AK173" s="12"/>
      <c r="AL173" s="12"/>
      <c r="AM173" s="12"/>
      <c r="AN173" s="12"/>
      <c r="AO173" s="12"/>
      <c r="AP173" s="15"/>
      <c r="AQ173" t="str">
        <f>_xlfn.IFNA(VLOOKUP(E173,'Order Lookup'!A:C,3,FALSE),"Other")</f>
        <v>Other</v>
      </c>
    </row>
    <row r="174" spans="1:43" ht="31.5" x14ac:dyDescent="0.35">
      <c r="A174" s="202" t="s">
        <v>485</v>
      </c>
      <c r="B174" s="202" t="s">
        <v>2571</v>
      </c>
      <c r="C174" s="202" t="s">
        <v>588</v>
      </c>
      <c r="D174" s="202" t="s">
        <v>784</v>
      </c>
      <c r="E174" s="202" t="s">
        <v>507</v>
      </c>
      <c r="F174" s="202" t="s">
        <v>227</v>
      </c>
      <c r="G174" s="8"/>
      <c r="H174" s="202" t="s">
        <v>482</v>
      </c>
      <c r="I174" s="203" t="s">
        <v>260</v>
      </c>
      <c r="J174" s="8"/>
      <c r="K174" s="8"/>
      <c r="L174" s="8"/>
      <c r="M174" s="8"/>
      <c r="N174" s="202" t="s">
        <v>483</v>
      </c>
      <c r="O174" s="8"/>
      <c r="P174" s="8"/>
      <c r="Q174" s="8"/>
      <c r="R174" s="202" t="s">
        <v>483</v>
      </c>
      <c r="S174" s="8"/>
      <c r="T174" s="8"/>
      <c r="U174" s="8"/>
      <c r="V174" s="8"/>
      <c r="W174" s="202" t="s">
        <v>483</v>
      </c>
      <c r="X174" s="8"/>
      <c r="Y174" s="8"/>
      <c r="Z174" s="8"/>
      <c r="AA174" s="202" t="s">
        <v>483</v>
      </c>
      <c r="AB174" s="8"/>
      <c r="AC174" s="202" t="s">
        <v>1698</v>
      </c>
      <c r="AD174" s="202" t="s">
        <v>2571</v>
      </c>
      <c r="AE174" s="202" t="s">
        <v>484</v>
      </c>
      <c r="AF174" s="12"/>
      <c r="AG174" s="197">
        <v>0</v>
      </c>
      <c r="AH174" s="12"/>
      <c r="AI174" s="12"/>
      <c r="AJ174" s="12"/>
      <c r="AK174" s="12"/>
      <c r="AL174" s="12"/>
      <c r="AM174" s="12"/>
      <c r="AN174" s="12"/>
      <c r="AO174" s="12"/>
      <c r="AP174" s="15"/>
      <c r="AQ174" t="str">
        <f>_xlfn.IFNA(VLOOKUP(E174,'Order Lookup'!A:C,3,FALSE),"Other")</f>
        <v>Other</v>
      </c>
    </row>
    <row r="175" spans="1:43" ht="42" x14ac:dyDescent="0.35">
      <c r="A175" s="202" t="s">
        <v>485</v>
      </c>
      <c r="B175" s="202" t="s">
        <v>2572</v>
      </c>
      <c r="C175" s="202" t="s">
        <v>526</v>
      </c>
      <c r="D175" s="202" t="s">
        <v>1692</v>
      </c>
      <c r="E175" s="202" t="s">
        <v>507</v>
      </c>
      <c r="F175" s="202" t="s">
        <v>227</v>
      </c>
      <c r="G175" s="8"/>
      <c r="H175" s="202" t="s">
        <v>482</v>
      </c>
      <c r="I175" s="203" t="s">
        <v>257</v>
      </c>
      <c r="J175" s="8"/>
      <c r="K175" s="8"/>
      <c r="L175" s="8"/>
      <c r="M175" s="8"/>
      <c r="N175" s="202" t="s">
        <v>483</v>
      </c>
      <c r="O175" s="8"/>
      <c r="P175" s="8"/>
      <c r="Q175" s="8"/>
      <c r="R175" s="202" t="s">
        <v>483</v>
      </c>
      <c r="S175" s="8"/>
      <c r="T175" s="8"/>
      <c r="U175" s="8"/>
      <c r="V175" s="8"/>
      <c r="W175" s="202" t="s">
        <v>483</v>
      </c>
      <c r="X175" s="8"/>
      <c r="Y175" s="8"/>
      <c r="Z175" s="8"/>
      <c r="AA175" s="202" t="s">
        <v>483</v>
      </c>
      <c r="AB175" s="8"/>
      <c r="AC175" s="202" t="s">
        <v>1728</v>
      </c>
      <c r="AD175" s="202" t="s">
        <v>2572</v>
      </c>
      <c r="AE175" s="202" t="s">
        <v>484</v>
      </c>
      <c r="AF175" s="204">
        <v>613.5</v>
      </c>
      <c r="AG175" s="197">
        <v>0</v>
      </c>
      <c r="AH175" s="197">
        <v>0.18254300000000001</v>
      </c>
      <c r="AI175" s="12"/>
      <c r="AJ175" s="197">
        <v>0.163275</v>
      </c>
      <c r="AK175" s="197">
        <v>0</v>
      </c>
      <c r="AL175" s="197">
        <v>0</v>
      </c>
      <c r="AM175" s="12"/>
      <c r="AN175" s="12"/>
      <c r="AO175" s="204">
        <v>392.64</v>
      </c>
      <c r="AP175" s="205">
        <v>167.21</v>
      </c>
      <c r="AQ175" t="str">
        <f>_xlfn.IFNA(VLOOKUP(E175,'Order Lookup'!A:C,3,FALSE),"Other")</f>
        <v>Other</v>
      </c>
    </row>
    <row r="176" spans="1:43" ht="31.5" x14ac:dyDescent="0.35">
      <c r="A176" s="202" t="s">
        <v>485</v>
      </c>
      <c r="B176" s="202" t="s">
        <v>2573</v>
      </c>
      <c r="C176" s="202" t="s">
        <v>2574</v>
      </c>
      <c r="D176" s="202" t="s">
        <v>2575</v>
      </c>
      <c r="E176" s="202" t="s">
        <v>507</v>
      </c>
      <c r="F176" s="202" t="s">
        <v>227</v>
      </c>
      <c r="G176" s="8"/>
      <c r="H176" s="202" t="s">
        <v>482</v>
      </c>
      <c r="I176" s="203" t="s">
        <v>257</v>
      </c>
      <c r="J176" s="8"/>
      <c r="K176" s="8"/>
      <c r="L176" s="8"/>
      <c r="M176" s="8"/>
      <c r="N176" s="202" t="s">
        <v>483</v>
      </c>
      <c r="O176" s="8"/>
      <c r="P176" s="8"/>
      <c r="Q176" s="8"/>
      <c r="R176" s="202" t="s">
        <v>483</v>
      </c>
      <c r="S176" s="8"/>
      <c r="T176" s="8"/>
      <c r="U176" s="8"/>
      <c r="V176" s="8"/>
      <c r="W176" s="202" t="s">
        <v>483</v>
      </c>
      <c r="X176" s="8"/>
      <c r="Y176" s="8"/>
      <c r="Z176" s="8"/>
      <c r="AA176" s="202" t="s">
        <v>483</v>
      </c>
      <c r="AB176" s="8"/>
      <c r="AC176" s="202" t="s">
        <v>1728</v>
      </c>
      <c r="AD176" s="202" t="s">
        <v>2573</v>
      </c>
      <c r="AE176" s="202" t="s">
        <v>484</v>
      </c>
      <c r="AF176" s="12"/>
      <c r="AG176" s="197">
        <v>0</v>
      </c>
      <c r="AH176" s="12"/>
      <c r="AI176" s="12"/>
      <c r="AJ176" s="12"/>
      <c r="AK176" s="12"/>
      <c r="AL176" s="12"/>
      <c r="AM176" s="12"/>
      <c r="AN176" s="12"/>
      <c r="AO176" s="12"/>
      <c r="AP176" s="15"/>
      <c r="AQ176" t="str">
        <f>_xlfn.IFNA(VLOOKUP(E176,'Order Lookup'!A:C,3,FALSE),"Other")</f>
        <v>Other</v>
      </c>
    </row>
    <row r="177" spans="1:43" ht="31.5" x14ac:dyDescent="0.35">
      <c r="A177" s="202" t="s">
        <v>485</v>
      </c>
      <c r="B177" s="202" t="s">
        <v>2576</v>
      </c>
      <c r="C177" s="202" t="s">
        <v>2577</v>
      </c>
      <c r="D177" s="202" t="s">
        <v>2578</v>
      </c>
      <c r="E177" s="202" t="s">
        <v>507</v>
      </c>
      <c r="F177" s="202" t="s">
        <v>227</v>
      </c>
      <c r="G177" s="202" t="s">
        <v>227</v>
      </c>
      <c r="H177" s="202" t="s">
        <v>482</v>
      </c>
      <c r="I177" s="203" t="s">
        <v>260</v>
      </c>
      <c r="J177" s="8"/>
      <c r="K177" s="8"/>
      <c r="L177" s="8"/>
      <c r="M177" s="8"/>
      <c r="N177" s="202" t="s">
        <v>483</v>
      </c>
      <c r="O177" s="8"/>
      <c r="P177" s="8"/>
      <c r="Q177" s="8"/>
      <c r="R177" s="202" t="s">
        <v>483</v>
      </c>
      <c r="S177" s="8"/>
      <c r="T177" s="8"/>
      <c r="U177" s="8"/>
      <c r="V177" s="8"/>
      <c r="W177" s="202" t="s">
        <v>483</v>
      </c>
      <c r="X177" s="8"/>
      <c r="Y177" s="8"/>
      <c r="Z177" s="8"/>
      <c r="AA177" s="202" t="s">
        <v>483</v>
      </c>
      <c r="AB177" s="8"/>
      <c r="AC177" s="202" t="s">
        <v>1728</v>
      </c>
      <c r="AD177" s="202" t="s">
        <v>2576</v>
      </c>
      <c r="AE177" s="202" t="s">
        <v>484</v>
      </c>
      <c r="AF177" s="12"/>
      <c r="AG177" s="197">
        <v>0</v>
      </c>
      <c r="AH177" s="12"/>
      <c r="AI177" s="12"/>
      <c r="AJ177" s="12"/>
      <c r="AK177" s="12"/>
      <c r="AL177" s="12"/>
      <c r="AM177" s="12"/>
      <c r="AN177" s="12"/>
      <c r="AO177" s="12"/>
      <c r="AP177" s="15"/>
      <c r="AQ177" t="str">
        <f>_xlfn.IFNA(VLOOKUP(E177,'Order Lookup'!A:C,3,FALSE),"Other")</f>
        <v>Other</v>
      </c>
    </row>
    <row r="178" spans="1:43" ht="42" x14ac:dyDescent="0.35">
      <c r="A178" s="202" t="s">
        <v>485</v>
      </c>
      <c r="B178" s="202" t="s">
        <v>2579</v>
      </c>
      <c r="C178" s="202" t="s">
        <v>540</v>
      </c>
      <c r="D178" s="202" t="s">
        <v>2580</v>
      </c>
      <c r="E178" s="202" t="s">
        <v>507</v>
      </c>
      <c r="F178" s="202" t="s">
        <v>227</v>
      </c>
      <c r="G178" s="8"/>
      <c r="H178" s="202" t="s">
        <v>482</v>
      </c>
      <c r="I178" s="203" t="s">
        <v>263</v>
      </c>
      <c r="J178" s="8"/>
      <c r="K178" s="8"/>
      <c r="L178" s="8"/>
      <c r="M178" s="8"/>
      <c r="N178" s="202" t="s">
        <v>483</v>
      </c>
      <c r="O178" s="8"/>
      <c r="P178" s="8"/>
      <c r="Q178" s="8"/>
      <c r="R178" s="202" t="s">
        <v>483</v>
      </c>
      <c r="S178" s="8"/>
      <c r="T178" s="8"/>
      <c r="U178" s="8"/>
      <c r="V178" s="8"/>
      <c r="W178" s="202" t="s">
        <v>483</v>
      </c>
      <c r="X178" s="8"/>
      <c r="Y178" s="8"/>
      <c r="Z178" s="8"/>
      <c r="AA178" s="202" t="s">
        <v>483</v>
      </c>
      <c r="AB178" s="8"/>
      <c r="AC178" s="202" t="s">
        <v>1728</v>
      </c>
      <c r="AD178" s="202" t="s">
        <v>2579</v>
      </c>
      <c r="AE178" s="202" t="s">
        <v>484</v>
      </c>
      <c r="AF178" s="12"/>
      <c r="AG178" s="197">
        <v>0</v>
      </c>
      <c r="AH178" s="12"/>
      <c r="AI178" s="12"/>
      <c r="AJ178" s="12"/>
      <c r="AK178" s="12"/>
      <c r="AL178" s="12"/>
      <c r="AM178" s="12"/>
      <c r="AN178" s="12"/>
      <c r="AO178" s="12"/>
      <c r="AP178" s="15"/>
      <c r="AQ178" t="str">
        <f>_xlfn.IFNA(VLOOKUP(E178,'Order Lookup'!A:C,3,FALSE),"Other")</f>
        <v>Other</v>
      </c>
    </row>
    <row r="179" spans="1:43" ht="31.5" x14ac:dyDescent="0.35">
      <c r="A179" s="202" t="s">
        <v>485</v>
      </c>
      <c r="B179" s="202" t="s">
        <v>2581</v>
      </c>
      <c r="C179" s="202" t="s">
        <v>1715</v>
      </c>
      <c r="D179" s="202" t="s">
        <v>2582</v>
      </c>
      <c r="E179" s="202" t="s">
        <v>507</v>
      </c>
      <c r="F179" s="202" t="s">
        <v>227</v>
      </c>
      <c r="G179" s="8"/>
      <c r="H179" s="202" t="s">
        <v>482</v>
      </c>
      <c r="I179" s="203" t="s">
        <v>263</v>
      </c>
      <c r="J179" s="8"/>
      <c r="K179" s="8"/>
      <c r="L179" s="8"/>
      <c r="M179" s="8"/>
      <c r="N179" s="202" t="s">
        <v>483</v>
      </c>
      <c r="O179" s="8"/>
      <c r="P179" s="8"/>
      <c r="Q179" s="8"/>
      <c r="R179" s="202" t="s">
        <v>483</v>
      </c>
      <c r="S179" s="8"/>
      <c r="T179" s="8"/>
      <c r="U179" s="8"/>
      <c r="V179" s="8"/>
      <c r="W179" s="202" t="s">
        <v>483</v>
      </c>
      <c r="X179" s="8"/>
      <c r="Y179" s="8"/>
      <c r="Z179" s="8"/>
      <c r="AA179" s="202" t="s">
        <v>483</v>
      </c>
      <c r="AB179" s="8"/>
      <c r="AC179" s="202" t="s">
        <v>1728</v>
      </c>
      <c r="AD179" s="202" t="s">
        <v>2581</v>
      </c>
      <c r="AE179" s="202" t="s">
        <v>484</v>
      </c>
      <c r="AF179" s="204">
        <v>5.14</v>
      </c>
      <c r="AG179" s="197">
        <v>0</v>
      </c>
      <c r="AH179" s="197">
        <v>2.8500000000000002E-5</v>
      </c>
      <c r="AI179" s="12"/>
      <c r="AJ179" s="197">
        <v>2.8500000000000002E-5</v>
      </c>
      <c r="AK179" s="197">
        <v>0</v>
      </c>
      <c r="AL179" s="197">
        <v>0</v>
      </c>
      <c r="AM179" s="12"/>
      <c r="AN179" s="12"/>
      <c r="AO179" s="204">
        <v>3.85</v>
      </c>
      <c r="AP179" s="205">
        <v>1.3</v>
      </c>
      <c r="AQ179" t="str">
        <f>_xlfn.IFNA(VLOOKUP(E179,'Order Lookup'!A:C,3,FALSE),"Other")</f>
        <v>Other</v>
      </c>
    </row>
    <row r="180" spans="1:43" ht="42" x14ac:dyDescent="0.35">
      <c r="A180" s="202" t="s">
        <v>485</v>
      </c>
      <c r="B180" s="202" t="s">
        <v>2583</v>
      </c>
      <c r="C180" s="202" t="s">
        <v>531</v>
      </c>
      <c r="D180" s="202" t="s">
        <v>2584</v>
      </c>
      <c r="E180" s="202" t="s">
        <v>507</v>
      </c>
      <c r="F180" s="202" t="s">
        <v>227</v>
      </c>
      <c r="G180" s="8"/>
      <c r="H180" s="202" t="s">
        <v>482</v>
      </c>
      <c r="I180" s="203" t="s">
        <v>259</v>
      </c>
      <c r="J180" s="8"/>
      <c r="K180" s="8"/>
      <c r="L180" s="8"/>
      <c r="M180" s="8"/>
      <c r="N180" s="202" t="s">
        <v>483</v>
      </c>
      <c r="O180" s="8"/>
      <c r="P180" s="8"/>
      <c r="Q180" s="8"/>
      <c r="R180" s="202" t="s">
        <v>483</v>
      </c>
      <c r="S180" s="8"/>
      <c r="T180" s="8"/>
      <c r="U180" s="8"/>
      <c r="V180" s="8"/>
      <c r="W180" s="202" t="s">
        <v>483</v>
      </c>
      <c r="X180" s="8"/>
      <c r="Y180" s="8"/>
      <c r="Z180" s="8"/>
      <c r="AA180" s="202" t="s">
        <v>483</v>
      </c>
      <c r="AB180" s="8"/>
      <c r="AC180" s="202" t="s">
        <v>1728</v>
      </c>
      <c r="AD180" s="202" t="s">
        <v>2583</v>
      </c>
      <c r="AE180" s="202" t="s">
        <v>484</v>
      </c>
      <c r="AF180" s="12"/>
      <c r="AG180" s="197">
        <v>0</v>
      </c>
      <c r="AH180" s="12"/>
      <c r="AI180" s="12"/>
      <c r="AJ180" s="12"/>
      <c r="AK180" s="12"/>
      <c r="AL180" s="12"/>
      <c r="AM180" s="12"/>
      <c r="AN180" s="12"/>
      <c r="AO180" s="12"/>
      <c r="AP180" s="15"/>
      <c r="AQ180" t="str">
        <f>_xlfn.IFNA(VLOOKUP(E180,'Order Lookup'!A:C,3,FALSE),"Other")</f>
        <v>Other</v>
      </c>
    </row>
    <row r="181" spans="1:43" ht="31.5" x14ac:dyDescent="0.35">
      <c r="A181" s="202" t="s">
        <v>485</v>
      </c>
      <c r="B181" s="202" t="s">
        <v>2585</v>
      </c>
      <c r="C181" s="202" t="s">
        <v>1715</v>
      </c>
      <c r="D181" s="202" t="s">
        <v>2586</v>
      </c>
      <c r="E181" s="202" t="s">
        <v>507</v>
      </c>
      <c r="F181" s="202" t="s">
        <v>227</v>
      </c>
      <c r="G181" s="8"/>
      <c r="H181" s="202" t="s">
        <v>482</v>
      </c>
      <c r="I181" s="203" t="s">
        <v>263</v>
      </c>
      <c r="J181" s="8"/>
      <c r="K181" s="8"/>
      <c r="L181" s="8"/>
      <c r="M181" s="8"/>
      <c r="N181" s="202" t="s">
        <v>483</v>
      </c>
      <c r="O181" s="8"/>
      <c r="P181" s="8"/>
      <c r="Q181" s="8"/>
      <c r="R181" s="202" t="s">
        <v>483</v>
      </c>
      <c r="S181" s="8"/>
      <c r="T181" s="8"/>
      <c r="U181" s="8"/>
      <c r="V181" s="8"/>
      <c r="W181" s="202" t="s">
        <v>483</v>
      </c>
      <c r="X181" s="8"/>
      <c r="Y181" s="8"/>
      <c r="Z181" s="8"/>
      <c r="AA181" s="202" t="s">
        <v>483</v>
      </c>
      <c r="AB181" s="8"/>
      <c r="AC181" s="202" t="s">
        <v>1728</v>
      </c>
      <c r="AD181" s="202" t="s">
        <v>2585</v>
      </c>
      <c r="AE181" s="202" t="s">
        <v>484</v>
      </c>
      <c r="AF181" s="12"/>
      <c r="AG181" s="197">
        <v>0</v>
      </c>
      <c r="AH181" s="12"/>
      <c r="AI181" s="12"/>
      <c r="AJ181" s="12"/>
      <c r="AK181" s="12"/>
      <c r="AL181" s="12"/>
      <c r="AM181" s="12"/>
      <c r="AN181" s="12"/>
      <c r="AO181" s="12"/>
      <c r="AP181" s="15"/>
      <c r="AQ181" t="str">
        <f>_xlfn.IFNA(VLOOKUP(E181,'Order Lookup'!A:C,3,FALSE),"Other")</f>
        <v>Other</v>
      </c>
    </row>
    <row r="182" spans="1:43" ht="31.5" x14ac:dyDescent="0.35">
      <c r="A182" s="202" t="s">
        <v>485</v>
      </c>
      <c r="B182" s="202" t="s">
        <v>2587</v>
      </c>
      <c r="C182" s="202" t="s">
        <v>1491</v>
      </c>
      <c r="D182" s="202" t="s">
        <v>1705</v>
      </c>
      <c r="E182" s="202" t="s">
        <v>507</v>
      </c>
      <c r="F182" s="202" t="s">
        <v>227</v>
      </c>
      <c r="G182" s="8"/>
      <c r="H182" s="202" t="s">
        <v>482</v>
      </c>
      <c r="I182" s="203" t="s">
        <v>260</v>
      </c>
      <c r="J182" s="8"/>
      <c r="K182" s="8"/>
      <c r="L182" s="8"/>
      <c r="M182" s="8"/>
      <c r="N182" s="202" t="s">
        <v>483</v>
      </c>
      <c r="O182" s="8"/>
      <c r="P182" s="8"/>
      <c r="Q182" s="8"/>
      <c r="R182" s="202" t="s">
        <v>483</v>
      </c>
      <c r="S182" s="8"/>
      <c r="T182" s="8"/>
      <c r="U182" s="8"/>
      <c r="V182" s="8"/>
      <c r="W182" s="202" t="s">
        <v>483</v>
      </c>
      <c r="X182" s="8"/>
      <c r="Y182" s="8"/>
      <c r="Z182" s="8"/>
      <c r="AA182" s="202" t="s">
        <v>483</v>
      </c>
      <c r="AB182" s="8"/>
      <c r="AC182" s="202" t="s">
        <v>1728</v>
      </c>
      <c r="AD182" s="202" t="s">
        <v>2587</v>
      </c>
      <c r="AE182" s="202" t="s">
        <v>484</v>
      </c>
      <c r="AF182" s="12"/>
      <c r="AG182" s="197">
        <v>0</v>
      </c>
      <c r="AH182" s="12"/>
      <c r="AI182" s="12"/>
      <c r="AJ182" s="12"/>
      <c r="AK182" s="12"/>
      <c r="AL182" s="12"/>
      <c r="AM182" s="12"/>
      <c r="AN182" s="12"/>
      <c r="AO182" s="12"/>
      <c r="AP182" s="15"/>
      <c r="AQ182" t="str">
        <f>_xlfn.IFNA(VLOOKUP(E182,'Order Lookup'!A:C,3,FALSE),"Other")</f>
        <v>Other</v>
      </c>
    </row>
    <row r="183" spans="1:43" ht="31.5" x14ac:dyDescent="0.35">
      <c r="A183" s="202" t="s">
        <v>485</v>
      </c>
      <c r="B183" s="202" t="s">
        <v>2588</v>
      </c>
      <c r="C183" s="202" t="s">
        <v>532</v>
      </c>
      <c r="D183" s="202" t="s">
        <v>2589</v>
      </c>
      <c r="E183" s="202" t="s">
        <v>507</v>
      </c>
      <c r="F183" s="202" t="s">
        <v>227</v>
      </c>
      <c r="G183" s="8"/>
      <c r="H183" s="202" t="s">
        <v>482</v>
      </c>
      <c r="I183" s="203" t="s">
        <v>260</v>
      </c>
      <c r="J183" s="8"/>
      <c r="K183" s="8"/>
      <c r="L183" s="8"/>
      <c r="M183" s="8"/>
      <c r="N183" s="202" t="s">
        <v>483</v>
      </c>
      <c r="O183" s="8"/>
      <c r="P183" s="8"/>
      <c r="Q183" s="8"/>
      <c r="R183" s="202" t="s">
        <v>483</v>
      </c>
      <c r="S183" s="8"/>
      <c r="T183" s="8"/>
      <c r="U183" s="8"/>
      <c r="V183" s="8"/>
      <c r="W183" s="202" t="s">
        <v>483</v>
      </c>
      <c r="X183" s="8"/>
      <c r="Y183" s="8"/>
      <c r="Z183" s="8"/>
      <c r="AA183" s="202" t="s">
        <v>483</v>
      </c>
      <c r="AB183" s="8"/>
      <c r="AC183" s="202" t="s">
        <v>1728</v>
      </c>
      <c r="AD183" s="202" t="s">
        <v>2588</v>
      </c>
      <c r="AE183" s="202" t="s">
        <v>484</v>
      </c>
      <c r="AF183" s="12"/>
      <c r="AG183" s="197">
        <v>0</v>
      </c>
      <c r="AH183" s="12"/>
      <c r="AI183" s="12"/>
      <c r="AJ183" s="12"/>
      <c r="AK183" s="12"/>
      <c r="AL183" s="12"/>
      <c r="AM183" s="12"/>
      <c r="AN183" s="12"/>
      <c r="AO183" s="12"/>
      <c r="AP183" s="15"/>
      <c r="AQ183" t="str">
        <f>_xlfn.IFNA(VLOOKUP(E183,'Order Lookup'!A:C,3,FALSE),"Other")</f>
        <v>Other</v>
      </c>
    </row>
    <row r="184" spans="1:43" ht="42" x14ac:dyDescent="0.35">
      <c r="A184" s="202" t="s">
        <v>485</v>
      </c>
      <c r="B184" s="202" t="s">
        <v>2590</v>
      </c>
      <c r="C184" s="202" t="s">
        <v>519</v>
      </c>
      <c r="D184" s="202" t="s">
        <v>2591</v>
      </c>
      <c r="E184" s="202" t="s">
        <v>563</v>
      </c>
      <c r="F184" s="202" t="s">
        <v>227</v>
      </c>
      <c r="G184" s="8"/>
      <c r="H184" s="202" t="s">
        <v>482</v>
      </c>
      <c r="I184" s="203" t="s">
        <v>259</v>
      </c>
      <c r="J184" s="8"/>
      <c r="K184" s="8"/>
      <c r="L184" s="8"/>
      <c r="M184" s="8"/>
      <c r="N184" s="202" t="s">
        <v>483</v>
      </c>
      <c r="O184" s="8"/>
      <c r="P184" s="8"/>
      <c r="Q184" s="8"/>
      <c r="R184" s="202" t="s">
        <v>483</v>
      </c>
      <c r="S184" s="8"/>
      <c r="T184" s="8"/>
      <c r="U184" s="8"/>
      <c r="V184" s="8"/>
      <c r="W184" s="202" t="s">
        <v>483</v>
      </c>
      <c r="X184" s="8"/>
      <c r="Y184" s="8"/>
      <c r="Z184" s="8"/>
      <c r="AA184" s="202" t="s">
        <v>483</v>
      </c>
      <c r="AB184" s="8"/>
      <c r="AC184" s="202" t="s">
        <v>2329</v>
      </c>
      <c r="AD184" s="202" t="s">
        <v>2590</v>
      </c>
      <c r="AE184" s="202" t="s">
        <v>484</v>
      </c>
      <c r="AF184" s="204">
        <v>24807.15</v>
      </c>
      <c r="AG184" s="197">
        <v>0</v>
      </c>
      <c r="AH184" s="197">
        <v>6.8654250750000001</v>
      </c>
      <c r="AI184" s="12"/>
      <c r="AJ184" s="197">
        <v>6.851936845</v>
      </c>
      <c r="AK184" s="197">
        <v>0</v>
      </c>
      <c r="AL184" s="197">
        <v>0</v>
      </c>
      <c r="AM184" s="12"/>
      <c r="AN184" s="12"/>
      <c r="AO184" s="204">
        <v>16102.98</v>
      </c>
      <c r="AP184" s="205">
        <v>10276.01</v>
      </c>
      <c r="AQ184" t="str">
        <f>_xlfn.IFNA(VLOOKUP(E184,'Order Lookup'!A:C,3,FALSE),"Other")</f>
        <v>Other</v>
      </c>
    </row>
    <row r="185" spans="1:43" ht="31.5" x14ac:dyDescent="0.35">
      <c r="A185" s="202" t="s">
        <v>485</v>
      </c>
      <c r="B185" s="202" t="s">
        <v>2592</v>
      </c>
      <c r="C185" s="202" t="s">
        <v>621</v>
      </c>
      <c r="D185" s="202" t="s">
        <v>2593</v>
      </c>
      <c r="E185" s="202" t="s">
        <v>507</v>
      </c>
      <c r="F185" s="202" t="s">
        <v>227</v>
      </c>
      <c r="G185" s="8"/>
      <c r="H185" s="202" t="s">
        <v>482</v>
      </c>
      <c r="I185" s="203" t="s">
        <v>263</v>
      </c>
      <c r="J185" s="8"/>
      <c r="K185" s="8"/>
      <c r="L185" s="8"/>
      <c r="M185" s="8"/>
      <c r="N185" s="202" t="s">
        <v>483</v>
      </c>
      <c r="O185" s="8"/>
      <c r="P185" s="8"/>
      <c r="Q185" s="8"/>
      <c r="R185" s="202" t="s">
        <v>483</v>
      </c>
      <c r="S185" s="8"/>
      <c r="T185" s="8"/>
      <c r="U185" s="8"/>
      <c r="V185" s="8"/>
      <c r="W185" s="202" t="s">
        <v>483</v>
      </c>
      <c r="X185" s="8"/>
      <c r="Y185" s="8"/>
      <c r="Z185" s="8"/>
      <c r="AA185" s="202" t="s">
        <v>483</v>
      </c>
      <c r="AB185" s="8"/>
      <c r="AC185" s="202" t="s">
        <v>2329</v>
      </c>
      <c r="AD185" s="202" t="s">
        <v>2592</v>
      </c>
      <c r="AE185" s="202" t="s">
        <v>484</v>
      </c>
      <c r="AF185" s="204">
        <v>827.94</v>
      </c>
      <c r="AG185" s="197">
        <v>0</v>
      </c>
      <c r="AH185" s="197">
        <v>0.2080244</v>
      </c>
      <c r="AI185" s="12"/>
      <c r="AJ185" s="197">
        <v>0.19261</v>
      </c>
      <c r="AK185" s="197">
        <v>0</v>
      </c>
      <c r="AL185" s="197">
        <v>0</v>
      </c>
      <c r="AM185" s="12"/>
      <c r="AN185" s="12"/>
      <c r="AO185" s="204">
        <v>559.55999999999995</v>
      </c>
      <c r="AP185" s="205">
        <v>339.7</v>
      </c>
      <c r="AQ185" t="str">
        <f>_xlfn.IFNA(VLOOKUP(E185,'Order Lookup'!A:C,3,FALSE),"Other")</f>
        <v>Other</v>
      </c>
    </row>
    <row r="186" spans="1:43" ht="31.5" x14ac:dyDescent="0.35">
      <c r="A186" s="202" t="s">
        <v>485</v>
      </c>
      <c r="B186" s="202" t="s">
        <v>2594</v>
      </c>
      <c r="C186" s="202" t="s">
        <v>621</v>
      </c>
      <c r="D186" s="202" t="s">
        <v>2593</v>
      </c>
      <c r="E186" s="202" t="s">
        <v>507</v>
      </c>
      <c r="F186" s="202" t="s">
        <v>227</v>
      </c>
      <c r="G186" s="8"/>
      <c r="H186" s="202" t="s">
        <v>482</v>
      </c>
      <c r="I186" s="203" t="s">
        <v>263</v>
      </c>
      <c r="J186" s="8"/>
      <c r="K186" s="8"/>
      <c r="L186" s="8"/>
      <c r="M186" s="8"/>
      <c r="N186" s="202" t="s">
        <v>483</v>
      </c>
      <c r="O186" s="8"/>
      <c r="P186" s="8"/>
      <c r="Q186" s="8"/>
      <c r="R186" s="202" t="s">
        <v>483</v>
      </c>
      <c r="S186" s="8"/>
      <c r="T186" s="8"/>
      <c r="U186" s="8"/>
      <c r="V186" s="8"/>
      <c r="W186" s="202" t="s">
        <v>483</v>
      </c>
      <c r="X186" s="8"/>
      <c r="Y186" s="8"/>
      <c r="Z186" s="8"/>
      <c r="AA186" s="202" t="s">
        <v>483</v>
      </c>
      <c r="AB186" s="8"/>
      <c r="AC186" s="202" t="s">
        <v>2329</v>
      </c>
      <c r="AD186" s="202" t="s">
        <v>2594</v>
      </c>
      <c r="AE186" s="202" t="s">
        <v>484</v>
      </c>
      <c r="AF186" s="204">
        <v>233.15</v>
      </c>
      <c r="AG186" s="197">
        <v>0</v>
      </c>
      <c r="AH186" s="197">
        <v>5.4762900000000003E-2</v>
      </c>
      <c r="AI186" s="12"/>
      <c r="AJ186" s="197">
        <v>4.8982499999999998E-2</v>
      </c>
      <c r="AK186" s="197">
        <v>0</v>
      </c>
      <c r="AL186" s="197">
        <v>0</v>
      </c>
      <c r="AM186" s="12"/>
      <c r="AN186" s="12"/>
      <c r="AO186" s="204">
        <v>167.21</v>
      </c>
      <c r="AP186" s="205">
        <v>100.59</v>
      </c>
      <c r="AQ186" t="str">
        <f>_xlfn.IFNA(VLOOKUP(E186,'Order Lookup'!A:C,3,FALSE),"Other")</f>
        <v>Other</v>
      </c>
    </row>
    <row r="187" spans="1:43" ht="42" x14ac:dyDescent="0.35">
      <c r="A187" s="202" t="s">
        <v>485</v>
      </c>
      <c r="B187" s="202" t="s">
        <v>2595</v>
      </c>
      <c r="C187" s="202" t="s">
        <v>531</v>
      </c>
      <c r="D187" s="202" t="s">
        <v>2584</v>
      </c>
      <c r="E187" s="202" t="s">
        <v>507</v>
      </c>
      <c r="F187" s="202" t="s">
        <v>227</v>
      </c>
      <c r="G187" s="8"/>
      <c r="H187" s="202" t="s">
        <v>482</v>
      </c>
      <c r="I187" s="203" t="s">
        <v>259</v>
      </c>
      <c r="J187" s="8"/>
      <c r="K187" s="8"/>
      <c r="L187" s="8"/>
      <c r="M187" s="8"/>
      <c r="N187" s="202" t="s">
        <v>483</v>
      </c>
      <c r="O187" s="8"/>
      <c r="P187" s="8"/>
      <c r="Q187" s="8"/>
      <c r="R187" s="202" t="s">
        <v>483</v>
      </c>
      <c r="S187" s="8"/>
      <c r="T187" s="8"/>
      <c r="U187" s="8"/>
      <c r="V187" s="8"/>
      <c r="W187" s="202" t="s">
        <v>483</v>
      </c>
      <c r="X187" s="8"/>
      <c r="Y187" s="8"/>
      <c r="Z187" s="8"/>
      <c r="AA187" s="202" t="s">
        <v>483</v>
      </c>
      <c r="AB187" s="8"/>
      <c r="AC187" s="202" t="s">
        <v>2329</v>
      </c>
      <c r="AD187" s="202" t="s">
        <v>2595</v>
      </c>
      <c r="AE187" s="202" t="s">
        <v>484</v>
      </c>
      <c r="AF187" s="204">
        <v>624.98</v>
      </c>
      <c r="AG187" s="197">
        <v>0</v>
      </c>
      <c r="AH187" s="197">
        <v>7.3539999999999994E-2</v>
      </c>
      <c r="AI187" s="12"/>
      <c r="AJ187" s="197">
        <v>7.3539999999999994E-2</v>
      </c>
      <c r="AK187" s="197">
        <v>0</v>
      </c>
      <c r="AL187" s="197">
        <v>0</v>
      </c>
      <c r="AM187" s="12"/>
      <c r="AN187" s="12"/>
      <c r="AO187" s="204">
        <v>374.94</v>
      </c>
      <c r="AP187" s="205">
        <v>260.67</v>
      </c>
      <c r="AQ187" t="str">
        <f>_xlfn.IFNA(VLOOKUP(E187,'Order Lookup'!A:C,3,FALSE),"Other")</f>
        <v>Other</v>
      </c>
    </row>
    <row r="188" spans="1:43" ht="31.5" x14ac:dyDescent="0.35">
      <c r="A188" s="202" t="s">
        <v>485</v>
      </c>
      <c r="B188" s="202" t="s">
        <v>2596</v>
      </c>
      <c r="C188" s="202" t="s">
        <v>568</v>
      </c>
      <c r="D188" s="202" t="s">
        <v>569</v>
      </c>
      <c r="E188" s="202" t="s">
        <v>507</v>
      </c>
      <c r="F188" s="202" t="s">
        <v>227</v>
      </c>
      <c r="G188" s="8"/>
      <c r="H188" s="202" t="s">
        <v>482</v>
      </c>
      <c r="I188" s="203" t="s">
        <v>263</v>
      </c>
      <c r="J188" s="8"/>
      <c r="K188" s="8"/>
      <c r="L188" s="8"/>
      <c r="M188" s="8"/>
      <c r="N188" s="202" t="s">
        <v>483</v>
      </c>
      <c r="O188" s="8"/>
      <c r="P188" s="8"/>
      <c r="Q188" s="8"/>
      <c r="R188" s="202" t="s">
        <v>483</v>
      </c>
      <c r="S188" s="8"/>
      <c r="T188" s="8"/>
      <c r="U188" s="8"/>
      <c r="V188" s="8"/>
      <c r="W188" s="202" t="s">
        <v>483</v>
      </c>
      <c r="X188" s="8"/>
      <c r="Y188" s="8"/>
      <c r="Z188" s="8"/>
      <c r="AA188" s="202" t="s">
        <v>483</v>
      </c>
      <c r="AB188" s="8"/>
      <c r="AC188" s="202" t="s">
        <v>1996</v>
      </c>
      <c r="AD188" s="202" t="s">
        <v>2596</v>
      </c>
      <c r="AE188" s="202" t="s">
        <v>484</v>
      </c>
      <c r="AF188" s="204">
        <v>57</v>
      </c>
      <c r="AG188" s="197">
        <v>0</v>
      </c>
      <c r="AH188" s="197">
        <v>4.0000000000000001E-3</v>
      </c>
      <c r="AI188" s="12"/>
      <c r="AJ188" s="197">
        <v>4.0000000000000001E-3</v>
      </c>
      <c r="AK188" s="197">
        <v>0</v>
      </c>
      <c r="AL188" s="197">
        <v>0</v>
      </c>
      <c r="AM188" s="12"/>
      <c r="AN188" s="12"/>
      <c r="AO188" s="204">
        <v>33.83</v>
      </c>
      <c r="AP188" s="205">
        <v>23.7</v>
      </c>
      <c r="AQ188" t="str">
        <f>_xlfn.IFNA(VLOOKUP(E188,'Order Lookup'!A:C,3,FALSE),"Other")</f>
        <v>Other</v>
      </c>
    </row>
    <row r="189" spans="1:43" ht="31.5" x14ac:dyDescent="0.35">
      <c r="A189" s="202" t="s">
        <v>485</v>
      </c>
      <c r="B189" s="202" t="s">
        <v>2597</v>
      </c>
      <c r="C189" s="202" t="s">
        <v>613</v>
      </c>
      <c r="D189" s="202" t="s">
        <v>2598</v>
      </c>
      <c r="E189" s="202" t="s">
        <v>620</v>
      </c>
      <c r="F189" s="202" t="s">
        <v>70</v>
      </c>
      <c r="G189" s="202" t="s">
        <v>227</v>
      </c>
      <c r="H189" s="202" t="s">
        <v>482</v>
      </c>
      <c r="I189" s="203" t="s">
        <v>259</v>
      </c>
      <c r="J189" s="8"/>
      <c r="K189" s="8"/>
      <c r="L189" s="8"/>
      <c r="M189" s="8"/>
      <c r="N189" s="202" t="s">
        <v>483</v>
      </c>
      <c r="O189" s="8"/>
      <c r="P189" s="8"/>
      <c r="Q189" s="8"/>
      <c r="R189" s="202" t="s">
        <v>483</v>
      </c>
      <c r="S189" s="203" t="s">
        <v>651</v>
      </c>
      <c r="T189" s="203" t="s">
        <v>660</v>
      </c>
      <c r="U189" s="202" t="s">
        <v>2371</v>
      </c>
      <c r="V189" s="202" t="s">
        <v>2371</v>
      </c>
      <c r="W189" s="206" t="s">
        <v>489</v>
      </c>
      <c r="X189" s="203" t="s">
        <v>2279</v>
      </c>
      <c r="Y189" s="202" t="s">
        <v>2371</v>
      </c>
      <c r="Z189" s="202" t="s">
        <v>2371</v>
      </c>
      <c r="AA189" s="206" t="s">
        <v>489</v>
      </c>
      <c r="AB189" s="203" t="s">
        <v>490</v>
      </c>
      <c r="AC189" s="202" t="s">
        <v>2335</v>
      </c>
      <c r="AD189" s="202" t="s">
        <v>2597</v>
      </c>
      <c r="AE189" s="202" t="s">
        <v>484</v>
      </c>
      <c r="AF189" s="12"/>
      <c r="AG189" s="197">
        <v>0</v>
      </c>
      <c r="AH189" s="12"/>
      <c r="AI189" s="12"/>
      <c r="AJ189" s="12"/>
      <c r="AK189" s="12"/>
      <c r="AL189" s="12"/>
      <c r="AM189" s="12"/>
      <c r="AN189" s="12"/>
      <c r="AO189" s="12"/>
      <c r="AP189" s="15"/>
      <c r="AQ189" t="str">
        <f>_xlfn.IFNA(VLOOKUP(E189,'Order Lookup'!A:C,3,FALSE),"Other")</f>
        <v>ORDER</v>
      </c>
    </row>
    <row r="190" spans="1:43" ht="42" x14ac:dyDescent="0.35">
      <c r="A190" s="202" t="s">
        <v>485</v>
      </c>
      <c r="B190" s="202" t="s">
        <v>2599</v>
      </c>
      <c r="C190" s="202" t="s">
        <v>500</v>
      </c>
      <c r="D190" s="202" t="s">
        <v>2600</v>
      </c>
      <c r="E190" s="202" t="s">
        <v>507</v>
      </c>
      <c r="F190" s="202" t="s">
        <v>227</v>
      </c>
      <c r="G190" s="8"/>
      <c r="H190" s="202" t="s">
        <v>482</v>
      </c>
      <c r="I190" s="203" t="s">
        <v>259</v>
      </c>
      <c r="J190" s="8"/>
      <c r="K190" s="8"/>
      <c r="L190" s="8"/>
      <c r="M190" s="8"/>
      <c r="N190" s="202" t="s">
        <v>483</v>
      </c>
      <c r="O190" s="8"/>
      <c r="P190" s="8"/>
      <c r="Q190" s="8"/>
      <c r="R190" s="202" t="s">
        <v>483</v>
      </c>
      <c r="S190" s="8"/>
      <c r="T190" s="8"/>
      <c r="U190" s="8"/>
      <c r="V190" s="8"/>
      <c r="W190" s="202" t="s">
        <v>483</v>
      </c>
      <c r="X190" s="8"/>
      <c r="Y190" s="8"/>
      <c r="Z190" s="8"/>
      <c r="AA190" s="202" t="s">
        <v>483</v>
      </c>
      <c r="AB190" s="8"/>
      <c r="AC190" s="202" t="s">
        <v>1996</v>
      </c>
      <c r="AD190" s="202" t="s">
        <v>2599</v>
      </c>
      <c r="AE190" s="202" t="s">
        <v>484</v>
      </c>
      <c r="AF190" s="12"/>
      <c r="AG190" s="197">
        <v>0</v>
      </c>
      <c r="AH190" s="12"/>
      <c r="AI190" s="12"/>
      <c r="AJ190" s="12"/>
      <c r="AK190" s="12"/>
      <c r="AL190" s="12"/>
      <c r="AM190" s="12"/>
      <c r="AN190" s="12"/>
      <c r="AO190" s="12"/>
      <c r="AP190" s="15"/>
      <c r="AQ190" t="str">
        <f>_xlfn.IFNA(VLOOKUP(E190,'Order Lookup'!A:C,3,FALSE),"Other")</f>
        <v>Other</v>
      </c>
    </row>
    <row r="191" spans="1:43" ht="42" x14ac:dyDescent="0.35">
      <c r="A191" s="202" t="s">
        <v>485</v>
      </c>
      <c r="B191" s="202" t="s">
        <v>2601</v>
      </c>
      <c r="C191" s="202" t="s">
        <v>2602</v>
      </c>
      <c r="D191" s="202" t="s">
        <v>2603</v>
      </c>
      <c r="E191" s="202" t="s">
        <v>507</v>
      </c>
      <c r="F191" s="202" t="s">
        <v>227</v>
      </c>
      <c r="G191" s="8"/>
      <c r="H191" s="202" t="s">
        <v>482</v>
      </c>
      <c r="I191" s="203" t="s">
        <v>263</v>
      </c>
      <c r="J191" s="8"/>
      <c r="K191" s="8"/>
      <c r="L191" s="8"/>
      <c r="M191" s="8"/>
      <c r="N191" s="202" t="s">
        <v>483</v>
      </c>
      <c r="O191" s="8"/>
      <c r="P191" s="8"/>
      <c r="Q191" s="8"/>
      <c r="R191" s="202" t="s">
        <v>483</v>
      </c>
      <c r="S191" s="8"/>
      <c r="T191" s="8"/>
      <c r="U191" s="8"/>
      <c r="V191" s="8"/>
      <c r="W191" s="202" t="s">
        <v>483</v>
      </c>
      <c r="X191" s="8"/>
      <c r="Y191" s="8"/>
      <c r="Z191" s="8"/>
      <c r="AA191" s="202" t="s">
        <v>483</v>
      </c>
      <c r="AB191" s="8"/>
      <c r="AC191" s="202" t="s">
        <v>1996</v>
      </c>
      <c r="AD191" s="202" t="s">
        <v>2601</v>
      </c>
      <c r="AE191" s="202" t="s">
        <v>484</v>
      </c>
      <c r="AF191" s="12"/>
      <c r="AG191" s="197">
        <v>0</v>
      </c>
      <c r="AH191" s="12"/>
      <c r="AI191" s="12"/>
      <c r="AJ191" s="12"/>
      <c r="AK191" s="12"/>
      <c r="AL191" s="12"/>
      <c r="AM191" s="12"/>
      <c r="AN191" s="12"/>
      <c r="AO191" s="12"/>
      <c r="AP191" s="15"/>
      <c r="AQ191" t="str">
        <f>_xlfn.IFNA(VLOOKUP(E191,'Order Lookup'!A:C,3,FALSE),"Other")</f>
        <v>Other</v>
      </c>
    </row>
    <row r="192" spans="1:43" ht="31.5" x14ac:dyDescent="0.35">
      <c r="A192" s="202" t="s">
        <v>485</v>
      </c>
      <c r="B192" s="202" t="s">
        <v>2604</v>
      </c>
      <c r="C192" s="202" t="s">
        <v>568</v>
      </c>
      <c r="D192" s="202" t="s">
        <v>2605</v>
      </c>
      <c r="E192" s="202" t="s">
        <v>507</v>
      </c>
      <c r="F192" s="202" t="s">
        <v>227</v>
      </c>
      <c r="G192" s="8"/>
      <c r="H192" s="202" t="s">
        <v>482</v>
      </c>
      <c r="I192" s="203" t="s">
        <v>263</v>
      </c>
      <c r="J192" s="8"/>
      <c r="K192" s="8"/>
      <c r="L192" s="8"/>
      <c r="M192" s="8"/>
      <c r="N192" s="202" t="s">
        <v>483</v>
      </c>
      <c r="O192" s="8"/>
      <c r="P192" s="8"/>
      <c r="Q192" s="8"/>
      <c r="R192" s="202" t="s">
        <v>483</v>
      </c>
      <c r="S192" s="8"/>
      <c r="T192" s="8"/>
      <c r="U192" s="8"/>
      <c r="V192" s="8"/>
      <c r="W192" s="202" t="s">
        <v>483</v>
      </c>
      <c r="X192" s="8"/>
      <c r="Y192" s="8"/>
      <c r="Z192" s="8"/>
      <c r="AA192" s="202" t="s">
        <v>483</v>
      </c>
      <c r="AB192" s="8"/>
      <c r="AC192" s="202" t="s">
        <v>1725</v>
      </c>
      <c r="AD192" s="202" t="s">
        <v>2604</v>
      </c>
      <c r="AE192" s="202" t="s">
        <v>484</v>
      </c>
      <c r="AF192" s="204">
        <v>24812.959999999999</v>
      </c>
      <c r="AG192" s="197">
        <v>0</v>
      </c>
      <c r="AH192" s="197">
        <v>5.8260509750000002</v>
      </c>
      <c r="AI192" s="12"/>
      <c r="AJ192" s="197">
        <v>5.8067827799999998</v>
      </c>
      <c r="AK192" s="197">
        <v>0</v>
      </c>
      <c r="AL192" s="197">
        <v>0</v>
      </c>
      <c r="AM192" s="12"/>
      <c r="AN192" s="12"/>
      <c r="AO192" s="204">
        <v>15973.74</v>
      </c>
      <c r="AP192" s="205">
        <v>10846.05</v>
      </c>
      <c r="AQ192" t="str">
        <f>_xlfn.IFNA(VLOOKUP(E192,'Order Lookup'!A:C,3,FALSE),"Other")</f>
        <v>Other</v>
      </c>
    </row>
    <row r="193" spans="1:43" ht="42" x14ac:dyDescent="0.35">
      <c r="A193" s="202" t="s">
        <v>485</v>
      </c>
      <c r="B193" s="202" t="s">
        <v>2606</v>
      </c>
      <c r="C193" s="202" t="s">
        <v>568</v>
      </c>
      <c r="D193" s="202" t="s">
        <v>2607</v>
      </c>
      <c r="E193" s="202" t="s">
        <v>507</v>
      </c>
      <c r="F193" s="202" t="s">
        <v>227</v>
      </c>
      <c r="G193" s="8"/>
      <c r="H193" s="202" t="s">
        <v>482</v>
      </c>
      <c r="I193" s="203" t="s">
        <v>263</v>
      </c>
      <c r="J193" s="8"/>
      <c r="K193" s="8"/>
      <c r="L193" s="8"/>
      <c r="M193" s="8"/>
      <c r="N193" s="202" t="s">
        <v>483</v>
      </c>
      <c r="O193" s="8"/>
      <c r="P193" s="8"/>
      <c r="Q193" s="8"/>
      <c r="R193" s="202" t="s">
        <v>483</v>
      </c>
      <c r="S193" s="8"/>
      <c r="T193" s="8"/>
      <c r="U193" s="8"/>
      <c r="V193" s="8"/>
      <c r="W193" s="202" t="s">
        <v>483</v>
      </c>
      <c r="X193" s="8"/>
      <c r="Y193" s="8"/>
      <c r="Z193" s="8"/>
      <c r="AA193" s="202" t="s">
        <v>483</v>
      </c>
      <c r="AB193" s="8"/>
      <c r="AC193" s="202" t="s">
        <v>1725</v>
      </c>
      <c r="AD193" s="202" t="s">
        <v>2606</v>
      </c>
      <c r="AE193" s="202" t="s">
        <v>484</v>
      </c>
      <c r="AF193" s="204">
        <v>15841.66</v>
      </c>
      <c r="AG193" s="197">
        <v>0</v>
      </c>
      <c r="AH193" s="197">
        <v>3.686425345</v>
      </c>
      <c r="AI193" s="12"/>
      <c r="AJ193" s="197">
        <v>3.68642709</v>
      </c>
      <c r="AK193" s="197">
        <v>0</v>
      </c>
      <c r="AL193" s="197">
        <v>0</v>
      </c>
      <c r="AM193" s="12"/>
      <c r="AN193" s="12"/>
      <c r="AO193" s="204">
        <v>10196.18</v>
      </c>
      <c r="AP193" s="205">
        <v>7032.67</v>
      </c>
      <c r="AQ193" t="str">
        <f>_xlfn.IFNA(VLOOKUP(E193,'Order Lookup'!A:C,3,FALSE),"Other")</f>
        <v>Other</v>
      </c>
    </row>
    <row r="194" spans="1:43" ht="42" x14ac:dyDescent="0.35">
      <c r="A194" s="202" t="s">
        <v>485</v>
      </c>
      <c r="B194" s="202" t="s">
        <v>2608</v>
      </c>
      <c r="C194" s="202" t="s">
        <v>568</v>
      </c>
      <c r="D194" s="202" t="s">
        <v>2609</v>
      </c>
      <c r="E194" s="202" t="s">
        <v>507</v>
      </c>
      <c r="F194" s="202" t="s">
        <v>227</v>
      </c>
      <c r="G194" s="8"/>
      <c r="H194" s="202" t="s">
        <v>482</v>
      </c>
      <c r="I194" s="203" t="s">
        <v>263</v>
      </c>
      <c r="J194" s="8"/>
      <c r="K194" s="8"/>
      <c r="L194" s="8"/>
      <c r="M194" s="8"/>
      <c r="N194" s="202" t="s">
        <v>483</v>
      </c>
      <c r="O194" s="8"/>
      <c r="P194" s="8"/>
      <c r="Q194" s="8"/>
      <c r="R194" s="202" t="s">
        <v>483</v>
      </c>
      <c r="S194" s="8"/>
      <c r="T194" s="8"/>
      <c r="U194" s="8"/>
      <c r="V194" s="8"/>
      <c r="W194" s="202" t="s">
        <v>483</v>
      </c>
      <c r="X194" s="8"/>
      <c r="Y194" s="8"/>
      <c r="Z194" s="8"/>
      <c r="AA194" s="202" t="s">
        <v>483</v>
      </c>
      <c r="AB194" s="8"/>
      <c r="AC194" s="202" t="s">
        <v>1725</v>
      </c>
      <c r="AD194" s="202" t="s">
        <v>2608</v>
      </c>
      <c r="AE194" s="202" t="s">
        <v>484</v>
      </c>
      <c r="AF194" s="204">
        <v>4438.57</v>
      </c>
      <c r="AG194" s="197">
        <v>0</v>
      </c>
      <c r="AH194" s="197">
        <v>0.99349334499999997</v>
      </c>
      <c r="AI194" s="12"/>
      <c r="AJ194" s="197">
        <v>0.99349301499999998</v>
      </c>
      <c r="AK194" s="197">
        <v>0</v>
      </c>
      <c r="AL194" s="197">
        <v>0</v>
      </c>
      <c r="AM194" s="12"/>
      <c r="AN194" s="12"/>
      <c r="AO194" s="204">
        <v>2841.85</v>
      </c>
      <c r="AP194" s="205">
        <v>1966.34</v>
      </c>
      <c r="AQ194" t="str">
        <f>_xlfn.IFNA(VLOOKUP(E194,'Order Lookup'!A:C,3,FALSE),"Other")</f>
        <v>Other</v>
      </c>
    </row>
    <row r="195" spans="1:43" ht="42" x14ac:dyDescent="0.35">
      <c r="A195" s="202" t="s">
        <v>485</v>
      </c>
      <c r="B195" s="202" t="s">
        <v>2610</v>
      </c>
      <c r="C195" s="202" t="s">
        <v>568</v>
      </c>
      <c r="D195" s="202" t="s">
        <v>2611</v>
      </c>
      <c r="E195" s="202" t="s">
        <v>507</v>
      </c>
      <c r="F195" s="202" t="s">
        <v>227</v>
      </c>
      <c r="G195" s="8"/>
      <c r="H195" s="202" t="s">
        <v>482</v>
      </c>
      <c r="I195" s="203" t="s">
        <v>263</v>
      </c>
      <c r="J195" s="8"/>
      <c r="K195" s="8"/>
      <c r="L195" s="8"/>
      <c r="M195" s="8"/>
      <c r="N195" s="202" t="s">
        <v>483</v>
      </c>
      <c r="O195" s="8"/>
      <c r="P195" s="8"/>
      <c r="Q195" s="8"/>
      <c r="R195" s="202" t="s">
        <v>483</v>
      </c>
      <c r="S195" s="8"/>
      <c r="T195" s="8"/>
      <c r="U195" s="8"/>
      <c r="V195" s="8"/>
      <c r="W195" s="202" t="s">
        <v>483</v>
      </c>
      <c r="X195" s="8"/>
      <c r="Y195" s="8"/>
      <c r="Z195" s="8"/>
      <c r="AA195" s="202" t="s">
        <v>483</v>
      </c>
      <c r="AB195" s="8"/>
      <c r="AC195" s="202" t="s">
        <v>1725</v>
      </c>
      <c r="AD195" s="202" t="s">
        <v>2610</v>
      </c>
      <c r="AE195" s="202" t="s">
        <v>484</v>
      </c>
      <c r="AF195" s="204">
        <v>2546.5100000000002</v>
      </c>
      <c r="AG195" s="197">
        <v>0</v>
      </c>
      <c r="AH195" s="197">
        <v>0.60317540999999997</v>
      </c>
      <c r="AI195" s="12"/>
      <c r="AJ195" s="197">
        <v>0.60317596500000004</v>
      </c>
      <c r="AK195" s="197">
        <v>0</v>
      </c>
      <c r="AL195" s="197">
        <v>0</v>
      </c>
      <c r="AM195" s="12"/>
      <c r="AN195" s="12"/>
      <c r="AO195" s="204">
        <v>1630.13</v>
      </c>
      <c r="AP195" s="205">
        <v>1086.19</v>
      </c>
      <c r="AQ195" t="str">
        <f>_xlfn.IFNA(VLOOKUP(E195,'Order Lookup'!A:C,3,FALSE),"Other")</f>
        <v>Other</v>
      </c>
    </row>
    <row r="196" spans="1:43" ht="42" x14ac:dyDescent="0.35">
      <c r="A196" s="202" t="s">
        <v>485</v>
      </c>
      <c r="B196" s="202" t="s">
        <v>2612</v>
      </c>
      <c r="C196" s="202" t="s">
        <v>531</v>
      </c>
      <c r="D196" s="202" t="s">
        <v>2584</v>
      </c>
      <c r="E196" s="202" t="s">
        <v>507</v>
      </c>
      <c r="F196" s="202" t="s">
        <v>227</v>
      </c>
      <c r="G196" s="8"/>
      <c r="H196" s="202" t="s">
        <v>482</v>
      </c>
      <c r="I196" s="203" t="s">
        <v>259</v>
      </c>
      <c r="J196" s="8"/>
      <c r="K196" s="8"/>
      <c r="L196" s="8"/>
      <c r="M196" s="8"/>
      <c r="N196" s="202" t="s">
        <v>483</v>
      </c>
      <c r="O196" s="8"/>
      <c r="P196" s="8"/>
      <c r="Q196" s="8"/>
      <c r="R196" s="202" t="s">
        <v>483</v>
      </c>
      <c r="S196" s="8"/>
      <c r="T196" s="8"/>
      <c r="U196" s="8"/>
      <c r="V196" s="8"/>
      <c r="W196" s="202" t="s">
        <v>483</v>
      </c>
      <c r="X196" s="8"/>
      <c r="Y196" s="8"/>
      <c r="Z196" s="8"/>
      <c r="AA196" s="202" t="s">
        <v>483</v>
      </c>
      <c r="AB196" s="8"/>
      <c r="AC196" s="202" t="s">
        <v>1725</v>
      </c>
      <c r="AD196" s="202" t="s">
        <v>2612</v>
      </c>
      <c r="AE196" s="202" t="s">
        <v>484</v>
      </c>
      <c r="AF196" s="204">
        <v>120</v>
      </c>
      <c r="AG196" s="197">
        <v>0</v>
      </c>
      <c r="AH196" s="197">
        <v>8.0000000000000002E-3</v>
      </c>
      <c r="AI196" s="12"/>
      <c r="AJ196" s="197">
        <v>8.0000000000000002E-3</v>
      </c>
      <c r="AK196" s="197">
        <v>0</v>
      </c>
      <c r="AL196" s="197">
        <v>0</v>
      </c>
      <c r="AM196" s="12"/>
      <c r="AN196" s="12"/>
      <c r="AO196" s="204">
        <v>70.739999999999995</v>
      </c>
      <c r="AP196" s="205">
        <v>50.43</v>
      </c>
      <c r="AQ196" t="str">
        <f>_xlfn.IFNA(VLOOKUP(E196,'Order Lookup'!A:C,3,FALSE),"Other")</f>
        <v>Other</v>
      </c>
    </row>
    <row r="197" spans="1:43" ht="31.5" x14ac:dyDescent="0.35">
      <c r="A197" s="202" t="s">
        <v>485</v>
      </c>
      <c r="B197" s="202" t="s">
        <v>2613</v>
      </c>
      <c r="C197" s="202" t="s">
        <v>1306</v>
      </c>
      <c r="D197" s="202" t="s">
        <v>2614</v>
      </c>
      <c r="E197" s="202" t="s">
        <v>507</v>
      </c>
      <c r="F197" s="202" t="s">
        <v>227</v>
      </c>
      <c r="G197" s="8"/>
      <c r="H197" s="202" t="s">
        <v>482</v>
      </c>
      <c r="I197" s="203" t="s">
        <v>261</v>
      </c>
      <c r="J197" s="8"/>
      <c r="K197" s="8"/>
      <c r="L197" s="8"/>
      <c r="M197" s="8"/>
      <c r="N197" s="202" t="s">
        <v>483</v>
      </c>
      <c r="O197" s="8"/>
      <c r="P197" s="8"/>
      <c r="Q197" s="8"/>
      <c r="R197" s="202" t="s">
        <v>483</v>
      </c>
      <c r="S197" s="8"/>
      <c r="T197" s="8"/>
      <c r="U197" s="8"/>
      <c r="V197" s="8"/>
      <c r="W197" s="202" t="s">
        <v>483</v>
      </c>
      <c r="X197" s="8"/>
      <c r="Y197" s="8"/>
      <c r="Z197" s="8"/>
      <c r="AA197" s="202" t="s">
        <v>483</v>
      </c>
      <c r="AB197" s="8"/>
      <c r="AC197" s="202" t="s">
        <v>1725</v>
      </c>
      <c r="AD197" s="202" t="s">
        <v>2613</v>
      </c>
      <c r="AE197" s="202" t="s">
        <v>484</v>
      </c>
      <c r="AF197" s="204">
        <v>1533.84</v>
      </c>
      <c r="AG197" s="197">
        <v>0</v>
      </c>
      <c r="AH197" s="197">
        <v>0.39015879999999997</v>
      </c>
      <c r="AI197" s="12"/>
      <c r="AJ197" s="197">
        <v>0.39015897999999999</v>
      </c>
      <c r="AK197" s="197">
        <v>0</v>
      </c>
      <c r="AL197" s="197">
        <v>0</v>
      </c>
      <c r="AM197" s="12"/>
      <c r="AN197" s="12"/>
      <c r="AO197" s="204">
        <v>844.33</v>
      </c>
      <c r="AP197" s="205">
        <v>859.85</v>
      </c>
      <c r="AQ197" t="str">
        <f>_xlfn.IFNA(VLOOKUP(E197,'Order Lookup'!A:C,3,FALSE),"Other")</f>
        <v>Other</v>
      </c>
    </row>
    <row r="198" spans="1:43" ht="31.5" x14ac:dyDescent="0.35">
      <c r="A198" s="202" t="s">
        <v>485</v>
      </c>
      <c r="B198" s="202" t="s">
        <v>2615</v>
      </c>
      <c r="C198" s="202" t="s">
        <v>623</v>
      </c>
      <c r="D198" s="202" t="s">
        <v>2616</v>
      </c>
      <c r="E198" s="202" t="s">
        <v>507</v>
      </c>
      <c r="F198" s="202" t="s">
        <v>227</v>
      </c>
      <c r="G198" s="8"/>
      <c r="H198" s="202" t="s">
        <v>482</v>
      </c>
      <c r="I198" s="203" t="s">
        <v>259</v>
      </c>
      <c r="J198" s="8"/>
      <c r="K198" s="8"/>
      <c r="L198" s="8"/>
      <c r="M198" s="8"/>
      <c r="N198" s="202" t="s">
        <v>483</v>
      </c>
      <c r="O198" s="8"/>
      <c r="P198" s="8"/>
      <c r="Q198" s="8"/>
      <c r="R198" s="202" t="s">
        <v>483</v>
      </c>
      <c r="S198" s="8"/>
      <c r="T198" s="8"/>
      <c r="U198" s="8"/>
      <c r="V198" s="8"/>
      <c r="W198" s="202" t="s">
        <v>483</v>
      </c>
      <c r="X198" s="8"/>
      <c r="Y198" s="8"/>
      <c r="Z198" s="8"/>
      <c r="AA198" s="202" t="s">
        <v>483</v>
      </c>
      <c r="AB198" s="8"/>
      <c r="AC198" s="202" t="s">
        <v>1725</v>
      </c>
      <c r="AD198" s="202" t="s">
        <v>2615</v>
      </c>
      <c r="AE198" s="202" t="s">
        <v>484</v>
      </c>
      <c r="AF198" s="204">
        <v>660.4</v>
      </c>
      <c r="AG198" s="197">
        <v>0</v>
      </c>
      <c r="AH198" s="197">
        <v>0.12692290000000001</v>
      </c>
      <c r="AI198" s="12"/>
      <c r="AJ198" s="197">
        <v>0.12692299000000001</v>
      </c>
      <c r="AK198" s="197">
        <v>0</v>
      </c>
      <c r="AL198" s="197">
        <v>0</v>
      </c>
      <c r="AM198" s="12"/>
      <c r="AN198" s="12"/>
      <c r="AO198" s="204">
        <v>472.76</v>
      </c>
      <c r="AP198" s="205">
        <v>377.36</v>
      </c>
      <c r="AQ198" t="str">
        <f>_xlfn.IFNA(VLOOKUP(E198,'Order Lookup'!A:C,3,FALSE),"Other")</f>
        <v>Other</v>
      </c>
    </row>
    <row r="199" spans="1:43" ht="42" x14ac:dyDescent="0.35">
      <c r="A199" s="202" t="s">
        <v>485</v>
      </c>
      <c r="B199" s="202" t="s">
        <v>2617</v>
      </c>
      <c r="C199" s="202" t="s">
        <v>531</v>
      </c>
      <c r="D199" s="202" t="s">
        <v>2584</v>
      </c>
      <c r="E199" s="202" t="s">
        <v>507</v>
      </c>
      <c r="F199" s="202" t="s">
        <v>227</v>
      </c>
      <c r="G199" s="8"/>
      <c r="H199" s="202" t="s">
        <v>482</v>
      </c>
      <c r="I199" s="203" t="s">
        <v>259</v>
      </c>
      <c r="J199" s="8"/>
      <c r="K199" s="8"/>
      <c r="L199" s="8"/>
      <c r="M199" s="8"/>
      <c r="N199" s="202" t="s">
        <v>483</v>
      </c>
      <c r="O199" s="8"/>
      <c r="P199" s="8"/>
      <c r="Q199" s="8"/>
      <c r="R199" s="202" t="s">
        <v>483</v>
      </c>
      <c r="S199" s="8"/>
      <c r="T199" s="8"/>
      <c r="U199" s="8"/>
      <c r="V199" s="8"/>
      <c r="W199" s="202" t="s">
        <v>483</v>
      </c>
      <c r="X199" s="8"/>
      <c r="Y199" s="8"/>
      <c r="Z199" s="8"/>
      <c r="AA199" s="202" t="s">
        <v>483</v>
      </c>
      <c r="AB199" s="8"/>
      <c r="AC199" s="202" t="s">
        <v>1725</v>
      </c>
      <c r="AD199" s="202" t="s">
        <v>2617</v>
      </c>
      <c r="AE199" s="202" t="s">
        <v>484</v>
      </c>
      <c r="AF199" s="204">
        <v>48.5</v>
      </c>
      <c r="AG199" s="197">
        <v>0</v>
      </c>
      <c r="AH199" s="197">
        <v>2.3500000000000001E-3</v>
      </c>
      <c r="AI199" s="12"/>
      <c r="AJ199" s="197">
        <v>2.3500000000000001E-3</v>
      </c>
      <c r="AK199" s="197">
        <v>0</v>
      </c>
      <c r="AL199" s="197">
        <v>0</v>
      </c>
      <c r="AM199" s="12"/>
      <c r="AN199" s="12"/>
      <c r="AO199" s="204">
        <v>24.54</v>
      </c>
      <c r="AP199" s="205">
        <v>24.31</v>
      </c>
      <c r="AQ199" t="str">
        <f>_xlfn.IFNA(VLOOKUP(E199,'Order Lookup'!A:C,3,FALSE),"Other")</f>
        <v>Other</v>
      </c>
    </row>
    <row r="200" spans="1:43" ht="52.5" x14ac:dyDescent="0.35">
      <c r="A200" s="202" t="s">
        <v>485</v>
      </c>
      <c r="B200" s="202" t="s">
        <v>2618</v>
      </c>
      <c r="C200" s="202" t="s">
        <v>524</v>
      </c>
      <c r="D200" s="202" t="s">
        <v>2619</v>
      </c>
      <c r="E200" s="202" t="s">
        <v>507</v>
      </c>
      <c r="F200" s="202" t="s">
        <v>227</v>
      </c>
      <c r="G200" s="8"/>
      <c r="H200" s="202" t="s">
        <v>482</v>
      </c>
      <c r="I200" s="203" t="s">
        <v>260</v>
      </c>
      <c r="J200" s="8"/>
      <c r="K200" s="8"/>
      <c r="L200" s="8"/>
      <c r="M200" s="8"/>
      <c r="N200" s="202" t="s">
        <v>483</v>
      </c>
      <c r="O200" s="8"/>
      <c r="P200" s="8"/>
      <c r="Q200" s="8"/>
      <c r="R200" s="202" t="s">
        <v>483</v>
      </c>
      <c r="S200" s="8"/>
      <c r="T200" s="8"/>
      <c r="U200" s="8"/>
      <c r="V200" s="8"/>
      <c r="W200" s="202" t="s">
        <v>483</v>
      </c>
      <c r="X200" s="8"/>
      <c r="Y200" s="8"/>
      <c r="Z200" s="8"/>
      <c r="AA200" s="202" t="s">
        <v>483</v>
      </c>
      <c r="AB200" s="8"/>
      <c r="AC200" s="202" t="s">
        <v>2343</v>
      </c>
      <c r="AD200" s="202" t="s">
        <v>2618</v>
      </c>
      <c r="AE200" s="202" t="s">
        <v>484</v>
      </c>
      <c r="AF200" s="204">
        <v>181.44</v>
      </c>
      <c r="AG200" s="197">
        <v>0</v>
      </c>
      <c r="AH200" s="197">
        <v>2.2617780000000001E-2</v>
      </c>
      <c r="AI200" s="12"/>
      <c r="AJ200" s="197">
        <v>2.2618019999999999E-2</v>
      </c>
      <c r="AK200" s="197">
        <v>0</v>
      </c>
      <c r="AL200" s="197">
        <v>0</v>
      </c>
      <c r="AM200" s="12"/>
      <c r="AN200" s="12"/>
      <c r="AO200" s="204">
        <v>112.83</v>
      </c>
      <c r="AP200" s="205">
        <v>115.36</v>
      </c>
      <c r="AQ200" t="str">
        <f>_xlfn.IFNA(VLOOKUP(E200,'Order Lookup'!A:C,3,FALSE),"Other")</f>
        <v>Other</v>
      </c>
    </row>
    <row r="201" spans="1:43" ht="31.5" x14ac:dyDescent="0.35">
      <c r="A201" s="202" t="s">
        <v>485</v>
      </c>
      <c r="B201" s="202" t="s">
        <v>2620</v>
      </c>
      <c r="C201" s="202" t="s">
        <v>2621</v>
      </c>
      <c r="D201" s="202" t="s">
        <v>2621</v>
      </c>
      <c r="E201" s="202" t="s">
        <v>507</v>
      </c>
      <c r="F201" s="202" t="s">
        <v>227</v>
      </c>
      <c r="G201" s="202" t="s">
        <v>227</v>
      </c>
      <c r="H201" s="202" t="s">
        <v>482</v>
      </c>
      <c r="I201" s="203" t="s">
        <v>257</v>
      </c>
      <c r="J201" s="8"/>
      <c r="K201" s="8"/>
      <c r="L201" s="8"/>
      <c r="M201" s="8"/>
      <c r="N201" s="202" t="s">
        <v>483</v>
      </c>
      <c r="O201" s="8"/>
      <c r="P201" s="8"/>
      <c r="Q201" s="8"/>
      <c r="R201" s="202" t="s">
        <v>483</v>
      </c>
      <c r="S201" s="8"/>
      <c r="T201" s="8"/>
      <c r="U201" s="8"/>
      <c r="V201" s="8"/>
      <c r="W201" s="202" t="s">
        <v>483</v>
      </c>
      <c r="X201" s="8"/>
      <c r="Y201" s="8"/>
      <c r="Z201" s="8"/>
      <c r="AA201" s="202" t="s">
        <v>483</v>
      </c>
      <c r="AB201" s="8"/>
      <c r="AC201" s="202" t="s">
        <v>2327</v>
      </c>
      <c r="AD201" s="202" t="s">
        <v>2620</v>
      </c>
      <c r="AE201" s="202" t="s">
        <v>484</v>
      </c>
      <c r="AF201" s="12"/>
      <c r="AG201" s="197">
        <v>0</v>
      </c>
      <c r="AH201" s="12"/>
      <c r="AI201" s="12"/>
      <c r="AJ201" s="12"/>
      <c r="AK201" s="12"/>
      <c r="AL201" s="12"/>
      <c r="AM201" s="12"/>
      <c r="AN201" s="12"/>
      <c r="AO201" s="12"/>
      <c r="AP201" s="15"/>
      <c r="AQ201" t="str">
        <f>_xlfn.IFNA(VLOOKUP(E201,'Order Lookup'!A:C,3,FALSE),"Other")</f>
        <v>Other</v>
      </c>
    </row>
    <row r="202" spans="1:43" ht="31.5" x14ac:dyDescent="0.35">
      <c r="A202" s="202" t="s">
        <v>485</v>
      </c>
      <c r="B202" s="202" t="s">
        <v>2622</v>
      </c>
      <c r="C202" s="202" t="s">
        <v>2621</v>
      </c>
      <c r="D202" s="202" t="s">
        <v>2621</v>
      </c>
      <c r="E202" s="202" t="s">
        <v>507</v>
      </c>
      <c r="F202" s="202" t="s">
        <v>227</v>
      </c>
      <c r="G202" s="8"/>
      <c r="H202" s="202" t="s">
        <v>482</v>
      </c>
      <c r="I202" s="203" t="s">
        <v>257</v>
      </c>
      <c r="J202" s="8"/>
      <c r="K202" s="8"/>
      <c r="L202" s="8"/>
      <c r="M202" s="8"/>
      <c r="N202" s="202" t="s">
        <v>483</v>
      </c>
      <c r="O202" s="8"/>
      <c r="P202" s="8"/>
      <c r="Q202" s="8"/>
      <c r="R202" s="202" t="s">
        <v>483</v>
      </c>
      <c r="S202" s="8"/>
      <c r="T202" s="8"/>
      <c r="U202" s="8"/>
      <c r="V202" s="8"/>
      <c r="W202" s="202" t="s">
        <v>483</v>
      </c>
      <c r="X202" s="8"/>
      <c r="Y202" s="8"/>
      <c r="Z202" s="8"/>
      <c r="AA202" s="202" t="s">
        <v>483</v>
      </c>
      <c r="AB202" s="8"/>
      <c r="AC202" s="202" t="s">
        <v>2323</v>
      </c>
      <c r="AD202" s="202" t="s">
        <v>2622</v>
      </c>
      <c r="AE202" s="202" t="s">
        <v>484</v>
      </c>
      <c r="AF202" s="12"/>
      <c r="AG202" s="197">
        <v>0</v>
      </c>
      <c r="AH202" s="12"/>
      <c r="AI202" s="12"/>
      <c r="AJ202" s="12"/>
      <c r="AK202" s="12"/>
      <c r="AL202" s="12"/>
      <c r="AM202" s="12"/>
      <c r="AN202" s="12"/>
      <c r="AO202" s="12"/>
      <c r="AP202" s="15"/>
      <c r="AQ202" t="str">
        <f>_xlfn.IFNA(VLOOKUP(E202,'Order Lookup'!A:C,3,FALSE),"Other")</f>
        <v>Other</v>
      </c>
    </row>
    <row r="203" spans="1:43" ht="31.5" x14ac:dyDescent="0.35">
      <c r="A203" s="202" t="s">
        <v>485</v>
      </c>
      <c r="B203" s="202" t="s">
        <v>2623</v>
      </c>
      <c r="C203" s="202" t="s">
        <v>513</v>
      </c>
      <c r="D203" s="202" t="s">
        <v>2624</v>
      </c>
      <c r="E203" s="202" t="s">
        <v>507</v>
      </c>
      <c r="F203" s="202" t="s">
        <v>227</v>
      </c>
      <c r="G203" s="202" t="s">
        <v>227</v>
      </c>
      <c r="H203" s="202" t="s">
        <v>482</v>
      </c>
      <c r="I203" s="203" t="s">
        <v>260</v>
      </c>
      <c r="J203" s="8"/>
      <c r="K203" s="8"/>
      <c r="L203" s="8"/>
      <c r="M203" s="8"/>
      <c r="N203" s="202" t="s">
        <v>483</v>
      </c>
      <c r="O203" s="8"/>
      <c r="P203" s="8"/>
      <c r="Q203" s="8"/>
      <c r="R203" s="202" t="s">
        <v>483</v>
      </c>
      <c r="S203" s="8"/>
      <c r="T203" s="8"/>
      <c r="U203" s="8"/>
      <c r="V203" s="8"/>
      <c r="W203" s="202" t="s">
        <v>483</v>
      </c>
      <c r="X203" s="8"/>
      <c r="Y203" s="8"/>
      <c r="Z203" s="8"/>
      <c r="AA203" s="202" t="s">
        <v>483</v>
      </c>
      <c r="AB203" s="8"/>
      <c r="AC203" s="202" t="s">
        <v>2327</v>
      </c>
      <c r="AD203" s="202" t="s">
        <v>2623</v>
      </c>
      <c r="AE203" s="202" t="s">
        <v>484</v>
      </c>
      <c r="AF203" s="204">
        <v>1148.1099999999999</v>
      </c>
      <c r="AG203" s="197">
        <v>0</v>
      </c>
      <c r="AH203" s="197">
        <v>7.5445189999999995E-2</v>
      </c>
      <c r="AI203" s="12"/>
      <c r="AJ203" s="197">
        <v>7.5445015000000004E-2</v>
      </c>
      <c r="AK203" s="197">
        <v>0</v>
      </c>
      <c r="AL203" s="197">
        <v>0</v>
      </c>
      <c r="AM203" s="12"/>
      <c r="AN203" s="12"/>
      <c r="AO203" s="204">
        <v>673.94</v>
      </c>
      <c r="AP203" s="205">
        <v>695.34</v>
      </c>
      <c r="AQ203" t="str">
        <f>_xlfn.IFNA(VLOOKUP(E203,'Order Lookup'!A:C,3,FALSE),"Other")</f>
        <v>Other</v>
      </c>
    </row>
    <row r="204" spans="1:43" ht="52.5" x14ac:dyDescent="0.35">
      <c r="A204" s="202" t="s">
        <v>485</v>
      </c>
      <c r="B204" s="202" t="s">
        <v>2625</v>
      </c>
      <c r="C204" s="202" t="s">
        <v>1305</v>
      </c>
      <c r="D204" s="202" t="s">
        <v>2626</v>
      </c>
      <c r="E204" s="202" t="s">
        <v>507</v>
      </c>
      <c r="F204" s="202" t="s">
        <v>227</v>
      </c>
      <c r="G204" s="8"/>
      <c r="H204" s="202" t="s">
        <v>488</v>
      </c>
      <c r="I204" s="203" t="s">
        <v>259</v>
      </c>
      <c r="J204" s="8"/>
      <c r="K204" s="8"/>
      <c r="L204" s="8"/>
      <c r="M204" s="8"/>
      <c r="N204" s="202" t="s">
        <v>483</v>
      </c>
      <c r="O204" s="8"/>
      <c r="P204" s="8"/>
      <c r="Q204" s="8"/>
      <c r="R204" s="202" t="s">
        <v>483</v>
      </c>
      <c r="S204" s="8"/>
      <c r="T204" s="8"/>
      <c r="U204" s="8"/>
      <c r="V204" s="8"/>
      <c r="W204" s="202" t="s">
        <v>483</v>
      </c>
      <c r="X204" s="8"/>
      <c r="Y204" s="8"/>
      <c r="Z204" s="8"/>
      <c r="AA204" s="202" t="s">
        <v>483</v>
      </c>
      <c r="AB204" s="8"/>
      <c r="AC204" s="202" t="s">
        <v>2323</v>
      </c>
      <c r="AD204" s="202" t="s">
        <v>2625</v>
      </c>
      <c r="AE204" s="202" t="s">
        <v>484</v>
      </c>
      <c r="AF204" s="12"/>
      <c r="AG204" s="197">
        <v>0</v>
      </c>
      <c r="AH204" s="12"/>
      <c r="AI204" s="12"/>
      <c r="AJ204" s="12"/>
      <c r="AK204" s="12"/>
      <c r="AL204" s="12"/>
      <c r="AM204" s="12"/>
      <c r="AN204" s="12"/>
      <c r="AO204" s="12"/>
      <c r="AP204" s="15"/>
      <c r="AQ204" t="str">
        <f>_xlfn.IFNA(VLOOKUP(E204,'Order Lookup'!A:C,3,FALSE),"Other")</f>
        <v>Other</v>
      </c>
    </row>
    <row r="205" spans="1:43" ht="52.5" x14ac:dyDescent="0.35">
      <c r="A205" s="202" t="s">
        <v>485</v>
      </c>
      <c r="B205" s="202" t="s">
        <v>2627</v>
      </c>
      <c r="C205" s="202" t="s">
        <v>1305</v>
      </c>
      <c r="D205" s="202" t="s">
        <v>2628</v>
      </c>
      <c r="E205" s="202" t="s">
        <v>507</v>
      </c>
      <c r="F205" s="202" t="s">
        <v>227</v>
      </c>
      <c r="G205" s="8"/>
      <c r="H205" s="202" t="s">
        <v>488</v>
      </c>
      <c r="I205" s="203" t="s">
        <v>259</v>
      </c>
      <c r="J205" s="8"/>
      <c r="K205" s="8"/>
      <c r="L205" s="8"/>
      <c r="M205" s="8"/>
      <c r="N205" s="202" t="s">
        <v>483</v>
      </c>
      <c r="O205" s="8"/>
      <c r="P205" s="8"/>
      <c r="Q205" s="8"/>
      <c r="R205" s="202" t="s">
        <v>483</v>
      </c>
      <c r="S205" s="8"/>
      <c r="T205" s="8"/>
      <c r="U205" s="8"/>
      <c r="V205" s="8"/>
      <c r="W205" s="202" t="s">
        <v>483</v>
      </c>
      <c r="X205" s="8"/>
      <c r="Y205" s="8"/>
      <c r="Z205" s="8"/>
      <c r="AA205" s="202" t="s">
        <v>483</v>
      </c>
      <c r="AB205" s="8"/>
      <c r="AC205" s="202" t="s">
        <v>2335</v>
      </c>
      <c r="AD205" s="202" t="s">
        <v>2627</v>
      </c>
      <c r="AE205" s="202" t="s">
        <v>484</v>
      </c>
      <c r="AF205" s="204">
        <v>828.67</v>
      </c>
      <c r="AG205" s="197">
        <v>0</v>
      </c>
      <c r="AH205" s="197">
        <v>0.17586024</v>
      </c>
      <c r="AI205" s="12"/>
      <c r="AJ205" s="197">
        <v>0</v>
      </c>
      <c r="AK205" s="197">
        <v>0</v>
      </c>
      <c r="AL205" s="197">
        <v>0</v>
      </c>
      <c r="AM205" s="12"/>
      <c r="AN205" s="12"/>
      <c r="AO205" s="204">
        <v>581.1</v>
      </c>
      <c r="AP205" s="205">
        <v>0</v>
      </c>
      <c r="AQ205" t="str">
        <f>_xlfn.IFNA(VLOOKUP(E205,'Order Lookup'!A:C,3,FALSE),"Other")</f>
        <v>Other</v>
      </c>
    </row>
    <row r="206" spans="1:43" ht="42" x14ac:dyDescent="0.35">
      <c r="A206" s="202" t="s">
        <v>485</v>
      </c>
      <c r="B206" s="202" t="s">
        <v>2629</v>
      </c>
      <c r="C206" s="202" t="s">
        <v>606</v>
      </c>
      <c r="D206" s="202" t="s">
        <v>2630</v>
      </c>
      <c r="E206" s="202" t="s">
        <v>501</v>
      </c>
      <c r="F206" s="202" t="s">
        <v>227</v>
      </c>
      <c r="G206" s="202" t="s">
        <v>227</v>
      </c>
      <c r="H206" s="202" t="s">
        <v>482</v>
      </c>
      <c r="I206" s="203" t="s">
        <v>260</v>
      </c>
      <c r="J206" s="8"/>
      <c r="K206" s="8"/>
      <c r="L206" s="8"/>
      <c r="M206" s="8"/>
      <c r="N206" s="202" t="s">
        <v>483</v>
      </c>
      <c r="O206" s="8"/>
      <c r="P206" s="8"/>
      <c r="Q206" s="8"/>
      <c r="R206" s="202" t="s">
        <v>483</v>
      </c>
      <c r="S206" s="203" t="s">
        <v>554</v>
      </c>
      <c r="T206" s="203" t="s">
        <v>555</v>
      </c>
      <c r="U206" s="202" t="s">
        <v>1726</v>
      </c>
      <c r="V206" s="202" t="s">
        <v>2324</v>
      </c>
      <c r="W206" s="206" t="s">
        <v>489</v>
      </c>
      <c r="X206" s="8"/>
      <c r="Y206" s="8"/>
      <c r="Z206" s="8"/>
      <c r="AA206" s="202" t="s">
        <v>483</v>
      </c>
      <c r="AB206" s="203" t="s">
        <v>490</v>
      </c>
      <c r="AC206" s="202" t="s">
        <v>1726</v>
      </c>
      <c r="AD206" s="202" t="s">
        <v>2629</v>
      </c>
      <c r="AE206" s="202" t="s">
        <v>484</v>
      </c>
      <c r="AF206" s="204">
        <v>488781</v>
      </c>
      <c r="AG206" s="197">
        <v>181.3785</v>
      </c>
      <c r="AH206" s="197">
        <v>87.442546300000004</v>
      </c>
      <c r="AI206" s="208">
        <v>0.48209984259435401</v>
      </c>
      <c r="AJ206" s="197">
        <v>87.442539499999995</v>
      </c>
      <c r="AK206" s="197">
        <v>71</v>
      </c>
      <c r="AL206" s="197">
        <v>29.75</v>
      </c>
      <c r="AM206" s="211">
        <v>0.41901408450704197</v>
      </c>
      <c r="AN206" s="197">
        <v>0.340223395347306</v>
      </c>
      <c r="AO206" s="204">
        <v>311290</v>
      </c>
      <c r="AP206" s="205">
        <v>340820.95</v>
      </c>
      <c r="AQ206" t="str">
        <f>_xlfn.IFNA(VLOOKUP(E206,'Order Lookup'!A:C,3,FALSE),"Other")</f>
        <v>ORDER</v>
      </c>
    </row>
    <row r="207" spans="1:43" ht="42" x14ac:dyDescent="0.35">
      <c r="A207" s="202" t="s">
        <v>485</v>
      </c>
      <c r="B207" s="202" t="s">
        <v>2631</v>
      </c>
      <c r="C207" s="202" t="s">
        <v>606</v>
      </c>
      <c r="D207" s="202" t="s">
        <v>2630</v>
      </c>
      <c r="E207" s="202" t="s">
        <v>501</v>
      </c>
      <c r="F207" s="202" t="s">
        <v>227</v>
      </c>
      <c r="G207" s="202" t="s">
        <v>227</v>
      </c>
      <c r="H207" s="202" t="s">
        <v>488</v>
      </c>
      <c r="I207" s="203" t="s">
        <v>260</v>
      </c>
      <c r="J207" s="8"/>
      <c r="K207" s="8"/>
      <c r="L207" s="8"/>
      <c r="M207" s="8"/>
      <c r="N207" s="202" t="s">
        <v>483</v>
      </c>
      <c r="O207" s="8"/>
      <c r="P207" s="8"/>
      <c r="Q207" s="8"/>
      <c r="R207" s="202" t="s">
        <v>483</v>
      </c>
      <c r="S207" s="203" t="s">
        <v>554</v>
      </c>
      <c r="T207" s="203" t="s">
        <v>555</v>
      </c>
      <c r="U207" s="202" t="s">
        <v>1726</v>
      </c>
      <c r="V207" s="202" t="s">
        <v>2324</v>
      </c>
      <c r="W207" s="206" t="s">
        <v>489</v>
      </c>
      <c r="X207" s="8"/>
      <c r="Y207" s="8"/>
      <c r="Z207" s="8"/>
      <c r="AA207" s="202" t="s">
        <v>483</v>
      </c>
      <c r="AB207" s="203" t="s">
        <v>490</v>
      </c>
      <c r="AC207" s="202" t="s">
        <v>1726</v>
      </c>
      <c r="AD207" s="202" t="s">
        <v>2631</v>
      </c>
      <c r="AE207" s="202" t="s">
        <v>484</v>
      </c>
      <c r="AF207" s="204">
        <v>1</v>
      </c>
      <c r="AG207" s="197">
        <v>0</v>
      </c>
      <c r="AH207" s="197">
        <v>95.222408139999999</v>
      </c>
      <c r="AI207" s="12"/>
      <c r="AJ207" s="197">
        <v>95.222405475000002</v>
      </c>
      <c r="AK207" s="197">
        <v>0</v>
      </c>
      <c r="AL207" s="197">
        <v>0</v>
      </c>
      <c r="AM207" s="12"/>
      <c r="AN207" s="12"/>
      <c r="AO207" s="204">
        <v>0</v>
      </c>
      <c r="AP207" s="205">
        <v>-160833.35999999999</v>
      </c>
      <c r="AQ207" t="str">
        <f>_xlfn.IFNA(VLOOKUP(E207,'Order Lookup'!A:C,3,FALSE),"Other")</f>
        <v>ORDER</v>
      </c>
    </row>
    <row r="208" spans="1:43" ht="42" x14ac:dyDescent="0.35">
      <c r="A208" s="202" t="s">
        <v>485</v>
      </c>
      <c r="B208" s="202" t="s">
        <v>2632</v>
      </c>
      <c r="C208" s="202" t="s">
        <v>606</v>
      </c>
      <c r="D208" s="202" t="s">
        <v>2630</v>
      </c>
      <c r="E208" s="202" t="s">
        <v>495</v>
      </c>
      <c r="F208" s="202" t="s">
        <v>227</v>
      </c>
      <c r="G208" s="202" t="s">
        <v>227</v>
      </c>
      <c r="H208" s="202" t="s">
        <v>482</v>
      </c>
      <c r="I208" s="203" t="s">
        <v>260</v>
      </c>
      <c r="J208" s="8"/>
      <c r="K208" s="8"/>
      <c r="L208" s="8"/>
      <c r="M208" s="8"/>
      <c r="N208" s="202" t="s">
        <v>483</v>
      </c>
      <c r="O208" s="8"/>
      <c r="P208" s="8"/>
      <c r="Q208" s="8"/>
      <c r="R208" s="202" t="s">
        <v>483</v>
      </c>
      <c r="S208" s="203" t="s">
        <v>498</v>
      </c>
      <c r="T208" s="203" t="s">
        <v>498</v>
      </c>
      <c r="U208" s="202" t="s">
        <v>2318</v>
      </c>
      <c r="V208" s="202" t="s">
        <v>2318</v>
      </c>
      <c r="W208" s="206" t="s">
        <v>489</v>
      </c>
      <c r="X208" s="8"/>
      <c r="Y208" s="8"/>
      <c r="Z208" s="8"/>
      <c r="AA208" s="202" t="s">
        <v>483</v>
      </c>
      <c r="AB208" s="203" t="s">
        <v>490</v>
      </c>
      <c r="AC208" s="202" t="s">
        <v>2318</v>
      </c>
      <c r="AD208" s="202" t="s">
        <v>2632</v>
      </c>
      <c r="AE208" s="202" t="s">
        <v>484</v>
      </c>
      <c r="AF208" s="204">
        <v>51660</v>
      </c>
      <c r="AG208" s="197">
        <v>21.3475</v>
      </c>
      <c r="AH208" s="197">
        <v>20.859156434999999</v>
      </c>
      <c r="AI208" s="197">
        <v>0.97712408642698201</v>
      </c>
      <c r="AJ208" s="197">
        <v>20.859156084999999</v>
      </c>
      <c r="AK208" s="197">
        <v>0</v>
      </c>
      <c r="AL208" s="197">
        <v>0</v>
      </c>
      <c r="AM208" s="12"/>
      <c r="AN208" s="12"/>
      <c r="AO208" s="204">
        <v>32905</v>
      </c>
      <c r="AP208" s="205">
        <v>21225.33</v>
      </c>
      <c r="AQ208" t="str">
        <f>_xlfn.IFNA(VLOOKUP(E208,'Order Lookup'!A:C,3,FALSE),"Other")</f>
        <v>ENPARTS</v>
      </c>
    </row>
    <row r="209" spans="1:43" ht="42" x14ac:dyDescent="0.35">
      <c r="A209" s="202" t="s">
        <v>485</v>
      </c>
      <c r="B209" s="202" t="s">
        <v>2633</v>
      </c>
      <c r="C209" s="202" t="s">
        <v>531</v>
      </c>
      <c r="D209" s="202" t="s">
        <v>1711</v>
      </c>
      <c r="E209" s="202" t="s">
        <v>507</v>
      </c>
      <c r="F209" s="202" t="s">
        <v>227</v>
      </c>
      <c r="G209" s="202" t="s">
        <v>227</v>
      </c>
      <c r="H209" s="202" t="s">
        <v>482</v>
      </c>
      <c r="I209" s="203" t="s">
        <v>259</v>
      </c>
      <c r="J209" s="8"/>
      <c r="K209" s="8"/>
      <c r="L209" s="8"/>
      <c r="M209" s="8"/>
      <c r="N209" s="202" t="s">
        <v>483</v>
      </c>
      <c r="O209" s="8"/>
      <c r="P209" s="8"/>
      <c r="Q209" s="8"/>
      <c r="R209" s="202" t="s">
        <v>483</v>
      </c>
      <c r="S209" s="8"/>
      <c r="T209" s="8"/>
      <c r="U209" s="8"/>
      <c r="V209" s="8"/>
      <c r="W209" s="202" t="s">
        <v>483</v>
      </c>
      <c r="X209" s="8"/>
      <c r="Y209" s="8"/>
      <c r="Z209" s="8"/>
      <c r="AA209" s="202" t="s">
        <v>483</v>
      </c>
      <c r="AB209" s="8"/>
      <c r="AC209" s="202" t="s">
        <v>2327</v>
      </c>
      <c r="AD209" s="202" t="s">
        <v>2633</v>
      </c>
      <c r="AE209" s="202" t="s">
        <v>484</v>
      </c>
      <c r="AF209" s="204">
        <v>910.07</v>
      </c>
      <c r="AG209" s="197">
        <v>0</v>
      </c>
      <c r="AH209" s="197">
        <v>0.184115365</v>
      </c>
      <c r="AI209" s="12"/>
      <c r="AJ209" s="197">
        <v>0.18411489</v>
      </c>
      <c r="AK209" s="197">
        <v>0</v>
      </c>
      <c r="AL209" s="197">
        <v>0</v>
      </c>
      <c r="AM209" s="12"/>
      <c r="AN209" s="12"/>
      <c r="AO209" s="204">
        <v>550.55999999999995</v>
      </c>
      <c r="AP209" s="205">
        <v>345.46</v>
      </c>
      <c r="AQ209" t="str">
        <f>_xlfn.IFNA(VLOOKUP(E209,'Order Lookup'!A:C,3,FALSE),"Other")</f>
        <v>Other</v>
      </c>
    </row>
    <row r="210" spans="1:43" ht="42" x14ac:dyDescent="0.35">
      <c r="A210" s="202" t="s">
        <v>485</v>
      </c>
      <c r="B210" s="202" t="s">
        <v>2634</v>
      </c>
      <c r="C210" s="202" t="s">
        <v>2635</v>
      </c>
      <c r="D210" s="202" t="s">
        <v>2635</v>
      </c>
      <c r="E210" s="202" t="s">
        <v>507</v>
      </c>
      <c r="F210" s="202" t="s">
        <v>227</v>
      </c>
      <c r="G210" s="8"/>
      <c r="H210" s="202" t="s">
        <v>482</v>
      </c>
      <c r="I210" s="203" t="s">
        <v>259</v>
      </c>
      <c r="J210" s="8"/>
      <c r="K210" s="8"/>
      <c r="L210" s="8"/>
      <c r="M210" s="8"/>
      <c r="N210" s="202" t="s">
        <v>483</v>
      </c>
      <c r="O210" s="8"/>
      <c r="P210" s="8"/>
      <c r="Q210" s="8"/>
      <c r="R210" s="202" t="s">
        <v>483</v>
      </c>
      <c r="S210" s="8"/>
      <c r="T210" s="8"/>
      <c r="U210" s="8"/>
      <c r="V210" s="8"/>
      <c r="W210" s="202" t="s">
        <v>483</v>
      </c>
      <c r="X210" s="8"/>
      <c r="Y210" s="8"/>
      <c r="Z210" s="8"/>
      <c r="AA210" s="202" t="s">
        <v>483</v>
      </c>
      <c r="AB210" s="8"/>
      <c r="AC210" s="202" t="s">
        <v>2327</v>
      </c>
      <c r="AD210" s="202" t="s">
        <v>2634</v>
      </c>
      <c r="AE210" s="202" t="s">
        <v>484</v>
      </c>
      <c r="AF210" s="204">
        <v>93.6</v>
      </c>
      <c r="AG210" s="197">
        <v>0</v>
      </c>
      <c r="AH210" s="197">
        <v>1.6E-2</v>
      </c>
      <c r="AI210" s="12"/>
      <c r="AJ210" s="197">
        <v>1.6E-2</v>
      </c>
      <c r="AK210" s="197">
        <v>0</v>
      </c>
      <c r="AL210" s="197">
        <v>0</v>
      </c>
      <c r="AM210" s="12"/>
      <c r="AN210" s="12"/>
      <c r="AO210" s="204">
        <v>52.16</v>
      </c>
      <c r="AP210" s="205">
        <v>41.88</v>
      </c>
      <c r="AQ210" t="str">
        <f>_xlfn.IFNA(VLOOKUP(E210,'Order Lookup'!A:C,3,FALSE),"Other")</f>
        <v>Other</v>
      </c>
    </row>
    <row r="211" spans="1:43" ht="42" x14ac:dyDescent="0.35">
      <c r="A211" s="202" t="s">
        <v>485</v>
      </c>
      <c r="B211" s="202" t="s">
        <v>2636</v>
      </c>
      <c r="C211" s="202" t="s">
        <v>531</v>
      </c>
      <c r="D211" s="202" t="s">
        <v>2637</v>
      </c>
      <c r="E211" s="202" t="s">
        <v>507</v>
      </c>
      <c r="F211" s="202" t="s">
        <v>227</v>
      </c>
      <c r="G211" s="8"/>
      <c r="H211" s="202" t="s">
        <v>482</v>
      </c>
      <c r="I211" s="203" t="s">
        <v>259</v>
      </c>
      <c r="J211" s="8"/>
      <c r="K211" s="8"/>
      <c r="L211" s="8"/>
      <c r="M211" s="8"/>
      <c r="N211" s="202" t="s">
        <v>483</v>
      </c>
      <c r="O211" s="8"/>
      <c r="P211" s="8"/>
      <c r="Q211" s="8"/>
      <c r="R211" s="202" t="s">
        <v>483</v>
      </c>
      <c r="S211" s="8"/>
      <c r="T211" s="8"/>
      <c r="U211" s="8"/>
      <c r="V211" s="8"/>
      <c r="W211" s="202" t="s">
        <v>483</v>
      </c>
      <c r="X211" s="8"/>
      <c r="Y211" s="8"/>
      <c r="Z211" s="8"/>
      <c r="AA211" s="202" t="s">
        <v>483</v>
      </c>
      <c r="AB211" s="8"/>
      <c r="AC211" s="202" t="s">
        <v>2327</v>
      </c>
      <c r="AD211" s="202" t="s">
        <v>2636</v>
      </c>
      <c r="AE211" s="202" t="s">
        <v>484</v>
      </c>
      <c r="AF211" s="204">
        <v>837</v>
      </c>
      <c r="AG211" s="197">
        <v>0</v>
      </c>
      <c r="AH211" s="197">
        <v>0.27279187999999999</v>
      </c>
      <c r="AI211" s="12"/>
      <c r="AJ211" s="197">
        <v>0.27279209999999998</v>
      </c>
      <c r="AK211" s="197">
        <v>0</v>
      </c>
      <c r="AL211" s="197">
        <v>0</v>
      </c>
      <c r="AM211" s="12"/>
      <c r="AN211" s="12"/>
      <c r="AO211" s="204">
        <v>526.19000000000005</v>
      </c>
      <c r="AP211" s="205">
        <v>411.78</v>
      </c>
      <c r="AQ211" t="str">
        <f>_xlfn.IFNA(VLOOKUP(E211,'Order Lookup'!A:C,3,FALSE),"Other")</f>
        <v>Other</v>
      </c>
    </row>
    <row r="212" spans="1:43" ht="31.5" x14ac:dyDescent="0.35">
      <c r="A212" s="202" t="s">
        <v>485</v>
      </c>
      <c r="B212" s="202" t="s">
        <v>2638</v>
      </c>
      <c r="C212" s="202" t="s">
        <v>532</v>
      </c>
      <c r="D212" s="202" t="s">
        <v>2639</v>
      </c>
      <c r="E212" s="202" t="s">
        <v>507</v>
      </c>
      <c r="F212" s="202" t="s">
        <v>227</v>
      </c>
      <c r="G212" s="8"/>
      <c r="H212" s="202" t="s">
        <v>482</v>
      </c>
      <c r="I212" s="203" t="s">
        <v>260</v>
      </c>
      <c r="J212" s="8"/>
      <c r="K212" s="8"/>
      <c r="L212" s="8"/>
      <c r="M212" s="8"/>
      <c r="N212" s="202" t="s">
        <v>483</v>
      </c>
      <c r="O212" s="8"/>
      <c r="P212" s="8"/>
      <c r="Q212" s="8"/>
      <c r="R212" s="202" t="s">
        <v>483</v>
      </c>
      <c r="S212" s="8"/>
      <c r="T212" s="8"/>
      <c r="U212" s="8"/>
      <c r="V212" s="8"/>
      <c r="W212" s="202" t="s">
        <v>483</v>
      </c>
      <c r="X212" s="8"/>
      <c r="Y212" s="8"/>
      <c r="Z212" s="8"/>
      <c r="AA212" s="202" t="s">
        <v>483</v>
      </c>
      <c r="AB212" s="8"/>
      <c r="AC212" s="202" t="s">
        <v>2327</v>
      </c>
      <c r="AD212" s="202" t="s">
        <v>2638</v>
      </c>
      <c r="AE212" s="202" t="s">
        <v>484</v>
      </c>
      <c r="AF212" s="204">
        <v>106.94</v>
      </c>
      <c r="AG212" s="197">
        <v>0</v>
      </c>
      <c r="AH212" s="197">
        <v>3.7161619999999999E-2</v>
      </c>
      <c r="AI212" s="12"/>
      <c r="AJ212" s="197">
        <v>3.71615E-2</v>
      </c>
      <c r="AK212" s="197">
        <v>0</v>
      </c>
      <c r="AL212" s="197">
        <v>0</v>
      </c>
      <c r="AM212" s="12"/>
      <c r="AN212" s="12"/>
      <c r="AO212" s="204">
        <v>69.19</v>
      </c>
      <c r="AP212" s="205">
        <v>50.04</v>
      </c>
      <c r="AQ212" t="str">
        <f>_xlfn.IFNA(VLOOKUP(E212,'Order Lookup'!A:C,3,FALSE),"Other")</f>
        <v>Other</v>
      </c>
    </row>
    <row r="213" spans="1:43" ht="31.5" x14ac:dyDescent="0.35">
      <c r="A213" s="202" t="s">
        <v>485</v>
      </c>
      <c r="B213" s="202" t="s">
        <v>2640</v>
      </c>
      <c r="C213" s="202" t="s">
        <v>519</v>
      </c>
      <c r="D213" s="202" t="s">
        <v>2641</v>
      </c>
      <c r="E213" s="202" t="s">
        <v>507</v>
      </c>
      <c r="F213" s="202" t="s">
        <v>227</v>
      </c>
      <c r="G213" s="8"/>
      <c r="H213" s="202" t="s">
        <v>482</v>
      </c>
      <c r="I213" s="203" t="s">
        <v>259</v>
      </c>
      <c r="J213" s="8"/>
      <c r="K213" s="8"/>
      <c r="L213" s="8"/>
      <c r="M213" s="8"/>
      <c r="N213" s="202" t="s">
        <v>483</v>
      </c>
      <c r="O213" s="8"/>
      <c r="P213" s="8"/>
      <c r="Q213" s="8"/>
      <c r="R213" s="202" t="s">
        <v>483</v>
      </c>
      <c r="S213" s="8"/>
      <c r="T213" s="8"/>
      <c r="U213" s="8"/>
      <c r="V213" s="8"/>
      <c r="W213" s="202" t="s">
        <v>483</v>
      </c>
      <c r="X213" s="8"/>
      <c r="Y213" s="8"/>
      <c r="Z213" s="8"/>
      <c r="AA213" s="202" t="s">
        <v>483</v>
      </c>
      <c r="AB213" s="8"/>
      <c r="AC213" s="202" t="s">
        <v>2323</v>
      </c>
      <c r="AD213" s="202" t="s">
        <v>2640</v>
      </c>
      <c r="AE213" s="202" t="s">
        <v>484</v>
      </c>
      <c r="AF213" s="12"/>
      <c r="AG213" s="197">
        <v>0</v>
      </c>
      <c r="AH213" s="12"/>
      <c r="AI213" s="12"/>
      <c r="AJ213" s="12"/>
      <c r="AK213" s="12"/>
      <c r="AL213" s="12"/>
      <c r="AM213" s="12"/>
      <c r="AN213" s="12"/>
      <c r="AO213" s="12"/>
      <c r="AP213" s="15"/>
      <c r="AQ213" t="str">
        <f>_xlfn.IFNA(VLOOKUP(E213,'Order Lookup'!A:C,3,FALSE),"Other")</f>
        <v>Other</v>
      </c>
    </row>
    <row r="214" spans="1:43" ht="31.5" x14ac:dyDescent="0.35">
      <c r="A214" s="202" t="s">
        <v>485</v>
      </c>
      <c r="B214" s="202" t="s">
        <v>2642</v>
      </c>
      <c r="C214" s="202" t="s">
        <v>588</v>
      </c>
      <c r="D214" s="202" t="s">
        <v>2643</v>
      </c>
      <c r="E214" s="202" t="s">
        <v>507</v>
      </c>
      <c r="F214" s="202" t="s">
        <v>227</v>
      </c>
      <c r="G214" s="202" t="s">
        <v>227</v>
      </c>
      <c r="H214" s="202" t="s">
        <v>482</v>
      </c>
      <c r="I214" s="203" t="s">
        <v>260</v>
      </c>
      <c r="J214" s="8"/>
      <c r="K214" s="8"/>
      <c r="L214" s="8"/>
      <c r="M214" s="8"/>
      <c r="N214" s="202" t="s">
        <v>483</v>
      </c>
      <c r="O214" s="8"/>
      <c r="P214" s="8"/>
      <c r="Q214" s="8"/>
      <c r="R214" s="202" t="s">
        <v>483</v>
      </c>
      <c r="S214" s="8"/>
      <c r="T214" s="8"/>
      <c r="U214" s="8"/>
      <c r="V214" s="8"/>
      <c r="W214" s="202" t="s">
        <v>483</v>
      </c>
      <c r="X214" s="8"/>
      <c r="Y214" s="8"/>
      <c r="Z214" s="8"/>
      <c r="AA214" s="202" t="s">
        <v>483</v>
      </c>
      <c r="AB214" s="8"/>
      <c r="AC214" s="202" t="s">
        <v>2327</v>
      </c>
      <c r="AD214" s="202" t="s">
        <v>2642</v>
      </c>
      <c r="AE214" s="202" t="s">
        <v>484</v>
      </c>
      <c r="AF214" s="204">
        <v>68.48</v>
      </c>
      <c r="AG214" s="197">
        <v>0</v>
      </c>
      <c r="AH214" s="197">
        <v>1.5042440000000001E-2</v>
      </c>
      <c r="AI214" s="12"/>
      <c r="AJ214" s="197">
        <v>1.50425E-2</v>
      </c>
      <c r="AK214" s="197">
        <v>0</v>
      </c>
      <c r="AL214" s="197">
        <v>0</v>
      </c>
      <c r="AM214" s="12"/>
      <c r="AN214" s="12"/>
      <c r="AO214" s="204">
        <v>41.09</v>
      </c>
      <c r="AP214" s="205">
        <v>21.89</v>
      </c>
      <c r="AQ214" t="str">
        <f>_xlfn.IFNA(VLOOKUP(E214,'Order Lookup'!A:C,3,FALSE),"Other")</f>
        <v>Other</v>
      </c>
    </row>
    <row r="215" spans="1:43" ht="31.5" x14ac:dyDescent="0.35">
      <c r="A215" s="202" t="s">
        <v>485</v>
      </c>
      <c r="B215" s="202" t="s">
        <v>2644</v>
      </c>
      <c r="C215" s="202" t="s">
        <v>568</v>
      </c>
      <c r="D215" s="202" t="s">
        <v>2645</v>
      </c>
      <c r="E215" s="202" t="s">
        <v>507</v>
      </c>
      <c r="F215" s="202" t="s">
        <v>227</v>
      </c>
      <c r="G215" s="8"/>
      <c r="H215" s="202" t="s">
        <v>482</v>
      </c>
      <c r="I215" s="203" t="s">
        <v>263</v>
      </c>
      <c r="J215" s="8"/>
      <c r="K215" s="8"/>
      <c r="L215" s="8"/>
      <c r="M215" s="8"/>
      <c r="N215" s="202" t="s">
        <v>483</v>
      </c>
      <c r="O215" s="8"/>
      <c r="P215" s="8"/>
      <c r="Q215" s="8"/>
      <c r="R215" s="202" t="s">
        <v>483</v>
      </c>
      <c r="S215" s="8"/>
      <c r="T215" s="8"/>
      <c r="U215" s="8"/>
      <c r="V215" s="8"/>
      <c r="W215" s="202" t="s">
        <v>483</v>
      </c>
      <c r="X215" s="8"/>
      <c r="Y215" s="8"/>
      <c r="Z215" s="8"/>
      <c r="AA215" s="202" t="s">
        <v>483</v>
      </c>
      <c r="AB215" s="8"/>
      <c r="AC215" s="202" t="s">
        <v>2327</v>
      </c>
      <c r="AD215" s="202" t="s">
        <v>2644</v>
      </c>
      <c r="AE215" s="202" t="s">
        <v>484</v>
      </c>
      <c r="AF215" s="12"/>
      <c r="AG215" s="197">
        <v>0</v>
      </c>
      <c r="AH215" s="12"/>
      <c r="AI215" s="12"/>
      <c r="AJ215" s="12"/>
      <c r="AK215" s="12"/>
      <c r="AL215" s="12"/>
      <c r="AM215" s="12"/>
      <c r="AN215" s="12"/>
      <c r="AO215" s="12"/>
      <c r="AP215" s="15"/>
      <c r="AQ215" t="str">
        <f>_xlfn.IFNA(VLOOKUP(E215,'Order Lookup'!A:C,3,FALSE),"Other")</f>
        <v>Other</v>
      </c>
    </row>
    <row r="216" spans="1:43" ht="31.5" x14ac:dyDescent="0.35">
      <c r="A216" s="202" t="s">
        <v>485</v>
      </c>
      <c r="B216" s="202" t="s">
        <v>2646</v>
      </c>
      <c r="C216" s="202" t="s">
        <v>588</v>
      </c>
      <c r="D216" s="202" t="s">
        <v>2647</v>
      </c>
      <c r="E216" s="202" t="s">
        <v>507</v>
      </c>
      <c r="F216" s="202" t="s">
        <v>227</v>
      </c>
      <c r="G216" s="8"/>
      <c r="H216" s="202" t="s">
        <v>482</v>
      </c>
      <c r="I216" s="203" t="s">
        <v>260</v>
      </c>
      <c r="J216" s="8"/>
      <c r="K216" s="8"/>
      <c r="L216" s="8"/>
      <c r="M216" s="8"/>
      <c r="N216" s="202" t="s">
        <v>483</v>
      </c>
      <c r="O216" s="8"/>
      <c r="P216" s="8"/>
      <c r="Q216" s="8"/>
      <c r="R216" s="202" t="s">
        <v>483</v>
      </c>
      <c r="S216" s="8"/>
      <c r="T216" s="8"/>
      <c r="U216" s="8"/>
      <c r="V216" s="8"/>
      <c r="W216" s="202" t="s">
        <v>483</v>
      </c>
      <c r="X216" s="8"/>
      <c r="Y216" s="8"/>
      <c r="Z216" s="8"/>
      <c r="AA216" s="202" t="s">
        <v>483</v>
      </c>
      <c r="AB216" s="8"/>
      <c r="AC216" s="202" t="s">
        <v>2323</v>
      </c>
      <c r="AD216" s="202" t="s">
        <v>2646</v>
      </c>
      <c r="AE216" s="202" t="s">
        <v>484</v>
      </c>
      <c r="AF216" s="12"/>
      <c r="AG216" s="197">
        <v>0</v>
      </c>
      <c r="AH216" s="12"/>
      <c r="AI216" s="12"/>
      <c r="AJ216" s="12"/>
      <c r="AK216" s="12"/>
      <c r="AL216" s="12"/>
      <c r="AM216" s="12"/>
      <c r="AN216" s="12"/>
      <c r="AO216" s="12"/>
      <c r="AP216" s="15"/>
      <c r="AQ216" t="str">
        <f>_xlfn.IFNA(VLOOKUP(E216,'Order Lookup'!A:C,3,FALSE),"Other")</f>
        <v>Other</v>
      </c>
    </row>
    <row r="217" spans="1:43" ht="42" x14ac:dyDescent="0.35">
      <c r="A217" s="202" t="s">
        <v>485</v>
      </c>
      <c r="B217" s="202" t="s">
        <v>2648</v>
      </c>
      <c r="C217" s="202" t="s">
        <v>2649</v>
      </c>
      <c r="D217" s="202" t="s">
        <v>2650</v>
      </c>
      <c r="E217" s="202" t="s">
        <v>507</v>
      </c>
      <c r="F217" s="202" t="s">
        <v>227</v>
      </c>
      <c r="G217" s="8"/>
      <c r="H217" s="202" t="s">
        <v>488</v>
      </c>
      <c r="I217" s="203" t="s">
        <v>263</v>
      </c>
      <c r="J217" s="8"/>
      <c r="K217" s="8"/>
      <c r="L217" s="8"/>
      <c r="M217" s="8"/>
      <c r="N217" s="202" t="s">
        <v>483</v>
      </c>
      <c r="O217" s="8"/>
      <c r="P217" s="8"/>
      <c r="Q217" s="8"/>
      <c r="R217" s="202" t="s">
        <v>483</v>
      </c>
      <c r="S217" s="8"/>
      <c r="T217" s="8"/>
      <c r="U217" s="8"/>
      <c r="V217" s="8"/>
      <c r="W217" s="202" t="s">
        <v>483</v>
      </c>
      <c r="X217" s="8"/>
      <c r="Y217" s="8"/>
      <c r="Z217" s="8"/>
      <c r="AA217" s="202" t="s">
        <v>483</v>
      </c>
      <c r="AB217" s="8"/>
      <c r="AC217" s="202" t="s">
        <v>2323</v>
      </c>
      <c r="AD217" s="202" t="s">
        <v>2648</v>
      </c>
      <c r="AE217" s="202" t="s">
        <v>484</v>
      </c>
      <c r="AF217" s="12"/>
      <c r="AG217" s="197">
        <v>0</v>
      </c>
      <c r="AH217" s="12"/>
      <c r="AI217" s="12"/>
      <c r="AJ217" s="12"/>
      <c r="AK217" s="12"/>
      <c r="AL217" s="12"/>
      <c r="AM217" s="12"/>
      <c r="AN217" s="12"/>
      <c r="AO217" s="12"/>
      <c r="AP217" s="15"/>
      <c r="AQ217" t="str">
        <f>_xlfn.IFNA(VLOOKUP(E217,'Order Lookup'!A:C,3,FALSE),"Other")</f>
        <v>Other</v>
      </c>
    </row>
    <row r="218" spans="1:43" ht="42" x14ac:dyDescent="0.35">
      <c r="A218" s="202" t="s">
        <v>485</v>
      </c>
      <c r="B218" s="202" t="s">
        <v>2651</v>
      </c>
      <c r="C218" s="202" t="s">
        <v>539</v>
      </c>
      <c r="D218" s="202" t="s">
        <v>2652</v>
      </c>
      <c r="E218" s="202" t="s">
        <v>507</v>
      </c>
      <c r="F218" s="202" t="s">
        <v>227</v>
      </c>
      <c r="G218" s="8"/>
      <c r="H218" s="202" t="s">
        <v>482</v>
      </c>
      <c r="I218" s="203" t="s">
        <v>259</v>
      </c>
      <c r="J218" s="8"/>
      <c r="K218" s="8"/>
      <c r="L218" s="8"/>
      <c r="M218" s="8"/>
      <c r="N218" s="202" t="s">
        <v>483</v>
      </c>
      <c r="O218" s="8"/>
      <c r="P218" s="8"/>
      <c r="Q218" s="8"/>
      <c r="R218" s="202" t="s">
        <v>483</v>
      </c>
      <c r="S218" s="8"/>
      <c r="T218" s="8"/>
      <c r="U218" s="8"/>
      <c r="V218" s="8"/>
      <c r="W218" s="202" t="s">
        <v>483</v>
      </c>
      <c r="X218" s="8"/>
      <c r="Y218" s="8"/>
      <c r="Z218" s="8"/>
      <c r="AA218" s="202" t="s">
        <v>483</v>
      </c>
      <c r="AB218" s="8"/>
      <c r="AC218" s="202" t="s">
        <v>2323</v>
      </c>
      <c r="AD218" s="202" t="s">
        <v>2651</v>
      </c>
      <c r="AE218" s="202" t="s">
        <v>484</v>
      </c>
      <c r="AF218" s="204">
        <v>7244.16</v>
      </c>
      <c r="AG218" s="197">
        <v>0</v>
      </c>
      <c r="AH218" s="197">
        <v>1.9636371100000001</v>
      </c>
      <c r="AI218" s="12"/>
      <c r="AJ218" s="197">
        <v>1.952895995</v>
      </c>
      <c r="AK218" s="197">
        <v>0</v>
      </c>
      <c r="AL218" s="197">
        <v>0</v>
      </c>
      <c r="AM218" s="12"/>
      <c r="AN218" s="12"/>
      <c r="AO218" s="204">
        <v>4570.51</v>
      </c>
      <c r="AP218" s="205">
        <v>3103.9</v>
      </c>
      <c r="AQ218" t="str">
        <f>_xlfn.IFNA(VLOOKUP(E218,'Order Lookup'!A:C,3,FALSE),"Other")</f>
        <v>Other</v>
      </c>
    </row>
    <row r="219" spans="1:43" ht="31.5" x14ac:dyDescent="0.35">
      <c r="A219" s="202" t="s">
        <v>485</v>
      </c>
      <c r="B219" s="202" t="s">
        <v>2653</v>
      </c>
      <c r="C219" s="202" t="s">
        <v>1294</v>
      </c>
      <c r="D219" s="202" t="s">
        <v>1294</v>
      </c>
      <c r="E219" s="202" t="s">
        <v>507</v>
      </c>
      <c r="F219" s="202" t="s">
        <v>227</v>
      </c>
      <c r="G219" s="8"/>
      <c r="H219" s="202" t="s">
        <v>482</v>
      </c>
      <c r="I219" s="203" t="s">
        <v>260</v>
      </c>
      <c r="J219" s="8"/>
      <c r="K219" s="8"/>
      <c r="L219" s="8"/>
      <c r="M219" s="8"/>
      <c r="N219" s="202" t="s">
        <v>483</v>
      </c>
      <c r="O219" s="8"/>
      <c r="P219" s="8"/>
      <c r="Q219" s="8"/>
      <c r="R219" s="202" t="s">
        <v>483</v>
      </c>
      <c r="S219" s="8"/>
      <c r="T219" s="8"/>
      <c r="U219" s="8"/>
      <c r="V219" s="8"/>
      <c r="W219" s="202" t="s">
        <v>483</v>
      </c>
      <c r="X219" s="8"/>
      <c r="Y219" s="8"/>
      <c r="Z219" s="8"/>
      <c r="AA219" s="202" t="s">
        <v>483</v>
      </c>
      <c r="AB219" s="8"/>
      <c r="AC219" s="202" t="s">
        <v>2323</v>
      </c>
      <c r="AD219" s="202" t="s">
        <v>2653</v>
      </c>
      <c r="AE219" s="202" t="s">
        <v>484</v>
      </c>
      <c r="AF219" s="204">
        <v>937.35</v>
      </c>
      <c r="AG219" s="197">
        <v>0</v>
      </c>
      <c r="AH219" s="197">
        <v>0.22640692500000001</v>
      </c>
      <c r="AI219" s="12"/>
      <c r="AJ219" s="197">
        <v>0.22640650000000001</v>
      </c>
      <c r="AK219" s="197">
        <v>0</v>
      </c>
      <c r="AL219" s="197">
        <v>0</v>
      </c>
      <c r="AM219" s="12"/>
      <c r="AN219" s="12"/>
      <c r="AO219" s="204">
        <v>606.46</v>
      </c>
      <c r="AP219" s="205">
        <v>422.42</v>
      </c>
      <c r="AQ219" t="str">
        <f>_xlfn.IFNA(VLOOKUP(E219,'Order Lookup'!A:C,3,FALSE),"Other")</f>
        <v>Other</v>
      </c>
    </row>
    <row r="220" spans="1:43" ht="31.5" x14ac:dyDescent="0.35">
      <c r="A220" s="202" t="s">
        <v>485</v>
      </c>
      <c r="B220" s="202" t="s">
        <v>2654</v>
      </c>
      <c r="C220" s="202" t="s">
        <v>585</v>
      </c>
      <c r="D220" s="202" t="s">
        <v>2655</v>
      </c>
      <c r="E220" s="202" t="s">
        <v>507</v>
      </c>
      <c r="F220" s="202" t="s">
        <v>227</v>
      </c>
      <c r="G220" s="8"/>
      <c r="H220" s="202" t="s">
        <v>482</v>
      </c>
      <c r="I220" s="203" t="s">
        <v>255</v>
      </c>
      <c r="J220" s="8"/>
      <c r="K220" s="8"/>
      <c r="L220" s="8"/>
      <c r="M220" s="8"/>
      <c r="N220" s="202" t="s">
        <v>483</v>
      </c>
      <c r="O220" s="8"/>
      <c r="P220" s="8"/>
      <c r="Q220" s="8"/>
      <c r="R220" s="202" t="s">
        <v>483</v>
      </c>
      <c r="S220" s="8"/>
      <c r="T220" s="8"/>
      <c r="U220" s="8"/>
      <c r="V220" s="8"/>
      <c r="W220" s="202" t="s">
        <v>483</v>
      </c>
      <c r="X220" s="8"/>
      <c r="Y220" s="8"/>
      <c r="Z220" s="8"/>
      <c r="AA220" s="202" t="s">
        <v>483</v>
      </c>
      <c r="AB220" s="8"/>
      <c r="AC220" s="202" t="s">
        <v>2323</v>
      </c>
      <c r="AD220" s="202" t="s">
        <v>2654</v>
      </c>
      <c r="AE220" s="202" t="s">
        <v>484</v>
      </c>
      <c r="AF220" s="204">
        <v>307.44</v>
      </c>
      <c r="AG220" s="197">
        <v>0</v>
      </c>
      <c r="AH220" s="197">
        <v>8.7887999999999994E-2</v>
      </c>
      <c r="AI220" s="12"/>
      <c r="AJ220" s="197">
        <v>8.7887999999999994E-2</v>
      </c>
      <c r="AK220" s="197">
        <v>0</v>
      </c>
      <c r="AL220" s="197">
        <v>0</v>
      </c>
      <c r="AM220" s="12"/>
      <c r="AN220" s="12"/>
      <c r="AO220" s="204">
        <v>216.69</v>
      </c>
      <c r="AP220" s="205">
        <v>123.22</v>
      </c>
      <c r="AQ220" t="str">
        <f>_xlfn.IFNA(VLOOKUP(E220,'Order Lookup'!A:C,3,FALSE),"Other")</f>
        <v>Other</v>
      </c>
    </row>
    <row r="221" spans="1:43" ht="42" x14ac:dyDescent="0.35">
      <c r="A221" s="202" t="s">
        <v>485</v>
      </c>
      <c r="B221" s="202" t="s">
        <v>2656</v>
      </c>
      <c r="C221" s="202" t="s">
        <v>540</v>
      </c>
      <c r="D221" s="202" t="s">
        <v>2580</v>
      </c>
      <c r="E221" s="202" t="s">
        <v>507</v>
      </c>
      <c r="F221" s="202" t="s">
        <v>227</v>
      </c>
      <c r="G221" s="8"/>
      <c r="H221" s="202" t="s">
        <v>482</v>
      </c>
      <c r="I221" s="203" t="s">
        <v>263</v>
      </c>
      <c r="J221" s="8"/>
      <c r="K221" s="8"/>
      <c r="L221" s="8"/>
      <c r="M221" s="8"/>
      <c r="N221" s="202" t="s">
        <v>483</v>
      </c>
      <c r="O221" s="8"/>
      <c r="P221" s="8"/>
      <c r="Q221" s="8"/>
      <c r="R221" s="202" t="s">
        <v>483</v>
      </c>
      <c r="S221" s="8"/>
      <c r="T221" s="8"/>
      <c r="U221" s="8"/>
      <c r="V221" s="8"/>
      <c r="W221" s="202" t="s">
        <v>483</v>
      </c>
      <c r="X221" s="8"/>
      <c r="Y221" s="8"/>
      <c r="Z221" s="8"/>
      <c r="AA221" s="202" t="s">
        <v>483</v>
      </c>
      <c r="AB221" s="8"/>
      <c r="AC221" s="202" t="s">
        <v>2323</v>
      </c>
      <c r="AD221" s="202" t="s">
        <v>2656</v>
      </c>
      <c r="AE221" s="202" t="s">
        <v>484</v>
      </c>
      <c r="AF221" s="204">
        <v>585</v>
      </c>
      <c r="AG221" s="197">
        <v>0</v>
      </c>
      <c r="AH221" s="197">
        <v>7.7100000000000002E-2</v>
      </c>
      <c r="AI221" s="12"/>
      <c r="AJ221" s="197">
        <v>7.7100000000000002E-2</v>
      </c>
      <c r="AK221" s="197">
        <v>0</v>
      </c>
      <c r="AL221" s="197">
        <v>0</v>
      </c>
      <c r="AM221" s="12"/>
      <c r="AN221" s="12"/>
      <c r="AO221" s="204">
        <v>344.06</v>
      </c>
      <c r="AP221" s="205">
        <v>358.83</v>
      </c>
      <c r="AQ221" t="str">
        <f>_xlfn.IFNA(VLOOKUP(E221,'Order Lookup'!A:C,3,FALSE),"Other")</f>
        <v>Other</v>
      </c>
    </row>
    <row r="222" spans="1:43" ht="42" x14ac:dyDescent="0.35">
      <c r="A222" s="202" t="s">
        <v>485</v>
      </c>
      <c r="B222" s="202" t="s">
        <v>2657</v>
      </c>
      <c r="C222" s="202" t="s">
        <v>531</v>
      </c>
      <c r="D222" s="202" t="s">
        <v>2658</v>
      </c>
      <c r="E222" s="202" t="s">
        <v>507</v>
      </c>
      <c r="F222" s="202" t="s">
        <v>227</v>
      </c>
      <c r="G222" s="8"/>
      <c r="H222" s="202" t="s">
        <v>482</v>
      </c>
      <c r="I222" s="203" t="s">
        <v>259</v>
      </c>
      <c r="J222" s="8"/>
      <c r="K222" s="8"/>
      <c r="L222" s="8"/>
      <c r="M222" s="8"/>
      <c r="N222" s="202" t="s">
        <v>483</v>
      </c>
      <c r="O222" s="8"/>
      <c r="P222" s="8"/>
      <c r="Q222" s="8"/>
      <c r="R222" s="202" t="s">
        <v>483</v>
      </c>
      <c r="S222" s="8"/>
      <c r="T222" s="8"/>
      <c r="U222" s="8"/>
      <c r="V222" s="8"/>
      <c r="W222" s="202" t="s">
        <v>483</v>
      </c>
      <c r="X222" s="8"/>
      <c r="Y222" s="8"/>
      <c r="Z222" s="8"/>
      <c r="AA222" s="202" t="s">
        <v>483</v>
      </c>
      <c r="AB222" s="8"/>
      <c r="AC222" s="202" t="s">
        <v>2324</v>
      </c>
      <c r="AD222" s="202" t="s">
        <v>2657</v>
      </c>
      <c r="AE222" s="202" t="s">
        <v>484</v>
      </c>
      <c r="AF222" s="12"/>
      <c r="AG222" s="197">
        <v>0</v>
      </c>
      <c r="AH222" s="12"/>
      <c r="AI222" s="12"/>
      <c r="AJ222" s="12"/>
      <c r="AK222" s="12"/>
      <c r="AL222" s="12"/>
      <c r="AM222" s="12"/>
      <c r="AN222" s="12"/>
      <c r="AO222" s="12"/>
      <c r="AP222" s="15"/>
      <c r="AQ222" t="str">
        <f>_xlfn.IFNA(VLOOKUP(E222,'Order Lookup'!A:C,3,FALSE),"Other")</f>
        <v>Other</v>
      </c>
    </row>
    <row r="223" spans="1:43" ht="42" x14ac:dyDescent="0.35">
      <c r="A223" s="202" t="s">
        <v>485</v>
      </c>
      <c r="B223" s="202" t="s">
        <v>2659</v>
      </c>
      <c r="C223" s="202" t="s">
        <v>494</v>
      </c>
      <c r="D223" s="202" t="s">
        <v>2660</v>
      </c>
      <c r="E223" s="202" t="s">
        <v>507</v>
      </c>
      <c r="F223" s="202" t="s">
        <v>227</v>
      </c>
      <c r="G223" s="8"/>
      <c r="H223" s="202" t="s">
        <v>482</v>
      </c>
      <c r="I223" s="203" t="s">
        <v>257</v>
      </c>
      <c r="J223" s="8"/>
      <c r="K223" s="8"/>
      <c r="L223" s="8"/>
      <c r="M223" s="8"/>
      <c r="N223" s="202" t="s">
        <v>483</v>
      </c>
      <c r="O223" s="8"/>
      <c r="P223" s="8"/>
      <c r="Q223" s="8"/>
      <c r="R223" s="202" t="s">
        <v>483</v>
      </c>
      <c r="S223" s="8"/>
      <c r="T223" s="8"/>
      <c r="U223" s="8"/>
      <c r="V223" s="8"/>
      <c r="W223" s="202" t="s">
        <v>483</v>
      </c>
      <c r="X223" s="8"/>
      <c r="Y223" s="8"/>
      <c r="Z223" s="8"/>
      <c r="AA223" s="202" t="s">
        <v>483</v>
      </c>
      <c r="AB223" s="8"/>
      <c r="AC223" s="202" t="s">
        <v>2324</v>
      </c>
      <c r="AD223" s="202" t="s">
        <v>2659</v>
      </c>
      <c r="AE223" s="202" t="s">
        <v>484</v>
      </c>
      <c r="AF223" s="204">
        <v>1039.8</v>
      </c>
      <c r="AG223" s="197">
        <v>0</v>
      </c>
      <c r="AH223" s="197">
        <v>0.20796391</v>
      </c>
      <c r="AI223" s="12"/>
      <c r="AJ223" s="197">
        <v>0.2079635</v>
      </c>
      <c r="AK223" s="197">
        <v>0</v>
      </c>
      <c r="AL223" s="197">
        <v>0</v>
      </c>
      <c r="AM223" s="12"/>
      <c r="AN223" s="12"/>
      <c r="AO223" s="204">
        <v>734</v>
      </c>
      <c r="AP223" s="205">
        <v>560.07000000000005</v>
      </c>
      <c r="AQ223" t="str">
        <f>_xlfn.IFNA(VLOOKUP(E223,'Order Lookup'!A:C,3,FALSE),"Other")</f>
        <v>Other</v>
      </c>
    </row>
    <row r="224" spans="1:43" ht="42" x14ac:dyDescent="0.35">
      <c r="A224" s="202" t="s">
        <v>485</v>
      </c>
      <c r="B224" s="202" t="s">
        <v>2661</v>
      </c>
      <c r="C224" s="202" t="s">
        <v>1704</v>
      </c>
      <c r="D224" s="202" t="s">
        <v>2662</v>
      </c>
      <c r="E224" s="202" t="s">
        <v>507</v>
      </c>
      <c r="F224" s="202" t="s">
        <v>227</v>
      </c>
      <c r="G224" s="8"/>
      <c r="H224" s="202" t="s">
        <v>482</v>
      </c>
      <c r="I224" s="203" t="s">
        <v>261</v>
      </c>
      <c r="J224" s="8"/>
      <c r="K224" s="8"/>
      <c r="L224" s="8"/>
      <c r="M224" s="8"/>
      <c r="N224" s="202" t="s">
        <v>483</v>
      </c>
      <c r="O224" s="8"/>
      <c r="P224" s="8"/>
      <c r="Q224" s="8"/>
      <c r="R224" s="202" t="s">
        <v>483</v>
      </c>
      <c r="S224" s="8"/>
      <c r="T224" s="8"/>
      <c r="U224" s="8"/>
      <c r="V224" s="8"/>
      <c r="W224" s="202" t="s">
        <v>483</v>
      </c>
      <c r="X224" s="8"/>
      <c r="Y224" s="8"/>
      <c r="Z224" s="8"/>
      <c r="AA224" s="202" t="s">
        <v>483</v>
      </c>
      <c r="AB224" s="8"/>
      <c r="AC224" s="202" t="s">
        <v>2324</v>
      </c>
      <c r="AD224" s="202" t="s">
        <v>2661</v>
      </c>
      <c r="AE224" s="202" t="s">
        <v>484</v>
      </c>
      <c r="AF224" s="204">
        <v>3338.95</v>
      </c>
      <c r="AG224" s="197">
        <v>0</v>
      </c>
      <c r="AH224" s="197">
        <v>1.0176930399999999</v>
      </c>
      <c r="AI224" s="12"/>
      <c r="AJ224" s="197">
        <v>1.0176935199999999</v>
      </c>
      <c r="AK224" s="197">
        <v>0</v>
      </c>
      <c r="AL224" s="197">
        <v>0</v>
      </c>
      <c r="AM224" s="12"/>
      <c r="AN224" s="12"/>
      <c r="AO224" s="204">
        <v>1689.17</v>
      </c>
      <c r="AP224" s="205">
        <v>1952.36</v>
      </c>
      <c r="AQ224" t="str">
        <f>_xlfn.IFNA(VLOOKUP(E224,'Order Lookup'!A:C,3,FALSE),"Other")</f>
        <v>Other</v>
      </c>
    </row>
    <row r="225" spans="1:43" ht="31.5" x14ac:dyDescent="0.35">
      <c r="A225" s="202" t="s">
        <v>485</v>
      </c>
      <c r="B225" s="202" t="s">
        <v>2663</v>
      </c>
      <c r="C225" s="202" t="s">
        <v>2546</v>
      </c>
      <c r="D225" s="202" t="s">
        <v>2664</v>
      </c>
      <c r="E225" s="202" t="s">
        <v>495</v>
      </c>
      <c r="F225" s="202" t="s">
        <v>227</v>
      </c>
      <c r="G225" s="202" t="s">
        <v>227</v>
      </c>
      <c r="H225" s="202" t="s">
        <v>488</v>
      </c>
      <c r="I225" s="203" t="s">
        <v>260</v>
      </c>
      <c r="J225" s="8"/>
      <c r="K225" s="8"/>
      <c r="L225" s="8"/>
      <c r="M225" s="8"/>
      <c r="N225" s="202" t="s">
        <v>483</v>
      </c>
      <c r="O225" s="8"/>
      <c r="P225" s="8"/>
      <c r="Q225" s="8"/>
      <c r="R225" s="202" t="s">
        <v>483</v>
      </c>
      <c r="S225" s="8"/>
      <c r="T225" s="8"/>
      <c r="U225" s="8"/>
      <c r="V225" s="8"/>
      <c r="W225" s="202" t="s">
        <v>483</v>
      </c>
      <c r="X225" s="8"/>
      <c r="Y225" s="8"/>
      <c r="Z225" s="8"/>
      <c r="AA225" s="202" t="s">
        <v>483</v>
      </c>
      <c r="AB225" s="8"/>
      <c r="AC225" s="202" t="s">
        <v>2324</v>
      </c>
      <c r="AD225" s="202" t="s">
        <v>2663</v>
      </c>
      <c r="AE225" s="202" t="s">
        <v>484</v>
      </c>
      <c r="AF225" s="204">
        <v>4816</v>
      </c>
      <c r="AG225" s="197">
        <v>0</v>
      </c>
      <c r="AH225" s="197">
        <v>0.29105999999999999</v>
      </c>
      <c r="AI225" s="12"/>
      <c r="AJ225" s="197">
        <v>0</v>
      </c>
      <c r="AK225" s="197">
        <v>0</v>
      </c>
      <c r="AL225" s="197">
        <v>0</v>
      </c>
      <c r="AM225" s="12"/>
      <c r="AN225" s="12"/>
      <c r="AO225" s="204">
        <v>4816</v>
      </c>
      <c r="AP225" s="205">
        <v>0</v>
      </c>
      <c r="AQ225" t="str">
        <f>_xlfn.IFNA(VLOOKUP(E225,'Order Lookup'!A:C,3,FALSE),"Other")</f>
        <v>ENPARTS</v>
      </c>
    </row>
    <row r="226" spans="1:43" ht="31.5" x14ac:dyDescent="0.35">
      <c r="A226" s="202" t="s">
        <v>485</v>
      </c>
      <c r="B226" s="202" t="s">
        <v>2665</v>
      </c>
      <c r="C226" s="202" t="s">
        <v>1294</v>
      </c>
      <c r="D226" s="202" t="s">
        <v>1295</v>
      </c>
      <c r="E226" s="202" t="s">
        <v>507</v>
      </c>
      <c r="F226" s="202" t="s">
        <v>227</v>
      </c>
      <c r="G226" s="8"/>
      <c r="H226" s="202" t="s">
        <v>482</v>
      </c>
      <c r="I226" s="203" t="s">
        <v>260</v>
      </c>
      <c r="J226" s="8"/>
      <c r="K226" s="8"/>
      <c r="L226" s="8"/>
      <c r="M226" s="8"/>
      <c r="N226" s="202" t="s">
        <v>483</v>
      </c>
      <c r="O226" s="8"/>
      <c r="P226" s="8"/>
      <c r="Q226" s="8"/>
      <c r="R226" s="202" t="s">
        <v>483</v>
      </c>
      <c r="S226" s="8"/>
      <c r="T226" s="8"/>
      <c r="U226" s="8"/>
      <c r="V226" s="8"/>
      <c r="W226" s="202" t="s">
        <v>483</v>
      </c>
      <c r="X226" s="8"/>
      <c r="Y226" s="8"/>
      <c r="Z226" s="8"/>
      <c r="AA226" s="202" t="s">
        <v>483</v>
      </c>
      <c r="AB226" s="8"/>
      <c r="AC226" s="202" t="s">
        <v>2324</v>
      </c>
      <c r="AD226" s="202" t="s">
        <v>2665</v>
      </c>
      <c r="AE226" s="202" t="s">
        <v>484</v>
      </c>
      <c r="AF226" s="204">
        <v>77.489999999999995</v>
      </c>
      <c r="AG226" s="197">
        <v>0</v>
      </c>
      <c r="AH226" s="197">
        <v>1.4559165000000001E-2</v>
      </c>
      <c r="AI226" s="12"/>
      <c r="AJ226" s="197">
        <v>1.4559000000000001E-2</v>
      </c>
      <c r="AK226" s="197">
        <v>0</v>
      </c>
      <c r="AL226" s="197">
        <v>0</v>
      </c>
      <c r="AM226" s="12"/>
      <c r="AN226" s="12"/>
      <c r="AO226" s="204">
        <v>46.49</v>
      </c>
      <c r="AP226" s="205">
        <v>31.06</v>
      </c>
      <c r="AQ226" t="str">
        <f>_xlfn.IFNA(VLOOKUP(E226,'Order Lookup'!A:C,3,FALSE),"Other")</f>
        <v>Other</v>
      </c>
    </row>
    <row r="227" spans="1:43" ht="31.5" x14ac:dyDescent="0.35">
      <c r="A227" s="202" t="s">
        <v>485</v>
      </c>
      <c r="B227" s="202" t="s">
        <v>2666</v>
      </c>
      <c r="C227" s="202" t="s">
        <v>632</v>
      </c>
      <c r="D227" s="202" t="s">
        <v>1708</v>
      </c>
      <c r="E227" s="202" t="s">
        <v>507</v>
      </c>
      <c r="F227" s="202" t="s">
        <v>227</v>
      </c>
      <c r="G227" s="8"/>
      <c r="H227" s="202" t="s">
        <v>482</v>
      </c>
      <c r="I227" s="203" t="s">
        <v>257</v>
      </c>
      <c r="J227" s="8"/>
      <c r="K227" s="8"/>
      <c r="L227" s="8"/>
      <c r="M227" s="8"/>
      <c r="N227" s="202" t="s">
        <v>483</v>
      </c>
      <c r="O227" s="8"/>
      <c r="P227" s="8"/>
      <c r="Q227" s="8"/>
      <c r="R227" s="202" t="s">
        <v>483</v>
      </c>
      <c r="S227" s="8"/>
      <c r="T227" s="8"/>
      <c r="U227" s="8"/>
      <c r="V227" s="8"/>
      <c r="W227" s="202" t="s">
        <v>483</v>
      </c>
      <c r="X227" s="8"/>
      <c r="Y227" s="8"/>
      <c r="Z227" s="8"/>
      <c r="AA227" s="202" t="s">
        <v>483</v>
      </c>
      <c r="AB227" s="8"/>
      <c r="AC227" s="202" t="s">
        <v>1726</v>
      </c>
      <c r="AD227" s="202" t="s">
        <v>2666</v>
      </c>
      <c r="AE227" s="202" t="s">
        <v>484</v>
      </c>
      <c r="AF227" s="204">
        <v>192.12</v>
      </c>
      <c r="AG227" s="197">
        <v>0</v>
      </c>
      <c r="AH227" s="197">
        <v>1.06E-2</v>
      </c>
      <c r="AI227" s="12"/>
      <c r="AJ227" s="197">
        <v>1.06E-2</v>
      </c>
      <c r="AK227" s="197">
        <v>0</v>
      </c>
      <c r="AL227" s="197">
        <v>0</v>
      </c>
      <c r="AM227" s="12"/>
      <c r="AN227" s="12"/>
      <c r="AO227" s="204">
        <v>107</v>
      </c>
      <c r="AP227" s="205">
        <v>98.96</v>
      </c>
      <c r="AQ227" t="str">
        <f>_xlfn.IFNA(VLOOKUP(E227,'Order Lookup'!A:C,3,FALSE),"Other")</f>
        <v>Other</v>
      </c>
    </row>
    <row r="228" spans="1:43" ht="31.5" x14ac:dyDescent="0.35">
      <c r="A228" s="202" t="s">
        <v>485</v>
      </c>
      <c r="B228" s="202" t="s">
        <v>2667</v>
      </c>
      <c r="C228" s="202" t="s">
        <v>631</v>
      </c>
      <c r="D228" s="202" t="s">
        <v>2668</v>
      </c>
      <c r="E228" s="202" t="s">
        <v>507</v>
      </c>
      <c r="F228" s="202" t="s">
        <v>227</v>
      </c>
      <c r="G228" s="8"/>
      <c r="H228" s="202" t="s">
        <v>482</v>
      </c>
      <c r="I228" s="203" t="s">
        <v>261</v>
      </c>
      <c r="J228" s="8"/>
      <c r="K228" s="8"/>
      <c r="L228" s="8"/>
      <c r="M228" s="8"/>
      <c r="N228" s="202" t="s">
        <v>483</v>
      </c>
      <c r="O228" s="8"/>
      <c r="P228" s="8"/>
      <c r="Q228" s="8"/>
      <c r="R228" s="202" t="s">
        <v>483</v>
      </c>
      <c r="S228" s="8"/>
      <c r="T228" s="8"/>
      <c r="U228" s="8"/>
      <c r="V228" s="8"/>
      <c r="W228" s="202" t="s">
        <v>483</v>
      </c>
      <c r="X228" s="8"/>
      <c r="Y228" s="8"/>
      <c r="Z228" s="8"/>
      <c r="AA228" s="202" t="s">
        <v>483</v>
      </c>
      <c r="AB228" s="8"/>
      <c r="AC228" s="202" t="s">
        <v>1726</v>
      </c>
      <c r="AD228" s="202" t="s">
        <v>2667</v>
      </c>
      <c r="AE228" s="202" t="s">
        <v>484</v>
      </c>
      <c r="AF228" s="12"/>
      <c r="AG228" s="197">
        <v>0</v>
      </c>
      <c r="AH228" s="12"/>
      <c r="AI228" s="12"/>
      <c r="AJ228" s="12"/>
      <c r="AK228" s="12"/>
      <c r="AL228" s="12"/>
      <c r="AM228" s="12"/>
      <c r="AN228" s="12"/>
      <c r="AO228" s="12"/>
      <c r="AP228" s="15"/>
      <c r="AQ228" t="str">
        <f>_xlfn.IFNA(VLOOKUP(E228,'Order Lookup'!A:C,3,FALSE),"Other")</f>
        <v>Other</v>
      </c>
    </row>
    <row r="229" spans="1:43" ht="31.5" x14ac:dyDescent="0.35">
      <c r="A229" s="202" t="s">
        <v>485</v>
      </c>
      <c r="B229" s="202" t="s">
        <v>2669</v>
      </c>
      <c r="C229" s="202" t="s">
        <v>588</v>
      </c>
      <c r="D229" s="202" t="s">
        <v>2670</v>
      </c>
      <c r="E229" s="202" t="s">
        <v>507</v>
      </c>
      <c r="F229" s="202" t="s">
        <v>227</v>
      </c>
      <c r="G229" s="8"/>
      <c r="H229" s="202" t="s">
        <v>482</v>
      </c>
      <c r="I229" s="203" t="s">
        <v>260</v>
      </c>
      <c r="J229" s="8"/>
      <c r="K229" s="8"/>
      <c r="L229" s="8"/>
      <c r="M229" s="8"/>
      <c r="N229" s="202" t="s">
        <v>483</v>
      </c>
      <c r="O229" s="8"/>
      <c r="P229" s="8"/>
      <c r="Q229" s="8"/>
      <c r="R229" s="202" t="s">
        <v>483</v>
      </c>
      <c r="S229" s="8"/>
      <c r="T229" s="8"/>
      <c r="U229" s="8"/>
      <c r="V229" s="8"/>
      <c r="W229" s="202" t="s">
        <v>483</v>
      </c>
      <c r="X229" s="8"/>
      <c r="Y229" s="8"/>
      <c r="Z229" s="8"/>
      <c r="AA229" s="202" t="s">
        <v>483</v>
      </c>
      <c r="AB229" s="8"/>
      <c r="AC229" s="202" t="s">
        <v>1726</v>
      </c>
      <c r="AD229" s="202" t="s">
        <v>2669</v>
      </c>
      <c r="AE229" s="202" t="s">
        <v>484</v>
      </c>
      <c r="AF229" s="12"/>
      <c r="AG229" s="197">
        <v>0</v>
      </c>
      <c r="AH229" s="12"/>
      <c r="AI229" s="12"/>
      <c r="AJ229" s="12"/>
      <c r="AK229" s="12"/>
      <c r="AL229" s="12"/>
      <c r="AM229" s="12"/>
      <c r="AN229" s="12"/>
      <c r="AO229" s="12"/>
      <c r="AP229" s="15"/>
      <c r="AQ229" t="str">
        <f>_xlfn.IFNA(VLOOKUP(E229,'Order Lookup'!A:C,3,FALSE),"Other")</f>
        <v>Other</v>
      </c>
    </row>
    <row r="230" spans="1:43" ht="31.5" x14ac:dyDescent="0.35">
      <c r="A230" s="202" t="s">
        <v>485</v>
      </c>
      <c r="B230" s="202" t="s">
        <v>2671</v>
      </c>
      <c r="C230" s="202" t="s">
        <v>1491</v>
      </c>
      <c r="D230" s="202" t="s">
        <v>2672</v>
      </c>
      <c r="E230" s="202" t="s">
        <v>506</v>
      </c>
      <c r="F230" s="202" t="s">
        <v>714</v>
      </c>
      <c r="G230" s="202" t="s">
        <v>227</v>
      </c>
      <c r="H230" s="202" t="s">
        <v>488</v>
      </c>
      <c r="I230" s="203" t="s">
        <v>127</v>
      </c>
      <c r="J230" s="8"/>
      <c r="K230" s="8"/>
      <c r="L230" s="8"/>
      <c r="M230" s="8"/>
      <c r="N230" s="202" t="s">
        <v>483</v>
      </c>
      <c r="O230" s="8"/>
      <c r="P230" s="8"/>
      <c r="Q230" s="8"/>
      <c r="R230" s="202" t="s">
        <v>483</v>
      </c>
      <c r="S230" s="203" t="s">
        <v>1868</v>
      </c>
      <c r="T230" s="203" t="s">
        <v>1868</v>
      </c>
      <c r="U230" s="202" t="s">
        <v>2362</v>
      </c>
      <c r="V230" s="202" t="s">
        <v>2318</v>
      </c>
      <c r="W230" s="206" t="s">
        <v>489</v>
      </c>
      <c r="X230" s="8"/>
      <c r="Y230" s="8"/>
      <c r="Z230" s="8"/>
      <c r="AA230" s="202" t="s">
        <v>483</v>
      </c>
      <c r="AB230" s="203" t="s">
        <v>490</v>
      </c>
      <c r="AC230" s="202" t="s">
        <v>2318</v>
      </c>
      <c r="AD230" s="202" t="s">
        <v>2671</v>
      </c>
      <c r="AE230" s="202" t="s">
        <v>484</v>
      </c>
      <c r="AF230" s="204">
        <v>99783</v>
      </c>
      <c r="AG230" s="197">
        <v>28.735499999999998</v>
      </c>
      <c r="AH230" s="197">
        <v>27.799250000000001</v>
      </c>
      <c r="AI230" s="197">
        <v>0.96741835012441102</v>
      </c>
      <c r="AJ230" s="197">
        <v>0</v>
      </c>
      <c r="AK230" s="197">
        <v>164</v>
      </c>
      <c r="AL230" s="197">
        <v>20</v>
      </c>
      <c r="AM230" s="211">
        <v>0.12195121951219499</v>
      </c>
      <c r="AN230" s="197">
        <v>0.719443869888576</v>
      </c>
      <c r="AO230" s="204">
        <v>68425</v>
      </c>
      <c r="AP230" s="205">
        <v>-669.73</v>
      </c>
      <c r="AQ230" t="str">
        <f>_xlfn.IFNA(VLOOKUP(E230,'Order Lookup'!A:C,3,FALSE),"Other")</f>
        <v>ORDER</v>
      </c>
    </row>
    <row r="231" spans="1:43" ht="31.5" x14ac:dyDescent="0.35">
      <c r="A231" s="202" t="s">
        <v>485</v>
      </c>
      <c r="B231" s="202" t="s">
        <v>2673</v>
      </c>
      <c r="C231" s="202" t="s">
        <v>1491</v>
      </c>
      <c r="D231" s="202" t="s">
        <v>2672</v>
      </c>
      <c r="E231" s="202" t="s">
        <v>487</v>
      </c>
      <c r="F231" s="202" t="s">
        <v>714</v>
      </c>
      <c r="G231" s="202" t="s">
        <v>227</v>
      </c>
      <c r="H231" s="202" t="s">
        <v>488</v>
      </c>
      <c r="I231" s="203" t="s">
        <v>127</v>
      </c>
      <c r="J231" s="8"/>
      <c r="K231" s="8"/>
      <c r="L231" s="8"/>
      <c r="M231" s="8"/>
      <c r="N231" s="202" t="s">
        <v>483</v>
      </c>
      <c r="O231" s="8"/>
      <c r="P231" s="8"/>
      <c r="Q231" s="8"/>
      <c r="R231" s="202" t="s">
        <v>483</v>
      </c>
      <c r="S231" s="203" t="s">
        <v>1868</v>
      </c>
      <c r="T231" s="203" t="s">
        <v>2674</v>
      </c>
      <c r="U231" s="202" t="s">
        <v>2332</v>
      </c>
      <c r="V231" s="202" t="s">
        <v>2338</v>
      </c>
      <c r="W231" s="210" t="s">
        <v>484</v>
      </c>
      <c r="X231" s="8"/>
      <c r="Y231" s="8"/>
      <c r="Z231" s="8"/>
      <c r="AA231" s="202" t="s">
        <v>483</v>
      </c>
      <c r="AB231" s="203" t="s">
        <v>490</v>
      </c>
      <c r="AC231" s="202" t="s">
        <v>2338</v>
      </c>
      <c r="AD231" s="202" t="s">
        <v>2673</v>
      </c>
      <c r="AE231" s="202" t="s">
        <v>484</v>
      </c>
      <c r="AF231" s="204">
        <v>1</v>
      </c>
      <c r="AG231" s="197">
        <v>0</v>
      </c>
      <c r="AH231" s="197">
        <v>0.128</v>
      </c>
      <c r="AI231" s="12"/>
      <c r="AJ231" s="197">
        <v>0.128</v>
      </c>
      <c r="AK231" s="197">
        <v>0</v>
      </c>
      <c r="AL231" s="197">
        <v>0</v>
      </c>
      <c r="AM231" s="12"/>
      <c r="AN231" s="12"/>
      <c r="AO231" s="204">
        <v>1</v>
      </c>
      <c r="AP231" s="205">
        <v>-277</v>
      </c>
      <c r="AQ231" t="str">
        <f>_xlfn.IFNA(VLOOKUP(E231,'Order Lookup'!A:C,3,FALSE),"Other")</f>
        <v>ENPARTS</v>
      </c>
    </row>
    <row r="232" spans="1:43" ht="42" x14ac:dyDescent="0.35">
      <c r="A232" s="202" t="s">
        <v>485</v>
      </c>
      <c r="B232" s="202" t="s">
        <v>2675</v>
      </c>
      <c r="C232" s="202" t="s">
        <v>583</v>
      </c>
      <c r="D232" s="202" t="s">
        <v>1675</v>
      </c>
      <c r="E232" s="202" t="s">
        <v>507</v>
      </c>
      <c r="F232" s="202" t="s">
        <v>227</v>
      </c>
      <c r="G232" s="8"/>
      <c r="H232" s="202" t="s">
        <v>482</v>
      </c>
      <c r="I232" s="203" t="s">
        <v>255</v>
      </c>
      <c r="J232" s="8"/>
      <c r="K232" s="8"/>
      <c r="L232" s="8"/>
      <c r="M232" s="8"/>
      <c r="N232" s="202" t="s">
        <v>483</v>
      </c>
      <c r="O232" s="8"/>
      <c r="P232" s="8"/>
      <c r="Q232" s="8"/>
      <c r="R232" s="202" t="s">
        <v>483</v>
      </c>
      <c r="S232" s="8"/>
      <c r="T232" s="8"/>
      <c r="U232" s="8"/>
      <c r="V232" s="8"/>
      <c r="W232" s="202" t="s">
        <v>483</v>
      </c>
      <c r="X232" s="8"/>
      <c r="Y232" s="8"/>
      <c r="Z232" s="8"/>
      <c r="AA232" s="202" t="s">
        <v>483</v>
      </c>
      <c r="AB232" s="8"/>
      <c r="AC232" s="202" t="s">
        <v>1726</v>
      </c>
      <c r="AD232" s="202" t="s">
        <v>2675</v>
      </c>
      <c r="AE232" s="202" t="s">
        <v>484</v>
      </c>
      <c r="AF232" s="204">
        <v>1324</v>
      </c>
      <c r="AG232" s="197">
        <v>0</v>
      </c>
      <c r="AH232" s="197">
        <v>4.8930000000000001E-2</v>
      </c>
      <c r="AI232" s="12"/>
      <c r="AJ232" s="197">
        <v>4.8930000000000001E-2</v>
      </c>
      <c r="AK232" s="197">
        <v>0</v>
      </c>
      <c r="AL232" s="197">
        <v>0</v>
      </c>
      <c r="AM232" s="12"/>
      <c r="AN232" s="12"/>
      <c r="AO232" s="204">
        <v>685.39</v>
      </c>
      <c r="AP232" s="205">
        <v>510.94</v>
      </c>
      <c r="AQ232" t="str">
        <f>_xlfn.IFNA(VLOOKUP(E232,'Order Lookup'!A:C,3,FALSE),"Other")</f>
        <v>Other</v>
      </c>
    </row>
    <row r="233" spans="1:43" ht="31.5" x14ac:dyDescent="0.35">
      <c r="A233" s="202" t="s">
        <v>485</v>
      </c>
      <c r="B233" s="202" t="s">
        <v>2676</v>
      </c>
      <c r="C233" s="202" t="s">
        <v>1684</v>
      </c>
      <c r="D233" s="202" t="s">
        <v>2677</v>
      </c>
      <c r="E233" s="202" t="s">
        <v>507</v>
      </c>
      <c r="F233" s="202" t="s">
        <v>227</v>
      </c>
      <c r="G233" s="8"/>
      <c r="H233" s="202" t="s">
        <v>482</v>
      </c>
      <c r="I233" s="203" t="s">
        <v>257</v>
      </c>
      <c r="J233" s="8"/>
      <c r="K233" s="8"/>
      <c r="L233" s="8"/>
      <c r="M233" s="8"/>
      <c r="N233" s="202" t="s">
        <v>483</v>
      </c>
      <c r="O233" s="8"/>
      <c r="P233" s="8"/>
      <c r="Q233" s="8"/>
      <c r="R233" s="202" t="s">
        <v>483</v>
      </c>
      <c r="S233" s="8"/>
      <c r="T233" s="8"/>
      <c r="U233" s="8"/>
      <c r="V233" s="8"/>
      <c r="W233" s="202" t="s">
        <v>483</v>
      </c>
      <c r="X233" s="8"/>
      <c r="Y233" s="8"/>
      <c r="Z233" s="8"/>
      <c r="AA233" s="202" t="s">
        <v>483</v>
      </c>
      <c r="AB233" s="8"/>
      <c r="AC233" s="202" t="s">
        <v>1726</v>
      </c>
      <c r="AD233" s="202" t="s">
        <v>2676</v>
      </c>
      <c r="AE233" s="202" t="s">
        <v>484</v>
      </c>
      <c r="AF233" s="204">
        <v>982.32</v>
      </c>
      <c r="AG233" s="197">
        <v>0</v>
      </c>
      <c r="AH233" s="197">
        <v>9.2999999999999999E-2</v>
      </c>
      <c r="AI233" s="12"/>
      <c r="AJ233" s="197">
        <v>9.2999999999999999E-2</v>
      </c>
      <c r="AK233" s="197">
        <v>0</v>
      </c>
      <c r="AL233" s="197">
        <v>0</v>
      </c>
      <c r="AM233" s="12"/>
      <c r="AN233" s="12"/>
      <c r="AO233" s="204">
        <v>559.02</v>
      </c>
      <c r="AP233" s="205">
        <v>466.74</v>
      </c>
      <c r="AQ233" t="str">
        <f>_xlfn.IFNA(VLOOKUP(E233,'Order Lookup'!A:C,3,FALSE),"Other")</f>
        <v>Other</v>
      </c>
    </row>
    <row r="234" spans="1:43" ht="42" x14ac:dyDescent="0.35">
      <c r="A234" s="202" t="s">
        <v>485</v>
      </c>
      <c r="B234" s="202" t="s">
        <v>2678</v>
      </c>
      <c r="C234" s="202" t="s">
        <v>618</v>
      </c>
      <c r="D234" s="202" t="s">
        <v>2679</v>
      </c>
      <c r="E234" s="202" t="s">
        <v>507</v>
      </c>
      <c r="F234" s="202" t="s">
        <v>227</v>
      </c>
      <c r="G234" s="8"/>
      <c r="H234" s="202" t="s">
        <v>482</v>
      </c>
      <c r="I234" s="203" t="s">
        <v>263</v>
      </c>
      <c r="J234" s="8"/>
      <c r="K234" s="8"/>
      <c r="L234" s="8"/>
      <c r="M234" s="8"/>
      <c r="N234" s="202" t="s">
        <v>483</v>
      </c>
      <c r="O234" s="8"/>
      <c r="P234" s="8"/>
      <c r="Q234" s="8"/>
      <c r="R234" s="202" t="s">
        <v>483</v>
      </c>
      <c r="S234" s="8"/>
      <c r="T234" s="8"/>
      <c r="U234" s="8"/>
      <c r="V234" s="8"/>
      <c r="W234" s="202" t="s">
        <v>483</v>
      </c>
      <c r="X234" s="8"/>
      <c r="Y234" s="8"/>
      <c r="Z234" s="8"/>
      <c r="AA234" s="202" t="s">
        <v>483</v>
      </c>
      <c r="AB234" s="8"/>
      <c r="AC234" s="202" t="s">
        <v>2350</v>
      </c>
      <c r="AD234" s="202" t="s">
        <v>2678</v>
      </c>
      <c r="AE234" s="202" t="s">
        <v>484</v>
      </c>
      <c r="AF234" s="204">
        <v>841.57</v>
      </c>
      <c r="AG234" s="197">
        <v>0</v>
      </c>
      <c r="AH234" s="197">
        <v>0.12027462999999999</v>
      </c>
      <c r="AI234" s="12"/>
      <c r="AJ234" s="197">
        <v>0.120274485</v>
      </c>
      <c r="AK234" s="197">
        <v>0</v>
      </c>
      <c r="AL234" s="197">
        <v>0</v>
      </c>
      <c r="AM234" s="12"/>
      <c r="AN234" s="12"/>
      <c r="AO234" s="204">
        <v>803.7</v>
      </c>
      <c r="AP234" s="205">
        <v>435.9</v>
      </c>
      <c r="AQ234" t="str">
        <f>_xlfn.IFNA(VLOOKUP(E234,'Order Lookup'!A:C,3,FALSE),"Other")</f>
        <v>Other</v>
      </c>
    </row>
    <row r="235" spans="1:43" ht="42" x14ac:dyDescent="0.35">
      <c r="A235" s="202" t="s">
        <v>485</v>
      </c>
      <c r="B235" s="202" t="s">
        <v>2680</v>
      </c>
      <c r="C235" s="202" t="s">
        <v>590</v>
      </c>
      <c r="D235" s="202" t="s">
        <v>1710</v>
      </c>
      <c r="E235" s="202" t="s">
        <v>507</v>
      </c>
      <c r="F235" s="202" t="s">
        <v>227</v>
      </c>
      <c r="G235" s="8"/>
      <c r="H235" s="202" t="s">
        <v>488</v>
      </c>
      <c r="I235" s="203" t="s">
        <v>260</v>
      </c>
      <c r="J235" s="8"/>
      <c r="K235" s="8"/>
      <c r="L235" s="8"/>
      <c r="M235" s="8"/>
      <c r="N235" s="202" t="s">
        <v>483</v>
      </c>
      <c r="O235" s="8"/>
      <c r="P235" s="8"/>
      <c r="Q235" s="8"/>
      <c r="R235" s="202" t="s">
        <v>483</v>
      </c>
      <c r="S235" s="8"/>
      <c r="T235" s="8"/>
      <c r="U235" s="8"/>
      <c r="V235" s="8"/>
      <c r="W235" s="202" t="s">
        <v>483</v>
      </c>
      <c r="X235" s="8"/>
      <c r="Y235" s="8"/>
      <c r="Z235" s="8"/>
      <c r="AA235" s="202" t="s">
        <v>483</v>
      </c>
      <c r="AB235" s="8"/>
      <c r="AC235" s="202" t="s">
        <v>2350</v>
      </c>
      <c r="AD235" s="202" t="s">
        <v>2680</v>
      </c>
      <c r="AE235" s="202" t="s">
        <v>484</v>
      </c>
      <c r="AF235" s="204">
        <v>516.12</v>
      </c>
      <c r="AG235" s="197">
        <v>0</v>
      </c>
      <c r="AH235" s="197">
        <v>2.2499999999999999E-2</v>
      </c>
      <c r="AI235" s="12"/>
      <c r="AJ235" s="197">
        <v>2.2499999999999999E-2</v>
      </c>
      <c r="AK235" s="197">
        <v>0</v>
      </c>
      <c r="AL235" s="197">
        <v>0</v>
      </c>
      <c r="AM235" s="12"/>
      <c r="AN235" s="12"/>
      <c r="AO235" s="204">
        <v>402.55</v>
      </c>
      <c r="AP235" s="205">
        <v>-399.3</v>
      </c>
      <c r="AQ235" t="str">
        <f>_xlfn.IFNA(VLOOKUP(E235,'Order Lookup'!A:C,3,FALSE),"Other")</f>
        <v>Other</v>
      </c>
    </row>
    <row r="236" spans="1:43" ht="42" x14ac:dyDescent="0.35">
      <c r="A236" s="202" t="s">
        <v>485</v>
      </c>
      <c r="B236" s="202" t="s">
        <v>2681</v>
      </c>
      <c r="C236" s="202" t="s">
        <v>618</v>
      </c>
      <c r="D236" s="202" t="s">
        <v>2679</v>
      </c>
      <c r="E236" s="202" t="s">
        <v>507</v>
      </c>
      <c r="F236" s="202" t="s">
        <v>227</v>
      </c>
      <c r="G236" s="8"/>
      <c r="H236" s="202" t="s">
        <v>482</v>
      </c>
      <c r="I236" s="203" t="s">
        <v>263</v>
      </c>
      <c r="J236" s="8"/>
      <c r="K236" s="8"/>
      <c r="L236" s="8"/>
      <c r="M236" s="8"/>
      <c r="N236" s="202" t="s">
        <v>483</v>
      </c>
      <c r="O236" s="8"/>
      <c r="P236" s="8"/>
      <c r="Q236" s="8"/>
      <c r="R236" s="202" t="s">
        <v>483</v>
      </c>
      <c r="S236" s="8"/>
      <c r="T236" s="8"/>
      <c r="U236" s="8"/>
      <c r="V236" s="8"/>
      <c r="W236" s="202" t="s">
        <v>483</v>
      </c>
      <c r="X236" s="8"/>
      <c r="Y236" s="8"/>
      <c r="Z236" s="8"/>
      <c r="AA236" s="202" t="s">
        <v>483</v>
      </c>
      <c r="AB236" s="8"/>
      <c r="AC236" s="202" t="s">
        <v>2350</v>
      </c>
      <c r="AD236" s="202" t="s">
        <v>2681</v>
      </c>
      <c r="AE236" s="202" t="s">
        <v>484</v>
      </c>
      <c r="AF236" s="204">
        <v>296.32</v>
      </c>
      <c r="AG236" s="197">
        <v>0</v>
      </c>
      <c r="AH236" s="197">
        <v>7.5697760000000003E-2</v>
      </c>
      <c r="AI236" s="12"/>
      <c r="AJ236" s="197">
        <v>7.5697520000000004E-2</v>
      </c>
      <c r="AK236" s="197">
        <v>0</v>
      </c>
      <c r="AL236" s="197">
        <v>0</v>
      </c>
      <c r="AM236" s="12"/>
      <c r="AN236" s="12"/>
      <c r="AO236" s="204">
        <v>191.74</v>
      </c>
      <c r="AP236" s="205">
        <v>121.47</v>
      </c>
      <c r="AQ236" t="str">
        <f>_xlfn.IFNA(VLOOKUP(E236,'Order Lookup'!A:C,3,FALSE),"Other")</f>
        <v>Other</v>
      </c>
    </row>
    <row r="237" spans="1:43" ht="42" x14ac:dyDescent="0.35">
      <c r="A237" s="202" t="s">
        <v>485</v>
      </c>
      <c r="B237" s="202" t="s">
        <v>2682</v>
      </c>
      <c r="C237" s="202" t="s">
        <v>1709</v>
      </c>
      <c r="D237" s="202" t="s">
        <v>2683</v>
      </c>
      <c r="E237" s="202" t="s">
        <v>507</v>
      </c>
      <c r="F237" s="202" t="s">
        <v>227</v>
      </c>
      <c r="G237" s="8"/>
      <c r="H237" s="202" t="s">
        <v>488</v>
      </c>
      <c r="I237" s="203" t="s">
        <v>255</v>
      </c>
      <c r="J237" s="8"/>
      <c r="K237" s="8"/>
      <c r="L237" s="8"/>
      <c r="M237" s="8"/>
      <c r="N237" s="202" t="s">
        <v>483</v>
      </c>
      <c r="O237" s="8"/>
      <c r="P237" s="8"/>
      <c r="Q237" s="8"/>
      <c r="R237" s="202" t="s">
        <v>483</v>
      </c>
      <c r="S237" s="8"/>
      <c r="T237" s="8"/>
      <c r="U237" s="8"/>
      <c r="V237" s="8"/>
      <c r="W237" s="202" t="s">
        <v>483</v>
      </c>
      <c r="X237" s="8"/>
      <c r="Y237" s="8"/>
      <c r="Z237" s="8"/>
      <c r="AA237" s="202" t="s">
        <v>483</v>
      </c>
      <c r="AB237" s="8"/>
      <c r="AC237" s="202" t="s">
        <v>2350</v>
      </c>
      <c r="AD237" s="202" t="s">
        <v>2682</v>
      </c>
      <c r="AE237" s="202" t="s">
        <v>484</v>
      </c>
      <c r="AF237" s="204">
        <v>162</v>
      </c>
      <c r="AG237" s="197">
        <v>0</v>
      </c>
      <c r="AH237" s="197">
        <v>2.2499999999999999E-2</v>
      </c>
      <c r="AI237" s="12"/>
      <c r="AJ237" s="197">
        <v>2.2499999999999999E-2</v>
      </c>
      <c r="AK237" s="197">
        <v>0</v>
      </c>
      <c r="AL237" s="197">
        <v>0</v>
      </c>
      <c r="AM237" s="12"/>
      <c r="AN237" s="12"/>
      <c r="AO237" s="204">
        <v>122.22</v>
      </c>
      <c r="AP237" s="205">
        <v>-133.65</v>
      </c>
      <c r="AQ237" t="str">
        <f>_xlfn.IFNA(VLOOKUP(E237,'Order Lookup'!A:C,3,FALSE),"Other")</f>
        <v>Other</v>
      </c>
    </row>
    <row r="238" spans="1:43" ht="42" x14ac:dyDescent="0.35">
      <c r="A238" s="202" t="s">
        <v>485</v>
      </c>
      <c r="B238" s="202" t="s">
        <v>2684</v>
      </c>
      <c r="C238" s="202" t="s">
        <v>540</v>
      </c>
      <c r="D238" s="202" t="s">
        <v>2685</v>
      </c>
      <c r="E238" s="202" t="s">
        <v>507</v>
      </c>
      <c r="F238" s="202" t="s">
        <v>227</v>
      </c>
      <c r="G238" s="8"/>
      <c r="H238" s="202" t="s">
        <v>482</v>
      </c>
      <c r="I238" s="203" t="s">
        <v>263</v>
      </c>
      <c r="J238" s="8"/>
      <c r="K238" s="8"/>
      <c r="L238" s="8"/>
      <c r="M238" s="8"/>
      <c r="N238" s="202" t="s">
        <v>483</v>
      </c>
      <c r="O238" s="8"/>
      <c r="P238" s="8"/>
      <c r="Q238" s="8"/>
      <c r="R238" s="202" t="s">
        <v>483</v>
      </c>
      <c r="S238" s="8"/>
      <c r="T238" s="8"/>
      <c r="U238" s="8"/>
      <c r="V238" s="8"/>
      <c r="W238" s="202" t="s">
        <v>483</v>
      </c>
      <c r="X238" s="8"/>
      <c r="Y238" s="8"/>
      <c r="Z238" s="8"/>
      <c r="AA238" s="202" t="s">
        <v>483</v>
      </c>
      <c r="AB238" s="8"/>
      <c r="AC238" s="202" t="s">
        <v>2371</v>
      </c>
      <c r="AD238" s="202" t="s">
        <v>2684</v>
      </c>
      <c r="AE238" s="202" t="s">
        <v>484</v>
      </c>
      <c r="AF238" s="12"/>
      <c r="AG238" s="197">
        <v>0</v>
      </c>
      <c r="AH238" s="12"/>
      <c r="AI238" s="12"/>
      <c r="AJ238" s="12"/>
      <c r="AK238" s="12"/>
      <c r="AL238" s="12"/>
      <c r="AM238" s="12"/>
      <c r="AN238" s="12"/>
      <c r="AO238" s="12"/>
      <c r="AP238" s="15"/>
      <c r="AQ238" t="str">
        <f>_xlfn.IFNA(VLOOKUP(E238,'Order Lookup'!A:C,3,FALSE),"Other")</f>
        <v>Other</v>
      </c>
    </row>
    <row r="239" spans="1:43" ht="52.5" x14ac:dyDescent="0.35">
      <c r="A239" s="202" t="s">
        <v>485</v>
      </c>
      <c r="B239" s="202" t="s">
        <v>2686</v>
      </c>
      <c r="C239" s="202" t="s">
        <v>1305</v>
      </c>
      <c r="D239" s="202" t="s">
        <v>2626</v>
      </c>
      <c r="E239" s="202" t="s">
        <v>507</v>
      </c>
      <c r="F239" s="202" t="s">
        <v>227</v>
      </c>
      <c r="G239" s="8"/>
      <c r="H239" s="202" t="s">
        <v>488</v>
      </c>
      <c r="I239" s="203" t="s">
        <v>259</v>
      </c>
      <c r="J239" s="8"/>
      <c r="K239" s="8"/>
      <c r="L239" s="8"/>
      <c r="M239" s="8"/>
      <c r="N239" s="202" t="s">
        <v>483</v>
      </c>
      <c r="O239" s="8"/>
      <c r="P239" s="8"/>
      <c r="Q239" s="8"/>
      <c r="R239" s="202" t="s">
        <v>483</v>
      </c>
      <c r="S239" s="8"/>
      <c r="T239" s="8"/>
      <c r="U239" s="8"/>
      <c r="V239" s="8"/>
      <c r="W239" s="202" t="s">
        <v>483</v>
      </c>
      <c r="X239" s="8"/>
      <c r="Y239" s="8"/>
      <c r="Z239" s="8"/>
      <c r="AA239" s="202" t="s">
        <v>483</v>
      </c>
      <c r="AB239" s="8"/>
      <c r="AC239" s="202" t="s">
        <v>2371</v>
      </c>
      <c r="AD239" s="202" t="s">
        <v>2686</v>
      </c>
      <c r="AE239" s="202" t="s">
        <v>484</v>
      </c>
      <c r="AF239" s="12"/>
      <c r="AG239" s="197">
        <v>0</v>
      </c>
      <c r="AH239" s="12"/>
      <c r="AI239" s="12"/>
      <c r="AJ239" s="12"/>
      <c r="AK239" s="12"/>
      <c r="AL239" s="12"/>
      <c r="AM239" s="12"/>
      <c r="AN239" s="12"/>
      <c r="AO239" s="12"/>
      <c r="AP239" s="15"/>
      <c r="AQ239" t="str">
        <f>_xlfn.IFNA(VLOOKUP(E239,'Order Lookup'!A:C,3,FALSE),"Other")</f>
        <v>Other</v>
      </c>
    </row>
    <row r="240" spans="1:43" ht="31.5" x14ac:dyDescent="0.35">
      <c r="A240" s="202" t="s">
        <v>485</v>
      </c>
      <c r="B240" s="202" t="s">
        <v>2687</v>
      </c>
      <c r="C240" s="202" t="s">
        <v>1307</v>
      </c>
      <c r="D240" s="202" t="s">
        <v>2688</v>
      </c>
      <c r="E240" s="202" t="s">
        <v>507</v>
      </c>
      <c r="F240" s="202" t="s">
        <v>227</v>
      </c>
      <c r="G240" s="8"/>
      <c r="H240" s="202" t="s">
        <v>482</v>
      </c>
      <c r="I240" s="203" t="s">
        <v>255</v>
      </c>
      <c r="J240" s="8"/>
      <c r="K240" s="8"/>
      <c r="L240" s="8"/>
      <c r="M240" s="8"/>
      <c r="N240" s="202" t="s">
        <v>483</v>
      </c>
      <c r="O240" s="8"/>
      <c r="P240" s="8"/>
      <c r="Q240" s="8"/>
      <c r="R240" s="202" t="s">
        <v>483</v>
      </c>
      <c r="S240" s="8"/>
      <c r="T240" s="8"/>
      <c r="U240" s="8"/>
      <c r="V240" s="8"/>
      <c r="W240" s="202" t="s">
        <v>483</v>
      </c>
      <c r="X240" s="8"/>
      <c r="Y240" s="8"/>
      <c r="Z240" s="8"/>
      <c r="AA240" s="202" t="s">
        <v>483</v>
      </c>
      <c r="AB240" s="8"/>
      <c r="AC240" s="202" t="s">
        <v>2371</v>
      </c>
      <c r="AD240" s="202" t="s">
        <v>2687</v>
      </c>
      <c r="AE240" s="202" t="s">
        <v>484</v>
      </c>
      <c r="AF240" s="12"/>
      <c r="AG240" s="197">
        <v>0</v>
      </c>
      <c r="AH240" s="12"/>
      <c r="AI240" s="12"/>
      <c r="AJ240" s="12"/>
      <c r="AK240" s="12"/>
      <c r="AL240" s="12"/>
      <c r="AM240" s="12"/>
      <c r="AN240" s="12"/>
      <c r="AO240" s="12"/>
      <c r="AP240" s="15"/>
      <c r="AQ240" t="str">
        <f>_xlfn.IFNA(VLOOKUP(E240,'Order Lookup'!A:C,3,FALSE),"Other")</f>
        <v>Other</v>
      </c>
    </row>
    <row r="241" spans="1:43" ht="31.5" x14ac:dyDescent="0.35">
      <c r="A241" s="202" t="s">
        <v>485</v>
      </c>
      <c r="B241" s="202" t="s">
        <v>2689</v>
      </c>
      <c r="C241" s="202" t="s">
        <v>2690</v>
      </c>
      <c r="D241" s="202" t="s">
        <v>2691</v>
      </c>
      <c r="E241" s="202" t="s">
        <v>507</v>
      </c>
      <c r="F241" s="202" t="s">
        <v>227</v>
      </c>
      <c r="G241" s="8"/>
      <c r="H241" s="202" t="s">
        <v>482</v>
      </c>
      <c r="I241" s="203" t="s">
        <v>260</v>
      </c>
      <c r="J241" s="8"/>
      <c r="K241" s="8"/>
      <c r="L241" s="8"/>
      <c r="M241" s="8"/>
      <c r="N241" s="202" t="s">
        <v>483</v>
      </c>
      <c r="O241" s="8"/>
      <c r="P241" s="8"/>
      <c r="Q241" s="8"/>
      <c r="R241" s="202" t="s">
        <v>483</v>
      </c>
      <c r="S241" s="8"/>
      <c r="T241" s="8"/>
      <c r="U241" s="8"/>
      <c r="V241" s="8"/>
      <c r="W241" s="202" t="s">
        <v>483</v>
      </c>
      <c r="X241" s="8"/>
      <c r="Y241" s="8"/>
      <c r="Z241" s="8"/>
      <c r="AA241" s="202" t="s">
        <v>483</v>
      </c>
      <c r="AB241" s="8"/>
      <c r="AC241" s="202" t="s">
        <v>2332</v>
      </c>
      <c r="AD241" s="202" t="s">
        <v>2689</v>
      </c>
      <c r="AE241" s="202" t="s">
        <v>484</v>
      </c>
      <c r="AF241" s="12"/>
      <c r="AG241" s="197">
        <v>0</v>
      </c>
      <c r="AH241" s="12"/>
      <c r="AI241" s="12"/>
      <c r="AJ241" s="12"/>
      <c r="AK241" s="12"/>
      <c r="AL241" s="12"/>
      <c r="AM241" s="12"/>
      <c r="AN241" s="12"/>
      <c r="AO241" s="12"/>
      <c r="AP241" s="15"/>
      <c r="AQ241" t="str">
        <f>_xlfn.IFNA(VLOOKUP(E241,'Order Lookup'!A:C,3,FALSE),"Other")</f>
        <v>Other</v>
      </c>
    </row>
    <row r="242" spans="1:43" ht="31.5" x14ac:dyDescent="0.35">
      <c r="A242" s="202" t="s">
        <v>485</v>
      </c>
      <c r="B242" s="202" t="s">
        <v>2692</v>
      </c>
      <c r="C242" s="202" t="s">
        <v>519</v>
      </c>
      <c r="D242" s="202" t="s">
        <v>1714</v>
      </c>
      <c r="E242" s="202" t="s">
        <v>507</v>
      </c>
      <c r="F242" s="202" t="s">
        <v>227</v>
      </c>
      <c r="G242" s="202" t="s">
        <v>227</v>
      </c>
      <c r="H242" s="202" t="s">
        <v>482</v>
      </c>
      <c r="I242" s="203" t="s">
        <v>259</v>
      </c>
      <c r="J242" s="8"/>
      <c r="K242" s="8"/>
      <c r="L242" s="8"/>
      <c r="M242" s="8"/>
      <c r="N242" s="202" t="s">
        <v>483</v>
      </c>
      <c r="O242" s="8"/>
      <c r="P242" s="8"/>
      <c r="Q242" s="8"/>
      <c r="R242" s="202" t="s">
        <v>483</v>
      </c>
      <c r="S242" s="8"/>
      <c r="T242" s="8"/>
      <c r="U242" s="8"/>
      <c r="V242" s="8"/>
      <c r="W242" s="202" t="s">
        <v>483</v>
      </c>
      <c r="X242" s="8"/>
      <c r="Y242" s="8"/>
      <c r="Z242" s="8"/>
      <c r="AA242" s="202" t="s">
        <v>483</v>
      </c>
      <c r="AB242" s="8"/>
      <c r="AC242" s="202" t="s">
        <v>2332</v>
      </c>
      <c r="AD242" s="202" t="s">
        <v>2692</v>
      </c>
      <c r="AE242" s="202" t="s">
        <v>484</v>
      </c>
      <c r="AF242" s="204">
        <v>741.5</v>
      </c>
      <c r="AG242" s="197">
        <v>0</v>
      </c>
      <c r="AH242" s="197">
        <v>0.10740760000000001</v>
      </c>
      <c r="AI242" s="12"/>
      <c r="AJ242" s="197">
        <v>0.107408</v>
      </c>
      <c r="AK242" s="197">
        <v>0</v>
      </c>
      <c r="AL242" s="197">
        <v>0</v>
      </c>
      <c r="AM242" s="12"/>
      <c r="AN242" s="12"/>
      <c r="AO242" s="204">
        <v>445.17</v>
      </c>
      <c r="AP242" s="205">
        <v>298.63</v>
      </c>
      <c r="AQ242" t="str">
        <f>_xlfn.IFNA(VLOOKUP(E242,'Order Lookup'!A:C,3,FALSE),"Other")</f>
        <v>Other</v>
      </c>
    </row>
    <row r="243" spans="1:43" ht="42" x14ac:dyDescent="0.35">
      <c r="A243" s="202" t="s">
        <v>485</v>
      </c>
      <c r="B243" s="202" t="s">
        <v>2693</v>
      </c>
      <c r="C243" s="202" t="s">
        <v>2694</v>
      </c>
      <c r="D243" s="202" t="s">
        <v>2695</v>
      </c>
      <c r="E243" s="202" t="s">
        <v>507</v>
      </c>
      <c r="F243" s="202" t="s">
        <v>227</v>
      </c>
      <c r="G243" s="202" t="s">
        <v>227</v>
      </c>
      <c r="H243" s="202" t="s">
        <v>488</v>
      </c>
      <c r="I243" s="203" t="s">
        <v>263</v>
      </c>
      <c r="J243" s="8"/>
      <c r="K243" s="8"/>
      <c r="L243" s="8"/>
      <c r="M243" s="8"/>
      <c r="N243" s="202" t="s">
        <v>483</v>
      </c>
      <c r="O243" s="8"/>
      <c r="P243" s="8"/>
      <c r="Q243" s="8"/>
      <c r="R243" s="202" t="s">
        <v>483</v>
      </c>
      <c r="S243" s="8"/>
      <c r="T243" s="8"/>
      <c r="U243" s="8"/>
      <c r="V243" s="8"/>
      <c r="W243" s="202" t="s">
        <v>483</v>
      </c>
      <c r="X243" s="8"/>
      <c r="Y243" s="8"/>
      <c r="Z243" s="8"/>
      <c r="AA243" s="202" t="s">
        <v>483</v>
      </c>
      <c r="AB243" s="8"/>
      <c r="AC243" s="202" t="s">
        <v>2332</v>
      </c>
      <c r="AD243" s="202" t="s">
        <v>2693</v>
      </c>
      <c r="AE243" s="202" t="s">
        <v>484</v>
      </c>
      <c r="AF243" s="12"/>
      <c r="AG243" s="197">
        <v>0</v>
      </c>
      <c r="AH243" s="12"/>
      <c r="AI243" s="12"/>
      <c r="AJ243" s="12"/>
      <c r="AK243" s="12"/>
      <c r="AL243" s="12"/>
      <c r="AM243" s="12"/>
      <c r="AN243" s="12"/>
      <c r="AO243" s="12"/>
      <c r="AP243" s="15"/>
      <c r="AQ243" t="str">
        <f>_xlfn.IFNA(VLOOKUP(E243,'Order Lookup'!A:C,3,FALSE),"Other")</f>
        <v>Other</v>
      </c>
    </row>
    <row r="244" spans="1:43" ht="31.5" x14ac:dyDescent="0.35">
      <c r="A244" s="202" t="s">
        <v>485</v>
      </c>
      <c r="B244" s="202" t="s">
        <v>2696</v>
      </c>
      <c r="C244" s="202" t="s">
        <v>491</v>
      </c>
      <c r="D244" s="202" t="s">
        <v>2697</v>
      </c>
      <c r="E244" s="202" t="s">
        <v>507</v>
      </c>
      <c r="F244" s="202" t="s">
        <v>227</v>
      </c>
      <c r="G244" s="8"/>
      <c r="H244" s="202" t="s">
        <v>668</v>
      </c>
      <c r="I244" s="203" t="s">
        <v>259</v>
      </c>
      <c r="J244" s="8"/>
      <c r="K244" s="8"/>
      <c r="L244" s="8"/>
      <c r="M244" s="8"/>
      <c r="N244" s="202" t="s">
        <v>483</v>
      </c>
      <c r="O244" s="8"/>
      <c r="P244" s="8"/>
      <c r="Q244" s="8"/>
      <c r="R244" s="202" t="s">
        <v>483</v>
      </c>
      <c r="S244" s="8"/>
      <c r="T244" s="8"/>
      <c r="U244" s="8"/>
      <c r="V244" s="8"/>
      <c r="W244" s="202" t="s">
        <v>483</v>
      </c>
      <c r="X244" s="8"/>
      <c r="Y244" s="8"/>
      <c r="Z244" s="8"/>
      <c r="AA244" s="202" t="s">
        <v>483</v>
      </c>
      <c r="AB244" s="8"/>
      <c r="AC244" s="202" t="s">
        <v>2332</v>
      </c>
      <c r="AD244" s="202" t="s">
        <v>2696</v>
      </c>
      <c r="AE244" s="202" t="s">
        <v>484</v>
      </c>
      <c r="AF244" s="204">
        <v>0</v>
      </c>
      <c r="AG244" s="197">
        <v>0</v>
      </c>
      <c r="AH244" s="197">
        <v>0</v>
      </c>
      <c r="AI244" s="12"/>
      <c r="AJ244" s="197">
        <v>0</v>
      </c>
      <c r="AK244" s="197">
        <v>0</v>
      </c>
      <c r="AL244" s="197">
        <v>0</v>
      </c>
      <c r="AM244" s="12"/>
      <c r="AN244" s="12"/>
      <c r="AO244" s="204">
        <v>0</v>
      </c>
      <c r="AP244" s="205">
        <v>0</v>
      </c>
      <c r="AQ244" t="str">
        <f>_xlfn.IFNA(VLOOKUP(E244,'Order Lookup'!A:C,3,FALSE),"Other")</f>
        <v>Other</v>
      </c>
    </row>
    <row r="245" spans="1:43" ht="31.5" x14ac:dyDescent="0.35">
      <c r="A245" s="202" t="s">
        <v>485</v>
      </c>
      <c r="B245" s="202" t="s">
        <v>2698</v>
      </c>
      <c r="C245" s="202" t="s">
        <v>566</v>
      </c>
      <c r="D245" s="202" t="s">
        <v>2699</v>
      </c>
      <c r="E245" s="202" t="s">
        <v>507</v>
      </c>
      <c r="F245" s="202" t="s">
        <v>227</v>
      </c>
      <c r="G245" s="8"/>
      <c r="H245" s="202" t="s">
        <v>482</v>
      </c>
      <c r="I245" s="203" t="s">
        <v>259</v>
      </c>
      <c r="J245" s="8"/>
      <c r="K245" s="8"/>
      <c r="L245" s="8"/>
      <c r="M245" s="8"/>
      <c r="N245" s="202" t="s">
        <v>483</v>
      </c>
      <c r="O245" s="8"/>
      <c r="P245" s="8"/>
      <c r="Q245" s="8"/>
      <c r="R245" s="202" t="s">
        <v>483</v>
      </c>
      <c r="S245" s="8"/>
      <c r="T245" s="8"/>
      <c r="U245" s="8"/>
      <c r="V245" s="8"/>
      <c r="W245" s="202" t="s">
        <v>483</v>
      </c>
      <c r="X245" s="8"/>
      <c r="Y245" s="8"/>
      <c r="Z245" s="8"/>
      <c r="AA245" s="202" t="s">
        <v>483</v>
      </c>
      <c r="AB245" s="8"/>
      <c r="AC245" s="202" t="s">
        <v>2332</v>
      </c>
      <c r="AD245" s="202" t="s">
        <v>2698</v>
      </c>
      <c r="AE245" s="202" t="s">
        <v>484</v>
      </c>
      <c r="AF245" s="204">
        <v>59.2</v>
      </c>
      <c r="AG245" s="197">
        <v>0</v>
      </c>
      <c r="AH245" s="197">
        <v>3.5999999999999999E-3</v>
      </c>
      <c r="AI245" s="12"/>
      <c r="AJ245" s="197">
        <v>3.5999999999999999E-3</v>
      </c>
      <c r="AK245" s="197">
        <v>0</v>
      </c>
      <c r="AL245" s="197">
        <v>0</v>
      </c>
      <c r="AM245" s="12"/>
      <c r="AN245" s="12"/>
      <c r="AO245" s="204">
        <v>33.08</v>
      </c>
      <c r="AP245" s="205">
        <v>26.65</v>
      </c>
      <c r="AQ245" t="str">
        <f>_xlfn.IFNA(VLOOKUP(E245,'Order Lookup'!A:C,3,FALSE),"Other")</f>
        <v>Other</v>
      </c>
    </row>
    <row r="246" spans="1:43" ht="31.5" x14ac:dyDescent="0.35">
      <c r="A246" s="202" t="s">
        <v>485</v>
      </c>
      <c r="B246" s="202" t="s">
        <v>2700</v>
      </c>
      <c r="C246" s="202" t="s">
        <v>1495</v>
      </c>
      <c r="D246" s="202" t="s">
        <v>2701</v>
      </c>
      <c r="E246" s="202" t="s">
        <v>507</v>
      </c>
      <c r="F246" s="202" t="s">
        <v>227</v>
      </c>
      <c r="G246" s="8"/>
      <c r="H246" s="202" t="s">
        <v>482</v>
      </c>
      <c r="I246" s="203" t="s">
        <v>260</v>
      </c>
      <c r="J246" s="8"/>
      <c r="K246" s="8"/>
      <c r="L246" s="8"/>
      <c r="M246" s="8"/>
      <c r="N246" s="202" t="s">
        <v>483</v>
      </c>
      <c r="O246" s="8"/>
      <c r="P246" s="8"/>
      <c r="Q246" s="8"/>
      <c r="R246" s="202" t="s">
        <v>483</v>
      </c>
      <c r="S246" s="8"/>
      <c r="T246" s="8"/>
      <c r="U246" s="8"/>
      <c r="V246" s="8"/>
      <c r="W246" s="202" t="s">
        <v>483</v>
      </c>
      <c r="X246" s="8"/>
      <c r="Y246" s="8"/>
      <c r="Z246" s="8"/>
      <c r="AA246" s="202" t="s">
        <v>483</v>
      </c>
      <c r="AB246" s="8"/>
      <c r="AC246" s="202" t="s">
        <v>2332</v>
      </c>
      <c r="AD246" s="202" t="s">
        <v>2700</v>
      </c>
      <c r="AE246" s="202" t="s">
        <v>484</v>
      </c>
      <c r="AF246" s="12"/>
      <c r="AG246" s="197">
        <v>0</v>
      </c>
      <c r="AH246" s="12"/>
      <c r="AI246" s="12"/>
      <c r="AJ246" s="12"/>
      <c r="AK246" s="12"/>
      <c r="AL246" s="12"/>
      <c r="AM246" s="12"/>
      <c r="AN246" s="12"/>
      <c r="AO246" s="12"/>
      <c r="AP246" s="15"/>
      <c r="AQ246" t="str">
        <f>_xlfn.IFNA(VLOOKUP(E246,'Order Lookup'!A:C,3,FALSE),"Other")</f>
        <v>Other</v>
      </c>
    </row>
    <row r="247" spans="1:43" ht="42" x14ac:dyDescent="0.35">
      <c r="A247" s="202" t="s">
        <v>485</v>
      </c>
      <c r="B247" s="202" t="s">
        <v>2702</v>
      </c>
      <c r="C247" s="202" t="s">
        <v>568</v>
      </c>
      <c r="D247" s="202" t="s">
        <v>2703</v>
      </c>
      <c r="E247" s="202" t="s">
        <v>507</v>
      </c>
      <c r="F247" s="202" t="s">
        <v>227</v>
      </c>
      <c r="G247" s="202" t="s">
        <v>227</v>
      </c>
      <c r="H247" s="202" t="s">
        <v>488</v>
      </c>
      <c r="I247" s="203" t="s">
        <v>263</v>
      </c>
      <c r="J247" s="8"/>
      <c r="K247" s="8"/>
      <c r="L247" s="8"/>
      <c r="M247" s="8"/>
      <c r="N247" s="202" t="s">
        <v>483</v>
      </c>
      <c r="O247" s="8"/>
      <c r="P247" s="8"/>
      <c r="Q247" s="8"/>
      <c r="R247" s="202" t="s">
        <v>483</v>
      </c>
      <c r="S247" s="8"/>
      <c r="T247" s="8"/>
      <c r="U247" s="8"/>
      <c r="V247" s="8"/>
      <c r="W247" s="202" t="s">
        <v>483</v>
      </c>
      <c r="X247" s="8"/>
      <c r="Y247" s="8"/>
      <c r="Z247" s="8"/>
      <c r="AA247" s="202" t="s">
        <v>483</v>
      </c>
      <c r="AB247" s="8"/>
      <c r="AC247" s="202" t="s">
        <v>2338</v>
      </c>
      <c r="AD247" s="202" t="s">
        <v>2702</v>
      </c>
      <c r="AE247" s="202" t="s">
        <v>484</v>
      </c>
      <c r="AF247" s="204">
        <v>36409.22</v>
      </c>
      <c r="AG247" s="197">
        <v>0</v>
      </c>
      <c r="AH247" s="197">
        <v>8.4179680050000005</v>
      </c>
      <c r="AI247" s="12"/>
      <c r="AJ247" s="197">
        <v>8.4179681049999999</v>
      </c>
      <c r="AK247" s="197">
        <v>0</v>
      </c>
      <c r="AL247" s="197">
        <v>0</v>
      </c>
      <c r="AM247" s="12"/>
      <c r="AN247" s="12"/>
      <c r="AO247" s="204">
        <v>23414.240000000002</v>
      </c>
      <c r="AP247" s="205">
        <v>17102.59</v>
      </c>
      <c r="AQ247" t="str">
        <f>_xlfn.IFNA(VLOOKUP(E247,'Order Lookup'!A:C,3,FALSE),"Other")</f>
        <v>Other</v>
      </c>
    </row>
    <row r="248" spans="1:43" ht="31.5" x14ac:dyDescent="0.35">
      <c r="A248" s="202" t="s">
        <v>485</v>
      </c>
      <c r="B248" s="202" t="s">
        <v>2704</v>
      </c>
      <c r="C248" s="202" t="s">
        <v>568</v>
      </c>
      <c r="D248" s="202" t="s">
        <v>2705</v>
      </c>
      <c r="E248" s="202" t="s">
        <v>507</v>
      </c>
      <c r="F248" s="202" t="s">
        <v>227</v>
      </c>
      <c r="G248" s="8"/>
      <c r="H248" s="202" t="s">
        <v>488</v>
      </c>
      <c r="I248" s="203" t="s">
        <v>263</v>
      </c>
      <c r="J248" s="8"/>
      <c r="K248" s="8"/>
      <c r="L248" s="8"/>
      <c r="M248" s="8"/>
      <c r="N248" s="202" t="s">
        <v>483</v>
      </c>
      <c r="O248" s="8"/>
      <c r="P248" s="8"/>
      <c r="Q248" s="8"/>
      <c r="R248" s="202" t="s">
        <v>483</v>
      </c>
      <c r="S248" s="8"/>
      <c r="T248" s="8"/>
      <c r="U248" s="8"/>
      <c r="V248" s="8"/>
      <c r="W248" s="202" t="s">
        <v>483</v>
      </c>
      <c r="X248" s="8"/>
      <c r="Y248" s="8"/>
      <c r="Z248" s="8"/>
      <c r="AA248" s="202" t="s">
        <v>483</v>
      </c>
      <c r="AB248" s="8"/>
      <c r="AC248" s="202" t="s">
        <v>2338</v>
      </c>
      <c r="AD248" s="202" t="s">
        <v>2704</v>
      </c>
      <c r="AE248" s="202" t="s">
        <v>484</v>
      </c>
      <c r="AF248" s="204">
        <v>1852.64</v>
      </c>
      <c r="AG248" s="197">
        <v>0</v>
      </c>
      <c r="AH248" s="197">
        <v>0.42594974000000002</v>
      </c>
      <c r="AI248" s="12"/>
      <c r="AJ248" s="197">
        <v>0.42595</v>
      </c>
      <c r="AK248" s="197">
        <v>0</v>
      </c>
      <c r="AL248" s="197">
        <v>0</v>
      </c>
      <c r="AM248" s="12"/>
      <c r="AN248" s="12"/>
      <c r="AO248" s="204">
        <v>1191.4100000000001</v>
      </c>
      <c r="AP248" s="205">
        <v>879.02</v>
      </c>
      <c r="AQ248" t="str">
        <f>_xlfn.IFNA(VLOOKUP(E248,'Order Lookup'!A:C,3,FALSE),"Other")</f>
        <v>Other</v>
      </c>
    </row>
    <row r="249" spans="1:43" ht="31.5" x14ac:dyDescent="0.35">
      <c r="A249" s="202" t="s">
        <v>485</v>
      </c>
      <c r="B249" s="202" t="s">
        <v>2706</v>
      </c>
      <c r="C249" s="202" t="s">
        <v>568</v>
      </c>
      <c r="D249" s="202" t="s">
        <v>2707</v>
      </c>
      <c r="E249" s="202" t="s">
        <v>507</v>
      </c>
      <c r="F249" s="202" t="s">
        <v>227</v>
      </c>
      <c r="G249" s="8"/>
      <c r="H249" s="202" t="s">
        <v>488</v>
      </c>
      <c r="I249" s="203" t="s">
        <v>263</v>
      </c>
      <c r="J249" s="8"/>
      <c r="K249" s="8"/>
      <c r="L249" s="8"/>
      <c r="M249" s="8"/>
      <c r="N249" s="202" t="s">
        <v>483</v>
      </c>
      <c r="O249" s="8"/>
      <c r="P249" s="8"/>
      <c r="Q249" s="8"/>
      <c r="R249" s="202" t="s">
        <v>483</v>
      </c>
      <c r="S249" s="8"/>
      <c r="T249" s="8"/>
      <c r="U249" s="8"/>
      <c r="V249" s="8"/>
      <c r="W249" s="202" t="s">
        <v>483</v>
      </c>
      <c r="X249" s="8"/>
      <c r="Y249" s="8"/>
      <c r="Z249" s="8"/>
      <c r="AA249" s="202" t="s">
        <v>483</v>
      </c>
      <c r="AB249" s="8"/>
      <c r="AC249" s="202" t="s">
        <v>2321</v>
      </c>
      <c r="AD249" s="202" t="s">
        <v>2706</v>
      </c>
      <c r="AE249" s="202" t="s">
        <v>484</v>
      </c>
      <c r="AF249" s="204">
        <v>6011.71</v>
      </c>
      <c r="AG249" s="197">
        <v>0</v>
      </c>
      <c r="AH249" s="197">
        <v>1.3665020750000001</v>
      </c>
      <c r="AI249" s="12"/>
      <c r="AJ249" s="197">
        <v>1.36650253</v>
      </c>
      <c r="AK249" s="197">
        <v>0</v>
      </c>
      <c r="AL249" s="197">
        <v>0</v>
      </c>
      <c r="AM249" s="12"/>
      <c r="AN249" s="12"/>
      <c r="AO249" s="204">
        <v>3854.71</v>
      </c>
      <c r="AP249" s="205">
        <v>2803.01</v>
      </c>
      <c r="AQ249" t="str">
        <f>_xlfn.IFNA(VLOOKUP(E249,'Order Lookup'!A:C,3,FALSE),"Other")</f>
        <v>Other</v>
      </c>
    </row>
    <row r="250" spans="1:43" ht="42" x14ac:dyDescent="0.35">
      <c r="A250" s="202" t="s">
        <v>485</v>
      </c>
      <c r="B250" s="202" t="s">
        <v>2708</v>
      </c>
      <c r="C250" s="202" t="s">
        <v>568</v>
      </c>
      <c r="D250" s="202" t="s">
        <v>2709</v>
      </c>
      <c r="E250" s="202" t="s">
        <v>507</v>
      </c>
      <c r="F250" s="202" t="s">
        <v>227</v>
      </c>
      <c r="G250" s="8"/>
      <c r="H250" s="202" t="s">
        <v>488</v>
      </c>
      <c r="I250" s="203" t="s">
        <v>263</v>
      </c>
      <c r="J250" s="8"/>
      <c r="K250" s="8"/>
      <c r="L250" s="8"/>
      <c r="M250" s="8"/>
      <c r="N250" s="202" t="s">
        <v>483</v>
      </c>
      <c r="O250" s="8"/>
      <c r="P250" s="8"/>
      <c r="Q250" s="8"/>
      <c r="R250" s="202" t="s">
        <v>483</v>
      </c>
      <c r="S250" s="8"/>
      <c r="T250" s="8"/>
      <c r="U250" s="8"/>
      <c r="V250" s="8"/>
      <c r="W250" s="202" t="s">
        <v>483</v>
      </c>
      <c r="X250" s="8"/>
      <c r="Y250" s="8"/>
      <c r="Z250" s="8"/>
      <c r="AA250" s="202" t="s">
        <v>483</v>
      </c>
      <c r="AB250" s="8"/>
      <c r="AC250" s="202" t="s">
        <v>2321</v>
      </c>
      <c r="AD250" s="202" t="s">
        <v>2708</v>
      </c>
      <c r="AE250" s="202" t="s">
        <v>484</v>
      </c>
      <c r="AF250" s="204">
        <v>1472.84</v>
      </c>
      <c r="AG250" s="197">
        <v>0</v>
      </c>
      <c r="AH250" s="197">
        <v>0.34177755999999998</v>
      </c>
      <c r="AI250" s="12"/>
      <c r="AJ250" s="197">
        <v>0.34177749000000002</v>
      </c>
      <c r="AK250" s="197">
        <v>0</v>
      </c>
      <c r="AL250" s="197">
        <v>0</v>
      </c>
      <c r="AM250" s="12"/>
      <c r="AN250" s="12"/>
      <c r="AO250" s="204">
        <v>948.04</v>
      </c>
      <c r="AP250" s="205">
        <v>689.95</v>
      </c>
      <c r="AQ250" t="str">
        <f>_xlfn.IFNA(VLOOKUP(E250,'Order Lookup'!A:C,3,FALSE),"Other")</f>
        <v>Other</v>
      </c>
    </row>
    <row r="251" spans="1:43" ht="42" x14ac:dyDescent="0.35">
      <c r="A251" s="202" t="s">
        <v>485</v>
      </c>
      <c r="B251" s="202" t="s">
        <v>2710</v>
      </c>
      <c r="C251" s="202" t="s">
        <v>609</v>
      </c>
      <c r="D251" s="202" t="s">
        <v>2711</v>
      </c>
      <c r="E251" s="202" t="s">
        <v>507</v>
      </c>
      <c r="F251" s="202" t="s">
        <v>227</v>
      </c>
      <c r="G251" s="202" t="s">
        <v>227</v>
      </c>
      <c r="H251" s="202" t="s">
        <v>488</v>
      </c>
      <c r="I251" s="203" t="s">
        <v>257</v>
      </c>
      <c r="J251" s="8"/>
      <c r="K251" s="8"/>
      <c r="L251" s="8"/>
      <c r="M251" s="8"/>
      <c r="N251" s="202" t="s">
        <v>483</v>
      </c>
      <c r="O251" s="8"/>
      <c r="P251" s="8"/>
      <c r="Q251" s="8"/>
      <c r="R251" s="202" t="s">
        <v>483</v>
      </c>
      <c r="S251" s="8"/>
      <c r="T251" s="8"/>
      <c r="U251" s="8"/>
      <c r="V251" s="8"/>
      <c r="W251" s="202" t="s">
        <v>483</v>
      </c>
      <c r="X251" s="8"/>
      <c r="Y251" s="8"/>
      <c r="Z251" s="8"/>
      <c r="AA251" s="202" t="s">
        <v>483</v>
      </c>
      <c r="AB251" s="8"/>
      <c r="AC251" s="202" t="s">
        <v>2332</v>
      </c>
      <c r="AD251" s="202" t="s">
        <v>2710</v>
      </c>
      <c r="AE251" s="202" t="s">
        <v>484</v>
      </c>
      <c r="AF251" s="12"/>
      <c r="AG251" s="197">
        <v>0</v>
      </c>
      <c r="AH251" s="12"/>
      <c r="AI251" s="12"/>
      <c r="AJ251" s="12"/>
      <c r="AK251" s="12"/>
      <c r="AL251" s="12"/>
      <c r="AM251" s="12"/>
      <c r="AN251" s="12"/>
      <c r="AO251" s="12"/>
      <c r="AP251" s="15"/>
      <c r="AQ251" t="str">
        <f>_xlfn.IFNA(VLOOKUP(E251,'Order Lookup'!A:C,3,FALSE),"Other")</f>
        <v>Other</v>
      </c>
    </row>
    <row r="252" spans="1:43" ht="42" x14ac:dyDescent="0.35">
      <c r="A252" s="202" t="s">
        <v>485</v>
      </c>
      <c r="B252" s="202" t="s">
        <v>2712</v>
      </c>
      <c r="C252" s="202" t="s">
        <v>1715</v>
      </c>
      <c r="D252" s="202" t="s">
        <v>2713</v>
      </c>
      <c r="E252" s="202" t="s">
        <v>507</v>
      </c>
      <c r="F252" s="202" t="s">
        <v>227</v>
      </c>
      <c r="G252" s="8"/>
      <c r="H252" s="202" t="s">
        <v>482</v>
      </c>
      <c r="I252" s="203" t="s">
        <v>263</v>
      </c>
      <c r="J252" s="8"/>
      <c r="K252" s="8"/>
      <c r="L252" s="8"/>
      <c r="M252" s="8"/>
      <c r="N252" s="202" t="s">
        <v>483</v>
      </c>
      <c r="O252" s="8"/>
      <c r="P252" s="8"/>
      <c r="Q252" s="8"/>
      <c r="R252" s="202" t="s">
        <v>483</v>
      </c>
      <c r="S252" s="8"/>
      <c r="T252" s="8"/>
      <c r="U252" s="8"/>
      <c r="V252" s="8"/>
      <c r="W252" s="202" t="s">
        <v>483</v>
      </c>
      <c r="X252" s="8"/>
      <c r="Y252" s="8"/>
      <c r="Z252" s="8"/>
      <c r="AA252" s="202" t="s">
        <v>483</v>
      </c>
      <c r="AB252" s="8"/>
      <c r="AC252" s="202" t="s">
        <v>2338</v>
      </c>
      <c r="AD252" s="202" t="s">
        <v>2712</v>
      </c>
      <c r="AE252" s="202" t="s">
        <v>484</v>
      </c>
      <c r="AF252" s="12"/>
      <c r="AG252" s="197">
        <v>0</v>
      </c>
      <c r="AH252" s="12"/>
      <c r="AI252" s="12"/>
      <c r="AJ252" s="12"/>
      <c r="AK252" s="12"/>
      <c r="AL252" s="12"/>
      <c r="AM252" s="12"/>
      <c r="AN252" s="12"/>
      <c r="AO252" s="12"/>
      <c r="AP252" s="15"/>
      <c r="AQ252" t="str">
        <f>_xlfn.IFNA(VLOOKUP(E252,'Order Lookup'!A:C,3,FALSE),"Other")</f>
        <v>Other</v>
      </c>
    </row>
    <row r="253" spans="1:43" ht="31.5" x14ac:dyDescent="0.35">
      <c r="A253" s="202" t="s">
        <v>485</v>
      </c>
      <c r="B253" s="202" t="s">
        <v>2714</v>
      </c>
      <c r="C253" s="202" t="s">
        <v>1294</v>
      </c>
      <c r="D253" s="202" t="s">
        <v>1294</v>
      </c>
      <c r="E253" s="202" t="s">
        <v>507</v>
      </c>
      <c r="F253" s="202" t="s">
        <v>227</v>
      </c>
      <c r="G253" s="8"/>
      <c r="H253" s="202" t="s">
        <v>482</v>
      </c>
      <c r="I253" s="203" t="s">
        <v>260</v>
      </c>
      <c r="J253" s="8"/>
      <c r="K253" s="8"/>
      <c r="L253" s="8"/>
      <c r="M253" s="8"/>
      <c r="N253" s="202" t="s">
        <v>483</v>
      </c>
      <c r="O253" s="8"/>
      <c r="P253" s="8"/>
      <c r="Q253" s="8"/>
      <c r="R253" s="202" t="s">
        <v>483</v>
      </c>
      <c r="S253" s="8"/>
      <c r="T253" s="8"/>
      <c r="U253" s="8"/>
      <c r="V253" s="8"/>
      <c r="W253" s="202" t="s">
        <v>483</v>
      </c>
      <c r="X253" s="8"/>
      <c r="Y253" s="8"/>
      <c r="Z253" s="8"/>
      <c r="AA253" s="202" t="s">
        <v>483</v>
      </c>
      <c r="AB253" s="8"/>
      <c r="AC253" s="202" t="s">
        <v>2338</v>
      </c>
      <c r="AD253" s="202" t="s">
        <v>2714</v>
      </c>
      <c r="AE253" s="202" t="s">
        <v>484</v>
      </c>
      <c r="AF253" s="204">
        <v>26.5</v>
      </c>
      <c r="AG253" s="197">
        <v>0</v>
      </c>
      <c r="AH253" s="197">
        <v>2.5000000000000001E-3</v>
      </c>
      <c r="AI253" s="12"/>
      <c r="AJ253" s="197">
        <v>2.5000000000000001E-3</v>
      </c>
      <c r="AK253" s="197">
        <v>0</v>
      </c>
      <c r="AL253" s="197">
        <v>0</v>
      </c>
      <c r="AM253" s="12"/>
      <c r="AN253" s="12"/>
      <c r="AO253" s="204">
        <v>15.79</v>
      </c>
      <c r="AP253" s="205">
        <v>10.99</v>
      </c>
      <c r="AQ253" t="str">
        <f>_xlfn.IFNA(VLOOKUP(E253,'Order Lookup'!A:C,3,FALSE),"Other")</f>
        <v>Other</v>
      </c>
    </row>
    <row r="254" spans="1:43" ht="31.5" x14ac:dyDescent="0.35">
      <c r="A254" s="202" t="s">
        <v>485</v>
      </c>
      <c r="B254" s="202" t="s">
        <v>2715</v>
      </c>
      <c r="C254" s="202" t="s">
        <v>526</v>
      </c>
      <c r="D254" s="202" t="s">
        <v>2716</v>
      </c>
      <c r="E254" s="202" t="s">
        <v>507</v>
      </c>
      <c r="F254" s="202" t="s">
        <v>227</v>
      </c>
      <c r="G254" s="8"/>
      <c r="H254" s="202" t="s">
        <v>482</v>
      </c>
      <c r="I254" s="203" t="s">
        <v>257</v>
      </c>
      <c r="J254" s="8"/>
      <c r="K254" s="8"/>
      <c r="L254" s="8"/>
      <c r="M254" s="8"/>
      <c r="N254" s="202" t="s">
        <v>483</v>
      </c>
      <c r="O254" s="8"/>
      <c r="P254" s="8"/>
      <c r="Q254" s="8"/>
      <c r="R254" s="202" t="s">
        <v>483</v>
      </c>
      <c r="S254" s="8"/>
      <c r="T254" s="8"/>
      <c r="U254" s="8"/>
      <c r="V254" s="8"/>
      <c r="W254" s="202" t="s">
        <v>483</v>
      </c>
      <c r="X254" s="8"/>
      <c r="Y254" s="8"/>
      <c r="Z254" s="8"/>
      <c r="AA254" s="202" t="s">
        <v>483</v>
      </c>
      <c r="AB254" s="8"/>
      <c r="AC254" s="202" t="s">
        <v>2321</v>
      </c>
      <c r="AD254" s="202" t="s">
        <v>2715</v>
      </c>
      <c r="AE254" s="202" t="s">
        <v>484</v>
      </c>
      <c r="AF254" s="12"/>
      <c r="AG254" s="197">
        <v>0</v>
      </c>
      <c r="AH254" s="12"/>
      <c r="AI254" s="12"/>
      <c r="AJ254" s="12"/>
      <c r="AK254" s="12"/>
      <c r="AL254" s="12"/>
      <c r="AM254" s="12"/>
      <c r="AN254" s="12"/>
      <c r="AO254" s="12"/>
      <c r="AP254" s="15"/>
      <c r="AQ254" t="str">
        <f>_xlfn.IFNA(VLOOKUP(E254,'Order Lookup'!A:C,3,FALSE),"Other")</f>
        <v>Other</v>
      </c>
    </row>
    <row r="255" spans="1:43" ht="31.5" x14ac:dyDescent="0.35">
      <c r="A255" s="202" t="s">
        <v>485</v>
      </c>
      <c r="B255" s="202" t="s">
        <v>2717</v>
      </c>
      <c r="C255" s="202" t="s">
        <v>568</v>
      </c>
      <c r="D255" s="202" t="s">
        <v>2472</v>
      </c>
      <c r="E255" s="202" t="s">
        <v>507</v>
      </c>
      <c r="F255" s="202" t="s">
        <v>227</v>
      </c>
      <c r="G255" s="8"/>
      <c r="H255" s="202" t="s">
        <v>488</v>
      </c>
      <c r="I255" s="203" t="s">
        <v>263</v>
      </c>
      <c r="J255" s="8"/>
      <c r="K255" s="8"/>
      <c r="L255" s="8"/>
      <c r="M255" s="8"/>
      <c r="N255" s="202" t="s">
        <v>483</v>
      </c>
      <c r="O255" s="8"/>
      <c r="P255" s="8"/>
      <c r="Q255" s="8"/>
      <c r="R255" s="202" t="s">
        <v>483</v>
      </c>
      <c r="S255" s="8"/>
      <c r="T255" s="8"/>
      <c r="U255" s="8"/>
      <c r="V255" s="8"/>
      <c r="W255" s="202" t="s">
        <v>483</v>
      </c>
      <c r="X255" s="8"/>
      <c r="Y255" s="8"/>
      <c r="Z255" s="8"/>
      <c r="AA255" s="202" t="s">
        <v>483</v>
      </c>
      <c r="AB255" s="8"/>
      <c r="AC255" s="202" t="s">
        <v>2321</v>
      </c>
      <c r="AD255" s="202" t="s">
        <v>2717</v>
      </c>
      <c r="AE255" s="202" t="s">
        <v>484</v>
      </c>
      <c r="AF255" s="12"/>
      <c r="AG255" s="197">
        <v>0</v>
      </c>
      <c r="AH255" s="12"/>
      <c r="AI255" s="12"/>
      <c r="AJ255" s="12"/>
      <c r="AK255" s="12"/>
      <c r="AL255" s="12"/>
      <c r="AM255" s="12"/>
      <c r="AN255" s="12"/>
      <c r="AO255" s="12"/>
      <c r="AP255" s="15"/>
      <c r="AQ255" t="str">
        <f>_xlfn.IFNA(VLOOKUP(E255,'Order Lookup'!A:C,3,FALSE),"Other")</f>
        <v>Other</v>
      </c>
    </row>
    <row r="256" spans="1:43" ht="31.5" x14ac:dyDescent="0.35">
      <c r="A256" s="202" t="s">
        <v>485</v>
      </c>
      <c r="B256" s="202" t="s">
        <v>2718</v>
      </c>
      <c r="C256" s="202" t="s">
        <v>1720</v>
      </c>
      <c r="D256" s="202" t="s">
        <v>2719</v>
      </c>
      <c r="E256" s="202" t="s">
        <v>507</v>
      </c>
      <c r="F256" s="202" t="s">
        <v>227</v>
      </c>
      <c r="G256" s="8"/>
      <c r="H256" s="202" t="s">
        <v>482</v>
      </c>
      <c r="I256" s="203" t="s">
        <v>255</v>
      </c>
      <c r="J256" s="8"/>
      <c r="K256" s="8"/>
      <c r="L256" s="8"/>
      <c r="M256" s="8"/>
      <c r="N256" s="202" t="s">
        <v>483</v>
      </c>
      <c r="O256" s="8"/>
      <c r="P256" s="8"/>
      <c r="Q256" s="8"/>
      <c r="R256" s="202" t="s">
        <v>483</v>
      </c>
      <c r="S256" s="8"/>
      <c r="T256" s="8"/>
      <c r="U256" s="8"/>
      <c r="V256" s="8"/>
      <c r="W256" s="202" t="s">
        <v>483</v>
      </c>
      <c r="X256" s="8"/>
      <c r="Y256" s="8"/>
      <c r="Z256" s="8"/>
      <c r="AA256" s="202" t="s">
        <v>483</v>
      </c>
      <c r="AB256" s="8"/>
      <c r="AC256" s="202" t="s">
        <v>2335</v>
      </c>
      <c r="AD256" s="202" t="s">
        <v>2718</v>
      </c>
      <c r="AE256" s="202" t="s">
        <v>484</v>
      </c>
      <c r="AF256" s="12"/>
      <c r="AG256" s="197">
        <v>0</v>
      </c>
      <c r="AH256" s="12"/>
      <c r="AI256" s="12"/>
      <c r="AJ256" s="12"/>
      <c r="AK256" s="12"/>
      <c r="AL256" s="12"/>
      <c r="AM256" s="12"/>
      <c r="AN256" s="12"/>
      <c r="AO256" s="12"/>
      <c r="AP256" s="15"/>
      <c r="AQ256" t="str">
        <f>_xlfn.IFNA(VLOOKUP(E256,'Order Lookup'!A:C,3,FALSE),"Other")</f>
        <v>Other</v>
      </c>
    </row>
    <row r="257" spans="1:43" ht="31.5" x14ac:dyDescent="0.35">
      <c r="A257" s="202" t="s">
        <v>485</v>
      </c>
      <c r="B257" s="202" t="s">
        <v>2720</v>
      </c>
      <c r="C257" s="202" t="s">
        <v>632</v>
      </c>
      <c r="D257" s="202" t="s">
        <v>2721</v>
      </c>
      <c r="E257" s="202" t="s">
        <v>507</v>
      </c>
      <c r="F257" s="202" t="s">
        <v>227</v>
      </c>
      <c r="G257" s="8"/>
      <c r="H257" s="202" t="s">
        <v>482</v>
      </c>
      <c r="I257" s="203" t="s">
        <v>257</v>
      </c>
      <c r="J257" s="8"/>
      <c r="K257" s="8"/>
      <c r="L257" s="8"/>
      <c r="M257" s="8"/>
      <c r="N257" s="202" t="s">
        <v>483</v>
      </c>
      <c r="O257" s="8"/>
      <c r="P257" s="8"/>
      <c r="Q257" s="8"/>
      <c r="R257" s="202" t="s">
        <v>483</v>
      </c>
      <c r="S257" s="8"/>
      <c r="T257" s="8"/>
      <c r="U257" s="8"/>
      <c r="V257" s="8"/>
      <c r="W257" s="202" t="s">
        <v>483</v>
      </c>
      <c r="X257" s="8"/>
      <c r="Y257" s="8"/>
      <c r="Z257" s="8"/>
      <c r="AA257" s="202" t="s">
        <v>483</v>
      </c>
      <c r="AB257" s="8"/>
      <c r="AC257" s="202" t="s">
        <v>2335</v>
      </c>
      <c r="AD257" s="202" t="s">
        <v>2720</v>
      </c>
      <c r="AE257" s="202" t="s">
        <v>484</v>
      </c>
      <c r="AF257" s="12"/>
      <c r="AG257" s="197">
        <v>0</v>
      </c>
      <c r="AH257" s="12"/>
      <c r="AI257" s="12"/>
      <c r="AJ257" s="12"/>
      <c r="AK257" s="12"/>
      <c r="AL257" s="12"/>
      <c r="AM257" s="12"/>
      <c r="AN257" s="12"/>
      <c r="AO257" s="12"/>
      <c r="AP257" s="15"/>
      <c r="AQ257" t="str">
        <f>_xlfn.IFNA(VLOOKUP(E257,'Order Lookup'!A:C,3,FALSE),"Other")</f>
        <v>Other</v>
      </c>
    </row>
    <row r="258" spans="1:43" ht="42" x14ac:dyDescent="0.35">
      <c r="A258" s="202" t="s">
        <v>485</v>
      </c>
      <c r="B258" s="202" t="s">
        <v>2722</v>
      </c>
      <c r="C258" s="202" t="s">
        <v>540</v>
      </c>
      <c r="D258" s="202" t="s">
        <v>2580</v>
      </c>
      <c r="E258" s="202" t="s">
        <v>507</v>
      </c>
      <c r="F258" s="202" t="s">
        <v>227</v>
      </c>
      <c r="G258" s="8"/>
      <c r="H258" s="202" t="s">
        <v>482</v>
      </c>
      <c r="I258" s="203" t="s">
        <v>263</v>
      </c>
      <c r="J258" s="8"/>
      <c r="K258" s="8"/>
      <c r="L258" s="8"/>
      <c r="M258" s="8"/>
      <c r="N258" s="202" t="s">
        <v>483</v>
      </c>
      <c r="O258" s="8"/>
      <c r="P258" s="8"/>
      <c r="Q258" s="8"/>
      <c r="R258" s="202" t="s">
        <v>483</v>
      </c>
      <c r="S258" s="8"/>
      <c r="T258" s="8"/>
      <c r="U258" s="8"/>
      <c r="V258" s="8"/>
      <c r="W258" s="202" t="s">
        <v>483</v>
      </c>
      <c r="X258" s="8"/>
      <c r="Y258" s="8"/>
      <c r="Z258" s="8"/>
      <c r="AA258" s="202" t="s">
        <v>483</v>
      </c>
      <c r="AB258" s="8"/>
      <c r="AC258" s="202" t="s">
        <v>2335</v>
      </c>
      <c r="AD258" s="202" t="s">
        <v>2722</v>
      </c>
      <c r="AE258" s="202" t="s">
        <v>484</v>
      </c>
      <c r="AF258" s="204">
        <v>2860.35</v>
      </c>
      <c r="AG258" s="197">
        <v>0</v>
      </c>
      <c r="AH258" s="197">
        <v>0.87210711500000004</v>
      </c>
      <c r="AI258" s="12"/>
      <c r="AJ258" s="197">
        <v>0.87210653999999999</v>
      </c>
      <c r="AK258" s="197">
        <v>0</v>
      </c>
      <c r="AL258" s="197">
        <v>0</v>
      </c>
      <c r="AM258" s="12"/>
      <c r="AN258" s="12"/>
      <c r="AO258" s="204">
        <v>2116.59</v>
      </c>
      <c r="AP258" s="205">
        <v>838.24</v>
      </c>
      <c r="AQ258" t="str">
        <f>_xlfn.IFNA(VLOOKUP(E258,'Order Lookup'!A:C,3,FALSE),"Other")</f>
        <v>Other</v>
      </c>
    </row>
    <row r="259" spans="1:43" ht="42" x14ac:dyDescent="0.35">
      <c r="A259" s="202" t="s">
        <v>485</v>
      </c>
      <c r="B259" s="202" t="s">
        <v>2723</v>
      </c>
      <c r="C259" s="202" t="s">
        <v>1491</v>
      </c>
      <c r="D259" s="202" t="s">
        <v>2724</v>
      </c>
      <c r="E259" s="202" t="s">
        <v>507</v>
      </c>
      <c r="F259" s="202" t="s">
        <v>227</v>
      </c>
      <c r="G259" s="8"/>
      <c r="H259" s="202" t="s">
        <v>482</v>
      </c>
      <c r="I259" s="203" t="s">
        <v>260</v>
      </c>
      <c r="J259" s="8"/>
      <c r="K259" s="8"/>
      <c r="L259" s="8"/>
      <c r="M259" s="8"/>
      <c r="N259" s="202" t="s">
        <v>483</v>
      </c>
      <c r="O259" s="8"/>
      <c r="P259" s="8"/>
      <c r="Q259" s="8"/>
      <c r="R259" s="202" t="s">
        <v>483</v>
      </c>
      <c r="S259" s="8"/>
      <c r="T259" s="8"/>
      <c r="U259" s="8"/>
      <c r="V259" s="8"/>
      <c r="W259" s="202" t="s">
        <v>483</v>
      </c>
      <c r="X259" s="8"/>
      <c r="Y259" s="8"/>
      <c r="Z259" s="8"/>
      <c r="AA259" s="202" t="s">
        <v>483</v>
      </c>
      <c r="AB259" s="8"/>
      <c r="AC259" s="202" t="s">
        <v>2335</v>
      </c>
      <c r="AD259" s="202" t="s">
        <v>2723</v>
      </c>
      <c r="AE259" s="202" t="s">
        <v>484</v>
      </c>
      <c r="AF259" s="204">
        <v>2112.7199999999998</v>
      </c>
      <c r="AG259" s="197">
        <v>0</v>
      </c>
      <c r="AH259" s="197">
        <v>0.37606703000000002</v>
      </c>
      <c r="AI259" s="12"/>
      <c r="AJ259" s="197">
        <v>0.37606757000000002</v>
      </c>
      <c r="AK259" s="197">
        <v>0</v>
      </c>
      <c r="AL259" s="197">
        <v>0</v>
      </c>
      <c r="AM259" s="12"/>
      <c r="AN259" s="12"/>
      <c r="AO259" s="204">
        <v>1280.96</v>
      </c>
      <c r="AP259" s="205">
        <v>737.18</v>
      </c>
      <c r="AQ259" t="str">
        <f>_xlfn.IFNA(VLOOKUP(E259,'Order Lookup'!A:C,3,FALSE),"Other")</f>
        <v>Other</v>
      </c>
    </row>
    <row r="260" spans="1:43" ht="42" x14ac:dyDescent="0.35">
      <c r="A260" s="202" t="s">
        <v>485</v>
      </c>
      <c r="B260" s="202" t="s">
        <v>2725</v>
      </c>
      <c r="C260" s="202" t="s">
        <v>494</v>
      </c>
      <c r="D260" s="202" t="s">
        <v>1652</v>
      </c>
      <c r="E260" s="202" t="s">
        <v>507</v>
      </c>
      <c r="F260" s="202" t="s">
        <v>227</v>
      </c>
      <c r="G260" s="8"/>
      <c r="H260" s="202" t="s">
        <v>482</v>
      </c>
      <c r="I260" s="203" t="s">
        <v>257</v>
      </c>
      <c r="J260" s="8"/>
      <c r="K260" s="8"/>
      <c r="L260" s="8"/>
      <c r="M260" s="8"/>
      <c r="N260" s="202" t="s">
        <v>483</v>
      </c>
      <c r="O260" s="8"/>
      <c r="P260" s="8"/>
      <c r="Q260" s="8"/>
      <c r="R260" s="202" t="s">
        <v>483</v>
      </c>
      <c r="S260" s="8"/>
      <c r="T260" s="8"/>
      <c r="U260" s="8"/>
      <c r="V260" s="8"/>
      <c r="W260" s="202" t="s">
        <v>483</v>
      </c>
      <c r="X260" s="8"/>
      <c r="Y260" s="8"/>
      <c r="Z260" s="8"/>
      <c r="AA260" s="202" t="s">
        <v>483</v>
      </c>
      <c r="AB260" s="8"/>
      <c r="AC260" s="202" t="s">
        <v>2318</v>
      </c>
      <c r="AD260" s="202" t="s">
        <v>2725</v>
      </c>
      <c r="AE260" s="202" t="s">
        <v>484</v>
      </c>
      <c r="AF260" s="12"/>
      <c r="AG260" s="197">
        <v>0</v>
      </c>
      <c r="AH260" s="12"/>
      <c r="AI260" s="12"/>
      <c r="AJ260" s="12"/>
      <c r="AK260" s="12"/>
      <c r="AL260" s="12"/>
      <c r="AM260" s="12"/>
      <c r="AN260" s="12"/>
      <c r="AO260" s="12"/>
      <c r="AP260" s="15"/>
      <c r="AQ260" t="str">
        <f>_xlfn.IFNA(VLOOKUP(E260,'Order Lookup'!A:C,3,FALSE),"Other")</f>
        <v>Other</v>
      </c>
    </row>
    <row r="261" spans="1:43" ht="31.5" x14ac:dyDescent="0.35">
      <c r="A261" s="202" t="s">
        <v>485</v>
      </c>
      <c r="B261" s="202" t="s">
        <v>2726</v>
      </c>
      <c r="C261" s="202" t="s">
        <v>2621</v>
      </c>
      <c r="D261" s="202" t="s">
        <v>2621</v>
      </c>
      <c r="E261" s="202" t="s">
        <v>507</v>
      </c>
      <c r="F261" s="202" t="s">
        <v>227</v>
      </c>
      <c r="G261" s="8"/>
      <c r="H261" s="202" t="s">
        <v>482</v>
      </c>
      <c r="I261" s="203" t="s">
        <v>257</v>
      </c>
      <c r="J261" s="8"/>
      <c r="K261" s="8"/>
      <c r="L261" s="8"/>
      <c r="M261" s="8"/>
      <c r="N261" s="202" t="s">
        <v>483</v>
      </c>
      <c r="O261" s="8"/>
      <c r="P261" s="8"/>
      <c r="Q261" s="8"/>
      <c r="R261" s="202" t="s">
        <v>483</v>
      </c>
      <c r="S261" s="8"/>
      <c r="T261" s="8"/>
      <c r="U261" s="8"/>
      <c r="V261" s="8"/>
      <c r="W261" s="202" t="s">
        <v>483</v>
      </c>
      <c r="X261" s="8"/>
      <c r="Y261" s="8"/>
      <c r="Z261" s="8"/>
      <c r="AA261" s="202" t="s">
        <v>483</v>
      </c>
      <c r="AB261" s="8"/>
      <c r="AC261" s="202" t="s">
        <v>2318</v>
      </c>
      <c r="AD261" s="202" t="s">
        <v>2726</v>
      </c>
      <c r="AE261" s="202" t="s">
        <v>484</v>
      </c>
      <c r="AF261" s="12"/>
      <c r="AG261" s="197">
        <v>0</v>
      </c>
      <c r="AH261" s="12"/>
      <c r="AI261" s="12"/>
      <c r="AJ261" s="12"/>
      <c r="AK261" s="12"/>
      <c r="AL261" s="12"/>
      <c r="AM261" s="12"/>
      <c r="AN261" s="12"/>
      <c r="AO261" s="12"/>
      <c r="AP261" s="15"/>
      <c r="AQ261" t="str">
        <f>_xlfn.IFNA(VLOOKUP(E261,'Order Lookup'!A:C,3,FALSE),"Other")</f>
        <v>Other</v>
      </c>
    </row>
    <row r="262" spans="1:43" ht="42" x14ac:dyDescent="0.35">
      <c r="A262" s="202" t="s">
        <v>485</v>
      </c>
      <c r="B262" s="202" t="s">
        <v>2727</v>
      </c>
      <c r="C262" s="202" t="s">
        <v>590</v>
      </c>
      <c r="D262" s="202" t="s">
        <v>1710</v>
      </c>
      <c r="E262" s="202" t="s">
        <v>507</v>
      </c>
      <c r="F262" s="202" t="s">
        <v>227</v>
      </c>
      <c r="G262" s="8"/>
      <c r="H262" s="202" t="s">
        <v>482</v>
      </c>
      <c r="I262" s="203" t="s">
        <v>260</v>
      </c>
      <c r="J262" s="8"/>
      <c r="K262" s="8"/>
      <c r="L262" s="8"/>
      <c r="M262" s="8"/>
      <c r="N262" s="202" t="s">
        <v>483</v>
      </c>
      <c r="O262" s="8"/>
      <c r="P262" s="8"/>
      <c r="Q262" s="8"/>
      <c r="R262" s="202" t="s">
        <v>483</v>
      </c>
      <c r="S262" s="8"/>
      <c r="T262" s="8"/>
      <c r="U262" s="8"/>
      <c r="V262" s="8"/>
      <c r="W262" s="202" t="s">
        <v>483</v>
      </c>
      <c r="X262" s="8"/>
      <c r="Y262" s="8"/>
      <c r="Z262" s="8"/>
      <c r="AA262" s="202" t="s">
        <v>483</v>
      </c>
      <c r="AB262" s="8"/>
      <c r="AC262" s="202" t="s">
        <v>2318</v>
      </c>
      <c r="AD262" s="202" t="s">
        <v>2727</v>
      </c>
      <c r="AE262" s="202" t="s">
        <v>484</v>
      </c>
      <c r="AF262" s="204">
        <v>852.86</v>
      </c>
      <c r="AG262" s="197">
        <v>0</v>
      </c>
      <c r="AH262" s="197">
        <v>0.28245025000000001</v>
      </c>
      <c r="AI262" s="12"/>
      <c r="AJ262" s="197">
        <v>0.28245049999999999</v>
      </c>
      <c r="AK262" s="197">
        <v>0</v>
      </c>
      <c r="AL262" s="197">
        <v>0</v>
      </c>
      <c r="AM262" s="12"/>
      <c r="AN262" s="12"/>
      <c r="AO262" s="204">
        <v>539.16</v>
      </c>
      <c r="AP262" s="205">
        <v>419.6</v>
      </c>
      <c r="AQ262" t="str">
        <f>_xlfn.IFNA(VLOOKUP(E262,'Order Lookup'!A:C,3,FALSE),"Other")</f>
        <v>Other</v>
      </c>
    </row>
    <row r="263" spans="1:43" ht="31.5" x14ac:dyDescent="0.35">
      <c r="A263" s="202" t="s">
        <v>485</v>
      </c>
      <c r="B263" s="202" t="s">
        <v>2728</v>
      </c>
      <c r="C263" s="202" t="s">
        <v>583</v>
      </c>
      <c r="D263" s="202" t="s">
        <v>784</v>
      </c>
      <c r="E263" s="202" t="s">
        <v>507</v>
      </c>
      <c r="F263" s="202" t="s">
        <v>227</v>
      </c>
      <c r="G263" s="202" t="s">
        <v>227</v>
      </c>
      <c r="H263" s="202" t="s">
        <v>482</v>
      </c>
      <c r="I263" s="203" t="s">
        <v>255</v>
      </c>
      <c r="J263" s="8"/>
      <c r="K263" s="8"/>
      <c r="L263" s="8"/>
      <c r="M263" s="8"/>
      <c r="N263" s="202" t="s">
        <v>483</v>
      </c>
      <c r="O263" s="8"/>
      <c r="P263" s="8"/>
      <c r="Q263" s="8"/>
      <c r="R263" s="202" t="s">
        <v>483</v>
      </c>
      <c r="S263" s="8"/>
      <c r="T263" s="8"/>
      <c r="U263" s="8"/>
      <c r="V263" s="8"/>
      <c r="W263" s="202" t="s">
        <v>483</v>
      </c>
      <c r="X263" s="8"/>
      <c r="Y263" s="8"/>
      <c r="Z263" s="8"/>
      <c r="AA263" s="202" t="s">
        <v>483</v>
      </c>
      <c r="AB263" s="8"/>
      <c r="AC263" s="202" t="s">
        <v>2362</v>
      </c>
      <c r="AD263" s="202" t="s">
        <v>2728</v>
      </c>
      <c r="AE263" s="202" t="s">
        <v>484</v>
      </c>
      <c r="AF263" s="204">
        <v>546.6</v>
      </c>
      <c r="AG263" s="197">
        <v>0</v>
      </c>
      <c r="AH263" s="197">
        <v>6.5645999999999996E-2</v>
      </c>
      <c r="AI263" s="12"/>
      <c r="AJ263" s="197">
        <v>6.5645999999999996E-2</v>
      </c>
      <c r="AK263" s="197">
        <v>0</v>
      </c>
      <c r="AL263" s="197">
        <v>0</v>
      </c>
      <c r="AM263" s="12"/>
      <c r="AN263" s="12"/>
      <c r="AO263" s="204">
        <v>276.55</v>
      </c>
      <c r="AP263" s="205">
        <v>266.75</v>
      </c>
      <c r="AQ263" t="str">
        <f>_xlfn.IFNA(VLOOKUP(E263,'Order Lookup'!A:C,3,FALSE),"Other")</f>
        <v>Other</v>
      </c>
    </row>
    <row r="264" spans="1:43" ht="42" x14ac:dyDescent="0.35">
      <c r="A264" s="202" t="s">
        <v>485</v>
      </c>
      <c r="B264" s="202" t="s">
        <v>2729</v>
      </c>
      <c r="C264" s="202" t="s">
        <v>566</v>
      </c>
      <c r="D264" s="202" t="s">
        <v>1713</v>
      </c>
      <c r="E264" s="202" t="s">
        <v>507</v>
      </c>
      <c r="F264" s="202" t="s">
        <v>227</v>
      </c>
      <c r="G264" s="8"/>
      <c r="H264" s="202" t="s">
        <v>482</v>
      </c>
      <c r="I264" s="203" t="s">
        <v>259</v>
      </c>
      <c r="J264" s="8"/>
      <c r="K264" s="8"/>
      <c r="L264" s="8"/>
      <c r="M264" s="8"/>
      <c r="N264" s="202" t="s">
        <v>483</v>
      </c>
      <c r="O264" s="8"/>
      <c r="P264" s="8"/>
      <c r="Q264" s="8"/>
      <c r="R264" s="202" t="s">
        <v>483</v>
      </c>
      <c r="S264" s="8"/>
      <c r="T264" s="8"/>
      <c r="U264" s="8"/>
      <c r="V264" s="8"/>
      <c r="W264" s="202" t="s">
        <v>483</v>
      </c>
      <c r="X264" s="8"/>
      <c r="Y264" s="8"/>
      <c r="Z264" s="8"/>
      <c r="AA264" s="202" t="s">
        <v>483</v>
      </c>
      <c r="AB264" s="8"/>
      <c r="AC264" s="202" t="s">
        <v>2362</v>
      </c>
      <c r="AD264" s="202" t="s">
        <v>2729</v>
      </c>
      <c r="AE264" s="202" t="s">
        <v>484</v>
      </c>
      <c r="AF264" s="204">
        <v>161.99</v>
      </c>
      <c r="AG264" s="197">
        <v>0</v>
      </c>
      <c r="AH264" s="197">
        <v>7.8490000000000001E-3</v>
      </c>
      <c r="AI264" s="12"/>
      <c r="AJ264" s="197">
        <v>7.8490000000000001E-3</v>
      </c>
      <c r="AK264" s="197">
        <v>0</v>
      </c>
      <c r="AL264" s="197">
        <v>0</v>
      </c>
      <c r="AM264" s="12"/>
      <c r="AN264" s="12"/>
      <c r="AO264" s="204">
        <v>81.96</v>
      </c>
      <c r="AP264" s="205">
        <v>81.17</v>
      </c>
      <c r="AQ264" t="str">
        <f>_xlfn.IFNA(VLOOKUP(E264,'Order Lookup'!A:C,3,FALSE),"Other")</f>
        <v>Other</v>
      </c>
    </row>
    <row r="265" spans="1:43" ht="52.5" x14ac:dyDescent="0.35">
      <c r="A265" s="202" t="s">
        <v>485</v>
      </c>
      <c r="B265" s="202" t="s">
        <v>2730</v>
      </c>
      <c r="C265" s="202" t="s">
        <v>574</v>
      </c>
      <c r="D265" s="202" t="s">
        <v>1716</v>
      </c>
      <c r="E265" s="202" t="s">
        <v>507</v>
      </c>
      <c r="F265" s="202" t="s">
        <v>227</v>
      </c>
      <c r="G265" s="8"/>
      <c r="H265" s="202" t="s">
        <v>482</v>
      </c>
      <c r="I265" s="203" t="s">
        <v>255</v>
      </c>
      <c r="J265" s="8"/>
      <c r="K265" s="8"/>
      <c r="L265" s="8"/>
      <c r="M265" s="8"/>
      <c r="N265" s="202" t="s">
        <v>483</v>
      </c>
      <c r="O265" s="8"/>
      <c r="P265" s="8"/>
      <c r="Q265" s="8"/>
      <c r="R265" s="202" t="s">
        <v>483</v>
      </c>
      <c r="S265" s="8"/>
      <c r="T265" s="8"/>
      <c r="U265" s="8"/>
      <c r="V265" s="8"/>
      <c r="W265" s="202" t="s">
        <v>483</v>
      </c>
      <c r="X265" s="8"/>
      <c r="Y265" s="8"/>
      <c r="Z265" s="8"/>
      <c r="AA265" s="202" t="s">
        <v>483</v>
      </c>
      <c r="AB265" s="8"/>
      <c r="AC265" s="202" t="s">
        <v>2362</v>
      </c>
      <c r="AD265" s="202" t="s">
        <v>2730</v>
      </c>
      <c r="AE265" s="202" t="s">
        <v>484</v>
      </c>
      <c r="AF265" s="204">
        <v>60.36</v>
      </c>
      <c r="AG265" s="197">
        <v>0</v>
      </c>
      <c r="AH265" s="197">
        <v>5.70967E-3</v>
      </c>
      <c r="AI265" s="12"/>
      <c r="AJ265" s="197">
        <v>5.7095100000000001E-3</v>
      </c>
      <c r="AK265" s="197">
        <v>0</v>
      </c>
      <c r="AL265" s="197">
        <v>0</v>
      </c>
      <c r="AM265" s="12"/>
      <c r="AN265" s="12"/>
      <c r="AO265" s="204">
        <v>36.22</v>
      </c>
      <c r="AP265" s="205">
        <v>26.63</v>
      </c>
      <c r="AQ265" t="str">
        <f>_xlfn.IFNA(VLOOKUP(E265,'Order Lookup'!A:C,3,FALSE),"Other")</f>
        <v>Other</v>
      </c>
    </row>
    <row r="266" spans="1:43" ht="31.5" x14ac:dyDescent="0.35">
      <c r="A266" s="202" t="s">
        <v>485</v>
      </c>
      <c r="B266" s="202" t="s">
        <v>2731</v>
      </c>
      <c r="C266" s="202" t="s">
        <v>568</v>
      </c>
      <c r="D266" s="202" t="s">
        <v>2732</v>
      </c>
      <c r="E266" s="202" t="s">
        <v>2733</v>
      </c>
      <c r="F266" s="8"/>
      <c r="G266" s="8"/>
      <c r="H266" s="202" t="s">
        <v>482</v>
      </c>
      <c r="I266" s="203" t="s">
        <v>263</v>
      </c>
      <c r="J266" s="8"/>
      <c r="K266" s="8"/>
      <c r="L266" s="8"/>
      <c r="M266" s="8"/>
      <c r="N266" s="202" t="s">
        <v>483</v>
      </c>
      <c r="O266" s="8"/>
      <c r="P266" s="8"/>
      <c r="Q266" s="8"/>
      <c r="R266" s="202" t="s">
        <v>483</v>
      </c>
      <c r="S266" s="8"/>
      <c r="T266" s="8"/>
      <c r="U266" s="8"/>
      <c r="V266" s="8"/>
      <c r="W266" s="202" t="s">
        <v>483</v>
      </c>
      <c r="X266" s="8"/>
      <c r="Y266" s="8"/>
      <c r="Z266" s="8"/>
      <c r="AA266" s="202" t="s">
        <v>483</v>
      </c>
      <c r="AB266" s="8"/>
      <c r="AC266" s="202" t="s">
        <v>1725</v>
      </c>
      <c r="AD266" s="202" t="s">
        <v>2731</v>
      </c>
      <c r="AE266" s="202" t="s">
        <v>484</v>
      </c>
      <c r="AF266" s="204">
        <v>282</v>
      </c>
      <c r="AG266" s="197">
        <v>0</v>
      </c>
      <c r="AH266" s="197">
        <v>3.3000000000000002E-2</v>
      </c>
      <c r="AI266" s="12"/>
      <c r="AJ266" s="197">
        <v>3.3000000000000002E-2</v>
      </c>
      <c r="AK266" s="197">
        <v>0</v>
      </c>
      <c r="AL266" s="197">
        <v>0</v>
      </c>
      <c r="AM266" s="12"/>
      <c r="AN266" s="12"/>
      <c r="AO266" s="204">
        <v>0</v>
      </c>
      <c r="AP266" s="205">
        <v>93.85</v>
      </c>
      <c r="AQ266" t="str">
        <f>_xlfn.IFNA(VLOOKUP(E266,'Order Lookup'!A:C,3,FALSE),"Other")</f>
        <v>Other</v>
      </c>
    </row>
    <row r="267" spans="1:43" ht="52.5" x14ac:dyDescent="0.35">
      <c r="A267" s="202" t="s">
        <v>640</v>
      </c>
      <c r="B267" s="202" t="s">
        <v>2734</v>
      </c>
      <c r="C267" s="202" t="s">
        <v>642</v>
      </c>
      <c r="D267" s="202" t="s">
        <v>2735</v>
      </c>
      <c r="E267" s="202" t="s">
        <v>520</v>
      </c>
      <c r="F267" s="202" t="s">
        <v>70</v>
      </c>
      <c r="G267" s="202" t="s">
        <v>643</v>
      </c>
      <c r="H267" s="202" t="s">
        <v>482</v>
      </c>
      <c r="I267" s="203" t="s">
        <v>197</v>
      </c>
      <c r="J267" s="8"/>
      <c r="K267" s="203" t="s">
        <v>650</v>
      </c>
      <c r="L267" s="8"/>
      <c r="M267" s="8"/>
      <c r="N267" s="202" t="s">
        <v>483</v>
      </c>
      <c r="O267" s="8"/>
      <c r="P267" s="8"/>
      <c r="Q267" s="8"/>
      <c r="R267" s="202" t="s">
        <v>483</v>
      </c>
      <c r="S267" s="8"/>
      <c r="T267" s="203" t="s">
        <v>1498</v>
      </c>
      <c r="U267" s="202" t="s">
        <v>2329</v>
      </c>
      <c r="V267" s="202" t="s">
        <v>2329</v>
      </c>
      <c r="W267" s="206" t="s">
        <v>489</v>
      </c>
      <c r="X267" s="8"/>
      <c r="Y267" s="8"/>
      <c r="Z267" s="8"/>
      <c r="AA267" s="202" t="s">
        <v>483</v>
      </c>
      <c r="AB267" s="8"/>
      <c r="AC267" s="202" t="s">
        <v>2329</v>
      </c>
      <c r="AD267" s="202" t="s">
        <v>2734</v>
      </c>
      <c r="AE267" s="202" t="s">
        <v>484</v>
      </c>
      <c r="AF267" s="204">
        <v>428</v>
      </c>
      <c r="AG267" s="197">
        <v>7.4499999999999997E-2</v>
      </c>
      <c r="AH267" s="197">
        <v>7.3849999999999999E-2</v>
      </c>
      <c r="AI267" s="197">
        <v>0.99127516778523495</v>
      </c>
      <c r="AJ267" s="197">
        <v>7.3849999999999999E-2</v>
      </c>
      <c r="AK267" s="197">
        <v>0</v>
      </c>
      <c r="AL267" s="197">
        <v>0</v>
      </c>
      <c r="AM267" s="12"/>
      <c r="AN267" s="12"/>
      <c r="AO267" s="204">
        <v>321</v>
      </c>
      <c r="AP267" s="205">
        <v>116.88</v>
      </c>
      <c r="AQ267" t="str">
        <f>_xlfn.IFNA(VLOOKUP(E267,'Order Lookup'!A:C,3,FALSE),"Other")</f>
        <v>Other</v>
      </c>
    </row>
    <row r="268" spans="1:43" ht="31.5" x14ac:dyDescent="0.35">
      <c r="A268" s="202" t="s">
        <v>640</v>
      </c>
      <c r="B268" s="202" t="s">
        <v>2736</v>
      </c>
      <c r="C268" s="202" t="s">
        <v>641</v>
      </c>
      <c r="D268" s="202" t="s">
        <v>2737</v>
      </c>
      <c r="E268" s="202" t="s">
        <v>501</v>
      </c>
      <c r="F268" s="202" t="s">
        <v>139</v>
      </c>
      <c r="G268" s="202" t="s">
        <v>643</v>
      </c>
      <c r="H268" s="202" t="s">
        <v>482</v>
      </c>
      <c r="I268" s="203" t="s">
        <v>195</v>
      </c>
      <c r="J268" s="8"/>
      <c r="K268" s="203" t="s">
        <v>661</v>
      </c>
      <c r="L268" s="202" t="s">
        <v>2738</v>
      </c>
      <c r="M268" s="202" t="s">
        <v>2738</v>
      </c>
      <c r="N268" s="206" t="s">
        <v>489</v>
      </c>
      <c r="O268" s="203" t="s">
        <v>645</v>
      </c>
      <c r="P268" s="202" t="s">
        <v>2739</v>
      </c>
      <c r="Q268" s="202" t="s">
        <v>2739</v>
      </c>
      <c r="R268" s="206" t="s">
        <v>489</v>
      </c>
      <c r="S268" s="203" t="s">
        <v>1497</v>
      </c>
      <c r="T268" s="203" t="s">
        <v>1497</v>
      </c>
      <c r="U268" s="8"/>
      <c r="V268" s="202" t="s">
        <v>1967</v>
      </c>
      <c r="W268" s="202" t="s">
        <v>593</v>
      </c>
      <c r="X268" s="8"/>
      <c r="Y268" s="8"/>
      <c r="Z268" s="8"/>
      <c r="AA268" s="202" t="s">
        <v>483</v>
      </c>
      <c r="AB268" s="8"/>
      <c r="AC268" s="202" t="s">
        <v>1725</v>
      </c>
      <c r="AD268" s="202" t="s">
        <v>2736</v>
      </c>
      <c r="AE268" s="202" t="s">
        <v>484</v>
      </c>
      <c r="AF268" s="204">
        <v>5820</v>
      </c>
      <c r="AG268" s="197">
        <v>0</v>
      </c>
      <c r="AH268" s="197">
        <v>0</v>
      </c>
      <c r="AI268" s="12"/>
      <c r="AJ268" s="197">
        <v>0</v>
      </c>
      <c r="AK268" s="197">
        <v>120</v>
      </c>
      <c r="AL268" s="197">
        <v>116</v>
      </c>
      <c r="AM268" s="212">
        <v>0.96666666666666701</v>
      </c>
      <c r="AN268" s="12"/>
      <c r="AO268" s="204">
        <v>4300</v>
      </c>
      <c r="AP268" s="205">
        <v>1520</v>
      </c>
      <c r="AQ268" t="str">
        <f>_xlfn.IFNA(VLOOKUP(E268,'Order Lookup'!A:C,3,FALSE),"Other")</f>
        <v>ORDER</v>
      </c>
    </row>
    <row r="269" spans="1:43" ht="52.5" x14ac:dyDescent="0.35">
      <c r="A269" s="202" t="s">
        <v>640</v>
      </c>
      <c r="B269" s="202" t="s">
        <v>2740</v>
      </c>
      <c r="C269" s="202" t="s">
        <v>642</v>
      </c>
      <c r="D269" s="202" t="s">
        <v>648</v>
      </c>
      <c r="E269" s="202" t="s">
        <v>520</v>
      </c>
      <c r="F269" s="202" t="s">
        <v>70</v>
      </c>
      <c r="G269" s="202" t="s">
        <v>643</v>
      </c>
      <c r="H269" s="202" t="s">
        <v>482</v>
      </c>
      <c r="I269" s="203" t="s">
        <v>202</v>
      </c>
      <c r="J269" s="203" t="s">
        <v>649</v>
      </c>
      <c r="K269" s="203" t="s">
        <v>650</v>
      </c>
      <c r="L269" s="8"/>
      <c r="M269" s="8"/>
      <c r="N269" s="202" t="s">
        <v>483</v>
      </c>
      <c r="O269" s="8"/>
      <c r="P269" s="8"/>
      <c r="Q269" s="8"/>
      <c r="R269" s="202" t="s">
        <v>483</v>
      </c>
      <c r="S269" s="8"/>
      <c r="T269" s="203" t="s">
        <v>1498</v>
      </c>
      <c r="U269" s="202" t="s">
        <v>2329</v>
      </c>
      <c r="V269" s="202" t="s">
        <v>1996</v>
      </c>
      <c r="W269" s="210" t="s">
        <v>484</v>
      </c>
      <c r="X269" s="8"/>
      <c r="Y269" s="8"/>
      <c r="Z269" s="8"/>
      <c r="AA269" s="202" t="s">
        <v>483</v>
      </c>
      <c r="AB269" s="203" t="s">
        <v>490</v>
      </c>
      <c r="AC269" s="202" t="s">
        <v>1996</v>
      </c>
      <c r="AD269" s="202" t="s">
        <v>2740</v>
      </c>
      <c r="AE269" s="202" t="s">
        <v>484</v>
      </c>
      <c r="AF269" s="204">
        <v>0</v>
      </c>
      <c r="AG269" s="197">
        <v>0</v>
      </c>
      <c r="AH269" s="197">
        <v>8.8049185000000002E-2</v>
      </c>
      <c r="AI269" s="12"/>
      <c r="AJ269" s="197">
        <v>8.8049500000000003E-2</v>
      </c>
      <c r="AK269" s="197">
        <v>0</v>
      </c>
      <c r="AL269" s="197">
        <v>0</v>
      </c>
      <c r="AM269" s="12"/>
      <c r="AN269" s="12"/>
      <c r="AO269" s="204">
        <v>0</v>
      </c>
      <c r="AP269" s="205">
        <v>-191.59</v>
      </c>
      <c r="AQ269" t="str">
        <f>_xlfn.IFNA(VLOOKUP(E269,'Order Lookup'!A:C,3,FALSE),"Other")</f>
        <v>Other</v>
      </c>
    </row>
    <row r="270" spans="1:43" ht="52.5" x14ac:dyDescent="0.35">
      <c r="A270" s="202" t="s">
        <v>640</v>
      </c>
      <c r="B270" s="202" t="s">
        <v>2741</v>
      </c>
      <c r="C270" s="202" t="s">
        <v>642</v>
      </c>
      <c r="D270" s="202" t="s">
        <v>648</v>
      </c>
      <c r="E270" s="202" t="s">
        <v>507</v>
      </c>
      <c r="F270" s="202" t="s">
        <v>70</v>
      </c>
      <c r="G270" s="8"/>
      <c r="H270" s="202" t="s">
        <v>482</v>
      </c>
      <c r="I270" s="203" t="s">
        <v>194</v>
      </c>
      <c r="J270" s="8"/>
      <c r="K270" s="8"/>
      <c r="L270" s="8"/>
      <c r="M270" s="8"/>
      <c r="N270" s="202" t="s">
        <v>483</v>
      </c>
      <c r="O270" s="8"/>
      <c r="P270" s="8"/>
      <c r="Q270" s="8"/>
      <c r="R270" s="202" t="s">
        <v>483</v>
      </c>
      <c r="S270" s="8"/>
      <c r="T270" s="8"/>
      <c r="U270" s="8"/>
      <c r="V270" s="8"/>
      <c r="W270" s="202" t="s">
        <v>483</v>
      </c>
      <c r="X270" s="8"/>
      <c r="Y270" s="8"/>
      <c r="Z270" s="8"/>
      <c r="AA270" s="202" t="s">
        <v>483</v>
      </c>
      <c r="AB270" s="8"/>
      <c r="AC270" s="202" t="s">
        <v>1996</v>
      </c>
      <c r="AD270" s="202" t="s">
        <v>2741</v>
      </c>
      <c r="AE270" s="202" t="s">
        <v>484</v>
      </c>
      <c r="AF270" s="12"/>
      <c r="AG270" s="197">
        <v>0</v>
      </c>
      <c r="AH270" s="12"/>
      <c r="AI270" s="12"/>
      <c r="AJ270" s="12"/>
      <c r="AK270" s="12"/>
      <c r="AL270" s="12"/>
      <c r="AM270" s="12"/>
      <c r="AN270" s="12"/>
      <c r="AO270" s="12"/>
      <c r="AP270" s="15"/>
      <c r="AQ270" t="str">
        <f>_xlfn.IFNA(VLOOKUP(E270,'Order Lookup'!A:C,3,FALSE),"Other")</f>
        <v>Other</v>
      </c>
    </row>
    <row r="271" spans="1:43" ht="52.5" x14ac:dyDescent="0.35">
      <c r="A271" s="202" t="s">
        <v>640</v>
      </c>
      <c r="B271" s="202" t="s">
        <v>2742</v>
      </c>
      <c r="C271" s="202" t="s">
        <v>642</v>
      </c>
      <c r="D271" s="202" t="s">
        <v>648</v>
      </c>
      <c r="E271" s="202" t="s">
        <v>662</v>
      </c>
      <c r="F271" s="202" t="s">
        <v>70</v>
      </c>
      <c r="G271" s="202" t="s">
        <v>643</v>
      </c>
      <c r="H271" s="202" t="s">
        <v>482</v>
      </c>
      <c r="I271" s="203" t="s">
        <v>202</v>
      </c>
      <c r="J271" s="203" t="s">
        <v>649</v>
      </c>
      <c r="K271" s="203" t="s">
        <v>650</v>
      </c>
      <c r="L271" s="8"/>
      <c r="M271" s="8"/>
      <c r="N271" s="202" t="s">
        <v>483</v>
      </c>
      <c r="O271" s="8"/>
      <c r="P271" s="8"/>
      <c r="Q271" s="8"/>
      <c r="R271" s="202" t="s">
        <v>483</v>
      </c>
      <c r="S271" s="203" t="s">
        <v>660</v>
      </c>
      <c r="T271" s="203" t="s">
        <v>660</v>
      </c>
      <c r="U271" s="202" t="s">
        <v>2327</v>
      </c>
      <c r="V271" s="202" t="s">
        <v>2343</v>
      </c>
      <c r="W271" s="206" t="s">
        <v>489</v>
      </c>
      <c r="X271" s="8"/>
      <c r="Y271" s="8"/>
      <c r="Z271" s="8"/>
      <c r="AA271" s="202" t="s">
        <v>483</v>
      </c>
      <c r="AB271" s="203" t="s">
        <v>490</v>
      </c>
      <c r="AC271" s="202" t="s">
        <v>2323</v>
      </c>
      <c r="AD271" s="202" t="s">
        <v>2742</v>
      </c>
      <c r="AE271" s="202" t="s">
        <v>484</v>
      </c>
      <c r="AF271" s="204">
        <v>3771</v>
      </c>
      <c r="AG271" s="197">
        <v>0.73350000000000004</v>
      </c>
      <c r="AH271" s="197">
        <v>0.90639245000000002</v>
      </c>
      <c r="AI271" s="207">
        <v>1.2357088616223599</v>
      </c>
      <c r="AJ271" s="197">
        <v>0.90639351999999995</v>
      </c>
      <c r="AK271" s="197">
        <v>0</v>
      </c>
      <c r="AL271" s="197">
        <v>0</v>
      </c>
      <c r="AM271" s="12"/>
      <c r="AN271" s="12"/>
      <c r="AO271" s="204">
        <v>1917</v>
      </c>
      <c r="AP271" s="205">
        <v>871.37</v>
      </c>
      <c r="AQ271" t="str">
        <f>_xlfn.IFNA(VLOOKUP(E271,'Order Lookup'!A:C,3,FALSE),"Other")</f>
        <v>ENPARTS</v>
      </c>
    </row>
    <row r="272" spans="1:43" ht="52.5" x14ac:dyDescent="0.35">
      <c r="A272" s="202" t="s">
        <v>640</v>
      </c>
      <c r="B272" s="202" t="s">
        <v>2743</v>
      </c>
      <c r="C272" s="202" t="s">
        <v>642</v>
      </c>
      <c r="D272" s="202" t="s">
        <v>648</v>
      </c>
      <c r="E272" s="202" t="s">
        <v>520</v>
      </c>
      <c r="F272" s="202" t="s">
        <v>70</v>
      </c>
      <c r="G272" s="202" t="s">
        <v>643</v>
      </c>
      <c r="H272" s="202" t="s">
        <v>482</v>
      </c>
      <c r="I272" s="203" t="s">
        <v>202</v>
      </c>
      <c r="J272" s="203" t="s">
        <v>649</v>
      </c>
      <c r="K272" s="203" t="s">
        <v>650</v>
      </c>
      <c r="L272" s="8"/>
      <c r="M272" s="8"/>
      <c r="N272" s="202" t="s">
        <v>483</v>
      </c>
      <c r="O272" s="8"/>
      <c r="P272" s="8"/>
      <c r="Q272" s="8"/>
      <c r="R272" s="202" t="s">
        <v>483</v>
      </c>
      <c r="S272" s="203" t="s">
        <v>660</v>
      </c>
      <c r="T272" s="203" t="s">
        <v>660</v>
      </c>
      <c r="U272" s="202" t="s">
        <v>2327</v>
      </c>
      <c r="V272" s="202" t="s">
        <v>2327</v>
      </c>
      <c r="W272" s="206" t="s">
        <v>489</v>
      </c>
      <c r="X272" s="8"/>
      <c r="Y272" s="8"/>
      <c r="Z272" s="8"/>
      <c r="AA272" s="202" t="s">
        <v>483</v>
      </c>
      <c r="AB272" s="203" t="s">
        <v>490</v>
      </c>
      <c r="AC272" s="202" t="s">
        <v>2323</v>
      </c>
      <c r="AD272" s="202" t="s">
        <v>2743</v>
      </c>
      <c r="AE272" s="202" t="s">
        <v>484</v>
      </c>
      <c r="AF272" s="204">
        <v>0</v>
      </c>
      <c r="AG272" s="197">
        <v>0</v>
      </c>
      <c r="AH272" s="197">
        <v>1.0890143400000001</v>
      </c>
      <c r="AI272" s="12"/>
      <c r="AJ272" s="197">
        <v>1.08901472</v>
      </c>
      <c r="AK272" s="197">
        <v>0</v>
      </c>
      <c r="AL272" s="197">
        <v>0</v>
      </c>
      <c r="AM272" s="12"/>
      <c r="AN272" s="12"/>
      <c r="AO272" s="204">
        <v>0</v>
      </c>
      <c r="AP272" s="205">
        <v>-2644.43</v>
      </c>
      <c r="AQ272" t="str">
        <f>_xlfn.IFNA(VLOOKUP(E272,'Order Lookup'!A:C,3,FALSE),"Other")</f>
        <v>Other</v>
      </c>
    </row>
    <row r="273" spans="1:43" ht="52.5" x14ac:dyDescent="0.35">
      <c r="A273" s="202" t="s">
        <v>640</v>
      </c>
      <c r="B273" s="202" t="s">
        <v>2744</v>
      </c>
      <c r="C273" s="202" t="s">
        <v>642</v>
      </c>
      <c r="D273" s="202" t="s">
        <v>648</v>
      </c>
      <c r="E273" s="202" t="s">
        <v>486</v>
      </c>
      <c r="F273" s="202" t="s">
        <v>70</v>
      </c>
      <c r="G273" s="8"/>
      <c r="H273" s="202" t="s">
        <v>482</v>
      </c>
      <c r="I273" s="203" t="s">
        <v>194</v>
      </c>
      <c r="J273" s="8"/>
      <c r="K273" s="8"/>
      <c r="L273" s="8"/>
      <c r="M273" s="8"/>
      <c r="N273" s="202" t="s">
        <v>483</v>
      </c>
      <c r="O273" s="8"/>
      <c r="P273" s="8"/>
      <c r="Q273" s="8"/>
      <c r="R273" s="202" t="s">
        <v>483</v>
      </c>
      <c r="S273" s="8"/>
      <c r="T273" s="8"/>
      <c r="U273" s="8"/>
      <c r="V273" s="8"/>
      <c r="W273" s="202" t="s">
        <v>483</v>
      </c>
      <c r="X273" s="8"/>
      <c r="Y273" s="8"/>
      <c r="Z273" s="8"/>
      <c r="AA273" s="202" t="s">
        <v>483</v>
      </c>
      <c r="AB273" s="8"/>
      <c r="AC273" s="202" t="s">
        <v>2332</v>
      </c>
      <c r="AD273" s="202" t="s">
        <v>2744</v>
      </c>
      <c r="AE273" s="202" t="s">
        <v>484</v>
      </c>
      <c r="AF273" s="12"/>
      <c r="AG273" s="197">
        <v>0</v>
      </c>
      <c r="AH273" s="12"/>
      <c r="AI273" s="12"/>
      <c r="AJ273" s="12"/>
      <c r="AK273" s="12"/>
      <c r="AL273" s="12"/>
      <c r="AM273" s="12"/>
      <c r="AN273" s="12"/>
      <c r="AO273" s="12"/>
      <c r="AP273" s="15"/>
      <c r="AQ273" t="str">
        <f>_xlfn.IFNA(VLOOKUP(E273,'Order Lookup'!A:C,3,FALSE),"Other")</f>
        <v>Other</v>
      </c>
    </row>
    <row r="274" spans="1:43" ht="52.5" x14ac:dyDescent="0.35">
      <c r="A274" s="202" t="s">
        <v>640</v>
      </c>
      <c r="B274" s="202" t="s">
        <v>2745</v>
      </c>
      <c r="C274" s="202" t="s">
        <v>642</v>
      </c>
      <c r="D274" s="202" t="s">
        <v>648</v>
      </c>
      <c r="E274" s="202" t="s">
        <v>486</v>
      </c>
      <c r="F274" s="202" t="s">
        <v>70</v>
      </c>
      <c r="G274" s="8"/>
      <c r="H274" s="202" t="s">
        <v>488</v>
      </c>
      <c r="I274" s="203" t="s">
        <v>202</v>
      </c>
      <c r="J274" s="8"/>
      <c r="K274" s="8"/>
      <c r="L274" s="8"/>
      <c r="M274" s="8"/>
      <c r="N274" s="202" t="s">
        <v>483</v>
      </c>
      <c r="O274" s="8"/>
      <c r="P274" s="8"/>
      <c r="Q274" s="8"/>
      <c r="R274" s="202" t="s">
        <v>483</v>
      </c>
      <c r="S274" s="8"/>
      <c r="T274" s="8"/>
      <c r="U274" s="8"/>
      <c r="V274" s="8"/>
      <c r="W274" s="202" t="s">
        <v>483</v>
      </c>
      <c r="X274" s="8"/>
      <c r="Y274" s="8"/>
      <c r="Z274" s="8"/>
      <c r="AA274" s="202" t="s">
        <v>483</v>
      </c>
      <c r="AB274" s="8"/>
      <c r="AC274" s="202" t="s">
        <v>2321</v>
      </c>
      <c r="AD274" s="202" t="s">
        <v>2745</v>
      </c>
      <c r="AE274" s="202" t="s">
        <v>484</v>
      </c>
      <c r="AF274" s="204">
        <v>380</v>
      </c>
      <c r="AG274" s="197">
        <v>0</v>
      </c>
      <c r="AH274" s="197">
        <v>0.14699999999999999</v>
      </c>
      <c r="AI274" s="12"/>
      <c r="AJ274" s="197">
        <v>0.14699999999999999</v>
      </c>
      <c r="AK274" s="197">
        <v>0</v>
      </c>
      <c r="AL274" s="197">
        <v>0</v>
      </c>
      <c r="AM274" s="12"/>
      <c r="AN274" s="12"/>
      <c r="AO274" s="204">
        <v>210.75</v>
      </c>
      <c r="AP274" s="205">
        <v>-174.47</v>
      </c>
      <c r="AQ274" t="str">
        <f>_xlfn.IFNA(VLOOKUP(E274,'Order Lookup'!A:C,3,FALSE),"Other")</f>
        <v>Other</v>
      </c>
    </row>
    <row r="275" spans="1:43" ht="52.5" x14ac:dyDescent="0.35">
      <c r="A275" s="202" t="s">
        <v>640</v>
      </c>
      <c r="B275" s="202" t="s">
        <v>2746</v>
      </c>
      <c r="C275" s="202" t="s">
        <v>642</v>
      </c>
      <c r="D275" s="202" t="s">
        <v>2747</v>
      </c>
      <c r="E275" s="202" t="s">
        <v>580</v>
      </c>
      <c r="F275" s="202" t="s">
        <v>139</v>
      </c>
      <c r="G275" s="202" t="s">
        <v>643</v>
      </c>
      <c r="H275" s="202" t="s">
        <v>482</v>
      </c>
      <c r="I275" s="203" t="s">
        <v>197</v>
      </c>
      <c r="J275" s="8"/>
      <c r="K275" s="203" t="s">
        <v>1696</v>
      </c>
      <c r="L275" s="202" t="s">
        <v>1289</v>
      </c>
      <c r="M275" s="202" t="s">
        <v>1289</v>
      </c>
      <c r="N275" s="206" t="s">
        <v>489</v>
      </c>
      <c r="O275" s="8"/>
      <c r="P275" s="8"/>
      <c r="Q275" s="8"/>
      <c r="R275" s="202" t="s">
        <v>483</v>
      </c>
      <c r="S275" s="203" t="s">
        <v>2748</v>
      </c>
      <c r="T275" s="203" t="s">
        <v>2748</v>
      </c>
      <c r="U275" s="202" t="s">
        <v>2327</v>
      </c>
      <c r="V275" s="202" t="s">
        <v>2329</v>
      </c>
      <c r="W275" s="206" t="s">
        <v>489</v>
      </c>
      <c r="X275" s="203" t="s">
        <v>2748</v>
      </c>
      <c r="Y275" s="202" t="s">
        <v>1640</v>
      </c>
      <c r="Z275" s="202" t="s">
        <v>1640</v>
      </c>
      <c r="AA275" s="206" t="s">
        <v>489</v>
      </c>
      <c r="AB275" s="203" t="s">
        <v>490</v>
      </c>
      <c r="AC275" s="202" t="s">
        <v>1996</v>
      </c>
      <c r="AD275" s="202" t="s">
        <v>2746</v>
      </c>
      <c r="AE275" s="202" t="s">
        <v>484</v>
      </c>
      <c r="AF275" s="12"/>
      <c r="AG275" s="197">
        <v>0</v>
      </c>
      <c r="AH275" s="12"/>
      <c r="AI275" s="12"/>
      <c r="AJ275" s="12"/>
      <c r="AK275" s="12"/>
      <c r="AL275" s="12"/>
      <c r="AM275" s="12"/>
      <c r="AN275" s="12"/>
      <c r="AO275" s="12"/>
      <c r="AP275" s="15"/>
      <c r="AQ275" t="str">
        <f>_xlfn.IFNA(VLOOKUP(E275,'Order Lookup'!A:C,3,FALSE),"Other")</f>
        <v>ORDER</v>
      </c>
    </row>
    <row r="276" spans="1:43" ht="52.5" x14ac:dyDescent="0.35">
      <c r="A276" s="202" t="s">
        <v>640</v>
      </c>
      <c r="B276" s="202" t="s">
        <v>2749</v>
      </c>
      <c r="C276" s="202" t="s">
        <v>642</v>
      </c>
      <c r="D276" s="202" t="s">
        <v>2747</v>
      </c>
      <c r="E276" s="202" t="s">
        <v>580</v>
      </c>
      <c r="F276" s="202" t="s">
        <v>139</v>
      </c>
      <c r="G276" s="202" t="s">
        <v>643</v>
      </c>
      <c r="H276" s="202" t="s">
        <v>482</v>
      </c>
      <c r="I276" s="203" t="s">
        <v>197</v>
      </c>
      <c r="J276" s="8"/>
      <c r="K276" s="203" t="s">
        <v>1696</v>
      </c>
      <c r="L276" s="202" t="s">
        <v>1289</v>
      </c>
      <c r="M276" s="202" t="s">
        <v>1289</v>
      </c>
      <c r="N276" s="206" t="s">
        <v>489</v>
      </c>
      <c r="O276" s="8"/>
      <c r="P276" s="8"/>
      <c r="Q276" s="8"/>
      <c r="R276" s="202" t="s">
        <v>483</v>
      </c>
      <c r="S276" s="203" t="s">
        <v>2748</v>
      </c>
      <c r="T276" s="203" t="s">
        <v>2750</v>
      </c>
      <c r="U276" s="202" t="s">
        <v>2327</v>
      </c>
      <c r="V276" s="202" t="s">
        <v>1725</v>
      </c>
      <c r="W276" s="206" t="s">
        <v>489</v>
      </c>
      <c r="X276" s="203" t="s">
        <v>2748</v>
      </c>
      <c r="Y276" s="202" t="s">
        <v>1640</v>
      </c>
      <c r="Z276" s="202" t="s">
        <v>1640</v>
      </c>
      <c r="AA276" s="206" t="s">
        <v>489</v>
      </c>
      <c r="AB276" s="203" t="s">
        <v>490</v>
      </c>
      <c r="AC276" s="202" t="s">
        <v>2343</v>
      </c>
      <c r="AD276" s="202" t="s">
        <v>2749</v>
      </c>
      <c r="AE276" s="202" t="s">
        <v>484</v>
      </c>
      <c r="AF276" s="12"/>
      <c r="AG276" s="197">
        <v>0</v>
      </c>
      <c r="AH276" s="12"/>
      <c r="AI276" s="12"/>
      <c r="AJ276" s="12"/>
      <c r="AK276" s="12"/>
      <c r="AL276" s="12"/>
      <c r="AM276" s="12"/>
      <c r="AN276" s="12"/>
      <c r="AO276" s="12"/>
      <c r="AP276" s="15"/>
      <c r="AQ276" t="str">
        <f>_xlfn.IFNA(VLOOKUP(E276,'Order Lookup'!A:C,3,FALSE),"Other")</f>
        <v>ORDER</v>
      </c>
    </row>
    <row r="277" spans="1:43" ht="52.5" x14ac:dyDescent="0.35">
      <c r="A277" s="202" t="s">
        <v>640</v>
      </c>
      <c r="B277" s="202" t="s">
        <v>2751</v>
      </c>
      <c r="C277" s="202" t="s">
        <v>642</v>
      </c>
      <c r="D277" s="202" t="s">
        <v>2747</v>
      </c>
      <c r="E277" s="202" t="s">
        <v>580</v>
      </c>
      <c r="F277" s="202" t="s">
        <v>139</v>
      </c>
      <c r="G277" s="202" t="s">
        <v>643</v>
      </c>
      <c r="H277" s="202" t="s">
        <v>482</v>
      </c>
      <c r="I277" s="203" t="s">
        <v>197</v>
      </c>
      <c r="J277" s="8"/>
      <c r="K277" s="203" t="s">
        <v>1696</v>
      </c>
      <c r="L277" s="202" t="s">
        <v>1289</v>
      </c>
      <c r="M277" s="202" t="s">
        <v>1289</v>
      </c>
      <c r="N277" s="206" t="s">
        <v>489</v>
      </c>
      <c r="O277" s="8"/>
      <c r="P277" s="8"/>
      <c r="Q277" s="8"/>
      <c r="R277" s="202" t="s">
        <v>483</v>
      </c>
      <c r="S277" s="203" t="s">
        <v>2748</v>
      </c>
      <c r="T277" s="203" t="s">
        <v>2748</v>
      </c>
      <c r="U277" s="202" t="s">
        <v>2327</v>
      </c>
      <c r="V277" s="202" t="s">
        <v>1698</v>
      </c>
      <c r="W277" s="206" t="s">
        <v>489</v>
      </c>
      <c r="X277" s="203" t="s">
        <v>2748</v>
      </c>
      <c r="Y277" s="202" t="s">
        <v>1640</v>
      </c>
      <c r="Z277" s="202" t="s">
        <v>1640</v>
      </c>
      <c r="AA277" s="206" t="s">
        <v>489</v>
      </c>
      <c r="AB277" s="203" t="s">
        <v>490</v>
      </c>
      <c r="AC277" s="202" t="s">
        <v>2329</v>
      </c>
      <c r="AD277" s="202" t="s">
        <v>2751</v>
      </c>
      <c r="AE277" s="202" t="s">
        <v>484</v>
      </c>
      <c r="AF277" s="204">
        <v>105188</v>
      </c>
      <c r="AG277" s="197">
        <v>55.4375</v>
      </c>
      <c r="AH277" s="197">
        <v>69.768147815000006</v>
      </c>
      <c r="AI277" s="207">
        <v>1.2585009752423899</v>
      </c>
      <c r="AJ277" s="197">
        <v>69.768154115000002</v>
      </c>
      <c r="AK277" s="197">
        <v>0</v>
      </c>
      <c r="AL277" s="197">
        <v>0</v>
      </c>
      <c r="AM277" s="12"/>
      <c r="AN277" s="12"/>
      <c r="AO277" s="204">
        <v>84264</v>
      </c>
      <c r="AP277" s="205">
        <v>-16773.28</v>
      </c>
      <c r="AQ277" t="str">
        <f>_xlfn.IFNA(VLOOKUP(E277,'Order Lookup'!A:C,3,FALSE),"Other")</f>
        <v>ORDER</v>
      </c>
    </row>
    <row r="278" spans="1:43" ht="52.5" x14ac:dyDescent="0.35">
      <c r="A278" s="202" t="s">
        <v>640</v>
      </c>
      <c r="B278" s="202" t="s">
        <v>2752</v>
      </c>
      <c r="C278" s="202" t="s">
        <v>642</v>
      </c>
      <c r="D278" s="202" t="s">
        <v>2747</v>
      </c>
      <c r="E278" s="202" t="s">
        <v>580</v>
      </c>
      <c r="F278" s="202" t="s">
        <v>139</v>
      </c>
      <c r="G278" s="202" t="s">
        <v>643</v>
      </c>
      <c r="H278" s="202" t="s">
        <v>482</v>
      </c>
      <c r="I278" s="203" t="s">
        <v>197</v>
      </c>
      <c r="J278" s="8"/>
      <c r="K278" s="203" t="s">
        <v>1696</v>
      </c>
      <c r="L278" s="202" t="s">
        <v>1288</v>
      </c>
      <c r="M278" s="202" t="s">
        <v>1288</v>
      </c>
      <c r="N278" s="206" t="s">
        <v>489</v>
      </c>
      <c r="O278" s="8"/>
      <c r="P278" s="8"/>
      <c r="Q278" s="8"/>
      <c r="R278" s="202" t="s">
        <v>483</v>
      </c>
      <c r="S278" s="203" t="s">
        <v>1855</v>
      </c>
      <c r="T278" s="203" t="s">
        <v>1855</v>
      </c>
      <c r="U278" s="202" t="s">
        <v>2323</v>
      </c>
      <c r="V278" s="202" t="s">
        <v>1698</v>
      </c>
      <c r="W278" s="206" t="s">
        <v>489</v>
      </c>
      <c r="X278" s="8"/>
      <c r="Y278" s="8"/>
      <c r="Z278" s="8"/>
      <c r="AA278" s="202" t="s">
        <v>483</v>
      </c>
      <c r="AB278" s="203" t="s">
        <v>490</v>
      </c>
      <c r="AC278" s="202" t="s">
        <v>1996</v>
      </c>
      <c r="AD278" s="202" t="s">
        <v>2752</v>
      </c>
      <c r="AE278" s="202" t="s">
        <v>484</v>
      </c>
      <c r="AF278" s="204">
        <v>55128</v>
      </c>
      <c r="AG278" s="197">
        <v>19.331499999999998</v>
      </c>
      <c r="AH278" s="197">
        <v>33.068759659999998</v>
      </c>
      <c r="AI278" s="207">
        <v>1.71061529938184</v>
      </c>
      <c r="AJ278" s="197">
        <v>33.068747504999997</v>
      </c>
      <c r="AK278" s="197">
        <v>0</v>
      </c>
      <c r="AL278" s="197">
        <v>0</v>
      </c>
      <c r="AM278" s="12"/>
      <c r="AN278" s="12"/>
      <c r="AO278" s="204">
        <v>43194</v>
      </c>
      <c r="AP278" s="205">
        <v>-36308.9</v>
      </c>
      <c r="AQ278" t="str">
        <f>_xlfn.IFNA(VLOOKUP(E278,'Order Lookup'!A:C,3,FALSE),"Other")</f>
        <v>ORDER</v>
      </c>
    </row>
    <row r="279" spans="1:43" ht="52.5" x14ac:dyDescent="0.35">
      <c r="A279" s="202" t="s">
        <v>640</v>
      </c>
      <c r="B279" s="202" t="s">
        <v>2753</v>
      </c>
      <c r="C279" s="202" t="s">
        <v>642</v>
      </c>
      <c r="D279" s="202" t="s">
        <v>2747</v>
      </c>
      <c r="E279" s="202" t="s">
        <v>580</v>
      </c>
      <c r="F279" s="202" t="s">
        <v>139</v>
      </c>
      <c r="G279" s="202" t="s">
        <v>643</v>
      </c>
      <c r="H279" s="202" t="s">
        <v>482</v>
      </c>
      <c r="I279" s="203" t="s">
        <v>197</v>
      </c>
      <c r="J279" s="8"/>
      <c r="K279" s="203" t="s">
        <v>646</v>
      </c>
      <c r="L279" s="202" t="s">
        <v>1289</v>
      </c>
      <c r="M279" s="202" t="s">
        <v>1289</v>
      </c>
      <c r="N279" s="206" t="s">
        <v>489</v>
      </c>
      <c r="O279" s="8"/>
      <c r="P279" s="8"/>
      <c r="Q279" s="8"/>
      <c r="R279" s="202" t="s">
        <v>483</v>
      </c>
      <c r="S279" s="203" t="s">
        <v>2754</v>
      </c>
      <c r="T279" s="203" t="s">
        <v>2754</v>
      </c>
      <c r="U279" s="202" t="s">
        <v>2343</v>
      </c>
      <c r="V279" s="202" t="s">
        <v>1698</v>
      </c>
      <c r="W279" s="206" t="s">
        <v>489</v>
      </c>
      <c r="X279" s="8"/>
      <c r="Y279" s="8"/>
      <c r="Z279" s="8"/>
      <c r="AA279" s="202" t="s">
        <v>483</v>
      </c>
      <c r="AB279" s="203" t="s">
        <v>490</v>
      </c>
      <c r="AC279" s="202" t="s">
        <v>1728</v>
      </c>
      <c r="AD279" s="202" t="s">
        <v>2753</v>
      </c>
      <c r="AE279" s="202" t="s">
        <v>484</v>
      </c>
      <c r="AF279" s="204">
        <v>46796</v>
      </c>
      <c r="AG279" s="197">
        <v>23.429500000000001</v>
      </c>
      <c r="AH279" s="197">
        <v>27.257557899999998</v>
      </c>
      <c r="AI279" s="207">
        <v>1.1633862395697701</v>
      </c>
      <c r="AJ279" s="197">
        <v>27.2575675</v>
      </c>
      <c r="AK279" s="197">
        <v>0</v>
      </c>
      <c r="AL279" s="197">
        <v>0</v>
      </c>
      <c r="AM279" s="12"/>
      <c r="AN279" s="12"/>
      <c r="AO279" s="204">
        <v>37488</v>
      </c>
      <c r="AP279" s="205">
        <v>1366.08</v>
      </c>
      <c r="AQ279" t="str">
        <f>_xlfn.IFNA(VLOOKUP(E279,'Order Lookup'!A:C,3,FALSE),"Other")</f>
        <v>ORDER</v>
      </c>
    </row>
    <row r="280" spans="1:43" ht="52.5" x14ac:dyDescent="0.35">
      <c r="A280" s="202" t="s">
        <v>640</v>
      </c>
      <c r="B280" s="202" t="s">
        <v>2755</v>
      </c>
      <c r="C280" s="202" t="s">
        <v>642</v>
      </c>
      <c r="D280" s="202" t="s">
        <v>2747</v>
      </c>
      <c r="E280" s="202" t="s">
        <v>580</v>
      </c>
      <c r="F280" s="202" t="s">
        <v>139</v>
      </c>
      <c r="G280" s="202" t="s">
        <v>643</v>
      </c>
      <c r="H280" s="202" t="s">
        <v>482</v>
      </c>
      <c r="I280" s="203" t="s">
        <v>197</v>
      </c>
      <c r="J280" s="8"/>
      <c r="K280" s="203" t="s">
        <v>646</v>
      </c>
      <c r="L280" s="202" t="s">
        <v>1289</v>
      </c>
      <c r="M280" s="202" t="s">
        <v>1289</v>
      </c>
      <c r="N280" s="206" t="s">
        <v>489</v>
      </c>
      <c r="O280" s="8"/>
      <c r="P280" s="8"/>
      <c r="Q280" s="8"/>
      <c r="R280" s="202" t="s">
        <v>483</v>
      </c>
      <c r="S280" s="203" t="s">
        <v>2754</v>
      </c>
      <c r="T280" s="203" t="s">
        <v>2754</v>
      </c>
      <c r="U280" s="202" t="s">
        <v>2343</v>
      </c>
      <c r="V280" s="202" t="s">
        <v>1698</v>
      </c>
      <c r="W280" s="206" t="s">
        <v>489</v>
      </c>
      <c r="X280" s="8"/>
      <c r="Y280" s="8"/>
      <c r="Z280" s="8"/>
      <c r="AA280" s="202" t="s">
        <v>483</v>
      </c>
      <c r="AB280" s="203" t="s">
        <v>490</v>
      </c>
      <c r="AC280" s="202" t="s">
        <v>1728</v>
      </c>
      <c r="AD280" s="202" t="s">
        <v>2755</v>
      </c>
      <c r="AE280" s="202" t="s">
        <v>484</v>
      </c>
      <c r="AF280" s="204">
        <v>46797</v>
      </c>
      <c r="AG280" s="197">
        <v>23.43</v>
      </c>
      <c r="AH280" s="197">
        <v>24.564174014999999</v>
      </c>
      <c r="AI280" s="197">
        <v>1.0484069148527499</v>
      </c>
      <c r="AJ280" s="197">
        <v>24.5642055</v>
      </c>
      <c r="AK280" s="197">
        <v>0</v>
      </c>
      <c r="AL280" s="197">
        <v>0</v>
      </c>
      <c r="AM280" s="12"/>
      <c r="AN280" s="12"/>
      <c r="AO280" s="204">
        <v>37488</v>
      </c>
      <c r="AP280" s="205">
        <v>4641.17</v>
      </c>
      <c r="AQ280" t="str">
        <f>_xlfn.IFNA(VLOOKUP(E280,'Order Lookup'!A:C,3,FALSE),"Other")</f>
        <v>ORDER</v>
      </c>
    </row>
    <row r="281" spans="1:43" ht="52.5" x14ac:dyDescent="0.35">
      <c r="A281" s="202" t="s">
        <v>640</v>
      </c>
      <c r="B281" s="202" t="s">
        <v>2756</v>
      </c>
      <c r="C281" s="202" t="s">
        <v>642</v>
      </c>
      <c r="D281" s="202" t="s">
        <v>2747</v>
      </c>
      <c r="E281" s="202" t="s">
        <v>580</v>
      </c>
      <c r="F281" s="202" t="s">
        <v>139</v>
      </c>
      <c r="G281" s="202" t="s">
        <v>643</v>
      </c>
      <c r="H281" s="202" t="s">
        <v>482</v>
      </c>
      <c r="I281" s="203" t="s">
        <v>197</v>
      </c>
      <c r="J281" s="8"/>
      <c r="K281" s="203" t="s">
        <v>646</v>
      </c>
      <c r="L281" s="202" t="s">
        <v>1289</v>
      </c>
      <c r="M281" s="202" t="s">
        <v>1289</v>
      </c>
      <c r="N281" s="206" t="s">
        <v>489</v>
      </c>
      <c r="O281" s="8"/>
      <c r="P281" s="8"/>
      <c r="Q281" s="8"/>
      <c r="R281" s="202" t="s">
        <v>483</v>
      </c>
      <c r="S281" s="203" t="s">
        <v>2754</v>
      </c>
      <c r="T281" s="203" t="s">
        <v>2754</v>
      </c>
      <c r="U281" s="202" t="s">
        <v>2343</v>
      </c>
      <c r="V281" s="202" t="s">
        <v>1698</v>
      </c>
      <c r="W281" s="206" t="s">
        <v>489</v>
      </c>
      <c r="X281" s="8"/>
      <c r="Y281" s="8"/>
      <c r="Z281" s="8"/>
      <c r="AA281" s="202" t="s">
        <v>483</v>
      </c>
      <c r="AB281" s="203" t="s">
        <v>490</v>
      </c>
      <c r="AC281" s="202" t="s">
        <v>1728</v>
      </c>
      <c r="AD281" s="202" t="s">
        <v>2756</v>
      </c>
      <c r="AE281" s="202" t="s">
        <v>484</v>
      </c>
      <c r="AF281" s="204">
        <v>46797</v>
      </c>
      <c r="AG281" s="197">
        <v>23.43</v>
      </c>
      <c r="AH281" s="197">
        <v>31.659063549999999</v>
      </c>
      <c r="AI281" s="207">
        <v>1.3512191015791699</v>
      </c>
      <c r="AJ281" s="197">
        <v>31.659072985000002</v>
      </c>
      <c r="AK281" s="197">
        <v>0</v>
      </c>
      <c r="AL281" s="197">
        <v>0</v>
      </c>
      <c r="AM281" s="12"/>
      <c r="AN281" s="12"/>
      <c r="AO281" s="204">
        <v>37488</v>
      </c>
      <c r="AP281" s="205">
        <v>-5933.36</v>
      </c>
      <c r="AQ281" t="str">
        <f>_xlfn.IFNA(VLOOKUP(E281,'Order Lookup'!A:C,3,FALSE),"Other")</f>
        <v>ORDER</v>
      </c>
    </row>
    <row r="282" spans="1:43" ht="52.5" x14ac:dyDescent="0.35">
      <c r="A282" s="202" t="s">
        <v>640</v>
      </c>
      <c r="B282" s="202" t="s">
        <v>2757</v>
      </c>
      <c r="C282" s="202" t="s">
        <v>642</v>
      </c>
      <c r="D282" s="202" t="s">
        <v>2747</v>
      </c>
      <c r="E282" s="202" t="s">
        <v>580</v>
      </c>
      <c r="F282" s="202" t="s">
        <v>139</v>
      </c>
      <c r="G282" s="202" t="s">
        <v>643</v>
      </c>
      <c r="H282" s="202" t="s">
        <v>482</v>
      </c>
      <c r="I282" s="203" t="s">
        <v>197</v>
      </c>
      <c r="J282" s="8"/>
      <c r="K282" s="203" t="s">
        <v>646</v>
      </c>
      <c r="L282" s="202" t="s">
        <v>1289</v>
      </c>
      <c r="M282" s="202" t="s">
        <v>1289</v>
      </c>
      <c r="N282" s="206" t="s">
        <v>489</v>
      </c>
      <c r="O282" s="8"/>
      <c r="P282" s="8"/>
      <c r="Q282" s="8"/>
      <c r="R282" s="202" t="s">
        <v>483</v>
      </c>
      <c r="S282" s="203" t="s">
        <v>2754</v>
      </c>
      <c r="T282" s="203" t="s">
        <v>2754</v>
      </c>
      <c r="U282" s="202" t="s">
        <v>2343</v>
      </c>
      <c r="V282" s="202" t="s">
        <v>1698</v>
      </c>
      <c r="W282" s="206" t="s">
        <v>489</v>
      </c>
      <c r="X282" s="8"/>
      <c r="Y282" s="8"/>
      <c r="Z282" s="8"/>
      <c r="AA282" s="202" t="s">
        <v>483</v>
      </c>
      <c r="AB282" s="203" t="s">
        <v>490</v>
      </c>
      <c r="AC282" s="202" t="s">
        <v>1698</v>
      </c>
      <c r="AD282" s="202" t="s">
        <v>2757</v>
      </c>
      <c r="AE282" s="202" t="s">
        <v>484</v>
      </c>
      <c r="AF282" s="204">
        <v>46797</v>
      </c>
      <c r="AG282" s="197">
        <v>23.43</v>
      </c>
      <c r="AH282" s="197">
        <v>25.005412015000001</v>
      </c>
      <c r="AI282" s="207">
        <v>1.0672390958173299</v>
      </c>
      <c r="AJ282" s="197">
        <v>25.005418039999999</v>
      </c>
      <c r="AK282" s="197">
        <v>0</v>
      </c>
      <c r="AL282" s="197">
        <v>0</v>
      </c>
      <c r="AM282" s="12"/>
      <c r="AN282" s="12"/>
      <c r="AO282" s="204">
        <v>37488</v>
      </c>
      <c r="AP282" s="205">
        <v>3574.09</v>
      </c>
      <c r="AQ282" t="str">
        <f>_xlfn.IFNA(VLOOKUP(E282,'Order Lookup'!A:C,3,FALSE),"Other")</f>
        <v>ORDER</v>
      </c>
    </row>
    <row r="283" spans="1:43" ht="52.5" x14ac:dyDescent="0.35">
      <c r="A283" s="202" t="s">
        <v>640</v>
      </c>
      <c r="B283" s="202" t="s">
        <v>2758</v>
      </c>
      <c r="C283" s="202" t="s">
        <v>642</v>
      </c>
      <c r="D283" s="202" t="s">
        <v>2747</v>
      </c>
      <c r="E283" s="202" t="s">
        <v>580</v>
      </c>
      <c r="F283" s="202" t="s">
        <v>139</v>
      </c>
      <c r="G283" s="202" t="s">
        <v>643</v>
      </c>
      <c r="H283" s="202" t="s">
        <v>482</v>
      </c>
      <c r="I283" s="203" t="s">
        <v>197</v>
      </c>
      <c r="J283" s="8"/>
      <c r="K283" s="203" t="s">
        <v>646</v>
      </c>
      <c r="L283" s="202" t="s">
        <v>1289</v>
      </c>
      <c r="M283" s="202" t="s">
        <v>1289</v>
      </c>
      <c r="N283" s="206" t="s">
        <v>489</v>
      </c>
      <c r="O283" s="8"/>
      <c r="P283" s="8"/>
      <c r="Q283" s="8"/>
      <c r="R283" s="202" t="s">
        <v>483</v>
      </c>
      <c r="S283" s="203" t="s">
        <v>2754</v>
      </c>
      <c r="T283" s="203" t="s">
        <v>2754</v>
      </c>
      <c r="U283" s="202" t="s">
        <v>2323</v>
      </c>
      <c r="V283" s="202" t="s">
        <v>2329</v>
      </c>
      <c r="W283" s="206" t="s">
        <v>489</v>
      </c>
      <c r="X283" s="8"/>
      <c r="Y283" s="8"/>
      <c r="Z283" s="8"/>
      <c r="AA283" s="202" t="s">
        <v>483</v>
      </c>
      <c r="AB283" s="203" t="s">
        <v>490</v>
      </c>
      <c r="AC283" s="202" t="s">
        <v>1996</v>
      </c>
      <c r="AD283" s="202" t="s">
        <v>2758</v>
      </c>
      <c r="AE283" s="202" t="s">
        <v>484</v>
      </c>
      <c r="AF283" s="204">
        <v>30000</v>
      </c>
      <c r="AG283" s="197">
        <v>10</v>
      </c>
      <c r="AH283" s="197">
        <v>14.32230216</v>
      </c>
      <c r="AI283" s="207">
        <v>1.432230216</v>
      </c>
      <c r="AJ283" s="197">
        <v>14.32230167</v>
      </c>
      <c r="AK283" s="197">
        <v>0</v>
      </c>
      <c r="AL283" s="197">
        <v>0</v>
      </c>
      <c r="AM283" s="12"/>
      <c r="AN283" s="12"/>
      <c r="AO283" s="204">
        <v>25000</v>
      </c>
      <c r="AP283" s="205">
        <v>4010.4</v>
      </c>
      <c r="AQ283" t="str">
        <f>_xlfn.IFNA(VLOOKUP(E283,'Order Lookup'!A:C,3,FALSE),"Other")</f>
        <v>ORDER</v>
      </c>
    </row>
    <row r="284" spans="1:43" ht="52.5" x14ac:dyDescent="0.35">
      <c r="A284" s="202" t="s">
        <v>640</v>
      </c>
      <c r="B284" s="202" t="s">
        <v>2759</v>
      </c>
      <c r="C284" s="202" t="s">
        <v>642</v>
      </c>
      <c r="D284" s="202" t="s">
        <v>2747</v>
      </c>
      <c r="E284" s="202" t="s">
        <v>580</v>
      </c>
      <c r="F284" s="202" t="s">
        <v>139</v>
      </c>
      <c r="G284" s="202" t="s">
        <v>643</v>
      </c>
      <c r="H284" s="202" t="s">
        <v>482</v>
      </c>
      <c r="I284" s="203" t="s">
        <v>197</v>
      </c>
      <c r="J284" s="8"/>
      <c r="K284" s="203" t="s">
        <v>1696</v>
      </c>
      <c r="L284" s="202" t="s">
        <v>1289</v>
      </c>
      <c r="M284" s="202" t="s">
        <v>1289</v>
      </c>
      <c r="N284" s="206" t="s">
        <v>489</v>
      </c>
      <c r="O284" s="8"/>
      <c r="P284" s="8"/>
      <c r="Q284" s="8"/>
      <c r="R284" s="202" t="s">
        <v>483</v>
      </c>
      <c r="S284" s="203" t="s">
        <v>2760</v>
      </c>
      <c r="T284" s="203" t="s">
        <v>2760</v>
      </c>
      <c r="U284" s="202" t="s">
        <v>2323</v>
      </c>
      <c r="V284" s="202" t="s">
        <v>1698</v>
      </c>
      <c r="W284" s="206" t="s">
        <v>489</v>
      </c>
      <c r="X284" s="203" t="s">
        <v>2760</v>
      </c>
      <c r="Y284" s="202" t="s">
        <v>1661</v>
      </c>
      <c r="Z284" s="202" t="s">
        <v>1661</v>
      </c>
      <c r="AA284" s="206" t="s">
        <v>489</v>
      </c>
      <c r="AB284" s="203" t="s">
        <v>490</v>
      </c>
      <c r="AC284" s="202" t="s">
        <v>1996</v>
      </c>
      <c r="AD284" s="202" t="s">
        <v>2759</v>
      </c>
      <c r="AE284" s="202" t="s">
        <v>484</v>
      </c>
      <c r="AF284" s="204">
        <v>99550</v>
      </c>
      <c r="AG284" s="197">
        <v>38.597999999999999</v>
      </c>
      <c r="AH284" s="197">
        <v>52.431538539999998</v>
      </c>
      <c r="AI284" s="207">
        <v>1.3584003974299199</v>
      </c>
      <c r="AJ284" s="197">
        <v>52.431541824999996</v>
      </c>
      <c r="AK284" s="197">
        <v>0</v>
      </c>
      <c r="AL284" s="197">
        <v>0</v>
      </c>
      <c r="AM284" s="12"/>
      <c r="AN284" s="12"/>
      <c r="AO284" s="204">
        <v>79747</v>
      </c>
      <c r="AP284" s="205">
        <v>5419.22</v>
      </c>
      <c r="AQ284" t="str">
        <f>_xlfn.IFNA(VLOOKUP(E284,'Order Lookup'!A:C,3,FALSE),"Other")</f>
        <v>ORDER</v>
      </c>
    </row>
    <row r="285" spans="1:43" ht="52.5" x14ac:dyDescent="0.35">
      <c r="A285" s="202" t="s">
        <v>640</v>
      </c>
      <c r="B285" s="202" t="s">
        <v>2761</v>
      </c>
      <c r="C285" s="202" t="s">
        <v>642</v>
      </c>
      <c r="D285" s="202" t="s">
        <v>2747</v>
      </c>
      <c r="E285" s="202" t="s">
        <v>580</v>
      </c>
      <c r="F285" s="202" t="s">
        <v>139</v>
      </c>
      <c r="G285" s="202" t="s">
        <v>643</v>
      </c>
      <c r="H285" s="202" t="s">
        <v>488</v>
      </c>
      <c r="I285" s="203" t="s">
        <v>197</v>
      </c>
      <c r="J285" s="8"/>
      <c r="K285" s="203" t="s">
        <v>1696</v>
      </c>
      <c r="L285" s="202" t="s">
        <v>1288</v>
      </c>
      <c r="M285" s="202" t="s">
        <v>1288</v>
      </c>
      <c r="N285" s="206" t="s">
        <v>489</v>
      </c>
      <c r="O285" s="8"/>
      <c r="P285" s="8"/>
      <c r="Q285" s="8"/>
      <c r="R285" s="202" t="s">
        <v>483</v>
      </c>
      <c r="S285" s="203" t="s">
        <v>1497</v>
      </c>
      <c r="T285" s="203" t="s">
        <v>1497</v>
      </c>
      <c r="U285" s="202" t="s">
        <v>2324</v>
      </c>
      <c r="V285" s="202" t="s">
        <v>1698</v>
      </c>
      <c r="W285" s="206" t="s">
        <v>489</v>
      </c>
      <c r="X285" s="8"/>
      <c r="Y285" s="8"/>
      <c r="Z285" s="8"/>
      <c r="AA285" s="202" t="s">
        <v>483</v>
      </c>
      <c r="AB285" s="203" t="s">
        <v>490</v>
      </c>
      <c r="AC285" s="202" t="s">
        <v>2343</v>
      </c>
      <c r="AD285" s="202" t="s">
        <v>2761</v>
      </c>
      <c r="AE285" s="202" t="s">
        <v>484</v>
      </c>
      <c r="AF285" s="204">
        <v>27052</v>
      </c>
      <c r="AG285" s="197">
        <v>12.343</v>
      </c>
      <c r="AH285" s="197">
        <v>5.0000895999999999</v>
      </c>
      <c r="AI285" s="208">
        <v>0.40509516325042499</v>
      </c>
      <c r="AJ285" s="197">
        <v>0</v>
      </c>
      <c r="AK285" s="197">
        <v>0</v>
      </c>
      <c r="AL285" s="197">
        <v>0</v>
      </c>
      <c r="AM285" s="12"/>
      <c r="AN285" s="12"/>
      <c r="AO285" s="204">
        <v>21671</v>
      </c>
      <c r="AP285" s="205">
        <v>0</v>
      </c>
      <c r="AQ285" t="str">
        <f>_xlfn.IFNA(VLOOKUP(E285,'Order Lookup'!A:C,3,FALSE),"Other")</f>
        <v>ORDER</v>
      </c>
    </row>
    <row r="286" spans="1:43" ht="52.5" x14ac:dyDescent="0.35">
      <c r="A286" s="202" t="s">
        <v>640</v>
      </c>
      <c r="B286" s="202" t="s">
        <v>2762</v>
      </c>
      <c r="C286" s="202" t="s">
        <v>642</v>
      </c>
      <c r="D286" s="202" t="s">
        <v>2747</v>
      </c>
      <c r="E286" s="202" t="s">
        <v>580</v>
      </c>
      <c r="F286" s="202" t="s">
        <v>139</v>
      </c>
      <c r="G286" s="202" t="s">
        <v>643</v>
      </c>
      <c r="H286" s="202" t="s">
        <v>488</v>
      </c>
      <c r="I286" s="203" t="s">
        <v>197</v>
      </c>
      <c r="J286" s="8"/>
      <c r="K286" s="203" t="s">
        <v>1696</v>
      </c>
      <c r="L286" s="202" t="s">
        <v>1292</v>
      </c>
      <c r="M286" s="202" t="s">
        <v>1285</v>
      </c>
      <c r="N286" s="210" t="s">
        <v>484</v>
      </c>
      <c r="O286" s="8"/>
      <c r="P286" s="8"/>
      <c r="Q286" s="8"/>
      <c r="R286" s="202" t="s">
        <v>483</v>
      </c>
      <c r="S286" s="203" t="s">
        <v>1856</v>
      </c>
      <c r="T286" s="203" t="s">
        <v>1856</v>
      </c>
      <c r="U286" s="202" t="s">
        <v>2335</v>
      </c>
      <c r="V286" s="202" t="s">
        <v>1698</v>
      </c>
      <c r="W286" s="206" t="s">
        <v>489</v>
      </c>
      <c r="X286" s="8"/>
      <c r="Y286" s="8"/>
      <c r="Z286" s="8"/>
      <c r="AA286" s="202" t="s">
        <v>483</v>
      </c>
      <c r="AB286" s="203" t="s">
        <v>490</v>
      </c>
      <c r="AC286" s="202" t="s">
        <v>2371</v>
      </c>
      <c r="AD286" s="202" t="s">
        <v>2762</v>
      </c>
      <c r="AE286" s="202" t="s">
        <v>484</v>
      </c>
      <c r="AF286" s="204">
        <v>191696</v>
      </c>
      <c r="AG286" s="197">
        <v>103.86450000000001</v>
      </c>
      <c r="AH286" s="197">
        <v>103.05668261</v>
      </c>
      <c r="AI286" s="197">
        <v>0.99222239177004701</v>
      </c>
      <c r="AJ286" s="197">
        <v>0</v>
      </c>
      <c r="AK286" s="197">
        <v>0</v>
      </c>
      <c r="AL286" s="197">
        <v>0</v>
      </c>
      <c r="AM286" s="12"/>
      <c r="AN286" s="12"/>
      <c r="AO286" s="204">
        <v>156542</v>
      </c>
      <c r="AP286" s="205">
        <v>0</v>
      </c>
      <c r="AQ286" t="str">
        <f>_xlfn.IFNA(VLOOKUP(E286,'Order Lookup'!A:C,3,FALSE),"Other")</f>
        <v>ORDER</v>
      </c>
    </row>
    <row r="287" spans="1:43" ht="52.5" x14ac:dyDescent="0.35">
      <c r="A287" s="202" t="s">
        <v>640</v>
      </c>
      <c r="B287" s="202" t="s">
        <v>2763</v>
      </c>
      <c r="C287" s="202" t="s">
        <v>642</v>
      </c>
      <c r="D287" s="202" t="s">
        <v>2747</v>
      </c>
      <c r="E287" s="202" t="s">
        <v>580</v>
      </c>
      <c r="F287" s="202" t="s">
        <v>139</v>
      </c>
      <c r="G287" s="202" t="s">
        <v>643</v>
      </c>
      <c r="H287" s="202" t="s">
        <v>488</v>
      </c>
      <c r="I287" s="203" t="s">
        <v>197</v>
      </c>
      <c r="J287" s="8"/>
      <c r="K287" s="203" t="s">
        <v>1696</v>
      </c>
      <c r="L287" s="202" t="s">
        <v>1289</v>
      </c>
      <c r="M287" s="202" t="s">
        <v>1289</v>
      </c>
      <c r="N287" s="206" t="s">
        <v>489</v>
      </c>
      <c r="O287" s="8"/>
      <c r="P287" s="8"/>
      <c r="Q287" s="8"/>
      <c r="R287" s="202" t="s">
        <v>483</v>
      </c>
      <c r="S287" s="203" t="s">
        <v>2754</v>
      </c>
      <c r="T287" s="203" t="s">
        <v>2754</v>
      </c>
      <c r="U287" s="202" t="s">
        <v>2318</v>
      </c>
      <c r="V287" s="202" t="s">
        <v>1698</v>
      </c>
      <c r="W287" s="206" t="s">
        <v>489</v>
      </c>
      <c r="X287" s="8"/>
      <c r="Y287" s="8"/>
      <c r="Z287" s="8"/>
      <c r="AA287" s="202" t="s">
        <v>483</v>
      </c>
      <c r="AB287" s="203" t="s">
        <v>490</v>
      </c>
      <c r="AC287" s="202" t="s">
        <v>2332</v>
      </c>
      <c r="AD287" s="202" t="s">
        <v>2763</v>
      </c>
      <c r="AE287" s="202" t="s">
        <v>484</v>
      </c>
      <c r="AF287" s="12"/>
      <c r="AG287" s="197">
        <v>0</v>
      </c>
      <c r="AH287" s="12"/>
      <c r="AI287" s="12"/>
      <c r="AJ287" s="12"/>
      <c r="AK287" s="12"/>
      <c r="AL287" s="12"/>
      <c r="AM287" s="12"/>
      <c r="AN287" s="12"/>
      <c r="AO287" s="12"/>
      <c r="AP287" s="15"/>
      <c r="AQ287" t="str">
        <f>_xlfn.IFNA(VLOOKUP(E287,'Order Lookup'!A:C,3,FALSE),"Other")</f>
        <v>ORDER</v>
      </c>
    </row>
    <row r="288" spans="1:43" ht="52.5" x14ac:dyDescent="0.35">
      <c r="A288" s="202" t="s">
        <v>640</v>
      </c>
      <c r="B288" s="202" t="s">
        <v>2764</v>
      </c>
      <c r="C288" s="202" t="s">
        <v>642</v>
      </c>
      <c r="D288" s="202" t="s">
        <v>2747</v>
      </c>
      <c r="E288" s="202" t="s">
        <v>580</v>
      </c>
      <c r="F288" s="202" t="s">
        <v>139</v>
      </c>
      <c r="G288" s="202" t="s">
        <v>643</v>
      </c>
      <c r="H288" s="202" t="s">
        <v>488</v>
      </c>
      <c r="I288" s="203" t="s">
        <v>197</v>
      </c>
      <c r="J288" s="8"/>
      <c r="K288" s="203" t="s">
        <v>1696</v>
      </c>
      <c r="L288" s="202" t="s">
        <v>1289</v>
      </c>
      <c r="M288" s="202" t="s">
        <v>1289</v>
      </c>
      <c r="N288" s="206" t="s">
        <v>489</v>
      </c>
      <c r="O288" s="8"/>
      <c r="P288" s="8"/>
      <c r="Q288" s="8"/>
      <c r="R288" s="202" t="s">
        <v>483</v>
      </c>
      <c r="S288" s="203" t="s">
        <v>2754</v>
      </c>
      <c r="T288" s="203" t="s">
        <v>2754</v>
      </c>
      <c r="U288" s="202" t="s">
        <v>2318</v>
      </c>
      <c r="V288" s="202" t="s">
        <v>1698</v>
      </c>
      <c r="W288" s="206" t="s">
        <v>489</v>
      </c>
      <c r="X288" s="8"/>
      <c r="Y288" s="8"/>
      <c r="Z288" s="8"/>
      <c r="AA288" s="202" t="s">
        <v>483</v>
      </c>
      <c r="AB288" s="203" t="s">
        <v>490</v>
      </c>
      <c r="AC288" s="202" t="s">
        <v>2332</v>
      </c>
      <c r="AD288" s="202" t="s">
        <v>2764</v>
      </c>
      <c r="AE288" s="202" t="s">
        <v>484</v>
      </c>
      <c r="AF288" s="12"/>
      <c r="AG288" s="197">
        <v>0</v>
      </c>
      <c r="AH288" s="12"/>
      <c r="AI288" s="12"/>
      <c r="AJ288" s="12"/>
      <c r="AK288" s="12"/>
      <c r="AL288" s="12"/>
      <c r="AM288" s="12"/>
      <c r="AN288" s="12"/>
      <c r="AO288" s="12"/>
      <c r="AP288" s="15"/>
      <c r="AQ288" t="str">
        <f>_xlfn.IFNA(VLOOKUP(E288,'Order Lookup'!A:C,3,FALSE),"Other")</f>
        <v>ORDER</v>
      </c>
    </row>
    <row r="289" spans="1:43" ht="52.5" x14ac:dyDescent="0.35">
      <c r="A289" s="202" t="s">
        <v>640</v>
      </c>
      <c r="B289" s="202" t="s">
        <v>2765</v>
      </c>
      <c r="C289" s="202" t="s">
        <v>642</v>
      </c>
      <c r="D289" s="202" t="s">
        <v>2747</v>
      </c>
      <c r="E289" s="202" t="s">
        <v>580</v>
      </c>
      <c r="F289" s="202" t="s">
        <v>139</v>
      </c>
      <c r="G289" s="202" t="s">
        <v>643</v>
      </c>
      <c r="H289" s="202" t="s">
        <v>488</v>
      </c>
      <c r="I289" s="203" t="s">
        <v>197</v>
      </c>
      <c r="J289" s="8"/>
      <c r="K289" s="203" t="s">
        <v>1696</v>
      </c>
      <c r="L289" s="202" t="s">
        <v>1289</v>
      </c>
      <c r="M289" s="202" t="s">
        <v>1289</v>
      </c>
      <c r="N289" s="206" t="s">
        <v>489</v>
      </c>
      <c r="O289" s="8"/>
      <c r="P289" s="8"/>
      <c r="Q289" s="8"/>
      <c r="R289" s="202" t="s">
        <v>483</v>
      </c>
      <c r="S289" s="203" t="s">
        <v>2754</v>
      </c>
      <c r="T289" s="203" t="s">
        <v>2754</v>
      </c>
      <c r="U289" s="202" t="s">
        <v>2318</v>
      </c>
      <c r="V289" s="202" t="s">
        <v>1698</v>
      </c>
      <c r="W289" s="206" t="s">
        <v>489</v>
      </c>
      <c r="X289" s="8"/>
      <c r="Y289" s="8"/>
      <c r="Z289" s="8"/>
      <c r="AA289" s="202" t="s">
        <v>483</v>
      </c>
      <c r="AB289" s="203" t="s">
        <v>490</v>
      </c>
      <c r="AC289" s="202" t="s">
        <v>2332</v>
      </c>
      <c r="AD289" s="202" t="s">
        <v>2765</v>
      </c>
      <c r="AE289" s="202" t="s">
        <v>484</v>
      </c>
      <c r="AF289" s="12"/>
      <c r="AG289" s="197">
        <v>0</v>
      </c>
      <c r="AH289" s="12"/>
      <c r="AI289" s="12"/>
      <c r="AJ289" s="12"/>
      <c r="AK289" s="12"/>
      <c r="AL289" s="12"/>
      <c r="AM289" s="12"/>
      <c r="AN289" s="12"/>
      <c r="AO289" s="12"/>
      <c r="AP289" s="15"/>
      <c r="AQ289" t="str">
        <f>_xlfn.IFNA(VLOOKUP(E289,'Order Lookup'!A:C,3,FALSE),"Other")</f>
        <v>ORDER</v>
      </c>
    </row>
    <row r="290" spans="1:43" ht="52.5" x14ac:dyDescent="0.35">
      <c r="A290" s="202" t="s">
        <v>640</v>
      </c>
      <c r="B290" s="202" t="s">
        <v>2766</v>
      </c>
      <c r="C290" s="202" t="s">
        <v>642</v>
      </c>
      <c r="D290" s="202" t="s">
        <v>2747</v>
      </c>
      <c r="E290" s="202" t="s">
        <v>580</v>
      </c>
      <c r="F290" s="202" t="s">
        <v>139</v>
      </c>
      <c r="G290" s="202" t="s">
        <v>643</v>
      </c>
      <c r="H290" s="202" t="s">
        <v>488</v>
      </c>
      <c r="I290" s="203" t="s">
        <v>197</v>
      </c>
      <c r="J290" s="8"/>
      <c r="K290" s="203" t="s">
        <v>1696</v>
      </c>
      <c r="L290" s="202" t="s">
        <v>1292</v>
      </c>
      <c r="M290" s="202" t="s">
        <v>1285</v>
      </c>
      <c r="N290" s="210" t="s">
        <v>484</v>
      </c>
      <c r="O290" s="8"/>
      <c r="P290" s="8"/>
      <c r="Q290" s="8"/>
      <c r="R290" s="202" t="s">
        <v>483</v>
      </c>
      <c r="S290" s="203" t="s">
        <v>1856</v>
      </c>
      <c r="T290" s="203" t="s">
        <v>1856</v>
      </c>
      <c r="U290" s="202" t="s">
        <v>2318</v>
      </c>
      <c r="V290" s="202" t="s">
        <v>1698</v>
      </c>
      <c r="W290" s="206" t="s">
        <v>489</v>
      </c>
      <c r="X290" s="8"/>
      <c r="Y290" s="8"/>
      <c r="Z290" s="8"/>
      <c r="AA290" s="202" t="s">
        <v>483</v>
      </c>
      <c r="AB290" s="203" t="s">
        <v>490</v>
      </c>
      <c r="AC290" s="202" t="s">
        <v>2332</v>
      </c>
      <c r="AD290" s="202" t="s">
        <v>2766</v>
      </c>
      <c r="AE290" s="202" t="s">
        <v>484</v>
      </c>
      <c r="AF290" s="204">
        <v>1000</v>
      </c>
      <c r="AG290" s="197">
        <v>0.5</v>
      </c>
      <c r="AH290" s="197">
        <v>0.30977123000000001</v>
      </c>
      <c r="AI290" s="208">
        <v>0.61954246000000002</v>
      </c>
      <c r="AJ290" s="197">
        <v>0</v>
      </c>
      <c r="AK290" s="197">
        <v>0</v>
      </c>
      <c r="AL290" s="197">
        <v>0</v>
      </c>
      <c r="AM290" s="12"/>
      <c r="AN290" s="12"/>
      <c r="AO290" s="204">
        <v>1000</v>
      </c>
      <c r="AP290" s="205">
        <v>0</v>
      </c>
      <c r="AQ290" t="str">
        <f>_xlfn.IFNA(VLOOKUP(E290,'Order Lookup'!A:C,3,FALSE),"Other")</f>
        <v>ORDER</v>
      </c>
    </row>
    <row r="291" spans="1:43" ht="52.5" x14ac:dyDescent="0.35">
      <c r="A291" s="202" t="s">
        <v>640</v>
      </c>
      <c r="B291" s="202" t="s">
        <v>2767</v>
      </c>
      <c r="C291" s="202" t="s">
        <v>642</v>
      </c>
      <c r="D291" s="202" t="s">
        <v>2747</v>
      </c>
      <c r="E291" s="202" t="s">
        <v>580</v>
      </c>
      <c r="F291" s="202" t="s">
        <v>70</v>
      </c>
      <c r="G291" s="202" t="s">
        <v>643</v>
      </c>
      <c r="H291" s="202" t="s">
        <v>488</v>
      </c>
      <c r="I291" s="203" t="s">
        <v>197</v>
      </c>
      <c r="J291" s="8"/>
      <c r="K291" s="203" t="s">
        <v>1696</v>
      </c>
      <c r="L291" s="8"/>
      <c r="M291" s="8"/>
      <c r="N291" s="202" t="s">
        <v>483</v>
      </c>
      <c r="O291" s="8"/>
      <c r="P291" s="8"/>
      <c r="Q291" s="8"/>
      <c r="R291" s="202" t="s">
        <v>483</v>
      </c>
      <c r="S291" s="203" t="s">
        <v>1690</v>
      </c>
      <c r="T291" s="203" t="s">
        <v>1690</v>
      </c>
      <c r="U291" s="202" t="s">
        <v>2335</v>
      </c>
      <c r="V291" s="202" t="s">
        <v>2335</v>
      </c>
      <c r="W291" s="206" t="s">
        <v>489</v>
      </c>
      <c r="X291" s="203" t="s">
        <v>1690</v>
      </c>
      <c r="Y291" s="202" t="s">
        <v>2318</v>
      </c>
      <c r="Z291" s="8"/>
      <c r="AA291" s="202" t="s">
        <v>593</v>
      </c>
      <c r="AB291" s="203" t="s">
        <v>490</v>
      </c>
      <c r="AC291" s="202" t="s">
        <v>2318</v>
      </c>
      <c r="AD291" s="202" t="s">
        <v>2767</v>
      </c>
      <c r="AE291" s="202" t="s">
        <v>484</v>
      </c>
      <c r="AF291" s="12"/>
      <c r="AG291" s="197">
        <v>0</v>
      </c>
      <c r="AH291" s="12"/>
      <c r="AI291" s="12"/>
      <c r="AJ291" s="12"/>
      <c r="AK291" s="12"/>
      <c r="AL291" s="12"/>
      <c r="AM291" s="12"/>
      <c r="AN291" s="12"/>
      <c r="AO291" s="12"/>
      <c r="AP291" s="15"/>
      <c r="AQ291" t="str">
        <f>_xlfn.IFNA(VLOOKUP(E291,'Order Lookup'!A:C,3,FALSE),"Other")</f>
        <v>ORDER</v>
      </c>
    </row>
    <row r="292" spans="1:43" ht="52.5" x14ac:dyDescent="0.35">
      <c r="A292" s="202" t="s">
        <v>640</v>
      </c>
      <c r="B292" s="202" t="s">
        <v>2768</v>
      </c>
      <c r="C292" s="202" t="s">
        <v>642</v>
      </c>
      <c r="D292" s="202" t="s">
        <v>2747</v>
      </c>
      <c r="E292" s="202" t="s">
        <v>580</v>
      </c>
      <c r="F292" s="202" t="s">
        <v>70</v>
      </c>
      <c r="G292" s="202" t="s">
        <v>643</v>
      </c>
      <c r="H292" s="202" t="s">
        <v>488</v>
      </c>
      <c r="I292" s="203" t="s">
        <v>197</v>
      </c>
      <c r="J292" s="8"/>
      <c r="K292" s="203" t="s">
        <v>1696</v>
      </c>
      <c r="L292" s="8"/>
      <c r="M292" s="8"/>
      <c r="N292" s="202" t="s">
        <v>483</v>
      </c>
      <c r="O292" s="8"/>
      <c r="P292" s="8"/>
      <c r="Q292" s="8"/>
      <c r="R292" s="202" t="s">
        <v>483</v>
      </c>
      <c r="S292" s="8"/>
      <c r="T292" s="203" t="s">
        <v>1690</v>
      </c>
      <c r="U292" s="202" t="s">
        <v>2335</v>
      </c>
      <c r="V292" s="202" t="s">
        <v>2335</v>
      </c>
      <c r="W292" s="206" t="s">
        <v>489</v>
      </c>
      <c r="X292" s="8"/>
      <c r="Y292" s="8"/>
      <c r="Z292" s="8"/>
      <c r="AA292" s="202" t="s">
        <v>483</v>
      </c>
      <c r="AB292" s="203" t="s">
        <v>490</v>
      </c>
      <c r="AC292" s="202" t="s">
        <v>2318</v>
      </c>
      <c r="AD292" s="202" t="s">
        <v>2768</v>
      </c>
      <c r="AE292" s="202" t="s">
        <v>484</v>
      </c>
      <c r="AF292" s="204">
        <v>52624</v>
      </c>
      <c r="AG292" s="197">
        <v>24.797000000000001</v>
      </c>
      <c r="AH292" s="197">
        <v>6.5936618649999996</v>
      </c>
      <c r="AI292" s="208">
        <v>0.26590562830181103</v>
      </c>
      <c r="AJ292" s="197">
        <v>0</v>
      </c>
      <c r="AK292" s="197">
        <v>0</v>
      </c>
      <c r="AL292" s="197">
        <v>0</v>
      </c>
      <c r="AM292" s="12"/>
      <c r="AN292" s="12"/>
      <c r="AO292" s="204">
        <v>42155</v>
      </c>
      <c r="AP292" s="205">
        <v>0</v>
      </c>
      <c r="AQ292" t="str">
        <f>_xlfn.IFNA(VLOOKUP(E292,'Order Lookup'!A:C,3,FALSE),"Other")</f>
        <v>ORDER</v>
      </c>
    </row>
    <row r="293" spans="1:43" ht="52.5" x14ac:dyDescent="0.35">
      <c r="A293" s="202" t="s">
        <v>640</v>
      </c>
      <c r="B293" s="202" t="s">
        <v>2769</v>
      </c>
      <c r="C293" s="202" t="s">
        <v>642</v>
      </c>
      <c r="D293" s="202" t="s">
        <v>2747</v>
      </c>
      <c r="E293" s="202" t="s">
        <v>580</v>
      </c>
      <c r="F293" s="202" t="s">
        <v>70</v>
      </c>
      <c r="G293" s="202" t="s">
        <v>643</v>
      </c>
      <c r="H293" s="202" t="s">
        <v>488</v>
      </c>
      <c r="I293" s="203" t="s">
        <v>197</v>
      </c>
      <c r="J293" s="8"/>
      <c r="K293" s="203" t="s">
        <v>1696</v>
      </c>
      <c r="L293" s="8"/>
      <c r="M293" s="8"/>
      <c r="N293" s="202" t="s">
        <v>483</v>
      </c>
      <c r="O293" s="8"/>
      <c r="P293" s="8"/>
      <c r="Q293" s="8"/>
      <c r="R293" s="202" t="s">
        <v>483</v>
      </c>
      <c r="S293" s="8"/>
      <c r="T293" s="203" t="s">
        <v>1690</v>
      </c>
      <c r="U293" s="202" t="s">
        <v>2335</v>
      </c>
      <c r="V293" s="202" t="s">
        <v>2335</v>
      </c>
      <c r="W293" s="206" t="s">
        <v>489</v>
      </c>
      <c r="X293" s="8"/>
      <c r="Y293" s="8"/>
      <c r="Z293" s="8"/>
      <c r="AA293" s="202" t="s">
        <v>483</v>
      </c>
      <c r="AB293" s="203" t="s">
        <v>490</v>
      </c>
      <c r="AC293" s="202" t="s">
        <v>2335</v>
      </c>
      <c r="AD293" s="202" t="s">
        <v>2769</v>
      </c>
      <c r="AE293" s="202" t="s">
        <v>484</v>
      </c>
      <c r="AF293" s="204">
        <v>10577</v>
      </c>
      <c r="AG293" s="197">
        <v>5.2949999999999999</v>
      </c>
      <c r="AH293" s="197">
        <v>3.040265395</v>
      </c>
      <c r="AI293" s="208">
        <v>0.57417665627950898</v>
      </c>
      <c r="AJ293" s="197">
        <v>0</v>
      </c>
      <c r="AK293" s="197">
        <v>0</v>
      </c>
      <c r="AL293" s="197">
        <v>0</v>
      </c>
      <c r="AM293" s="12"/>
      <c r="AN293" s="12"/>
      <c r="AO293" s="204">
        <v>8473</v>
      </c>
      <c r="AP293" s="205">
        <v>0</v>
      </c>
      <c r="AQ293" t="str">
        <f>_xlfn.IFNA(VLOOKUP(E293,'Order Lookup'!A:C,3,FALSE),"Other")</f>
        <v>ORDER</v>
      </c>
    </row>
    <row r="294" spans="1:43" ht="52.5" x14ac:dyDescent="0.35">
      <c r="A294" s="202" t="s">
        <v>640</v>
      </c>
      <c r="B294" s="202" t="s">
        <v>2770</v>
      </c>
      <c r="C294" s="202" t="s">
        <v>642</v>
      </c>
      <c r="D294" s="202" t="s">
        <v>2747</v>
      </c>
      <c r="E294" s="202" t="s">
        <v>580</v>
      </c>
      <c r="F294" s="202" t="s">
        <v>139</v>
      </c>
      <c r="G294" s="202" t="s">
        <v>643</v>
      </c>
      <c r="H294" s="202" t="s">
        <v>482</v>
      </c>
      <c r="I294" s="203" t="s">
        <v>197</v>
      </c>
      <c r="J294" s="8"/>
      <c r="K294" s="203" t="s">
        <v>646</v>
      </c>
      <c r="L294" s="202" t="s">
        <v>1289</v>
      </c>
      <c r="M294" s="202" t="s">
        <v>1289</v>
      </c>
      <c r="N294" s="206" t="s">
        <v>489</v>
      </c>
      <c r="O294" s="8"/>
      <c r="P294" s="8"/>
      <c r="Q294" s="8"/>
      <c r="R294" s="202" t="s">
        <v>483</v>
      </c>
      <c r="S294" s="203" t="s">
        <v>2754</v>
      </c>
      <c r="T294" s="203" t="s">
        <v>2754</v>
      </c>
      <c r="U294" s="202" t="s">
        <v>2343</v>
      </c>
      <c r="V294" s="202" t="s">
        <v>1698</v>
      </c>
      <c r="W294" s="206" t="s">
        <v>489</v>
      </c>
      <c r="X294" s="8"/>
      <c r="Y294" s="8"/>
      <c r="Z294" s="8"/>
      <c r="AA294" s="202" t="s">
        <v>483</v>
      </c>
      <c r="AB294" s="203" t="s">
        <v>490</v>
      </c>
      <c r="AC294" s="202" t="s">
        <v>1698</v>
      </c>
      <c r="AD294" s="202" t="s">
        <v>2770</v>
      </c>
      <c r="AE294" s="202" t="s">
        <v>484</v>
      </c>
      <c r="AF294" s="204">
        <v>46797</v>
      </c>
      <c r="AG294" s="197">
        <v>23.43</v>
      </c>
      <c r="AH294" s="197">
        <v>28.463407790000002</v>
      </c>
      <c r="AI294" s="207">
        <v>1.2148274771660299</v>
      </c>
      <c r="AJ294" s="197">
        <v>28.463387975</v>
      </c>
      <c r="AK294" s="197">
        <v>0</v>
      </c>
      <c r="AL294" s="197">
        <v>0</v>
      </c>
      <c r="AM294" s="12"/>
      <c r="AN294" s="12"/>
      <c r="AO294" s="204">
        <v>37488</v>
      </c>
      <c r="AP294" s="205">
        <v>-1693.96</v>
      </c>
      <c r="AQ294" t="str">
        <f>_xlfn.IFNA(VLOOKUP(E294,'Order Lookup'!A:C,3,FALSE),"Other")</f>
        <v>ORDER</v>
      </c>
    </row>
    <row r="295" spans="1:43" ht="52.5" x14ac:dyDescent="0.35">
      <c r="A295" s="202" t="s">
        <v>640</v>
      </c>
      <c r="B295" s="202" t="s">
        <v>2771</v>
      </c>
      <c r="C295" s="202" t="s">
        <v>642</v>
      </c>
      <c r="D295" s="202" t="s">
        <v>2747</v>
      </c>
      <c r="E295" s="202" t="s">
        <v>580</v>
      </c>
      <c r="F295" s="202" t="s">
        <v>139</v>
      </c>
      <c r="G295" s="202" t="s">
        <v>643</v>
      </c>
      <c r="H295" s="202" t="s">
        <v>482</v>
      </c>
      <c r="I295" s="203" t="s">
        <v>197</v>
      </c>
      <c r="J295" s="8"/>
      <c r="K295" s="203" t="s">
        <v>646</v>
      </c>
      <c r="L295" s="202" t="s">
        <v>1289</v>
      </c>
      <c r="M295" s="202" t="s">
        <v>1289</v>
      </c>
      <c r="N295" s="206" t="s">
        <v>489</v>
      </c>
      <c r="O295" s="8"/>
      <c r="P295" s="8"/>
      <c r="Q295" s="8"/>
      <c r="R295" s="202" t="s">
        <v>483</v>
      </c>
      <c r="S295" s="203" t="s">
        <v>2754</v>
      </c>
      <c r="T295" s="203" t="s">
        <v>2754</v>
      </c>
      <c r="U295" s="202" t="s">
        <v>2343</v>
      </c>
      <c r="V295" s="202" t="s">
        <v>1698</v>
      </c>
      <c r="W295" s="206" t="s">
        <v>489</v>
      </c>
      <c r="X295" s="8"/>
      <c r="Y295" s="8"/>
      <c r="Z295" s="8"/>
      <c r="AA295" s="202" t="s">
        <v>483</v>
      </c>
      <c r="AB295" s="203" t="s">
        <v>490</v>
      </c>
      <c r="AC295" s="202" t="s">
        <v>1698</v>
      </c>
      <c r="AD295" s="202" t="s">
        <v>2771</v>
      </c>
      <c r="AE295" s="202" t="s">
        <v>484</v>
      </c>
      <c r="AF295" s="204">
        <v>46797</v>
      </c>
      <c r="AG295" s="197">
        <v>23.43</v>
      </c>
      <c r="AH295" s="197">
        <v>23.898810940000001</v>
      </c>
      <c r="AI295" s="197">
        <v>1.0200090029876201</v>
      </c>
      <c r="AJ295" s="197">
        <v>23.898788499999998</v>
      </c>
      <c r="AK295" s="197">
        <v>0</v>
      </c>
      <c r="AL295" s="197">
        <v>0</v>
      </c>
      <c r="AM295" s="12"/>
      <c r="AN295" s="12"/>
      <c r="AO295" s="204">
        <v>37488</v>
      </c>
      <c r="AP295" s="205">
        <v>4394.55</v>
      </c>
      <c r="AQ295" t="str">
        <f>_xlfn.IFNA(VLOOKUP(E295,'Order Lookup'!A:C,3,FALSE),"Other")</f>
        <v>ORDER</v>
      </c>
    </row>
    <row r="296" spans="1:43" ht="52.5" x14ac:dyDescent="0.35">
      <c r="A296" s="202" t="s">
        <v>640</v>
      </c>
      <c r="B296" s="202" t="s">
        <v>2772</v>
      </c>
      <c r="C296" s="202" t="s">
        <v>642</v>
      </c>
      <c r="D296" s="202" t="s">
        <v>2747</v>
      </c>
      <c r="E296" s="202" t="s">
        <v>520</v>
      </c>
      <c r="F296" s="202" t="s">
        <v>139</v>
      </c>
      <c r="G296" s="202" t="s">
        <v>643</v>
      </c>
      <c r="H296" s="202" t="s">
        <v>482</v>
      </c>
      <c r="I296" s="203" t="s">
        <v>197</v>
      </c>
      <c r="J296" s="8"/>
      <c r="K296" s="203" t="s">
        <v>1696</v>
      </c>
      <c r="L296" s="8"/>
      <c r="M296" s="8"/>
      <c r="N296" s="202" t="s">
        <v>483</v>
      </c>
      <c r="O296" s="8"/>
      <c r="P296" s="8"/>
      <c r="Q296" s="8"/>
      <c r="R296" s="202" t="s">
        <v>483</v>
      </c>
      <c r="S296" s="203" t="s">
        <v>2760</v>
      </c>
      <c r="T296" s="203" t="s">
        <v>2760</v>
      </c>
      <c r="U296" s="202" t="s">
        <v>2327</v>
      </c>
      <c r="V296" s="202" t="s">
        <v>2327</v>
      </c>
      <c r="W296" s="206" t="s">
        <v>489</v>
      </c>
      <c r="X296" s="8"/>
      <c r="Y296" s="8"/>
      <c r="Z296" s="8"/>
      <c r="AA296" s="202" t="s">
        <v>483</v>
      </c>
      <c r="AB296" s="8"/>
      <c r="AC296" s="202" t="s">
        <v>2323</v>
      </c>
      <c r="AD296" s="202" t="s">
        <v>2772</v>
      </c>
      <c r="AE296" s="202" t="s">
        <v>484</v>
      </c>
      <c r="AF296" s="204">
        <v>0</v>
      </c>
      <c r="AG296" s="197">
        <v>0</v>
      </c>
      <c r="AH296" s="197">
        <v>4.4201440000000002E-2</v>
      </c>
      <c r="AI296" s="12"/>
      <c r="AJ296" s="197">
        <v>4.4201520000000001E-2</v>
      </c>
      <c r="AK296" s="197">
        <v>0</v>
      </c>
      <c r="AL296" s="197">
        <v>0</v>
      </c>
      <c r="AM296" s="12"/>
      <c r="AN296" s="12"/>
      <c r="AO296" s="204">
        <v>0</v>
      </c>
      <c r="AP296" s="205">
        <v>-75.010000000000005</v>
      </c>
      <c r="AQ296" t="str">
        <f>_xlfn.IFNA(VLOOKUP(E296,'Order Lookup'!A:C,3,FALSE),"Other")</f>
        <v>Other</v>
      </c>
    </row>
    <row r="297" spans="1:43" ht="52.5" x14ac:dyDescent="0.35">
      <c r="A297" s="202" t="s">
        <v>640</v>
      </c>
      <c r="B297" s="202" t="s">
        <v>2773</v>
      </c>
      <c r="C297" s="202" t="s">
        <v>642</v>
      </c>
      <c r="D297" s="202" t="s">
        <v>2747</v>
      </c>
      <c r="E297" s="202" t="s">
        <v>520</v>
      </c>
      <c r="F297" s="202" t="s">
        <v>139</v>
      </c>
      <c r="G297" s="202" t="s">
        <v>643</v>
      </c>
      <c r="H297" s="202" t="s">
        <v>482</v>
      </c>
      <c r="I297" s="203" t="s">
        <v>197</v>
      </c>
      <c r="J297" s="8"/>
      <c r="K297" s="203" t="s">
        <v>1696</v>
      </c>
      <c r="L297" s="202" t="s">
        <v>1289</v>
      </c>
      <c r="M297" s="202" t="s">
        <v>1289</v>
      </c>
      <c r="N297" s="206" t="s">
        <v>489</v>
      </c>
      <c r="O297" s="8"/>
      <c r="P297" s="8"/>
      <c r="Q297" s="8"/>
      <c r="R297" s="202" t="s">
        <v>483</v>
      </c>
      <c r="S297" s="203" t="s">
        <v>2748</v>
      </c>
      <c r="T297" s="203" t="s">
        <v>2748</v>
      </c>
      <c r="U297" s="202" t="s">
        <v>2371</v>
      </c>
      <c r="V297" s="202" t="s">
        <v>2371</v>
      </c>
      <c r="W297" s="206" t="s">
        <v>489</v>
      </c>
      <c r="X297" s="8"/>
      <c r="Y297" s="8"/>
      <c r="Z297" s="8"/>
      <c r="AA297" s="202" t="s">
        <v>483</v>
      </c>
      <c r="AB297" s="8"/>
      <c r="AC297" s="202" t="s">
        <v>2321</v>
      </c>
      <c r="AD297" s="202" t="s">
        <v>2773</v>
      </c>
      <c r="AE297" s="202" t="s">
        <v>484</v>
      </c>
      <c r="AF297" s="204">
        <v>0</v>
      </c>
      <c r="AG297" s="197">
        <v>0</v>
      </c>
      <c r="AH297" s="197">
        <v>0.16580376999999999</v>
      </c>
      <c r="AI297" s="12"/>
      <c r="AJ297" s="197">
        <v>0.16580401</v>
      </c>
      <c r="AK297" s="197">
        <v>0</v>
      </c>
      <c r="AL297" s="197">
        <v>0</v>
      </c>
      <c r="AM297" s="12"/>
      <c r="AN297" s="12"/>
      <c r="AO297" s="204">
        <v>0</v>
      </c>
      <c r="AP297" s="205">
        <v>-401.97</v>
      </c>
      <c r="AQ297" t="str">
        <f>_xlfn.IFNA(VLOOKUP(E297,'Order Lookup'!A:C,3,FALSE),"Other")</f>
        <v>Other</v>
      </c>
    </row>
    <row r="298" spans="1:43" ht="42" x14ac:dyDescent="0.35">
      <c r="A298" s="202" t="s">
        <v>640</v>
      </c>
      <c r="B298" s="202" t="s">
        <v>2774</v>
      </c>
      <c r="C298" s="202" t="s">
        <v>641</v>
      </c>
      <c r="D298" s="202" t="s">
        <v>1724</v>
      </c>
      <c r="E298" s="202" t="s">
        <v>529</v>
      </c>
      <c r="F298" s="202" t="s">
        <v>139</v>
      </c>
      <c r="G298" s="202" t="s">
        <v>643</v>
      </c>
      <c r="H298" s="202" t="s">
        <v>488</v>
      </c>
      <c r="I298" s="203" t="s">
        <v>195</v>
      </c>
      <c r="J298" s="8"/>
      <c r="K298" s="203" t="s">
        <v>1310</v>
      </c>
      <c r="L298" s="8"/>
      <c r="M298" s="8"/>
      <c r="N298" s="202" t="s">
        <v>483</v>
      </c>
      <c r="O298" s="8"/>
      <c r="P298" s="8"/>
      <c r="Q298" s="8"/>
      <c r="R298" s="202" t="s">
        <v>483</v>
      </c>
      <c r="S298" s="203" t="s">
        <v>2252</v>
      </c>
      <c r="T298" s="203" t="s">
        <v>2249</v>
      </c>
      <c r="U298" s="202" t="s">
        <v>1698</v>
      </c>
      <c r="V298" s="202" t="s">
        <v>1698</v>
      </c>
      <c r="W298" s="206" t="s">
        <v>489</v>
      </c>
      <c r="X298" s="8"/>
      <c r="Y298" s="8"/>
      <c r="Z298" s="8"/>
      <c r="AA298" s="202" t="s">
        <v>483</v>
      </c>
      <c r="AB298" s="203" t="s">
        <v>490</v>
      </c>
      <c r="AC298" s="202" t="s">
        <v>1698</v>
      </c>
      <c r="AD298" s="202" t="s">
        <v>2774</v>
      </c>
      <c r="AE298" s="202" t="s">
        <v>484</v>
      </c>
      <c r="AF298" s="204">
        <v>13900</v>
      </c>
      <c r="AG298" s="197">
        <v>0.97550000000000003</v>
      </c>
      <c r="AH298" s="197">
        <v>0.97436560000000005</v>
      </c>
      <c r="AI298" s="197">
        <v>0.99883710917478197</v>
      </c>
      <c r="AJ298" s="197">
        <v>0.97436500000000004</v>
      </c>
      <c r="AK298" s="197">
        <v>0</v>
      </c>
      <c r="AL298" s="197">
        <v>0</v>
      </c>
      <c r="AM298" s="12"/>
      <c r="AN298" s="12"/>
      <c r="AO298" s="204">
        <v>9678.64</v>
      </c>
      <c r="AP298" s="205">
        <v>-1486.26</v>
      </c>
      <c r="AQ298" t="str">
        <f>_xlfn.IFNA(VLOOKUP(E298,'Order Lookup'!A:C,3,FALSE),"Other")</f>
        <v>Other</v>
      </c>
    </row>
    <row r="299" spans="1:43" ht="42" x14ac:dyDescent="0.35">
      <c r="A299" s="202" t="s">
        <v>640</v>
      </c>
      <c r="B299" s="202" t="s">
        <v>2775</v>
      </c>
      <c r="C299" s="202" t="s">
        <v>641</v>
      </c>
      <c r="D299" s="202" t="s">
        <v>1724</v>
      </c>
      <c r="E299" s="202" t="s">
        <v>486</v>
      </c>
      <c r="F299" s="202" t="s">
        <v>70</v>
      </c>
      <c r="G299" s="8"/>
      <c r="H299" s="202" t="s">
        <v>488</v>
      </c>
      <c r="I299" s="203" t="s">
        <v>195</v>
      </c>
      <c r="J299" s="8"/>
      <c r="K299" s="8"/>
      <c r="L299" s="8"/>
      <c r="M299" s="8"/>
      <c r="N299" s="202" t="s">
        <v>483</v>
      </c>
      <c r="O299" s="8"/>
      <c r="P299" s="8"/>
      <c r="Q299" s="8"/>
      <c r="R299" s="202" t="s">
        <v>483</v>
      </c>
      <c r="S299" s="8"/>
      <c r="T299" s="8"/>
      <c r="U299" s="8"/>
      <c r="V299" s="8"/>
      <c r="W299" s="202" t="s">
        <v>483</v>
      </c>
      <c r="X299" s="8"/>
      <c r="Y299" s="8"/>
      <c r="Z299" s="8"/>
      <c r="AA299" s="202" t="s">
        <v>483</v>
      </c>
      <c r="AB299" s="8"/>
      <c r="AC299" s="202" t="s">
        <v>2371</v>
      </c>
      <c r="AD299" s="202" t="s">
        <v>2775</v>
      </c>
      <c r="AE299" s="202" t="s">
        <v>484</v>
      </c>
      <c r="AF299" s="12"/>
      <c r="AG299" s="197">
        <v>0</v>
      </c>
      <c r="AH299" s="12"/>
      <c r="AI299" s="12"/>
      <c r="AJ299" s="12"/>
      <c r="AK299" s="12"/>
      <c r="AL299" s="12"/>
      <c r="AM299" s="12"/>
      <c r="AN299" s="12"/>
      <c r="AO299" s="12"/>
      <c r="AP299" s="15"/>
      <c r="AQ299" t="str">
        <f>_xlfn.IFNA(VLOOKUP(E299,'Order Lookup'!A:C,3,FALSE),"Other")</f>
        <v>Other</v>
      </c>
    </row>
    <row r="300" spans="1:43" ht="31.5" x14ac:dyDescent="0.35">
      <c r="A300" s="202" t="s">
        <v>640</v>
      </c>
      <c r="B300" s="202" t="s">
        <v>2776</v>
      </c>
      <c r="C300" s="202" t="s">
        <v>2777</v>
      </c>
      <c r="D300" s="202" t="s">
        <v>2778</v>
      </c>
      <c r="E300" s="202" t="s">
        <v>584</v>
      </c>
      <c r="F300" s="202" t="s">
        <v>69</v>
      </c>
      <c r="G300" s="202" t="s">
        <v>643</v>
      </c>
      <c r="H300" s="202" t="s">
        <v>488</v>
      </c>
      <c r="I300" s="8"/>
      <c r="J300" s="8"/>
      <c r="K300" s="8"/>
      <c r="L300" s="8"/>
      <c r="M300" s="8"/>
      <c r="N300" s="202" t="s">
        <v>483</v>
      </c>
      <c r="O300" s="8"/>
      <c r="P300" s="8"/>
      <c r="Q300" s="8"/>
      <c r="R300" s="202" t="s">
        <v>483</v>
      </c>
      <c r="S300" s="8"/>
      <c r="T300" s="203" t="s">
        <v>1327</v>
      </c>
      <c r="U300" s="202" t="s">
        <v>2338</v>
      </c>
      <c r="V300" s="202" t="s">
        <v>2338</v>
      </c>
      <c r="W300" s="206" t="s">
        <v>489</v>
      </c>
      <c r="X300" s="8"/>
      <c r="Y300" s="8"/>
      <c r="Z300" s="8"/>
      <c r="AA300" s="202" t="s">
        <v>483</v>
      </c>
      <c r="AB300" s="203" t="s">
        <v>490</v>
      </c>
      <c r="AC300" s="202" t="s">
        <v>2338</v>
      </c>
      <c r="AD300" s="202" t="s">
        <v>2776</v>
      </c>
      <c r="AE300" s="202" t="s">
        <v>484</v>
      </c>
      <c r="AF300" s="204">
        <v>27625</v>
      </c>
      <c r="AG300" s="197">
        <v>0</v>
      </c>
      <c r="AH300" s="197">
        <v>6.1870000000000003</v>
      </c>
      <c r="AI300" s="12"/>
      <c r="AJ300" s="197">
        <v>0</v>
      </c>
      <c r="AK300" s="197">
        <v>0</v>
      </c>
      <c r="AL300" s="197">
        <v>0</v>
      </c>
      <c r="AM300" s="12"/>
      <c r="AN300" s="12"/>
      <c r="AO300" s="204">
        <v>12954</v>
      </c>
      <c r="AP300" s="205">
        <v>0</v>
      </c>
      <c r="AQ300" t="str">
        <f>_xlfn.IFNA(VLOOKUP(E300,'Order Lookup'!A:C,3,FALSE),"Other")</f>
        <v>ENPARTS</v>
      </c>
    </row>
    <row r="301" spans="1:43" ht="52.5" x14ac:dyDescent="0.35">
      <c r="A301" s="202" t="s">
        <v>640</v>
      </c>
      <c r="B301" s="202" t="s">
        <v>2779</v>
      </c>
      <c r="C301" s="202" t="s">
        <v>642</v>
      </c>
      <c r="D301" s="202" t="s">
        <v>667</v>
      </c>
      <c r="E301" s="202" t="s">
        <v>507</v>
      </c>
      <c r="F301" s="202" t="s">
        <v>70</v>
      </c>
      <c r="G301" s="8"/>
      <c r="H301" s="202" t="s">
        <v>482</v>
      </c>
      <c r="I301" s="203" t="s">
        <v>194</v>
      </c>
      <c r="J301" s="8"/>
      <c r="K301" s="8"/>
      <c r="L301" s="8"/>
      <c r="M301" s="8"/>
      <c r="N301" s="202" t="s">
        <v>483</v>
      </c>
      <c r="O301" s="8"/>
      <c r="P301" s="8"/>
      <c r="Q301" s="8"/>
      <c r="R301" s="202" t="s">
        <v>483</v>
      </c>
      <c r="S301" s="8"/>
      <c r="T301" s="8"/>
      <c r="U301" s="8"/>
      <c r="V301" s="8"/>
      <c r="W301" s="202" t="s">
        <v>483</v>
      </c>
      <c r="X301" s="8"/>
      <c r="Y301" s="8"/>
      <c r="Z301" s="8"/>
      <c r="AA301" s="202" t="s">
        <v>483</v>
      </c>
      <c r="AB301" s="8"/>
      <c r="AC301" s="202" t="s">
        <v>2329</v>
      </c>
      <c r="AD301" s="202" t="s">
        <v>2779</v>
      </c>
      <c r="AE301" s="202" t="s">
        <v>484</v>
      </c>
      <c r="AF301" s="12"/>
      <c r="AG301" s="197">
        <v>0</v>
      </c>
      <c r="AH301" s="12"/>
      <c r="AI301" s="12"/>
      <c r="AJ301" s="12"/>
      <c r="AK301" s="12"/>
      <c r="AL301" s="12"/>
      <c r="AM301" s="12"/>
      <c r="AN301" s="12"/>
      <c r="AO301" s="12"/>
      <c r="AP301" s="15"/>
      <c r="AQ301" t="str">
        <f>_xlfn.IFNA(VLOOKUP(E301,'Order Lookup'!A:C,3,FALSE),"Other")</f>
        <v>Other</v>
      </c>
    </row>
    <row r="302" spans="1:43" ht="52.5" x14ac:dyDescent="0.35">
      <c r="A302" s="202" t="s">
        <v>640</v>
      </c>
      <c r="B302" s="202" t="s">
        <v>2780</v>
      </c>
      <c r="C302" s="202" t="s">
        <v>642</v>
      </c>
      <c r="D302" s="202" t="s">
        <v>667</v>
      </c>
      <c r="E302" s="202" t="s">
        <v>507</v>
      </c>
      <c r="F302" s="202" t="s">
        <v>70</v>
      </c>
      <c r="G302" s="8"/>
      <c r="H302" s="202" t="s">
        <v>482</v>
      </c>
      <c r="I302" s="203" t="s">
        <v>194</v>
      </c>
      <c r="J302" s="8"/>
      <c r="K302" s="8"/>
      <c r="L302" s="8"/>
      <c r="M302" s="8"/>
      <c r="N302" s="202" t="s">
        <v>483</v>
      </c>
      <c r="O302" s="8"/>
      <c r="P302" s="8"/>
      <c r="Q302" s="8"/>
      <c r="R302" s="202" t="s">
        <v>483</v>
      </c>
      <c r="S302" s="8"/>
      <c r="T302" s="8"/>
      <c r="U302" s="8"/>
      <c r="V302" s="8"/>
      <c r="W302" s="202" t="s">
        <v>483</v>
      </c>
      <c r="X302" s="8"/>
      <c r="Y302" s="8"/>
      <c r="Z302" s="8"/>
      <c r="AA302" s="202" t="s">
        <v>483</v>
      </c>
      <c r="AB302" s="8"/>
      <c r="AC302" s="202" t="s">
        <v>2343</v>
      </c>
      <c r="AD302" s="202" t="s">
        <v>2780</v>
      </c>
      <c r="AE302" s="202" t="s">
        <v>484</v>
      </c>
      <c r="AF302" s="204">
        <v>25.58</v>
      </c>
      <c r="AG302" s="197">
        <v>0</v>
      </c>
      <c r="AH302" s="197">
        <v>2.0564099999999998E-3</v>
      </c>
      <c r="AI302" s="12"/>
      <c r="AJ302" s="197">
        <v>2.0565000000000002E-3</v>
      </c>
      <c r="AK302" s="197">
        <v>0</v>
      </c>
      <c r="AL302" s="197">
        <v>0</v>
      </c>
      <c r="AM302" s="12"/>
      <c r="AN302" s="12"/>
      <c r="AO302" s="204">
        <v>15.34</v>
      </c>
      <c r="AP302" s="205">
        <v>9.61</v>
      </c>
      <c r="AQ302" t="str">
        <f>_xlfn.IFNA(VLOOKUP(E302,'Order Lookup'!A:C,3,FALSE),"Other")</f>
        <v>Other</v>
      </c>
    </row>
    <row r="303" spans="1:43" ht="31.5" x14ac:dyDescent="0.35">
      <c r="A303" s="202" t="s">
        <v>640</v>
      </c>
      <c r="B303" s="202" t="s">
        <v>2781</v>
      </c>
      <c r="C303" s="202" t="s">
        <v>666</v>
      </c>
      <c r="D303" s="202" t="s">
        <v>2782</v>
      </c>
      <c r="E303" s="202" t="s">
        <v>620</v>
      </c>
      <c r="F303" s="202" t="s">
        <v>70</v>
      </c>
      <c r="G303" s="202" t="s">
        <v>643</v>
      </c>
      <c r="H303" s="202" t="s">
        <v>488</v>
      </c>
      <c r="I303" s="203" t="s">
        <v>193</v>
      </c>
      <c r="J303" s="8"/>
      <c r="K303" s="203" t="s">
        <v>2783</v>
      </c>
      <c r="L303" s="8"/>
      <c r="M303" s="8"/>
      <c r="N303" s="202" t="s">
        <v>483</v>
      </c>
      <c r="O303" s="8"/>
      <c r="P303" s="8"/>
      <c r="Q303" s="8"/>
      <c r="R303" s="202" t="s">
        <v>483</v>
      </c>
      <c r="S303" s="203" t="s">
        <v>678</v>
      </c>
      <c r="T303" s="203" t="s">
        <v>678</v>
      </c>
      <c r="U303" s="202" t="s">
        <v>2321</v>
      </c>
      <c r="V303" s="202" t="s">
        <v>2321</v>
      </c>
      <c r="W303" s="206" t="s">
        <v>489</v>
      </c>
      <c r="X303" s="203" t="s">
        <v>678</v>
      </c>
      <c r="Y303" s="202" t="s">
        <v>2321</v>
      </c>
      <c r="Z303" s="202" t="s">
        <v>2321</v>
      </c>
      <c r="AA303" s="206" t="s">
        <v>489</v>
      </c>
      <c r="AB303" s="203" t="s">
        <v>490</v>
      </c>
      <c r="AC303" s="202" t="s">
        <v>2335</v>
      </c>
      <c r="AD303" s="202" t="s">
        <v>2781</v>
      </c>
      <c r="AE303" s="202" t="s">
        <v>484</v>
      </c>
      <c r="AF303" s="204">
        <v>31577</v>
      </c>
      <c r="AG303" s="197">
        <v>14.936</v>
      </c>
      <c r="AH303" s="197">
        <v>13.992779154999999</v>
      </c>
      <c r="AI303" s="208">
        <v>0.93684916677825403</v>
      </c>
      <c r="AJ303" s="197">
        <v>0</v>
      </c>
      <c r="AK303" s="197">
        <v>0</v>
      </c>
      <c r="AL303" s="197">
        <v>0</v>
      </c>
      <c r="AM303" s="12"/>
      <c r="AN303" s="12"/>
      <c r="AO303" s="204">
        <v>23683</v>
      </c>
      <c r="AP303" s="205">
        <v>0</v>
      </c>
      <c r="AQ303" t="str">
        <f>_xlfn.IFNA(VLOOKUP(E303,'Order Lookup'!A:C,3,FALSE),"Other")</f>
        <v>ORDER</v>
      </c>
    </row>
    <row r="304" spans="1:43" ht="42" x14ac:dyDescent="0.35">
      <c r="A304" s="202" t="s">
        <v>640</v>
      </c>
      <c r="B304" s="202" t="s">
        <v>2784</v>
      </c>
      <c r="C304" s="202" t="s">
        <v>671</v>
      </c>
      <c r="D304" s="202" t="s">
        <v>672</v>
      </c>
      <c r="E304" s="202" t="s">
        <v>662</v>
      </c>
      <c r="F304" s="202" t="s">
        <v>70</v>
      </c>
      <c r="G304" s="202" t="s">
        <v>643</v>
      </c>
      <c r="H304" s="202" t="s">
        <v>482</v>
      </c>
      <c r="I304" s="203" t="s">
        <v>198</v>
      </c>
      <c r="J304" s="8"/>
      <c r="K304" s="8"/>
      <c r="L304" s="8"/>
      <c r="M304" s="8"/>
      <c r="N304" s="202" t="s">
        <v>483</v>
      </c>
      <c r="O304" s="8"/>
      <c r="P304" s="8"/>
      <c r="Q304" s="8"/>
      <c r="R304" s="202" t="s">
        <v>483</v>
      </c>
      <c r="S304" s="203" t="s">
        <v>660</v>
      </c>
      <c r="T304" s="203" t="s">
        <v>660</v>
      </c>
      <c r="U304" s="202" t="s">
        <v>2321</v>
      </c>
      <c r="V304" s="202" t="s">
        <v>2321</v>
      </c>
      <c r="W304" s="206" t="s">
        <v>489</v>
      </c>
      <c r="X304" s="8"/>
      <c r="Y304" s="8"/>
      <c r="Z304" s="8"/>
      <c r="AA304" s="202" t="s">
        <v>483</v>
      </c>
      <c r="AB304" s="8"/>
      <c r="AC304" s="202" t="s">
        <v>2321</v>
      </c>
      <c r="AD304" s="202" t="s">
        <v>2784</v>
      </c>
      <c r="AE304" s="202" t="s">
        <v>484</v>
      </c>
      <c r="AF304" s="12"/>
      <c r="AG304" s="197">
        <v>0</v>
      </c>
      <c r="AH304" s="12"/>
      <c r="AI304" s="12"/>
      <c r="AJ304" s="12"/>
      <c r="AK304" s="12"/>
      <c r="AL304" s="12"/>
      <c r="AM304" s="12"/>
      <c r="AN304" s="12"/>
      <c r="AO304" s="12"/>
      <c r="AP304" s="15"/>
      <c r="AQ304" t="str">
        <f>_xlfn.IFNA(VLOOKUP(E304,'Order Lookup'!A:C,3,FALSE),"Other")</f>
        <v>ENPARTS</v>
      </c>
    </row>
    <row r="305" spans="1:43" ht="42" x14ac:dyDescent="0.35">
      <c r="A305" s="202" t="s">
        <v>640</v>
      </c>
      <c r="B305" s="202" t="s">
        <v>2785</v>
      </c>
      <c r="C305" s="202" t="s">
        <v>673</v>
      </c>
      <c r="D305" s="202" t="s">
        <v>2786</v>
      </c>
      <c r="E305" s="202" t="s">
        <v>584</v>
      </c>
      <c r="F305" s="202" t="s">
        <v>338</v>
      </c>
      <c r="G305" s="202" t="s">
        <v>643</v>
      </c>
      <c r="H305" s="202" t="s">
        <v>488</v>
      </c>
      <c r="I305" s="203" t="s">
        <v>196</v>
      </c>
      <c r="J305" s="203" t="s">
        <v>674</v>
      </c>
      <c r="K305" s="203" t="s">
        <v>675</v>
      </c>
      <c r="L305" s="8"/>
      <c r="M305" s="8"/>
      <c r="N305" s="202" t="s">
        <v>483</v>
      </c>
      <c r="O305" s="8"/>
      <c r="P305" s="8"/>
      <c r="Q305" s="8"/>
      <c r="R305" s="202" t="s">
        <v>483</v>
      </c>
      <c r="S305" s="8"/>
      <c r="T305" s="203" t="s">
        <v>676</v>
      </c>
      <c r="U305" s="202" t="s">
        <v>1726</v>
      </c>
      <c r="V305" s="202" t="s">
        <v>1726</v>
      </c>
      <c r="W305" s="206" t="s">
        <v>489</v>
      </c>
      <c r="X305" s="8"/>
      <c r="Y305" s="8"/>
      <c r="Z305" s="8"/>
      <c r="AA305" s="202" t="s">
        <v>483</v>
      </c>
      <c r="AB305" s="203" t="s">
        <v>490</v>
      </c>
      <c r="AC305" s="202" t="s">
        <v>1726</v>
      </c>
      <c r="AD305" s="202" t="s">
        <v>2785</v>
      </c>
      <c r="AE305" s="202" t="s">
        <v>484</v>
      </c>
      <c r="AF305" s="204">
        <v>1</v>
      </c>
      <c r="AG305" s="197">
        <v>0</v>
      </c>
      <c r="AH305" s="197">
        <v>0.52827137999999996</v>
      </c>
      <c r="AI305" s="12"/>
      <c r="AJ305" s="197">
        <v>0.52827148999999995</v>
      </c>
      <c r="AK305" s="197">
        <v>0</v>
      </c>
      <c r="AL305" s="197">
        <v>0</v>
      </c>
      <c r="AM305" s="12"/>
      <c r="AN305" s="12"/>
      <c r="AO305" s="204">
        <v>1</v>
      </c>
      <c r="AP305" s="205">
        <v>-2519.58</v>
      </c>
      <c r="AQ305" t="str">
        <f>_xlfn.IFNA(VLOOKUP(E305,'Order Lookup'!A:C,3,FALSE),"Other")</f>
        <v>ENPARTS</v>
      </c>
    </row>
    <row r="306" spans="1:43" ht="42" x14ac:dyDescent="0.35">
      <c r="A306" s="202" t="s">
        <v>640</v>
      </c>
      <c r="B306" s="202" t="s">
        <v>2787</v>
      </c>
      <c r="C306" s="202" t="s">
        <v>673</v>
      </c>
      <c r="D306" s="202" t="s">
        <v>2786</v>
      </c>
      <c r="E306" s="202" t="s">
        <v>584</v>
      </c>
      <c r="F306" s="202" t="s">
        <v>338</v>
      </c>
      <c r="G306" s="202" t="s">
        <v>643</v>
      </c>
      <c r="H306" s="202" t="s">
        <v>488</v>
      </c>
      <c r="I306" s="203" t="s">
        <v>196</v>
      </c>
      <c r="J306" s="203" t="s">
        <v>674</v>
      </c>
      <c r="K306" s="203" t="s">
        <v>675</v>
      </c>
      <c r="L306" s="8"/>
      <c r="M306" s="8"/>
      <c r="N306" s="202" t="s">
        <v>483</v>
      </c>
      <c r="O306" s="8"/>
      <c r="P306" s="8"/>
      <c r="Q306" s="8"/>
      <c r="R306" s="202" t="s">
        <v>483</v>
      </c>
      <c r="S306" s="8"/>
      <c r="T306" s="203" t="s">
        <v>676</v>
      </c>
      <c r="U306" s="202" t="s">
        <v>2321</v>
      </c>
      <c r="V306" s="202" t="s">
        <v>2335</v>
      </c>
      <c r="W306" s="210" t="s">
        <v>484</v>
      </c>
      <c r="X306" s="8"/>
      <c r="Y306" s="8"/>
      <c r="Z306" s="8"/>
      <c r="AA306" s="202" t="s">
        <v>483</v>
      </c>
      <c r="AB306" s="203" t="s">
        <v>490</v>
      </c>
      <c r="AC306" s="202" t="s">
        <v>2335</v>
      </c>
      <c r="AD306" s="202" t="s">
        <v>2787</v>
      </c>
      <c r="AE306" s="202" t="s">
        <v>484</v>
      </c>
      <c r="AF306" s="204">
        <v>1</v>
      </c>
      <c r="AG306" s="197">
        <v>0</v>
      </c>
      <c r="AH306" s="197">
        <v>3.5000000000000003E-2</v>
      </c>
      <c r="AI306" s="12"/>
      <c r="AJ306" s="197">
        <v>3.5000000000000003E-2</v>
      </c>
      <c r="AK306" s="197">
        <v>0</v>
      </c>
      <c r="AL306" s="197">
        <v>0</v>
      </c>
      <c r="AM306" s="12"/>
      <c r="AN306" s="12"/>
      <c r="AO306" s="204">
        <v>0</v>
      </c>
      <c r="AP306" s="205">
        <v>-145.69999999999999</v>
      </c>
      <c r="AQ306" t="str">
        <f>_xlfn.IFNA(VLOOKUP(E306,'Order Lookup'!A:C,3,FALSE),"Other")</f>
        <v>ENPARTS</v>
      </c>
    </row>
    <row r="307" spans="1:43" ht="42" x14ac:dyDescent="0.35">
      <c r="A307" s="202" t="s">
        <v>640</v>
      </c>
      <c r="B307" s="202" t="s">
        <v>2788</v>
      </c>
      <c r="C307" s="202" t="s">
        <v>673</v>
      </c>
      <c r="D307" s="202" t="s">
        <v>2786</v>
      </c>
      <c r="E307" s="202" t="s">
        <v>507</v>
      </c>
      <c r="F307" s="202" t="s">
        <v>70</v>
      </c>
      <c r="G307" s="202" t="s">
        <v>643</v>
      </c>
      <c r="H307" s="202" t="s">
        <v>482</v>
      </c>
      <c r="I307" s="203" t="s">
        <v>201</v>
      </c>
      <c r="J307" s="203" t="s">
        <v>674</v>
      </c>
      <c r="K307" s="203" t="s">
        <v>665</v>
      </c>
      <c r="L307" s="8"/>
      <c r="M307" s="8"/>
      <c r="N307" s="202" t="s">
        <v>483</v>
      </c>
      <c r="O307" s="8"/>
      <c r="P307" s="8"/>
      <c r="Q307" s="8"/>
      <c r="R307" s="202" t="s">
        <v>483</v>
      </c>
      <c r="S307" s="8"/>
      <c r="T307" s="8"/>
      <c r="U307" s="8"/>
      <c r="V307" s="8"/>
      <c r="W307" s="202" t="s">
        <v>483</v>
      </c>
      <c r="X307" s="8"/>
      <c r="Y307" s="8"/>
      <c r="Z307" s="8"/>
      <c r="AA307" s="202" t="s">
        <v>483</v>
      </c>
      <c r="AB307" s="8"/>
      <c r="AC307" s="202" t="s">
        <v>2362</v>
      </c>
      <c r="AD307" s="202" t="s">
        <v>2788</v>
      </c>
      <c r="AE307" s="202" t="s">
        <v>484</v>
      </c>
      <c r="AF307" s="204">
        <v>146.86000000000001</v>
      </c>
      <c r="AG307" s="197">
        <v>0</v>
      </c>
      <c r="AH307" s="197">
        <v>1.3095000000000001E-2</v>
      </c>
      <c r="AI307" s="12"/>
      <c r="AJ307" s="197">
        <v>1.3095000000000001E-2</v>
      </c>
      <c r="AK307" s="197">
        <v>0</v>
      </c>
      <c r="AL307" s="197">
        <v>0</v>
      </c>
      <c r="AM307" s="12"/>
      <c r="AN307" s="12"/>
      <c r="AO307" s="204">
        <v>61.03</v>
      </c>
      <c r="AP307" s="205">
        <v>41.56</v>
      </c>
      <c r="AQ307" t="str">
        <f>_xlfn.IFNA(VLOOKUP(E307,'Order Lookup'!A:C,3,FALSE),"Other")</f>
        <v>Other</v>
      </c>
    </row>
    <row r="308" spans="1:43" ht="52.5" x14ac:dyDescent="0.35">
      <c r="A308" s="202" t="s">
        <v>640</v>
      </c>
      <c r="B308" s="202" t="s">
        <v>2789</v>
      </c>
      <c r="C308" s="202" t="s">
        <v>642</v>
      </c>
      <c r="D308" s="202" t="s">
        <v>677</v>
      </c>
      <c r="E308" s="202" t="s">
        <v>520</v>
      </c>
      <c r="F308" s="202" t="s">
        <v>338</v>
      </c>
      <c r="G308" s="202" t="s">
        <v>643</v>
      </c>
      <c r="H308" s="202" t="s">
        <v>482</v>
      </c>
      <c r="I308" s="203" t="s">
        <v>194</v>
      </c>
      <c r="J308" s="8"/>
      <c r="K308" s="8"/>
      <c r="L308" s="8"/>
      <c r="M308" s="8"/>
      <c r="N308" s="202" t="s">
        <v>483</v>
      </c>
      <c r="O308" s="8"/>
      <c r="P308" s="8"/>
      <c r="Q308" s="8"/>
      <c r="R308" s="202" t="s">
        <v>483</v>
      </c>
      <c r="S308" s="8"/>
      <c r="T308" s="203" t="s">
        <v>676</v>
      </c>
      <c r="U308" s="202" t="s">
        <v>1996</v>
      </c>
      <c r="V308" s="202" t="s">
        <v>1996</v>
      </c>
      <c r="W308" s="206" t="s">
        <v>489</v>
      </c>
      <c r="X308" s="8"/>
      <c r="Y308" s="8"/>
      <c r="Z308" s="8"/>
      <c r="AA308" s="202" t="s">
        <v>483</v>
      </c>
      <c r="AB308" s="203" t="s">
        <v>490</v>
      </c>
      <c r="AC308" s="202" t="s">
        <v>1725</v>
      </c>
      <c r="AD308" s="202" t="s">
        <v>2789</v>
      </c>
      <c r="AE308" s="202" t="s">
        <v>484</v>
      </c>
      <c r="AF308" s="204">
        <v>0</v>
      </c>
      <c r="AG308" s="197">
        <v>0</v>
      </c>
      <c r="AH308" s="197">
        <v>0.82930364000000001</v>
      </c>
      <c r="AI308" s="12"/>
      <c r="AJ308" s="197">
        <v>0.82930245999999996</v>
      </c>
      <c r="AK308" s="197">
        <v>0</v>
      </c>
      <c r="AL308" s="197">
        <v>0</v>
      </c>
      <c r="AM308" s="12"/>
      <c r="AN308" s="12"/>
      <c r="AO308" s="204">
        <v>0</v>
      </c>
      <c r="AP308" s="205">
        <v>-1402.68</v>
      </c>
      <c r="AQ308" t="str">
        <f>_xlfn.IFNA(VLOOKUP(E308,'Order Lookup'!A:C,3,FALSE),"Other")</f>
        <v>Other</v>
      </c>
    </row>
    <row r="309" spans="1:43" ht="52.5" x14ac:dyDescent="0.35">
      <c r="A309" s="202" t="s">
        <v>640</v>
      </c>
      <c r="B309" s="202" t="s">
        <v>2790</v>
      </c>
      <c r="C309" s="202" t="s">
        <v>642</v>
      </c>
      <c r="D309" s="202" t="s">
        <v>677</v>
      </c>
      <c r="E309" s="202" t="s">
        <v>486</v>
      </c>
      <c r="F309" s="202" t="s">
        <v>70</v>
      </c>
      <c r="G309" s="8"/>
      <c r="H309" s="202" t="s">
        <v>482</v>
      </c>
      <c r="I309" s="203" t="s">
        <v>194</v>
      </c>
      <c r="J309" s="8"/>
      <c r="K309" s="8"/>
      <c r="L309" s="8"/>
      <c r="M309" s="8"/>
      <c r="N309" s="202" t="s">
        <v>483</v>
      </c>
      <c r="O309" s="8"/>
      <c r="P309" s="8"/>
      <c r="Q309" s="8"/>
      <c r="R309" s="202" t="s">
        <v>483</v>
      </c>
      <c r="S309" s="8"/>
      <c r="T309" s="8"/>
      <c r="U309" s="8"/>
      <c r="V309" s="8"/>
      <c r="W309" s="202" t="s">
        <v>483</v>
      </c>
      <c r="X309" s="8"/>
      <c r="Y309" s="8"/>
      <c r="Z309" s="8"/>
      <c r="AA309" s="202" t="s">
        <v>483</v>
      </c>
      <c r="AB309" s="8"/>
      <c r="AC309" s="202" t="s">
        <v>2350</v>
      </c>
      <c r="AD309" s="202" t="s">
        <v>2790</v>
      </c>
      <c r="AE309" s="202" t="s">
        <v>484</v>
      </c>
      <c r="AF309" s="204">
        <v>0</v>
      </c>
      <c r="AG309" s="197">
        <v>0</v>
      </c>
      <c r="AH309" s="197">
        <v>3.7499999999999999E-2</v>
      </c>
      <c r="AI309" s="12"/>
      <c r="AJ309" s="197">
        <v>3.7499999999999999E-2</v>
      </c>
      <c r="AK309" s="197">
        <v>0</v>
      </c>
      <c r="AL309" s="197">
        <v>0</v>
      </c>
      <c r="AM309" s="12"/>
      <c r="AN309" s="12"/>
      <c r="AO309" s="204">
        <v>0</v>
      </c>
      <c r="AP309" s="205">
        <v>-208.4</v>
      </c>
      <c r="AQ309" t="str">
        <f>_xlfn.IFNA(VLOOKUP(E309,'Order Lookup'!A:C,3,FALSE),"Other")</f>
        <v>Other</v>
      </c>
    </row>
    <row r="310" spans="1:43" ht="52.5" x14ac:dyDescent="0.35">
      <c r="A310" s="202" t="s">
        <v>640</v>
      </c>
      <c r="B310" s="202" t="s">
        <v>2791</v>
      </c>
      <c r="C310" s="202" t="s">
        <v>642</v>
      </c>
      <c r="D310" s="202" t="s">
        <v>679</v>
      </c>
      <c r="E310" s="202" t="s">
        <v>486</v>
      </c>
      <c r="F310" s="202" t="s">
        <v>70</v>
      </c>
      <c r="G310" s="8"/>
      <c r="H310" s="202" t="s">
        <v>482</v>
      </c>
      <c r="I310" s="203" t="s">
        <v>194</v>
      </c>
      <c r="J310" s="8"/>
      <c r="K310" s="8"/>
      <c r="L310" s="8"/>
      <c r="M310" s="8"/>
      <c r="N310" s="202" t="s">
        <v>483</v>
      </c>
      <c r="O310" s="8"/>
      <c r="P310" s="8"/>
      <c r="Q310" s="8"/>
      <c r="R310" s="202" t="s">
        <v>483</v>
      </c>
      <c r="S310" s="8"/>
      <c r="T310" s="8"/>
      <c r="U310" s="8"/>
      <c r="V310" s="8"/>
      <c r="W310" s="202" t="s">
        <v>483</v>
      </c>
      <c r="X310" s="8"/>
      <c r="Y310" s="8"/>
      <c r="Z310" s="8"/>
      <c r="AA310" s="202" t="s">
        <v>483</v>
      </c>
      <c r="AB310" s="8"/>
      <c r="AC310" s="202" t="s">
        <v>2323</v>
      </c>
      <c r="AD310" s="202" t="s">
        <v>2791</v>
      </c>
      <c r="AE310" s="202" t="s">
        <v>484</v>
      </c>
      <c r="AF310" s="12"/>
      <c r="AG310" s="197">
        <v>0</v>
      </c>
      <c r="AH310" s="12"/>
      <c r="AI310" s="12"/>
      <c r="AJ310" s="12"/>
      <c r="AK310" s="12"/>
      <c r="AL310" s="12"/>
      <c r="AM310" s="12"/>
      <c r="AN310" s="12"/>
      <c r="AO310" s="12"/>
      <c r="AP310" s="15"/>
      <c r="AQ310" t="str">
        <f>_xlfn.IFNA(VLOOKUP(E310,'Order Lookup'!A:C,3,FALSE),"Other")</f>
        <v>Other</v>
      </c>
    </row>
    <row r="311" spans="1:43" ht="52.5" x14ac:dyDescent="0.35">
      <c r="A311" s="202" t="s">
        <v>640</v>
      </c>
      <c r="B311" s="202" t="s">
        <v>2792</v>
      </c>
      <c r="C311" s="202" t="s">
        <v>642</v>
      </c>
      <c r="D311" s="202" t="s">
        <v>1727</v>
      </c>
      <c r="E311" s="202" t="s">
        <v>580</v>
      </c>
      <c r="F311" s="202" t="s">
        <v>70</v>
      </c>
      <c r="G311" s="202" t="s">
        <v>643</v>
      </c>
      <c r="H311" s="202" t="s">
        <v>488</v>
      </c>
      <c r="I311" s="203" t="s">
        <v>197</v>
      </c>
      <c r="J311" s="8"/>
      <c r="K311" s="8"/>
      <c r="L311" s="8"/>
      <c r="M311" s="8"/>
      <c r="N311" s="202" t="s">
        <v>483</v>
      </c>
      <c r="O311" s="8"/>
      <c r="P311" s="8"/>
      <c r="Q311" s="8"/>
      <c r="R311" s="202" t="s">
        <v>483</v>
      </c>
      <c r="S311" s="203" t="s">
        <v>1503</v>
      </c>
      <c r="T311" s="203" t="s">
        <v>1503</v>
      </c>
      <c r="U311" s="202" t="s">
        <v>2323</v>
      </c>
      <c r="V311" s="202" t="s">
        <v>1669</v>
      </c>
      <c r="W311" s="206" t="s">
        <v>489</v>
      </c>
      <c r="X311" s="203" t="s">
        <v>1503</v>
      </c>
      <c r="Y311" s="202" t="s">
        <v>1657</v>
      </c>
      <c r="Z311" s="202" t="s">
        <v>1660</v>
      </c>
      <c r="AA311" s="206" t="s">
        <v>489</v>
      </c>
      <c r="AB311" s="203" t="s">
        <v>490</v>
      </c>
      <c r="AC311" s="202" t="s">
        <v>2327</v>
      </c>
      <c r="AD311" s="202" t="s">
        <v>2792</v>
      </c>
      <c r="AE311" s="202" t="s">
        <v>484</v>
      </c>
      <c r="AF311" s="204">
        <v>221000</v>
      </c>
      <c r="AG311" s="197">
        <v>104.1095</v>
      </c>
      <c r="AH311" s="197">
        <v>102.112962275</v>
      </c>
      <c r="AI311" s="197">
        <v>0.98082271334508397</v>
      </c>
      <c r="AJ311" s="197">
        <v>0</v>
      </c>
      <c r="AK311" s="197">
        <v>0</v>
      </c>
      <c r="AL311" s="197">
        <v>0</v>
      </c>
      <c r="AM311" s="12"/>
      <c r="AN311" s="12"/>
      <c r="AO311" s="204">
        <v>176684</v>
      </c>
      <c r="AP311" s="205">
        <v>0</v>
      </c>
      <c r="AQ311" t="str">
        <f>_xlfn.IFNA(VLOOKUP(E311,'Order Lookup'!A:C,3,FALSE),"Other")</f>
        <v>ORDER</v>
      </c>
    </row>
    <row r="312" spans="1:43" ht="52.5" x14ac:dyDescent="0.35">
      <c r="A312" s="202" t="s">
        <v>640</v>
      </c>
      <c r="B312" s="202" t="s">
        <v>2793</v>
      </c>
      <c r="C312" s="202" t="s">
        <v>642</v>
      </c>
      <c r="D312" s="202" t="s">
        <v>1727</v>
      </c>
      <c r="E312" s="202" t="s">
        <v>580</v>
      </c>
      <c r="F312" s="202" t="s">
        <v>70</v>
      </c>
      <c r="G312" s="202" t="s">
        <v>643</v>
      </c>
      <c r="H312" s="202" t="s">
        <v>488</v>
      </c>
      <c r="I312" s="203" t="s">
        <v>197</v>
      </c>
      <c r="J312" s="8"/>
      <c r="K312" s="8"/>
      <c r="L312" s="8"/>
      <c r="M312" s="8"/>
      <c r="N312" s="202" t="s">
        <v>483</v>
      </c>
      <c r="O312" s="8"/>
      <c r="P312" s="8"/>
      <c r="Q312" s="8"/>
      <c r="R312" s="202" t="s">
        <v>483</v>
      </c>
      <c r="S312" s="203" t="s">
        <v>655</v>
      </c>
      <c r="T312" s="203" t="s">
        <v>655</v>
      </c>
      <c r="U312" s="202" t="s">
        <v>2332</v>
      </c>
      <c r="V312" s="202" t="s">
        <v>1669</v>
      </c>
      <c r="W312" s="206" t="s">
        <v>489</v>
      </c>
      <c r="X312" s="8"/>
      <c r="Y312" s="8"/>
      <c r="Z312" s="8"/>
      <c r="AA312" s="202" t="s">
        <v>483</v>
      </c>
      <c r="AB312" s="203" t="s">
        <v>490</v>
      </c>
      <c r="AC312" s="202" t="s">
        <v>2371</v>
      </c>
      <c r="AD312" s="202" t="s">
        <v>2793</v>
      </c>
      <c r="AE312" s="202" t="s">
        <v>484</v>
      </c>
      <c r="AF312" s="12"/>
      <c r="AG312" s="197">
        <v>0</v>
      </c>
      <c r="AH312" s="12"/>
      <c r="AI312" s="12"/>
      <c r="AJ312" s="12"/>
      <c r="AK312" s="12"/>
      <c r="AL312" s="12"/>
      <c r="AM312" s="12"/>
      <c r="AN312" s="12"/>
      <c r="AO312" s="12"/>
      <c r="AP312" s="15"/>
      <c r="AQ312" t="str">
        <f>_xlfn.IFNA(VLOOKUP(E312,'Order Lookup'!A:C,3,FALSE),"Other")</f>
        <v>ORDER</v>
      </c>
    </row>
    <row r="313" spans="1:43" ht="52.5" x14ac:dyDescent="0.35">
      <c r="A313" s="202" t="s">
        <v>640</v>
      </c>
      <c r="B313" s="202" t="s">
        <v>2794</v>
      </c>
      <c r="C313" s="202" t="s">
        <v>642</v>
      </c>
      <c r="D313" s="202" t="s">
        <v>1727</v>
      </c>
      <c r="E313" s="202" t="s">
        <v>580</v>
      </c>
      <c r="F313" s="202" t="s">
        <v>70</v>
      </c>
      <c r="G313" s="202" t="s">
        <v>643</v>
      </c>
      <c r="H313" s="202" t="s">
        <v>488</v>
      </c>
      <c r="I313" s="203" t="s">
        <v>197</v>
      </c>
      <c r="J313" s="8"/>
      <c r="K313" s="8"/>
      <c r="L313" s="8"/>
      <c r="M313" s="8"/>
      <c r="N313" s="202" t="s">
        <v>483</v>
      </c>
      <c r="O313" s="8"/>
      <c r="P313" s="8"/>
      <c r="Q313" s="8"/>
      <c r="R313" s="202" t="s">
        <v>483</v>
      </c>
      <c r="S313" s="203" t="s">
        <v>655</v>
      </c>
      <c r="T313" s="203" t="s">
        <v>655</v>
      </c>
      <c r="U313" s="202" t="s">
        <v>2332</v>
      </c>
      <c r="V313" s="202" t="s">
        <v>1657</v>
      </c>
      <c r="W313" s="206" t="s">
        <v>489</v>
      </c>
      <c r="X313" s="8"/>
      <c r="Y313" s="8"/>
      <c r="Z313" s="8"/>
      <c r="AA313" s="202" t="s">
        <v>483</v>
      </c>
      <c r="AB313" s="203" t="s">
        <v>490</v>
      </c>
      <c r="AC313" s="202" t="s">
        <v>2371</v>
      </c>
      <c r="AD313" s="202" t="s">
        <v>2794</v>
      </c>
      <c r="AE313" s="202" t="s">
        <v>484</v>
      </c>
      <c r="AF313" s="204">
        <v>6530</v>
      </c>
      <c r="AG313" s="197">
        <v>3.1269999999999998</v>
      </c>
      <c r="AH313" s="197">
        <v>1.1024232700000001</v>
      </c>
      <c r="AI313" s="208">
        <v>0.35254981451870798</v>
      </c>
      <c r="AJ313" s="197">
        <v>0</v>
      </c>
      <c r="AK313" s="197">
        <v>0</v>
      </c>
      <c r="AL313" s="197">
        <v>0</v>
      </c>
      <c r="AM313" s="12"/>
      <c r="AN313" s="12"/>
      <c r="AO313" s="204">
        <v>5252</v>
      </c>
      <c r="AP313" s="205">
        <v>0</v>
      </c>
      <c r="AQ313" t="str">
        <f>_xlfn.IFNA(VLOOKUP(E313,'Order Lookup'!A:C,3,FALSE),"Other")</f>
        <v>ORDER</v>
      </c>
    </row>
    <row r="314" spans="1:43" ht="52.5" x14ac:dyDescent="0.35">
      <c r="A314" s="202" t="s">
        <v>640</v>
      </c>
      <c r="B314" s="202" t="s">
        <v>2795</v>
      </c>
      <c r="C314" s="202" t="s">
        <v>642</v>
      </c>
      <c r="D314" s="202" t="s">
        <v>1727</v>
      </c>
      <c r="E314" s="202" t="s">
        <v>580</v>
      </c>
      <c r="F314" s="202" t="s">
        <v>70</v>
      </c>
      <c r="G314" s="202" t="s">
        <v>643</v>
      </c>
      <c r="H314" s="202" t="s">
        <v>488</v>
      </c>
      <c r="I314" s="203" t="s">
        <v>197</v>
      </c>
      <c r="J314" s="8"/>
      <c r="K314" s="8"/>
      <c r="L314" s="8"/>
      <c r="M314" s="8"/>
      <c r="N314" s="202" t="s">
        <v>483</v>
      </c>
      <c r="O314" s="8"/>
      <c r="P314" s="8"/>
      <c r="Q314" s="8"/>
      <c r="R314" s="202" t="s">
        <v>483</v>
      </c>
      <c r="S314" s="203" t="s">
        <v>655</v>
      </c>
      <c r="T314" s="203" t="s">
        <v>655</v>
      </c>
      <c r="U314" s="202" t="s">
        <v>2332</v>
      </c>
      <c r="V314" s="202" t="s">
        <v>1657</v>
      </c>
      <c r="W314" s="206" t="s">
        <v>489</v>
      </c>
      <c r="X314" s="8"/>
      <c r="Y314" s="8"/>
      <c r="Z314" s="8"/>
      <c r="AA314" s="202" t="s">
        <v>483</v>
      </c>
      <c r="AB314" s="203" t="s">
        <v>490</v>
      </c>
      <c r="AC314" s="202" t="s">
        <v>2371</v>
      </c>
      <c r="AD314" s="202" t="s">
        <v>2795</v>
      </c>
      <c r="AE314" s="202" t="s">
        <v>484</v>
      </c>
      <c r="AF314" s="204">
        <v>6530</v>
      </c>
      <c r="AG314" s="197">
        <v>3.1269999999999998</v>
      </c>
      <c r="AH314" s="197">
        <v>2.00054585</v>
      </c>
      <c r="AI314" s="208">
        <v>0.63976522225775501</v>
      </c>
      <c r="AJ314" s="197">
        <v>0</v>
      </c>
      <c r="AK314" s="197">
        <v>0</v>
      </c>
      <c r="AL314" s="197">
        <v>0</v>
      </c>
      <c r="AM314" s="12"/>
      <c r="AN314" s="12"/>
      <c r="AO314" s="204">
        <v>5252</v>
      </c>
      <c r="AP314" s="205">
        <v>0</v>
      </c>
      <c r="AQ314" t="str">
        <f>_xlfn.IFNA(VLOOKUP(E314,'Order Lookup'!A:C,3,FALSE),"Other")</f>
        <v>ORDER</v>
      </c>
    </row>
    <row r="315" spans="1:43" ht="52.5" x14ac:dyDescent="0.35">
      <c r="A315" s="202" t="s">
        <v>640</v>
      </c>
      <c r="B315" s="202" t="s">
        <v>2796</v>
      </c>
      <c r="C315" s="202" t="s">
        <v>642</v>
      </c>
      <c r="D315" s="202" t="s">
        <v>1727</v>
      </c>
      <c r="E315" s="202" t="s">
        <v>580</v>
      </c>
      <c r="F315" s="202" t="s">
        <v>70</v>
      </c>
      <c r="G315" s="202" t="s">
        <v>643</v>
      </c>
      <c r="H315" s="202" t="s">
        <v>488</v>
      </c>
      <c r="I315" s="203" t="s">
        <v>197</v>
      </c>
      <c r="J315" s="8"/>
      <c r="K315" s="8"/>
      <c r="L315" s="8"/>
      <c r="M315" s="8"/>
      <c r="N315" s="202" t="s">
        <v>483</v>
      </c>
      <c r="O315" s="8"/>
      <c r="P315" s="8"/>
      <c r="Q315" s="8"/>
      <c r="R315" s="202" t="s">
        <v>483</v>
      </c>
      <c r="S315" s="203" t="s">
        <v>655</v>
      </c>
      <c r="T315" s="203" t="s">
        <v>655</v>
      </c>
      <c r="U315" s="202" t="s">
        <v>2332</v>
      </c>
      <c r="V315" s="202" t="s">
        <v>1669</v>
      </c>
      <c r="W315" s="206" t="s">
        <v>489</v>
      </c>
      <c r="X315" s="8"/>
      <c r="Y315" s="8"/>
      <c r="Z315" s="8"/>
      <c r="AA315" s="202" t="s">
        <v>483</v>
      </c>
      <c r="AB315" s="203" t="s">
        <v>490</v>
      </c>
      <c r="AC315" s="202" t="s">
        <v>2371</v>
      </c>
      <c r="AD315" s="202" t="s">
        <v>2796</v>
      </c>
      <c r="AE315" s="202" t="s">
        <v>484</v>
      </c>
      <c r="AF315" s="12"/>
      <c r="AG315" s="197">
        <v>0</v>
      </c>
      <c r="AH315" s="12"/>
      <c r="AI315" s="12"/>
      <c r="AJ315" s="12"/>
      <c r="AK315" s="12"/>
      <c r="AL315" s="12"/>
      <c r="AM315" s="12"/>
      <c r="AN315" s="12"/>
      <c r="AO315" s="12"/>
      <c r="AP315" s="15"/>
      <c r="AQ315" t="str">
        <f>_xlfn.IFNA(VLOOKUP(E315,'Order Lookup'!A:C,3,FALSE),"Other")</f>
        <v>ORDER</v>
      </c>
    </row>
    <row r="316" spans="1:43" ht="52.5" x14ac:dyDescent="0.35">
      <c r="A316" s="202" t="s">
        <v>640</v>
      </c>
      <c r="B316" s="202" t="s">
        <v>2797</v>
      </c>
      <c r="C316" s="202" t="s">
        <v>642</v>
      </c>
      <c r="D316" s="202" t="s">
        <v>1727</v>
      </c>
      <c r="E316" s="202" t="s">
        <v>580</v>
      </c>
      <c r="F316" s="202" t="s">
        <v>70</v>
      </c>
      <c r="G316" s="202" t="s">
        <v>643</v>
      </c>
      <c r="H316" s="202" t="s">
        <v>488</v>
      </c>
      <c r="I316" s="203" t="s">
        <v>197</v>
      </c>
      <c r="J316" s="8"/>
      <c r="K316" s="8"/>
      <c r="L316" s="8"/>
      <c r="M316" s="8"/>
      <c r="N316" s="202" t="s">
        <v>483</v>
      </c>
      <c r="O316" s="8"/>
      <c r="P316" s="8"/>
      <c r="Q316" s="8"/>
      <c r="R316" s="202" t="s">
        <v>483</v>
      </c>
      <c r="S316" s="203" t="s">
        <v>655</v>
      </c>
      <c r="T316" s="203" t="s">
        <v>655</v>
      </c>
      <c r="U316" s="202" t="s">
        <v>2332</v>
      </c>
      <c r="V316" s="202" t="s">
        <v>1669</v>
      </c>
      <c r="W316" s="206" t="s">
        <v>489</v>
      </c>
      <c r="X316" s="8"/>
      <c r="Y316" s="8"/>
      <c r="Z316" s="8"/>
      <c r="AA316" s="202" t="s">
        <v>483</v>
      </c>
      <c r="AB316" s="203" t="s">
        <v>490</v>
      </c>
      <c r="AC316" s="202" t="s">
        <v>2371</v>
      </c>
      <c r="AD316" s="202" t="s">
        <v>2797</v>
      </c>
      <c r="AE316" s="202" t="s">
        <v>484</v>
      </c>
      <c r="AF316" s="12"/>
      <c r="AG316" s="197">
        <v>0</v>
      </c>
      <c r="AH316" s="12"/>
      <c r="AI316" s="12"/>
      <c r="AJ316" s="12"/>
      <c r="AK316" s="12"/>
      <c r="AL316" s="12"/>
      <c r="AM316" s="12"/>
      <c r="AN316" s="12"/>
      <c r="AO316" s="12"/>
      <c r="AP316" s="15"/>
      <c r="AQ316" t="str">
        <f>_xlfn.IFNA(VLOOKUP(E316,'Order Lookup'!A:C,3,FALSE),"Other")</f>
        <v>ORDER</v>
      </c>
    </row>
    <row r="317" spans="1:43" ht="52.5" x14ac:dyDescent="0.35">
      <c r="A317" s="202" t="s">
        <v>640</v>
      </c>
      <c r="B317" s="202" t="s">
        <v>2798</v>
      </c>
      <c r="C317" s="202" t="s">
        <v>642</v>
      </c>
      <c r="D317" s="202" t="s">
        <v>1727</v>
      </c>
      <c r="E317" s="202" t="s">
        <v>580</v>
      </c>
      <c r="F317" s="202" t="s">
        <v>139</v>
      </c>
      <c r="G317" s="202" t="s">
        <v>643</v>
      </c>
      <c r="H317" s="202" t="s">
        <v>488</v>
      </c>
      <c r="I317" s="203" t="s">
        <v>197</v>
      </c>
      <c r="J317" s="8"/>
      <c r="K317" s="8"/>
      <c r="L317" s="8"/>
      <c r="M317" s="8"/>
      <c r="N317" s="202" t="s">
        <v>483</v>
      </c>
      <c r="O317" s="8"/>
      <c r="P317" s="8"/>
      <c r="Q317" s="8"/>
      <c r="R317" s="202" t="s">
        <v>483</v>
      </c>
      <c r="S317" s="203" t="s">
        <v>687</v>
      </c>
      <c r="T317" s="203" t="s">
        <v>687</v>
      </c>
      <c r="U317" s="202" t="s">
        <v>2338</v>
      </c>
      <c r="V317" s="202" t="s">
        <v>2332</v>
      </c>
      <c r="W317" s="206" t="s">
        <v>489</v>
      </c>
      <c r="X317" s="203" t="s">
        <v>687</v>
      </c>
      <c r="Y317" s="202" t="s">
        <v>2332</v>
      </c>
      <c r="Z317" s="202" t="s">
        <v>2332</v>
      </c>
      <c r="AA317" s="206" t="s">
        <v>489</v>
      </c>
      <c r="AB317" s="203" t="s">
        <v>490</v>
      </c>
      <c r="AC317" s="202" t="s">
        <v>2321</v>
      </c>
      <c r="AD317" s="202" t="s">
        <v>2798</v>
      </c>
      <c r="AE317" s="202" t="s">
        <v>484</v>
      </c>
      <c r="AF317" s="12"/>
      <c r="AG317" s="197">
        <v>0</v>
      </c>
      <c r="AH317" s="12"/>
      <c r="AI317" s="12"/>
      <c r="AJ317" s="12"/>
      <c r="AK317" s="12"/>
      <c r="AL317" s="12"/>
      <c r="AM317" s="12"/>
      <c r="AN317" s="12"/>
      <c r="AO317" s="12"/>
      <c r="AP317" s="15"/>
      <c r="AQ317" t="str">
        <f>_xlfn.IFNA(VLOOKUP(E317,'Order Lookup'!A:C,3,FALSE),"Other")</f>
        <v>ORDER</v>
      </c>
    </row>
    <row r="318" spans="1:43" ht="52.5" x14ac:dyDescent="0.35">
      <c r="A318" s="202" t="s">
        <v>640</v>
      </c>
      <c r="B318" s="202" t="s">
        <v>2799</v>
      </c>
      <c r="C318" s="202" t="s">
        <v>642</v>
      </c>
      <c r="D318" s="202" t="s">
        <v>1727</v>
      </c>
      <c r="E318" s="202" t="s">
        <v>580</v>
      </c>
      <c r="F318" s="202" t="s">
        <v>139</v>
      </c>
      <c r="G318" s="202" t="s">
        <v>643</v>
      </c>
      <c r="H318" s="202" t="s">
        <v>488</v>
      </c>
      <c r="I318" s="203" t="s">
        <v>197</v>
      </c>
      <c r="J318" s="8"/>
      <c r="K318" s="8"/>
      <c r="L318" s="8"/>
      <c r="M318" s="8"/>
      <c r="N318" s="202" t="s">
        <v>483</v>
      </c>
      <c r="O318" s="8"/>
      <c r="P318" s="8"/>
      <c r="Q318" s="8"/>
      <c r="R318" s="202" t="s">
        <v>483</v>
      </c>
      <c r="S318" s="203" t="s">
        <v>2800</v>
      </c>
      <c r="T318" s="203" t="s">
        <v>687</v>
      </c>
      <c r="U318" s="202" t="s">
        <v>2338</v>
      </c>
      <c r="V318" s="202" t="s">
        <v>2332</v>
      </c>
      <c r="W318" s="206" t="s">
        <v>489</v>
      </c>
      <c r="X318" s="8"/>
      <c r="Y318" s="8"/>
      <c r="Z318" s="8"/>
      <c r="AA318" s="202" t="s">
        <v>483</v>
      </c>
      <c r="AB318" s="203" t="s">
        <v>490</v>
      </c>
      <c r="AC318" s="202" t="s">
        <v>2321</v>
      </c>
      <c r="AD318" s="202" t="s">
        <v>2799</v>
      </c>
      <c r="AE318" s="202" t="s">
        <v>484</v>
      </c>
      <c r="AF318" s="204">
        <v>54766</v>
      </c>
      <c r="AG318" s="197">
        <v>21.537500000000001</v>
      </c>
      <c r="AH318" s="197">
        <v>18.360041339999999</v>
      </c>
      <c r="AI318" s="208">
        <v>0.85246854741729505</v>
      </c>
      <c r="AJ318" s="197">
        <v>0</v>
      </c>
      <c r="AK318" s="197">
        <v>0</v>
      </c>
      <c r="AL318" s="197">
        <v>0</v>
      </c>
      <c r="AM318" s="12"/>
      <c r="AN318" s="12"/>
      <c r="AO318" s="204">
        <v>44463</v>
      </c>
      <c r="AP318" s="205">
        <v>0</v>
      </c>
      <c r="AQ318" t="str">
        <f>_xlfn.IFNA(VLOOKUP(E318,'Order Lookup'!A:C,3,FALSE),"Other")</f>
        <v>ORDER</v>
      </c>
    </row>
    <row r="319" spans="1:43" ht="52.5" x14ac:dyDescent="0.35">
      <c r="A319" s="202" t="s">
        <v>640</v>
      </c>
      <c r="B319" s="202" t="s">
        <v>2801</v>
      </c>
      <c r="C319" s="202" t="s">
        <v>642</v>
      </c>
      <c r="D319" s="202" t="s">
        <v>1727</v>
      </c>
      <c r="E319" s="202" t="s">
        <v>580</v>
      </c>
      <c r="F319" s="202" t="s">
        <v>139</v>
      </c>
      <c r="G319" s="202" t="s">
        <v>643</v>
      </c>
      <c r="H319" s="202" t="s">
        <v>488</v>
      </c>
      <c r="I319" s="203" t="s">
        <v>197</v>
      </c>
      <c r="J319" s="8"/>
      <c r="K319" s="8"/>
      <c r="L319" s="8"/>
      <c r="M319" s="8"/>
      <c r="N319" s="202" t="s">
        <v>483</v>
      </c>
      <c r="O319" s="8"/>
      <c r="P319" s="8"/>
      <c r="Q319" s="8"/>
      <c r="R319" s="202" t="s">
        <v>483</v>
      </c>
      <c r="S319" s="203" t="s">
        <v>2800</v>
      </c>
      <c r="T319" s="203" t="s">
        <v>687</v>
      </c>
      <c r="U319" s="202" t="s">
        <v>2338</v>
      </c>
      <c r="V319" s="202" t="s">
        <v>2332</v>
      </c>
      <c r="W319" s="206" t="s">
        <v>489</v>
      </c>
      <c r="X319" s="8"/>
      <c r="Y319" s="8"/>
      <c r="Z319" s="8"/>
      <c r="AA319" s="202" t="s">
        <v>483</v>
      </c>
      <c r="AB319" s="203" t="s">
        <v>490</v>
      </c>
      <c r="AC319" s="202" t="s">
        <v>2321</v>
      </c>
      <c r="AD319" s="202" t="s">
        <v>2801</v>
      </c>
      <c r="AE319" s="202" t="s">
        <v>484</v>
      </c>
      <c r="AF319" s="12"/>
      <c r="AG319" s="197">
        <v>0</v>
      </c>
      <c r="AH319" s="12"/>
      <c r="AI319" s="12"/>
      <c r="AJ319" s="12"/>
      <c r="AK319" s="12"/>
      <c r="AL319" s="12"/>
      <c r="AM319" s="12"/>
      <c r="AN319" s="12"/>
      <c r="AO319" s="12"/>
      <c r="AP319" s="15"/>
      <c r="AQ319" t="str">
        <f>_xlfn.IFNA(VLOOKUP(E319,'Order Lookup'!A:C,3,FALSE),"Other")</f>
        <v>ORDER</v>
      </c>
    </row>
    <row r="320" spans="1:43" ht="52.5" x14ac:dyDescent="0.35">
      <c r="A320" s="202" t="s">
        <v>640</v>
      </c>
      <c r="B320" s="202" t="s">
        <v>2802</v>
      </c>
      <c r="C320" s="202" t="s">
        <v>642</v>
      </c>
      <c r="D320" s="202" t="s">
        <v>1727</v>
      </c>
      <c r="E320" s="202" t="s">
        <v>580</v>
      </c>
      <c r="F320" s="202" t="s">
        <v>70</v>
      </c>
      <c r="G320" s="202" t="s">
        <v>643</v>
      </c>
      <c r="H320" s="202" t="s">
        <v>488</v>
      </c>
      <c r="I320" s="203" t="s">
        <v>197</v>
      </c>
      <c r="J320" s="8"/>
      <c r="K320" s="8"/>
      <c r="L320" s="8"/>
      <c r="M320" s="8"/>
      <c r="N320" s="202" t="s">
        <v>483</v>
      </c>
      <c r="O320" s="8"/>
      <c r="P320" s="8"/>
      <c r="Q320" s="8"/>
      <c r="R320" s="202" t="s">
        <v>483</v>
      </c>
      <c r="S320" s="203" t="s">
        <v>656</v>
      </c>
      <c r="T320" s="203" t="s">
        <v>656</v>
      </c>
      <c r="U320" s="202" t="s">
        <v>2371</v>
      </c>
      <c r="V320" s="202" t="s">
        <v>1698</v>
      </c>
      <c r="W320" s="206" t="s">
        <v>489</v>
      </c>
      <c r="X320" s="203" t="s">
        <v>656</v>
      </c>
      <c r="Y320" s="8"/>
      <c r="Z320" s="8"/>
      <c r="AA320" s="202" t="s">
        <v>483</v>
      </c>
      <c r="AB320" s="203" t="s">
        <v>490</v>
      </c>
      <c r="AC320" s="202" t="s">
        <v>2371</v>
      </c>
      <c r="AD320" s="202" t="s">
        <v>2802</v>
      </c>
      <c r="AE320" s="202" t="s">
        <v>484</v>
      </c>
      <c r="AF320" s="204">
        <v>34738</v>
      </c>
      <c r="AG320" s="197">
        <v>7.8550000000000004</v>
      </c>
      <c r="AH320" s="197">
        <v>7.4014849050000002</v>
      </c>
      <c r="AI320" s="208">
        <v>0.94226415085932502</v>
      </c>
      <c r="AJ320" s="197">
        <v>0</v>
      </c>
      <c r="AK320" s="197">
        <v>120</v>
      </c>
      <c r="AL320" s="197">
        <v>103.25</v>
      </c>
      <c r="AM320" s="211">
        <v>0.86041666666666705</v>
      </c>
      <c r="AN320" s="197">
        <v>13.949903475483699</v>
      </c>
      <c r="AO320" s="204">
        <v>27745</v>
      </c>
      <c r="AP320" s="205">
        <v>0</v>
      </c>
      <c r="AQ320" t="str">
        <f>_xlfn.IFNA(VLOOKUP(E320,'Order Lookup'!A:C,3,FALSE),"Other")</f>
        <v>ORDER</v>
      </c>
    </row>
    <row r="321" spans="1:43" ht="52.5" x14ac:dyDescent="0.35">
      <c r="A321" s="202" t="s">
        <v>640</v>
      </c>
      <c r="B321" s="202" t="s">
        <v>2803</v>
      </c>
      <c r="C321" s="202" t="s">
        <v>642</v>
      </c>
      <c r="D321" s="202" t="s">
        <v>1727</v>
      </c>
      <c r="E321" s="202" t="s">
        <v>580</v>
      </c>
      <c r="F321" s="202" t="s">
        <v>70</v>
      </c>
      <c r="G321" s="202" t="s">
        <v>643</v>
      </c>
      <c r="H321" s="202" t="s">
        <v>488</v>
      </c>
      <c r="I321" s="203" t="s">
        <v>197</v>
      </c>
      <c r="J321" s="8"/>
      <c r="K321" s="8"/>
      <c r="L321" s="8"/>
      <c r="M321" s="8"/>
      <c r="N321" s="202" t="s">
        <v>483</v>
      </c>
      <c r="O321" s="8"/>
      <c r="P321" s="8"/>
      <c r="Q321" s="8"/>
      <c r="R321" s="202" t="s">
        <v>483</v>
      </c>
      <c r="S321" s="203" t="s">
        <v>655</v>
      </c>
      <c r="T321" s="203" t="s">
        <v>655</v>
      </c>
      <c r="U321" s="202" t="s">
        <v>2371</v>
      </c>
      <c r="V321" s="202" t="s">
        <v>1698</v>
      </c>
      <c r="W321" s="206" t="s">
        <v>489</v>
      </c>
      <c r="X321" s="8"/>
      <c r="Y321" s="8"/>
      <c r="Z321" s="8"/>
      <c r="AA321" s="202" t="s">
        <v>483</v>
      </c>
      <c r="AB321" s="203" t="s">
        <v>490</v>
      </c>
      <c r="AC321" s="202" t="s">
        <v>2371</v>
      </c>
      <c r="AD321" s="202" t="s">
        <v>2803</v>
      </c>
      <c r="AE321" s="202" t="s">
        <v>484</v>
      </c>
      <c r="AF321" s="12"/>
      <c r="AG321" s="197">
        <v>0</v>
      </c>
      <c r="AH321" s="12"/>
      <c r="AI321" s="12"/>
      <c r="AJ321" s="12"/>
      <c r="AK321" s="12"/>
      <c r="AL321" s="12"/>
      <c r="AM321" s="12"/>
      <c r="AN321" s="12"/>
      <c r="AO321" s="12"/>
      <c r="AP321" s="15"/>
      <c r="AQ321" t="str">
        <f>_xlfn.IFNA(VLOOKUP(E321,'Order Lookup'!A:C,3,FALSE),"Other")</f>
        <v>ORDER</v>
      </c>
    </row>
    <row r="322" spans="1:43" ht="52.5" x14ac:dyDescent="0.35">
      <c r="A322" s="202" t="s">
        <v>640</v>
      </c>
      <c r="B322" s="202" t="s">
        <v>2804</v>
      </c>
      <c r="C322" s="202" t="s">
        <v>642</v>
      </c>
      <c r="D322" s="202" t="s">
        <v>1727</v>
      </c>
      <c r="E322" s="202" t="s">
        <v>580</v>
      </c>
      <c r="F322" s="202" t="s">
        <v>70</v>
      </c>
      <c r="G322" s="202" t="s">
        <v>643</v>
      </c>
      <c r="H322" s="202" t="s">
        <v>488</v>
      </c>
      <c r="I322" s="203" t="s">
        <v>197</v>
      </c>
      <c r="J322" s="8"/>
      <c r="K322" s="8"/>
      <c r="L322" s="8"/>
      <c r="M322" s="8"/>
      <c r="N322" s="202" t="s">
        <v>483</v>
      </c>
      <c r="O322" s="8"/>
      <c r="P322" s="8"/>
      <c r="Q322" s="8"/>
      <c r="R322" s="202" t="s">
        <v>483</v>
      </c>
      <c r="S322" s="203" t="s">
        <v>1504</v>
      </c>
      <c r="T322" s="203" t="s">
        <v>1504</v>
      </c>
      <c r="U322" s="202" t="s">
        <v>2371</v>
      </c>
      <c r="V322" s="202" t="s">
        <v>1665</v>
      </c>
      <c r="W322" s="206" t="s">
        <v>489</v>
      </c>
      <c r="X322" s="203" t="s">
        <v>1504</v>
      </c>
      <c r="Y322" s="202" t="s">
        <v>2371</v>
      </c>
      <c r="Z322" s="202" t="s">
        <v>1665</v>
      </c>
      <c r="AA322" s="206" t="s">
        <v>489</v>
      </c>
      <c r="AB322" s="203" t="s">
        <v>490</v>
      </c>
      <c r="AC322" s="202" t="s">
        <v>2371</v>
      </c>
      <c r="AD322" s="202" t="s">
        <v>2804</v>
      </c>
      <c r="AE322" s="202" t="s">
        <v>484</v>
      </c>
      <c r="AF322" s="12"/>
      <c r="AG322" s="197">
        <v>0</v>
      </c>
      <c r="AH322" s="12"/>
      <c r="AI322" s="12"/>
      <c r="AJ322" s="12"/>
      <c r="AK322" s="12"/>
      <c r="AL322" s="12"/>
      <c r="AM322" s="12"/>
      <c r="AN322" s="12"/>
      <c r="AO322" s="12"/>
      <c r="AP322" s="15"/>
      <c r="AQ322" t="str">
        <f>_xlfn.IFNA(VLOOKUP(E322,'Order Lookup'!A:C,3,FALSE),"Other")</f>
        <v>ORDER</v>
      </c>
    </row>
    <row r="323" spans="1:43" ht="52.5" x14ac:dyDescent="0.35">
      <c r="A323" s="202" t="s">
        <v>640</v>
      </c>
      <c r="B323" s="202" t="s">
        <v>2805</v>
      </c>
      <c r="C323" s="202" t="s">
        <v>642</v>
      </c>
      <c r="D323" s="202" t="s">
        <v>1727</v>
      </c>
      <c r="E323" s="202" t="s">
        <v>580</v>
      </c>
      <c r="F323" s="202" t="s">
        <v>70</v>
      </c>
      <c r="G323" s="202" t="s">
        <v>643</v>
      </c>
      <c r="H323" s="202" t="s">
        <v>488</v>
      </c>
      <c r="I323" s="203" t="s">
        <v>197</v>
      </c>
      <c r="J323" s="8"/>
      <c r="K323" s="8"/>
      <c r="L323" s="8"/>
      <c r="M323" s="8"/>
      <c r="N323" s="202" t="s">
        <v>483</v>
      </c>
      <c r="O323" s="8"/>
      <c r="P323" s="8"/>
      <c r="Q323" s="8"/>
      <c r="R323" s="202" t="s">
        <v>483</v>
      </c>
      <c r="S323" s="203" t="s">
        <v>1503</v>
      </c>
      <c r="T323" s="203" t="s">
        <v>1503</v>
      </c>
      <c r="U323" s="202" t="s">
        <v>2371</v>
      </c>
      <c r="V323" s="202" t="s">
        <v>1698</v>
      </c>
      <c r="W323" s="206" t="s">
        <v>489</v>
      </c>
      <c r="X323" s="203" t="s">
        <v>1503</v>
      </c>
      <c r="Y323" s="202" t="s">
        <v>2806</v>
      </c>
      <c r="Z323" s="202" t="s">
        <v>1665</v>
      </c>
      <c r="AA323" s="206" t="s">
        <v>489</v>
      </c>
      <c r="AB323" s="203" t="s">
        <v>490</v>
      </c>
      <c r="AC323" s="202" t="s">
        <v>2371</v>
      </c>
      <c r="AD323" s="202" t="s">
        <v>2805</v>
      </c>
      <c r="AE323" s="202" t="s">
        <v>484</v>
      </c>
      <c r="AF323" s="12"/>
      <c r="AG323" s="197">
        <v>0</v>
      </c>
      <c r="AH323" s="12"/>
      <c r="AI323" s="12"/>
      <c r="AJ323" s="12"/>
      <c r="AK323" s="12"/>
      <c r="AL323" s="12"/>
      <c r="AM323" s="12"/>
      <c r="AN323" s="12"/>
      <c r="AO323" s="12"/>
      <c r="AP323" s="15"/>
      <c r="AQ323" t="str">
        <f>_xlfn.IFNA(VLOOKUP(E323,'Order Lookup'!A:C,3,FALSE),"Other")</f>
        <v>ORDER</v>
      </c>
    </row>
    <row r="324" spans="1:43" ht="52.5" x14ac:dyDescent="0.35">
      <c r="A324" s="202" t="s">
        <v>640</v>
      </c>
      <c r="B324" s="202" t="s">
        <v>2807</v>
      </c>
      <c r="C324" s="202" t="s">
        <v>642</v>
      </c>
      <c r="D324" s="202" t="s">
        <v>1727</v>
      </c>
      <c r="E324" s="202" t="s">
        <v>580</v>
      </c>
      <c r="F324" s="202" t="s">
        <v>70</v>
      </c>
      <c r="G324" s="202" t="s">
        <v>643</v>
      </c>
      <c r="H324" s="202" t="s">
        <v>488</v>
      </c>
      <c r="I324" s="203" t="s">
        <v>197</v>
      </c>
      <c r="J324" s="8"/>
      <c r="K324" s="8"/>
      <c r="L324" s="8"/>
      <c r="M324" s="8"/>
      <c r="N324" s="202" t="s">
        <v>483</v>
      </c>
      <c r="O324" s="8"/>
      <c r="P324" s="8"/>
      <c r="Q324" s="8"/>
      <c r="R324" s="202" t="s">
        <v>483</v>
      </c>
      <c r="S324" s="203" t="s">
        <v>1503</v>
      </c>
      <c r="T324" s="203" t="s">
        <v>1503</v>
      </c>
      <c r="U324" s="202" t="s">
        <v>2371</v>
      </c>
      <c r="V324" s="202" t="s">
        <v>1698</v>
      </c>
      <c r="W324" s="206" t="s">
        <v>489</v>
      </c>
      <c r="X324" s="8"/>
      <c r="Y324" s="8"/>
      <c r="Z324" s="8"/>
      <c r="AA324" s="202" t="s">
        <v>483</v>
      </c>
      <c r="AB324" s="203" t="s">
        <v>490</v>
      </c>
      <c r="AC324" s="202" t="s">
        <v>2371</v>
      </c>
      <c r="AD324" s="202" t="s">
        <v>2807</v>
      </c>
      <c r="AE324" s="202" t="s">
        <v>484</v>
      </c>
      <c r="AF324" s="12"/>
      <c r="AG324" s="197">
        <v>0</v>
      </c>
      <c r="AH324" s="12"/>
      <c r="AI324" s="12"/>
      <c r="AJ324" s="12"/>
      <c r="AK324" s="12"/>
      <c r="AL324" s="12"/>
      <c r="AM324" s="12"/>
      <c r="AN324" s="12"/>
      <c r="AO324" s="12"/>
      <c r="AP324" s="15"/>
      <c r="AQ324" t="str">
        <f>_xlfn.IFNA(VLOOKUP(E324,'Order Lookup'!A:C,3,FALSE),"Other")</f>
        <v>ORDER</v>
      </c>
    </row>
    <row r="325" spans="1:43" ht="52.5" x14ac:dyDescent="0.35">
      <c r="A325" s="202" t="s">
        <v>640</v>
      </c>
      <c r="B325" s="202" t="s">
        <v>2808</v>
      </c>
      <c r="C325" s="202" t="s">
        <v>642</v>
      </c>
      <c r="D325" s="202" t="s">
        <v>1727</v>
      </c>
      <c r="E325" s="202" t="s">
        <v>580</v>
      </c>
      <c r="F325" s="202" t="s">
        <v>70</v>
      </c>
      <c r="G325" s="202" t="s">
        <v>643</v>
      </c>
      <c r="H325" s="202" t="s">
        <v>488</v>
      </c>
      <c r="I325" s="203" t="s">
        <v>197</v>
      </c>
      <c r="J325" s="8"/>
      <c r="K325" s="8"/>
      <c r="L325" s="8"/>
      <c r="M325" s="8"/>
      <c r="N325" s="202" t="s">
        <v>483</v>
      </c>
      <c r="O325" s="8"/>
      <c r="P325" s="8"/>
      <c r="Q325" s="8"/>
      <c r="R325" s="202" t="s">
        <v>483</v>
      </c>
      <c r="S325" s="203" t="s">
        <v>1503</v>
      </c>
      <c r="T325" s="203" t="s">
        <v>1503</v>
      </c>
      <c r="U325" s="202" t="s">
        <v>2371</v>
      </c>
      <c r="V325" s="202" t="s">
        <v>1698</v>
      </c>
      <c r="W325" s="206" t="s">
        <v>489</v>
      </c>
      <c r="X325" s="203" t="s">
        <v>1503</v>
      </c>
      <c r="Y325" s="202" t="s">
        <v>2806</v>
      </c>
      <c r="Z325" s="202" t="s">
        <v>1657</v>
      </c>
      <c r="AA325" s="206" t="s">
        <v>489</v>
      </c>
      <c r="AB325" s="203" t="s">
        <v>490</v>
      </c>
      <c r="AC325" s="202" t="s">
        <v>2371</v>
      </c>
      <c r="AD325" s="202" t="s">
        <v>2808</v>
      </c>
      <c r="AE325" s="202" t="s">
        <v>484</v>
      </c>
      <c r="AF325" s="12"/>
      <c r="AG325" s="197">
        <v>0</v>
      </c>
      <c r="AH325" s="12"/>
      <c r="AI325" s="12"/>
      <c r="AJ325" s="12"/>
      <c r="AK325" s="12"/>
      <c r="AL325" s="12"/>
      <c r="AM325" s="12"/>
      <c r="AN325" s="12"/>
      <c r="AO325" s="12"/>
      <c r="AP325" s="15"/>
      <c r="AQ325" t="str">
        <f>_xlfn.IFNA(VLOOKUP(E325,'Order Lookup'!A:C,3,FALSE),"Other")</f>
        <v>ORDER</v>
      </c>
    </row>
    <row r="326" spans="1:43" ht="52.5" x14ac:dyDescent="0.35">
      <c r="A326" s="202" t="s">
        <v>640</v>
      </c>
      <c r="B326" s="202" t="s">
        <v>2809</v>
      </c>
      <c r="C326" s="202" t="s">
        <v>642</v>
      </c>
      <c r="D326" s="202" t="s">
        <v>1727</v>
      </c>
      <c r="E326" s="202" t="s">
        <v>520</v>
      </c>
      <c r="F326" s="202" t="s">
        <v>70</v>
      </c>
      <c r="G326" s="202" t="s">
        <v>643</v>
      </c>
      <c r="H326" s="202" t="s">
        <v>488</v>
      </c>
      <c r="I326" s="203" t="s">
        <v>197</v>
      </c>
      <c r="J326" s="8"/>
      <c r="K326" s="8"/>
      <c r="L326" s="8"/>
      <c r="M326" s="8"/>
      <c r="N326" s="202" t="s">
        <v>483</v>
      </c>
      <c r="O326" s="8"/>
      <c r="P326" s="8"/>
      <c r="Q326" s="8"/>
      <c r="R326" s="202" t="s">
        <v>483</v>
      </c>
      <c r="S326" s="8"/>
      <c r="T326" s="203" t="s">
        <v>1690</v>
      </c>
      <c r="U326" s="202" t="s">
        <v>2321</v>
      </c>
      <c r="V326" s="202" t="s">
        <v>2321</v>
      </c>
      <c r="W326" s="206" t="s">
        <v>489</v>
      </c>
      <c r="X326" s="8"/>
      <c r="Y326" s="8"/>
      <c r="Z326" s="8"/>
      <c r="AA326" s="202" t="s">
        <v>483</v>
      </c>
      <c r="AB326" s="8"/>
      <c r="AC326" s="202" t="s">
        <v>2335</v>
      </c>
      <c r="AD326" s="202" t="s">
        <v>2809</v>
      </c>
      <c r="AE326" s="202" t="s">
        <v>484</v>
      </c>
      <c r="AF326" s="204">
        <v>1</v>
      </c>
      <c r="AG326" s="197">
        <v>0</v>
      </c>
      <c r="AH326" s="197">
        <v>6.1199999999999997E-2</v>
      </c>
      <c r="AI326" s="12"/>
      <c r="AJ326" s="197">
        <v>0</v>
      </c>
      <c r="AK326" s="197">
        <v>0</v>
      </c>
      <c r="AL326" s="197">
        <v>0</v>
      </c>
      <c r="AM326" s="12"/>
      <c r="AN326" s="12"/>
      <c r="AO326" s="204">
        <v>0</v>
      </c>
      <c r="AP326" s="205">
        <v>0</v>
      </c>
      <c r="AQ326" t="str">
        <f>_xlfn.IFNA(VLOOKUP(E326,'Order Lookup'!A:C,3,FALSE),"Other")</f>
        <v>Other</v>
      </c>
    </row>
    <row r="327" spans="1:43" ht="52.5" x14ac:dyDescent="0.35">
      <c r="A327" s="202" t="s">
        <v>640</v>
      </c>
      <c r="B327" s="202" t="s">
        <v>2810</v>
      </c>
      <c r="C327" s="202" t="s">
        <v>642</v>
      </c>
      <c r="D327" s="202" t="s">
        <v>1736</v>
      </c>
      <c r="E327" s="202" t="s">
        <v>584</v>
      </c>
      <c r="F327" s="202" t="s">
        <v>281</v>
      </c>
      <c r="G327" s="202" t="s">
        <v>643</v>
      </c>
      <c r="H327" s="202" t="s">
        <v>482</v>
      </c>
      <c r="I327" s="203" t="s">
        <v>199</v>
      </c>
      <c r="J327" s="203" t="s">
        <v>624</v>
      </c>
      <c r="K327" s="203" t="s">
        <v>665</v>
      </c>
      <c r="L327" s="8"/>
      <c r="M327" s="8"/>
      <c r="N327" s="202" t="s">
        <v>483</v>
      </c>
      <c r="O327" s="8"/>
      <c r="P327" s="8"/>
      <c r="Q327" s="8"/>
      <c r="R327" s="202" t="s">
        <v>483</v>
      </c>
      <c r="S327" s="8"/>
      <c r="T327" s="203" t="s">
        <v>2255</v>
      </c>
      <c r="U327" s="202" t="s">
        <v>2343</v>
      </c>
      <c r="V327" s="202" t="s">
        <v>2343</v>
      </c>
      <c r="W327" s="206" t="s">
        <v>489</v>
      </c>
      <c r="X327" s="8"/>
      <c r="Y327" s="8"/>
      <c r="Z327" s="8"/>
      <c r="AA327" s="202" t="s">
        <v>483</v>
      </c>
      <c r="AB327" s="203" t="s">
        <v>490</v>
      </c>
      <c r="AC327" s="202" t="s">
        <v>2327</v>
      </c>
      <c r="AD327" s="202" t="s">
        <v>2810</v>
      </c>
      <c r="AE327" s="202" t="s">
        <v>484</v>
      </c>
      <c r="AF327" s="204">
        <v>312</v>
      </c>
      <c r="AG327" s="197">
        <v>0</v>
      </c>
      <c r="AH327" s="197">
        <v>2.7849314999999999E-2</v>
      </c>
      <c r="AI327" s="12"/>
      <c r="AJ327" s="197">
        <v>2.7849499999999999E-2</v>
      </c>
      <c r="AK327" s="197">
        <v>0</v>
      </c>
      <c r="AL327" s="197">
        <v>0</v>
      </c>
      <c r="AM327" s="12"/>
      <c r="AN327" s="12"/>
      <c r="AO327" s="204">
        <v>0</v>
      </c>
      <c r="AP327" s="205">
        <v>98.14</v>
      </c>
      <c r="AQ327" t="str">
        <f>_xlfn.IFNA(VLOOKUP(E327,'Order Lookup'!A:C,3,FALSE),"Other")</f>
        <v>ENPARTS</v>
      </c>
    </row>
    <row r="328" spans="1:43" ht="52.5" x14ac:dyDescent="0.35">
      <c r="A328" s="202" t="s">
        <v>640</v>
      </c>
      <c r="B328" s="202" t="s">
        <v>2811</v>
      </c>
      <c r="C328" s="202" t="s">
        <v>642</v>
      </c>
      <c r="D328" s="202" t="s">
        <v>1736</v>
      </c>
      <c r="E328" s="202" t="s">
        <v>520</v>
      </c>
      <c r="F328" s="202" t="s">
        <v>281</v>
      </c>
      <c r="G328" s="202" t="s">
        <v>643</v>
      </c>
      <c r="H328" s="202" t="s">
        <v>488</v>
      </c>
      <c r="I328" s="203" t="s">
        <v>199</v>
      </c>
      <c r="J328" s="203" t="s">
        <v>624</v>
      </c>
      <c r="K328" s="203" t="s">
        <v>665</v>
      </c>
      <c r="L328" s="8"/>
      <c r="M328" s="8"/>
      <c r="N328" s="202" t="s">
        <v>483</v>
      </c>
      <c r="O328" s="8"/>
      <c r="P328" s="8"/>
      <c r="Q328" s="8"/>
      <c r="R328" s="202" t="s">
        <v>483</v>
      </c>
      <c r="S328" s="8"/>
      <c r="T328" s="203" t="s">
        <v>684</v>
      </c>
      <c r="U328" s="202" t="s">
        <v>2338</v>
      </c>
      <c r="V328" s="202" t="s">
        <v>2338</v>
      </c>
      <c r="W328" s="206" t="s">
        <v>489</v>
      </c>
      <c r="X328" s="8"/>
      <c r="Y328" s="8"/>
      <c r="Z328" s="8"/>
      <c r="AA328" s="202" t="s">
        <v>483</v>
      </c>
      <c r="AB328" s="203" t="s">
        <v>490</v>
      </c>
      <c r="AC328" s="202" t="s">
        <v>2321</v>
      </c>
      <c r="AD328" s="202" t="s">
        <v>2811</v>
      </c>
      <c r="AE328" s="202" t="s">
        <v>484</v>
      </c>
      <c r="AF328" s="204">
        <v>0</v>
      </c>
      <c r="AG328" s="197">
        <v>0</v>
      </c>
      <c r="AH328" s="197">
        <v>5.0000000000000001E-3</v>
      </c>
      <c r="AI328" s="12"/>
      <c r="AJ328" s="197">
        <v>5.0000000000000001E-3</v>
      </c>
      <c r="AK328" s="197">
        <v>0</v>
      </c>
      <c r="AL328" s="197">
        <v>0</v>
      </c>
      <c r="AM328" s="12"/>
      <c r="AN328" s="12"/>
      <c r="AO328" s="204">
        <v>0</v>
      </c>
      <c r="AP328" s="205">
        <v>-83.82</v>
      </c>
      <c r="AQ328" t="str">
        <f>_xlfn.IFNA(VLOOKUP(E328,'Order Lookup'!A:C,3,FALSE),"Other")</f>
        <v>Other</v>
      </c>
    </row>
    <row r="329" spans="1:43" ht="31.5" x14ac:dyDescent="0.35">
      <c r="A329" s="202" t="s">
        <v>640</v>
      </c>
      <c r="B329" s="202" t="s">
        <v>2812</v>
      </c>
      <c r="C329" s="202" t="s">
        <v>685</v>
      </c>
      <c r="D329" s="202" t="s">
        <v>2813</v>
      </c>
      <c r="E329" s="202" t="s">
        <v>486</v>
      </c>
      <c r="F329" s="202" t="s">
        <v>227</v>
      </c>
      <c r="G329" s="8"/>
      <c r="H329" s="202" t="s">
        <v>488</v>
      </c>
      <c r="I329" s="203" t="s">
        <v>201</v>
      </c>
      <c r="J329" s="8"/>
      <c r="K329" s="8"/>
      <c r="L329" s="8"/>
      <c r="M329" s="8"/>
      <c r="N329" s="202" t="s">
        <v>483</v>
      </c>
      <c r="O329" s="8"/>
      <c r="P329" s="8"/>
      <c r="Q329" s="8"/>
      <c r="R329" s="202" t="s">
        <v>483</v>
      </c>
      <c r="S329" s="8"/>
      <c r="T329" s="8"/>
      <c r="U329" s="8"/>
      <c r="V329" s="8"/>
      <c r="W329" s="202" t="s">
        <v>483</v>
      </c>
      <c r="X329" s="8"/>
      <c r="Y329" s="8"/>
      <c r="Z329" s="8"/>
      <c r="AA329" s="202" t="s">
        <v>483</v>
      </c>
      <c r="AB329" s="8"/>
      <c r="AC329" s="202" t="s">
        <v>1728</v>
      </c>
      <c r="AD329" s="202" t="s">
        <v>2812</v>
      </c>
      <c r="AE329" s="202" t="s">
        <v>484</v>
      </c>
      <c r="AF329" s="12"/>
      <c r="AG329" s="197">
        <v>0</v>
      </c>
      <c r="AH329" s="12"/>
      <c r="AI329" s="12"/>
      <c r="AJ329" s="12"/>
      <c r="AK329" s="12"/>
      <c r="AL329" s="12"/>
      <c r="AM329" s="12"/>
      <c r="AN329" s="12"/>
      <c r="AO329" s="12"/>
      <c r="AP329" s="15"/>
      <c r="AQ329" t="str">
        <f>_xlfn.IFNA(VLOOKUP(E329,'Order Lookup'!A:C,3,FALSE),"Other")</f>
        <v>Other</v>
      </c>
    </row>
    <row r="330" spans="1:43" ht="31.5" x14ac:dyDescent="0.35">
      <c r="A330" s="202" t="s">
        <v>640</v>
      </c>
      <c r="B330" s="202" t="s">
        <v>2814</v>
      </c>
      <c r="C330" s="202" t="s">
        <v>641</v>
      </c>
      <c r="D330" s="202" t="s">
        <v>2815</v>
      </c>
      <c r="E330" s="202" t="s">
        <v>501</v>
      </c>
      <c r="F330" s="202" t="s">
        <v>139</v>
      </c>
      <c r="G330" s="202" t="s">
        <v>643</v>
      </c>
      <c r="H330" s="202" t="s">
        <v>482</v>
      </c>
      <c r="I330" s="203" t="s">
        <v>195</v>
      </c>
      <c r="J330" s="8"/>
      <c r="K330" s="8"/>
      <c r="L330" s="8"/>
      <c r="M330" s="8"/>
      <c r="N330" s="202" t="s">
        <v>483</v>
      </c>
      <c r="O330" s="203" t="s">
        <v>645</v>
      </c>
      <c r="P330" s="202" t="s">
        <v>2816</v>
      </c>
      <c r="Q330" s="202" t="s">
        <v>2816</v>
      </c>
      <c r="R330" s="206" t="s">
        <v>489</v>
      </c>
      <c r="S330" s="203" t="s">
        <v>647</v>
      </c>
      <c r="T330" s="203" t="s">
        <v>647</v>
      </c>
      <c r="U330" s="202" t="s">
        <v>499</v>
      </c>
      <c r="V330" s="202" t="s">
        <v>499</v>
      </c>
      <c r="W330" s="206" t="s">
        <v>489</v>
      </c>
      <c r="X330" s="203" t="s">
        <v>647</v>
      </c>
      <c r="Y330" s="202" t="s">
        <v>499</v>
      </c>
      <c r="Z330" s="202" t="s">
        <v>499</v>
      </c>
      <c r="AA330" s="206" t="s">
        <v>489</v>
      </c>
      <c r="AB330" s="203" t="s">
        <v>490</v>
      </c>
      <c r="AC330" s="202" t="s">
        <v>1725</v>
      </c>
      <c r="AD330" s="202" t="s">
        <v>2814</v>
      </c>
      <c r="AE330" s="202" t="s">
        <v>484</v>
      </c>
      <c r="AF330" s="204">
        <v>85804</v>
      </c>
      <c r="AG330" s="197">
        <v>24.443000000000001</v>
      </c>
      <c r="AH330" s="197">
        <v>24.532100450000002</v>
      </c>
      <c r="AI330" s="197">
        <v>1.0036452338092701</v>
      </c>
      <c r="AJ330" s="197">
        <v>24.419430455000001</v>
      </c>
      <c r="AK330" s="197">
        <v>120</v>
      </c>
      <c r="AL330" s="197">
        <v>213.5</v>
      </c>
      <c r="AM330" s="209">
        <v>1.7791666666666699</v>
      </c>
      <c r="AN330" s="197">
        <v>8.7028830016061693</v>
      </c>
      <c r="AO330" s="204">
        <v>59752</v>
      </c>
      <c r="AP330" s="205">
        <v>35981.71</v>
      </c>
      <c r="AQ330" t="str">
        <f>_xlfn.IFNA(VLOOKUP(E330,'Order Lookup'!A:C,3,FALSE),"Other")</f>
        <v>ORDER</v>
      </c>
    </row>
    <row r="331" spans="1:43" ht="52.5" x14ac:dyDescent="0.35">
      <c r="A331" s="202" t="s">
        <v>640</v>
      </c>
      <c r="B331" s="202" t="s">
        <v>2817</v>
      </c>
      <c r="C331" s="202" t="s">
        <v>642</v>
      </c>
      <c r="D331" s="202" t="s">
        <v>1311</v>
      </c>
      <c r="E331" s="202" t="s">
        <v>486</v>
      </c>
      <c r="F331" s="202" t="s">
        <v>70</v>
      </c>
      <c r="G331" s="8"/>
      <c r="H331" s="202" t="s">
        <v>482</v>
      </c>
      <c r="I331" s="203" t="s">
        <v>388</v>
      </c>
      <c r="J331" s="8"/>
      <c r="K331" s="8"/>
      <c r="L331" s="8"/>
      <c r="M331" s="8"/>
      <c r="N331" s="202" t="s">
        <v>483</v>
      </c>
      <c r="O331" s="8"/>
      <c r="P331" s="8"/>
      <c r="Q331" s="8"/>
      <c r="R331" s="202" t="s">
        <v>483</v>
      </c>
      <c r="S331" s="8"/>
      <c r="T331" s="8"/>
      <c r="U331" s="8"/>
      <c r="V331" s="8"/>
      <c r="W331" s="202" t="s">
        <v>483</v>
      </c>
      <c r="X331" s="8"/>
      <c r="Y331" s="8"/>
      <c r="Z331" s="8"/>
      <c r="AA331" s="202" t="s">
        <v>483</v>
      </c>
      <c r="AB331" s="8"/>
      <c r="AC331" s="202" t="s">
        <v>1698</v>
      </c>
      <c r="AD331" s="202" t="s">
        <v>2817</v>
      </c>
      <c r="AE331" s="202" t="s">
        <v>484</v>
      </c>
      <c r="AF331" s="12"/>
      <c r="AG331" s="197">
        <v>0</v>
      </c>
      <c r="AH331" s="12"/>
      <c r="AI331" s="12"/>
      <c r="AJ331" s="12"/>
      <c r="AK331" s="12"/>
      <c r="AL331" s="12"/>
      <c r="AM331" s="12"/>
      <c r="AN331" s="12"/>
      <c r="AO331" s="12"/>
      <c r="AP331" s="15"/>
      <c r="AQ331" t="str">
        <f>_xlfn.IFNA(VLOOKUP(E331,'Order Lookup'!A:C,3,FALSE),"Other")</f>
        <v>Other</v>
      </c>
    </row>
    <row r="332" spans="1:43" ht="52.5" x14ac:dyDescent="0.35">
      <c r="A332" s="202" t="s">
        <v>640</v>
      </c>
      <c r="B332" s="202" t="s">
        <v>2818</v>
      </c>
      <c r="C332" s="202" t="s">
        <v>642</v>
      </c>
      <c r="D332" s="202" t="s">
        <v>1311</v>
      </c>
      <c r="E332" s="202" t="s">
        <v>486</v>
      </c>
      <c r="F332" s="202" t="s">
        <v>70</v>
      </c>
      <c r="G332" s="8"/>
      <c r="H332" s="202" t="s">
        <v>482</v>
      </c>
      <c r="I332" s="203" t="s">
        <v>388</v>
      </c>
      <c r="J332" s="8"/>
      <c r="K332" s="8"/>
      <c r="L332" s="8"/>
      <c r="M332" s="8"/>
      <c r="N332" s="202" t="s">
        <v>483</v>
      </c>
      <c r="O332" s="8"/>
      <c r="P332" s="8"/>
      <c r="Q332" s="8"/>
      <c r="R332" s="202" t="s">
        <v>483</v>
      </c>
      <c r="S332" s="8"/>
      <c r="T332" s="8"/>
      <c r="U332" s="8"/>
      <c r="V332" s="8"/>
      <c r="W332" s="202" t="s">
        <v>483</v>
      </c>
      <c r="X332" s="8"/>
      <c r="Y332" s="8"/>
      <c r="Z332" s="8"/>
      <c r="AA332" s="202" t="s">
        <v>483</v>
      </c>
      <c r="AB332" s="8"/>
      <c r="AC332" s="202" t="s">
        <v>1725</v>
      </c>
      <c r="AD332" s="202" t="s">
        <v>2818</v>
      </c>
      <c r="AE332" s="202" t="s">
        <v>484</v>
      </c>
      <c r="AF332" s="204">
        <v>0</v>
      </c>
      <c r="AG332" s="197">
        <v>0</v>
      </c>
      <c r="AH332" s="197">
        <v>2.9159999999999998E-2</v>
      </c>
      <c r="AI332" s="12"/>
      <c r="AJ332" s="197">
        <v>2.9159999999999998E-2</v>
      </c>
      <c r="AK332" s="197">
        <v>0</v>
      </c>
      <c r="AL332" s="197">
        <v>0</v>
      </c>
      <c r="AM332" s="12"/>
      <c r="AN332" s="12"/>
      <c r="AO332" s="204">
        <v>0</v>
      </c>
      <c r="AP332" s="205">
        <v>-94.26</v>
      </c>
      <c r="AQ332" t="str">
        <f>_xlfn.IFNA(VLOOKUP(E332,'Order Lookup'!A:C,3,FALSE),"Other")</f>
        <v>Other</v>
      </c>
    </row>
    <row r="333" spans="1:43" ht="52.5" x14ac:dyDescent="0.35">
      <c r="A333" s="202" t="s">
        <v>640</v>
      </c>
      <c r="B333" s="202" t="s">
        <v>2819</v>
      </c>
      <c r="C333" s="202" t="s">
        <v>642</v>
      </c>
      <c r="D333" s="202" t="s">
        <v>1311</v>
      </c>
      <c r="E333" s="202" t="s">
        <v>520</v>
      </c>
      <c r="F333" s="202" t="s">
        <v>139</v>
      </c>
      <c r="G333" s="202" t="s">
        <v>643</v>
      </c>
      <c r="H333" s="202" t="s">
        <v>482</v>
      </c>
      <c r="I333" s="203" t="s">
        <v>388</v>
      </c>
      <c r="J333" s="8"/>
      <c r="K333" s="203" t="s">
        <v>663</v>
      </c>
      <c r="L333" s="8"/>
      <c r="M333" s="8"/>
      <c r="N333" s="202" t="s">
        <v>483</v>
      </c>
      <c r="O333" s="8"/>
      <c r="P333" s="8"/>
      <c r="Q333" s="8"/>
      <c r="R333" s="202" t="s">
        <v>483</v>
      </c>
      <c r="S333" s="8"/>
      <c r="T333" s="203" t="s">
        <v>657</v>
      </c>
      <c r="U333" s="202" t="s">
        <v>2338</v>
      </c>
      <c r="V333" s="202" t="s">
        <v>2338</v>
      </c>
      <c r="W333" s="206" t="s">
        <v>489</v>
      </c>
      <c r="X333" s="8"/>
      <c r="Y333" s="8"/>
      <c r="Z333" s="8"/>
      <c r="AA333" s="202" t="s">
        <v>483</v>
      </c>
      <c r="AB333" s="203" t="s">
        <v>490</v>
      </c>
      <c r="AC333" s="202" t="s">
        <v>2321</v>
      </c>
      <c r="AD333" s="202" t="s">
        <v>2819</v>
      </c>
      <c r="AE333" s="202" t="s">
        <v>484</v>
      </c>
      <c r="AF333" s="204">
        <v>0</v>
      </c>
      <c r="AG333" s="197">
        <v>0</v>
      </c>
      <c r="AH333" s="197">
        <v>0.48089999999999999</v>
      </c>
      <c r="AI333" s="12"/>
      <c r="AJ333" s="197">
        <v>0.48089999999999999</v>
      </c>
      <c r="AK333" s="197">
        <v>0</v>
      </c>
      <c r="AL333" s="197">
        <v>0</v>
      </c>
      <c r="AM333" s="12"/>
      <c r="AN333" s="12"/>
      <c r="AO333" s="204">
        <v>0</v>
      </c>
      <c r="AP333" s="205">
        <v>-1553.88</v>
      </c>
      <c r="AQ333" t="str">
        <f>_xlfn.IFNA(VLOOKUP(E333,'Order Lookup'!A:C,3,FALSE),"Other")</f>
        <v>Other</v>
      </c>
    </row>
    <row r="334" spans="1:43" ht="31.5" x14ac:dyDescent="0.35">
      <c r="A334" s="202" t="s">
        <v>640</v>
      </c>
      <c r="B334" s="202" t="s">
        <v>2820</v>
      </c>
      <c r="C334" s="202" t="s">
        <v>666</v>
      </c>
      <c r="D334" s="202" t="s">
        <v>1502</v>
      </c>
      <c r="E334" s="202" t="s">
        <v>486</v>
      </c>
      <c r="F334" s="202" t="s">
        <v>70</v>
      </c>
      <c r="G334" s="8"/>
      <c r="H334" s="202" t="s">
        <v>482</v>
      </c>
      <c r="I334" s="203" t="s">
        <v>193</v>
      </c>
      <c r="J334" s="8"/>
      <c r="K334" s="8"/>
      <c r="L334" s="8"/>
      <c r="M334" s="8"/>
      <c r="N334" s="202" t="s">
        <v>483</v>
      </c>
      <c r="O334" s="8"/>
      <c r="P334" s="8"/>
      <c r="Q334" s="8"/>
      <c r="R334" s="202" t="s">
        <v>483</v>
      </c>
      <c r="S334" s="8"/>
      <c r="T334" s="8"/>
      <c r="U334" s="8"/>
      <c r="V334" s="8"/>
      <c r="W334" s="202" t="s">
        <v>483</v>
      </c>
      <c r="X334" s="8"/>
      <c r="Y334" s="8"/>
      <c r="Z334" s="8"/>
      <c r="AA334" s="202" t="s">
        <v>483</v>
      </c>
      <c r="AB334" s="8"/>
      <c r="AC334" s="202" t="s">
        <v>1996</v>
      </c>
      <c r="AD334" s="202" t="s">
        <v>2820</v>
      </c>
      <c r="AE334" s="202" t="s">
        <v>484</v>
      </c>
      <c r="AF334" s="204">
        <v>0</v>
      </c>
      <c r="AG334" s="197">
        <v>0</v>
      </c>
      <c r="AH334" s="197">
        <v>3.5999999999999999E-3</v>
      </c>
      <c r="AI334" s="12"/>
      <c r="AJ334" s="197">
        <v>3.5999999999999999E-3</v>
      </c>
      <c r="AK334" s="197">
        <v>0</v>
      </c>
      <c r="AL334" s="197">
        <v>0</v>
      </c>
      <c r="AM334" s="12"/>
      <c r="AN334" s="12"/>
      <c r="AO334" s="204">
        <v>0</v>
      </c>
      <c r="AP334" s="205">
        <v>-39.6</v>
      </c>
      <c r="AQ334" t="str">
        <f>_xlfn.IFNA(VLOOKUP(E334,'Order Lookup'!A:C,3,FALSE),"Other")</f>
        <v>Other</v>
      </c>
    </row>
    <row r="335" spans="1:43" ht="31.5" x14ac:dyDescent="0.35">
      <c r="A335" s="202" t="s">
        <v>640</v>
      </c>
      <c r="B335" s="202" t="s">
        <v>2821</v>
      </c>
      <c r="C335" s="202" t="s">
        <v>666</v>
      </c>
      <c r="D335" s="202" t="s">
        <v>1502</v>
      </c>
      <c r="E335" s="202" t="s">
        <v>527</v>
      </c>
      <c r="F335" s="202" t="s">
        <v>70</v>
      </c>
      <c r="G335" s="202" t="s">
        <v>643</v>
      </c>
      <c r="H335" s="202" t="s">
        <v>488</v>
      </c>
      <c r="I335" s="203" t="s">
        <v>193</v>
      </c>
      <c r="J335" s="8"/>
      <c r="K335" s="203" t="s">
        <v>2783</v>
      </c>
      <c r="L335" s="8"/>
      <c r="M335" s="8"/>
      <c r="N335" s="202" t="s">
        <v>483</v>
      </c>
      <c r="O335" s="8"/>
      <c r="P335" s="8"/>
      <c r="Q335" s="8"/>
      <c r="R335" s="202" t="s">
        <v>483</v>
      </c>
      <c r="S335" s="8"/>
      <c r="T335" s="203" t="s">
        <v>686</v>
      </c>
      <c r="U335" s="202" t="s">
        <v>2335</v>
      </c>
      <c r="V335" s="202" t="s">
        <v>2335</v>
      </c>
      <c r="W335" s="206" t="s">
        <v>489</v>
      </c>
      <c r="X335" s="8"/>
      <c r="Y335" s="8"/>
      <c r="Z335" s="8"/>
      <c r="AA335" s="202" t="s">
        <v>483</v>
      </c>
      <c r="AB335" s="203" t="s">
        <v>490</v>
      </c>
      <c r="AC335" s="202" t="s">
        <v>2318</v>
      </c>
      <c r="AD335" s="202" t="s">
        <v>2821</v>
      </c>
      <c r="AE335" s="202" t="s">
        <v>484</v>
      </c>
      <c r="AF335" s="204">
        <v>253</v>
      </c>
      <c r="AG335" s="197">
        <v>8.5000000000000006E-3</v>
      </c>
      <c r="AH335" s="197">
        <v>1.6650000000000002E-2</v>
      </c>
      <c r="AI335" s="207">
        <v>1.95882352941176</v>
      </c>
      <c r="AJ335" s="197">
        <v>1.6650000000000002E-2</v>
      </c>
      <c r="AK335" s="197">
        <v>0</v>
      </c>
      <c r="AL335" s="197">
        <v>0</v>
      </c>
      <c r="AM335" s="12"/>
      <c r="AN335" s="12"/>
      <c r="AO335" s="204">
        <v>159.09</v>
      </c>
      <c r="AP335" s="205">
        <v>-71.790000000000006</v>
      </c>
      <c r="AQ335" t="str">
        <f>_xlfn.IFNA(VLOOKUP(E335,'Order Lookup'!A:C,3,FALSE),"Other")</f>
        <v>Other</v>
      </c>
    </row>
    <row r="336" spans="1:43" ht="31.5" x14ac:dyDescent="0.35">
      <c r="A336" s="202" t="s">
        <v>640</v>
      </c>
      <c r="B336" s="202" t="s">
        <v>2822</v>
      </c>
      <c r="C336" s="202" t="s">
        <v>666</v>
      </c>
      <c r="D336" s="202" t="s">
        <v>1502</v>
      </c>
      <c r="E336" s="202" t="s">
        <v>486</v>
      </c>
      <c r="F336" s="202" t="s">
        <v>70</v>
      </c>
      <c r="G336" s="8"/>
      <c r="H336" s="202" t="s">
        <v>482</v>
      </c>
      <c r="I336" s="203" t="s">
        <v>193</v>
      </c>
      <c r="J336" s="8"/>
      <c r="K336" s="8"/>
      <c r="L336" s="8"/>
      <c r="M336" s="8"/>
      <c r="N336" s="202" t="s">
        <v>483</v>
      </c>
      <c r="O336" s="8"/>
      <c r="P336" s="8"/>
      <c r="Q336" s="8"/>
      <c r="R336" s="202" t="s">
        <v>483</v>
      </c>
      <c r="S336" s="8"/>
      <c r="T336" s="8"/>
      <c r="U336" s="8"/>
      <c r="V336" s="8"/>
      <c r="W336" s="202" t="s">
        <v>483</v>
      </c>
      <c r="X336" s="8"/>
      <c r="Y336" s="8"/>
      <c r="Z336" s="8"/>
      <c r="AA336" s="202" t="s">
        <v>483</v>
      </c>
      <c r="AB336" s="8"/>
      <c r="AC336" s="202" t="s">
        <v>2335</v>
      </c>
      <c r="AD336" s="202" t="s">
        <v>2822</v>
      </c>
      <c r="AE336" s="202" t="s">
        <v>484</v>
      </c>
      <c r="AF336" s="12"/>
      <c r="AG336" s="197">
        <v>0</v>
      </c>
      <c r="AH336" s="12"/>
      <c r="AI336" s="12"/>
      <c r="AJ336" s="12"/>
      <c r="AK336" s="12"/>
      <c r="AL336" s="12"/>
      <c r="AM336" s="12"/>
      <c r="AN336" s="12"/>
      <c r="AO336" s="12"/>
      <c r="AP336" s="15"/>
      <c r="AQ336" t="str">
        <f>_xlfn.IFNA(VLOOKUP(E336,'Order Lookup'!A:C,3,FALSE),"Other")</f>
        <v>Other</v>
      </c>
    </row>
    <row r="337" spans="1:43" ht="31.5" x14ac:dyDescent="0.35">
      <c r="A337" s="202" t="s">
        <v>640</v>
      </c>
      <c r="B337" s="202" t="s">
        <v>2823</v>
      </c>
      <c r="C337" s="202" t="s">
        <v>666</v>
      </c>
      <c r="D337" s="202" t="s">
        <v>689</v>
      </c>
      <c r="E337" s="202" t="s">
        <v>620</v>
      </c>
      <c r="F337" s="202" t="s">
        <v>70</v>
      </c>
      <c r="G337" s="8"/>
      <c r="H337" s="202" t="s">
        <v>482</v>
      </c>
      <c r="I337" s="203" t="s">
        <v>193</v>
      </c>
      <c r="J337" s="8"/>
      <c r="K337" s="8"/>
      <c r="L337" s="8"/>
      <c r="M337" s="8"/>
      <c r="N337" s="202" t="s">
        <v>483</v>
      </c>
      <c r="O337" s="8"/>
      <c r="P337" s="8"/>
      <c r="Q337" s="8"/>
      <c r="R337" s="202" t="s">
        <v>483</v>
      </c>
      <c r="S337" s="8"/>
      <c r="T337" s="8"/>
      <c r="U337" s="8"/>
      <c r="V337" s="8"/>
      <c r="W337" s="202" t="s">
        <v>483</v>
      </c>
      <c r="X337" s="8"/>
      <c r="Y337" s="8"/>
      <c r="Z337" s="8"/>
      <c r="AA337" s="202" t="s">
        <v>483</v>
      </c>
      <c r="AB337" s="8"/>
      <c r="AC337" s="202" t="s">
        <v>2350</v>
      </c>
      <c r="AD337" s="202" t="s">
        <v>2823</v>
      </c>
      <c r="AE337" s="202" t="s">
        <v>484</v>
      </c>
      <c r="AF337" s="204">
        <v>54</v>
      </c>
      <c r="AG337" s="197">
        <v>7.4999999999999997E-3</v>
      </c>
      <c r="AH337" s="197">
        <v>3.0000000000000001E-3</v>
      </c>
      <c r="AI337" s="208">
        <v>0.4</v>
      </c>
      <c r="AJ337" s="197">
        <v>3.0000000000000001E-3</v>
      </c>
      <c r="AK337" s="197">
        <v>0</v>
      </c>
      <c r="AL337" s="197">
        <v>0</v>
      </c>
      <c r="AM337" s="12"/>
      <c r="AN337" s="12"/>
      <c r="AO337" s="204">
        <v>61</v>
      </c>
      <c r="AP337" s="205">
        <v>5.4</v>
      </c>
      <c r="AQ337" t="str">
        <f>_xlfn.IFNA(VLOOKUP(E337,'Order Lookup'!A:C,3,FALSE),"Other")</f>
        <v>ORDER</v>
      </c>
    </row>
    <row r="338" spans="1:43" ht="31.5" x14ac:dyDescent="0.35">
      <c r="A338" s="202" t="s">
        <v>640</v>
      </c>
      <c r="B338" s="202" t="s">
        <v>2824</v>
      </c>
      <c r="C338" s="202" t="s">
        <v>666</v>
      </c>
      <c r="D338" s="202" t="s">
        <v>689</v>
      </c>
      <c r="E338" s="202" t="s">
        <v>620</v>
      </c>
      <c r="F338" s="202" t="s">
        <v>70</v>
      </c>
      <c r="G338" s="202" t="s">
        <v>643</v>
      </c>
      <c r="H338" s="202" t="s">
        <v>482</v>
      </c>
      <c r="I338" s="203" t="s">
        <v>193</v>
      </c>
      <c r="J338" s="8"/>
      <c r="K338" s="8"/>
      <c r="L338" s="8"/>
      <c r="M338" s="8"/>
      <c r="N338" s="202" t="s">
        <v>483</v>
      </c>
      <c r="O338" s="8"/>
      <c r="P338" s="8"/>
      <c r="Q338" s="8"/>
      <c r="R338" s="202" t="s">
        <v>483</v>
      </c>
      <c r="S338" s="8"/>
      <c r="T338" s="203" t="s">
        <v>678</v>
      </c>
      <c r="U338" s="202" t="s">
        <v>2371</v>
      </c>
      <c r="V338" s="202" t="s">
        <v>2371</v>
      </c>
      <c r="W338" s="206" t="s">
        <v>489</v>
      </c>
      <c r="X338" s="8"/>
      <c r="Y338" s="8"/>
      <c r="Z338" s="8"/>
      <c r="AA338" s="202" t="s">
        <v>483</v>
      </c>
      <c r="AB338" s="203" t="s">
        <v>490</v>
      </c>
      <c r="AC338" s="202" t="s">
        <v>2332</v>
      </c>
      <c r="AD338" s="202" t="s">
        <v>2824</v>
      </c>
      <c r="AE338" s="202" t="s">
        <v>484</v>
      </c>
      <c r="AF338" s="12"/>
      <c r="AG338" s="197">
        <v>0</v>
      </c>
      <c r="AH338" s="12"/>
      <c r="AI338" s="12"/>
      <c r="AJ338" s="12"/>
      <c r="AK338" s="12"/>
      <c r="AL338" s="12"/>
      <c r="AM338" s="12"/>
      <c r="AN338" s="12"/>
      <c r="AO338" s="12"/>
      <c r="AP338" s="15"/>
      <c r="AQ338" t="str">
        <f>_xlfn.IFNA(VLOOKUP(E338,'Order Lookup'!A:C,3,FALSE),"Other")</f>
        <v>ORDER</v>
      </c>
    </row>
    <row r="339" spans="1:43" ht="31.5" x14ac:dyDescent="0.35">
      <c r="A339" s="202" t="s">
        <v>640</v>
      </c>
      <c r="B339" s="202" t="s">
        <v>2825</v>
      </c>
      <c r="C339" s="202" t="s">
        <v>641</v>
      </c>
      <c r="D339" s="202" t="s">
        <v>2826</v>
      </c>
      <c r="E339" s="202" t="s">
        <v>1179</v>
      </c>
      <c r="F339" s="202" t="s">
        <v>139</v>
      </c>
      <c r="G339" s="202" t="s">
        <v>643</v>
      </c>
      <c r="H339" s="202" t="s">
        <v>488</v>
      </c>
      <c r="I339" s="203" t="s">
        <v>195</v>
      </c>
      <c r="J339" s="203" t="s">
        <v>670</v>
      </c>
      <c r="K339" s="203" t="s">
        <v>646</v>
      </c>
      <c r="L339" s="202" t="s">
        <v>2827</v>
      </c>
      <c r="M339" s="202" t="s">
        <v>2827</v>
      </c>
      <c r="N339" s="206" t="s">
        <v>489</v>
      </c>
      <c r="O339" s="203" t="s">
        <v>646</v>
      </c>
      <c r="P339" s="202" t="s">
        <v>1729</v>
      </c>
      <c r="Q339" s="202" t="s">
        <v>1729</v>
      </c>
      <c r="R339" s="206" t="s">
        <v>489</v>
      </c>
      <c r="S339" s="203" t="s">
        <v>1312</v>
      </c>
      <c r="T339" s="203" t="s">
        <v>1312</v>
      </c>
      <c r="U339" s="202" t="s">
        <v>2828</v>
      </c>
      <c r="V339" s="202" t="s">
        <v>2828</v>
      </c>
      <c r="W339" s="206" t="s">
        <v>489</v>
      </c>
      <c r="X339" s="8"/>
      <c r="Y339" s="8"/>
      <c r="Z339" s="8"/>
      <c r="AA339" s="202" t="s">
        <v>483</v>
      </c>
      <c r="AB339" s="203" t="s">
        <v>490</v>
      </c>
      <c r="AC339" s="202" t="s">
        <v>2350</v>
      </c>
      <c r="AD339" s="202" t="s">
        <v>2825</v>
      </c>
      <c r="AE339" s="202" t="s">
        <v>484</v>
      </c>
      <c r="AF339" s="204">
        <v>60990</v>
      </c>
      <c r="AG339" s="197">
        <v>19.055499999999999</v>
      </c>
      <c r="AH339" s="197">
        <v>20.631310330000002</v>
      </c>
      <c r="AI339" s="207">
        <v>1.08269582692661</v>
      </c>
      <c r="AJ339" s="197">
        <v>0</v>
      </c>
      <c r="AK339" s="197">
        <v>120</v>
      </c>
      <c r="AL339" s="197">
        <v>134</v>
      </c>
      <c r="AM339" s="209">
        <v>1.11666666666667</v>
      </c>
      <c r="AN339" s="197">
        <v>6.4949825220335402</v>
      </c>
      <c r="AO339" s="204">
        <v>39510</v>
      </c>
      <c r="AP339" s="205">
        <v>0</v>
      </c>
      <c r="AQ339" t="str">
        <f>_xlfn.IFNA(VLOOKUP(E339,'Order Lookup'!A:C,3,FALSE),"Other")</f>
        <v>ORDER</v>
      </c>
    </row>
    <row r="340" spans="1:43" ht="52.5" x14ac:dyDescent="0.35">
      <c r="A340" s="202" t="s">
        <v>640</v>
      </c>
      <c r="B340" s="202" t="s">
        <v>2829</v>
      </c>
      <c r="C340" s="202" t="s">
        <v>642</v>
      </c>
      <c r="D340" s="202" t="s">
        <v>1731</v>
      </c>
      <c r="E340" s="202" t="s">
        <v>520</v>
      </c>
      <c r="F340" s="202" t="s">
        <v>204</v>
      </c>
      <c r="G340" s="202" t="s">
        <v>643</v>
      </c>
      <c r="H340" s="202" t="s">
        <v>488</v>
      </c>
      <c r="I340" s="203" t="s">
        <v>419</v>
      </c>
      <c r="J340" s="203" t="s">
        <v>624</v>
      </c>
      <c r="K340" s="203" t="s">
        <v>691</v>
      </c>
      <c r="L340" s="8"/>
      <c r="M340" s="8"/>
      <c r="N340" s="202" t="s">
        <v>483</v>
      </c>
      <c r="O340" s="8"/>
      <c r="P340" s="8"/>
      <c r="Q340" s="8"/>
      <c r="R340" s="202" t="s">
        <v>483</v>
      </c>
      <c r="S340" s="203" t="s">
        <v>2262</v>
      </c>
      <c r="T340" s="203" t="s">
        <v>1299</v>
      </c>
      <c r="U340" s="202" t="s">
        <v>2324</v>
      </c>
      <c r="V340" s="202" t="s">
        <v>2324</v>
      </c>
      <c r="W340" s="206" t="s">
        <v>489</v>
      </c>
      <c r="X340" s="8"/>
      <c r="Y340" s="8"/>
      <c r="Z340" s="8"/>
      <c r="AA340" s="202" t="s">
        <v>483</v>
      </c>
      <c r="AB340" s="8"/>
      <c r="AC340" s="202" t="s">
        <v>2324</v>
      </c>
      <c r="AD340" s="202" t="s">
        <v>2829</v>
      </c>
      <c r="AE340" s="202" t="s">
        <v>484</v>
      </c>
      <c r="AF340" s="204">
        <v>1</v>
      </c>
      <c r="AG340" s="197">
        <v>0</v>
      </c>
      <c r="AH340" s="197">
        <v>0.34482000000000002</v>
      </c>
      <c r="AI340" s="12"/>
      <c r="AJ340" s="197">
        <v>0.34482000000000002</v>
      </c>
      <c r="AK340" s="197">
        <v>0</v>
      </c>
      <c r="AL340" s="197">
        <v>0</v>
      </c>
      <c r="AM340" s="12"/>
      <c r="AN340" s="12"/>
      <c r="AO340" s="204">
        <v>0</v>
      </c>
      <c r="AP340" s="205">
        <v>-711.5</v>
      </c>
      <c r="AQ340" t="str">
        <f>_xlfn.IFNA(VLOOKUP(E340,'Order Lookup'!A:C,3,FALSE),"Other")</f>
        <v>Other</v>
      </c>
    </row>
    <row r="341" spans="1:43" ht="52.5" x14ac:dyDescent="0.35">
      <c r="A341" s="202" t="s">
        <v>640</v>
      </c>
      <c r="B341" s="202" t="s">
        <v>2830</v>
      </c>
      <c r="C341" s="202" t="s">
        <v>642</v>
      </c>
      <c r="D341" s="202" t="s">
        <v>1731</v>
      </c>
      <c r="E341" s="202" t="s">
        <v>486</v>
      </c>
      <c r="F341" s="202" t="s">
        <v>70</v>
      </c>
      <c r="G341" s="8"/>
      <c r="H341" s="202" t="s">
        <v>482</v>
      </c>
      <c r="I341" s="203" t="s">
        <v>194</v>
      </c>
      <c r="J341" s="8"/>
      <c r="K341" s="8"/>
      <c r="L341" s="8"/>
      <c r="M341" s="8"/>
      <c r="N341" s="202" t="s">
        <v>483</v>
      </c>
      <c r="O341" s="8"/>
      <c r="P341" s="8"/>
      <c r="Q341" s="8"/>
      <c r="R341" s="202" t="s">
        <v>483</v>
      </c>
      <c r="S341" s="8"/>
      <c r="T341" s="8"/>
      <c r="U341" s="8"/>
      <c r="V341" s="8"/>
      <c r="W341" s="202" t="s">
        <v>483</v>
      </c>
      <c r="X341" s="8"/>
      <c r="Y341" s="8"/>
      <c r="Z341" s="8"/>
      <c r="AA341" s="202" t="s">
        <v>483</v>
      </c>
      <c r="AB341" s="8"/>
      <c r="AC341" s="202" t="s">
        <v>2371</v>
      </c>
      <c r="AD341" s="202" t="s">
        <v>2830</v>
      </c>
      <c r="AE341" s="202" t="s">
        <v>484</v>
      </c>
      <c r="AF341" s="204">
        <v>0</v>
      </c>
      <c r="AG341" s="197">
        <v>0</v>
      </c>
      <c r="AH341" s="197">
        <v>5.6949474999999999E-2</v>
      </c>
      <c r="AI341" s="12"/>
      <c r="AJ341" s="197">
        <v>5.69495E-2</v>
      </c>
      <c r="AK341" s="197">
        <v>0</v>
      </c>
      <c r="AL341" s="197">
        <v>0</v>
      </c>
      <c r="AM341" s="12"/>
      <c r="AN341" s="12"/>
      <c r="AO341" s="204">
        <v>0</v>
      </c>
      <c r="AP341" s="205">
        <v>-160.82</v>
      </c>
      <c r="AQ341" t="str">
        <f>_xlfn.IFNA(VLOOKUP(E341,'Order Lookup'!A:C,3,FALSE),"Other")</f>
        <v>Other</v>
      </c>
    </row>
    <row r="342" spans="1:43" ht="31.5" x14ac:dyDescent="0.35">
      <c r="A342" s="202" t="s">
        <v>640</v>
      </c>
      <c r="B342" s="202" t="s">
        <v>2831</v>
      </c>
      <c r="C342" s="202" t="s">
        <v>641</v>
      </c>
      <c r="D342" s="202" t="s">
        <v>2832</v>
      </c>
      <c r="E342" s="202" t="s">
        <v>501</v>
      </c>
      <c r="F342" s="202" t="s">
        <v>139</v>
      </c>
      <c r="G342" s="202" t="s">
        <v>643</v>
      </c>
      <c r="H342" s="202" t="s">
        <v>488</v>
      </c>
      <c r="I342" s="203" t="s">
        <v>195</v>
      </c>
      <c r="J342" s="203" t="s">
        <v>670</v>
      </c>
      <c r="K342" s="203" t="s">
        <v>661</v>
      </c>
      <c r="L342" s="202" t="s">
        <v>2833</v>
      </c>
      <c r="M342" s="202" t="s">
        <v>2833</v>
      </c>
      <c r="N342" s="206" t="s">
        <v>489</v>
      </c>
      <c r="O342" s="203" t="s">
        <v>690</v>
      </c>
      <c r="P342" s="202" t="s">
        <v>2827</v>
      </c>
      <c r="Q342" s="202" t="s">
        <v>2827</v>
      </c>
      <c r="R342" s="206" t="s">
        <v>489</v>
      </c>
      <c r="S342" s="203" t="s">
        <v>1730</v>
      </c>
      <c r="T342" s="203" t="s">
        <v>1730</v>
      </c>
      <c r="U342" s="202" t="s">
        <v>551</v>
      </c>
      <c r="V342" s="202" t="s">
        <v>551</v>
      </c>
      <c r="W342" s="206" t="s">
        <v>489</v>
      </c>
      <c r="X342" s="203" t="s">
        <v>1730</v>
      </c>
      <c r="Y342" s="202" t="s">
        <v>577</v>
      </c>
      <c r="Z342" s="202" t="s">
        <v>577</v>
      </c>
      <c r="AA342" s="206" t="s">
        <v>489</v>
      </c>
      <c r="AB342" s="203" t="s">
        <v>490</v>
      </c>
      <c r="AC342" s="202" t="s">
        <v>2343</v>
      </c>
      <c r="AD342" s="202" t="s">
        <v>2831</v>
      </c>
      <c r="AE342" s="202" t="s">
        <v>484</v>
      </c>
      <c r="AF342" s="204">
        <v>62498</v>
      </c>
      <c r="AG342" s="197">
        <v>20.234999999999999</v>
      </c>
      <c r="AH342" s="197">
        <v>22.368336355</v>
      </c>
      <c r="AI342" s="207">
        <v>1.1054280382999799</v>
      </c>
      <c r="AJ342" s="197">
        <v>0</v>
      </c>
      <c r="AK342" s="197">
        <v>120</v>
      </c>
      <c r="AL342" s="197">
        <v>91.5</v>
      </c>
      <c r="AM342" s="211">
        <v>0.76249999999999996</v>
      </c>
      <c r="AN342" s="197">
        <v>4.0906037242929303</v>
      </c>
      <c r="AO342" s="204">
        <v>42910</v>
      </c>
      <c r="AP342" s="205">
        <v>0</v>
      </c>
      <c r="AQ342" t="str">
        <f>_xlfn.IFNA(VLOOKUP(E342,'Order Lookup'!A:C,3,FALSE),"Other")</f>
        <v>ORDER</v>
      </c>
    </row>
    <row r="343" spans="1:43" ht="52.5" x14ac:dyDescent="0.35">
      <c r="A343" s="202" t="s">
        <v>640</v>
      </c>
      <c r="B343" s="202" t="s">
        <v>2834</v>
      </c>
      <c r="C343" s="202" t="s">
        <v>642</v>
      </c>
      <c r="D343" s="202" t="s">
        <v>1313</v>
      </c>
      <c r="E343" s="202" t="s">
        <v>507</v>
      </c>
      <c r="F343" s="202" t="s">
        <v>70</v>
      </c>
      <c r="G343" s="202" t="s">
        <v>643</v>
      </c>
      <c r="H343" s="202" t="s">
        <v>482</v>
      </c>
      <c r="I343" s="203" t="s">
        <v>202</v>
      </c>
      <c r="J343" s="8"/>
      <c r="K343" s="8"/>
      <c r="L343" s="8"/>
      <c r="M343" s="8"/>
      <c r="N343" s="202" t="s">
        <v>483</v>
      </c>
      <c r="O343" s="8"/>
      <c r="P343" s="8"/>
      <c r="Q343" s="8"/>
      <c r="R343" s="202" t="s">
        <v>483</v>
      </c>
      <c r="S343" s="8"/>
      <c r="T343" s="8"/>
      <c r="U343" s="8"/>
      <c r="V343" s="8"/>
      <c r="W343" s="202" t="s">
        <v>483</v>
      </c>
      <c r="X343" s="8"/>
      <c r="Y343" s="8"/>
      <c r="Z343" s="8"/>
      <c r="AA343" s="202" t="s">
        <v>483</v>
      </c>
      <c r="AB343" s="8"/>
      <c r="AC343" s="202" t="s">
        <v>1698</v>
      </c>
      <c r="AD343" s="202" t="s">
        <v>2834</v>
      </c>
      <c r="AE343" s="202" t="s">
        <v>484</v>
      </c>
      <c r="AF343" s="12"/>
      <c r="AG343" s="197">
        <v>0</v>
      </c>
      <c r="AH343" s="12"/>
      <c r="AI343" s="12"/>
      <c r="AJ343" s="12"/>
      <c r="AK343" s="12"/>
      <c r="AL343" s="12"/>
      <c r="AM343" s="12"/>
      <c r="AN343" s="12"/>
      <c r="AO343" s="12"/>
      <c r="AP343" s="15"/>
      <c r="AQ343" t="str">
        <f>_xlfn.IFNA(VLOOKUP(E343,'Order Lookup'!A:C,3,FALSE),"Other")</f>
        <v>Other</v>
      </c>
    </row>
    <row r="344" spans="1:43" ht="52.5" x14ac:dyDescent="0.35">
      <c r="A344" s="202" t="s">
        <v>640</v>
      </c>
      <c r="B344" s="202" t="s">
        <v>2835</v>
      </c>
      <c r="C344" s="202" t="s">
        <v>642</v>
      </c>
      <c r="D344" s="202" t="s">
        <v>2836</v>
      </c>
      <c r="E344" s="202" t="s">
        <v>486</v>
      </c>
      <c r="F344" s="202" t="s">
        <v>70</v>
      </c>
      <c r="G344" s="8"/>
      <c r="H344" s="202" t="s">
        <v>488</v>
      </c>
      <c r="I344" s="203" t="s">
        <v>194</v>
      </c>
      <c r="J344" s="8"/>
      <c r="K344" s="8"/>
      <c r="L344" s="8"/>
      <c r="M344" s="8"/>
      <c r="N344" s="202" t="s">
        <v>483</v>
      </c>
      <c r="O344" s="8"/>
      <c r="P344" s="8"/>
      <c r="Q344" s="8"/>
      <c r="R344" s="202" t="s">
        <v>483</v>
      </c>
      <c r="S344" s="8"/>
      <c r="T344" s="8"/>
      <c r="U344" s="8"/>
      <c r="V344" s="8"/>
      <c r="W344" s="202" t="s">
        <v>483</v>
      </c>
      <c r="X344" s="8"/>
      <c r="Y344" s="8"/>
      <c r="Z344" s="8"/>
      <c r="AA344" s="202" t="s">
        <v>483</v>
      </c>
      <c r="AB344" s="8"/>
      <c r="AC344" s="202" t="s">
        <v>2318</v>
      </c>
      <c r="AD344" s="202" t="s">
        <v>2835</v>
      </c>
      <c r="AE344" s="202" t="s">
        <v>484</v>
      </c>
      <c r="AF344" s="204">
        <v>720</v>
      </c>
      <c r="AG344" s="197">
        <v>0</v>
      </c>
      <c r="AH344" s="197">
        <v>0.115</v>
      </c>
      <c r="AI344" s="12"/>
      <c r="AJ344" s="197">
        <v>0.115</v>
      </c>
      <c r="AK344" s="197">
        <v>0</v>
      </c>
      <c r="AL344" s="197">
        <v>0</v>
      </c>
      <c r="AM344" s="12"/>
      <c r="AN344" s="12"/>
      <c r="AO344" s="204">
        <v>432.17</v>
      </c>
      <c r="AP344" s="205">
        <v>-418.83</v>
      </c>
      <c r="AQ344" t="str">
        <f>_xlfn.IFNA(VLOOKUP(E344,'Order Lookup'!A:C,3,FALSE),"Other")</f>
        <v>Other</v>
      </c>
    </row>
    <row r="345" spans="1:43" ht="42" x14ac:dyDescent="0.35">
      <c r="A345" s="202" t="s">
        <v>640</v>
      </c>
      <c r="B345" s="202" t="s">
        <v>2837</v>
      </c>
      <c r="C345" s="202" t="s">
        <v>641</v>
      </c>
      <c r="D345" s="202" t="s">
        <v>1733</v>
      </c>
      <c r="E345" s="202" t="s">
        <v>486</v>
      </c>
      <c r="F345" s="202" t="s">
        <v>70</v>
      </c>
      <c r="G345" s="202" t="s">
        <v>643</v>
      </c>
      <c r="H345" s="202" t="s">
        <v>488</v>
      </c>
      <c r="I345" s="203" t="s">
        <v>195</v>
      </c>
      <c r="J345" s="203" t="s">
        <v>670</v>
      </c>
      <c r="K345" s="203" t="s">
        <v>1310</v>
      </c>
      <c r="L345" s="8"/>
      <c r="M345" s="8"/>
      <c r="N345" s="202" t="s">
        <v>483</v>
      </c>
      <c r="O345" s="8"/>
      <c r="P345" s="8"/>
      <c r="Q345" s="8"/>
      <c r="R345" s="202" t="s">
        <v>483</v>
      </c>
      <c r="S345" s="8"/>
      <c r="T345" s="8"/>
      <c r="U345" s="8"/>
      <c r="V345" s="8"/>
      <c r="W345" s="202" t="s">
        <v>483</v>
      </c>
      <c r="X345" s="8"/>
      <c r="Y345" s="8"/>
      <c r="Z345" s="8"/>
      <c r="AA345" s="202" t="s">
        <v>483</v>
      </c>
      <c r="AB345" s="8"/>
      <c r="AC345" s="202" t="s">
        <v>1728</v>
      </c>
      <c r="AD345" s="202" t="s">
        <v>2837</v>
      </c>
      <c r="AE345" s="202" t="s">
        <v>484</v>
      </c>
      <c r="AF345" s="204">
        <v>713.92</v>
      </c>
      <c r="AG345" s="197">
        <v>0</v>
      </c>
      <c r="AH345" s="197">
        <v>0.12846228000000001</v>
      </c>
      <c r="AI345" s="12"/>
      <c r="AJ345" s="197">
        <v>0.12846249000000001</v>
      </c>
      <c r="AK345" s="197">
        <v>0</v>
      </c>
      <c r="AL345" s="197">
        <v>0</v>
      </c>
      <c r="AM345" s="12"/>
      <c r="AN345" s="12"/>
      <c r="AO345" s="204">
        <v>290.44</v>
      </c>
      <c r="AP345" s="205">
        <v>-284.14</v>
      </c>
      <c r="AQ345" t="str">
        <f>_xlfn.IFNA(VLOOKUP(E345,'Order Lookup'!A:C,3,FALSE),"Other")</f>
        <v>Other</v>
      </c>
    </row>
    <row r="346" spans="1:43" ht="31.5" x14ac:dyDescent="0.35">
      <c r="A346" s="202" t="s">
        <v>640</v>
      </c>
      <c r="B346" s="202" t="s">
        <v>2838</v>
      </c>
      <c r="C346" s="202" t="s">
        <v>666</v>
      </c>
      <c r="D346" s="202" t="s">
        <v>1505</v>
      </c>
      <c r="E346" s="202" t="s">
        <v>527</v>
      </c>
      <c r="F346" s="202" t="s">
        <v>70</v>
      </c>
      <c r="G346" s="202" t="s">
        <v>643</v>
      </c>
      <c r="H346" s="202" t="s">
        <v>488</v>
      </c>
      <c r="I346" s="203" t="s">
        <v>193</v>
      </c>
      <c r="J346" s="8"/>
      <c r="K346" s="8"/>
      <c r="L346" s="8"/>
      <c r="M346" s="8"/>
      <c r="N346" s="202" t="s">
        <v>483</v>
      </c>
      <c r="O346" s="8"/>
      <c r="P346" s="8"/>
      <c r="Q346" s="8"/>
      <c r="R346" s="202" t="s">
        <v>483</v>
      </c>
      <c r="S346" s="8"/>
      <c r="T346" s="203" t="s">
        <v>686</v>
      </c>
      <c r="U346" s="202" t="s">
        <v>2338</v>
      </c>
      <c r="V346" s="202" t="s">
        <v>2338</v>
      </c>
      <c r="W346" s="206" t="s">
        <v>489</v>
      </c>
      <c r="X346" s="8"/>
      <c r="Y346" s="8"/>
      <c r="Z346" s="8"/>
      <c r="AA346" s="202" t="s">
        <v>483</v>
      </c>
      <c r="AB346" s="203" t="s">
        <v>490</v>
      </c>
      <c r="AC346" s="202" t="s">
        <v>2321</v>
      </c>
      <c r="AD346" s="202" t="s">
        <v>2838</v>
      </c>
      <c r="AE346" s="202" t="s">
        <v>484</v>
      </c>
      <c r="AF346" s="204">
        <v>389</v>
      </c>
      <c r="AG346" s="197">
        <v>3.6499999999999998E-2</v>
      </c>
      <c r="AH346" s="197">
        <v>3.6299999999999999E-2</v>
      </c>
      <c r="AI346" s="197">
        <v>0.99452054794520495</v>
      </c>
      <c r="AJ346" s="197">
        <v>3.6299999999999999E-2</v>
      </c>
      <c r="AK346" s="197">
        <v>0</v>
      </c>
      <c r="AL346" s="197">
        <v>0</v>
      </c>
      <c r="AM346" s="12"/>
      <c r="AN346" s="12"/>
      <c r="AO346" s="204">
        <v>248</v>
      </c>
      <c r="AP346" s="205">
        <v>-113.72</v>
      </c>
      <c r="AQ346" t="str">
        <f>_xlfn.IFNA(VLOOKUP(E346,'Order Lookup'!A:C,3,FALSE),"Other")</f>
        <v>Other</v>
      </c>
    </row>
    <row r="347" spans="1:43" ht="31.5" x14ac:dyDescent="0.35">
      <c r="A347" s="202" t="s">
        <v>640</v>
      </c>
      <c r="B347" s="202" t="s">
        <v>2839</v>
      </c>
      <c r="C347" s="202" t="s">
        <v>666</v>
      </c>
      <c r="D347" s="202" t="s">
        <v>1505</v>
      </c>
      <c r="E347" s="202" t="s">
        <v>486</v>
      </c>
      <c r="F347" s="202" t="s">
        <v>70</v>
      </c>
      <c r="G347" s="8"/>
      <c r="H347" s="202" t="s">
        <v>482</v>
      </c>
      <c r="I347" s="203" t="s">
        <v>193</v>
      </c>
      <c r="J347" s="8"/>
      <c r="K347" s="8"/>
      <c r="L347" s="8"/>
      <c r="M347" s="8"/>
      <c r="N347" s="202" t="s">
        <v>483</v>
      </c>
      <c r="O347" s="8"/>
      <c r="P347" s="8"/>
      <c r="Q347" s="8"/>
      <c r="R347" s="202" t="s">
        <v>483</v>
      </c>
      <c r="S347" s="8"/>
      <c r="T347" s="8"/>
      <c r="U347" s="8"/>
      <c r="V347" s="8"/>
      <c r="W347" s="202" t="s">
        <v>483</v>
      </c>
      <c r="X347" s="8"/>
      <c r="Y347" s="8"/>
      <c r="Z347" s="8"/>
      <c r="AA347" s="202" t="s">
        <v>483</v>
      </c>
      <c r="AB347" s="8"/>
      <c r="AC347" s="202" t="s">
        <v>2338</v>
      </c>
      <c r="AD347" s="202" t="s">
        <v>2839</v>
      </c>
      <c r="AE347" s="202" t="s">
        <v>484</v>
      </c>
      <c r="AF347" s="204">
        <v>0</v>
      </c>
      <c r="AG347" s="197">
        <v>0</v>
      </c>
      <c r="AH347" s="197">
        <v>5.0523E-3</v>
      </c>
      <c r="AI347" s="12"/>
      <c r="AJ347" s="197">
        <v>5.0524999999999997E-3</v>
      </c>
      <c r="AK347" s="197">
        <v>0</v>
      </c>
      <c r="AL347" s="197">
        <v>0</v>
      </c>
      <c r="AM347" s="12"/>
      <c r="AN347" s="12"/>
      <c r="AO347" s="204">
        <v>0</v>
      </c>
      <c r="AP347" s="205">
        <v>-19.440000000000001</v>
      </c>
      <c r="AQ347" t="str">
        <f>_xlfn.IFNA(VLOOKUP(E347,'Order Lookup'!A:C,3,FALSE),"Other")</f>
        <v>Other</v>
      </c>
    </row>
    <row r="348" spans="1:43" ht="31.5" x14ac:dyDescent="0.35">
      <c r="A348" s="202" t="s">
        <v>640</v>
      </c>
      <c r="B348" s="202" t="s">
        <v>2840</v>
      </c>
      <c r="C348" s="202" t="s">
        <v>666</v>
      </c>
      <c r="D348" s="202" t="s">
        <v>1505</v>
      </c>
      <c r="E348" s="202" t="s">
        <v>486</v>
      </c>
      <c r="F348" s="202" t="s">
        <v>70</v>
      </c>
      <c r="G348" s="8"/>
      <c r="H348" s="202" t="s">
        <v>488</v>
      </c>
      <c r="I348" s="203" t="s">
        <v>193</v>
      </c>
      <c r="J348" s="8"/>
      <c r="K348" s="8"/>
      <c r="L348" s="8"/>
      <c r="M348" s="8"/>
      <c r="N348" s="202" t="s">
        <v>483</v>
      </c>
      <c r="O348" s="8"/>
      <c r="P348" s="8"/>
      <c r="Q348" s="8"/>
      <c r="R348" s="202" t="s">
        <v>483</v>
      </c>
      <c r="S348" s="8"/>
      <c r="T348" s="8"/>
      <c r="U348" s="8"/>
      <c r="V348" s="8"/>
      <c r="W348" s="202" t="s">
        <v>483</v>
      </c>
      <c r="X348" s="8"/>
      <c r="Y348" s="8"/>
      <c r="Z348" s="8"/>
      <c r="AA348" s="202" t="s">
        <v>483</v>
      </c>
      <c r="AB348" s="8"/>
      <c r="AC348" s="202" t="s">
        <v>2335</v>
      </c>
      <c r="AD348" s="202" t="s">
        <v>2840</v>
      </c>
      <c r="AE348" s="202" t="s">
        <v>484</v>
      </c>
      <c r="AF348" s="12"/>
      <c r="AG348" s="197">
        <v>0</v>
      </c>
      <c r="AH348" s="12"/>
      <c r="AI348" s="12"/>
      <c r="AJ348" s="12"/>
      <c r="AK348" s="12"/>
      <c r="AL348" s="12"/>
      <c r="AM348" s="12"/>
      <c r="AN348" s="12"/>
      <c r="AO348" s="12"/>
      <c r="AP348" s="15"/>
      <c r="AQ348" t="str">
        <f>_xlfn.IFNA(VLOOKUP(E348,'Order Lookup'!A:C,3,FALSE),"Other")</f>
        <v>Other</v>
      </c>
    </row>
    <row r="349" spans="1:43" ht="52.5" x14ac:dyDescent="0.35">
      <c r="A349" s="202" t="s">
        <v>640</v>
      </c>
      <c r="B349" s="202" t="s">
        <v>2841</v>
      </c>
      <c r="C349" s="202" t="s">
        <v>642</v>
      </c>
      <c r="D349" s="202" t="s">
        <v>1734</v>
      </c>
      <c r="E349" s="202" t="s">
        <v>506</v>
      </c>
      <c r="F349" s="202" t="s">
        <v>761</v>
      </c>
      <c r="G349" s="202" t="s">
        <v>643</v>
      </c>
      <c r="H349" s="202" t="s">
        <v>488</v>
      </c>
      <c r="I349" s="203" t="s">
        <v>199</v>
      </c>
      <c r="J349" s="203" t="s">
        <v>837</v>
      </c>
      <c r="K349" s="203" t="s">
        <v>1523</v>
      </c>
      <c r="L349" s="8"/>
      <c r="M349" s="8"/>
      <c r="N349" s="202" t="s">
        <v>483</v>
      </c>
      <c r="O349" s="8"/>
      <c r="P349" s="8"/>
      <c r="Q349" s="8"/>
      <c r="R349" s="202" t="s">
        <v>483</v>
      </c>
      <c r="S349" s="8"/>
      <c r="T349" s="203" t="s">
        <v>762</v>
      </c>
      <c r="U349" s="202" t="s">
        <v>1391</v>
      </c>
      <c r="V349" s="202" t="s">
        <v>1501</v>
      </c>
      <c r="W349" s="210" t="s">
        <v>484</v>
      </c>
      <c r="X349" s="8"/>
      <c r="Y349" s="8"/>
      <c r="Z349" s="8"/>
      <c r="AA349" s="202" t="s">
        <v>483</v>
      </c>
      <c r="AB349" s="203" t="s">
        <v>490</v>
      </c>
      <c r="AC349" s="202" t="s">
        <v>1728</v>
      </c>
      <c r="AD349" s="202" t="s">
        <v>2841</v>
      </c>
      <c r="AE349" s="202" t="s">
        <v>484</v>
      </c>
      <c r="AF349" s="204">
        <v>312339</v>
      </c>
      <c r="AG349" s="197">
        <v>79.721999999999994</v>
      </c>
      <c r="AH349" s="197">
        <v>18.523696595000001</v>
      </c>
      <c r="AI349" s="208">
        <v>0.23235363632372499</v>
      </c>
      <c r="AJ349" s="197">
        <v>18.523687495000001</v>
      </c>
      <c r="AK349" s="197">
        <v>0</v>
      </c>
      <c r="AL349" s="197">
        <v>0</v>
      </c>
      <c r="AM349" s="12"/>
      <c r="AN349" s="12"/>
      <c r="AO349" s="204">
        <v>241482</v>
      </c>
      <c r="AP349" s="205">
        <v>237727.58</v>
      </c>
      <c r="AQ349" t="str">
        <f>_xlfn.IFNA(VLOOKUP(E349,'Order Lookup'!A:C,3,FALSE),"Other")</f>
        <v>ORDER</v>
      </c>
    </row>
    <row r="350" spans="1:43" ht="52.5" x14ac:dyDescent="0.35">
      <c r="A350" s="202" t="s">
        <v>640</v>
      </c>
      <c r="B350" s="202" t="s">
        <v>2842</v>
      </c>
      <c r="C350" s="202" t="s">
        <v>642</v>
      </c>
      <c r="D350" s="202" t="s">
        <v>1734</v>
      </c>
      <c r="E350" s="202" t="s">
        <v>506</v>
      </c>
      <c r="F350" s="202" t="s">
        <v>761</v>
      </c>
      <c r="G350" s="202" t="s">
        <v>643</v>
      </c>
      <c r="H350" s="202" t="s">
        <v>488</v>
      </c>
      <c r="I350" s="203" t="s">
        <v>199</v>
      </c>
      <c r="J350" s="203" t="s">
        <v>837</v>
      </c>
      <c r="K350" s="203" t="s">
        <v>1635</v>
      </c>
      <c r="L350" s="8"/>
      <c r="M350" s="8"/>
      <c r="N350" s="202" t="s">
        <v>483</v>
      </c>
      <c r="O350" s="8"/>
      <c r="P350" s="8"/>
      <c r="Q350" s="8"/>
      <c r="R350" s="202" t="s">
        <v>483</v>
      </c>
      <c r="S350" s="8"/>
      <c r="T350" s="203" t="s">
        <v>762</v>
      </c>
      <c r="U350" s="202" t="s">
        <v>1391</v>
      </c>
      <c r="V350" s="202" t="s">
        <v>1501</v>
      </c>
      <c r="W350" s="210" t="s">
        <v>484</v>
      </c>
      <c r="X350" s="8"/>
      <c r="Y350" s="8"/>
      <c r="Z350" s="8"/>
      <c r="AA350" s="202" t="s">
        <v>483</v>
      </c>
      <c r="AB350" s="203" t="s">
        <v>490</v>
      </c>
      <c r="AC350" s="202" t="s">
        <v>1728</v>
      </c>
      <c r="AD350" s="202" t="s">
        <v>2842</v>
      </c>
      <c r="AE350" s="202" t="s">
        <v>484</v>
      </c>
      <c r="AF350" s="204">
        <v>121954</v>
      </c>
      <c r="AG350" s="197">
        <v>46.854999999999997</v>
      </c>
      <c r="AH350" s="197">
        <v>56.542031829999999</v>
      </c>
      <c r="AI350" s="207">
        <v>1.2067448901931499</v>
      </c>
      <c r="AJ350" s="197">
        <v>0</v>
      </c>
      <c r="AK350" s="197">
        <v>0</v>
      </c>
      <c r="AL350" s="197">
        <v>0</v>
      </c>
      <c r="AM350" s="12"/>
      <c r="AN350" s="12"/>
      <c r="AO350" s="204">
        <v>93915</v>
      </c>
      <c r="AP350" s="205">
        <v>0</v>
      </c>
      <c r="AQ350" t="str">
        <f>_xlfn.IFNA(VLOOKUP(E350,'Order Lookup'!A:C,3,FALSE),"Other")</f>
        <v>ORDER</v>
      </c>
    </row>
    <row r="351" spans="1:43" ht="52.5" x14ac:dyDescent="0.35">
      <c r="A351" s="202" t="s">
        <v>640</v>
      </c>
      <c r="B351" s="202" t="s">
        <v>2843</v>
      </c>
      <c r="C351" s="202" t="s">
        <v>642</v>
      </c>
      <c r="D351" s="202" t="s">
        <v>1734</v>
      </c>
      <c r="E351" s="202" t="s">
        <v>506</v>
      </c>
      <c r="F351" s="202" t="s">
        <v>761</v>
      </c>
      <c r="G351" s="202" t="s">
        <v>643</v>
      </c>
      <c r="H351" s="202" t="s">
        <v>488</v>
      </c>
      <c r="I351" s="203" t="s">
        <v>199</v>
      </c>
      <c r="J351" s="203" t="s">
        <v>837</v>
      </c>
      <c r="K351" s="203" t="s">
        <v>1523</v>
      </c>
      <c r="L351" s="8"/>
      <c r="M351" s="8"/>
      <c r="N351" s="202" t="s">
        <v>483</v>
      </c>
      <c r="O351" s="8"/>
      <c r="P351" s="8"/>
      <c r="Q351" s="8"/>
      <c r="R351" s="202" t="s">
        <v>483</v>
      </c>
      <c r="S351" s="8"/>
      <c r="T351" s="203" t="s">
        <v>762</v>
      </c>
      <c r="U351" s="202" t="s">
        <v>1391</v>
      </c>
      <c r="V351" s="202" t="s">
        <v>1501</v>
      </c>
      <c r="W351" s="210" t="s">
        <v>484</v>
      </c>
      <c r="X351" s="8"/>
      <c r="Y351" s="8"/>
      <c r="Z351" s="8"/>
      <c r="AA351" s="202" t="s">
        <v>483</v>
      </c>
      <c r="AB351" s="203" t="s">
        <v>490</v>
      </c>
      <c r="AC351" s="202" t="s">
        <v>2350</v>
      </c>
      <c r="AD351" s="202" t="s">
        <v>2843</v>
      </c>
      <c r="AE351" s="202" t="s">
        <v>489</v>
      </c>
      <c r="AF351" s="204">
        <v>118152</v>
      </c>
      <c r="AG351" s="197">
        <v>45.299500000000002</v>
      </c>
      <c r="AH351" s="197">
        <v>52.323560000000001</v>
      </c>
      <c r="AI351" s="207">
        <v>1.1550582236007001</v>
      </c>
      <c r="AJ351" s="197">
        <v>0</v>
      </c>
      <c r="AK351" s="197">
        <v>0</v>
      </c>
      <c r="AL351" s="197">
        <v>0</v>
      </c>
      <c r="AM351" s="12"/>
      <c r="AN351" s="12"/>
      <c r="AO351" s="204">
        <v>90798</v>
      </c>
      <c r="AP351" s="205">
        <v>1599.39</v>
      </c>
      <c r="AQ351" t="str">
        <f>_xlfn.IFNA(VLOOKUP(E351,'Order Lookup'!A:C,3,FALSE),"Other")</f>
        <v>ORDER</v>
      </c>
    </row>
    <row r="352" spans="1:43" ht="52.5" x14ac:dyDescent="0.35">
      <c r="A352" s="202" t="s">
        <v>640</v>
      </c>
      <c r="B352" s="202" t="s">
        <v>2844</v>
      </c>
      <c r="C352" s="202" t="s">
        <v>642</v>
      </c>
      <c r="D352" s="202" t="s">
        <v>1734</v>
      </c>
      <c r="E352" s="202" t="s">
        <v>506</v>
      </c>
      <c r="F352" s="202" t="s">
        <v>761</v>
      </c>
      <c r="G352" s="202" t="s">
        <v>643</v>
      </c>
      <c r="H352" s="202" t="s">
        <v>488</v>
      </c>
      <c r="I352" s="203" t="s">
        <v>199</v>
      </c>
      <c r="J352" s="203" t="s">
        <v>837</v>
      </c>
      <c r="K352" s="203" t="s">
        <v>1523</v>
      </c>
      <c r="L352" s="8"/>
      <c r="M352" s="8"/>
      <c r="N352" s="202" t="s">
        <v>483</v>
      </c>
      <c r="O352" s="8"/>
      <c r="P352" s="8"/>
      <c r="Q352" s="8"/>
      <c r="R352" s="202" t="s">
        <v>483</v>
      </c>
      <c r="S352" s="8"/>
      <c r="T352" s="203" t="s">
        <v>762</v>
      </c>
      <c r="U352" s="202" t="s">
        <v>1391</v>
      </c>
      <c r="V352" s="202" t="s">
        <v>1501</v>
      </c>
      <c r="W352" s="210" t="s">
        <v>484</v>
      </c>
      <c r="X352" s="8"/>
      <c r="Y352" s="8"/>
      <c r="Z352" s="8"/>
      <c r="AA352" s="202" t="s">
        <v>483</v>
      </c>
      <c r="AB352" s="203" t="s">
        <v>490</v>
      </c>
      <c r="AC352" s="202" t="s">
        <v>2318</v>
      </c>
      <c r="AD352" s="202" t="s">
        <v>2844</v>
      </c>
      <c r="AE352" s="202" t="s">
        <v>489</v>
      </c>
      <c r="AF352" s="204">
        <v>100423</v>
      </c>
      <c r="AG352" s="197">
        <v>38.357500000000002</v>
      </c>
      <c r="AH352" s="197">
        <v>54.634418510000003</v>
      </c>
      <c r="AI352" s="207">
        <v>1.42434774190184</v>
      </c>
      <c r="AJ352" s="197">
        <v>0</v>
      </c>
      <c r="AK352" s="197">
        <v>0</v>
      </c>
      <c r="AL352" s="197">
        <v>0</v>
      </c>
      <c r="AM352" s="12"/>
      <c r="AN352" s="12"/>
      <c r="AO352" s="204">
        <v>76884</v>
      </c>
      <c r="AP352" s="205">
        <v>4042.26</v>
      </c>
      <c r="AQ352" t="str">
        <f>_xlfn.IFNA(VLOOKUP(E352,'Order Lookup'!A:C,3,FALSE),"Other")</f>
        <v>ORDER</v>
      </c>
    </row>
    <row r="353" spans="1:43" ht="52.5" x14ac:dyDescent="0.35">
      <c r="A353" s="202" t="s">
        <v>640</v>
      </c>
      <c r="B353" s="202" t="s">
        <v>2845</v>
      </c>
      <c r="C353" s="202" t="s">
        <v>642</v>
      </c>
      <c r="D353" s="202" t="s">
        <v>1734</v>
      </c>
      <c r="E353" s="202" t="s">
        <v>506</v>
      </c>
      <c r="F353" s="202" t="s">
        <v>565</v>
      </c>
      <c r="G353" s="202" t="s">
        <v>643</v>
      </c>
      <c r="H353" s="202" t="s">
        <v>488</v>
      </c>
      <c r="I353" s="203" t="s">
        <v>199</v>
      </c>
      <c r="J353" s="203" t="s">
        <v>837</v>
      </c>
      <c r="K353" s="203" t="s">
        <v>1523</v>
      </c>
      <c r="L353" s="8"/>
      <c r="M353" s="8"/>
      <c r="N353" s="202" t="s">
        <v>483</v>
      </c>
      <c r="O353" s="8"/>
      <c r="P353" s="8"/>
      <c r="Q353" s="8"/>
      <c r="R353" s="202" t="s">
        <v>483</v>
      </c>
      <c r="S353" s="203" t="s">
        <v>2846</v>
      </c>
      <c r="T353" s="203" t="s">
        <v>2846</v>
      </c>
      <c r="U353" s="202" t="s">
        <v>1391</v>
      </c>
      <c r="V353" s="202" t="s">
        <v>1469</v>
      </c>
      <c r="W353" s="210" t="s">
        <v>484</v>
      </c>
      <c r="X353" s="8"/>
      <c r="Y353" s="8"/>
      <c r="Z353" s="8"/>
      <c r="AA353" s="202" t="s">
        <v>483</v>
      </c>
      <c r="AB353" s="203" t="s">
        <v>490</v>
      </c>
      <c r="AC353" s="202" t="s">
        <v>1728</v>
      </c>
      <c r="AD353" s="202" t="s">
        <v>2845</v>
      </c>
      <c r="AE353" s="202" t="s">
        <v>484</v>
      </c>
      <c r="AF353" s="204">
        <v>225540</v>
      </c>
      <c r="AG353" s="197">
        <v>106.28449999999999</v>
      </c>
      <c r="AH353" s="197">
        <v>99.270824245</v>
      </c>
      <c r="AI353" s="208">
        <v>0.93401036129445003</v>
      </c>
      <c r="AJ353" s="197">
        <v>99.270825744999996</v>
      </c>
      <c r="AK353" s="197">
        <v>0</v>
      </c>
      <c r="AL353" s="197">
        <v>0</v>
      </c>
      <c r="AM353" s="12"/>
      <c r="AN353" s="12"/>
      <c r="AO353" s="204">
        <v>178858</v>
      </c>
      <c r="AP353" s="205">
        <v>162377.45000000001</v>
      </c>
      <c r="AQ353" t="str">
        <f>_xlfn.IFNA(VLOOKUP(E353,'Order Lookup'!A:C,3,FALSE),"Other")</f>
        <v>ORDER</v>
      </c>
    </row>
    <row r="354" spans="1:43" ht="52.5" x14ac:dyDescent="0.35">
      <c r="A354" s="202" t="s">
        <v>640</v>
      </c>
      <c r="B354" s="202" t="s">
        <v>2847</v>
      </c>
      <c r="C354" s="202" t="s">
        <v>642</v>
      </c>
      <c r="D354" s="202" t="s">
        <v>1734</v>
      </c>
      <c r="E354" s="202" t="s">
        <v>506</v>
      </c>
      <c r="F354" s="202" t="s">
        <v>761</v>
      </c>
      <c r="G354" s="202" t="s">
        <v>643</v>
      </c>
      <c r="H354" s="202" t="s">
        <v>488</v>
      </c>
      <c r="I354" s="203" t="s">
        <v>199</v>
      </c>
      <c r="J354" s="203" t="s">
        <v>837</v>
      </c>
      <c r="K354" s="203" t="s">
        <v>1523</v>
      </c>
      <c r="L354" s="8"/>
      <c r="M354" s="8"/>
      <c r="N354" s="202" t="s">
        <v>483</v>
      </c>
      <c r="O354" s="8"/>
      <c r="P354" s="8"/>
      <c r="Q354" s="8"/>
      <c r="R354" s="202" t="s">
        <v>483</v>
      </c>
      <c r="S354" s="8"/>
      <c r="T354" s="203" t="s">
        <v>762</v>
      </c>
      <c r="U354" s="202" t="s">
        <v>1391</v>
      </c>
      <c r="V354" s="202" t="s">
        <v>1501</v>
      </c>
      <c r="W354" s="210" t="s">
        <v>484</v>
      </c>
      <c r="X354" s="8"/>
      <c r="Y354" s="8"/>
      <c r="Z354" s="8"/>
      <c r="AA354" s="202" t="s">
        <v>483</v>
      </c>
      <c r="AB354" s="203" t="s">
        <v>490</v>
      </c>
      <c r="AC354" s="202" t="s">
        <v>1728</v>
      </c>
      <c r="AD354" s="202" t="s">
        <v>2847</v>
      </c>
      <c r="AE354" s="202" t="s">
        <v>484</v>
      </c>
      <c r="AF354" s="204">
        <v>121953</v>
      </c>
      <c r="AG354" s="197">
        <v>46.854999999999997</v>
      </c>
      <c r="AH354" s="197">
        <v>60.228022629999998</v>
      </c>
      <c r="AI354" s="207">
        <v>1.2854129256216</v>
      </c>
      <c r="AJ354" s="197">
        <v>0</v>
      </c>
      <c r="AK354" s="197">
        <v>0</v>
      </c>
      <c r="AL354" s="197">
        <v>0</v>
      </c>
      <c r="AM354" s="12"/>
      <c r="AN354" s="12"/>
      <c r="AO354" s="204">
        <v>93916</v>
      </c>
      <c r="AP354" s="205">
        <v>0</v>
      </c>
      <c r="AQ354" t="str">
        <f>_xlfn.IFNA(VLOOKUP(E354,'Order Lookup'!A:C,3,FALSE),"Other")</f>
        <v>ORDER</v>
      </c>
    </row>
    <row r="355" spans="1:43" ht="52.5" x14ac:dyDescent="0.35">
      <c r="A355" s="202" t="s">
        <v>640</v>
      </c>
      <c r="B355" s="202" t="s">
        <v>2848</v>
      </c>
      <c r="C355" s="202" t="s">
        <v>642</v>
      </c>
      <c r="D355" s="202" t="s">
        <v>1734</v>
      </c>
      <c r="E355" s="202" t="s">
        <v>506</v>
      </c>
      <c r="F355" s="202" t="s">
        <v>761</v>
      </c>
      <c r="G355" s="202" t="s">
        <v>643</v>
      </c>
      <c r="H355" s="202" t="s">
        <v>488</v>
      </c>
      <c r="I355" s="203" t="s">
        <v>199</v>
      </c>
      <c r="J355" s="203" t="s">
        <v>837</v>
      </c>
      <c r="K355" s="203" t="s">
        <v>1523</v>
      </c>
      <c r="L355" s="8"/>
      <c r="M355" s="8"/>
      <c r="N355" s="202" t="s">
        <v>483</v>
      </c>
      <c r="O355" s="8"/>
      <c r="P355" s="8"/>
      <c r="Q355" s="8"/>
      <c r="R355" s="202" t="s">
        <v>483</v>
      </c>
      <c r="S355" s="8"/>
      <c r="T355" s="203" t="s">
        <v>762</v>
      </c>
      <c r="U355" s="202" t="s">
        <v>1391</v>
      </c>
      <c r="V355" s="202" t="s">
        <v>1501</v>
      </c>
      <c r="W355" s="210" t="s">
        <v>484</v>
      </c>
      <c r="X355" s="8"/>
      <c r="Y355" s="8"/>
      <c r="Z355" s="8"/>
      <c r="AA355" s="202" t="s">
        <v>483</v>
      </c>
      <c r="AB355" s="203" t="s">
        <v>490</v>
      </c>
      <c r="AC355" s="202" t="s">
        <v>2343</v>
      </c>
      <c r="AD355" s="202" t="s">
        <v>2848</v>
      </c>
      <c r="AE355" s="202" t="s">
        <v>489</v>
      </c>
      <c r="AF355" s="204">
        <v>121953</v>
      </c>
      <c r="AG355" s="197">
        <v>46.854500000000002</v>
      </c>
      <c r="AH355" s="197">
        <v>53.842279929999997</v>
      </c>
      <c r="AI355" s="207">
        <v>1.1491378614647501</v>
      </c>
      <c r="AJ355" s="197">
        <v>0</v>
      </c>
      <c r="AK355" s="197">
        <v>0</v>
      </c>
      <c r="AL355" s="197">
        <v>0</v>
      </c>
      <c r="AM355" s="12"/>
      <c r="AN355" s="12"/>
      <c r="AO355" s="204">
        <v>93916</v>
      </c>
      <c r="AP355" s="205">
        <v>3799.62</v>
      </c>
      <c r="AQ355" t="str">
        <f>_xlfn.IFNA(VLOOKUP(E355,'Order Lookup'!A:C,3,FALSE),"Other")</f>
        <v>ORDER</v>
      </c>
    </row>
    <row r="356" spans="1:43" ht="52.5" x14ac:dyDescent="0.35">
      <c r="A356" s="202" t="s">
        <v>640</v>
      </c>
      <c r="B356" s="202" t="s">
        <v>2849</v>
      </c>
      <c r="C356" s="202" t="s">
        <v>642</v>
      </c>
      <c r="D356" s="202" t="s">
        <v>1734</v>
      </c>
      <c r="E356" s="202" t="s">
        <v>506</v>
      </c>
      <c r="F356" s="202" t="s">
        <v>761</v>
      </c>
      <c r="G356" s="202" t="s">
        <v>643</v>
      </c>
      <c r="H356" s="202" t="s">
        <v>488</v>
      </c>
      <c r="I356" s="203" t="s">
        <v>199</v>
      </c>
      <c r="J356" s="203" t="s">
        <v>837</v>
      </c>
      <c r="K356" s="203" t="s">
        <v>1523</v>
      </c>
      <c r="L356" s="8"/>
      <c r="M356" s="8"/>
      <c r="N356" s="202" t="s">
        <v>483</v>
      </c>
      <c r="O356" s="8"/>
      <c r="P356" s="8"/>
      <c r="Q356" s="8"/>
      <c r="R356" s="202" t="s">
        <v>483</v>
      </c>
      <c r="S356" s="8"/>
      <c r="T356" s="203" t="s">
        <v>762</v>
      </c>
      <c r="U356" s="202" t="s">
        <v>1391</v>
      </c>
      <c r="V356" s="202" t="s">
        <v>1501</v>
      </c>
      <c r="W356" s="210" t="s">
        <v>484</v>
      </c>
      <c r="X356" s="8"/>
      <c r="Y356" s="8"/>
      <c r="Z356" s="8"/>
      <c r="AA356" s="202" t="s">
        <v>483</v>
      </c>
      <c r="AB356" s="203" t="s">
        <v>490</v>
      </c>
      <c r="AC356" s="202" t="s">
        <v>2343</v>
      </c>
      <c r="AD356" s="202" t="s">
        <v>2849</v>
      </c>
      <c r="AE356" s="202" t="s">
        <v>489</v>
      </c>
      <c r="AF356" s="204">
        <v>121953</v>
      </c>
      <c r="AG356" s="197">
        <v>46.854500000000002</v>
      </c>
      <c r="AH356" s="197">
        <v>59.672090789999999</v>
      </c>
      <c r="AI356" s="207">
        <v>1.27356157444856</v>
      </c>
      <c r="AJ356" s="197">
        <v>0</v>
      </c>
      <c r="AK356" s="197">
        <v>0</v>
      </c>
      <c r="AL356" s="197">
        <v>0</v>
      </c>
      <c r="AM356" s="12"/>
      <c r="AN356" s="12"/>
      <c r="AO356" s="204">
        <v>93916</v>
      </c>
      <c r="AP356" s="205">
        <v>808.42</v>
      </c>
      <c r="AQ356" t="str">
        <f>_xlfn.IFNA(VLOOKUP(E356,'Order Lookup'!A:C,3,FALSE),"Other")</f>
        <v>ORDER</v>
      </c>
    </row>
    <row r="357" spans="1:43" ht="31.5" x14ac:dyDescent="0.35">
      <c r="A357" s="202" t="s">
        <v>640</v>
      </c>
      <c r="B357" s="202" t="s">
        <v>2850</v>
      </c>
      <c r="C357" s="202" t="s">
        <v>666</v>
      </c>
      <c r="D357" s="202" t="s">
        <v>1735</v>
      </c>
      <c r="E357" s="202" t="s">
        <v>529</v>
      </c>
      <c r="F357" s="202" t="s">
        <v>70</v>
      </c>
      <c r="G357" s="8"/>
      <c r="H357" s="202" t="s">
        <v>482</v>
      </c>
      <c r="I357" s="203" t="s">
        <v>193</v>
      </c>
      <c r="J357" s="8"/>
      <c r="K357" s="8"/>
      <c r="L357" s="8"/>
      <c r="M357" s="8"/>
      <c r="N357" s="202" t="s">
        <v>483</v>
      </c>
      <c r="O357" s="8"/>
      <c r="P357" s="8"/>
      <c r="Q357" s="8"/>
      <c r="R357" s="202" t="s">
        <v>483</v>
      </c>
      <c r="S357" s="8"/>
      <c r="T357" s="8"/>
      <c r="U357" s="8"/>
      <c r="V357" s="8"/>
      <c r="W357" s="202" t="s">
        <v>483</v>
      </c>
      <c r="X357" s="8"/>
      <c r="Y357" s="8"/>
      <c r="Z357" s="8"/>
      <c r="AA357" s="202" t="s">
        <v>483</v>
      </c>
      <c r="AB357" s="8"/>
      <c r="AC357" s="202" t="s">
        <v>2318</v>
      </c>
      <c r="AD357" s="202" t="s">
        <v>2850</v>
      </c>
      <c r="AE357" s="202" t="s">
        <v>484</v>
      </c>
      <c r="AF357" s="204">
        <v>0</v>
      </c>
      <c r="AG357" s="197">
        <v>0</v>
      </c>
      <c r="AH357" s="197">
        <v>0</v>
      </c>
      <c r="AI357" s="12"/>
      <c r="AJ357" s="197">
        <v>0</v>
      </c>
      <c r="AK357" s="197">
        <v>0</v>
      </c>
      <c r="AL357" s="197">
        <v>0</v>
      </c>
      <c r="AM357" s="12"/>
      <c r="AN357" s="12"/>
      <c r="AO357" s="204">
        <v>0</v>
      </c>
      <c r="AP357" s="205">
        <v>-358.2</v>
      </c>
      <c r="AQ357" t="str">
        <f>_xlfn.IFNA(VLOOKUP(E357,'Order Lookup'!A:C,3,FALSE),"Other")</f>
        <v>Other</v>
      </c>
    </row>
    <row r="358" spans="1:43" ht="31.5" x14ac:dyDescent="0.35">
      <c r="A358" s="202" t="s">
        <v>640</v>
      </c>
      <c r="B358" s="202" t="s">
        <v>2851</v>
      </c>
      <c r="C358" s="202" t="s">
        <v>666</v>
      </c>
      <c r="D358" s="202" t="s">
        <v>2852</v>
      </c>
      <c r="E358" s="202" t="s">
        <v>620</v>
      </c>
      <c r="F358" s="202" t="s">
        <v>70</v>
      </c>
      <c r="G358" s="202" t="s">
        <v>643</v>
      </c>
      <c r="H358" s="202" t="s">
        <v>488</v>
      </c>
      <c r="I358" s="203" t="s">
        <v>193</v>
      </c>
      <c r="J358" s="8"/>
      <c r="K358" s="8"/>
      <c r="L358" s="8"/>
      <c r="M358" s="8"/>
      <c r="N358" s="202" t="s">
        <v>483</v>
      </c>
      <c r="O358" s="8"/>
      <c r="P358" s="8"/>
      <c r="Q358" s="8"/>
      <c r="R358" s="202" t="s">
        <v>483</v>
      </c>
      <c r="S358" s="8"/>
      <c r="T358" s="203" t="s">
        <v>686</v>
      </c>
      <c r="U358" s="202" t="s">
        <v>1996</v>
      </c>
      <c r="V358" s="202" t="s">
        <v>1996</v>
      </c>
      <c r="W358" s="206" t="s">
        <v>489</v>
      </c>
      <c r="X358" s="8"/>
      <c r="Y358" s="8"/>
      <c r="Z358" s="8"/>
      <c r="AA358" s="202" t="s">
        <v>483</v>
      </c>
      <c r="AB358" s="203" t="s">
        <v>490</v>
      </c>
      <c r="AC358" s="202" t="s">
        <v>2327</v>
      </c>
      <c r="AD358" s="202" t="s">
        <v>2851</v>
      </c>
      <c r="AE358" s="202" t="s">
        <v>484</v>
      </c>
      <c r="AF358" s="204">
        <v>255931</v>
      </c>
      <c r="AG358" s="197">
        <v>40.661499999999997</v>
      </c>
      <c r="AH358" s="197">
        <v>44.701688900000001</v>
      </c>
      <c r="AI358" s="207">
        <v>1.09936153117814</v>
      </c>
      <c r="AJ358" s="197">
        <v>41.682009995000001</v>
      </c>
      <c r="AK358" s="197">
        <v>206</v>
      </c>
      <c r="AL358" s="197">
        <v>261.5</v>
      </c>
      <c r="AM358" s="209">
        <v>1.26941747572816</v>
      </c>
      <c r="AN358" s="197">
        <v>5.8498908304111099</v>
      </c>
      <c r="AO358" s="204">
        <v>196200</v>
      </c>
      <c r="AP358" s="205">
        <v>109324.99</v>
      </c>
      <c r="AQ358" t="str">
        <f>_xlfn.IFNA(VLOOKUP(E358,'Order Lookup'!A:C,3,FALSE),"Other")</f>
        <v>ORDER</v>
      </c>
    </row>
    <row r="359" spans="1:43" ht="31.5" x14ac:dyDescent="0.35">
      <c r="A359" s="202" t="s">
        <v>640</v>
      </c>
      <c r="B359" s="202" t="s">
        <v>2853</v>
      </c>
      <c r="C359" s="202" t="s">
        <v>666</v>
      </c>
      <c r="D359" s="202" t="s">
        <v>2854</v>
      </c>
      <c r="E359" s="202" t="s">
        <v>620</v>
      </c>
      <c r="F359" s="202" t="s">
        <v>70</v>
      </c>
      <c r="G359" s="202" t="s">
        <v>643</v>
      </c>
      <c r="H359" s="202" t="s">
        <v>488</v>
      </c>
      <c r="I359" s="203" t="s">
        <v>193</v>
      </c>
      <c r="J359" s="8"/>
      <c r="K359" s="8"/>
      <c r="L359" s="8"/>
      <c r="M359" s="8"/>
      <c r="N359" s="202" t="s">
        <v>483</v>
      </c>
      <c r="O359" s="8"/>
      <c r="P359" s="8"/>
      <c r="Q359" s="8"/>
      <c r="R359" s="202" t="s">
        <v>483</v>
      </c>
      <c r="S359" s="203" t="s">
        <v>678</v>
      </c>
      <c r="T359" s="203" t="s">
        <v>678</v>
      </c>
      <c r="U359" s="202" t="s">
        <v>2327</v>
      </c>
      <c r="V359" s="202" t="s">
        <v>2327</v>
      </c>
      <c r="W359" s="206" t="s">
        <v>489</v>
      </c>
      <c r="X359" s="203" t="s">
        <v>678</v>
      </c>
      <c r="Y359" s="202" t="s">
        <v>2327</v>
      </c>
      <c r="Z359" s="202" t="s">
        <v>2327</v>
      </c>
      <c r="AA359" s="206" t="s">
        <v>489</v>
      </c>
      <c r="AB359" s="203" t="s">
        <v>490</v>
      </c>
      <c r="AC359" s="202" t="s">
        <v>2323</v>
      </c>
      <c r="AD359" s="202" t="s">
        <v>2853</v>
      </c>
      <c r="AE359" s="202" t="s">
        <v>484</v>
      </c>
      <c r="AF359" s="204">
        <v>194381</v>
      </c>
      <c r="AG359" s="197">
        <v>54.865000000000002</v>
      </c>
      <c r="AH359" s="197">
        <v>51.621127334999997</v>
      </c>
      <c r="AI359" s="208">
        <v>0.94087537291533796</v>
      </c>
      <c r="AJ359" s="197">
        <v>0</v>
      </c>
      <c r="AK359" s="197">
        <v>0</v>
      </c>
      <c r="AL359" s="197">
        <v>134</v>
      </c>
      <c r="AM359" s="12"/>
      <c r="AN359" s="197">
        <v>2.5958363739403598</v>
      </c>
      <c r="AO359" s="204">
        <v>134533</v>
      </c>
      <c r="AP359" s="205">
        <v>0</v>
      </c>
      <c r="AQ359" t="str">
        <f>_xlfn.IFNA(VLOOKUP(E359,'Order Lookup'!A:C,3,FALSE),"Other")</f>
        <v>ORDER</v>
      </c>
    </row>
    <row r="360" spans="1:43" ht="42" x14ac:dyDescent="0.35">
      <c r="A360" s="202" t="s">
        <v>640</v>
      </c>
      <c r="B360" s="202" t="s">
        <v>2855</v>
      </c>
      <c r="C360" s="202" t="s">
        <v>2856</v>
      </c>
      <c r="D360" s="202" t="s">
        <v>2857</v>
      </c>
      <c r="E360" s="202" t="s">
        <v>600</v>
      </c>
      <c r="F360" s="202" t="s">
        <v>70</v>
      </c>
      <c r="G360" s="202" t="s">
        <v>643</v>
      </c>
      <c r="H360" s="202" t="s">
        <v>482</v>
      </c>
      <c r="I360" s="203" t="s">
        <v>202</v>
      </c>
      <c r="J360" s="203" t="s">
        <v>2858</v>
      </c>
      <c r="K360" s="203" t="s">
        <v>1075</v>
      </c>
      <c r="L360" s="202" t="s">
        <v>1653</v>
      </c>
      <c r="M360" s="202" t="s">
        <v>1649</v>
      </c>
      <c r="N360" s="210" t="s">
        <v>484</v>
      </c>
      <c r="O360" s="8"/>
      <c r="P360" s="8"/>
      <c r="Q360" s="8"/>
      <c r="R360" s="202" t="s">
        <v>483</v>
      </c>
      <c r="S360" s="203" t="s">
        <v>656</v>
      </c>
      <c r="T360" s="203" t="s">
        <v>656</v>
      </c>
      <c r="U360" s="202" t="s">
        <v>2350</v>
      </c>
      <c r="V360" s="202" t="s">
        <v>1726</v>
      </c>
      <c r="W360" s="206" t="s">
        <v>489</v>
      </c>
      <c r="X360" s="8"/>
      <c r="Y360" s="8"/>
      <c r="Z360" s="8"/>
      <c r="AA360" s="202" t="s">
        <v>483</v>
      </c>
      <c r="AB360" s="203" t="s">
        <v>490</v>
      </c>
      <c r="AC360" s="202" t="s">
        <v>1726</v>
      </c>
      <c r="AD360" s="202" t="s">
        <v>2855</v>
      </c>
      <c r="AE360" s="202" t="s">
        <v>484</v>
      </c>
      <c r="AF360" s="204">
        <v>98693</v>
      </c>
      <c r="AG360" s="197">
        <v>14.587</v>
      </c>
      <c r="AH360" s="197">
        <v>13.750638295</v>
      </c>
      <c r="AI360" s="208">
        <v>0.94266389901967496</v>
      </c>
      <c r="AJ360" s="197">
        <v>13.750638</v>
      </c>
      <c r="AK360" s="197">
        <v>220</v>
      </c>
      <c r="AL360" s="197">
        <v>692.73</v>
      </c>
      <c r="AM360" s="209">
        <v>3.1487727272727302</v>
      </c>
      <c r="AN360" s="197">
        <v>50.378025015165299</v>
      </c>
      <c r="AO360" s="204">
        <v>56533</v>
      </c>
      <c r="AP360" s="205">
        <v>-6216.45</v>
      </c>
      <c r="AQ360" t="str">
        <f>_xlfn.IFNA(VLOOKUP(E360,'Order Lookup'!A:C,3,FALSE),"Other")</f>
        <v>ORDER</v>
      </c>
    </row>
    <row r="361" spans="1:43" ht="42" x14ac:dyDescent="0.35">
      <c r="A361" s="202" t="s">
        <v>640</v>
      </c>
      <c r="B361" s="202" t="s">
        <v>2859</v>
      </c>
      <c r="C361" s="202" t="s">
        <v>2856</v>
      </c>
      <c r="D361" s="202" t="s">
        <v>2857</v>
      </c>
      <c r="E361" s="202" t="s">
        <v>600</v>
      </c>
      <c r="F361" s="202" t="s">
        <v>204</v>
      </c>
      <c r="G361" s="202" t="s">
        <v>643</v>
      </c>
      <c r="H361" s="202" t="s">
        <v>488</v>
      </c>
      <c r="I361" s="203" t="s">
        <v>202</v>
      </c>
      <c r="J361" s="203" t="s">
        <v>2858</v>
      </c>
      <c r="K361" s="203" t="s">
        <v>1075</v>
      </c>
      <c r="L361" s="8"/>
      <c r="M361" s="8"/>
      <c r="N361" s="202" t="s">
        <v>483</v>
      </c>
      <c r="O361" s="8"/>
      <c r="P361" s="8"/>
      <c r="Q361" s="8"/>
      <c r="R361" s="202" t="s">
        <v>483</v>
      </c>
      <c r="S361" s="203" t="s">
        <v>629</v>
      </c>
      <c r="T361" s="203" t="s">
        <v>629</v>
      </c>
      <c r="U361" s="202" t="s">
        <v>2350</v>
      </c>
      <c r="V361" s="202" t="s">
        <v>2332</v>
      </c>
      <c r="W361" s="210" t="s">
        <v>484</v>
      </c>
      <c r="X361" s="203" t="s">
        <v>629</v>
      </c>
      <c r="Y361" s="202" t="s">
        <v>1726</v>
      </c>
      <c r="Z361" s="202" t="s">
        <v>1726</v>
      </c>
      <c r="AA361" s="206" t="s">
        <v>489</v>
      </c>
      <c r="AB361" s="203" t="s">
        <v>490</v>
      </c>
      <c r="AC361" s="202" t="s">
        <v>2332</v>
      </c>
      <c r="AD361" s="202" t="s">
        <v>2859</v>
      </c>
      <c r="AE361" s="202" t="s">
        <v>484</v>
      </c>
      <c r="AF361" s="204">
        <v>77431</v>
      </c>
      <c r="AG361" s="197">
        <v>13.938000000000001</v>
      </c>
      <c r="AH361" s="197">
        <v>8.9396038699999991</v>
      </c>
      <c r="AI361" s="208">
        <v>0.64138354641985895</v>
      </c>
      <c r="AJ361" s="197">
        <v>7.3652034100000003</v>
      </c>
      <c r="AK361" s="197">
        <v>0</v>
      </c>
      <c r="AL361" s="197">
        <v>0</v>
      </c>
      <c r="AM361" s="12"/>
      <c r="AN361" s="12"/>
      <c r="AO361" s="204">
        <v>55383</v>
      </c>
      <c r="AP361" s="205">
        <v>2850.34</v>
      </c>
      <c r="AQ361" t="str">
        <f>_xlfn.IFNA(VLOOKUP(E361,'Order Lookup'!A:C,3,FALSE),"Other")</f>
        <v>ORDER</v>
      </c>
    </row>
    <row r="362" spans="1:43" ht="42" x14ac:dyDescent="0.35">
      <c r="A362" s="202" t="s">
        <v>640</v>
      </c>
      <c r="B362" s="202" t="s">
        <v>2860</v>
      </c>
      <c r="C362" s="202" t="s">
        <v>2856</v>
      </c>
      <c r="D362" s="202" t="s">
        <v>2857</v>
      </c>
      <c r="E362" s="202" t="s">
        <v>600</v>
      </c>
      <c r="F362" s="202" t="s">
        <v>70</v>
      </c>
      <c r="G362" s="202" t="s">
        <v>643</v>
      </c>
      <c r="H362" s="202" t="s">
        <v>482</v>
      </c>
      <c r="I362" s="203" t="s">
        <v>202</v>
      </c>
      <c r="J362" s="203" t="s">
        <v>2858</v>
      </c>
      <c r="K362" s="203" t="s">
        <v>1075</v>
      </c>
      <c r="L362" s="8"/>
      <c r="M362" s="8"/>
      <c r="N362" s="202" t="s">
        <v>483</v>
      </c>
      <c r="O362" s="8"/>
      <c r="P362" s="8"/>
      <c r="Q362" s="8"/>
      <c r="R362" s="202" t="s">
        <v>483</v>
      </c>
      <c r="S362" s="203" t="s">
        <v>798</v>
      </c>
      <c r="T362" s="203" t="s">
        <v>798</v>
      </c>
      <c r="U362" s="202" t="s">
        <v>2350</v>
      </c>
      <c r="V362" s="202" t="s">
        <v>2350</v>
      </c>
      <c r="W362" s="206" t="s">
        <v>489</v>
      </c>
      <c r="X362" s="8"/>
      <c r="Y362" s="8"/>
      <c r="Z362" s="8"/>
      <c r="AA362" s="202" t="s">
        <v>483</v>
      </c>
      <c r="AB362" s="203" t="s">
        <v>490</v>
      </c>
      <c r="AC362" s="202" t="s">
        <v>2371</v>
      </c>
      <c r="AD362" s="202" t="s">
        <v>2860</v>
      </c>
      <c r="AE362" s="202" t="s">
        <v>484</v>
      </c>
      <c r="AF362" s="204">
        <v>53604</v>
      </c>
      <c r="AG362" s="197">
        <v>14.545500000000001</v>
      </c>
      <c r="AH362" s="197">
        <v>17.195763885000002</v>
      </c>
      <c r="AI362" s="207">
        <v>1.1822050727029001</v>
      </c>
      <c r="AJ362" s="197">
        <v>17.195764570000001</v>
      </c>
      <c r="AK362" s="197">
        <v>0</v>
      </c>
      <c r="AL362" s="197">
        <v>0</v>
      </c>
      <c r="AM362" s="12"/>
      <c r="AN362" s="12"/>
      <c r="AO362" s="204">
        <v>40690</v>
      </c>
      <c r="AP362" s="205">
        <v>6151.6</v>
      </c>
      <c r="AQ362" t="str">
        <f>_xlfn.IFNA(VLOOKUP(E362,'Order Lookup'!A:C,3,FALSE),"Other")</f>
        <v>ORDER</v>
      </c>
    </row>
    <row r="363" spans="1:43" ht="42" x14ac:dyDescent="0.35">
      <c r="A363" s="202" t="s">
        <v>640</v>
      </c>
      <c r="B363" s="202" t="s">
        <v>2861</v>
      </c>
      <c r="C363" s="202" t="s">
        <v>2856</v>
      </c>
      <c r="D363" s="202" t="s">
        <v>2857</v>
      </c>
      <c r="E363" s="202" t="s">
        <v>527</v>
      </c>
      <c r="F363" s="202" t="s">
        <v>204</v>
      </c>
      <c r="G363" s="202" t="s">
        <v>643</v>
      </c>
      <c r="H363" s="202" t="s">
        <v>482</v>
      </c>
      <c r="I363" s="203" t="s">
        <v>202</v>
      </c>
      <c r="J363" s="203" t="s">
        <v>2858</v>
      </c>
      <c r="K363" s="203" t="s">
        <v>1075</v>
      </c>
      <c r="L363" s="8"/>
      <c r="M363" s="8"/>
      <c r="N363" s="202" t="s">
        <v>483</v>
      </c>
      <c r="O363" s="8"/>
      <c r="P363" s="8"/>
      <c r="Q363" s="8"/>
      <c r="R363" s="202" t="s">
        <v>483</v>
      </c>
      <c r="S363" s="203" t="s">
        <v>1524</v>
      </c>
      <c r="T363" s="203" t="s">
        <v>1299</v>
      </c>
      <c r="U363" s="202" t="s">
        <v>2338</v>
      </c>
      <c r="V363" s="202" t="s">
        <v>2338</v>
      </c>
      <c r="W363" s="206" t="s">
        <v>489</v>
      </c>
      <c r="X363" s="8"/>
      <c r="Y363" s="8"/>
      <c r="Z363" s="8"/>
      <c r="AA363" s="202" t="s">
        <v>483</v>
      </c>
      <c r="AB363" s="203" t="s">
        <v>490</v>
      </c>
      <c r="AC363" s="202" t="s">
        <v>2338</v>
      </c>
      <c r="AD363" s="202" t="s">
        <v>2861</v>
      </c>
      <c r="AE363" s="202" t="s">
        <v>484</v>
      </c>
      <c r="AF363" s="204">
        <v>0</v>
      </c>
      <c r="AG363" s="197">
        <v>0</v>
      </c>
      <c r="AH363" s="197">
        <v>0.1236</v>
      </c>
      <c r="AI363" s="12"/>
      <c r="AJ363" s="197">
        <v>0.1236</v>
      </c>
      <c r="AK363" s="197">
        <v>0</v>
      </c>
      <c r="AL363" s="197">
        <v>0</v>
      </c>
      <c r="AM363" s="12"/>
      <c r="AN363" s="12"/>
      <c r="AO363" s="204">
        <v>0</v>
      </c>
      <c r="AP363" s="205">
        <v>-653.54999999999995</v>
      </c>
      <c r="AQ363" t="str">
        <f>_xlfn.IFNA(VLOOKUP(E363,'Order Lookup'!A:C,3,FALSE),"Other")</f>
        <v>Other</v>
      </c>
    </row>
    <row r="364" spans="1:43" ht="42" x14ac:dyDescent="0.35">
      <c r="A364" s="202" t="s">
        <v>640</v>
      </c>
      <c r="B364" s="202" t="s">
        <v>2862</v>
      </c>
      <c r="C364" s="202" t="s">
        <v>2856</v>
      </c>
      <c r="D364" s="202" t="s">
        <v>2857</v>
      </c>
      <c r="E364" s="202" t="s">
        <v>486</v>
      </c>
      <c r="F364" s="202" t="s">
        <v>227</v>
      </c>
      <c r="G364" s="202" t="s">
        <v>227</v>
      </c>
      <c r="H364" s="202" t="s">
        <v>482</v>
      </c>
      <c r="I364" s="203" t="s">
        <v>202</v>
      </c>
      <c r="J364" s="203" t="s">
        <v>2858</v>
      </c>
      <c r="K364" s="203" t="s">
        <v>1075</v>
      </c>
      <c r="L364" s="8"/>
      <c r="M364" s="8"/>
      <c r="N364" s="202" t="s">
        <v>483</v>
      </c>
      <c r="O364" s="8"/>
      <c r="P364" s="8"/>
      <c r="Q364" s="8"/>
      <c r="R364" s="202" t="s">
        <v>483</v>
      </c>
      <c r="S364" s="8"/>
      <c r="T364" s="8"/>
      <c r="U364" s="8"/>
      <c r="V364" s="8"/>
      <c r="W364" s="202" t="s">
        <v>483</v>
      </c>
      <c r="X364" s="8"/>
      <c r="Y364" s="8"/>
      <c r="Z364" s="8"/>
      <c r="AA364" s="202" t="s">
        <v>483</v>
      </c>
      <c r="AB364" s="8"/>
      <c r="AC364" s="202" t="s">
        <v>2332</v>
      </c>
      <c r="AD364" s="202" t="s">
        <v>2862</v>
      </c>
      <c r="AE364" s="202" t="s">
        <v>484</v>
      </c>
      <c r="AF364" s="204">
        <v>0</v>
      </c>
      <c r="AG364" s="197">
        <v>0</v>
      </c>
      <c r="AH364" s="197">
        <v>1.1249999999999999E-3</v>
      </c>
      <c r="AI364" s="12"/>
      <c r="AJ364" s="197">
        <v>1.1249999999999999E-3</v>
      </c>
      <c r="AK364" s="197">
        <v>0</v>
      </c>
      <c r="AL364" s="197">
        <v>0</v>
      </c>
      <c r="AM364" s="12"/>
      <c r="AN364" s="12"/>
      <c r="AO364" s="204">
        <v>0</v>
      </c>
      <c r="AP364" s="205">
        <v>-54.12</v>
      </c>
      <c r="AQ364" t="str">
        <f>_xlfn.IFNA(VLOOKUP(E364,'Order Lookup'!A:C,3,FALSE),"Other")</f>
        <v>Other</v>
      </c>
    </row>
    <row r="365" spans="1:43" ht="31.5" x14ac:dyDescent="0.35">
      <c r="A365" s="202" t="s">
        <v>640</v>
      </c>
      <c r="B365" s="202" t="s">
        <v>2863</v>
      </c>
      <c r="C365" s="202" t="s">
        <v>666</v>
      </c>
      <c r="D365" s="202" t="s">
        <v>2864</v>
      </c>
      <c r="E365" s="202" t="s">
        <v>620</v>
      </c>
      <c r="F365" s="202" t="s">
        <v>70</v>
      </c>
      <c r="G365" s="202" t="s">
        <v>643</v>
      </c>
      <c r="H365" s="202" t="s">
        <v>488</v>
      </c>
      <c r="I365" s="203" t="s">
        <v>193</v>
      </c>
      <c r="J365" s="8"/>
      <c r="K365" s="8"/>
      <c r="L365" s="8"/>
      <c r="M365" s="8"/>
      <c r="N365" s="202" t="s">
        <v>483</v>
      </c>
      <c r="O365" s="8"/>
      <c r="P365" s="8"/>
      <c r="Q365" s="8"/>
      <c r="R365" s="202" t="s">
        <v>483</v>
      </c>
      <c r="S365" s="203" t="s">
        <v>2300</v>
      </c>
      <c r="T365" s="203" t="s">
        <v>2300</v>
      </c>
      <c r="U365" s="202" t="s">
        <v>2321</v>
      </c>
      <c r="V365" s="202" t="s">
        <v>2321</v>
      </c>
      <c r="W365" s="206" t="s">
        <v>489</v>
      </c>
      <c r="X365" s="203" t="s">
        <v>2300</v>
      </c>
      <c r="Y365" s="202" t="s">
        <v>1657</v>
      </c>
      <c r="Z365" s="202" t="s">
        <v>2321</v>
      </c>
      <c r="AA365" s="210" t="s">
        <v>484</v>
      </c>
      <c r="AB365" s="203" t="s">
        <v>490</v>
      </c>
      <c r="AC365" s="202" t="s">
        <v>2335</v>
      </c>
      <c r="AD365" s="202" t="s">
        <v>2863</v>
      </c>
      <c r="AE365" s="202" t="s">
        <v>484</v>
      </c>
      <c r="AF365" s="12"/>
      <c r="AG365" s="197">
        <v>0</v>
      </c>
      <c r="AH365" s="12"/>
      <c r="AI365" s="12"/>
      <c r="AJ365" s="12"/>
      <c r="AK365" s="12"/>
      <c r="AL365" s="12"/>
      <c r="AM365" s="12"/>
      <c r="AN365" s="12"/>
      <c r="AO365" s="12"/>
      <c r="AP365" s="15"/>
      <c r="AQ365" t="str">
        <f>_xlfn.IFNA(VLOOKUP(E365,'Order Lookup'!A:C,3,FALSE),"Other")</f>
        <v>ORDER</v>
      </c>
    </row>
    <row r="366" spans="1:43" ht="31.5" x14ac:dyDescent="0.35">
      <c r="A366" s="202" t="s">
        <v>640</v>
      </c>
      <c r="B366" s="202" t="s">
        <v>2865</v>
      </c>
      <c r="C366" s="202" t="s">
        <v>666</v>
      </c>
      <c r="D366" s="202" t="s">
        <v>2864</v>
      </c>
      <c r="E366" s="202" t="s">
        <v>620</v>
      </c>
      <c r="F366" s="202" t="s">
        <v>70</v>
      </c>
      <c r="G366" s="202" t="s">
        <v>643</v>
      </c>
      <c r="H366" s="202" t="s">
        <v>488</v>
      </c>
      <c r="I366" s="203" t="s">
        <v>193</v>
      </c>
      <c r="J366" s="8"/>
      <c r="K366" s="8"/>
      <c r="L366" s="8"/>
      <c r="M366" s="8"/>
      <c r="N366" s="202" t="s">
        <v>483</v>
      </c>
      <c r="O366" s="8"/>
      <c r="P366" s="8"/>
      <c r="Q366" s="8"/>
      <c r="R366" s="202" t="s">
        <v>483</v>
      </c>
      <c r="S366" s="203" t="s">
        <v>2300</v>
      </c>
      <c r="T366" s="203" t="s">
        <v>2300</v>
      </c>
      <c r="U366" s="202" t="s">
        <v>2335</v>
      </c>
      <c r="V366" s="202" t="s">
        <v>2335</v>
      </c>
      <c r="W366" s="206" t="s">
        <v>489</v>
      </c>
      <c r="X366" s="203" t="s">
        <v>2300</v>
      </c>
      <c r="Y366" s="202" t="s">
        <v>2335</v>
      </c>
      <c r="Z366" s="202" t="s">
        <v>2335</v>
      </c>
      <c r="AA366" s="206" t="s">
        <v>489</v>
      </c>
      <c r="AB366" s="203" t="s">
        <v>490</v>
      </c>
      <c r="AC366" s="202" t="s">
        <v>2318</v>
      </c>
      <c r="AD366" s="202" t="s">
        <v>2865</v>
      </c>
      <c r="AE366" s="202" t="s">
        <v>484</v>
      </c>
      <c r="AF366" s="204">
        <v>5759</v>
      </c>
      <c r="AG366" s="197">
        <v>0.93700000000000006</v>
      </c>
      <c r="AH366" s="197">
        <v>1.5040988150000001</v>
      </c>
      <c r="AI366" s="207">
        <v>1.60522819103522</v>
      </c>
      <c r="AJ366" s="197">
        <v>0</v>
      </c>
      <c r="AK366" s="197">
        <v>0</v>
      </c>
      <c r="AL366" s="197">
        <v>0</v>
      </c>
      <c r="AM366" s="12"/>
      <c r="AN366" s="12"/>
      <c r="AO366" s="204">
        <v>4320</v>
      </c>
      <c r="AP366" s="205">
        <v>0</v>
      </c>
      <c r="AQ366" t="str">
        <f>_xlfn.IFNA(VLOOKUP(E366,'Order Lookup'!A:C,3,FALSE),"Other")</f>
        <v>ORDER</v>
      </c>
    </row>
    <row r="367" spans="1:43" ht="31.5" x14ac:dyDescent="0.35">
      <c r="A367" s="202" t="s">
        <v>640</v>
      </c>
      <c r="B367" s="202" t="s">
        <v>2866</v>
      </c>
      <c r="C367" s="202" t="s">
        <v>666</v>
      </c>
      <c r="D367" s="202" t="s">
        <v>2867</v>
      </c>
      <c r="E367" s="202" t="s">
        <v>486</v>
      </c>
      <c r="F367" s="202" t="s">
        <v>70</v>
      </c>
      <c r="G367" s="8"/>
      <c r="H367" s="202" t="s">
        <v>488</v>
      </c>
      <c r="I367" s="203" t="s">
        <v>193</v>
      </c>
      <c r="J367" s="8"/>
      <c r="K367" s="8"/>
      <c r="L367" s="8"/>
      <c r="M367" s="8"/>
      <c r="N367" s="202" t="s">
        <v>483</v>
      </c>
      <c r="O367" s="8"/>
      <c r="P367" s="8"/>
      <c r="Q367" s="8"/>
      <c r="R367" s="202" t="s">
        <v>483</v>
      </c>
      <c r="S367" s="8"/>
      <c r="T367" s="8"/>
      <c r="U367" s="8"/>
      <c r="V367" s="8"/>
      <c r="W367" s="202" t="s">
        <v>483</v>
      </c>
      <c r="X367" s="8"/>
      <c r="Y367" s="8"/>
      <c r="Z367" s="8"/>
      <c r="AA367" s="202" t="s">
        <v>483</v>
      </c>
      <c r="AB367" s="8"/>
      <c r="AC367" s="202" t="s">
        <v>2335</v>
      </c>
      <c r="AD367" s="202" t="s">
        <v>2866</v>
      </c>
      <c r="AE367" s="202" t="s">
        <v>484</v>
      </c>
      <c r="AF367" s="12"/>
      <c r="AG367" s="197">
        <v>0</v>
      </c>
      <c r="AH367" s="12"/>
      <c r="AI367" s="12"/>
      <c r="AJ367" s="12"/>
      <c r="AK367" s="12"/>
      <c r="AL367" s="12"/>
      <c r="AM367" s="12"/>
      <c r="AN367" s="12"/>
      <c r="AO367" s="12"/>
      <c r="AP367" s="15"/>
      <c r="AQ367" t="str">
        <f>_xlfn.IFNA(VLOOKUP(E367,'Order Lookup'!A:C,3,FALSE),"Other")</f>
        <v>Other</v>
      </c>
    </row>
    <row r="368" spans="1:43" ht="31.5" x14ac:dyDescent="0.35">
      <c r="A368" s="202" t="s">
        <v>640</v>
      </c>
      <c r="B368" s="202" t="s">
        <v>2868</v>
      </c>
      <c r="C368" s="202" t="s">
        <v>641</v>
      </c>
      <c r="D368" s="202" t="s">
        <v>2869</v>
      </c>
      <c r="E368" s="202" t="s">
        <v>501</v>
      </c>
      <c r="F368" s="202" t="s">
        <v>139</v>
      </c>
      <c r="G368" s="202" t="s">
        <v>643</v>
      </c>
      <c r="H368" s="202" t="s">
        <v>482</v>
      </c>
      <c r="I368" s="203" t="s">
        <v>195</v>
      </c>
      <c r="J368" s="203" t="s">
        <v>670</v>
      </c>
      <c r="K368" s="203" t="s">
        <v>661</v>
      </c>
      <c r="L368" s="202" t="s">
        <v>1653</v>
      </c>
      <c r="M368" s="202" t="s">
        <v>1653</v>
      </c>
      <c r="N368" s="206" t="s">
        <v>489</v>
      </c>
      <c r="O368" s="8"/>
      <c r="P368" s="8"/>
      <c r="Q368" s="8"/>
      <c r="R368" s="202" t="s">
        <v>483</v>
      </c>
      <c r="S368" s="203" t="s">
        <v>647</v>
      </c>
      <c r="T368" s="203" t="s">
        <v>647</v>
      </c>
      <c r="U368" s="202" t="s">
        <v>2329</v>
      </c>
      <c r="V368" s="202" t="s">
        <v>1728</v>
      </c>
      <c r="W368" s="206" t="s">
        <v>489</v>
      </c>
      <c r="X368" s="8"/>
      <c r="Y368" s="8"/>
      <c r="Z368" s="8"/>
      <c r="AA368" s="202" t="s">
        <v>483</v>
      </c>
      <c r="AB368" s="203" t="s">
        <v>490</v>
      </c>
      <c r="AC368" s="202" t="s">
        <v>1728</v>
      </c>
      <c r="AD368" s="202" t="s">
        <v>2868</v>
      </c>
      <c r="AE368" s="202" t="s">
        <v>484</v>
      </c>
      <c r="AF368" s="204">
        <v>123752</v>
      </c>
      <c r="AG368" s="197">
        <v>25.523499999999999</v>
      </c>
      <c r="AH368" s="197">
        <v>27.054883374999999</v>
      </c>
      <c r="AI368" s="207">
        <v>1.0599989568436901</v>
      </c>
      <c r="AJ368" s="197">
        <v>27.035249785000001</v>
      </c>
      <c r="AK368" s="197">
        <v>120</v>
      </c>
      <c r="AL368" s="197">
        <v>105.5</v>
      </c>
      <c r="AM368" s="211">
        <v>0.87916666666666698</v>
      </c>
      <c r="AN368" s="197">
        <v>3.89948086405307</v>
      </c>
      <c r="AO368" s="204">
        <v>93305.25</v>
      </c>
      <c r="AP368" s="205">
        <v>41338.639999999999</v>
      </c>
      <c r="AQ368" t="str">
        <f>_xlfn.IFNA(VLOOKUP(E368,'Order Lookup'!A:C,3,FALSE),"Other")</f>
        <v>ORDER</v>
      </c>
    </row>
    <row r="369" spans="1:43" ht="31.5" x14ac:dyDescent="0.35">
      <c r="A369" s="202" t="s">
        <v>640</v>
      </c>
      <c r="B369" s="202" t="s">
        <v>2870</v>
      </c>
      <c r="C369" s="202" t="s">
        <v>666</v>
      </c>
      <c r="D369" s="202" t="s">
        <v>2871</v>
      </c>
      <c r="E369" s="202" t="s">
        <v>620</v>
      </c>
      <c r="F369" s="202" t="s">
        <v>70</v>
      </c>
      <c r="G369" s="202" t="s">
        <v>643</v>
      </c>
      <c r="H369" s="202" t="s">
        <v>482</v>
      </c>
      <c r="I369" s="203" t="s">
        <v>193</v>
      </c>
      <c r="J369" s="8"/>
      <c r="K369" s="8"/>
      <c r="L369" s="8"/>
      <c r="M369" s="8"/>
      <c r="N369" s="202" t="s">
        <v>483</v>
      </c>
      <c r="O369" s="8"/>
      <c r="P369" s="8"/>
      <c r="Q369" s="8"/>
      <c r="R369" s="202" t="s">
        <v>483</v>
      </c>
      <c r="S369" s="203" t="s">
        <v>686</v>
      </c>
      <c r="T369" s="203" t="s">
        <v>686</v>
      </c>
      <c r="U369" s="202" t="s">
        <v>2327</v>
      </c>
      <c r="V369" s="202" t="s">
        <v>2327</v>
      </c>
      <c r="W369" s="206" t="s">
        <v>489</v>
      </c>
      <c r="X369" s="203" t="s">
        <v>686</v>
      </c>
      <c r="Y369" s="202" t="s">
        <v>2327</v>
      </c>
      <c r="Z369" s="202" t="s">
        <v>2327</v>
      </c>
      <c r="AA369" s="206" t="s">
        <v>489</v>
      </c>
      <c r="AB369" s="203" t="s">
        <v>490</v>
      </c>
      <c r="AC369" s="202" t="s">
        <v>2324</v>
      </c>
      <c r="AD369" s="202" t="s">
        <v>2870</v>
      </c>
      <c r="AE369" s="202" t="s">
        <v>484</v>
      </c>
      <c r="AF369" s="204">
        <v>81473</v>
      </c>
      <c r="AG369" s="197">
        <v>3.2669999999999999</v>
      </c>
      <c r="AH369" s="197">
        <v>21.528909129999999</v>
      </c>
      <c r="AI369" s="207">
        <v>6.5898099571472297</v>
      </c>
      <c r="AJ369" s="197">
        <v>21.528909129999999</v>
      </c>
      <c r="AK369" s="197">
        <v>90</v>
      </c>
      <c r="AL369" s="197">
        <v>38.75</v>
      </c>
      <c r="AM369" s="211">
        <v>0.43055555555555602</v>
      </c>
      <c r="AN369" s="197">
        <v>1.79990540932717</v>
      </c>
      <c r="AO369" s="204">
        <v>8811</v>
      </c>
      <c r="AP369" s="205">
        <v>33464.04</v>
      </c>
      <c r="AQ369" t="str">
        <f>_xlfn.IFNA(VLOOKUP(E369,'Order Lookup'!A:C,3,FALSE),"Other")</f>
        <v>ORDER</v>
      </c>
    </row>
    <row r="370" spans="1:43" ht="31.5" x14ac:dyDescent="0.35">
      <c r="A370" s="202" t="s">
        <v>640</v>
      </c>
      <c r="B370" s="202" t="s">
        <v>2872</v>
      </c>
      <c r="C370" s="202" t="s">
        <v>666</v>
      </c>
      <c r="D370" s="202" t="s">
        <v>2873</v>
      </c>
      <c r="E370" s="202" t="s">
        <v>620</v>
      </c>
      <c r="F370" s="202" t="s">
        <v>70</v>
      </c>
      <c r="G370" s="202" t="s">
        <v>643</v>
      </c>
      <c r="H370" s="202" t="s">
        <v>488</v>
      </c>
      <c r="I370" s="203" t="s">
        <v>193</v>
      </c>
      <c r="J370" s="8"/>
      <c r="K370" s="8"/>
      <c r="L370" s="8"/>
      <c r="M370" s="8"/>
      <c r="N370" s="202" t="s">
        <v>483</v>
      </c>
      <c r="O370" s="8"/>
      <c r="P370" s="8"/>
      <c r="Q370" s="8"/>
      <c r="R370" s="202" t="s">
        <v>483</v>
      </c>
      <c r="S370" s="203" t="s">
        <v>678</v>
      </c>
      <c r="T370" s="203" t="s">
        <v>678</v>
      </c>
      <c r="U370" s="202" t="s">
        <v>2338</v>
      </c>
      <c r="V370" s="202" t="s">
        <v>2338</v>
      </c>
      <c r="W370" s="206" t="s">
        <v>489</v>
      </c>
      <c r="X370" s="203" t="s">
        <v>678</v>
      </c>
      <c r="Y370" s="202" t="s">
        <v>2338</v>
      </c>
      <c r="Z370" s="8"/>
      <c r="AA370" s="202" t="s">
        <v>593</v>
      </c>
      <c r="AB370" s="203" t="s">
        <v>490</v>
      </c>
      <c r="AC370" s="202" t="s">
        <v>2321</v>
      </c>
      <c r="AD370" s="202" t="s">
        <v>2872</v>
      </c>
      <c r="AE370" s="202" t="s">
        <v>484</v>
      </c>
      <c r="AF370" s="204">
        <v>157055</v>
      </c>
      <c r="AG370" s="197">
        <v>33.090499999999999</v>
      </c>
      <c r="AH370" s="197">
        <v>36.51530305</v>
      </c>
      <c r="AI370" s="207">
        <v>1.1034980749762</v>
      </c>
      <c r="AJ370" s="197">
        <v>0</v>
      </c>
      <c r="AK370" s="197">
        <v>160</v>
      </c>
      <c r="AL370" s="197">
        <v>140</v>
      </c>
      <c r="AM370" s="211">
        <v>0.875</v>
      </c>
      <c r="AN370" s="197">
        <v>3.8340089854464501</v>
      </c>
      <c r="AO370" s="204">
        <v>106049</v>
      </c>
      <c r="AP370" s="205">
        <v>0</v>
      </c>
      <c r="AQ370" t="str">
        <f>_xlfn.IFNA(VLOOKUP(E370,'Order Lookup'!A:C,3,FALSE),"Other")</f>
        <v>ORDER</v>
      </c>
    </row>
    <row r="371" spans="1:43" ht="31.5" x14ac:dyDescent="0.35">
      <c r="A371" s="202" t="s">
        <v>640</v>
      </c>
      <c r="B371" s="202" t="s">
        <v>2874</v>
      </c>
      <c r="C371" s="202" t="s">
        <v>641</v>
      </c>
      <c r="D371" s="202" t="s">
        <v>2875</v>
      </c>
      <c r="E371" s="202" t="s">
        <v>501</v>
      </c>
      <c r="F371" s="202" t="s">
        <v>139</v>
      </c>
      <c r="G371" s="202" t="s">
        <v>643</v>
      </c>
      <c r="H371" s="202" t="s">
        <v>488</v>
      </c>
      <c r="I371" s="203" t="s">
        <v>195</v>
      </c>
      <c r="J371" s="203" t="s">
        <v>670</v>
      </c>
      <c r="K371" s="203" t="s">
        <v>1310</v>
      </c>
      <c r="L371" s="202" t="s">
        <v>1661</v>
      </c>
      <c r="M371" s="202" t="s">
        <v>1661</v>
      </c>
      <c r="N371" s="206" t="s">
        <v>489</v>
      </c>
      <c r="O371" s="8"/>
      <c r="P371" s="8"/>
      <c r="Q371" s="8"/>
      <c r="R371" s="202" t="s">
        <v>483</v>
      </c>
      <c r="S371" s="203" t="s">
        <v>669</v>
      </c>
      <c r="T371" s="203" t="s">
        <v>669</v>
      </c>
      <c r="U371" s="202" t="s">
        <v>2321</v>
      </c>
      <c r="V371" s="202" t="s">
        <v>2321</v>
      </c>
      <c r="W371" s="206" t="s">
        <v>489</v>
      </c>
      <c r="X371" s="8"/>
      <c r="Y371" s="8"/>
      <c r="Z371" s="8"/>
      <c r="AA371" s="202" t="s">
        <v>483</v>
      </c>
      <c r="AB371" s="203" t="s">
        <v>490</v>
      </c>
      <c r="AC371" s="202" t="s">
        <v>2362</v>
      </c>
      <c r="AD371" s="202" t="s">
        <v>2874</v>
      </c>
      <c r="AE371" s="202" t="s">
        <v>484</v>
      </c>
      <c r="AF371" s="204">
        <v>94616</v>
      </c>
      <c r="AG371" s="197">
        <v>23.4145</v>
      </c>
      <c r="AH371" s="197">
        <v>25.763860654999998</v>
      </c>
      <c r="AI371" s="207">
        <v>1.10033785282624</v>
      </c>
      <c r="AJ371" s="197">
        <v>0</v>
      </c>
      <c r="AK371" s="197">
        <v>120</v>
      </c>
      <c r="AL371" s="197">
        <v>90</v>
      </c>
      <c r="AM371" s="211">
        <v>0.75</v>
      </c>
      <c r="AN371" s="197">
        <v>3.4932652836923999</v>
      </c>
      <c r="AO371" s="204">
        <v>68498</v>
      </c>
      <c r="AP371" s="205">
        <v>0</v>
      </c>
      <c r="AQ371" t="str">
        <f>_xlfn.IFNA(VLOOKUP(E371,'Order Lookup'!A:C,3,FALSE),"Other")</f>
        <v>ORDER</v>
      </c>
    </row>
    <row r="372" spans="1:43" ht="52.5" x14ac:dyDescent="0.35">
      <c r="A372" s="202" t="s">
        <v>640</v>
      </c>
      <c r="B372" s="202" t="s">
        <v>2876</v>
      </c>
      <c r="C372" s="202" t="s">
        <v>642</v>
      </c>
      <c r="D372" s="202" t="s">
        <v>2877</v>
      </c>
      <c r="E372" s="202" t="s">
        <v>580</v>
      </c>
      <c r="F372" s="202" t="s">
        <v>70</v>
      </c>
      <c r="G372" s="202" t="s">
        <v>643</v>
      </c>
      <c r="H372" s="202" t="s">
        <v>488</v>
      </c>
      <c r="I372" s="203" t="s">
        <v>202</v>
      </c>
      <c r="J372" s="8"/>
      <c r="K372" s="8"/>
      <c r="L372" s="8"/>
      <c r="M372" s="8"/>
      <c r="N372" s="202" t="s">
        <v>483</v>
      </c>
      <c r="O372" s="8"/>
      <c r="P372" s="8"/>
      <c r="Q372" s="8"/>
      <c r="R372" s="202" t="s">
        <v>483</v>
      </c>
      <c r="S372" s="203" t="s">
        <v>1503</v>
      </c>
      <c r="T372" s="203" t="s">
        <v>1503</v>
      </c>
      <c r="U372" s="202" t="s">
        <v>2323</v>
      </c>
      <c r="V372" s="202" t="s">
        <v>2327</v>
      </c>
      <c r="W372" s="206" t="s">
        <v>489</v>
      </c>
      <c r="X372" s="203" t="s">
        <v>1503</v>
      </c>
      <c r="Y372" s="202" t="s">
        <v>1725</v>
      </c>
      <c r="Z372" s="202" t="s">
        <v>2327</v>
      </c>
      <c r="AA372" s="210" t="s">
        <v>484</v>
      </c>
      <c r="AB372" s="203" t="s">
        <v>490</v>
      </c>
      <c r="AC372" s="202" t="s">
        <v>2327</v>
      </c>
      <c r="AD372" s="202" t="s">
        <v>2876</v>
      </c>
      <c r="AE372" s="202" t="s">
        <v>484</v>
      </c>
      <c r="AF372" s="12"/>
      <c r="AG372" s="197">
        <v>0</v>
      </c>
      <c r="AH372" s="12"/>
      <c r="AI372" s="12"/>
      <c r="AJ372" s="12"/>
      <c r="AK372" s="12"/>
      <c r="AL372" s="12"/>
      <c r="AM372" s="12"/>
      <c r="AN372" s="12"/>
      <c r="AO372" s="12"/>
      <c r="AP372" s="15"/>
      <c r="AQ372" t="str">
        <f>_xlfn.IFNA(VLOOKUP(E372,'Order Lookup'!A:C,3,FALSE),"Other")</f>
        <v>ORDER</v>
      </c>
    </row>
    <row r="373" spans="1:43" ht="52.5" x14ac:dyDescent="0.35">
      <c r="A373" s="202" t="s">
        <v>640</v>
      </c>
      <c r="B373" s="202" t="s">
        <v>2878</v>
      </c>
      <c r="C373" s="202" t="s">
        <v>642</v>
      </c>
      <c r="D373" s="202" t="s">
        <v>2877</v>
      </c>
      <c r="E373" s="202" t="s">
        <v>662</v>
      </c>
      <c r="F373" s="202" t="s">
        <v>70</v>
      </c>
      <c r="G373" s="202" t="s">
        <v>643</v>
      </c>
      <c r="H373" s="202" t="s">
        <v>482</v>
      </c>
      <c r="I373" s="203" t="s">
        <v>202</v>
      </c>
      <c r="J373" s="8"/>
      <c r="K373" s="8"/>
      <c r="L373" s="8"/>
      <c r="M373" s="8"/>
      <c r="N373" s="202" t="s">
        <v>483</v>
      </c>
      <c r="O373" s="8"/>
      <c r="P373" s="8"/>
      <c r="Q373" s="8"/>
      <c r="R373" s="202" t="s">
        <v>483</v>
      </c>
      <c r="S373" s="8"/>
      <c r="T373" s="8"/>
      <c r="U373" s="8"/>
      <c r="V373" s="8"/>
      <c r="W373" s="202" t="s">
        <v>483</v>
      </c>
      <c r="X373" s="8"/>
      <c r="Y373" s="8"/>
      <c r="Z373" s="8"/>
      <c r="AA373" s="202" t="s">
        <v>483</v>
      </c>
      <c r="AB373" s="8"/>
      <c r="AC373" s="202" t="s">
        <v>1725</v>
      </c>
      <c r="AD373" s="202" t="s">
        <v>2878</v>
      </c>
      <c r="AE373" s="202" t="s">
        <v>484</v>
      </c>
      <c r="AF373" s="204">
        <v>6308</v>
      </c>
      <c r="AG373" s="197">
        <v>0</v>
      </c>
      <c r="AH373" s="197">
        <v>0</v>
      </c>
      <c r="AI373" s="12"/>
      <c r="AJ373" s="197">
        <v>0</v>
      </c>
      <c r="AK373" s="197">
        <v>0</v>
      </c>
      <c r="AL373" s="197">
        <v>0</v>
      </c>
      <c r="AM373" s="12"/>
      <c r="AN373" s="12"/>
      <c r="AO373" s="204">
        <v>5035</v>
      </c>
      <c r="AP373" s="205">
        <v>5808</v>
      </c>
      <c r="AQ373" t="str">
        <f>_xlfn.IFNA(VLOOKUP(E373,'Order Lookup'!A:C,3,FALSE),"Other")</f>
        <v>ENPARTS</v>
      </c>
    </row>
    <row r="374" spans="1:43" ht="52.5" x14ac:dyDescent="0.35">
      <c r="A374" s="202" t="s">
        <v>640</v>
      </c>
      <c r="B374" s="202" t="s">
        <v>2879</v>
      </c>
      <c r="C374" s="202" t="s">
        <v>642</v>
      </c>
      <c r="D374" s="202" t="s">
        <v>679</v>
      </c>
      <c r="E374" s="202" t="s">
        <v>486</v>
      </c>
      <c r="F374" s="202" t="s">
        <v>70</v>
      </c>
      <c r="G374" s="8"/>
      <c r="H374" s="202" t="s">
        <v>482</v>
      </c>
      <c r="I374" s="203" t="s">
        <v>194</v>
      </c>
      <c r="J374" s="8"/>
      <c r="K374" s="8"/>
      <c r="L374" s="8"/>
      <c r="M374" s="8"/>
      <c r="N374" s="202" t="s">
        <v>483</v>
      </c>
      <c r="O374" s="8"/>
      <c r="P374" s="8"/>
      <c r="Q374" s="8"/>
      <c r="R374" s="202" t="s">
        <v>483</v>
      </c>
      <c r="S374" s="8"/>
      <c r="T374" s="8"/>
      <c r="U374" s="8"/>
      <c r="V374" s="8"/>
      <c r="W374" s="202" t="s">
        <v>483</v>
      </c>
      <c r="X374" s="8"/>
      <c r="Y374" s="8"/>
      <c r="Z374" s="8"/>
      <c r="AA374" s="202" t="s">
        <v>483</v>
      </c>
      <c r="AB374" s="8"/>
      <c r="AC374" s="202" t="s">
        <v>2324</v>
      </c>
      <c r="AD374" s="202" t="s">
        <v>2879</v>
      </c>
      <c r="AE374" s="202" t="s">
        <v>484</v>
      </c>
      <c r="AF374" s="204">
        <v>-43.25</v>
      </c>
      <c r="AG374" s="197">
        <v>0</v>
      </c>
      <c r="AH374" s="197">
        <v>4.1625000000000002E-2</v>
      </c>
      <c r="AI374" s="12"/>
      <c r="AJ374" s="197">
        <v>4.1625000000000002E-2</v>
      </c>
      <c r="AK374" s="197">
        <v>0</v>
      </c>
      <c r="AL374" s="197">
        <v>0</v>
      </c>
      <c r="AM374" s="12"/>
      <c r="AN374" s="12"/>
      <c r="AO374" s="204">
        <v>92.19</v>
      </c>
      <c r="AP374" s="205">
        <v>-129.55000000000001</v>
      </c>
      <c r="AQ374" t="str">
        <f>_xlfn.IFNA(VLOOKUP(E374,'Order Lookup'!A:C,3,FALSE),"Other")</f>
        <v>Other</v>
      </c>
    </row>
    <row r="375" spans="1:43" ht="63" x14ac:dyDescent="0.35">
      <c r="A375" s="202" t="s">
        <v>640</v>
      </c>
      <c r="B375" s="202" t="s">
        <v>2880</v>
      </c>
      <c r="C375" s="202" t="s">
        <v>2881</v>
      </c>
      <c r="D375" s="202" t="s">
        <v>2882</v>
      </c>
      <c r="E375" s="202" t="s">
        <v>662</v>
      </c>
      <c r="F375" s="202" t="s">
        <v>69</v>
      </c>
      <c r="G375" s="8"/>
      <c r="H375" s="202" t="s">
        <v>488</v>
      </c>
      <c r="I375" s="203" t="s">
        <v>198</v>
      </c>
      <c r="J375" s="8"/>
      <c r="K375" s="8"/>
      <c r="L375" s="8"/>
      <c r="M375" s="8"/>
      <c r="N375" s="202" t="s">
        <v>483</v>
      </c>
      <c r="O375" s="8"/>
      <c r="P375" s="8"/>
      <c r="Q375" s="8"/>
      <c r="R375" s="202" t="s">
        <v>483</v>
      </c>
      <c r="S375" s="8"/>
      <c r="T375" s="8"/>
      <c r="U375" s="8"/>
      <c r="V375" s="8"/>
      <c r="W375" s="202" t="s">
        <v>483</v>
      </c>
      <c r="X375" s="8"/>
      <c r="Y375" s="8"/>
      <c r="Z375" s="8"/>
      <c r="AA375" s="202" t="s">
        <v>483</v>
      </c>
      <c r="AB375" s="8"/>
      <c r="AC375" s="202" t="s">
        <v>1698</v>
      </c>
      <c r="AD375" s="202" t="s">
        <v>2880</v>
      </c>
      <c r="AE375" s="202" t="s">
        <v>484</v>
      </c>
      <c r="AF375" s="204">
        <v>6540</v>
      </c>
      <c r="AG375" s="197">
        <v>0</v>
      </c>
      <c r="AH375" s="197">
        <v>0</v>
      </c>
      <c r="AI375" s="12"/>
      <c r="AJ375" s="197">
        <v>0</v>
      </c>
      <c r="AK375" s="197">
        <v>60</v>
      </c>
      <c r="AL375" s="197">
        <v>4.5</v>
      </c>
      <c r="AM375" s="211">
        <v>7.4999999999999997E-2</v>
      </c>
      <c r="AN375" s="12"/>
      <c r="AO375" s="204">
        <v>5700</v>
      </c>
      <c r="AP375" s="205">
        <v>0</v>
      </c>
      <c r="AQ375" t="str">
        <f>_xlfn.IFNA(VLOOKUP(E375,'Order Lookup'!A:C,3,FALSE),"Other")</f>
        <v>ENPARTS</v>
      </c>
    </row>
    <row r="376" spans="1:43" ht="52.5" x14ac:dyDescent="0.35">
      <c r="A376" s="202" t="s">
        <v>640</v>
      </c>
      <c r="B376" s="202" t="s">
        <v>2883</v>
      </c>
      <c r="C376" s="202" t="s">
        <v>642</v>
      </c>
      <c r="D376" s="202" t="s">
        <v>2884</v>
      </c>
      <c r="E376" s="202" t="s">
        <v>580</v>
      </c>
      <c r="F376" s="202" t="s">
        <v>70</v>
      </c>
      <c r="G376" s="202" t="s">
        <v>643</v>
      </c>
      <c r="H376" s="202" t="s">
        <v>488</v>
      </c>
      <c r="I376" s="203" t="s">
        <v>202</v>
      </c>
      <c r="J376" s="8"/>
      <c r="K376" s="8"/>
      <c r="L376" s="8"/>
      <c r="M376" s="8"/>
      <c r="N376" s="202" t="s">
        <v>483</v>
      </c>
      <c r="O376" s="8"/>
      <c r="P376" s="8"/>
      <c r="Q376" s="8"/>
      <c r="R376" s="202" t="s">
        <v>483</v>
      </c>
      <c r="S376" s="203" t="s">
        <v>1723</v>
      </c>
      <c r="T376" s="203" t="s">
        <v>1723</v>
      </c>
      <c r="U376" s="202" t="s">
        <v>1996</v>
      </c>
      <c r="V376" s="202" t="s">
        <v>1996</v>
      </c>
      <c r="W376" s="206" t="s">
        <v>489</v>
      </c>
      <c r="X376" s="8"/>
      <c r="Y376" s="8"/>
      <c r="Z376" s="8"/>
      <c r="AA376" s="202" t="s">
        <v>483</v>
      </c>
      <c r="AB376" s="203" t="s">
        <v>490</v>
      </c>
      <c r="AC376" s="202" t="s">
        <v>1996</v>
      </c>
      <c r="AD376" s="202" t="s">
        <v>2883</v>
      </c>
      <c r="AE376" s="202" t="s">
        <v>484</v>
      </c>
      <c r="AF376" s="204">
        <v>18688</v>
      </c>
      <c r="AG376" s="197">
        <v>2.1389999999999998</v>
      </c>
      <c r="AH376" s="197">
        <v>2.2045021</v>
      </c>
      <c r="AI376" s="197">
        <v>1.0306227676484301</v>
      </c>
      <c r="AJ376" s="197">
        <v>0</v>
      </c>
      <c r="AK376" s="197">
        <v>79</v>
      </c>
      <c r="AL376" s="197">
        <v>19</v>
      </c>
      <c r="AM376" s="211">
        <v>0.240506329113924</v>
      </c>
      <c r="AN376" s="197">
        <v>8.6187261967226103</v>
      </c>
      <c r="AO376" s="204">
        <v>14612</v>
      </c>
      <c r="AP376" s="205">
        <v>3112.66</v>
      </c>
      <c r="AQ376" t="str">
        <f>_xlfn.IFNA(VLOOKUP(E376,'Order Lookup'!A:C,3,FALSE),"Other")</f>
        <v>ORDER</v>
      </c>
    </row>
    <row r="377" spans="1:43" ht="31.5" x14ac:dyDescent="0.35">
      <c r="A377" s="202" t="s">
        <v>640</v>
      </c>
      <c r="B377" s="202" t="s">
        <v>2885</v>
      </c>
      <c r="C377" s="202" t="s">
        <v>666</v>
      </c>
      <c r="D377" s="202" t="s">
        <v>2886</v>
      </c>
      <c r="E377" s="202" t="s">
        <v>620</v>
      </c>
      <c r="F377" s="202" t="s">
        <v>70</v>
      </c>
      <c r="G377" s="202" t="s">
        <v>643</v>
      </c>
      <c r="H377" s="202" t="s">
        <v>488</v>
      </c>
      <c r="I377" s="203" t="s">
        <v>193</v>
      </c>
      <c r="J377" s="8"/>
      <c r="K377" s="8"/>
      <c r="L377" s="8"/>
      <c r="M377" s="8"/>
      <c r="N377" s="202" t="s">
        <v>483</v>
      </c>
      <c r="O377" s="8"/>
      <c r="P377" s="8"/>
      <c r="Q377" s="8"/>
      <c r="R377" s="202" t="s">
        <v>483</v>
      </c>
      <c r="S377" s="203" t="s">
        <v>678</v>
      </c>
      <c r="T377" s="203" t="s">
        <v>678</v>
      </c>
      <c r="U377" s="202" t="s">
        <v>1726</v>
      </c>
      <c r="V377" s="202" t="s">
        <v>1726</v>
      </c>
      <c r="W377" s="206" t="s">
        <v>489</v>
      </c>
      <c r="X377" s="203" t="s">
        <v>678</v>
      </c>
      <c r="Y377" s="202" t="s">
        <v>1726</v>
      </c>
      <c r="Z377" s="8"/>
      <c r="AA377" s="202" t="s">
        <v>593</v>
      </c>
      <c r="AB377" s="8"/>
      <c r="AC377" s="202" t="s">
        <v>2350</v>
      </c>
      <c r="AD377" s="202" t="s">
        <v>2885</v>
      </c>
      <c r="AE377" s="202" t="s">
        <v>484</v>
      </c>
      <c r="AF377" s="204">
        <v>165823</v>
      </c>
      <c r="AG377" s="197">
        <v>41.51</v>
      </c>
      <c r="AH377" s="197">
        <v>40.227975534999999</v>
      </c>
      <c r="AI377" s="197">
        <v>0.96911528631654997</v>
      </c>
      <c r="AJ377" s="197">
        <v>25.00510787</v>
      </c>
      <c r="AK377" s="197">
        <v>110</v>
      </c>
      <c r="AL377" s="197">
        <v>91.5</v>
      </c>
      <c r="AM377" s="211">
        <v>0.83181818181818201</v>
      </c>
      <c r="AN377" s="197">
        <v>2.2745365329257301</v>
      </c>
      <c r="AO377" s="204">
        <v>134199</v>
      </c>
      <c r="AP377" s="205">
        <v>48291.74</v>
      </c>
      <c r="AQ377" t="str">
        <f>_xlfn.IFNA(VLOOKUP(E377,'Order Lookup'!A:C,3,FALSE),"Other")</f>
        <v>ORDER</v>
      </c>
    </row>
    <row r="378" spans="1:43" ht="31.5" x14ac:dyDescent="0.35">
      <c r="A378" s="202" t="s">
        <v>640</v>
      </c>
      <c r="B378" s="202" t="s">
        <v>2887</v>
      </c>
      <c r="C378" s="202" t="s">
        <v>666</v>
      </c>
      <c r="D378" s="202" t="s">
        <v>2886</v>
      </c>
      <c r="E378" s="202" t="s">
        <v>620</v>
      </c>
      <c r="F378" s="202" t="s">
        <v>70</v>
      </c>
      <c r="G378" s="202" t="s">
        <v>643</v>
      </c>
      <c r="H378" s="202" t="s">
        <v>482</v>
      </c>
      <c r="I378" s="203" t="s">
        <v>193</v>
      </c>
      <c r="J378" s="8"/>
      <c r="K378" s="8"/>
      <c r="L378" s="8"/>
      <c r="M378" s="8"/>
      <c r="N378" s="202" t="s">
        <v>483</v>
      </c>
      <c r="O378" s="8"/>
      <c r="P378" s="8"/>
      <c r="Q378" s="8"/>
      <c r="R378" s="202" t="s">
        <v>483</v>
      </c>
      <c r="S378" s="8"/>
      <c r="T378" s="203" t="s">
        <v>678</v>
      </c>
      <c r="U378" s="202" t="s">
        <v>1665</v>
      </c>
      <c r="V378" s="202" t="s">
        <v>1698</v>
      </c>
      <c r="W378" s="210" t="s">
        <v>484</v>
      </c>
      <c r="X378" s="8"/>
      <c r="Y378" s="8"/>
      <c r="Z378" s="8"/>
      <c r="AA378" s="202" t="s">
        <v>483</v>
      </c>
      <c r="AB378" s="203" t="s">
        <v>490</v>
      </c>
      <c r="AC378" s="202" t="s">
        <v>2323</v>
      </c>
      <c r="AD378" s="202" t="s">
        <v>2887</v>
      </c>
      <c r="AE378" s="202" t="s">
        <v>484</v>
      </c>
      <c r="AF378" s="204">
        <v>42822</v>
      </c>
      <c r="AG378" s="197">
        <v>16.757000000000001</v>
      </c>
      <c r="AH378" s="197">
        <v>12.832268259999999</v>
      </c>
      <c r="AI378" s="208">
        <v>0.76578553798412596</v>
      </c>
      <c r="AJ378" s="197">
        <v>12.832267655000001</v>
      </c>
      <c r="AK378" s="197">
        <v>0</v>
      </c>
      <c r="AL378" s="197">
        <v>0</v>
      </c>
      <c r="AM378" s="12"/>
      <c r="AN378" s="12"/>
      <c r="AO378" s="204">
        <v>31257</v>
      </c>
      <c r="AP378" s="205">
        <v>23158.46</v>
      </c>
      <c r="AQ378" t="str">
        <f>_xlfn.IFNA(VLOOKUP(E378,'Order Lookup'!A:C,3,FALSE),"Other")</f>
        <v>ORDER</v>
      </c>
    </row>
    <row r="379" spans="1:43" ht="31.5" x14ac:dyDescent="0.35">
      <c r="A379" s="202" t="s">
        <v>640</v>
      </c>
      <c r="B379" s="202" t="s">
        <v>2888</v>
      </c>
      <c r="C379" s="202" t="s">
        <v>666</v>
      </c>
      <c r="D379" s="202" t="s">
        <v>2889</v>
      </c>
      <c r="E379" s="202" t="s">
        <v>620</v>
      </c>
      <c r="F379" s="202" t="s">
        <v>70</v>
      </c>
      <c r="G379" s="202" t="s">
        <v>643</v>
      </c>
      <c r="H379" s="202" t="s">
        <v>482</v>
      </c>
      <c r="I379" s="203" t="s">
        <v>193</v>
      </c>
      <c r="J379" s="8"/>
      <c r="K379" s="8"/>
      <c r="L379" s="8"/>
      <c r="M379" s="8"/>
      <c r="N379" s="202" t="s">
        <v>483</v>
      </c>
      <c r="O379" s="8"/>
      <c r="P379" s="8"/>
      <c r="Q379" s="8"/>
      <c r="R379" s="202" t="s">
        <v>483</v>
      </c>
      <c r="S379" s="8"/>
      <c r="T379" s="203" t="s">
        <v>686</v>
      </c>
      <c r="U379" s="202" t="s">
        <v>2324</v>
      </c>
      <c r="V379" s="202" t="s">
        <v>2324</v>
      </c>
      <c r="W379" s="206" t="s">
        <v>489</v>
      </c>
      <c r="X379" s="8"/>
      <c r="Y379" s="8"/>
      <c r="Z379" s="8"/>
      <c r="AA379" s="202" t="s">
        <v>483</v>
      </c>
      <c r="AB379" s="203" t="s">
        <v>490</v>
      </c>
      <c r="AC379" s="202" t="s">
        <v>2350</v>
      </c>
      <c r="AD379" s="202" t="s">
        <v>2888</v>
      </c>
      <c r="AE379" s="202" t="s">
        <v>484</v>
      </c>
      <c r="AF379" s="204">
        <v>45703</v>
      </c>
      <c r="AG379" s="197">
        <v>18.509</v>
      </c>
      <c r="AH379" s="197">
        <v>10.120660494999999</v>
      </c>
      <c r="AI379" s="208">
        <v>0.546796720244206</v>
      </c>
      <c r="AJ379" s="197">
        <v>10.120660324999999</v>
      </c>
      <c r="AK379" s="197">
        <v>0</v>
      </c>
      <c r="AL379" s="197">
        <v>0</v>
      </c>
      <c r="AM379" s="12"/>
      <c r="AN379" s="12"/>
      <c r="AO379" s="204">
        <v>34278</v>
      </c>
      <c r="AP379" s="205">
        <v>29381.03</v>
      </c>
      <c r="AQ379" t="str">
        <f>_xlfn.IFNA(VLOOKUP(E379,'Order Lookup'!A:C,3,FALSE),"Other")</f>
        <v>ORDER</v>
      </c>
    </row>
    <row r="380" spans="1:43" ht="52.5" x14ac:dyDescent="0.35">
      <c r="A380" s="202" t="s">
        <v>640</v>
      </c>
      <c r="B380" s="202" t="s">
        <v>2890</v>
      </c>
      <c r="C380" s="202" t="s">
        <v>642</v>
      </c>
      <c r="D380" s="202" t="s">
        <v>2064</v>
      </c>
      <c r="E380" s="202" t="s">
        <v>874</v>
      </c>
      <c r="F380" s="202" t="s">
        <v>343</v>
      </c>
      <c r="G380" s="202" t="s">
        <v>55</v>
      </c>
      <c r="H380" s="202" t="s">
        <v>482</v>
      </c>
      <c r="I380" s="203" t="s">
        <v>59</v>
      </c>
      <c r="J380" s="8"/>
      <c r="K380" s="8"/>
      <c r="L380" s="8"/>
      <c r="M380" s="8"/>
      <c r="N380" s="202" t="s">
        <v>483</v>
      </c>
      <c r="O380" s="8"/>
      <c r="P380" s="8"/>
      <c r="Q380" s="8"/>
      <c r="R380" s="202" t="s">
        <v>483</v>
      </c>
      <c r="S380" s="8"/>
      <c r="T380" s="8"/>
      <c r="U380" s="8"/>
      <c r="V380" s="8"/>
      <c r="W380" s="202" t="s">
        <v>483</v>
      </c>
      <c r="X380" s="8"/>
      <c r="Y380" s="8"/>
      <c r="Z380" s="8"/>
      <c r="AA380" s="202" t="s">
        <v>483</v>
      </c>
      <c r="AB380" s="8"/>
      <c r="AC380" s="202" t="s">
        <v>2338</v>
      </c>
      <c r="AD380" s="202" t="s">
        <v>2890</v>
      </c>
      <c r="AE380" s="202" t="s">
        <v>484</v>
      </c>
      <c r="AF380" s="204">
        <v>0</v>
      </c>
      <c r="AG380" s="197">
        <v>0</v>
      </c>
      <c r="AH380" s="197">
        <v>1.6320000000000001E-2</v>
      </c>
      <c r="AI380" s="12"/>
      <c r="AJ380" s="197">
        <v>1.6320000000000001E-2</v>
      </c>
      <c r="AK380" s="197">
        <v>0</v>
      </c>
      <c r="AL380" s="197">
        <v>0</v>
      </c>
      <c r="AM380" s="12"/>
      <c r="AN380" s="12"/>
      <c r="AO380" s="204">
        <v>0</v>
      </c>
      <c r="AP380" s="205">
        <v>-33.049999999999997</v>
      </c>
      <c r="AQ380" t="str">
        <f>_xlfn.IFNA(VLOOKUP(E380,'Order Lookup'!A:C,3,FALSE),"Other")</f>
        <v>Other</v>
      </c>
    </row>
    <row r="381" spans="1:43" ht="31.5" x14ac:dyDescent="0.35">
      <c r="A381" s="202" t="s">
        <v>640</v>
      </c>
      <c r="B381" s="202" t="s">
        <v>2891</v>
      </c>
      <c r="C381" s="202" t="s">
        <v>685</v>
      </c>
      <c r="D381" s="202" t="s">
        <v>1500</v>
      </c>
      <c r="E381" s="202" t="s">
        <v>507</v>
      </c>
      <c r="F381" s="202" t="s">
        <v>227</v>
      </c>
      <c r="G381" s="8"/>
      <c r="H381" s="202" t="s">
        <v>482</v>
      </c>
      <c r="I381" s="203" t="s">
        <v>201</v>
      </c>
      <c r="J381" s="8"/>
      <c r="K381" s="8"/>
      <c r="L381" s="8"/>
      <c r="M381" s="8"/>
      <c r="N381" s="202" t="s">
        <v>483</v>
      </c>
      <c r="O381" s="8"/>
      <c r="P381" s="8"/>
      <c r="Q381" s="8"/>
      <c r="R381" s="202" t="s">
        <v>483</v>
      </c>
      <c r="S381" s="8"/>
      <c r="T381" s="8"/>
      <c r="U381" s="8"/>
      <c r="V381" s="8"/>
      <c r="W381" s="202" t="s">
        <v>483</v>
      </c>
      <c r="X381" s="8"/>
      <c r="Y381" s="8"/>
      <c r="Z381" s="8"/>
      <c r="AA381" s="202" t="s">
        <v>483</v>
      </c>
      <c r="AB381" s="8"/>
      <c r="AC381" s="202" t="s">
        <v>1728</v>
      </c>
      <c r="AD381" s="202" t="s">
        <v>2891</v>
      </c>
      <c r="AE381" s="202" t="s">
        <v>484</v>
      </c>
      <c r="AF381" s="204">
        <v>21.45</v>
      </c>
      <c r="AG381" s="197">
        <v>0</v>
      </c>
      <c r="AH381" s="197">
        <v>2.1167550000000001E-3</v>
      </c>
      <c r="AI381" s="12"/>
      <c r="AJ381" s="197">
        <v>2.116995E-3</v>
      </c>
      <c r="AK381" s="197">
        <v>0</v>
      </c>
      <c r="AL381" s="197">
        <v>0</v>
      </c>
      <c r="AM381" s="12"/>
      <c r="AN381" s="12"/>
      <c r="AO381" s="204">
        <v>12.86</v>
      </c>
      <c r="AP381" s="205">
        <v>9.74</v>
      </c>
      <c r="AQ381" t="str">
        <f>_xlfn.IFNA(VLOOKUP(E381,'Order Lookup'!A:C,3,FALSE),"Other")</f>
        <v>Other</v>
      </c>
    </row>
    <row r="382" spans="1:43" ht="52.5" x14ac:dyDescent="0.35">
      <c r="A382" s="202" t="s">
        <v>640</v>
      </c>
      <c r="B382" s="202" t="s">
        <v>2892</v>
      </c>
      <c r="C382" s="202" t="s">
        <v>642</v>
      </c>
      <c r="D382" s="202" t="s">
        <v>2893</v>
      </c>
      <c r="E382" s="202" t="s">
        <v>580</v>
      </c>
      <c r="F382" s="202" t="s">
        <v>70</v>
      </c>
      <c r="G382" s="202" t="s">
        <v>643</v>
      </c>
      <c r="H382" s="202" t="s">
        <v>482</v>
      </c>
      <c r="I382" s="203" t="s">
        <v>202</v>
      </c>
      <c r="J382" s="8"/>
      <c r="K382" s="8"/>
      <c r="L382" s="8"/>
      <c r="M382" s="8"/>
      <c r="N382" s="202" t="s">
        <v>483</v>
      </c>
      <c r="O382" s="8"/>
      <c r="P382" s="8"/>
      <c r="Q382" s="8"/>
      <c r="R382" s="202" t="s">
        <v>483</v>
      </c>
      <c r="S382" s="8"/>
      <c r="T382" s="8"/>
      <c r="U382" s="8"/>
      <c r="V382" s="8"/>
      <c r="W382" s="202" t="s">
        <v>483</v>
      </c>
      <c r="X382" s="8"/>
      <c r="Y382" s="8"/>
      <c r="Z382" s="8"/>
      <c r="AA382" s="202" t="s">
        <v>483</v>
      </c>
      <c r="AB382" s="8"/>
      <c r="AC382" s="202" t="s">
        <v>2350</v>
      </c>
      <c r="AD382" s="202" t="s">
        <v>2892</v>
      </c>
      <c r="AE382" s="202" t="s">
        <v>484</v>
      </c>
      <c r="AF382" s="204">
        <v>1112</v>
      </c>
      <c r="AG382" s="197">
        <v>0</v>
      </c>
      <c r="AH382" s="197">
        <v>0</v>
      </c>
      <c r="AI382" s="12"/>
      <c r="AJ382" s="197">
        <v>0</v>
      </c>
      <c r="AK382" s="197">
        <v>0</v>
      </c>
      <c r="AL382" s="197">
        <v>0</v>
      </c>
      <c r="AM382" s="12"/>
      <c r="AN382" s="12"/>
      <c r="AO382" s="204">
        <v>570</v>
      </c>
      <c r="AP382" s="205">
        <v>1112</v>
      </c>
      <c r="AQ382" t="str">
        <f>_xlfn.IFNA(VLOOKUP(E382,'Order Lookup'!A:C,3,FALSE),"Other")</f>
        <v>ORDER</v>
      </c>
    </row>
    <row r="383" spans="1:43" ht="52.5" x14ac:dyDescent="0.35">
      <c r="A383" s="202" t="s">
        <v>640</v>
      </c>
      <c r="B383" s="202" t="s">
        <v>2894</v>
      </c>
      <c r="C383" s="202" t="s">
        <v>642</v>
      </c>
      <c r="D383" s="202" t="s">
        <v>2895</v>
      </c>
      <c r="E383" s="202" t="s">
        <v>580</v>
      </c>
      <c r="F383" s="202" t="s">
        <v>70</v>
      </c>
      <c r="G383" s="202" t="s">
        <v>643</v>
      </c>
      <c r="H383" s="202" t="s">
        <v>482</v>
      </c>
      <c r="I383" s="203" t="s">
        <v>202</v>
      </c>
      <c r="J383" s="8"/>
      <c r="K383" s="8"/>
      <c r="L383" s="8"/>
      <c r="M383" s="8"/>
      <c r="N383" s="202" t="s">
        <v>483</v>
      </c>
      <c r="O383" s="8"/>
      <c r="P383" s="8"/>
      <c r="Q383" s="8"/>
      <c r="R383" s="202" t="s">
        <v>483</v>
      </c>
      <c r="S383" s="8"/>
      <c r="T383" s="8"/>
      <c r="U383" s="8"/>
      <c r="V383" s="8"/>
      <c r="W383" s="202" t="s">
        <v>483</v>
      </c>
      <c r="X383" s="8"/>
      <c r="Y383" s="8"/>
      <c r="Z383" s="8"/>
      <c r="AA383" s="202" t="s">
        <v>483</v>
      </c>
      <c r="AB383" s="8"/>
      <c r="AC383" s="202" t="s">
        <v>2350</v>
      </c>
      <c r="AD383" s="202" t="s">
        <v>2894</v>
      </c>
      <c r="AE383" s="202" t="s">
        <v>484</v>
      </c>
      <c r="AF383" s="204">
        <v>1112</v>
      </c>
      <c r="AG383" s="197">
        <v>0</v>
      </c>
      <c r="AH383" s="197">
        <v>0</v>
      </c>
      <c r="AI383" s="12"/>
      <c r="AJ383" s="197">
        <v>0</v>
      </c>
      <c r="AK383" s="197">
        <v>0</v>
      </c>
      <c r="AL383" s="197">
        <v>1.5</v>
      </c>
      <c r="AM383" s="12"/>
      <c r="AN383" s="12"/>
      <c r="AO383" s="204">
        <v>570</v>
      </c>
      <c r="AP383" s="205">
        <v>947</v>
      </c>
      <c r="AQ383" t="str">
        <f>_xlfn.IFNA(VLOOKUP(E383,'Order Lookup'!A:C,3,FALSE),"Other")</f>
        <v>ORDER</v>
      </c>
    </row>
    <row r="384" spans="1:43" ht="52.5" x14ac:dyDescent="0.35">
      <c r="A384" s="202" t="s">
        <v>640</v>
      </c>
      <c r="B384" s="202" t="s">
        <v>2896</v>
      </c>
      <c r="C384" s="202" t="s">
        <v>642</v>
      </c>
      <c r="D384" s="202" t="s">
        <v>2897</v>
      </c>
      <c r="E384" s="202" t="s">
        <v>580</v>
      </c>
      <c r="F384" s="202" t="s">
        <v>70</v>
      </c>
      <c r="G384" s="202" t="s">
        <v>643</v>
      </c>
      <c r="H384" s="202" t="s">
        <v>482</v>
      </c>
      <c r="I384" s="203" t="s">
        <v>202</v>
      </c>
      <c r="J384" s="8"/>
      <c r="K384" s="8"/>
      <c r="L384" s="8"/>
      <c r="M384" s="8"/>
      <c r="N384" s="202" t="s">
        <v>483</v>
      </c>
      <c r="O384" s="8"/>
      <c r="P384" s="8"/>
      <c r="Q384" s="8"/>
      <c r="R384" s="202" t="s">
        <v>483</v>
      </c>
      <c r="S384" s="8"/>
      <c r="T384" s="8"/>
      <c r="U384" s="8"/>
      <c r="V384" s="8"/>
      <c r="W384" s="202" t="s">
        <v>483</v>
      </c>
      <c r="X384" s="8"/>
      <c r="Y384" s="8"/>
      <c r="Z384" s="8"/>
      <c r="AA384" s="202" t="s">
        <v>483</v>
      </c>
      <c r="AB384" s="8"/>
      <c r="AC384" s="202" t="s">
        <v>2350</v>
      </c>
      <c r="AD384" s="202" t="s">
        <v>2896</v>
      </c>
      <c r="AE384" s="202" t="s">
        <v>484</v>
      </c>
      <c r="AF384" s="204">
        <v>1112</v>
      </c>
      <c r="AG384" s="197">
        <v>0</v>
      </c>
      <c r="AH384" s="197">
        <v>0</v>
      </c>
      <c r="AI384" s="12"/>
      <c r="AJ384" s="197">
        <v>0</v>
      </c>
      <c r="AK384" s="197">
        <v>0</v>
      </c>
      <c r="AL384" s="197">
        <v>1</v>
      </c>
      <c r="AM384" s="12"/>
      <c r="AN384" s="12"/>
      <c r="AO384" s="204">
        <v>570</v>
      </c>
      <c r="AP384" s="205">
        <v>1002</v>
      </c>
      <c r="AQ384" t="str">
        <f>_xlfn.IFNA(VLOOKUP(E384,'Order Lookup'!A:C,3,FALSE),"Other")</f>
        <v>ORDER</v>
      </c>
    </row>
    <row r="385" spans="1:43" ht="42" x14ac:dyDescent="0.35">
      <c r="A385" s="202" t="s">
        <v>640</v>
      </c>
      <c r="B385" s="202" t="s">
        <v>2898</v>
      </c>
      <c r="C385" s="202" t="s">
        <v>641</v>
      </c>
      <c r="D385" s="202" t="s">
        <v>2899</v>
      </c>
      <c r="E385" s="202" t="s">
        <v>507</v>
      </c>
      <c r="F385" s="202" t="s">
        <v>70</v>
      </c>
      <c r="G385" s="8"/>
      <c r="H385" s="202" t="s">
        <v>482</v>
      </c>
      <c r="I385" s="203" t="s">
        <v>195</v>
      </c>
      <c r="J385" s="8"/>
      <c r="K385" s="8"/>
      <c r="L385" s="8"/>
      <c r="M385" s="8"/>
      <c r="N385" s="202" t="s">
        <v>483</v>
      </c>
      <c r="O385" s="8"/>
      <c r="P385" s="8"/>
      <c r="Q385" s="8"/>
      <c r="R385" s="202" t="s">
        <v>483</v>
      </c>
      <c r="S385" s="8"/>
      <c r="T385" s="8"/>
      <c r="U385" s="8"/>
      <c r="V385" s="8"/>
      <c r="W385" s="202" t="s">
        <v>483</v>
      </c>
      <c r="X385" s="8"/>
      <c r="Y385" s="8"/>
      <c r="Z385" s="8"/>
      <c r="AA385" s="202" t="s">
        <v>483</v>
      </c>
      <c r="AB385" s="8"/>
      <c r="AC385" s="202" t="s">
        <v>2329</v>
      </c>
      <c r="AD385" s="202" t="s">
        <v>2898</v>
      </c>
      <c r="AE385" s="202" t="s">
        <v>484</v>
      </c>
      <c r="AF385" s="204">
        <v>1646.79</v>
      </c>
      <c r="AG385" s="197">
        <v>0</v>
      </c>
      <c r="AH385" s="197">
        <v>0.11425008</v>
      </c>
      <c r="AI385" s="12"/>
      <c r="AJ385" s="197">
        <v>0.1142505</v>
      </c>
      <c r="AK385" s="197">
        <v>0</v>
      </c>
      <c r="AL385" s="197">
        <v>0</v>
      </c>
      <c r="AM385" s="12"/>
      <c r="AN385" s="12"/>
      <c r="AO385" s="204">
        <v>1021</v>
      </c>
      <c r="AP385" s="205">
        <v>994.31</v>
      </c>
      <c r="AQ385" t="str">
        <f>_xlfn.IFNA(VLOOKUP(E385,'Order Lookup'!A:C,3,FALSE),"Other")</f>
        <v>Other</v>
      </c>
    </row>
    <row r="386" spans="1:43" ht="52.5" x14ac:dyDescent="0.35">
      <c r="A386" s="202" t="s">
        <v>640</v>
      </c>
      <c r="B386" s="202" t="s">
        <v>2900</v>
      </c>
      <c r="C386" s="202" t="s">
        <v>642</v>
      </c>
      <c r="D386" s="202" t="s">
        <v>2901</v>
      </c>
      <c r="E386" s="202" t="s">
        <v>580</v>
      </c>
      <c r="F386" s="202" t="s">
        <v>70</v>
      </c>
      <c r="G386" s="202" t="s">
        <v>643</v>
      </c>
      <c r="H386" s="202" t="s">
        <v>482</v>
      </c>
      <c r="I386" s="203" t="s">
        <v>202</v>
      </c>
      <c r="J386" s="8"/>
      <c r="K386" s="8"/>
      <c r="L386" s="8"/>
      <c r="M386" s="8"/>
      <c r="N386" s="202" t="s">
        <v>483</v>
      </c>
      <c r="O386" s="8"/>
      <c r="P386" s="8"/>
      <c r="Q386" s="8"/>
      <c r="R386" s="202" t="s">
        <v>483</v>
      </c>
      <c r="S386" s="8"/>
      <c r="T386" s="8"/>
      <c r="U386" s="8"/>
      <c r="V386" s="8"/>
      <c r="W386" s="202" t="s">
        <v>483</v>
      </c>
      <c r="X386" s="8"/>
      <c r="Y386" s="8"/>
      <c r="Z386" s="8"/>
      <c r="AA386" s="202" t="s">
        <v>483</v>
      </c>
      <c r="AB386" s="8"/>
      <c r="AC386" s="202" t="s">
        <v>2327</v>
      </c>
      <c r="AD386" s="202" t="s">
        <v>2900</v>
      </c>
      <c r="AE386" s="202" t="s">
        <v>484</v>
      </c>
      <c r="AF386" s="204">
        <v>2552</v>
      </c>
      <c r="AG386" s="197">
        <v>0</v>
      </c>
      <c r="AH386" s="197">
        <v>0</v>
      </c>
      <c r="AI386" s="12"/>
      <c r="AJ386" s="197">
        <v>0</v>
      </c>
      <c r="AK386" s="197">
        <v>0</v>
      </c>
      <c r="AL386" s="197">
        <v>2.5</v>
      </c>
      <c r="AM386" s="12"/>
      <c r="AN386" s="12"/>
      <c r="AO386" s="204">
        <v>1995</v>
      </c>
      <c r="AP386" s="205">
        <v>2052</v>
      </c>
      <c r="AQ386" t="str">
        <f>_xlfn.IFNA(VLOOKUP(E386,'Order Lookup'!A:C,3,FALSE),"Other")</f>
        <v>ORDER</v>
      </c>
    </row>
    <row r="387" spans="1:43" ht="52.5" x14ac:dyDescent="0.35">
      <c r="A387" s="202" t="s">
        <v>640</v>
      </c>
      <c r="B387" s="202" t="s">
        <v>2902</v>
      </c>
      <c r="C387" s="202" t="s">
        <v>642</v>
      </c>
      <c r="D387" s="202" t="s">
        <v>2903</v>
      </c>
      <c r="E387" s="202" t="s">
        <v>812</v>
      </c>
      <c r="F387" s="202" t="s">
        <v>343</v>
      </c>
      <c r="G387" s="8"/>
      <c r="H387" s="202" t="s">
        <v>482</v>
      </c>
      <c r="I387" s="203" t="s">
        <v>59</v>
      </c>
      <c r="J387" s="8"/>
      <c r="K387" s="8"/>
      <c r="L387" s="8"/>
      <c r="M387" s="8"/>
      <c r="N387" s="202" t="s">
        <v>483</v>
      </c>
      <c r="O387" s="8"/>
      <c r="P387" s="8"/>
      <c r="Q387" s="8"/>
      <c r="R387" s="202" t="s">
        <v>483</v>
      </c>
      <c r="S387" s="8"/>
      <c r="T387" s="8"/>
      <c r="U387" s="8"/>
      <c r="V387" s="8"/>
      <c r="W387" s="202" t="s">
        <v>483</v>
      </c>
      <c r="X387" s="8"/>
      <c r="Y387" s="8"/>
      <c r="Z387" s="8"/>
      <c r="AA387" s="202" t="s">
        <v>483</v>
      </c>
      <c r="AB387" s="8"/>
      <c r="AC387" s="202" t="s">
        <v>2327</v>
      </c>
      <c r="AD387" s="202" t="s">
        <v>2902</v>
      </c>
      <c r="AE387" s="202" t="s">
        <v>484</v>
      </c>
      <c r="AF387" s="12"/>
      <c r="AG387" s="197">
        <v>0</v>
      </c>
      <c r="AH387" s="12"/>
      <c r="AI387" s="12"/>
      <c r="AJ387" s="12"/>
      <c r="AK387" s="12"/>
      <c r="AL387" s="12"/>
      <c r="AM387" s="12"/>
      <c r="AN387" s="12"/>
      <c r="AO387" s="12"/>
      <c r="AP387" s="15"/>
      <c r="AQ387" t="str">
        <f>_xlfn.IFNA(VLOOKUP(E387,'Order Lookup'!A:C,3,FALSE),"Other")</f>
        <v>Other</v>
      </c>
    </row>
    <row r="388" spans="1:43" ht="52.5" x14ac:dyDescent="0.35">
      <c r="A388" s="202" t="s">
        <v>640</v>
      </c>
      <c r="B388" s="202" t="s">
        <v>2904</v>
      </c>
      <c r="C388" s="202" t="s">
        <v>642</v>
      </c>
      <c r="D388" s="202" t="s">
        <v>1736</v>
      </c>
      <c r="E388" s="202" t="s">
        <v>507</v>
      </c>
      <c r="F388" s="202" t="s">
        <v>70</v>
      </c>
      <c r="G388" s="8"/>
      <c r="H388" s="202" t="s">
        <v>482</v>
      </c>
      <c r="I388" s="203" t="s">
        <v>194</v>
      </c>
      <c r="J388" s="8"/>
      <c r="K388" s="8"/>
      <c r="L388" s="8"/>
      <c r="M388" s="8"/>
      <c r="N388" s="202" t="s">
        <v>483</v>
      </c>
      <c r="O388" s="8"/>
      <c r="P388" s="8"/>
      <c r="Q388" s="8"/>
      <c r="R388" s="202" t="s">
        <v>483</v>
      </c>
      <c r="S388" s="8"/>
      <c r="T388" s="8"/>
      <c r="U388" s="8"/>
      <c r="V388" s="8"/>
      <c r="W388" s="202" t="s">
        <v>483</v>
      </c>
      <c r="X388" s="8"/>
      <c r="Y388" s="8"/>
      <c r="Z388" s="8"/>
      <c r="AA388" s="202" t="s">
        <v>483</v>
      </c>
      <c r="AB388" s="8"/>
      <c r="AC388" s="202" t="s">
        <v>2350</v>
      </c>
      <c r="AD388" s="202" t="s">
        <v>2904</v>
      </c>
      <c r="AE388" s="202" t="s">
        <v>484</v>
      </c>
      <c r="AF388" s="204">
        <v>418.77</v>
      </c>
      <c r="AG388" s="197">
        <v>0</v>
      </c>
      <c r="AH388" s="197">
        <v>0.12171798</v>
      </c>
      <c r="AI388" s="12"/>
      <c r="AJ388" s="197">
        <v>0.12171798</v>
      </c>
      <c r="AK388" s="197">
        <v>0</v>
      </c>
      <c r="AL388" s="197">
        <v>0</v>
      </c>
      <c r="AM388" s="12"/>
      <c r="AN388" s="12"/>
      <c r="AO388" s="204">
        <v>256.29000000000002</v>
      </c>
      <c r="AP388" s="205">
        <v>178.67</v>
      </c>
      <c r="AQ388" t="str">
        <f>_xlfn.IFNA(VLOOKUP(E388,'Order Lookup'!A:C,3,FALSE),"Other")</f>
        <v>Other</v>
      </c>
    </row>
    <row r="389" spans="1:43" ht="31.5" x14ac:dyDescent="0.35">
      <c r="A389" s="202" t="s">
        <v>640</v>
      </c>
      <c r="B389" s="202" t="s">
        <v>2905</v>
      </c>
      <c r="C389" s="202" t="s">
        <v>666</v>
      </c>
      <c r="D389" s="202" t="s">
        <v>2906</v>
      </c>
      <c r="E389" s="202" t="s">
        <v>507</v>
      </c>
      <c r="F389" s="202" t="s">
        <v>70</v>
      </c>
      <c r="G389" s="8"/>
      <c r="H389" s="202" t="s">
        <v>488</v>
      </c>
      <c r="I389" s="203" t="s">
        <v>193</v>
      </c>
      <c r="J389" s="8"/>
      <c r="K389" s="8"/>
      <c r="L389" s="8"/>
      <c r="M389" s="8"/>
      <c r="N389" s="202" t="s">
        <v>483</v>
      </c>
      <c r="O389" s="8"/>
      <c r="P389" s="8"/>
      <c r="Q389" s="8"/>
      <c r="R389" s="202" t="s">
        <v>483</v>
      </c>
      <c r="S389" s="8"/>
      <c r="T389" s="8"/>
      <c r="U389" s="8"/>
      <c r="V389" s="8"/>
      <c r="W389" s="202" t="s">
        <v>483</v>
      </c>
      <c r="X389" s="8"/>
      <c r="Y389" s="8"/>
      <c r="Z389" s="8"/>
      <c r="AA389" s="202" t="s">
        <v>483</v>
      </c>
      <c r="AB389" s="8"/>
      <c r="AC389" s="202" t="s">
        <v>2350</v>
      </c>
      <c r="AD389" s="202" t="s">
        <v>2905</v>
      </c>
      <c r="AE389" s="202" t="s">
        <v>484</v>
      </c>
      <c r="AF389" s="204">
        <v>4.0199999999999996</v>
      </c>
      <c r="AG389" s="197">
        <v>0</v>
      </c>
      <c r="AH389" s="197">
        <v>3.1399999999999999E-4</v>
      </c>
      <c r="AI389" s="12"/>
      <c r="AJ389" s="197">
        <v>3.1399999999999999E-4</v>
      </c>
      <c r="AK389" s="197">
        <v>0</v>
      </c>
      <c r="AL389" s="197">
        <v>0</v>
      </c>
      <c r="AM389" s="12"/>
      <c r="AN389" s="12"/>
      <c r="AO389" s="204">
        <v>2.0299999999999998</v>
      </c>
      <c r="AP389" s="205">
        <v>-1.85</v>
      </c>
      <c r="AQ389" t="str">
        <f>_xlfn.IFNA(VLOOKUP(E389,'Order Lookup'!A:C,3,FALSE),"Other")</f>
        <v>Other</v>
      </c>
    </row>
    <row r="390" spans="1:43" ht="52.5" x14ac:dyDescent="0.35">
      <c r="A390" s="202" t="s">
        <v>640</v>
      </c>
      <c r="B390" s="202" t="s">
        <v>2907</v>
      </c>
      <c r="C390" s="202" t="s">
        <v>642</v>
      </c>
      <c r="D390" s="202" t="s">
        <v>2908</v>
      </c>
      <c r="E390" s="202" t="s">
        <v>812</v>
      </c>
      <c r="F390" s="202" t="s">
        <v>343</v>
      </c>
      <c r="G390" s="202" t="s">
        <v>55</v>
      </c>
      <c r="H390" s="202" t="s">
        <v>482</v>
      </c>
      <c r="I390" s="203" t="s">
        <v>59</v>
      </c>
      <c r="J390" s="8"/>
      <c r="K390" s="8"/>
      <c r="L390" s="8"/>
      <c r="M390" s="8"/>
      <c r="N390" s="202" t="s">
        <v>483</v>
      </c>
      <c r="O390" s="8"/>
      <c r="P390" s="8"/>
      <c r="Q390" s="8"/>
      <c r="R390" s="202" t="s">
        <v>483</v>
      </c>
      <c r="S390" s="8"/>
      <c r="T390" s="8"/>
      <c r="U390" s="8"/>
      <c r="V390" s="8"/>
      <c r="W390" s="202" t="s">
        <v>483</v>
      </c>
      <c r="X390" s="8"/>
      <c r="Y390" s="8"/>
      <c r="Z390" s="8"/>
      <c r="AA390" s="202" t="s">
        <v>483</v>
      </c>
      <c r="AB390" s="8"/>
      <c r="AC390" s="202" t="s">
        <v>2350</v>
      </c>
      <c r="AD390" s="202" t="s">
        <v>2907</v>
      </c>
      <c r="AE390" s="202" t="s">
        <v>484</v>
      </c>
      <c r="AF390" s="204">
        <v>337.63</v>
      </c>
      <c r="AG390" s="197">
        <v>0</v>
      </c>
      <c r="AH390" s="197">
        <v>5.6904200000000002E-2</v>
      </c>
      <c r="AI390" s="12"/>
      <c r="AJ390" s="197">
        <v>5.6904030000000001E-2</v>
      </c>
      <c r="AK390" s="197">
        <v>0</v>
      </c>
      <c r="AL390" s="197">
        <v>0</v>
      </c>
      <c r="AM390" s="12"/>
      <c r="AN390" s="12"/>
      <c r="AO390" s="204">
        <v>256.14999999999998</v>
      </c>
      <c r="AP390" s="205">
        <v>184.18</v>
      </c>
      <c r="AQ390" t="str">
        <f>_xlfn.IFNA(VLOOKUP(E390,'Order Lookup'!A:C,3,FALSE),"Other")</f>
        <v>Other</v>
      </c>
    </row>
    <row r="391" spans="1:43" ht="31.5" x14ac:dyDescent="0.35">
      <c r="A391" s="202" t="s">
        <v>640</v>
      </c>
      <c r="B391" s="202" t="s">
        <v>2909</v>
      </c>
      <c r="C391" s="202" t="s">
        <v>641</v>
      </c>
      <c r="D391" s="202" t="s">
        <v>2910</v>
      </c>
      <c r="E391" s="202" t="s">
        <v>507</v>
      </c>
      <c r="F391" s="202" t="s">
        <v>70</v>
      </c>
      <c r="G391" s="8"/>
      <c r="H391" s="202" t="s">
        <v>482</v>
      </c>
      <c r="I391" s="203" t="s">
        <v>195</v>
      </c>
      <c r="J391" s="8"/>
      <c r="K391" s="8"/>
      <c r="L391" s="8"/>
      <c r="M391" s="8"/>
      <c r="N391" s="202" t="s">
        <v>483</v>
      </c>
      <c r="O391" s="8"/>
      <c r="P391" s="8"/>
      <c r="Q391" s="8"/>
      <c r="R391" s="202" t="s">
        <v>483</v>
      </c>
      <c r="S391" s="8"/>
      <c r="T391" s="8"/>
      <c r="U391" s="8"/>
      <c r="V391" s="8"/>
      <c r="W391" s="202" t="s">
        <v>483</v>
      </c>
      <c r="X391" s="8"/>
      <c r="Y391" s="8"/>
      <c r="Z391" s="8"/>
      <c r="AA391" s="202" t="s">
        <v>483</v>
      </c>
      <c r="AB391" s="8"/>
      <c r="AC391" s="202" t="s">
        <v>2371</v>
      </c>
      <c r="AD391" s="202" t="s">
        <v>2909</v>
      </c>
      <c r="AE391" s="202" t="s">
        <v>484</v>
      </c>
      <c r="AF391" s="12"/>
      <c r="AG391" s="197">
        <v>0</v>
      </c>
      <c r="AH391" s="12"/>
      <c r="AI391" s="12"/>
      <c r="AJ391" s="12"/>
      <c r="AK391" s="12"/>
      <c r="AL391" s="12"/>
      <c r="AM391" s="12"/>
      <c r="AN391" s="12"/>
      <c r="AO391" s="12"/>
      <c r="AP391" s="15"/>
      <c r="AQ391" t="str">
        <f>_xlfn.IFNA(VLOOKUP(E391,'Order Lookup'!A:C,3,FALSE),"Other")</f>
        <v>Other</v>
      </c>
    </row>
    <row r="392" spans="1:43" ht="52.5" x14ac:dyDescent="0.35">
      <c r="A392" s="202" t="s">
        <v>640</v>
      </c>
      <c r="B392" s="202" t="s">
        <v>2911</v>
      </c>
      <c r="C392" s="202" t="s">
        <v>642</v>
      </c>
      <c r="D392" s="202" t="s">
        <v>2064</v>
      </c>
      <c r="E392" s="202" t="s">
        <v>812</v>
      </c>
      <c r="F392" s="202" t="s">
        <v>70</v>
      </c>
      <c r="G392" s="8"/>
      <c r="H392" s="202" t="s">
        <v>482</v>
      </c>
      <c r="I392" s="203" t="s">
        <v>59</v>
      </c>
      <c r="J392" s="8"/>
      <c r="K392" s="8"/>
      <c r="L392" s="8"/>
      <c r="M392" s="8"/>
      <c r="N392" s="202" t="s">
        <v>483</v>
      </c>
      <c r="O392" s="8"/>
      <c r="P392" s="8"/>
      <c r="Q392" s="8"/>
      <c r="R392" s="202" t="s">
        <v>483</v>
      </c>
      <c r="S392" s="8"/>
      <c r="T392" s="8"/>
      <c r="U392" s="8"/>
      <c r="V392" s="8"/>
      <c r="W392" s="202" t="s">
        <v>483</v>
      </c>
      <c r="X392" s="8"/>
      <c r="Y392" s="8"/>
      <c r="Z392" s="8"/>
      <c r="AA392" s="202" t="s">
        <v>483</v>
      </c>
      <c r="AB392" s="8"/>
      <c r="AC392" s="202" t="s">
        <v>2332</v>
      </c>
      <c r="AD392" s="202" t="s">
        <v>2911</v>
      </c>
      <c r="AE392" s="202" t="s">
        <v>484</v>
      </c>
      <c r="AF392" s="12"/>
      <c r="AG392" s="197">
        <v>0</v>
      </c>
      <c r="AH392" s="12"/>
      <c r="AI392" s="12"/>
      <c r="AJ392" s="12"/>
      <c r="AK392" s="12"/>
      <c r="AL392" s="12"/>
      <c r="AM392" s="12"/>
      <c r="AN392" s="12"/>
      <c r="AO392" s="12"/>
      <c r="AP392" s="15"/>
      <c r="AQ392" t="str">
        <f>_xlfn.IFNA(VLOOKUP(E392,'Order Lookup'!A:C,3,FALSE),"Other")</f>
        <v>Other</v>
      </c>
    </row>
    <row r="393" spans="1:43" ht="52.5" x14ac:dyDescent="0.35">
      <c r="A393" s="202" t="s">
        <v>640</v>
      </c>
      <c r="B393" s="202" t="s">
        <v>2912</v>
      </c>
      <c r="C393" s="202" t="s">
        <v>642</v>
      </c>
      <c r="D393" s="202" t="s">
        <v>1736</v>
      </c>
      <c r="E393" s="202" t="s">
        <v>507</v>
      </c>
      <c r="F393" s="202" t="s">
        <v>70</v>
      </c>
      <c r="G393" s="8"/>
      <c r="H393" s="202" t="s">
        <v>482</v>
      </c>
      <c r="I393" s="203" t="s">
        <v>194</v>
      </c>
      <c r="J393" s="8"/>
      <c r="K393" s="8"/>
      <c r="L393" s="8"/>
      <c r="M393" s="8"/>
      <c r="N393" s="202" t="s">
        <v>483</v>
      </c>
      <c r="O393" s="8"/>
      <c r="P393" s="8"/>
      <c r="Q393" s="8"/>
      <c r="R393" s="202" t="s">
        <v>483</v>
      </c>
      <c r="S393" s="8"/>
      <c r="T393" s="8"/>
      <c r="U393" s="8"/>
      <c r="V393" s="8"/>
      <c r="W393" s="202" t="s">
        <v>483</v>
      </c>
      <c r="X393" s="8"/>
      <c r="Y393" s="8"/>
      <c r="Z393" s="8"/>
      <c r="AA393" s="202" t="s">
        <v>483</v>
      </c>
      <c r="AB393" s="8"/>
      <c r="AC393" s="202" t="s">
        <v>2318</v>
      </c>
      <c r="AD393" s="202" t="s">
        <v>2912</v>
      </c>
      <c r="AE393" s="202" t="s">
        <v>484</v>
      </c>
      <c r="AF393" s="12"/>
      <c r="AG393" s="197">
        <v>0</v>
      </c>
      <c r="AH393" s="12"/>
      <c r="AI393" s="12"/>
      <c r="AJ393" s="12"/>
      <c r="AK393" s="12"/>
      <c r="AL393" s="12"/>
      <c r="AM393" s="12"/>
      <c r="AN393" s="12"/>
      <c r="AO393" s="12"/>
      <c r="AP393" s="15"/>
      <c r="AQ393" t="str">
        <f>_xlfn.IFNA(VLOOKUP(E393,'Order Lookup'!A:C,3,FALSE),"Other")</f>
        <v>Other</v>
      </c>
    </row>
    <row r="394" spans="1:43" ht="31.5" x14ac:dyDescent="0.35">
      <c r="A394" s="202" t="s">
        <v>640</v>
      </c>
      <c r="B394" s="202" t="s">
        <v>2913</v>
      </c>
      <c r="C394" s="202" t="s">
        <v>641</v>
      </c>
      <c r="D394" s="202" t="s">
        <v>2914</v>
      </c>
      <c r="E394" s="202" t="s">
        <v>507</v>
      </c>
      <c r="F394" s="202" t="s">
        <v>70</v>
      </c>
      <c r="G394" s="8"/>
      <c r="H394" s="202" t="s">
        <v>482</v>
      </c>
      <c r="I394" s="203" t="s">
        <v>195</v>
      </c>
      <c r="J394" s="8"/>
      <c r="K394" s="8"/>
      <c r="L394" s="8"/>
      <c r="M394" s="8"/>
      <c r="N394" s="202" t="s">
        <v>483</v>
      </c>
      <c r="O394" s="8"/>
      <c r="P394" s="8"/>
      <c r="Q394" s="8"/>
      <c r="R394" s="202" t="s">
        <v>483</v>
      </c>
      <c r="S394" s="8"/>
      <c r="T394" s="8"/>
      <c r="U394" s="8"/>
      <c r="V394" s="8"/>
      <c r="W394" s="202" t="s">
        <v>483</v>
      </c>
      <c r="X394" s="8"/>
      <c r="Y394" s="8"/>
      <c r="Z394" s="8"/>
      <c r="AA394" s="202" t="s">
        <v>483</v>
      </c>
      <c r="AB394" s="8"/>
      <c r="AC394" s="202" t="s">
        <v>2362</v>
      </c>
      <c r="AD394" s="202" t="s">
        <v>2913</v>
      </c>
      <c r="AE394" s="202" t="s">
        <v>484</v>
      </c>
      <c r="AF394" s="204">
        <v>622.49</v>
      </c>
      <c r="AG394" s="197">
        <v>0</v>
      </c>
      <c r="AH394" s="197">
        <v>0.10496875999999999</v>
      </c>
      <c r="AI394" s="12"/>
      <c r="AJ394" s="197">
        <v>0.10496850000000001</v>
      </c>
      <c r="AK394" s="197">
        <v>0</v>
      </c>
      <c r="AL394" s="197">
        <v>0</v>
      </c>
      <c r="AM394" s="12"/>
      <c r="AN394" s="12"/>
      <c r="AO394" s="204">
        <v>443</v>
      </c>
      <c r="AP394" s="205">
        <v>360.64</v>
      </c>
      <c r="AQ394" t="str">
        <f>_xlfn.IFNA(VLOOKUP(E394,'Order Lookup'!A:C,3,FALSE),"Other")</f>
        <v>Other</v>
      </c>
    </row>
    <row r="395" spans="1:43" ht="31.5" x14ac:dyDescent="0.35">
      <c r="A395" s="202" t="s">
        <v>640</v>
      </c>
      <c r="B395" s="202" t="s">
        <v>2915</v>
      </c>
      <c r="C395" s="202" t="s">
        <v>641</v>
      </c>
      <c r="D395" s="202" t="s">
        <v>2916</v>
      </c>
      <c r="E395" s="202" t="s">
        <v>507</v>
      </c>
      <c r="F395" s="202" t="s">
        <v>70</v>
      </c>
      <c r="G395" s="8"/>
      <c r="H395" s="202" t="s">
        <v>482</v>
      </c>
      <c r="I395" s="203" t="s">
        <v>195</v>
      </c>
      <c r="J395" s="8"/>
      <c r="K395" s="8"/>
      <c r="L395" s="8"/>
      <c r="M395" s="8"/>
      <c r="N395" s="202" t="s">
        <v>483</v>
      </c>
      <c r="O395" s="8"/>
      <c r="P395" s="8"/>
      <c r="Q395" s="8"/>
      <c r="R395" s="202" t="s">
        <v>483</v>
      </c>
      <c r="S395" s="8"/>
      <c r="T395" s="8"/>
      <c r="U395" s="8"/>
      <c r="V395" s="8"/>
      <c r="W395" s="202" t="s">
        <v>483</v>
      </c>
      <c r="X395" s="8"/>
      <c r="Y395" s="8"/>
      <c r="Z395" s="8"/>
      <c r="AA395" s="202" t="s">
        <v>483</v>
      </c>
      <c r="AB395" s="8"/>
      <c r="AC395" s="202" t="s">
        <v>2362</v>
      </c>
      <c r="AD395" s="202" t="s">
        <v>2915</v>
      </c>
      <c r="AE395" s="202" t="s">
        <v>484</v>
      </c>
      <c r="AF395" s="204">
        <v>5352.52</v>
      </c>
      <c r="AG395" s="197">
        <v>0</v>
      </c>
      <c r="AH395" s="197">
        <v>0.76196491</v>
      </c>
      <c r="AI395" s="12"/>
      <c r="AJ395" s="197">
        <v>0.76196499500000003</v>
      </c>
      <c r="AK395" s="197">
        <v>0</v>
      </c>
      <c r="AL395" s="197">
        <v>0</v>
      </c>
      <c r="AM395" s="12"/>
      <c r="AN395" s="12"/>
      <c r="AO395" s="204">
        <v>3951</v>
      </c>
      <c r="AP395" s="205">
        <v>3517.9</v>
      </c>
      <c r="AQ395" t="str">
        <f>_xlfn.IFNA(VLOOKUP(E395,'Order Lookup'!A:C,3,FALSE),"Other")</f>
        <v>Other</v>
      </c>
    </row>
    <row r="396" spans="1:43" ht="31.5" x14ac:dyDescent="0.35">
      <c r="A396" s="202" t="s">
        <v>694</v>
      </c>
      <c r="B396" s="202" t="s">
        <v>2917</v>
      </c>
      <c r="C396" s="202" t="s">
        <v>1747</v>
      </c>
      <c r="D396" s="202" t="s">
        <v>2918</v>
      </c>
      <c r="E396" s="202" t="s">
        <v>486</v>
      </c>
      <c r="F396" s="202" t="s">
        <v>4</v>
      </c>
      <c r="G396" s="8"/>
      <c r="H396" s="202" t="s">
        <v>482</v>
      </c>
      <c r="I396" s="203" t="s">
        <v>393</v>
      </c>
      <c r="J396" s="8"/>
      <c r="K396" s="8"/>
      <c r="L396" s="8"/>
      <c r="M396" s="8"/>
      <c r="N396" s="202" t="s">
        <v>483</v>
      </c>
      <c r="O396" s="8"/>
      <c r="P396" s="8"/>
      <c r="Q396" s="8"/>
      <c r="R396" s="202" t="s">
        <v>483</v>
      </c>
      <c r="S396" s="8"/>
      <c r="T396" s="8"/>
      <c r="U396" s="8"/>
      <c r="V396" s="8"/>
      <c r="W396" s="202" t="s">
        <v>483</v>
      </c>
      <c r="X396" s="8"/>
      <c r="Y396" s="8"/>
      <c r="Z396" s="8"/>
      <c r="AA396" s="202" t="s">
        <v>483</v>
      </c>
      <c r="AB396" s="8"/>
      <c r="AC396" s="202" t="s">
        <v>2343</v>
      </c>
      <c r="AD396" s="202" t="s">
        <v>2917</v>
      </c>
      <c r="AE396" s="202" t="s">
        <v>484</v>
      </c>
      <c r="AF396" s="204">
        <v>0</v>
      </c>
      <c r="AG396" s="197">
        <v>0</v>
      </c>
      <c r="AH396" s="197">
        <v>5.8185000000000001E-2</v>
      </c>
      <c r="AI396" s="12"/>
      <c r="AJ396" s="197">
        <v>5.8185000000000001E-2</v>
      </c>
      <c r="AK396" s="197">
        <v>0</v>
      </c>
      <c r="AL396" s="197">
        <v>0</v>
      </c>
      <c r="AM396" s="12"/>
      <c r="AN396" s="12"/>
      <c r="AO396" s="204">
        <v>0</v>
      </c>
      <c r="AP396" s="205">
        <v>-815.78</v>
      </c>
      <c r="AQ396" t="str">
        <f>_xlfn.IFNA(VLOOKUP(E396,'Order Lookup'!A:C,3,FALSE),"Other")</f>
        <v>Other</v>
      </c>
    </row>
    <row r="397" spans="1:43" ht="31.5" x14ac:dyDescent="0.35">
      <c r="A397" s="202" t="s">
        <v>694</v>
      </c>
      <c r="B397" s="202" t="s">
        <v>2919</v>
      </c>
      <c r="C397" s="202" t="s">
        <v>781</v>
      </c>
      <c r="D397" s="202" t="s">
        <v>1737</v>
      </c>
      <c r="E397" s="202" t="s">
        <v>487</v>
      </c>
      <c r="F397" s="202" t="s">
        <v>714</v>
      </c>
      <c r="G397" s="202" t="s">
        <v>4</v>
      </c>
      <c r="H397" s="202" t="s">
        <v>482</v>
      </c>
      <c r="I397" s="203" t="s">
        <v>127</v>
      </c>
      <c r="J397" s="8"/>
      <c r="K397" s="8"/>
      <c r="L397" s="8"/>
      <c r="M397" s="8"/>
      <c r="N397" s="202" t="s">
        <v>483</v>
      </c>
      <c r="O397" s="8"/>
      <c r="P397" s="8"/>
      <c r="Q397" s="8"/>
      <c r="R397" s="202" t="s">
        <v>483</v>
      </c>
      <c r="S397" s="8"/>
      <c r="T397" s="203" t="s">
        <v>2674</v>
      </c>
      <c r="U397" s="202" t="s">
        <v>2327</v>
      </c>
      <c r="V397" s="202" t="s">
        <v>2327</v>
      </c>
      <c r="W397" s="206" t="s">
        <v>489</v>
      </c>
      <c r="X397" s="8"/>
      <c r="Y397" s="8"/>
      <c r="Z397" s="8"/>
      <c r="AA397" s="202" t="s">
        <v>483</v>
      </c>
      <c r="AB397" s="8"/>
      <c r="AC397" s="202" t="s">
        <v>2323</v>
      </c>
      <c r="AD397" s="202" t="s">
        <v>2919</v>
      </c>
      <c r="AE397" s="202" t="s">
        <v>484</v>
      </c>
      <c r="AF397" s="204">
        <v>1</v>
      </c>
      <c r="AG397" s="197">
        <v>0</v>
      </c>
      <c r="AH397" s="197">
        <v>3.2440000000000002</v>
      </c>
      <c r="AI397" s="12"/>
      <c r="AJ397" s="197">
        <v>3.2440000000000002</v>
      </c>
      <c r="AK397" s="197">
        <v>0</v>
      </c>
      <c r="AL397" s="197">
        <v>0</v>
      </c>
      <c r="AM397" s="12"/>
      <c r="AN397" s="12"/>
      <c r="AO397" s="204">
        <v>1</v>
      </c>
      <c r="AP397" s="205">
        <v>-4233.76</v>
      </c>
      <c r="AQ397" t="str">
        <f>_xlfn.IFNA(VLOOKUP(E397,'Order Lookup'!A:C,3,FALSE),"Other")</f>
        <v>ENPARTS</v>
      </c>
    </row>
    <row r="398" spans="1:43" ht="52.5" x14ac:dyDescent="0.35">
      <c r="A398" s="202" t="s">
        <v>694</v>
      </c>
      <c r="B398" s="202" t="s">
        <v>2920</v>
      </c>
      <c r="C398" s="202" t="s">
        <v>697</v>
      </c>
      <c r="D398" s="202" t="s">
        <v>1738</v>
      </c>
      <c r="E398" s="202" t="s">
        <v>584</v>
      </c>
      <c r="F398" s="202" t="s">
        <v>70</v>
      </c>
      <c r="G398" s="8"/>
      <c r="H398" s="202" t="s">
        <v>482</v>
      </c>
      <c r="I398" s="203" t="s">
        <v>23</v>
      </c>
      <c r="J398" s="8"/>
      <c r="K398" s="8"/>
      <c r="L398" s="8"/>
      <c r="M398" s="8"/>
      <c r="N398" s="202" t="s">
        <v>483</v>
      </c>
      <c r="O398" s="8"/>
      <c r="P398" s="8"/>
      <c r="Q398" s="8"/>
      <c r="R398" s="202" t="s">
        <v>483</v>
      </c>
      <c r="S398" s="8"/>
      <c r="T398" s="8"/>
      <c r="U398" s="8"/>
      <c r="V398" s="8"/>
      <c r="W398" s="202" t="s">
        <v>483</v>
      </c>
      <c r="X398" s="8"/>
      <c r="Y398" s="8"/>
      <c r="Z398" s="8"/>
      <c r="AA398" s="202" t="s">
        <v>483</v>
      </c>
      <c r="AB398" s="8"/>
      <c r="AC398" s="202" t="s">
        <v>1726</v>
      </c>
      <c r="AD398" s="202" t="s">
        <v>2920</v>
      </c>
      <c r="AE398" s="202" t="s">
        <v>484</v>
      </c>
      <c r="AF398" s="204">
        <v>180</v>
      </c>
      <c r="AG398" s="197">
        <v>0</v>
      </c>
      <c r="AH398" s="197">
        <v>0</v>
      </c>
      <c r="AI398" s="12"/>
      <c r="AJ398" s="197">
        <v>0</v>
      </c>
      <c r="AK398" s="197">
        <v>0</v>
      </c>
      <c r="AL398" s="197">
        <v>0</v>
      </c>
      <c r="AM398" s="12"/>
      <c r="AN398" s="12"/>
      <c r="AO398" s="204">
        <v>180</v>
      </c>
      <c r="AP398" s="205">
        <v>0</v>
      </c>
      <c r="AQ398" t="str">
        <f>_xlfn.IFNA(VLOOKUP(E398,'Order Lookup'!A:C,3,FALSE),"Other")</f>
        <v>ENPARTS</v>
      </c>
    </row>
    <row r="399" spans="1:43" ht="52.5" x14ac:dyDescent="0.35">
      <c r="A399" s="202" t="s">
        <v>694</v>
      </c>
      <c r="B399" s="202" t="s">
        <v>2921</v>
      </c>
      <c r="C399" s="202" t="s">
        <v>2922</v>
      </c>
      <c r="D399" s="202" t="s">
        <v>2923</v>
      </c>
      <c r="E399" s="202" t="s">
        <v>495</v>
      </c>
      <c r="F399" s="202" t="s">
        <v>4</v>
      </c>
      <c r="G399" s="202" t="s">
        <v>4</v>
      </c>
      <c r="H399" s="202" t="s">
        <v>482</v>
      </c>
      <c r="I399" s="203" t="s">
        <v>27</v>
      </c>
      <c r="J399" s="203" t="s">
        <v>703</v>
      </c>
      <c r="K399" s="203" t="s">
        <v>699</v>
      </c>
      <c r="L399" s="8"/>
      <c r="M399" s="8"/>
      <c r="N399" s="202" t="s">
        <v>483</v>
      </c>
      <c r="O399" s="8"/>
      <c r="P399" s="8"/>
      <c r="Q399" s="8"/>
      <c r="R399" s="202" t="s">
        <v>483</v>
      </c>
      <c r="S399" s="203" t="s">
        <v>1781</v>
      </c>
      <c r="T399" s="203" t="s">
        <v>1781</v>
      </c>
      <c r="U399" s="202" t="s">
        <v>1996</v>
      </c>
      <c r="V399" s="202" t="s">
        <v>1996</v>
      </c>
      <c r="W399" s="206" t="s">
        <v>489</v>
      </c>
      <c r="X399" s="8"/>
      <c r="Y399" s="8"/>
      <c r="Z399" s="8"/>
      <c r="AA399" s="202" t="s">
        <v>483</v>
      </c>
      <c r="AB399" s="8"/>
      <c r="AC399" s="202" t="s">
        <v>1725</v>
      </c>
      <c r="AD399" s="202" t="s">
        <v>2921</v>
      </c>
      <c r="AE399" s="202" t="s">
        <v>484</v>
      </c>
      <c r="AF399" s="204">
        <v>1</v>
      </c>
      <c r="AG399" s="197">
        <v>0</v>
      </c>
      <c r="AH399" s="197">
        <v>0.14646149999999999</v>
      </c>
      <c r="AI399" s="12"/>
      <c r="AJ399" s="197">
        <v>0.14646149999999999</v>
      </c>
      <c r="AK399" s="197">
        <v>0</v>
      </c>
      <c r="AL399" s="197">
        <v>0</v>
      </c>
      <c r="AM399" s="12"/>
      <c r="AN399" s="12"/>
      <c r="AO399" s="204">
        <v>0</v>
      </c>
      <c r="AP399" s="205">
        <v>-488.41</v>
      </c>
      <c r="AQ399" t="str">
        <f>_xlfn.IFNA(VLOOKUP(E399,'Order Lookup'!A:C,3,FALSE),"Other")</f>
        <v>ENPARTS</v>
      </c>
    </row>
    <row r="400" spans="1:43" ht="31.5" x14ac:dyDescent="0.35">
      <c r="A400" s="202" t="s">
        <v>694</v>
      </c>
      <c r="B400" s="202" t="s">
        <v>2924</v>
      </c>
      <c r="C400" s="202" t="s">
        <v>1740</v>
      </c>
      <c r="D400" s="202" t="s">
        <v>1741</v>
      </c>
      <c r="E400" s="202" t="s">
        <v>495</v>
      </c>
      <c r="F400" s="202" t="s">
        <v>281</v>
      </c>
      <c r="G400" s="8"/>
      <c r="H400" s="202" t="s">
        <v>482</v>
      </c>
      <c r="I400" s="203" t="s">
        <v>26</v>
      </c>
      <c r="J400" s="8"/>
      <c r="K400" s="8"/>
      <c r="L400" s="8"/>
      <c r="M400" s="8"/>
      <c r="N400" s="202" t="s">
        <v>483</v>
      </c>
      <c r="O400" s="8"/>
      <c r="P400" s="8"/>
      <c r="Q400" s="8"/>
      <c r="R400" s="202" t="s">
        <v>483</v>
      </c>
      <c r="S400" s="8"/>
      <c r="T400" s="8"/>
      <c r="U400" s="8"/>
      <c r="V400" s="8"/>
      <c r="W400" s="202" t="s">
        <v>483</v>
      </c>
      <c r="X400" s="8"/>
      <c r="Y400" s="8"/>
      <c r="Z400" s="8"/>
      <c r="AA400" s="202" t="s">
        <v>483</v>
      </c>
      <c r="AB400" s="8"/>
      <c r="AC400" s="202" t="s">
        <v>1725</v>
      </c>
      <c r="AD400" s="202" t="s">
        <v>2924</v>
      </c>
      <c r="AE400" s="202" t="s">
        <v>484</v>
      </c>
      <c r="AF400" s="204">
        <v>108</v>
      </c>
      <c r="AG400" s="197">
        <v>0</v>
      </c>
      <c r="AH400" s="197">
        <v>0</v>
      </c>
      <c r="AI400" s="12"/>
      <c r="AJ400" s="197">
        <v>0</v>
      </c>
      <c r="AK400" s="197">
        <v>0</v>
      </c>
      <c r="AL400" s="197">
        <v>0</v>
      </c>
      <c r="AM400" s="12"/>
      <c r="AN400" s="12"/>
      <c r="AO400" s="204">
        <v>0</v>
      </c>
      <c r="AP400" s="205">
        <v>18.75</v>
      </c>
      <c r="AQ400" t="str">
        <f>_xlfn.IFNA(VLOOKUP(E400,'Order Lookup'!A:C,3,FALSE),"Other")</f>
        <v>ENPARTS</v>
      </c>
    </row>
    <row r="401" spans="1:43" ht="52.5" x14ac:dyDescent="0.35">
      <c r="A401" s="202" t="s">
        <v>694</v>
      </c>
      <c r="B401" s="202" t="s">
        <v>2925</v>
      </c>
      <c r="C401" s="202" t="s">
        <v>705</v>
      </c>
      <c r="D401" s="202" t="s">
        <v>706</v>
      </c>
      <c r="E401" s="202" t="s">
        <v>495</v>
      </c>
      <c r="F401" s="202" t="s">
        <v>432</v>
      </c>
      <c r="G401" s="8"/>
      <c r="H401" s="202" t="s">
        <v>482</v>
      </c>
      <c r="I401" s="203" t="s">
        <v>26</v>
      </c>
      <c r="J401" s="8"/>
      <c r="K401" s="8"/>
      <c r="L401" s="8"/>
      <c r="M401" s="8"/>
      <c r="N401" s="202" t="s">
        <v>483</v>
      </c>
      <c r="O401" s="8"/>
      <c r="P401" s="8"/>
      <c r="Q401" s="8"/>
      <c r="R401" s="202" t="s">
        <v>483</v>
      </c>
      <c r="S401" s="8"/>
      <c r="T401" s="8"/>
      <c r="U401" s="8"/>
      <c r="V401" s="8"/>
      <c r="W401" s="202" t="s">
        <v>483</v>
      </c>
      <c r="X401" s="8"/>
      <c r="Y401" s="8"/>
      <c r="Z401" s="8"/>
      <c r="AA401" s="202" t="s">
        <v>483</v>
      </c>
      <c r="AB401" s="8"/>
      <c r="AC401" s="202" t="s">
        <v>2335</v>
      </c>
      <c r="AD401" s="202" t="s">
        <v>2925</v>
      </c>
      <c r="AE401" s="202" t="s">
        <v>484</v>
      </c>
      <c r="AF401" s="204">
        <v>2933</v>
      </c>
      <c r="AG401" s="197">
        <v>0</v>
      </c>
      <c r="AH401" s="197">
        <v>0</v>
      </c>
      <c r="AI401" s="12"/>
      <c r="AJ401" s="197">
        <v>0</v>
      </c>
      <c r="AK401" s="197">
        <v>16</v>
      </c>
      <c r="AL401" s="197">
        <v>10.5</v>
      </c>
      <c r="AM401" s="211">
        <v>0.65625</v>
      </c>
      <c r="AN401" s="12"/>
      <c r="AO401" s="204">
        <v>0</v>
      </c>
      <c r="AP401" s="205">
        <v>1778</v>
      </c>
      <c r="AQ401" t="str">
        <f>_xlfn.IFNA(VLOOKUP(E401,'Order Lookup'!A:C,3,FALSE),"Other")</f>
        <v>ENPARTS</v>
      </c>
    </row>
    <row r="402" spans="1:43" ht="52.5" x14ac:dyDescent="0.35">
      <c r="A402" s="202" t="s">
        <v>694</v>
      </c>
      <c r="B402" s="202" t="s">
        <v>2926</v>
      </c>
      <c r="C402" s="202" t="s">
        <v>705</v>
      </c>
      <c r="D402" s="202" t="s">
        <v>706</v>
      </c>
      <c r="E402" s="202" t="s">
        <v>495</v>
      </c>
      <c r="F402" s="202" t="s">
        <v>432</v>
      </c>
      <c r="G402" s="8"/>
      <c r="H402" s="202" t="s">
        <v>482</v>
      </c>
      <c r="I402" s="203" t="s">
        <v>26</v>
      </c>
      <c r="J402" s="8"/>
      <c r="K402" s="8"/>
      <c r="L402" s="8"/>
      <c r="M402" s="8"/>
      <c r="N402" s="202" t="s">
        <v>483</v>
      </c>
      <c r="O402" s="8"/>
      <c r="P402" s="8"/>
      <c r="Q402" s="8"/>
      <c r="R402" s="202" t="s">
        <v>483</v>
      </c>
      <c r="S402" s="8"/>
      <c r="T402" s="8"/>
      <c r="U402" s="8"/>
      <c r="V402" s="8"/>
      <c r="W402" s="202" t="s">
        <v>483</v>
      </c>
      <c r="X402" s="8"/>
      <c r="Y402" s="8"/>
      <c r="Z402" s="8"/>
      <c r="AA402" s="202" t="s">
        <v>483</v>
      </c>
      <c r="AB402" s="8"/>
      <c r="AC402" s="202" t="s">
        <v>2329</v>
      </c>
      <c r="AD402" s="202" t="s">
        <v>2926</v>
      </c>
      <c r="AE402" s="202" t="s">
        <v>484</v>
      </c>
      <c r="AF402" s="12"/>
      <c r="AG402" s="197">
        <v>0</v>
      </c>
      <c r="AH402" s="12"/>
      <c r="AI402" s="12"/>
      <c r="AJ402" s="12"/>
      <c r="AK402" s="12"/>
      <c r="AL402" s="12"/>
      <c r="AM402" s="12"/>
      <c r="AN402" s="12"/>
      <c r="AO402" s="12"/>
      <c r="AP402" s="15"/>
      <c r="AQ402" t="str">
        <f>_xlfn.IFNA(VLOOKUP(E402,'Order Lookup'!A:C,3,FALSE),"Other")</f>
        <v>ENPARTS</v>
      </c>
    </row>
    <row r="403" spans="1:43" ht="52.5" x14ac:dyDescent="0.35">
      <c r="A403" s="202" t="s">
        <v>694</v>
      </c>
      <c r="B403" s="202" t="s">
        <v>2927</v>
      </c>
      <c r="C403" s="202" t="s">
        <v>705</v>
      </c>
      <c r="D403" s="202" t="s">
        <v>706</v>
      </c>
      <c r="E403" s="202" t="s">
        <v>507</v>
      </c>
      <c r="F403" s="202" t="s">
        <v>432</v>
      </c>
      <c r="G403" s="8"/>
      <c r="H403" s="202" t="s">
        <v>482</v>
      </c>
      <c r="I403" s="203" t="s">
        <v>26</v>
      </c>
      <c r="J403" s="8"/>
      <c r="K403" s="8"/>
      <c r="L403" s="8"/>
      <c r="M403" s="8"/>
      <c r="N403" s="202" t="s">
        <v>483</v>
      </c>
      <c r="O403" s="8"/>
      <c r="P403" s="8"/>
      <c r="Q403" s="8"/>
      <c r="R403" s="202" t="s">
        <v>483</v>
      </c>
      <c r="S403" s="8"/>
      <c r="T403" s="8"/>
      <c r="U403" s="8"/>
      <c r="V403" s="8"/>
      <c r="W403" s="202" t="s">
        <v>483</v>
      </c>
      <c r="X403" s="8"/>
      <c r="Y403" s="8"/>
      <c r="Z403" s="8"/>
      <c r="AA403" s="202" t="s">
        <v>483</v>
      </c>
      <c r="AB403" s="8"/>
      <c r="AC403" s="202" t="s">
        <v>2329</v>
      </c>
      <c r="AD403" s="202" t="s">
        <v>2927</v>
      </c>
      <c r="AE403" s="202" t="s">
        <v>484</v>
      </c>
      <c r="AF403" s="12"/>
      <c r="AG403" s="197">
        <v>0</v>
      </c>
      <c r="AH403" s="12"/>
      <c r="AI403" s="12"/>
      <c r="AJ403" s="12"/>
      <c r="AK403" s="12"/>
      <c r="AL403" s="12"/>
      <c r="AM403" s="12"/>
      <c r="AN403" s="12"/>
      <c r="AO403" s="12"/>
      <c r="AP403" s="15"/>
      <c r="AQ403" t="str">
        <f>_xlfn.IFNA(VLOOKUP(E403,'Order Lookup'!A:C,3,FALSE),"Other")</f>
        <v>Other</v>
      </c>
    </row>
    <row r="404" spans="1:43" ht="31.5" x14ac:dyDescent="0.35">
      <c r="A404" s="202" t="s">
        <v>694</v>
      </c>
      <c r="B404" s="202" t="s">
        <v>2928</v>
      </c>
      <c r="C404" s="202" t="s">
        <v>710</v>
      </c>
      <c r="D404" s="202" t="s">
        <v>1508</v>
      </c>
      <c r="E404" s="202" t="s">
        <v>486</v>
      </c>
      <c r="F404" s="202" t="s">
        <v>432</v>
      </c>
      <c r="G404" s="8"/>
      <c r="H404" s="202" t="s">
        <v>482</v>
      </c>
      <c r="I404" s="203" t="s">
        <v>30</v>
      </c>
      <c r="J404" s="8"/>
      <c r="K404" s="8"/>
      <c r="L404" s="8"/>
      <c r="M404" s="8"/>
      <c r="N404" s="202" t="s">
        <v>483</v>
      </c>
      <c r="O404" s="8"/>
      <c r="P404" s="8"/>
      <c r="Q404" s="8"/>
      <c r="R404" s="202" t="s">
        <v>483</v>
      </c>
      <c r="S404" s="8"/>
      <c r="T404" s="8"/>
      <c r="U404" s="8"/>
      <c r="V404" s="8"/>
      <c r="W404" s="202" t="s">
        <v>483</v>
      </c>
      <c r="X404" s="8"/>
      <c r="Y404" s="8"/>
      <c r="Z404" s="8"/>
      <c r="AA404" s="202" t="s">
        <v>483</v>
      </c>
      <c r="AB404" s="8"/>
      <c r="AC404" s="202" t="s">
        <v>2327</v>
      </c>
      <c r="AD404" s="202" t="s">
        <v>2928</v>
      </c>
      <c r="AE404" s="202" t="s">
        <v>484</v>
      </c>
      <c r="AF404" s="204">
        <v>0</v>
      </c>
      <c r="AG404" s="197">
        <v>0</v>
      </c>
      <c r="AH404" s="197">
        <v>5.2836099999999997E-2</v>
      </c>
      <c r="AI404" s="12"/>
      <c r="AJ404" s="197">
        <v>4.8982499999999998E-2</v>
      </c>
      <c r="AK404" s="197">
        <v>0</v>
      </c>
      <c r="AL404" s="197">
        <v>0</v>
      </c>
      <c r="AM404" s="12"/>
      <c r="AN404" s="12"/>
      <c r="AO404" s="204">
        <v>150</v>
      </c>
      <c r="AP404" s="205">
        <v>-147.16999999999999</v>
      </c>
      <c r="AQ404" t="str">
        <f>_xlfn.IFNA(VLOOKUP(E404,'Order Lookup'!A:C,3,FALSE),"Other")</f>
        <v>Other</v>
      </c>
    </row>
    <row r="405" spans="1:43" ht="31.5" x14ac:dyDescent="0.35">
      <c r="A405" s="202" t="s">
        <v>694</v>
      </c>
      <c r="B405" s="202" t="s">
        <v>2929</v>
      </c>
      <c r="C405" s="202" t="s">
        <v>710</v>
      </c>
      <c r="D405" s="202" t="s">
        <v>1508</v>
      </c>
      <c r="E405" s="202" t="s">
        <v>486</v>
      </c>
      <c r="F405" s="202" t="s">
        <v>432</v>
      </c>
      <c r="G405" s="8"/>
      <c r="H405" s="202" t="s">
        <v>482</v>
      </c>
      <c r="I405" s="203" t="s">
        <v>30</v>
      </c>
      <c r="J405" s="8"/>
      <c r="K405" s="8"/>
      <c r="L405" s="8"/>
      <c r="M405" s="8"/>
      <c r="N405" s="202" t="s">
        <v>483</v>
      </c>
      <c r="O405" s="8"/>
      <c r="P405" s="8"/>
      <c r="Q405" s="8"/>
      <c r="R405" s="202" t="s">
        <v>483</v>
      </c>
      <c r="S405" s="8"/>
      <c r="T405" s="8"/>
      <c r="U405" s="8"/>
      <c r="V405" s="8"/>
      <c r="W405" s="202" t="s">
        <v>483</v>
      </c>
      <c r="X405" s="8"/>
      <c r="Y405" s="8"/>
      <c r="Z405" s="8"/>
      <c r="AA405" s="202" t="s">
        <v>483</v>
      </c>
      <c r="AB405" s="8"/>
      <c r="AC405" s="202" t="s">
        <v>2323</v>
      </c>
      <c r="AD405" s="202" t="s">
        <v>2929</v>
      </c>
      <c r="AE405" s="202" t="s">
        <v>484</v>
      </c>
      <c r="AF405" s="204">
        <v>0</v>
      </c>
      <c r="AG405" s="197">
        <v>0</v>
      </c>
      <c r="AH405" s="197">
        <v>4.0705709999999999E-2</v>
      </c>
      <c r="AI405" s="12"/>
      <c r="AJ405" s="197">
        <v>4.0705499999999999E-2</v>
      </c>
      <c r="AK405" s="197">
        <v>0</v>
      </c>
      <c r="AL405" s="197">
        <v>0</v>
      </c>
      <c r="AM405" s="12"/>
      <c r="AN405" s="12"/>
      <c r="AO405" s="204">
        <v>0</v>
      </c>
      <c r="AP405" s="205">
        <v>-67.19</v>
      </c>
      <c r="AQ405" t="str">
        <f>_xlfn.IFNA(VLOOKUP(E405,'Order Lookup'!A:C,3,FALSE),"Other")</f>
        <v>Other</v>
      </c>
    </row>
    <row r="406" spans="1:43" ht="42" x14ac:dyDescent="0.35">
      <c r="A406" s="202" t="s">
        <v>694</v>
      </c>
      <c r="B406" s="202" t="s">
        <v>2930</v>
      </c>
      <c r="C406" s="202" t="s">
        <v>711</v>
      </c>
      <c r="D406" s="202" t="s">
        <v>1742</v>
      </c>
      <c r="E406" s="202" t="s">
        <v>487</v>
      </c>
      <c r="F406" s="202" t="s">
        <v>114</v>
      </c>
      <c r="G406" s="202" t="s">
        <v>4</v>
      </c>
      <c r="H406" s="202" t="s">
        <v>488</v>
      </c>
      <c r="I406" s="203" t="s">
        <v>129</v>
      </c>
      <c r="J406" s="8"/>
      <c r="K406" s="8"/>
      <c r="L406" s="8"/>
      <c r="M406" s="8"/>
      <c r="N406" s="202" t="s">
        <v>483</v>
      </c>
      <c r="O406" s="8"/>
      <c r="P406" s="8"/>
      <c r="Q406" s="8"/>
      <c r="R406" s="202" t="s">
        <v>483</v>
      </c>
      <c r="S406" s="8"/>
      <c r="T406" s="203" t="s">
        <v>512</v>
      </c>
      <c r="U406" s="202" t="s">
        <v>1725</v>
      </c>
      <c r="V406" s="202" t="s">
        <v>1725</v>
      </c>
      <c r="W406" s="206" t="s">
        <v>489</v>
      </c>
      <c r="X406" s="8"/>
      <c r="Y406" s="8"/>
      <c r="Z406" s="8"/>
      <c r="AA406" s="202" t="s">
        <v>483</v>
      </c>
      <c r="AB406" s="8"/>
      <c r="AC406" s="202" t="s">
        <v>1725</v>
      </c>
      <c r="AD406" s="202" t="s">
        <v>2930</v>
      </c>
      <c r="AE406" s="202" t="s">
        <v>484</v>
      </c>
      <c r="AF406" s="204">
        <v>1</v>
      </c>
      <c r="AG406" s="197">
        <v>0</v>
      </c>
      <c r="AH406" s="197">
        <v>6.7599999999999993E-2</v>
      </c>
      <c r="AI406" s="12"/>
      <c r="AJ406" s="197">
        <v>6.7599999999999993E-2</v>
      </c>
      <c r="AK406" s="197">
        <v>0</v>
      </c>
      <c r="AL406" s="197">
        <v>0</v>
      </c>
      <c r="AM406" s="12"/>
      <c r="AN406" s="12"/>
      <c r="AO406" s="204">
        <v>0</v>
      </c>
      <c r="AP406" s="205">
        <v>-158.38</v>
      </c>
      <c r="AQ406" t="str">
        <f>_xlfn.IFNA(VLOOKUP(E406,'Order Lookup'!A:C,3,FALSE),"Other")</f>
        <v>ENPARTS</v>
      </c>
    </row>
    <row r="407" spans="1:43" ht="31.5" x14ac:dyDescent="0.35">
      <c r="A407" s="202" t="s">
        <v>694</v>
      </c>
      <c r="B407" s="202" t="s">
        <v>2931</v>
      </c>
      <c r="C407" s="202" t="s">
        <v>704</v>
      </c>
      <c r="D407" s="202" t="s">
        <v>1316</v>
      </c>
      <c r="E407" s="202" t="s">
        <v>662</v>
      </c>
      <c r="F407" s="202" t="s">
        <v>4</v>
      </c>
      <c r="G407" s="202" t="s">
        <v>4</v>
      </c>
      <c r="H407" s="202" t="s">
        <v>488</v>
      </c>
      <c r="I407" s="203" t="s">
        <v>23</v>
      </c>
      <c r="J407" s="203" t="s">
        <v>703</v>
      </c>
      <c r="K407" s="203" t="s">
        <v>699</v>
      </c>
      <c r="L407" s="8"/>
      <c r="M407" s="8"/>
      <c r="N407" s="202" t="s">
        <v>483</v>
      </c>
      <c r="O407" s="8"/>
      <c r="P407" s="8"/>
      <c r="Q407" s="8"/>
      <c r="R407" s="202" t="s">
        <v>483</v>
      </c>
      <c r="S407" s="8"/>
      <c r="T407" s="203" t="s">
        <v>1761</v>
      </c>
      <c r="U407" s="202" t="s">
        <v>2350</v>
      </c>
      <c r="V407" s="202" t="s">
        <v>2350</v>
      </c>
      <c r="W407" s="206" t="s">
        <v>489</v>
      </c>
      <c r="X407" s="8"/>
      <c r="Y407" s="8"/>
      <c r="Z407" s="8"/>
      <c r="AA407" s="202" t="s">
        <v>483</v>
      </c>
      <c r="AB407" s="203" t="s">
        <v>490</v>
      </c>
      <c r="AC407" s="202" t="s">
        <v>2332</v>
      </c>
      <c r="AD407" s="202" t="s">
        <v>2931</v>
      </c>
      <c r="AE407" s="202" t="s">
        <v>484</v>
      </c>
      <c r="AF407" s="204">
        <v>1</v>
      </c>
      <c r="AG407" s="197">
        <v>0</v>
      </c>
      <c r="AH407" s="197">
        <v>0.42634298999999998</v>
      </c>
      <c r="AI407" s="12"/>
      <c r="AJ407" s="197">
        <v>0.426342</v>
      </c>
      <c r="AK407" s="197">
        <v>0</v>
      </c>
      <c r="AL407" s="197">
        <v>0</v>
      </c>
      <c r="AM407" s="12"/>
      <c r="AN407" s="12"/>
      <c r="AO407" s="204">
        <v>0</v>
      </c>
      <c r="AP407" s="205">
        <v>-834.62</v>
      </c>
      <c r="AQ407" t="str">
        <f>_xlfn.IFNA(VLOOKUP(E407,'Order Lookup'!A:C,3,FALSE),"Other")</f>
        <v>ENPARTS</v>
      </c>
    </row>
    <row r="408" spans="1:43" ht="31.5" x14ac:dyDescent="0.35">
      <c r="A408" s="202" t="s">
        <v>694</v>
      </c>
      <c r="B408" s="202" t="s">
        <v>2932</v>
      </c>
      <c r="C408" s="202" t="s">
        <v>704</v>
      </c>
      <c r="D408" s="202" t="s">
        <v>1316</v>
      </c>
      <c r="E408" s="202" t="s">
        <v>529</v>
      </c>
      <c r="F408" s="202" t="s">
        <v>4</v>
      </c>
      <c r="G408" s="202" t="s">
        <v>4</v>
      </c>
      <c r="H408" s="202" t="s">
        <v>488</v>
      </c>
      <c r="I408" s="203" t="s">
        <v>23</v>
      </c>
      <c r="J408" s="203" t="s">
        <v>703</v>
      </c>
      <c r="K408" s="203" t="s">
        <v>699</v>
      </c>
      <c r="L408" s="8"/>
      <c r="M408" s="8"/>
      <c r="N408" s="202" t="s">
        <v>483</v>
      </c>
      <c r="O408" s="8"/>
      <c r="P408" s="8"/>
      <c r="Q408" s="8"/>
      <c r="R408" s="202" t="s">
        <v>483</v>
      </c>
      <c r="S408" s="203" t="s">
        <v>625</v>
      </c>
      <c r="T408" s="203" t="s">
        <v>1761</v>
      </c>
      <c r="U408" s="202" t="s">
        <v>2338</v>
      </c>
      <c r="V408" s="202" t="s">
        <v>2362</v>
      </c>
      <c r="W408" s="210" t="s">
        <v>484</v>
      </c>
      <c r="X408" s="8"/>
      <c r="Y408" s="8"/>
      <c r="Z408" s="8"/>
      <c r="AA408" s="202" t="s">
        <v>483</v>
      </c>
      <c r="AB408" s="203" t="s">
        <v>490</v>
      </c>
      <c r="AC408" s="202" t="s">
        <v>2362</v>
      </c>
      <c r="AD408" s="202" t="s">
        <v>2932</v>
      </c>
      <c r="AE408" s="202" t="s">
        <v>484</v>
      </c>
      <c r="AF408" s="204">
        <v>1</v>
      </c>
      <c r="AG408" s="197">
        <v>0</v>
      </c>
      <c r="AH408" s="197">
        <v>0.27328015999999999</v>
      </c>
      <c r="AI408" s="12"/>
      <c r="AJ408" s="197">
        <v>0.27327992000000001</v>
      </c>
      <c r="AK408" s="197">
        <v>0</v>
      </c>
      <c r="AL408" s="197">
        <v>0</v>
      </c>
      <c r="AM408" s="12"/>
      <c r="AN408" s="12"/>
      <c r="AO408" s="204">
        <v>0</v>
      </c>
      <c r="AP408" s="205">
        <v>-487.15</v>
      </c>
      <c r="AQ408" t="str">
        <f>_xlfn.IFNA(VLOOKUP(E408,'Order Lookup'!A:C,3,FALSE),"Other")</f>
        <v>Other</v>
      </c>
    </row>
    <row r="409" spans="1:43" ht="31.5" x14ac:dyDescent="0.35">
      <c r="A409" s="202" t="s">
        <v>694</v>
      </c>
      <c r="B409" s="202" t="s">
        <v>2933</v>
      </c>
      <c r="C409" s="202" t="s">
        <v>719</v>
      </c>
      <c r="D409" s="202" t="s">
        <v>2934</v>
      </c>
      <c r="E409" s="202" t="s">
        <v>486</v>
      </c>
      <c r="F409" s="202" t="s">
        <v>432</v>
      </c>
      <c r="G409" s="8"/>
      <c r="H409" s="202" t="s">
        <v>482</v>
      </c>
      <c r="I409" s="203" t="s">
        <v>29</v>
      </c>
      <c r="J409" s="8"/>
      <c r="K409" s="8"/>
      <c r="L409" s="8"/>
      <c r="M409" s="8"/>
      <c r="N409" s="202" t="s">
        <v>483</v>
      </c>
      <c r="O409" s="8"/>
      <c r="P409" s="8"/>
      <c r="Q409" s="8"/>
      <c r="R409" s="202" t="s">
        <v>483</v>
      </c>
      <c r="S409" s="8"/>
      <c r="T409" s="8"/>
      <c r="U409" s="8"/>
      <c r="V409" s="8"/>
      <c r="W409" s="202" t="s">
        <v>483</v>
      </c>
      <c r="X409" s="8"/>
      <c r="Y409" s="8"/>
      <c r="Z409" s="8"/>
      <c r="AA409" s="202" t="s">
        <v>483</v>
      </c>
      <c r="AB409" s="8"/>
      <c r="AC409" s="202" t="s">
        <v>1728</v>
      </c>
      <c r="AD409" s="202" t="s">
        <v>2933</v>
      </c>
      <c r="AE409" s="202" t="s">
        <v>484</v>
      </c>
      <c r="AF409" s="12"/>
      <c r="AG409" s="197">
        <v>0</v>
      </c>
      <c r="AH409" s="12"/>
      <c r="AI409" s="12"/>
      <c r="AJ409" s="12"/>
      <c r="AK409" s="12"/>
      <c r="AL409" s="12"/>
      <c r="AM409" s="12"/>
      <c r="AN409" s="12"/>
      <c r="AO409" s="12"/>
      <c r="AP409" s="15"/>
      <c r="AQ409" t="str">
        <f>_xlfn.IFNA(VLOOKUP(E409,'Order Lookup'!A:C,3,FALSE),"Other")</f>
        <v>Other</v>
      </c>
    </row>
    <row r="410" spans="1:43" ht="31.5" x14ac:dyDescent="0.35">
      <c r="A410" s="202" t="s">
        <v>694</v>
      </c>
      <c r="B410" s="202" t="s">
        <v>2935</v>
      </c>
      <c r="C410" s="202" t="s">
        <v>1743</v>
      </c>
      <c r="D410" s="202" t="s">
        <v>1744</v>
      </c>
      <c r="E410" s="202" t="s">
        <v>584</v>
      </c>
      <c r="F410" s="202" t="s">
        <v>227</v>
      </c>
      <c r="G410" s="202" t="s">
        <v>4</v>
      </c>
      <c r="H410" s="202" t="s">
        <v>482</v>
      </c>
      <c r="I410" s="203" t="s">
        <v>23</v>
      </c>
      <c r="J410" s="203" t="s">
        <v>698</v>
      </c>
      <c r="K410" s="203" t="s">
        <v>553</v>
      </c>
      <c r="L410" s="8"/>
      <c r="M410" s="8"/>
      <c r="N410" s="202" t="s">
        <v>483</v>
      </c>
      <c r="O410" s="8"/>
      <c r="P410" s="8"/>
      <c r="Q410" s="8"/>
      <c r="R410" s="202" t="s">
        <v>483</v>
      </c>
      <c r="S410" s="8"/>
      <c r="T410" s="203" t="s">
        <v>1761</v>
      </c>
      <c r="U410" s="202" t="s">
        <v>2329</v>
      </c>
      <c r="V410" s="202" t="s">
        <v>2329</v>
      </c>
      <c r="W410" s="206" t="s">
        <v>489</v>
      </c>
      <c r="X410" s="8"/>
      <c r="Y410" s="8"/>
      <c r="Z410" s="8"/>
      <c r="AA410" s="202" t="s">
        <v>483</v>
      </c>
      <c r="AB410" s="203" t="s">
        <v>490</v>
      </c>
      <c r="AC410" s="202" t="s">
        <v>2329</v>
      </c>
      <c r="AD410" s="202" t="s">
        <v>2935</v>
      </c>
      <c r="AE410" s="202" t="s">
        <v>484</v>
      </c>
      <c r="AF410" s="204">
        <v>4932</v>
      </c>
      <c r="AG410" s="197">
        <v>0.68100000000000005</v>
      </c>
      <c r="AH410" s="197">
        <v>0.68112194999999998</v>
      </c>
      <c r="AI410" s="197">
        <v>1.00017907488987</v>
      </c>
      <c r="AJ410" s="197">
        <v>0.68112200000000001</v>
      </c>
      <c r="AK410" s="197">
        <v>0</v>
      </c>
      <c r="AL410" s="197">
        <v>0</v>
      </c>
      <c r="AM410" s="12"/>
      <c r="AN410" s="12"/>
      <c r="AO410" s="204">
        <v>1362</v>
      </c>
      <c r="AP410" s="205">
        <v>1501.28</v>
      </c>
      <c r="AQ410" t="str">
        <f>_xlfn.IFNA(VLOOKUP(E410,'Order Lookup'!A:C,3,FALSE),"Other")</f>
        <v>ENPARTS</v>
      </c>
    </row>
    <row r="411" spans="1:43" ht="31.5" x14ac:dyDescent="0.35">
      <c r="A411" s="202" t="s">
        <v>694</v>
      </c>
      <c r="B411" s="202" t="s">
        <v>2936</v>
      </c>
      <c r="C411" s="202" t="s">
        <v>1743</v>
      </c>
      <c r="D411" s="202" t="s">
        <v>1744</v>
      </c>
      <c r="E411" s="202" t="s">
        <v>486</v>
      </c>
      <c r="F411" s="202" t="s">
        <v>432</v>
      </c>
      <c r="G411" s="8"/>
      <c r="H411" s="202" t="s">
        <v>482</v>
      </c>
      <c r="I411" s="203" t="s">
        <v>23</v>
      </c>
      <c r="J411" s="8"/>
      <c r="K411" s="8"/>
      <c r="L411" s="8"/>
      <c r="M411" s="8"/>
      <c r="N411" s="202" t="s">
        <v>483</v>
      </c>
      <c r="O411" s="8"/>
      <c r="P411" s="8"/>
      <c r="Q411" s="8"/>
      <c r="R411" s="202" t="s">
        <v>483</v>
      </c>
      <c r="S411" s="8"/>
      <c r="T411" s="8"/>
      <c r="U411" s="8"/>
      <c r="V411" s="8"/>
      <c r="W411" s="202" t="s">
        <v>483</v>
      </c>
      <c r="X411" s="8"/>
      <c r="Y411" s="8"/>
      <c r="Z411" s="8"/>
      <c r="AA411" s="202" t="s">
        <v>483</v>
      </c>
      <c r="AB411" s="8"/>
      <c r="AC411" s="202" t="s">
        <v>2332</v>
      </c>
      <c r="AD411" s="202" t="s">
        <v>2936</v>
      </c>
      <c r="AE411" s="202" t="s">
        <v>484</v>
      </c>
      <c r="AF411" s="12"/>
      <c r="AG411" s="197">
        <v>0</v>
      </c>
      <c r="AH411" s="12"/>
      <c r="AI411" s="12"/>
      <c r="AJ411" s="12"/>
      <c r="AK411" s="12"/>
      <c r="AL411" s="12"/>
      <c r="AM411" s="12"/>
      <c r="AN411" s="12"/>
      <c r="AO411" s="12"/>
      <c r="AP411" s="15"/>
      <c r="AQ411" t="str">
        <f>_xlfn.IFNA(VLOOKUP(E411,'Order Lookup'!A:C,3,FALSE),"Other")</f>
        <v>Other</v>
      </c>
    </row>
    <row r="412" spans="1:43" ht="31.5" x14ac:dyDescent="0.35">
      <c r="A412" s="202" t="s">
        <v>694</v>
      </c>
      <c r="B412" s="202" t="s">
        <v>2937</v>
      </c>
      <c r="C412" s="202" t="s">
        <v>1743</v>
      </c>
      <c r="D412" s="202" t="s">
        <v>1744</v>
      </c>
      <c r="E412" s="202" t="s">
        <v>584</v>
      </c>
      <c r="F412" s="202" t="s">
        <v>227</v>
      </c>
      <c r="G412" s="202" t="s">
        <v>4</v>
      </c>
      <c r="H412" s="202" t="s">
        <v>482</v>
      </c>
      <c r="I412" s="203" t="s">
        <v>23</v>
      </c>
      <c r="J412" s="203" t="s">
        <v>698</v>
      </c>
      <c r="K412" s="203" t="s">
        <v>553</v>
      </c>
      <c r="L412" s="8"/>
      <c r="M412" s="8"/>
      <c r="N412" s="202" t="s">
        <v>483</v>
      </c>
      <c r="O412" s="8"/>
      <c r="P412" s="8"/>
      <c r="Q412" s="8"/>
      <c r="R412" s="202" t="s">
        <v>483</v>
      </c>
      <c r="S412" s="203" t="s">
        <v>2236</v>
      </c>
      <c r="T412" s="203" t="s">
        <v>2236</v>
      </c>
      <c r="U412" s="202" t="s">
        <v>2321</v>
      </c>
      <c r="V412" s="202" t="s">
        <v>2321</v>
      </c>
      <c r="W412" s="206" t="s">
        <v>489</v>
      </c>
      <c r="X412" s="8"/>
      <c r="Y412" s="8"/>
      <c r="Z412" s="8"/>
      <c r="AA412" s="202" t="s">
        <v>483</v>
      </c>
      <c r="AB412" s="203" t="s">
        <v>490</v>
      </c>
      <c r="AC412" s="202" t="s">
        <v>2335</v>
      </c>
      <c r="AD412" s="202" t="s">
        <v>2937</v>
      </c>
      <c r="AE412" s="202" t="s">
        <v>484</v>
      </c>
      <c r="AF412" s="204">
        <v>1</v>
      </c>
      <c r="AG412" s="197">
        <v>0</v>
      </c>
      <c r="AH412" s="197">
        <v>0.15503011999999999</v>
      </c>
      <c r="AI412" s="12"/>
      <c r="AJ412" s="197">
        <v>0.15503</v>
      </c>
      <c r="AK412" s="197">
        <v>0</v>
      </c>
      <c r="AL412" s="197">
        <v>0</v>
      </c>
      <c r="AM412" s="12"/>
      <c r="AN412" s="12"/>
      <c r="AO412" s="204">
        <v>0</v>
      </c>
      <c r="AP412" s="205">
        <v>-429.02</v>
      </c>
      <c r="AQ412" t="str">
        <f>_xlfn.IFNA(VLOOKUP(E412,'Order Lookup'!A:C,3,FALSE),"Other")</f>
        <v>ENPARTS</v>
      </c>
    </row>
    <row r="413" spans="1:43" ht="52.5" x14ac:dyDescent="0.35">
      <c r="A413" s="202" t="s">
        <v>694</v>
      </c>
      <c r="B413" s="202" t="s">
        <v>2938</v>
      </c>
      <c r="C413" s="202" t="s">
        <v>697</v>
      </c>
      <c r="D413" s="202" t="s">
        <v>2939</v>
      </c>
      <c r="E413" s="202" t="s">
        <v>529</v>
      </c>
      <c r="F413" s="202" t="s">
        <v>281</v>
      </c>
      <c r="G413" s="202" t="s">
        <v>4</v>
      </c>
      <c r="H413" s="202" t="s">
        <v>482</v>
      </c>
      <c r="I413" s="203" t="s">
        <v>23</v>
      </c>
      <c r="J413" s="203" t="s">
        <v>703</v>
      </c>
      <c r="K413" s="203" t="s">
        <v>619</v>
      </c>
      <c r="L413" s="8"/>
      <c r="M413" s="8"/>
      <c r="N413" s="202" t="s">
        <v>483</v>
      </c>
      <c r="O413" s="8"/>
      <c r="P413" s="8"/>
      <c r="Q413" s="8"/>
      <c r="R413" s="202" t="s">
        <v>483</v>
      </c>
      <c r="S413" s="203" t="s">
        <v>616</v>
      </c>
      <c r="T413" s="203" t="s">
        <v>616</v>
      </c>
      <c r="U413" s="202" t="s">
        <v>2332</v>
      </c>
      <c r="V413" s="202" t="s">
        <v>2332</v>
      </c>
      <c r="W413" s="206" t="s">
        <v>489</v>
      </c>
      <c r="X413" s="8"/>
      <c r="Y413" s="8"/>
      <c r="Z413" s="8"/>
      <c r="AA413" s="202" t="s">
        <v>483</v>
      </c>
      <c r="AB413" s="8"/>
      <c r="AC413" s="202" t="s">
        <v>2332</v>
      </c>
      <c r="AD413" s="202" t="s">
        <v>2938</v>
      </c>
      <c r="AE413" s="202" t="s">
        <v>484</v>
      </c>
      <c r="AF413" s="204">
        <v>0</v>
      </c>
      <c r="AG413" s="197">
        <v>0</v>
      </c>
      <c r="AH413" s="197">
        <v>0.35090209999999999</v>
      </c>
      <c r="AI413" s="12"/>
      <c r="AJ413" s="197">
        <v>0.35090300000000002</v>
      </c>
      <c r="AK413" s="197">
        <v>0</v>
      </c>
      <c r="AL413" s="197">
        <v>0</v>
      </c>
      <c r="AM413" s="12"/>
      <c r="AN413" s="12"/>
      <c r="AO413" s="204">
        <v>0</v>
      </c>
      <c r="AP413" s="205">
        <v>-672.91</v>
      </c>
      <c r="AQ413" t="str">
        <f>_xlfn.IFNA(VLOOKUP(E413,'Order Lookup'!A:C,3,FALSE),"Other")</f>
        <v>Other</v>
      </c>
    </row>
    <row r="414" spans="1:43" ht="42" x14ac:dyDescent="0.35">
      <c r="A414" s="202" t="s">
        <v>694</v>
      </c>
      <c r="B414" s="202" t="s">
        <v>2940</v>
      </c>
      <c r="C414" s="202" t="s">
        <v>1747</v>
      </c>
      <c r="D414" s="202" t="s">
        <v>1748</v>
      </c>
      <c r="E414" s="202" t="s">
        <v>507</v>
      </c>
      <c r="F414" s="202" t="s">
        <v>4</v>
      </c>
      <c r="G414" s="8"/>
      <c r="H414" s="202" t="s">
        <v>482</v>
      </c>
      <c r="I414" s="203" t="s">
        <v>393</v>
      </c>
      <c r="J414" s="8"/>
      <c r="K414" s="8"/>
      <c r="L414" s="8"/>
      <c r="M414" s="8"/>
      <c r="N414" s="202" t="s">
        <v>483</v>
      </c>
      <c r="O414" s="8"/>
      <c r="P414" s="8"/>
      <c r="Q414" s="8"/>
      <c r="R414" s="202" t="s">
        <v>483</v>
      </c>
      <c r="S414" s="8"/>
      <c r="T414" s="8"/>
      <c r="U414" s="8"/>
      <c r="V414" s="8"/>
      <c r="W414" s="202" t="s">
        <v>483</v>
      </c>
      <c r="X414" s="8"/>
      <c r="Y414" s="8"/>
      <c r="Z414" s="8"/>
      <c r="AA414" s="202" t="s">
        <v>483</v>
      </c>
      <c r="AB414" s="8"/>
      <c r="AC414" s="202" t="s">
        <v>2329</v>
      </c>
      <c r="AD414" s="202" t="s">
        <v>2940</v>
      </c>
      <c r="AE414" s="202" t="s">
        <v>484</v>
      </c>
      <c r="AF414" s="12"/>
      <c r="AG414" s="197">
        <v>0</v>
      </c>
      <c r="AH414" s="12"/>
      <c r="AI414" s="12"/>
      <c r="AJ414" s="12"/>
      <c r="AK414" s="12"/>
      <c r="AL414" s="12"/>
      <c r="AM414" s="12"/>
      <c r="AN414" s="12"/>
      <c r="AO414" s="12"/>
      <c r="AP414" s="15"/>
      <c r="AQ414" t="str">
        <f>_xlfn.IFNA(VLOOKUP(E414,'Order Lookup'!A:C,3,FALSE),"Other")</f>
        <v>Other</v>
      </c>
    </row>
    <row r="415" spans="1:43" ht="31.5" x14ac:dyDescent="0.35">
      <c r="A415" s="202" t="s">
        <v>694</v>
      </c>
      <c r="B415" s="202" t="s">
        <v>2941</v>
      </c>
      <c r="C415" s="202" t="s">
        <v>1318</v>
      </c>
      <c r="D415" s="202" t="s">
        <v>1319</v>
      </c>
      <c r="E415" s="202" t="s">
        <v>584</v>
      </c>
      <c r="F415" s="202" t="s">
        <v>204</v>
      </c>
      <c r="G415" s="8"/>
      <c r="H415" s="202" t="s">
        <v>482</v>
      </c>
      <c r="I415" s="203" t="s">
        <v>23</v>
      </c>
      <c r="J415" s="8"/>
      <c r="K415" s="8"/>
      <c r="L415" s="8"/>
      <c r="M415" s="8"/>
      <c r="N415" s="202" t="s">
        <v>483</v>
      </c>
      <c r="O415" s="8"/>
      <c r="P415" s="8"/>
      <c r="Q415" s="8"/>
      <c r="R415" s="202" t="s">
        <v>483</v>
      </c>
      <c r="S415" s="8"/>
      <c r="T415" s="8"/>
      <c r="U415" s="8"/>
      <c r="V415" s="8"/>
      <c r="W415" s="202" t="s">
        <v>483</v>
      </c>
      <c r="X415" s="8"/>
      <c r="Y415" s="8"/>
      <c r="Z415" s="8"/>
      <c r="AA415" s="202" t="s">
        <v>483</v>
      </c>
      <c r="AB415" s="8"/>
      <c r="AC415" s="202" t="s">
        <v>2350</v>
      </c>
      <c r="AD415" s="202" t="s">
        <v>2941</v>
      </c>
      <c r="AE415" s="202" t="s">
        <v>484</v>
      </c>
      <c r="AF415" s="204">
        <v>845</v>
      </c>
      <c r="AG415" s="197">
        <v>0</v>
      </c>
      <c r="AH415" s="197">
        <v>0</v>
      </c>
      <c r="AI415" s="12"/>
      <c r="AJ415" s="197">
        <v>0</v>
      </c>
      <c r="AK415" s="197">
        <v>0</v>
      </c>
      <c r="AL415" s="197">
        <v>0</v>
      </c>
      <c r="AM415" s="12"/>
      <c r="AN415" s="12"/>
      <c r="AO415" s="204">
        <v>845</v>
      </c>
      <c r="AP415" s="205">
        <v>0</v>
      </c>
      <c r="AQ415" t="str">
        <f>_xlfn.IFNA(VLOOKUP(E415,'Order Lookup'!A:C,3,FALSE),"Other")</f>
        <v>ENPARTS</v>
      </c>
    </row>
    <row r="416" spans="1:43" ht="31.5" x14ac:dyDescent="0.35">
      <c r="A416" s="202" t="s">
        <v>694</v>
      </c>
      <c r="B416" s="202" t="s">
        <v>2942</v>
      </c>
      <c r="C416" s="202" t="s">
        <v>718</v>
      </c>
      <c r="D416" s="202" t="s">
        <v>1810</v>
      </c>
      <c r="E416" s="202" t="s">
        <v>507</v>
      </c>
      <c r="F416" s="202" t="s">
        <v>4</v>
      </c>
      <c r="G416" s="8"/>
      <c r="H416" s="202" t="s">
        <v>482</v>
      </c>
      <c r="I416" s="203" t="s">
        <v>256</v>
      </c>
      <c r="J416" s="8"/>
      <c r="K416" s="8"/>
      <c r="L416" s="8"/>
      <c r="M416" s="8"/>
      <c r="N416" s="202" t="s">
        <v>483</v>
      </c>
      <c r="O416" s="8"/>
      <c r="P416" s="8"/>
      <c r="Q416" s="8"/>
      <c r="R416" s="202" t="s">
        <v>483</v>
      </c>
      <c r="S416" s="8"/>
      <c r="T416" s="8"/>
      <c r="U416" s="8"/>
      <c r="V416" s="8"/>
      <c r="W416" s="202" t="s">
        <v>483</v>
      </c>
      <c r="X416" s="8"/>
      <c r="Y416" s="8"/>
      <c r="Z416" s="8"/>
      <c r="AA416" s="202" t="s">
        <v>483</v>
      </c>
      <c r="AB416" s="8"/>
      <c r="AC416" s="202" t="s">
        <v>2327</v>
      </c>
      <c r="AD416" s="202" t="s">
        <v>2942</v>
      </c>
      <c r="AE416" s="202" t="s">
        <v>484</v>
      </c>
      <c r="AF416" s="204">
        <v>104.25</v>
      </c>
      <c r="AG416" s="197">
        <v>0</v>
      </c>
      <c r="AH416" s="197">
        <v>1.3650000000000001E-2</v>
      </c>
      <c r="AI416" s="12"/>
      <c r="AJ416" s="197">
        <v>1.3650000000000001E-2</v>
      </c>
      <c r="AK416" s="197">
        <v>0</v>
      </c>
      <c r="AL416" s="197">
        <v>0</v>
      </c>
      <c r="AM416" s="12"/>
      <c r="AN416" s="12"/>
      <c r="AO416" s="204">
        <v>52.81</v>
      </c>
      <c r="AP416" s="205">
        <v>53.37</v>
      </c>
      <c r="AQ416" t="str">
        <f>_xlfn.IFNA(VLOOKUP(E416,'Order Lookup'!A:C,3,FALSE),"Other")</f>
        <v>Other</v>
      </c>
    </row>
    <row r="417" spans="1:43" ht="31.5" x14ac:dyDescent="0.35">
      <c r="A417" s="202" t="s">
        <v>694</v>
      </c>
      <c r="B417" s="202" t="s">
        <v>2943</v>
      </c>
      <c r="C417" s="202" t="s">
        <v>728</v>
      </c>
      <c r="D417" s="202" t="s">
        <v>1510</v>
      </c>
      <c r="E417" s="202" t="s">
        <v>486</v>
      </c>
      <c r="F417" s="202" t="s">
        <v>432</v>
      </c>
      <c r="G417" s="8"/>
      <c r="H417" s="202" t="s">
        <v>482</v>
      </c>
      <c r="I417" s="203" t="s">
        <v>26</v>
      </c>
      <c r="J417" s="8"/>
      <c r="K417" s="8"/>
      <c r="L417" s="8"/>
      <c r="M417" s="8"/>
      <c r="N417" s="202" t="s">
        <v>483</v>
      </c>
      <c r="O417" s="8"/>
      <c r="P417" s="8"/>
      <c r="Q417" s="8"/>
      <c r="R417" s="202" t="s">
        <v>483</v>
      </c>
      <c r="S417" s="8"/>
      <c r="T417" s="8"/>
      <c r="U417" s="8"/>
      <c r="V417" s="8"/>
      <c r="W417" s="202" t="s">
        <v>483</v>
      </c>
      <c r="X417" s="8"/>
      <c r="Y417" s="8"/>
      <c r="Z417" s="8"/>
      <c r="AA417" s="202" t="s">
        <v>483</v>
      </c>
      <c r="AB417" s="8"/>
      <c r="AC417" s="202" t="s">
        <v>2324</v>
      </c>
      <c r="AD417" s="202" t="s">
        <v>2943</v>
      </c>
      <c r="AE417" s="202" t="s">
        <v>484</v>
      </c>
      <c r="AF417" s="12"/>
      <c r="AG417" s="197">
        <v>0</v>
      </c>
      <c r="AH417" s="12"/>
      <c r="AI417" s="12"/>
      <c r="AJ417" s="12"/>
      <c r="AK417" s="12"/>
      <c r="AL417" s="12"/>
      <c r="AM417" s="12"/>
      <c r="AN417" s="12"/>
      <c r="AO417" s="12"/>
      <c r="AP417" s="15"/>
      <c r="AQ417" t="str">
        <f>_xlfn.IFNA(VLOOKUP(E417,'Order Lookup'!A:C,3,FALSE),"Other")</f>
        <v>Other</v>
      </c>
    </row>
    <row r="418" spans="1:43" ht="31.5" x14ac:dyDescent="0.35">
      <c r="A418" s="202" t="s">
        <v>694</v>
      </c>
      <c r="B418" s="202" t="s">
        <v>2944</v>
      </c>
      <c r="C418" s="202" t="s">
        <v>728</v>
      </c>
      <c r="D418" s="202" t="s">
        <v>1510</v>
      </c>
      <c r="E418" s="202" t="s">
        <v>507</v>
      </c>
      <c r="F418" s="202" t="s">
        <v>432</v>
      </c>
      <c r="G418" s="8"/>
      <c r="H418" s="202" t="s">
        <v>482</v>
      </c>
      <c r="I418" s="203" t="s">
        <v>26</v>
      </c>
      <c r="J418" s="8"/>
      <c r="K418" s="8"/>
      <c r="L418" s="8"/>
      <c r="M418" s="8"/>
      <c r="N418" s="202" t="s">
        <v>483</v>
      </c>
      <c r="O418" s="8"/>
      <c r="P418" s="8"/>
      <c r="Q418" s="8"/>
      <c r="R418" s="202" t="s">
        <v>483</v>
      </c>
      <c r="S418" s="8"/>
      <c r="T418" s="8"/>
      <c r="U418" s="8"/>
      <c r="V418" s="8"/>
      <c r="W418" s="202" t="s">
        <v>483</v>
      </c>
      <c r="X418" s="8"/>
      <c r="Y418" s="8"/>
      <c r="Z418" s="8"/>
      <c r="AA418" s="202" t="s">
        <v>483</v>
      </c>
      <c r="AB418" s="8"/>
      <c r="AC418" s="202" t="s">
        <v>2338</v>
      </c>
      <c r="AD418" s="202" t="s">
        <v>2944</v>
      </c>
      <c r="AE418" s="202" t="s">
        <v>484</v>
      </c>
      <c r="AF418" s="12"/>
      <c r="AG418" s="197">
        <v>0</v>
      </c>
      <c r="AH418" s="12"/>
      <c r="AI418" s="12"/>
      <c r="AJ418" s="12"/>
      <c r="AK418" s="12"/>
      <c r="AL418" s="12"/>
      <c r="AM418" s="12"/>
      <c r="AN418" s="12"/>
      <c r="AO418" s="12"/>
      <c r="AP418" s="15"/>
      <c r="AQ418" t="str">
        <f>_xlfn.IFNA(VLOOKUP(E418,'Order Lookup'!A:C,3,FALSE),"Other")</f>
        <v>Other</v>
      </c>
    </row>
    <row r="419" spans="1:43" ht="31.5" x14ac:dyDescent="0.35">
      <c r="A419" s="202" t="s">
        <v>694</v>
      </c>
      <c r="B419" s="202" t="s">
        <v>2945</v>
      </c>
      <c r="C419" s="202" t="s">
        <v>728</v>
      </c>
      <c r="D419" s="202" t="s">
        <v>1510</v>
      </c>
      <c r="E419" s="202" t="s">
        <v>507</v>
      </c>
      <c r="F419" s="202" t="s">
        <v>432</v>
      </c>
      <c r="G419" s="8"/>
      <c r="H419" s="202" t="s">
        <v>482</v>
      </c>
      <c r="I419" s="203" t="s">
        <v>26</v>
      </c>
      <c r="J419" s="8"/>
      <c r="K419" s="8"/>
      <c r="L419" s="8"/>
      <c r="M419" s="8"/>
      <c r="N419" s="202" t="s">
        <v>483</v>
      </c>
      <c r="O419" s="8"/>
      <c r="P419" s="8"/>
      <c r="Q419" s="8"/>
      <c r="R419" s="202" t="s">
        <v>483</v>
      </c>
      <c r="S419" s="8"/>
      <c r="T419" s="8"/>
      <c r="U419" s="8"/>
      <c r="V419" s="8"/>
      <c r="W419" s="202" t="s">
        <v>483</v>
      </c>
      <c r="X419" s="8"/>
      <c r="Y419" s="8"/>
      <c r="Z419" s="8"/>
      <c r="AA419" s="202" t="s">
        <v>483</v>
      </c>
      <c r="AB419" s="8"/>
      <c r="AC419" s="202" t="s">
        <v>2335</v>
      </c>
      <c r="AD419" s="202" t="s">
        <v>2945</v>
      </c>
      <c r="AE419" s="202" t="s">
        <v>484</v>
      </c>
      <c r="AF419" s="12"/>
      <c r="AG419" s="197">
        <v>0</v>
      </c>
      <c r="AH419" s="12"/>
      <c r="AI419" s="12"/>
      <c r="AJ419" s="12"/>
      <c r="AK419" s="12"/>
      <c r="AL419" s="12"/>
      <c r="AM419" s="12"/>
      <c r="AN419" s="12"/>
      <c r="AO419" s="12"/>
      <c r="AP419" s="15"/>
      <c r="AQ419" t="str">
        <f>_xlfn.IFNA(VLOOKUP(E419,'Order Lookup'!A:C,3,FALSE),"Other")</f>
        <v>Other</v>
      </c>
    </row>
    <row r="420" spans="1:43" ht="31.5" x14ac:dyDescent="0.35">
      <c r="A420" s="202" t="s">
        <v>694</v>
      </c>
      <c r="B420" s="202" t="s">
        <v>2946</v>
      </c>
      <c r="C420" s="202" t="s">
        <v>755</v>
      </c>
      <c r="D420" s="202" t="s">
        <v>1751</v>
      </c>
      <c r="E420" s="202" t="s">
        <v>486</v>
      </c>
      <c r="F420" s="202" t="s">
        <v>432</v>
      </c>
      <c r="G420" s="202" t="s">
        <v>4</v>
      </c>
      <c r="H420" s="202" t="s">
        <v>488</v>
      </c>
      <c r="I420" s="203" t="s">
        <v>259</v>
      </c>
      <c r="J420" s="203" t="s">
        <v>696</v>
      </c>
      <c r="K420" s="203" t="s">
        <v>729</v>
      </c>
      <c r="L420" s="8"/>
      <c r="M420" s="8"/>
      <c r="N420" s="202" t="s">
        <v>483</v>
      </c>
      <c r="O420" s="8"/>
      <c r="P420" s="8"/>
      <c r="Q420" s="8"/>
      <c r="R420" s="202" t="s">
        <v>483</v>
      </c>
      <c r="S420" s="8"/>
      <c r="T420" s="8"/>
      <c r="U420" s="8"/>
      <c r="V420" s="8"/>
      <c r="W420" s="202" t="s">
        <v>483</v>
      </c>
      <c r="X420" s="8"/>
      <c r="Y420" s="8"/>
      <c r="Z420" s="8"/>
      <c r="AA420" s="202" t="s">
        <v>483</v>
      </c>
      <c r="AB420" s="8"/>
      <c r="AC420" s="202" t="s">
        <v>2335</v>
      </c>
      <c r="AD420" s="202" t="s">
        <v>2946</v>
      </c>
      <c r="AE420" s="202" t="s">
        <v>484</v>
      </c>
      <c r="AF420" s="204">
        <v>2046</v>
      </c>
      <c r="AG420" s="197">
        <v>0</v>
      </c>
      <c r="AH420" s="197">
        <v>0.15</v>
      </c>
      <c r="AI420" s="12"/>
      <c r="AJ420" s="197">
        <v>0.15</v>
      </c>
      <c r="AK420" s="197">
        <v>0</v>
      </c>
      <c r="AL420" s="197">
        <v>0</v>
      </c>
      <c r="AM420" s="12"/>
      <c r="AN420" s="12"/>
      <c r="AO420" s="204">
        <v>881.06</v>
      </c>
      <c r="AP420" s="205">
        <v>-891.38</v>
      </c>
      <c r="AQ420" t="str">
        <f>_xlfn.IFNA(VLOOKUP(E420,'Order Lookup'!A:C,3,FALSE),"Other")</f>
        <v>Other</v>
      </c>
    </row>
    <row r="421" spans="1:43" ht="52.5" x14ac:dyDescent="0.35">
      <c r="A421" s="202" t="s">
        <v>694</v>
      </c>
      <c r="B421" s="202" t="s">
        <v>2947</v>
      </c>
      <c r="C421" s="202" t="s">
        <v>727</v>
      </c>
      <c r="D421" s="202" t="s">
        <v>1320</v>
      </c>
      <c r="E421" s="202" t="s">
        <v>486</v>
      </c>
      <c r="F421" s="202" t="s">
        <v>4</v>
      </c>
      <c r="G421" s="8"/>
      <c r="H421" s="202" t="s">
        <v>482</v>
      </c>
      <c r="I421" s="203" t="s">
        <v>263</v>
      </c>
      <c r="J421" s="8"/>
      <c r="K421" s="8"/>
      <c r="L421" s="8"/>
      <c r="M421" s="8"/>
      <c r="N421" s="202" t="s">
        <v>483</v>
      </c>
      <c r="O421" s="8"/>
      <c r="P421" s="8"/>
      <c r="Q421" s="8"/>
      <c r="R421" s="202" t="s">
        <v>483</v>
      </c>
      <c r="S421" s="8"/>
      <c r="T421" s="8"/>
      <c r="U421" s="8"/>
      <c r="V421" s="8"/>
      <c r="W421" s="202" t="s">
        <v>483</v>
      </c>
      <c r="X421" s="8"/>
      <c r="Y421" s="8"/>
      <c r="Z421" s="8"/>
      <c r="AA421" s="202" t="s">
        <v>483</v>
      </c>
      <c r="AB421" s="8"/>
      <c r="AC421" s="202" t="s">
        <v>2324</v>
      </c>
      <c r="AD421" s="202" t="s">
        <v>2947</v>
      </c>
      <c r="AE421" s="202" t="s">
        <v>484</v>
      </c>
      <c r="AF421" s="12"/>
      <c r="AG421" s="197">
        <v>0</v>
      </c>
      <c r="AH421" s="12"/>
      <c r="AI421" s="12"/>
      <c r="AJ421" s="12"/>
      <c r="AK421" s="12"/>
      <c r="AL421" s="12"/>
      <c r="AM421" s="12"/>
      <c r="AN421" s="12"/>
      <c r="AO421" s="12"/>
      <c r="AP421" s="15"/>
      <c r="AQ421" t="str">
        <f>_xlfn.IFNA(VLOOKUP(E421,'Order Lookup'!A:C,3,FALSE),"Other")</f>
        <v>Other</v>
      </c>
    </row>
    <row r="422" spans="1:43" ht="52.5" x14ac:dyDescent="0.35">
      <c r="A422" s="202" t="s">
        <v>694</v>
      </c>
      <c r="B422" s="202" t="s">
        <v>2948</v>
      </c>
      <c r="C422" s="202" t="s">
        <v>727</v>
      </c>
      <c r="D422" s="202" t="s">
        <v>1320</v>
      </c>
      <c r="E422" s="202" t="s">
        <v>495</v>
      </c>
      <c r="F422" s="202" t="s">
        <v>70</v>
      </c>
      <c r="G422" s="202" t="s">
        <v>4</v>
      </c>
      <c r="H422" s="202" t="s">
        <v>488</v>
      </c>
      <c r="I422" s="203" t="s">
        <v>263</v>
      </c>
      <c r="J422" s="203" t="s">
        <v>696</v>
      </c>
      <c r="K422" s="203" t="s">
        <v>701</v>
      </c>
      <c r="L422" s="8"/>
      <c r="M422" s="8"/>
      <c r="N422" s="202" t="s">
        <v>483</v>
      </c>
      <c r="O422" s="8"/>
      <c r="P422" s="8"/>
      <c r="Q422" s="8"/>
      <c r="R422" s="202" t="s">
        <v>483</v>
      </c>
      <c r="S422" s="8"/>
      <c r="T422" s="8"/>
      <c r="U422" s="8"/>
      <c r="V422" s="8"/>
      <c r="W422" s="202" t="s">
        <v>483</v>
      </c>
      <c r="X422" s="8"/>
      <c r="Y422" s="8"/>
      <c r="Z422" s="8"/>
      <c r="AA422" s="202" t="s">
        <v>483</v>
      </c>
      <c r="AB422" s="8"/>
      <c r="AC422" s="202" t="s">
        <v>2335</v>
      </c>
      <c r="AD422" s="202" t="s">
        <v>2948</v>
      </c>
      <c r="AE422" s="202" t="s">
        <v>484</v>
      </c>
      <c r="AF422" s="204">
        <v>152</v>
      </c>
      <c r="AG422" s="197">
        <v>0</v>
      </c>
      <c r="AH422" s="197">
        <v>0</v>
      </c>
      <c r="AI422" s="12"/>
      <c r="AJ422" s="197">
        <v>0</v>
      </c>
      <c r="AK422" s="197">
        <v>0</v>
      </c>
      <c r="AL422" s="197">
        <v>0</v>
      </c>
      <c r="AM422" s="12"/>
      <c r="AN422" s="12"/>
      <c r="AO422" s="204">
        <v>122</v>
      </c>
      <c r="AP422" s="205">
        <v>0</v>
      </c>
      <c r="AQ422" t="str">
        <f>_xlfn.IFNA(VLOOKUP(E422,'Order Lookup'!A:C,3,FALSE),"Other")</f>
        <v>ENPARTS</v>
      </c>
    </row>
    <row r="423" spans="1:43" ht="52.5" x14ac:dyDescent="0.35">
      <c r="A423" s="202" t="s">
        <v>694</v>
      </c>
      <c r="B423" s="202" t="s">
        <v>2949</v>
      </c>
      <c r="C423" s="202" t="s">
        <v>727</v>
      </c>
      <c r="D423" s="202" t="s">
        <v>2950</v>
      </c>
      <c r="E423" s="202" t="s">
        <v>584</v>
      </c>
      <c r="F423" s="202" t="s">
        <v>4</v>
      </c>
      <c r="G423" s="202" t="s">
        <v>4</v>
      </c>
      <c r="H423" s="202" t="s">
        <v>482</v>
      </c>
      <c r="I423" s="203" t="s">
        <v>29</v>
      </c>
      <c r="J423" s="203" t="s">
        <v>703</v>
      </c>
      <c r="K423" s="203" t="s">
        <v>619</v>
      </c>
      <c r="L423" s="8"/>
      <c r="M423" s="8"/>
      <c r="N423" s="202" t="s">
        <v>483</v>
      </c>
      <c r="O423" s="8"/>
      <c r="P423" s="8"/>
      <c r="Q423" s="8"/>
      <c r="R423" s="202" t="s">
        <v>483</v>
      </c>
      <c r="S423" s="203" t="s">
        <v>1781</v>
      </c>
      <c r="T423" s="203" t="s">
        <v>1781</v>
      </c>
      <c r="U423" s="202" t="s">
        <v>2371</v>
      </c>
      <c r="V423" s="202" t="s">
        <v>2371</v>
      </c>
      <c r="W423" s="206" t="s">
        <v>489</v>
      </c>
      <c r="X423" s="203" t="s">
        <v>1781</v>
      </c>
      <c r="Y423" s="8"/>
      <c r="Z423" s="8"/>
      <c r="AA423" s="202" t="s">
        <v>483</v>
      </c>
      <c r="AB423" s="203" t="s">
        <v>490</v>
      </c>
      <c r="AC423" s="202" t="s">
        <v>2332</v>
      </c>
      <c r="AD423" s="202" t="s">
        <v>2949</v>
      </c>
      <c r="AE423" s="202" t="s">
        <v>484</v>
      </c>
      <c r="AF423" s="204">
        <v>1627</v>
      </c>
      <c r="AG423" s="197">
        <v>7.4999999999999997E-2</v>
      </c>
      <c r="AH423" s="197">
        <v>0.31874574</v>
      </c>
      <c r="AI423" s="207">
        <v>4.2499431999999997</v>
      </c>
      <c r="AJ423" s="197">
        <v>0.31874554999999999</v>
      </c>
      <c r="AK423" s="197">
        <v>7</v>
      </c>
      <c r="AL423" s="197">
        <v>19.25</v>
      </c>
      <c r="AM423" s="209">
        <v>2.75</v>
      </c>
      <c r="AN423" s="197">
        <v>60.3929639969463</v>
      </c>
      <c r="AO423" s="204">
        <v>791</v>
      </c>
      <c r="AP423" s="205">
        <v>-409.08</v>
      </c>
      <c r="AQ423" t="str">
        <f>_xlfn.IFNA(VLOOKUP(E423,'Order Lookup'!A:C,3,FALSE),"Other")</f>
        <v>ENPARTS</v>
      </c>
    </row>
    <row r="424" spans="1:43" ht="31.5" x14ac:dyDescent="0.35">
      <c r="A424" s="202" t="s">
        <v>694</v>
      </c>
      <c r="B424" s="202" t="s">
        <v>2951</v>
      </c>
      <c r="C424" s="202" t="s">
        <v>713</v>
      </c>
      <c r="D424" s="202" t="s">
        <v>2952</v>
      </c>
      <c r="E424" s="202" t="s">
        <v>529</v>
      </c>
      <c r="F424" s="202" t="s">
        <v>281</v>
      </c>
      <c r="G424" s="202" t="s">
        <v>4</v>
      </c>
      <c r="H424" s="202" t="s">
        <v>482</v>
      </c>
      <c r="I424" s="203" t="s">
        <v>29</v>
      </c>
      <c r="J424" s="203" t="s">
        <v>703</v>
      </c>
      <c r="K424" s="203" t="s">
        <v>533</v>
      </c>
      <c r="L424" s="8"/>
      <c r="M424" s="8"/>
      <c r="N424" s="202" t="s">
        <v>483</v>
      </c>
      <c r="O424" s="8"/>
      <c r="P424" s="8"/>
      <c r="Q424" s="8"/>
      <c r="R424" s="202" t="s">
        <v>483</v>
      </c>
      <c r="S424" s="203" t="s">
        <v>576</v>
      </c>
      <c r="T424" s="203" t="s">
        <v>576</v>
      </c>
      <c r="U424" s="202" t="s">
        <v>2324</v>
      </c>
      <c r="V424" s="202" t="s">
        <v>2324</v>
      </c>
      <c r="W424" s="206" t="s">
        <v>489</v>
      </c>
      <c r="X424" s="203" t="s">
        <v>576</v>
      </c>
      <c r="Y424" s="202" t="s">
        <v>2324</v>
      </c>
      <c r="Z424" s="202" t="s">
        <v>2324</v>
      </c>
      <c r="AA424" s="206" t="s">
        <v>489</v>
      </c>
      <c r="AB424" s="203" t="s">
        <v>490</v>
      </c>
      <c r="AC424" s="202" t="s">
        <v>2324</v>
      </c>
      <c r="AD424" s="202" t="s">
        <v>2951</v>
      </c>
      <c r="AE424" s="202" t="s">
        <v>484</v>
      </c>
      <c r="AF424" s="204">
        <v>0</v>
      </c>
      <c r="AG424" s="197">
        <v>0</v>
      </c>
      <c r="AH424" s="197">
        <v>0.91379999999999995</v>
      </c>
      <c r="AI424" s="12"/>
      <c r="AJ424" s="197">
        <v>0.91379999999999995</v>
      </c>
      <c r="AK424" s="197">
        <v>0</v>
      </c>
      <c r="AL424" s="197">
        <v>0</v>
      </c>
      <c r="AM424" s="12"/>
      <c r="AN424" s="12"/>
      <c r="AO424" s="204">
        <v>0</v>
      </c>
      <c r="AP424" s="205">
        <v>-1829.99</v>
      </c>
      <c r="AQ424" t="str">
        <f>_xlfn.IFNA(VLOOKUP(E424,'Order Lookup'!A:C,3,FALSE),"Other")</f>
        <v>Other</v>
      </c>
    </row>
    <row r="425" spans="1:43" ht="31.5" x14ac:dyDescent="0.35">
      <c r="A425" s="202" t="s">
        <v>694</v>
      </c>
      <c r="B425" s="202" t="s">
        <v>2953</v>
      </c>
      <c r="C425" s="202" t="s">
        <v>781</v>
      </c>
      <c r="D425" s="202" t="s">
        <v>1752</v>
      </c>
      <c r="E425" s="202" t="s">
        <v>584</v>
      </c>
      <c r="F425" s="202" t="s">
        <v>281</v>
      </c>
      <c r="G425" s="202" t="s">
        <v>4</v>
      </c>
      <c r="H425" s="202" t="s">
        <v>488</v>
      </c>
      <c r="I425" s="203" t="s">
        <v>23</v>
      </c>
      <c r="J425" s="203" t="s">
        <v>696</v>
      </c>
      <c r="K425" s="203" t="s">
        <v>726</v>
      </c>
      <c r="L425" s="8"/>
      <c r="M425" s="8"/>
      <c r="N425" s="202" t="s">
        <v>483</v>
      </c>
      <c r="O425" s="8"/>
      <c r="P425" s="8"/>
      <c r="Q425" s="8"/>
      <c r="R425" s="202" t="s">
        <v>483</v>
      </c>
      <c r="S425" s="8"/>
      <c r="T425" s="203" t="s">
        <v>598</v>
      </c>
      <c r="U425" s="202" t="s">
        <v>1698</v>
      </c>
      <c r="V425" s="202" t="s">
        <v>1698</v>
      </c>
      <c r="W425" s="206" t="s">
        <v>489</v>
      </c>
      <c r="X425" s="8"/>
      <c r="Y425" s="8"/>
      <c r="Z425" s="8"/>
      <c r="AA425" s="202" t="s">
        <v>483</v>
      </c>
      <c r="AB425" s="8"/>
      <c r="AC425" s="202" t="s">
        <v>1698</v>
      </c>
      <c r="AD425" s="202" t="s">
        <v>2953</v>
      </c>
      <c r="AE425" s="202" t="s">
        <v>484</v>
      </c>
      <c r="AF425" s="204">
        <v>1</v>
      </c>
      <c r="AG425" s="197">
        <v>0</v>
      </c>
      <c r="AH425" s="197">
        <v>1.9935499999999998E-2</v>
      </c>
      <c r="AI425" s="12"/>
      <c r="AJ425" s="197">
        <v>1.9935499999999998E-2</v>
      </c>
      <c r="AK425" s="197">
        <v>0</v>
      </c>
      <c r="AL425" s="197">
        <v>0</v>
      </c>
      <c r="AM425" s="12"/>
      <c r="AN425" s="12"/>
      <c r="AO425" s="204">
        <v>0</v>
      </c>
      <c r="AP425" s="205">
        <v>-107.29</v>
      </c>
      <c r="AQ425" t="str">
        <f>_xlfn.IFNA(VLOOKUP(E425,'Order Lookup'!A:C,3,FALSE),"Other")</f>
        <v>ENPARTS</v>
      </c>
    </row>
    <row r="426" spans="1:43" ht="31.5" x14ac:dyDescent="0.35">
      <c r="A426" s="202" t="s">
        <v>694</v>
      </c>
      <c r="B426" s="202" t="s">
        <v>2954</v>
      </c>
      <c r="C426" s="202" t="s">
        <v>781</v>
      </c>
      <c r="D426" s="202" t="s">
        <v>1752</v>
      </c>
      <c r="E426" s="202" t="s">
        <v>584</v>
      </c>
      <c r="F426" s="202" t="s">
        <v>281</v>
      </c>
      <c r="G426" s="202" t="s">
        <v>4</v>
      </c>
      <c r="H426" s="202" t="s">
        <v>488</v>
      </c>
      <c r="I426" s="203" t="s">
        <v>23</v>
      </c>
      <c r="J426" s="203" t="s">
        <v>696</v>
      </c>
      <c r="K426" s="203" t="s">
        <v>726</v>
      </c>
      <c r="L426" s="8"/>
      <c r="M426" s="8"/>
      <c r="N426" s="202" t="s">
        <v>483</v>
      </c>
      <c r="O426" s="8"/>
      <c r="P426" s="8"/>
      <c r="Q426" s="8"/>
      <c r="R426" s="202" t="s">
        <v>483</v>
      </c>
      <c r="S426" s="8"/>
      <c r="T426" s="203" t="s">
        <v>1761</v>
      </c>
      <c r="U426" s="202" t="s">
        <v>2343</v>
      </c>
      <c r="V426" s="202" t="s">
        <v>2343</v>
      </c>
      <c r="W426" s="206" t="s">
        <v>489</v>
      </c>
      <c r="X426" s="8"/>
      <c r="Y426" s="8"/>
      <c r="Z426" s="8"/>
      <c r="AA426" s="202" t="s">
        <v>483</v>
      </c>
      <c r="AB426" s="203" t="s">
        <v>490</v>
      </c>
      <c r="AC426" s="202" t="s">
        <v>2327</v>
      </c>
      <c r="AD426" s="202" t="s">
        <v>2954</v>
      </c>
      <c r="AE426" s="202" t="s">
        <v>484</v>
      </c>
      <c r="AF426" s="204">
        <v>1</v>
      </c>
      <c r="AG426" s="197">
        <v>0</v>
      </c>
      <c r="AH426" s="197">
        <v>2.9766000000000001E-2</v>
      </c>
      <c r="AI426" s="12"/>
      <c r="AJ426" s="197">
        <v>2.9766000000000001E-2</v>
      </c>
      <c r="AK426" s="197">
        <v>0</v>
      </c>
      <c r="AL426" s="197">
        <v>0</v>
      </c>
      <c r="AM426" s="12"/>
      <c r="AN426" s="12"/>
      <c r="AO426" s="204">
        <v>0</v>
      </c>
      <c r="AP426" s="205">
        <v>-78.680000000000007</v>
      </c>
      <c r="AQ426" t="str">
        <f>_xlfn.IFNA(VLOOKUP(E426,'Order Lookup'!A:C,3,FALSE),"Other")</f>
        <v>ENPARTS</v>
      </c>
    </row>
    <row r="427" spans="1:43" ht="31.5" x14ac:dyDescent="0.35">
      <c r="A427" s="202" t="s">
        <v>694</v>
      </c>
      <c r="B427" s="202" t="s">
        <v>2955</v>
      </c>
      <c r="C427" s="202" t="s">
        <v>781</v>
      </c>
      <c r="D427" s="202" t="s">
        <v>1752</v>
      </c>
      <c r="E427" s="202" t="s">
        <v>486</v>
      </c>
      <c r="F427" s="202" t="s">
        <v>432</v>
      </c>
      <c r="G427" s="8"/>
      <c r="H427" s="202" t="s">
        <v>482</v>
      </c>
      <c r="I427" s="203" t="s">
        <v>23</v>
      </c>
      <c r="J427" s="8"/>
      <c r="K427" s="8"/>
      <c r="L427" s="8"/>
      <c r="M427" s="8"/>
      <c r="N427" s="202" t="s">
        <v>483</v>
      </c>
      <c r="O427" s="8"/>
      <c r="P427" s="8"/>
      <c r="Q427" s="8"/>
      <c r="R427" s="202" t="s">
        <v>483</v>
      </c>
      <c r="S427" s="8"/>
      <c r="T427" s="8"/>
      <c r="U427" s="8"/>
      <c r="V427" s="8"/>
      <c r="W427" s="202" t="s">
        <v>483</v>
      </c>
      <c r="X427" s="8"/>
      <c r="Y427" s="8"/>
      <c r="Z427" s="8"/>
      <c r="AA427" s="202" t="s">
        <v>483</v>
      </c>
      <c r="AB427" s="8"/>
      <c r="AC427" s="202" t="s">
        <v>2343</v>
      </c>
      <c r="AD427" s="202" t="s">
        <v>2955</v>
      </c>
      <c r="AE427" s="202" t="s">
        <v>484</v>
      </c>
      <c r="AF427" s="12"/>
      <c r="AG427" s="197">
        <v>0</v>
      </c>
      <c r="AH427" s="12"/>
      <c r="AI427" s="12"/>
      <c r="AJ427" s="12"/>
      <c r="AK427" s="12"/>
      <c r="AL427" s="12"/>
      <c r="AM427" s="12"/>
      <c r="AN427" s="12"/>
      <c r="AO427" s="12"/>
      <c r="AP427" s="15"/>
      <c r="AQ427" t="str">
        <f>_xlfn.IFNA(VLOOKUP(E427,'Order Lookup'!A:C,3,FALSE),"Other")</f>
        <v>Other</v>
      </c>
    </row>
    <row r="428" spans="1:43" ht="42" x14ac:dyDescent="0.35">
      <c r="A428" s="202" t="s">
        <v>694</v>
      </c>
      <c r="B428" s="202" t="s">
        <v>2956</v>
      </c>
      <c r="C428" s="202" t="s">
        <v>735</v>
      </c>
      <c r="D428" s="202" t="s">
        <v>736</v>
      </c>
      <c r="E428" s="202" t="s">
        <v>486</v>
      </c>
      <c r="F428" s="202" t="s">
        <v>4</v>
      </c>
      <c r="G428" s="8"/>
      <c r="H428" s="202" t="s">
        <v>482</v>
      </c>
      <c r="I428" s="203" t="s">
        <v>30</v>
      </c>
      <c r="J428" s="8"/>
      <c r="K428" s="8"/>
      <c r="L428" s="8"/>
      <c r="M428" s="8"/>
      <c r="N428" s="202" t="s">
        <v>483</v>
      </c>
      <c r="O428" s="8"/>
      <c r="P428" s="8"/>
      <c r="Q428" s="8"/>
      <c r="R428" s="202" t="s">
        <v>483</v>
      </c>
      <c r="S428" s="8"/>
      <c r="T428" s="8"/>
      <c r="U428" s="8"/>
      <c r="V428" s="8"/>
      <c r="W428" s="202" t="s">
        <v>483</v>
      </c>
      <c r="X428" s="8"/>
      <c r="Y428" s="8"/>
      <c r="Z428" s="8"/>
      <c r="AA428" s="202" t="s">
        <v>483</v>
      </c>
      <c r="AB428" s="8"/>
      <c r="AC428" s="202" t="s">
        <v>1698</v>
      </c>
      <c r="AD428" s="202" t="s">
        <v>2956</v>
      </c>
      <c r="AE428" s="202" t="s">
        <v>484</v>
      </c>
      <c r="AF428" s="12"/>
      <c r="AG428" s="197">
        <v>0</v>
      </c>
      <c r="AH428" s="12"/>
      <c r="AI428" s="12"/>
      <c r="AJ428" s="12"/>
      <c r="AK428" s="12"/>
      <c r="AL428" s="12"/>
      <c r="AM428" s="12"/>
      <c r="AN428" s="12"/>
      <c r="AO428" s="12"/>
      <c r="AP428" s="15"/>
      <c r="AQ428" t="str">
        <f>_xlfn.IFNA(VLOOKUP(E428,'Order Lookup'!A:C,3,FALSE),"Other")</f>
        <v>Other</v>
      </c>
    </row>
    <row r="429" spans="1:43" ht="42" x14ac:dyDescent="0.35">
      <c r="A429" s="202" t="s">
        <v>694</v>
      </c>
      <c r="B429" s="202" t="s">
        <v>2957</v>
      </c>
      <c r="C429" s="202" t="s">
        <v>737</v>
      </c>
      <c r="D429" s="202" t="s">
        <v>1822</v>
      </c>
      <c r="E429" s="202" t="s">
        <v>495</v>
      </c>
      <c r="F429" s="202" t="s">
        <v>281</v>
      </c>
      <c r="G429" s="202" t="s">
        <v>63</v>
      </c>
      <c r="H429" s="202" t="s">
        <v>488</v>
      </c>
      <c r="I429" s="203" t="s">
        <v>375</v>
      </c>
      <c r="J429" s="203" t="s">
        <v>738</v>
      </c>
      <c r="K429" s="203" t="s">
        <v>602</v>
      </c>
      <c r="L429" s="8"/>
      <c r="M429" s="8"/>
      <c r="N429" s="202" t="s">
        <v>483</v>
      </c>
      <c r="O429" s="8"/>
      <c r="P429" s="8"/>
      <c r="Q429" s="8"/>
      <c r="R429" s="202" t="s">
        <v>483</v>
      </c>
      <c r="S429" s="8"/>
      <c r="T429" s="203" t="s">
        <v>818</v>
      </c>
      <c r="U429" s="202" t="s">
        <v>1725</v>
      </c>
      <c r="V429" s="202" t="s">
        <v>1725</v>
      </c>
      <c r="W429" s="206" t="s">
        <v>489</v>
      </c>
      <c r="X429" s="8"/>
      <c r="Y429" s="8"/>
      <c r="Z429" s="8"/>
      <c r="AA429" s="202" t="s">
        <v>483</v>
      </c>
      <c r="AB429" s="8"/>
      <c r="AC429" s="202" t="s">
        <v>1725</v>
      </c>
      <c r="AD429" s="202" t="s">
        <v>2957</v>
      </c>
      <c r="AE429" s="202" t="s">
        <v>484</v>
      </c>
      <c r="AF429" s="204">
        <v>1</v>
      </c>
      <c r="AG429" s="197">
        <v>0</v>
      </c>
      <c r="AH429" s="197">
        <v>0.12851383499999999</v>
      </c>
      <c r="AI429" s="12"/>
      <c r="AJ429" s="197">
        <v>0.12851399999999999</v>
      </c>
      <c r="AK429" s="197">
        <v>0</v>
      </c>
      <c r="AL429" s="197">
        <v>0</v>
      </c>
      <c r="AM429" s="12"/>
      <c r="AN429" s="12"/>
      <c r="AO429" s="204">
        <v>0</v>
      </c>
      <c r="AP429" s="205">
        <v>-628.30999999999995</v>
      </c>
      <c r="AQ429" t="str">
        <f>_xlfn.IFNA(VLOOKUP(E429,'Order Lookup'!A:C,3,FALSE),"Other")</f>
        <v>ENPARTS</v>
      </c>
    </row>
    <row r="430" spans="1:43" ht="42" x14ac:dyDescent="0.35">
      <c r="A430" s="202" t="s">
        <v>694</v>
      </c>
      <c r="B430" s="202" t="s">
        <v>2958</v>
      </c>
      <c r="C430" s="202" t="s">
        <v>737</v>
      </c>
      <c r="D430" s="202" t="s">
        <v>1822</v>
      </c>
      <c r="E430" s="202" t="s">
        <v>600</v>
      </c>
      <c r="F430" s="202" t="s">
        <v>281</v>
      </c>
      <c r="G430" s="8"/>
      <c r="H430" s="202" t="s">
        <v>482</v>
      </c>
      <c r="I430" s="203" t="s">
        <v>375</v>
      </c>
      <c r="J430" s="8"/>
      <c r="K430" s="8"/>
      <c r="L430" s="8"/>
      <c r="M430" s="8"/>
      <c r="N430" s="202" t="s">
        <v>483</v>
      </c>
      <c r="O430" s="8"/>
      <c r="P430" s="8"/>
      <c r="Q430" s="8"/>
      <c r="R430" s="202" t="s">
        <v>483</v>
      </c>
      <c r="S430" s="8"/>
      <c r="T430" s="8"/>
      <c r="U430" s="8"/>
      <c r="V430" s="8"/>
      <c r="W430" s="202" t="s">
        <v>483</v>
      </c>
      <c r="X430" s="8"/>
      <c r="Y430" s="8"/>
      <c r="Z430" s="8"/>
      <c r="AA430" s="202" t="s">
        <v>483</v>
      </c>
      <c r="AB430" s="8"/>
      <c r="AC430" s="202" t="s">
        <v>2338</v>
      </c>
      <c r="AD430" s="202" t="s">
        <v>2958</v>
      </c>
      <c r="AE430" s="202" t="s">
        <v>484</v>
      </c>
      <c r="AF430" s="204">
        <v>2568</v>
      </c>
      <c r="AG430" s="197">
        <v>0.3</v>
      </c>
      <c r="AH430" s="197">
        <v>0.54</v>
      </c>
      <c r="AI430" s="207">
        <v>1.8</v>
      </c>
      <c r="AJ430" s="197">
        <v>0.54</v>
      </c>
      <c r="AK430" s="197">
        <v>0</v>
      </c>
      <c r="AL430" s="197">
        <v>0</v>
      </c>
      <c r="AM430" s="12"/>
      <c r="AN430" s="12"/>
      <c r="AO430" s="204">
        <v>2362</v>
      </c>
      <c r="AP430" s="205">
        <v>154.65</v>
      </c>
      <c r="AQ430" t="str">
        <f>_xlfn.IFNA(VLOOKUP(E430,'Order Lookup'!A:C,3,FALSE),"Other")</f>
        <v>ORDER</v>
      </c>
    </row>
    <row r="431" spans="1:43" ht="31.5" x14ac:dyDescent="0.35">
      <c r="A431" s="202" t="s">
        <v>694</v>
      </c>
      <c r="B431" s="202" t="s">
        <v>2959</v>
      </c>
      <c r="C431" s="202" t="s">
        <v>704</v>
      </c>
      <c r="D431" s="202" t="s">
        <v>1511</v>
      </c>
      <c r="E431" s="202" t="s">
        <v>486</v>
      </c>
      <c r="F431" s="202" t="s">
        <v>432</v>
      </c>
      <c r="G431" s="8"/>
      <c r="H431" s="202" t="s">
        <v>482</v>
      </c>
      <c r="I431" s="203" t="s">
        <v>23</v>
      </c>
      <c r="J431" s="8"/>
      <c r="K431" s="8"/>
      <c r="L431" s="8"/>
      <c r="M431" s="8"/>
      <c r="N431" s="202" t="s">
        <v>483</v>
      </c>
      <c r="O431" s="8"/>
      <c r="P431" s="8"/>
      <c r="Q431" s="8"/>
      <c r="R431" s="202" t="s">
        <v>483</v>
      </c>
      <c r="S431" s="8"/>
      <c r="T431" s="8"/>
      <c r="U431" s="8"/>
      <c r="V431" s="8"/>
      <c r="W431" s="202" t="s">
        <v>483</v>
      </c>
      <c r="X431" s="8"/>
      <c r="Y431" s="8"/>
      <c r="Z431" s="8"/>
      <c r="AA431" s="202" t="s">
        <v>483</v>
      </c>
      <c r="AB431" s="8"/>
      <c r="AC431" s="202" t="s">
        <v>2332</v>
      </c>
      <c r="AD431" s="202" t="s">
        <v>2959</v>
      </c>
      <c r="AE431" s="202" t="s">
        <v>484</v>
      </c>
      <c r="AF431" s="12"/>
      <c r="AG431" s="197">
        <v>0</v>
      </c>
      <c r="AH431" s="12"/>
      <c r="AI431" s="12"/>
      <c r="AJ431" s="12"/>
      <c r="AK431" s="12"/>
      <c r="AL431" s="12"/>
      <c r="AM431" s="12"/>
      <c r="AN431" s="12"/>
      <c r="AO431" s="12"/>
      <c r="AP431" s="15"/>
      <c r="AQ431" t="str">
        <f>_xlfn.IFNA(VLOOKUP(E431,'Order Lookup'!A:C,3,FALSE),"Other")</f>
        <v>Other</v>
      </c>
    </row>
    <row r="432" spans="1:43" ht="42" x14ac:dyDescent="0.35">
      <c r="A432" s="202" t="s">
        <v>694</v>
      </c>
      <c r="B432" s="202" t="s">
        <v>2960</v>
      </c>
      <c r="C432" s="202" t="s">
        <v>1753</v>
      </c>
      <c r="D432" s="202" t="s">
        <v>1754</v>
      </c>
      <c r="E432" s="202" t="s">
        <v>486</v>
      </c>
      <c r="F432" s="202" t="s">
        <v>432</v>
      </c>
      <c r="G432" s="8"/>
      <c r="H432" s="202" t="s">
        <v>482</v>
      </c>
      <c r="I432" s="203" t="s">
        <v>29</v>
      </c>
      <c r="J432" s="8"/>
      <c r="K432" s="8"/>
      <c r="L432" s="8"/>
      <c r="M432" s="8"/>
      <c r="N432" s="202" t="s">
        <v>483</v>
      </c>
      <c r="O432" s="8"/>
      <c r="P432" s="8"/>
      <c r="Q432" s="8"/>
      <c r="R432" s="202" t="s">
        <v>483</v>
      </c>
      <c r="S432" s="8"/>
      <c r="T432" s="8"/>
      <c r="U432" s="8"/>
      <c r="V432" s="8"/>
      <c r="W432" s="202" t="s">
        <v>483</v>
      </c>
      <c r="X432" s="8"/>
      <c r="Y432" s="8"/>
      <c r="Z432" s="8"/>
      <c r="AA432" s="202" t="s">
        <v>483</v>
      </c>
      <c r="AB432" s="8"/>
      <c r="AC432" s="202" t="s">
        <v>2371</v>
      </c>
      <c r="AD432" s="202" t="s">
        <v>2960</v>
      </c>
      <c r="AE432" s="202" t="s">
        <v>484</v>
      </c>
      <c r="AF432" s="204">
        <v>319.16000000000003</v>
      </c>
      <c r="AG432" s="197">
        <v>0</v>
      </c>
      <c r="AH432" s="197">
        <v>4.9696539999999997E-2</v>
      </c>
      <c r="AI432" s="12"/>
      <c r="AJ432" s="197">
        <v>4.9696499999999998E-2</v>
      </c>
      <c r="AK432" s="197">
        <v>0</v>
      </c>
      <c r="AL432" s="197">
        <v>0</v>
      </c>
      <c r="AM432" s="12"/>
      <c r="AN432" s="12"/>
      <c r="AO432" s="204">
        <v>161.49</v>
      </c>
      <c r="AP432" s="205">
        <v>142.54</v>
      </c>
      <c r="AQ432" t="str">
        <f>_xlfn.IFNA(VLOOKUP(E432,'Order Lookup'!A:C,3,FALSE),"Other")</f>
        <v>Other</v>
      </c>
    </row>
    <row r="433" spans="1:43" ht="52.5" x14ac:dyDescent="0.35">
      <c r="A433" s="202" t="s">
        <v>694</v>
      </c>
      <c r="B433" s="202" t="s">
        <v>2961</v>
      </c>
      <c r="C433" s="202" t="s">
        <v>720</v>
      </c>
      <c r="D433" s="202" t="s">
        <v>1755</v>
      </c>
      <c r="E433" s="202" t="s">
        <v>486</v>
      </c>
      <c r="F433" s="202" t="s">
        <v>432</v>
      </c>
      <c r="G433" s="8"/>
      <c r="H433" s="202" t="s">
        <v>482</v>
      </c>
      <c r="I433" s="203" t="s">
        <v>27</v>
      </c>
      <c r="J433" s="8"/>
      <c r="K433" s="8"/>
      <c r="L433" s="8"/>
      <c r="M433" s="8"/>
      <c r="N433" s="202" t="s">
        <v>483</v>
      </c>
      <c r="O433" s="8"/>
      <c r="P433" s="8"/>
      <c r="Q433" s="8"/>
      <c r="R433" s="202" t="s">
        <v>483</v>
      </c>
      <c r="S433" s="8"/>
      <c r="T433" s="8"/>
      <c r="U433" s="8"/>
      <c r="V433" s="8"/>
      <c r="W433" s="202" t="s">
        <v>483</v>
      </c>
      <c r="X433" s="8"/>
      <c r="Y433" s="8"/>
      <c r="Z433" s="8"/>
      <c r="AA433" s="202" t="s">
        <v>483</v>
      </c>
      <c r="AB433" s="8"/>
      <c r="AC433" s="202" t="s">
        <v>2350</v>
      </c>
      <c r="AD433" s="202" t="s">
        <v>2961</v>
      </c>
      <c r="AE433" s="202" t="s">
        <v>484</v>
      </c>
      <c r="AF433" s="12"/>
      <c r="AG433" s="197">
        <v>0</v>
      </c>
      <c r="AH433" s="12"/>
      <c r="AI433" s="12"/>
      <c r="AJ433" s="12"/>
      <c r="AK433" s="12"/>
      <c r="AL433" s="12"/>
      <c r="AM433" s="12"/>
      <c r="AN433" s="12"/>
      <c r="AO433" s="12"/>
      <c r="AP433" s="15"/>
      <c r="AQ433" t="str">
        <f>_xlfn.IFNA(VLOOKUP(E433,'Order Lookup'!A:C,3,FALSE),"Other")</f>
        <v>Other</v>
      </c>
    </row>
    <row r="434" spans="1:43" ht="31.5" x14ac:dyDescent="0.35">
      <c r="A434" s="202" t="s">
        <v>694</v>
      </c>
      <c r="B434" s="202" t="s">
        <v>2962</v>
      </c>
      <c r="C434" s="202" t="s">
        <v>711</v>
      </c>
      <c r="D434" s="202" t="s">
        <v>1512</v>
      </c>
      <c r="E434" s="202" t="s">
        <v>487</v>
      </c>
      <c r="F434" s="202" t="s">
        <v>114</v>
      </c>
      <c r="G434" s="202" t="s">
        <v>4</v>
      </c>
      <c r="H434" s="202" t="s">
        <v>482</v>
      </c>
      <c r="I434" s="203" t="s">
        <v>129</v>
      </c>
      <c r="J434" s="8"/>
      <c r="K434" s="8"/>
      <c r="L434" s="8"/>
      <c r="M434" s="8"/>
      <c r="N434" s="202" t="s">
        <v>483</v>
      </c>
      <c r="O434" s="8"/>
      <c r="P434" s="8"/>
      <c r="Q434" s="8"/>
      <c r="R434" s="202" t="s">
        <v>483</v>
      </c>
      <c r="S434" s="203" t="s">
        <v>512</v>
      </c>
      <c r="T434" s="203" t="s">
        <v>512</v>
      </c>
      <c r="U434" s="202" t="s">
        <v>1698</v>
      </c>
      <c r="V434" s="202" t="s">
        <v>1698</v>
      </c>
      <c r="W434" s="206" t="s">
        <v>489</v>
      </c>
      <c r="X434" s="8"/>
      <c r="Y434" s="8"/>
      <c r="Z434" s="8"/>
      <c r="AA434" s="202" t="s">
        <v>483</v>
      </c>
      <c r="AB434" s="203" t="s">
        <v>490</v>
      </c>
      <c r="AC434" s="202" t="s">
        <v>1698</v>
      </c>
      <c r="AD434" s="202" t="s">
        <v>2962</v>
      </c>
      <c r="AE434" s="202" t="s">
        <v>484</v>
      </c>
      <c r="AF434" s="204">
        <v>1</v>
      </c>
      <c r="AG434" s="197">
        <v>0</v>
      </c>
      <c r="AH434" s="197">
        <v>7.6899999999999996E-2</v>
      </c>
      <c r="AI434" s="12"/>
      <c r="AJ434" s="197">
        <v>7.6899999999999996E-2</v>
      </c>
      <c r="AK434" s="197">
        <v>0</v>
      </c>
      <c r="AL434" s="197">
        <v>0</v>
      </c>
      <c r="AM434" s="12"/>
      <c r="AN434" s="12"/>
      <c r="AO434" s="204">
        <v>0</v>
      </c>
      <c r="AP434" s="205">
        <v>-138.19999999999999</v>
      </c>
      <c r="AQ434" t="str">
        <f>_xlfn.IFNA(VLOOKUP(E434,'Order Lookup'!A:C,3,FALSE),"Other")</f>
        <v>ENPARTS</v>
      </c>
    </row>
    <row r="435" spans="1:43" ht="31.5" x14ac:dyDescent="0.35">
      <c r="A435" s="202" t="s">
        <v>694</v>
      </c>
      <c r="B435" s="202" t="s">
        <v>2963</v>
      </c>
      <c r="C435" s="202" t="s">
        <v>719</v>
      </c>
      <c r="D435" s="202" t="s">
        <v>1322</v>
      </c>
      <c r="E435" s="202" t="s">
        <v>486</v>
      </c>
      <c r="F435" s="202" t="s">
        <v>432</v>
      </c>
      <c r="G435" s="8"/>
      <c r="H435" s="202" t="s">
        <v>482</v>
      </c>
      <c r="I435" s="203" t="s">
        <v>29</v>
      </c>
      <c r="J435" s="8"/>
      <c r="K435" s="8"/>
      <c r="L435" s="8"/>
      <c r="M435" s="8"/>
      <c r="N435" s="202" t="s">
        <v>483</v>
      </c>
      <c r="O435" s="8"/>
      <c r="P435" s="8"/>
      <c r="Q435" s="8"/>
      <c r="R435" s="202" t="s">
        <v>483</v>
      </c>
      <c r="S435" s="8"/>
      <c r="T435" s="8"/>
      <c r="U435" s="8"/>
      <c r="V435" s="8"/>
      <c r="W435" s="202" t="s">
        <v>483</v>
      </c>
      <c r="X435" s="8"/>
      <c r="Y435" s="8"/>
      <c r="Z435" s="8"/>
      <c r="AA435" s="202" t="s">
        <v>483</v>
      </c>
      <c r="AB435" s="8"/>
      <c r="AC435" s="202" t="s">
        <v>1996</v>
      </c>
      <c r="AD435" s="202" t="s">
        <v>2963</v>
      </c>
      <c r="AE435" s="202" t="s">
        <v>484</v>
      </c>
      <c r="AF435" s="12"/>
      <c r="AG435" s="197">
        <v>0</v>
      </c>
      <c r="AH435" s="12"/>
      <c r="AI435" s="12"/>
      <c r="AJ435" s="12"/>
      <c r="AK435" s="12"/>
      <c r="AL435" s="12"/>
      <c r="AM435" s="12"/>
      <c r="AN435" s="12"/>
      <c r="AO435" s="12"/>
      <c r="AP435" s="15"/>
      <c r="AQ435" t="str">
        <f>_xlfn.IFNA(VLOOKUP(E435,'Order Lookup'!A:C,3,FALSE),"Other")</f>
        <v>Other</v>
      </c>
    </row>
    <row r="436" spans="1:43" ht="31.5" x14ac:dyDescent="0.35">
      <c r="A436" s="202" t="s">
        <v>694</v>
      </c>
      <c r="B436" s="202" t="s">
        <v>2964</v>
      </c>
      <c r="C436" s="202" t="s">
        <v>719</v>
      </c>
      <c r="D436" s="202" t="s">
        <v>1322</v>
      </c>
      <c r="E436" s="202" t="s">
        <v>486</v>
      </c>
      <c r="F436" s="202" t="s">
        <v>432</v>
      </c>
      <c r="G436" s="8"/>
      <c r="H436" s="202" t="s">
        <v>482</v>
      </c>
      <c r="I436" s="203" t="s">
        <v>29</v>
      </c>
      <c r="J436" s="8"/>
      <c r="K436" s="8"/>
      <c r="L436" s="8"/>
      <c r="M436" s="8"/>
      <c r="N436" s="202" t="s">
        <v>483</v>
      </c>
      <c r="O436" s="8"/>
      <c r="P436" s="8"/>
      <c r="Q436" s="8"/>
      <c r="R436" s="202" t="s">
        <v>483</v>
      </c>
      <c r="S436" s="8"/>
      <c r="T436" s="8"/>
      <c r="U436" s="8"/>
      <c r="V436" s="8"/>
      <c r="W436" s="202" t="s">
        <v>483</v>
      </c>
      <c r="X436" s="8"/>
      <c r="Y436" s="8"/>
      <c r="Z436" s="8"/>
      <c r="AA436" s="202" t="s">
        <v>483</v>
      </c>
      <c r="AB436" s="8"/>
      <c r="AC436" s="202" t="s">
        <v>2327</v>
      </c>
      <c r="AD436" s="202" t="s">
        <v>2964</v>
      </c>
      <c r="AE436" s="202" t="s">
        <v>484</v>
      </c>
      <c r="AF436" s="204">
        <v>0</v>
      </c>
      <c r="AG436" s="197">
        <v>0</v>
      </c>
      <c r="AH436" s="197">
        <v>2.99E-3</v>
      </c>
      <c r="AI436" s="12"/>
      <c r="AJ436" s="197">
        <v>2.99E-3</v>
      </c>
      <c r="AK436" s="197">
        <v>0</v>
      </c>
      <c r="AL436" s="197">
        <v>0</v>
      </c>
      <c r="AM436" s="12"/>
      <c r="AN436" s="12"/>
      <c r="AO436" s="204">
        <v>0</v>
      </c>
      <c r="AP436" s="205">
        <v>-35.869999999999997</v>
      </c>
      <c r="AQ436" t="str">
        <f>_xlfn.IFNA(VLOOKUP(E436,'Order Lookup'!A:C,3,FALSE),"Other")</f>
        <v>Other</v>
      </c>
    </row>
    <row r="437" spans="1:43" ht="31.5" x14ac:dyDescent="0.35">
      <c r="A437" s="202" t="s">
        <v>694</v>
      </c>
      <c r="B437" s="202" t="s">
        <v>2965</v>
      </c>
      <c r="C437" s="202" t="s">
        <v>719</v>
      </c>
      <c r="D437" s="202" t="s">
        <v>1322</v>
      </c>
      <c r="E437" s="202" t="s">
        <v>486</v>
      </c>
      <c r="F437" s="202" t="s">
        <v>432</v>
      </c>
      <c r="G437" s="8"/>
      <c r="H437" s="202" t="s">
        <v>482</v>
      </c>
      <c r="I437" s="203" t="s">
        <v>29</v>
      </c>
      <c r="J437" s="8"/>
      <c r="K437" s="8"/>
      <c r="L437" s="8"/>
      <c r="M437" s="8"/>
      <c r="N437" s="202" t="s">
        <v>483</v>
      </c>
      <c r="O437" s="8"/>
      <c r="P437" s="8"/>
      <c r="Q437" s="8"/>
      <c r="R437" s="202" t="s">
        <v>483</v>
      </c>
      <c r="S437" s="8"/>
      <c r="T437" s="8"/>
      <c r="U437" s="8"/>
      <c r="V437" s="8"/>
      <c r="W437" s="202" t="s">
        <v>483</v>
      </c>
      <c r="X437" s="8"/>
      <c r="Y437" s="8"/>
      <c r="Z437" s="8"/>
      <c r="AA437" s="202" t="s">
        <v>483</v>
      </c>
      <c r="AB437" s="8"/>
      <c r="AC437" s="202" t="s">
        <v>2332</v>
      </c>
      <c r="AD437" s="202" t="s">
        <v>2965</v>
      </c>
      <c r="AE437" s="202" t="s">
        <v>484</v>
      </c>
      <c r="AF437" s="12"/>
      <c r="AG437" s="197">
        <v>0</v>
      </c>
      <c r="AH437" s="12"/>
      <c r="AI437" s="12"/>
      <c r="AJ437" s="12"/>
      <c r="AK437" s="12"/>
      <c r="AL437" s="12"/>
      <c r="AM437" s="12"/>
      <c r="AN437" s="12"/>
      <c r="AO437" s="12"/>
      <c r="AP437" s="15"/>
      <c r="AQ437" t="str">
        <f>_xlfn.IFNA(VLOOKUP(E437,'Order Lookup'!A:C,3,FALSE),"Other")</f>
        <v>Other</v>
      </c>
    </row>
    <row r="438" spans="1:43" ht="42" x14ac:dyDescent="0.35">
      <c r="A438" s="202" t="s">
        <v>694</v>
      </c>
      <c r="B438" s="202" t="s">
        <v>2966</v>
      </c>
      <c r="C438" s="202" t="s">
        <v>750</v>
      </c>
      <c r="D438" s="202" t="s">
        <v>2967</v>
      </c>
      <c r="E438" s="202" t="s">
        <v>600</v>
      </c>
      <c r="F438" s="202" t="s">
        <v>227</v>
      </c>
      <c r="G438" s="202" t="s">
        <v>4</v>
      </c>
      <c r="H438" s="202" t="s">
        <v>488</v>
      </c>
      <c r="I438" s="203" t="s">
        <v>67</v>
      </c>
      <c r="J438" s="203" t="s">
        <v>738</v>
      </c>
      <c r="K438" s="203" t="s">
        <v>721</v>
      </c>
      <c r="L438" s="202" t="s">
        <v>748</v>
      </c>
      <c r="M438" s="202" t="s">
        <v>748</v>
      </c>
      <c r="N438" s="206" t="s">
        <v>489</v>
      </c>
      <c r="O438" s="8"/>
      <c r="P438" s="8"/>
      <c r="Q438" s="8"/>
      <c r="R438" s="202" t="s">
        <v>483</v>
      </c>
      <c r="S438" s="203" t="s">
        <v>2345</v>
      </c>
      <c r="T438" s="203" t="s">
        <v>2345</v>
      </c>
      <c r="U438" s="202" t="s">
        <v>2323</v>
      </c>
      <c r="V438" s="202" t="s">
        <v>2323</v>
      </c>
      <c r="W438" s="206" t="s">
        <v>489</v>
      </c>
      <c r="X438" s="203" t="s">
        <v>2345</v>
      </c>
      <c r="Y438" s="202" t="s">
        <v>2327</v>
      </c>
      <c r="Z438" s="202" t="s">
        <v>2327</v>
      </c>
      <c r="AA438" s="206" t="s">
        <v>489</v>
      </c>
      <c r="AB438" s="203" t="s">
        <v>490</v>
      </c>
      <c r="AC438" s="202" t="s">
        <v>2323</v>
      </c>
      <c r="AD438" s="202" t="s">
        <v>2966</v>
      </c>
      <c r="AE438" s="202" t="s">
        <v>484</v>
      </c>
      <c r="AF438" s="204">
        <v>232861</v>
      </c>
      <c r="AG438" s="197">
        <v>43.289499999999997</v>
      </c>
      <c r="AH438" s="197">
        <v>6.0735581999999999</v>
      </c>
      <c r="AI438" s="208">
        <v>0.14030095519698799</v>
      </c>
      <c r="AJ438" s="197">
        <v>0</v>
      </c>
      <c r="AK438" s="197">
        <v>144</v>
      </c>
      <c r="AL438" s="197">
        <v>356.5</v>
      </c>
      <c r="AM438" s="209">
        <v>2.4756944444444402</v>
      </c>
      <c r="AN438" s="197">
        <v>58.697058340529303</v>
      </c>
      <c r="AO438" s="204">
        <v>183342</v>
      </c>
      <c r="AP438" s="205">
        <v>0</v>
      </c>
      <c r="AQ438" t="str">
        <f>_xlfn.IFNA(VLOOKUP(E438,'Order Lookup'!A:C,3,FALSE),"Other")</f>
        <v>ORDER</v>
      </c>
    </row>
    <row r="439" spans="1:43" ht="31.5" x14ac:dyDescent="0.35">
      <c r="A439" s="202" t="s">
        <v>694</v>
      </c>
      <c r="B439" s="202" t="s">
        <v>2968</v>
      </c>
      <c r="C439" s="202" t="s">
        <v>2969</v>
      </c>
      <c r="D439" s="202" t="s">
        <v>2970</v>
      </c>
      <c r="E439" s="202" t="s">
        <v>529</v>
      </c>
      <c r="F439" s="202" t="s">
        <v>227</v>
      </c>
      <c r="G439" s="202" t="s">
        <v>4</v>
      </c>
      <c r="H439" s="202" t="s">
        <v>482</v>
      </c>
      <c r="I439" s="203" t="s">
        <v>263</v>
      </c>
      <c r="J439" s="203" t="s">
        <v>624</v>
      </c>
      <c r="K439" s="203" t="s">
        <v>729</v>
      </c>
      <c r="L439" s="8"/>
      <c r="M439" s="8"/>
      <c r="N439" s="202" t="s">
        <v>483</v>
      </c>
      <c r="O439" s="8"/>
      <c r="P439" s="8"/>
      <c r="Q439" s="8"/>
      <c r="R439" s="202" t="s">
        <v>483</v>
      </c>
      <c r="S439" s="203" t="s">
        <v>741</v>
      </c>
      <c r="T439" s="203" t="s">
        <v>498</v>
      </c>
      <c r="U439" s="202" t="s">
        <v>1996</v>
      </c>
      <c r="V439" s="202" t="s">
        <v>1996</v>
      </c>
      <c r="W439" s="206" t="s">
        <v>489</v>
      </c>
      <c r="X439" s="8"/>
      <c r="Y439" s="8"/>
      <c r="Z439" s="8"/>
      <c r="AA439" s="202" t="s">
        <v>483</v>
      </c>
      <c r="AB439" s="203" t="s">
        <v>490</v>
      </c>
      <c r="AC439" s="202" t="s">
        <v>1725</v>
      </c>
      <c r="AD439" s="202" t="s">
        <v>2968</v>
      </c>
      <c r="AE439" s="202" t="s">
        <v>484</v>
      </c>
      <c r="AF439" s="204">
        <v>0</v>
      </c>
      <c r="AG439" s="197">
        <v>0</v>
      </c>
      <c r="AH439" s="197">
        <v>0.19719247500000001</v>
      </c>
      <c r="AI439" s="12"/>
      <c r="AJ439" s="197">
        <v>0.19719249999999999</v>
      </c>
      <c r="AK439" s="197">
        <v>0</v>
      </c>
      <c r="AL439" s="197">
        <v>0</v>
      </c>
      <c r="AM439" s="12"/>
      <c r="AN439" s="12"/>
      <c r="AO439" s="204">
        <v>0</v>
      </c>
      <c r="AP439" s="205">
        <v>-432.59</v>
      </c>
      <c r="AQ439" t="str">
        <f>_xlfn.IFNA(VLOOKUP(E439,'Order Lookup'!A:C,3,FALSE),"Other")</f>
        <v>Other</v>
      </c>
    </row>
    <row r="440" spans="1:43" ht="31.5" x14ac:dyDescent="0.35">
      <c r="A440" s="202" t="s">
        <v>694</v>
      </c>
      <c r="B440" s="202" t="s">
        <v>2971</v>
      </c>
      <c r="C440" s="202" t="s">
        <v>1758</v>
      </c>
      <c r="D440" s="202" t="s">
        <v>1759</v>
      </c>
      <c r="E440" s="202" t="s">
        <v>584</v>
      </c>
      <c r="F440" s="202" t="s">
        <v>338</v>
      </c>
      <c r="G440" s="202" t="s">
        <v>4</v>
      </c>
      <c r="H440" s="202" t="s">
        <v>488</v>
      </c>
      <c r="I440" s="203" t="s">
        <v>29</v>
      </c>
      <c r="J440" s="203" t="s">
        <v>696</v>
      </c>
      <c r="K440" s="203" t="s">
        <v>701</v>
      </c>
      <c r="L440" s="8"/>
      <c r="M440" s="8"/>
      <c r="N440" s="202" t="s">
        <v>483</v>
      </c>
      <c r="O440" s="8"/>
      <c r="P440" s="8"/>
      <c r="Q440" s="8"/>
      <c r="R440" s="202" t="s">
        <v>483</v>
      </c>
      <c r="S440" s="203" t="s">
        <v>1324</v>
      </c>
      <c r="T440" s="203" t="s">
        <v>1324</v>
      </c>
      <c r="U440" s="202" t="s">
        <v>1725</v>
      </c>
      <c r="V440" s="202" t="s">
        <v>1725</v>
      </c>
      <c r="W440" s="206" t="s">
        <v>489</v>
      </c>
      <c r="X440" s="8"/>
      <c r="Y440" s="8"/>
      <c r="Z440" s="8"/>
      <c r="AA440" s="202" t="s">
        <v>483</v>
      </c>
      <c r="AB440" s="203" t="s">
        <v>490</v>
      </c>
      <c r="AC440" s="202" t="s">
        <v>2343</v>
      </c>
      <c r="AD440" s="202" t="s">
        <v>2971</v>
      </c>
      <c r="AE440" s="202" t="s">
        <v>484</v>
      </c>
      <c r="AF440" s="204">
        <v>1</v>
      </c>
      <c r="AG440" s="197">
        <v>0</v>
      </c>
      <c r="AH440" s="197">
        <v>7.3526090000000002E-2</v>
      </c>
      <c r="AI440" s="12"/>
      <c r="AJ440" s="197">
        <v>7.3525999999999994E-2</v>
      </c>
      <c r="AK440" s="197">
        <v>0</v>
      </c>
      <c r="AL440" s="197">
        <v>0</v>
      </c>
      <c r="AM440" s="12"/>
      <c r="AN440" s="12"/>
      <c r="AO440" s="204">
        <v>0</v>
      </c>
      <c r="AP440" s="205">
        <v>-110.78</v>
      </c>
      <c r="AQ440" t="str">
        <f>_xlfn.IFNA(VLOOKUP(E440,'Order Lookup'!A:C,3,FALSE),"Other")</f>
        <v>ENPARTS</v>
      </c>
    </row>
    <row r="441" spans="1:43" ht="31.5" x14ac:dyDescent="0.35">
      <c r="A441" s="202" t="s">
        <v>694</v>
      </c>
      <c r="B441" s="202" t="s">
        <v>2972</v>
      </c>
      <c r="C441" s="202" t="s">
        <v>1758</v>
      </c>
      <c r="D441" s="202" t="s">
        <v>1759</v>
      </c>
      <c r="E441" s="202" t="s">
        <v>486</v>
      </c>
      <c r="F441" s="202" t="s">
        <v>432</v>
      </c>
      <c r="G441" s="8"/>
      <c r="H441" s="202" t="s">
        <v>488</v>
      </c>
      <c r="I441" s="203" t="s">
        <v>29</v>
      </c>
      <c r="J441" s="8"/>
      <c r="K441" s="8"/>
      <c r="L441" s="8"/>
      <c r="M441" s="8"/>
      <c r="N441" s="202" t="s">
        <v>483</v>
      </c>
      <c r="O441" s="8"/>
      <c r="P441" s="8"/>
      <c r="Q441" s="8"/>
      <c r="R441" s="202" t="s">
        <v>483</v>
      </c>
      <c r="S441" s="8"/>
      <c r="T441" s="8"/>
      <c r="U441" s="8"/>
      <c r="V441" s="8"/>
      <c r="W441" s="202" t="s">
        <v>483</v>
      </c>
      <c r="X441" s="8"/>
      <c r="Y441" s="8"/>
      <c r="Z441" s="8"/>
      <c r="AA441" s="202" t="s">
        <v>483</v>
      </c>
      <c r="AB441" s="8"/>
      <c r="AC441" s="202" t="s">
        <v>2350</v>
      </c>
      <c r="AD441" s="202" t="s">
        <v>2972</v>
      </c>
      <c r="AE441" s="202" t="s">
        <v>484</v>
      </c>
      <c r="AF441" s="12"/>
      <c r="AG441" s="197">
        <v>0</v>
      </c>
      <c r="AH441" s="12"/>
      <c r="AI441" s="12"/>
      <c r="AJ441" s="12"/>
      <c r="AK441" s="12"/>
      <c r="AL441" s="12"/>
      <c r="AM441" s="12"/>
      <c r="AN441" s="12"/>
      <c r="AO441" s="12"/>
      <c r="AP441" s="15"/>
      <c r="AQ441" t="str">
        <f>_xlfn.IFNA(VLOOKUP(E441,'Order Lookup'!A:C,3,FALSE),"Other")</f>
        <v>Other</v>
      </c>
    </row>
    <row r="442" spans="1:43" ht="31.5" x14ac:dyDescent="0.35">
      <c r="A442" s="202" t="s">
        <v>694</v>
      </c>
      <c r="B442" s="202" t="s">
        <v>2973</v>
      </c>
      <c r="C442" s="202" t="s">
        <v>1758</v>
      </c>
      <c r="D442" s="202" t="s">
        <v>1759</v>
      </c>
      <c r="E442" s="202" t="s">
        <v>529</v>
      </c>
      <c r="F442" s="202" t="s">
        <v>338</v>
      </c>
      <c r="G442" s="202" t="s">
        <v>4</v>
      </c>
      <c r="H442" s="202" t="s">
        <v>488</v>
      </c>
      <c r="I442" s="203" t="s">
        <v>29</v>
      </c>
      <c r="J442" s="203" t="s">
        <v>696</v>
      </c>
      <c r="K442" s="203" t="s">
        <v>701</v>
      </c>
      <c r="L442" s="8"/>
      <c r="M442" s="8"/>
      <c r="N442" s="202" t="s">
        <v>483</v>
      </c>
      <c r="O442" s="8"/>
      <c r="P442" s="8"/>
      <c r="Q442" s="8"/>
      <c r="R442" s="202" t="s">
        <v>483</v>
      </c>
      <c r="S442" s="8"/>
      <c r="T442" s="203" t="s">
        <v>702</v>
      </c>
      <c r="U442" s="202" t="s">
        <v>2321</v>
      </c>
      <c r="V442" s="202" t="s">
        <v>2321</v>
      </c>
      <c r="W442" s="206" t="s">
        <v>489</v>
      </c>
      <c r="X442" s="8"/>
      <c r="Y442" s="8"/>
      <c r="Z442" s="8"/>
      <c r="AA442" s="202" t="s">
        <v>483</v>
      </c>
      <c r="AB442" s="203" t="s">
        <v>490</v>
      </c>
      <c r="AC442" s="202" t="s">
        <v>2335</v>
      </c>
      <c r="AD442" s="202" t="s">
        <v>2973</v>
      </c>
      <c r="AE442" s="202" t="s">
        <v>484</v>
      </c>
      <c r="AF442" s="204">
        <v>0</v>
      </c>
      <c r="AG442" s="197">
        <v>0</v>
      </c>
      <c r="AH442" s="197">
        <v>0.42276186999999998</v>
      </c>
      <c r="AI442" s="12"/>
      <c r="AJ442" s="197">
        <v>0.42276245000000001</v>
      </c>
      <c r="AK442" s="197">
        <v>0</v>
      </c>
      <c r="AL442" s="197">
        <v>0</v>
      </c>
      <c r="AM442" s="12"/>
      <c r="AN442" s="12"/>
      <c r="AO442" s="204">
        <v>0</v>
      </c>
      <c r="AP442" s="205">
        <v>-1277.3699999999999</v>
      </c>
      <c r="AQ442" t="str">
        <f>_xlfn.IFNA(VLOOKUP(E442,'Order Lookup'!A:C,3,FALSE),"Other")</f>
        <v>Other</v>
      </c>
    </row>
    <row r="443" spans="1:43" ht="31.5" x14ac:dyDescent="0.35">
      <c r="A443" s="202" t="s">
        <v>694</v>
      </c>
      <c r="B443" s="202" t="s">
        <v>2974</v>
      </c>
      <c r="C443" s="202" t="s">
        <v>722</v>
      </c>
      <c r="D443" s="202" t="s">
        <v>1762</v>
      </c>
      <c r="E443" s="202" t="s">
        <v>507</v>
      </c>
      <c r="F443" s="202" t="s">
        <v>432</v>
      </c>
      <c r="G443" s="8"/>
      <c r="H443" s="202" t="s">
        <v>482</v>
      </c>
      <c r="I443" s="203" t="s">
        <v>26</v>
      </c>
      <c r="J443" s="8"/>
      <c r="K443" s="8"/>
      <c r="L443" s="8"/>
      <c r="M443" s="8"/>
      <c r="N443" s="202" t="s">
        <v>483</v>
      </c>
      <c r="O443" s="8"/>
      <c r="P443" s="8"/>
      <c r="Q443" s="8"/>
      <c r="R443" s="202" t="s">
        <v>483</v>
      </c>
      <c r="S443" s="8"/>
      <c r="T443" s="8"/>
      <c r="U443" s="8"/>
      <c r="V443" s="8"/>
      <c r="W443" s="202" t="s">
        <v>483</v>
      </c>
      <c r="X443" s="8"/>
      <c r="Y443" s="8"/>
      <c r="Z443" s="8"/>
      <c r="AA443" s="202" t="s">
        <v>483</v>
      </c>
      <c r="AB443" s="8"/>
      <c r="AC443" s="202" t="s">
        <v>1728</v>
      </c>
      <c r="AD443" s="202" t="s">
        <v>2974</v>
      </c>
      <c r="AE443" s="202" t="s">
        <v>484</v>
      </c>
      <c r="AF443" s="12"/>
      <c r="AG443" s="197">
        <v>0</v>
      </c>
      <c r="AH443" s="12"/>
      <c r="AI443" s="12"/>
      <c r="AJ443" s="12"/>
      <c r="AK443" s="12"/>
      <c r="AL443" s="12"/>
      <c r="AM443" s="12"/>
      <c r="AN443" s="12"/>
      <c r="AO443" s="12"/>
      <c r="AP443" s="15"/>
      <c r="AQ443" t="str">
        <f>_xlfn.IFNA(VLOOKUP(E443,'Order Lookup'!A:C,3,FALSE),"Other")</f>
        <v>Other</v>
      </c>
    </row>
    <row r="444" spans="1:43" ht="42" x14ac:dyDescent="0.35">
      <c r="A444" s="202" t="s">
        <v>694</v>
      </c>
      <c r="B444" s="202" t="s">
        <v>2975</v>
      </c>
      <c r="C444" s="202" t="s">
        <v>2976</v>
      </c>
      <c r="D444" s="202" t="s">
        <v>2977</v>
      </c>
      <c r="E444" s="202" t="s">
        <v>486</v>
      </c>
      <c r="F444" s="202" t="s">
        <v>4</v>
      </c>
      <c r="G444" s="8"/>
      <c r="H444" s="202" t="s">
        <v>482</v>
      </c>
      <c r="I444" s="203" t="s">
        <v>30</v>
      </c>
      <c r="J444" s="8"/>
      <c r="K444" s="8"/>
      <c r="L444" s="8"/>
      <c r="M444" s="8"/>
      <c r="N444" s="202" t="s">
        <v>483</v>
      </c>
      <c r="O444" s="8"/>
      <c r="P444" s="8"/>
      <c r="Q444" s="8"/>
      <c r="R444" s="202" t="s">
        <v>483</v>
      </c>
      <c r="S444" s="8"/>
      <c r="T444" s="8"/>
      <c r="U444" s="8"/>
      <c r="V444" s="8"/>
      <c r="W444" s="202" t="s">
        <v>483</v>
      </c>
      <c r="X444" s="8"/>
      <c r="Y444" s="8"/>
      <c r="Z444" s="8"/>
      <c r="AA444" s="202" t="s">
        <v>483</v>
      </c>
      <c r="AB444" s="8"/>
      <c r="AC444" s="202" t="s">
        <v>2323</v>
      </c>
      <c r="AD444" s="202" t="s">
        <v>2975</v>
      </c>
      <c r="AE444" s="202" t="s">
        <v>484</v>
      </c>
      <c r="AF444" s="12"/>
      <c r="AG444" s="197">
        <v>0</v>
      </c>
      <c r="AH444" s="12"/>
      <c r="AI444" s="12"/>
      <c r="AJ444" s="12"/>
      <c r="AK444" s="12"/>
      <c r="AL444" s="12"/>
      <c r="AM444" s="12"/>
      <c r="AN444" s="12"/>
      <c r="AO444" s="12"/>
      <c r="AP444" s="15"/>
      <c r="AQ444" t="str">
        <f>_xlfn.IFNA(VLOOKUP(E444,'Order Lookup'!A:C,3,FALSE),"Other")</f>
        <v>Other</v>
      </c>
    </row>
    <row r="445" spans="1:43" ht="42" x14ac:dyDescent="0.35">
      <c r="A445" s="202" t="s">
        <v>694</v>
      </c>
      <c r="B445" s="202" t="s">
        <v>2978</v>
      </c>
      <c r="C445" s="202" t="s">
        <v>734</v>
      </c>
      <c r="D445" s="202" t="s">
        <v>1325</v>
      </c>
      <c r="E445" s="202" t="s">
        <v>486</v>
      </c>
      <c r="F445" s="202" t="s">
        <v>432</v>
      </c>
      <c r="G445" s="8"/>
      <c r="H445" s="202" t="s">
        <v>482</v>
      </c>
      <c r="I445" s="203" t="s">
        <v>30</v>
      </c>
      <c r="J445" s="8"/>
      <c r="K445" s="8"/>
      <c r="L445" s="8"/>
      <c r="M445" s="8"/>
      <c r="N445" s="202" t="s">
        <v>483</v>
      </c>
      <c r="O445" s="8"/>
      <c r="P445" s="8"/>
      <c r="Q445" s="8"/>
      <c r="R445" s="202" t="s">
        <v>483</v>
      </c>
      <c r="S445" s="8"/>
      <c r="T445" s="8"/>
      <c r="U445" s="8"/>
      <c r="V445" s="8"/>
      <c r="W445" s="202" t="s">
        <v>483</v>
      </c>
      <c r="X445" s="8"/>
      <c r="Y445" s="8"/>
      <c r="Z445" s="8"/>
      <c r="AA445" s="202" t="s">
        <v>483</v>
      </c>
      <c r="AB445" s="8"/>
      <c r="AC445" s="202" t="s">
        <v>1725</v>
      </c>
      <c r="AD445" s="202" t="s">
        <v>2978</v>
      </c>
      <c r="AE445" s="202" t="s">
        <v>484</v>
      </c>
      <c r="AF445" s="204">
        <v>0</v>
      </c>
      <c r="AG445" s="197">
        <v>0</v>
      </c>
      <c r="AH445" s="197">
        <v>2.8750000000000001E-2</v>
      </c>
      <c r="AI445" s="12"/>
      <c r="AJ445" s="197">
        <v>2.8750000000000001E-2</v>
      </c>
      <c r="AK445" s="197">
        <v>0</v>
      </c>
      <c r="AL445" s="197">
        <v>0</v>
      </c>
      <c r="AM445" s="12"/>
      <c r="AN445" s="12"/>
      <c r="AO445" s="204">
        <v>0</v>
      </c>
      <c r="AP445" s="205">
        <v>-62.58</v>
      </c>
      <c r="AQ445" t="str">
        <f>_xlfn.IFNA(VLOOKUP(E445,'Order Lookup'!A:C,3,FALSE),"Other")</f>
        <v>Other</v>
      </c>
    </row>
    <row r="446" spans="1:43" ht="42" x14ac:dyDescent="0.35">
      <c r="A446" s="202" t="s">
        <v>694</v>
      </c>
      <c r="B446" s="202" t="s">
        <v>2979</v>
      </c>
      <c r="C446" s="202" t="s">
        <v>734</v>
      </c>
      <c r="D446" s="202" t="s">
        <v>1325</v>
      </c>
      <c r="E446" s="202" t="s">
        <v>486</v>
      </c>
      <c r="F446" s="202" t="s">
        <v>432</v>
      </c>
      <c r="G446" s="8"/>
      <c r="H446" s="202" t="s">
        <v>482</v>
      </c>
      <c r="I446" s="203" t="s">
        <v>30</v>
      </c>
      <c r="J446" s="8"/>
      <c r="K446" s="8"/>
      <c r="L446" s="8"/>
      <c r="M446" s="8"/>
      <c r="N446" s="202" t="s">
        <v>483</v>
      </c>
      <c r="O446" s="8"/>
      <c r="P446" s="8"/>
      <c r="Q446" s="8"/>
      <c r="R446" s="202" t="s">
        <v>483</v>
      </c>
      <c r="S446" s="8"/>
      <c r="T446" s="8"/>
      <c r="U446" s="8"/>
      <c r="V446" s="8"/>
      <c r="W446" s="202" t="s">
        <v>483</v>
      </c>
      <c r="X446" s="8"/>
      <c r="Y446" s="8"/>
      <c r="Z446" s="8"/>
      <c r="AA446" s="202" t="s">
        <v>483</v>
      </c>
      <c r="AB446" s="8"/>
      <c r="AC446" s="202" t="s">
        <v>2323</v>
      </c>
      <c r="AD446" s="202" t="s">
        <v>2979</v>
      </c>
      <c r="AE446" s="202" t="s">
        <v>484</v>
      </c>
      <c r="AF446" s="12"/>
      <c r="AG446" s="197">
        <v>0</v>
      </c>
      <c r="AH446" s="12"/>
      <c r="AI446" s="12"/>
      <c r="AJ446" s="12"/>
      <c r="AK446" s="12"/>
      <c r="AL446" s="12"/>
      <c r="AM446" s="12"/>
      <c r="AN446" s="12"/>
      <c r="AO446" s="12"/>
      <c r="AP446" s="15"/>
      <c r="AQ446" t="str">
        <f>_xlfn.IFNA(VLOOKUP(E446,'Order Lookup'!A:C,3,FALSE),"Other")</f>
        <v>Other</v>
      </c>
    </row>
    <row r="447" spans="1:43" ht="31.5" x14ac:dyDescent="0.35">
      <c r="A447" s="202" t="s">
        <v>694</v>
      </c>
      <c r="B447" s="202" t="s">
        <v>2980</v>
      </c>
      <c r="C447" s="202" t="s">
        <v>722</v>
      </c>
      <c r="D447" s="202" t="s">
        <v>1765</v>
      </c>
      <c r="E447" s="202" t="s">
        <v>486</v>
      </c>
      <c r="F447" s="202" t="s">
        <v>432</v>
      </c>
      <c r="G447" s="8"/>
      <c r="H447" s="202" t="s">
        <v>482</v>
      </c>
      <c r="I447" s="203" t="s">
        <v>26</v>
      </c>
      <c r="J447" s="8"/>
      <c r="K447" s="8"/>
      <c r="L447" s="8"/>
      <c r="M447" s="8"/>
      <c r="N447" s="202" t="s">
        <v>483</v>
      </c>
      <c r="O447" s="8"/>
      <c r="P447" s="8"/>
      <c r="Q447" s="8"/>
      <c r="R447" s="202" t="s">
        <v>483</v>
      </c>
      <c r="S447" s="8"/>
      <c r="T447" s="8"/>
      <c r="U447" s="8"/>
      <c r="V447" s="8"/>
      <c r="W447" s="202" t="s">
        <v>483</v>
      </c>
      <c r="X447" s="8"/>
      <c r="Y447" s="8"/>
      <c r="Z447" s="8"/>
      <c r="AA447" s="202" t="s">
        <v>483</v>
      </c>
      <c r="AB447" s="8"/>
      <c r="AC447" s="202" t="s">
        <v>2323</v>
      </c>
      <c r="AD447" s="202" t="s">
        <v>2980</v>
      </c>
      <c r="AE447" s="202" t="s">
        <v>484</v>
      </c>
      <c r="AF447" s="12"/>
      <c r="AG447" s="197">
        <v>0</v>
      </c>
      <c r="AH447" s="12"/>
      <c r="AI447" s="12"/>
      <c r="AJ447" s="12"/>
      <c r="AK447" s="12"/>
      <c r="AL447" s="12"/>
      <c r="AM447" s="12"/>
      <c r="AN447" s="12"/>
      <c r="AO447" s="12"/>
      <c r="AP447" s="15"/>
      <c r="AQ447" t="str">
        <f>_xlfn.IFNA(VLOOKUP(E447,'Order Lookup'!A:C,3,FALSE),"Other")</f>
        <v>Other</v>
      </c>
    </row>
    <row r="448" spans="1:43" ht="42" x14ac:dyDescent="0.35">
      <c r="A448" s="202" t="s">
        <v>694</v>
      </c>
      <c r="B448" s="202" t="s">
        <v>2981</v>
      </c>
      <c r="C448" s="202" t="s">
        <v>735</v>
      </c>
      <c r="D448" s="202" t="s">
        <v>1832</v>
      </c>
      <c r="E448" s="202" t="s">
        <v>584</v>
      </c>
      <c r="F448" s="202" t="s">
        <v>227</v>
      </c>
      <c r="G448" s="8"/>
      <c r="H448" s="202" t="s">
        <v>482</v>
      </c>
      <c r="I448" s="203" t="s">
        <v>30</v>
      </c>
      <c r="J448" s="8"/>
      <c r="K448" s="8"/>
      <c r="L448" s="8"/>
      <c r="M448" s="8"/>
      <c r="N448" s="202" t="s">
        <v>483</v>
      </c>
      <c r="O448" s="8"/>
      <c r="P448" s="8"/>
      <c r="Q448" s="8"/>
      <c r="R448" s="202" t="s">
        <v>483</v>
      </c>
      <c r="S448" s="8"/>
      <c r="T448" s="8"/>
      <c r="U448" s="8"/>
      <c r="V448" s="8"/>
      <c r="W448" s="202" t="s">
        <v>483</v>
      </c>
      <c r="X448" s="8"/>
      <c r="Y448" s="8"/>
      <c r="Z448" s="8"/>
      <c r="AA448" s="202" t="s">
        <v>483</v>
      </c>
      <c r="AB448" s="8"/>
      <c r="AC448" s="202" t="s">
        <v>2327</v>
      </c>
      <c r="AD448" s="202" t="s">
        <v>2981</v>
      </c>
      <c r="AE448" s="202" t="s">
        <v>484</v>
      </c>
      <c r="AF448" s="204">
        <v>2300</v>
      </c>
      <c r="AG448" s="197">
        <v>0</v>
      </c>
      <c r="AH448" s="197">
        <v>0</v>
      </c>
      <c r="AI448" s="12"/>
      <c r="AJ448" s="197">
        <v>0</v>
      </c>
      <c r="AK448" s="197">
        <v>5</v>
      </c>
      <c r="AL448" s="197">
        <v>5</v>
      </c>
      <c r="AM448" s="212">
        <v>1</v>
      </c>
      <c r="AN448" s="12"/>
      <c r="AO448" s="204">
        <v>0</v>
      </c>
      <c r="AP448" s="205">
        <v>2300</v>
      </c>
      <c r="AQ448" t="str">
        <f>_xlfn.IFNA(VLOOKUP(E448,'Order Lookup'!A:C,3,FALSE),"Other")</f>
        <v>ENPARTS</v>
      </c>
    </row>
    <row r="449" spans="1:43" ht="42" x14ac:dyDescent="0.35">
      <c r="A449" s="202" t="s">
        <v>694</v>
      </c>
      <c r="B449" s="202" t="s">
        <v>2982</v>
      </c>
      <c r="C449" s="202" t="s">
        <v>2983</v>
      </c>
      <c r="D449" s="202" t="s">
        <v>2984</v>
      </c>
      <c r="E449" s="202" t="s">
        <v>567</v>
      </c>
      <c r="F449" s="202" t="s">
        <v>281</v>
      </c>
      <c r="G449" s="8"/>
      <c r="H449" s="202" t="s">
        <v>488</v>
      </c>
      <c r="I449" s="203" t="s">
        <v>256</v>
      </c>
      <c r="J449" s="8"/>
      <c r="K449" s="8"/>
      <c r="L449" s="8"/>
      <c r="M449" s="8"/>
      <c r="N449" s="202" t="s">
        <v>483</v>
      </c>
      <c r="O449" s="8"/>
      <c r="P449" s="8"/>
      <c r="Q449" s="8"/>
      <c r="R449" s="202" t="s">
        <v>483</v>
      </c>
      <c r="S449" s="8"/>
      <c r="T449" s="8"/>
      <c r="U449" s="8"/>
      <c r="V449" s="8"/>
      <c r="W449" s="202" t="s">
        <v>483</v>
      </c>
      <c r="X449" s="8"/>
      <c r="Y449" s="8"/>
      <c r="Z449" s="8"/>
      <c r="AA449" s="202" t="s">
        <v>483</v>
      </c>
      <c r="AB449" s="8"/>
      <c r="AC449" s="202" t="s">
        <v>2338</v>
      </c>
      <c r="AD449" s="202" t="s">
        <v>2982</v>
      </c>
      <c r="AE449" s="202" t="s">
        <v>484</v>
      </c>
      <c r="AF449" s="204">
        <v>1180</v>
      </c>
      <c r="AG449" s="197">
        <v>0.1</v>
      </c>
      <c r="AH449" s="197">
        <v>7.5000000000000002E-4</v>
      </c>
      <c r="AI449" s="208">
        <v>7.4999999999999997E-3</v>
      </c>
      <c r="AJ449" s="197">
        <v>0</v>
      </c>
      <c r="AK449" s="197">
        <v>0</v>
      </c>
      <c r="AL449" s="197">
        <v>0</v>
      </c>
      <c r="AM449" s="12"/>
      <c r="AN449" s="12"/>
      <c r="AO449" s="204">
        <v>1019</v>
      </c>
      <c r="AP449" s="205">
        <v>0</v>
      </c>
      <c r="AQ449" t="str">
        <f>_xlfn.IFNA(VLOOKUP(E449,'Order Lookup'!A:C,3,FALSE),"Other")</f>
        <v>ORDER</v>
      </c>
    </row>
    <row r="450" spans="1:43" ht="52.5" x14ac:dyDescent="0.35">
      <c r="A450" s="202" t="s">
        <v>694</v>
      </c>
      <c r="B450" s="202" t="s">
        <v>2985</v>
      </c>
      <c r="C450" s="202" t="s">
        <v>765</v>
      </c>
      <c r="D450" s="202" t="s">
        <v>2986</v>
      </c>
      <c r="E450" s="202" t="s">
        <v>520</v>
      </c>
      <c r="F450" s="202" t="s">
        <v>281</v>
      </c>
      <c r="G450" s="202" t="s">
        <v>4</v>
      </c>
      <c r="H450" s="202" t="s">
        <v>482</v>
      </c>
      <c r="I450" s="203" t="s">
        <v>256</v>
      </c>
      <c r="J450" s="203" t="s">
        <v>521</v>
      </c>
      <c r="K450" s="203" t="s">
        <v>2245</v>
      </c>
      <c r="L450" s="8"/>
      <c r="M450" s="8"/>
      <c r="N450" s="202" t="s">
        <v>483</v>
      </c>
      <c r="O450" s="8"/>
      <c r="P450" s="8"/>
      <c r="Q450" s="8"/>
      <c r="R450" s="202" t="s">
        <v>483</v>
      </c>
      <c r="S450" s="8"/>
      <c r="T450" s="203" t="s">
        <v>544</v>
      </c>
      <c r="U450" s="202" t="s">
        <v>1728</v>
      </c>
      <c r="V450" s="202" t="s">
        <v>1728</v>
      </c>
      <c r="W450" s="206" t="s">
        <v>489</v>
      </c>
      <c r="X450" s="8"/>
      <c r="Y450" s="8"/>
      <c r="Z450" s="8"/>
      <c r="AA450" s="202" t="s">
        <v>483</v>
      </c>
      <c r="AB450" s="203" t="s">
        <v>490</v>
      </c>
      <c r="AC450" s="202" t="s">
        <v>2329</v>
      </c>
      <c r="AD450" s="202" t="s">
        <v>2985</v>
      </c>
      <c r="AE450" s="202" t="s">
        <v>484</v>
      </c>
      <c r="AF450" s="204">
        <v>677</v>
      </c>
      <c r="AG450" s="197">
        <v>0.1865</v>
      </c>
      <c r="AH450" s="197">
        <v>0.21905160000000001</v>
      </c>
      <c r="AI450" s="207">
        <v>1.1745394101876701</v>
      </c>
      <c r="AJ450" s="197">
        <v>0.19592999999999999</v>
      </c>
      <c r="AK450" s="197">
        <v>0</v>
      </c>
      <c r="AL450" s="197">
        <v>0</v>
      </c>
      <c r="AM450" s="12"/>
      <c r="AN450" s="12"/>
      <c r="AO450" s="204">
        <v>459.71</v>
      </c>
      <c r="AP450" s="205">
        <v>141.21</v>
      </c>
      <c r="AQ450" t="str">
        <f>_xlfn.IFNA(VLOOKUP(E450,'Order Lookup'!A:C,3,FALSE),"Other")</f>
        <v>Other</v>
      </c>
    </row>
    <row r="451" spans="1:43" ht="52.5" x14ac:dyDescent="0.35">
      <c r="A451" s="202" t="s">
        <v>694</v>
      </c>
      <c r="B451" s="202" t="s">
        <v>2987</v>
      </c>
      <c r="C451" s="202" t="s">
        <v>765</v>
      </c>
      <c r="D451" s="202" t="s">
        <v>2986</v>
      </c>
      <c r="E451" s="202" t="s">
        <v>507</v>
      </c>
      <c r="F451" s="202" t="s">
        <v>4</v>
      </c>
      <c r="G451" s="8"/>
      <c r="H451" s="202" t="s">
        <v>482</v>
      </c>
      <c r="I451" s="203" t="s">
        <v>256</v>
      </c>
      <c r="J451" s="8"/>
      <c r="K451" s="8"/>
      <c r="L451" s="8"/>
      <c r="M451" s="8"/>
      <c r="N451" s="202" t="s">
        <v>483</v>
      </c>
      <c r="O451" s="8"/>
      <c r="P451" s="8"/>
      <c r="Q451" s="8"/>
      <c r="R451" s="202" t="s">
        <v>483</v>
      </c>
      <c r="S451" s="8"/>
      <c r="T451" s="8"/>
      <c r="U451" s="8"/>
      <c r="V451" s="8"/>
      <c r="W451" s="202" t="s">
        <v>483</v>
      </c>
      <c r="X451" s="8"/>
      <c r="Y451" s="8"/>
      <c r="Z451" s="8"/>
      <c r="AA451" s="202" t="s">
        <v>483</v>
      </c>
      <c r="AB451" s="8"/>
      <c r="AC451" s="202" t="s">
        <v>2362</v>
      </c>
      <c r="AD451" s="202" t="s">
        <v>2987</v>
      </c>
      <c r="AE451" s="202" t="s">
        <v>484</v>
      </c>
      <c r="AF451" s="204">
        <v>858.46</v>
      </c>
      <c r="AG451" s="197">
        <v>0</v>
      </c>
      <c r="AH451" s="197">
        <v>0.20079730000000001</v>
      </c>
      <c r="AI451" s="12"/>
      <c r="AJ451" s="197">
        <v>0.1796025</v>
      </c>
      <c r="AK451" s="197">
        <v>0</v>
      </c>
      <c r="AL451" s="197">
        <v>0</v>
      </c>
      <c r="AM451" s="12"/>
      <c r="AN451" s="12"/>
      <c r="AO451" s="204">
        <v>621.4</v>
      </c>
      <c r="AP451" s="205">
        <v>367.54</v>
      </c>
      <c r="AQ451" t="str">
        <f>_xlfn.IFNA(VLOOKUP(E451,'Order Lookup'!A:C,3,FALSE),"Other")</f>
        <v>Other</v>
      </c>
    </row>
    <row r="452" spans="1:43" ht="42" x14ac:dyDescent="0.35">
      <c r="A452" s="202" t="s">
        <v>694</v>
      </c>
      <c r="B452" s="202" t="s">
        <v>2988</v>
      </c>
      <c r="C452" s="202" t="s">
        <v>1766</v>
      </c>
      <c r="D452" s="202" t="s">
        <v>1767</v>
      </c>
      <c r="E452" s="202" t="s">
        <v>501</v>
      </c>
      <c r="F452" s="202" t="s">
        <v>4</v>
      </c>
      <c r="G452" s="202" t="s">
        <v>4</v>
      </c>
      <c r="H452" s="202" t="s">
        <v>482</v>
      </c>
      <c r="I452" s="203" t="s">
        <v>393</v>
      </c>
      <c r="J452" s="203" t="s">
        <v>698</v>
      </c>
      <c r="K452" s="203" t="s">
        <v>709</v>
      </c>
      <c r="L452" s="8"/>
      <c r="M452" s="8"/>
      <c r="N452" s="202" t="s">
        <v>483</v>
      </c>
      <c r="O452" s="8"/>
      <c r="P452" s="8"/>
      <c r="Q452" s="8"/>
      <c r="R452" s="202" t="s">
        <v>483</v>
      </c>
      <c r="S452" s="203" t="s">
        <v>1781</v>
      </c>
      <c r="T452" s="203" t="s">
        <v>1781</v>
      </c>
      <c r="U452" s="202" t="s">
        <v>1698</v>
      </c>
      <c r="V452" s="202" t="s">
        <v>1665</v>
      </c>
      <c r="W452" s="206" t="s">
        <v>489</v>
      </c>
      <c r="X452" s="8"/>
      <c r="Y452" s="8"/>
      <c r="Z452" s="8"/>
      <c r="AA452" s="202" t="s">
        <v>483</v>
      </c>
      <c r="AB452" s="203" t="s">
        <v>490</v>
      </c>
      <c r="AC452" s="202" t="s">
        <v>1698</v>
      </c>
      <c r="AD452" s="202" t="s">
        <v>2988</v>
      </c>
      <c r="AE452" s="202" t="s">
        <v>484</v>
      </c>
      <c r="AF452" s="204">
        <v>1</v>
      </c>
      <c r="AG452" s="197">
        <v>0</v>
      </c>
      <c r="AH452" s="197">
        <v>0.74943923999999995</v>
      </c>
      <c r="AI452" s="12"/>
      <c r="AJ452" s="197">
        <v>0.74944005499999999</v>
      </c>
      <c r="AK452" s="197">
        <v>0</v>
      </c>
      <c r="AL452" s="197">
        <v>0</v>
      </c>
      <c r="AM452" s="12"/>
      <c r="AN452" s="12"/>
      <c r="AO452" s="204">
        <v>0</v>
      </c>
      <c r="AP452" s="205">
        <v>-1780.44</v>
      </c>
      <c r="AQ452" t="str">
        <f>_xlfn.IFNA(VLOOKUP(E452,'Order Lookup'!A:C,3,FALSE),"Other")</f>
        <v>ORDER</v>
      </c>
    </row>
    <row r="453" spans="1:43" ht="42" x14ac:dyDescent="0.35">
      <c r="A453" s="202" t="s">
        <v>694</v>
      </c>
      <c r="B453" s="202" t="s">
        <v>2989</v>
      </c>
      <c r="C453" s="202" t="s">
        <v>1766</v>
      </c>
      <c r="D453" s="202" t="s">
        <v>1767</v>
      </c>
      <c r="E453" s="202" t="s">
        <v>507</v>
      </c>
      <c r="F453" s="202" t="s">
        <v>4</v>
      </c>
      <c r="G453" s="8"/>
      <c r="H453" s="202" t="s">
        <v>482</v>
      </c>
      <c r="I453" s="203" t="s">
        <v>393</v>
      </c>
      <c r="J453" s="8"/>
      <c r="K453" s="8"/>
      <c r="L453" s="8"/>
      <c r="M453" s="8"/>
      <c r="N453" s="202" t="s">
        <v>483</v>
      </c>
      <c r="O453" s="8"/>
      <c r="P453" s="8"/>
      <c r="Q453" s="8"/>
      <c r="R453" s="202" t="s">
        <v>483</v>
      </c>
      <c r="S453" s="8"/>
      <c r="T453" s="8"/>
      <c r="U453" s="8"/>
      <c r="V453" s="8"/>
      <c r="W453" s="202" t="s">
        <v>483</v>
      </c>
      <c r="X453" s="8"/>
      <c r="Y453" s="8"/>
      <c r="Z453" s="8"/>
      <c r="AA453" s="202" t="s">
        <v>483</v>
      </c>
      <c r="AB453" s="8"/>
      <c r="AC453" s="202" t="s">
        <v>1698</v>
      </c>
      <c r="AD453" s="202" t="s">
        <v>2989</v>
      </c>
      <c r="AE453" s="202" t="s">
        <v>484</v>
      </c>
      <c r="AF453" s="204">
        <v>38.090000000000003</v>
      </c>
      <c r="AG453" s="197">
        <v>0</v>
      </c>
      <c r="AH453" s="197">
        <v>2.9359999999999998E-3</v>
      </c>
      <c r="AI453" s="12"/>
      <c r="AJ453" s="197">
        <v>2.9359999999999998E-3</v>
      </c>
      <c r="AK453" s="197">
        <v>0</v>
      </c>
      <c r="AL453" s="197">
        <v>0</v>
      </c>
      <c r="AM453" s="12"/>
      <c r="AN453" s="12"/>
      <c r="AO453" s="204">
        <v>22.98</v>
      </c>
      <c r="AP453" s="205">
        <v>14.9</v>
      </c>
      <c r="AQ453" t="str">
        <f>_xlfn.IFNA(VLOOKUP(E453,'Order Lookup'!A:C,3,FALSE),"Other")</f>
        <v>Other</v>
      </c>
    </row>
    <row r="454" spans="1:43" ht="31.5" x14ac:dyDescent="0.35">
      <c r="A454" s="202" t="s">
        <v>694</v>
      </c>
      <c r="B454" s="202" t="s">
        <v>2990</v>
      </c>
      <c r="C454" s="202" t="s">
        <v>1768</v>
      </c>
      <c r="D454" s="202" t="s">
        <v>1769</v>
      </c>
      <c r="E454" s="202" t="s">
        <v>506</v>
      </c>
      <c r="F454" s="202" t="s">
        <v>714</v>
      </c>
      <c r="G454" s="202" t="s">
        <v>4</v>
      </c>
      <c r="H454" s="202" t="s">
        <v>488</v>
      </c>
      <c r="I454" s="203" t="s">
        <v>2307</v>
      </c>
      <c r="J454" s="8"/>
      <c r="K454" s="8"/>
      <c r="L454" s="8"/>
      <c r="M454" s="8"/>
      <c r="N454" s="202" t="s">
        <v>483</v>
      </c>
      <c r="O454" s="8"/>
      <c r="P454" s="8"/>
      <c r="Q454" s="8"/>
      <c r="R454" s="202" t="s">
        <v>483</v>
      </c>
      <c r="S454" s="8"/>
      <c r="T454" s="203" t="s">
        <v>512</v>
      </c>
      <c r="U454" s="202" t="s">
        <v>1662</v>
      </c>
      <c r="V454" s="202" t="s">
        <v>1662</v>
      </c>
      <c r="W454" s="206" t="s">
        <v>489</v>
      </c>
      <c r="X454" s="8"/>
      <c r="Y454" s="8"/>
      <c r="Z454" s="8"/>
      <c r="AA454" s="202" t="s">
        <v>483</v>
      </c>
      <c r="AB454" s="203" t="s">
        <v>490</v>
      </c>
      <c r="AC454" s="202" t="s">
        <v>2350</v>
      </c>
      <c r="AD454" s="202" t="s">
        <v>2990</v>
      </c>
      <c r="AE454" s="202" t="s">
        <v>484</v>
      </c>
      <c r="AF454" s="12"/>
      <c r="AG454" s="197">
        <v>0</v>
      </c>
      <c r="AH454" s="12"/>
      <c r="AI454" s="12"/>
      <c r="AJ454" s="12"/>
      <c r="AK454" s="12"/>
      <c r="AL454" s="12"/>
      <c r="AM454" s="12"/>
      <c r="AN454" s="12"/>
      <c r="AO454" s="12"/>
      <c r="AP454" s="15"/>
      <c r="AQ454" t="str">
        <f>_xlfn.IFNA(VLOOKUP(E454,'Order Lookup'!A:C,3,FALSE),"Other")</f>
        <v>ORDER</v>
      </c>
    </row>
    <row r="455" spans="1:43" ht="42" x14ac:dyDescent="0.35">
      <c r="A455" s="202" t="s">
        <v>694</v>
      </c>
      <c r="B455" s="202" t="s">
        <v>2991</v>
      </c>
      <c r="C455" s="202" t="s">
        <v>1770</v>
      </c>
      <c r="D455" s="202" t="s">
        <v>1771</v>
      </c>
      <c r="E455" s="202" t="s">
        <v>486</v>
      </c>
      <c r="F455" s="202" t="s">
        <v>432</v>
      </c>
      <c r="G455" s="8"/>
      <c r="H455" s="202" t="s">
        <v>482</v>
      </c>
      <c r="I455" s="203" t="s">
        <v>26</v>
      </c>
      <c r="J455" s="8"/>
      <c r="K455" s="8"/>
      <c r="L455" s="8"/>
      <c r="M455" s="8"/>
      <c r="N455" s="202" t="s">
        <v>483</v>
      </c>
      <c r="O455" s="8"/>
      <c r="P455" s="8"/>
      <c r="Q455" s="8"/>
      <c r="R455" s="202" t="s">
        <v>483</v>
      </c>
      <c r="S455" s="8"/>
      <c r="T455" s="8"/>
      <c r="U455" s="8"/>
      <c r="V455" s="8"/>
      <c r="W455" s="202" t="s">
        <v>483</v>
      </c>
      <c r="X455" s="8"/>
      <c r="Y455" s="8"/>
      <c r="Z455" s="8"/>
      <c r="AA455" s="202" t="s">
        <v>483</v>
      </c>
      <c r="AB455" s="8"/>
      <c r="AC455" s="202" t="s">
        <v>1996</v>
      </c>
      <c r="AD455" s="202" t="s">
        <v>2991</v>
      </c>
      <c r="AE455" s="202" t="s">
        <v>484</v>
      </c>
      <c r="AF455" s="204">
        <v>0</v>
      </c>
      <c r="AG455" s="197">
        <v>0</v>
      </c>
      <c r="AH455" s="197">
        <v>2.82E-3</v>
      </c>
      <c r="AI455" s="12"/>
      <c r="AJ455" s="197">
        <v>2.82E-3</v>
      </c>
      <c r="AK455" s="197">
        <v>0</v>
      </c>
      <c r="AL455" s="197">
        <v>0</v>
      </c>
      <c r="AM455" s="12"/>
      <c r="AN455" s="12"/>
      <c r="AO455" s="204">
        <v>0</v>
      </c>
      <c r="AP455" s="205">
        <v>-29.04</v>
      </c>
      <c r="AQ455" t="str">
        <f>_xlfn.IFNA(VLOOKUP(E455,'Order Lookup'!A:C,3,FALSE),"Other")</f>
        <v>Other</v>
      </c>
    </row>
    <row r="456" spans="1:43" ht="42" x14ac:dyDescent="0.35">
      <c r="A456" s="202" t="s">
        <v>694</v>
      </c>
      <c r="B456" s="202" t="s">
        <v>2992</v>
      </c>
      <c r="C456" s="202" t="s">
        <v>753</v>
      </c>
      <c r="D456" s="202" t="s">
        <v>2993</v>
      </c>
      <c r="E456" s="202" t="s">
        <v>501</v>
      </c>
      <c r="F456" s="202" t="s">
        <v>139</v>
      </c>
      <c r="G456" s="202" t="s">
        <v>4</v>
      </c>
      <c r="H456" s="202" t="s">
        <v>488</v>
      </c>
      <c r="I456" s="203" t="s">
        <v>26</v>
      </c>
      <c r="J456" s="203" t="s">
        <v>698</v>
      </c>
      <c r="K456" s="203" t="s">
        <v>709</v>
      </c>
      <c r="L456" s="202" t="s">
        <v>1659</v>
      </c>
      <c r="M456" s="202" t="s">
        <v>1659</v>
      </c>
      <c r="N456" s="206" t="s">
        <v>489</v>
      </c>
      <c r="O456" s="203" t="s">
        <v>709</v>
      </c>
      <c r="P456" s="202" t="s">
        <v>1659</v>
      </c>
      <c r="Q456" s="8"/>
      <c r="R456" s="202" t="s">
        <v>593</v>
      </c>
      <c r="S456" s="203" t="s">
        <v>659</v>
      </c>
      <c r="T456" s="203" t="s">
        <v>659</v>
      </c>
      <c r="U456" s="202" t="s">
        <v>2338</v>
      </c>
      <c r="V456" s="202" t="s">
        <v>2324</v>
      </c>
      <c r="W456" s="206" t="s">
        <v>489</v>
      </c>
      <c r="X456" s="203" t="s">
        <v>659</v>
      </c>
      <c r="Y456" s="202" t="s">
        <v>2338</v>
      </c>
      <c r="Z456" s="202" t="s">
        <v>2324</v>
      </c>
      <c r="AA456" s="206" t="s">
        <v>489</v>
      </c>
      <c r="AB456" s="203" t="s">
        <v>490</v>
      </c>
      <c r="AC456" s="202" t="s">
        <v>2350</v>
      </c>
      <c r="AD456" s="202" t="s">
        <v>2992</v>
      </c>
      <c r="AE456" s="202" t="s">
        <v>484</v>
      </c>
      <c r="AF456" s="204">
        <v>202287</v>
      </c>
      <c r="AG456" s="197">
        <v>62.906500000000001</v>
      </c>
      <c r="AH456" s="197">
        <v>60.650945055000001</v>
      </c>
      <c r="AI456" s="197">
        <v>0.964144326182509</v>
      </c>
      <c r="AJ456" s="197">
        <v>0</v>
      </c>
      <c r="AK456" s="197">
        <v>252</v>
      </c>
      <c r="AL456" s="197">
        <v>296.75</v>
      </c>
      <c r="AM456" s="209">
        <v>1.17757936507937</v>
      </c>
      <c r="AN456" s="197">
        <v>4.8927514605238001</v>
      </c>
      <c r="AO456" s="204">
        <v>142606</v>
      </c>
      <c r="AP456" s="205">
        <v>0</v>
      </c>
      <c r="AQ456" t="str">
        <f>_xlfn.IFNA(VLOOKUP(E456,'Order Lookup'!A:C,3,FALSE),"Other")</f>
        <v>ORDER</v>
      </c>
    </row>
    <row r="457" spans="1:43" ht="31.5" x14ac:dyDescent="0.35">
      <c r="A457" s="202" t="s">
        <v>694</v>
      </c>
      <c r="B457" s="202" t="s">
        <v>2994</v>
      </c>
      <c r="C457" s="202" t="s">
        <v>723</v>
      </c>
      <c r="D457" s="202" t="s">
        <v>1772</v>
      </c>
      <c r="E457" s="202" t="s">
        <v>486</v>
      </c>
      <c r="F457" s="202" t="s">
        <v>281</v>
      </c>
      <c r="G457" s="8"/>
      <c r="H457" s="202" t="s">
        <v>488</v>
      </c>
      <c r="I457" s="203" t="s">
        <v>415</v>
      </c>
      <c r="J457" s="8"/>
      <c r="K457" s="8"/>
      <c r="L457" s="8"/>
      <c r="M457" s="8"/>
      <c r="N457" s="202" t="s">
        <v>483</v>
      </c>
      <c r="O457" s="8"/>
      <c r="P457" s="8"/>
      <c r="Q457" s="8"/>
      <c r="R457" s="202" t="s">
        <v>483</v>
      </c>
      <c r="S457" s="8"/>
      <c r="T457" s="8"/>
      <c r="U457" s="8"/>
      <c r="V457" s="8"/>
      <c r="W457" s="202" t="s">
        <v>483</v>
      </c>
      <c r="X457" s="8"/>
      <c r="Y457" s="8"/>
      <c r="Z457" s="8"/>
      <c r="AA457" s="202" t="s">
        <v>483</v>
      </c>
      <c r="AB457" s="8"/>
      <c r="AC457" s="202" t="s">
        <v>2329</v>
      </c>
      <c r="AD457" s="202" t="s">
        <v>2994</v>
      </c>
      <c r="AE457" s="202" t="s">
        <v>484</v>
      </c>
      <c r="AF457" s="204">
        <v>53.92</v>
      </c>
      <c r="AG457" s="197">
        <v>0</v>
      </c>
      <c r="AH457" s="197">
        <v>8.0000000000000002E-3</v>
      </c>
      <c r="AI457" s="12"/>
      <c r="AJ457" s="197">
        <v>8.0000000000000002E-3</v>
      </c>
      <c r="AK457" s="197">
        <v>0</v>
      </c>
      <c r="AL457" s="197">
        <v>0</v>
      </c>
      <c r="AM457" s="12"/>
      <c r="AN457" s="12"/>
      <c r="AO457" s="204">
        <v>31.68</v>
      </c>
      <c r="AP457" s="205">
        <v>-28.8</v>
      </c>
      <c r="AQ457" t="str">
        <f>_xlfn.IFNA(VLOOKUP(E457,'Order Lookup'!A:C,3,FALSE),"Other")</f>
        <v>Other</v>
      </c>
    </row>
    <row r="458" spans="1:43" ht="31.5" x14ac:dyDescent="0.35">
      <c r="A458" s="202" t="s">
        <v>694</v>
      </c>
      <c r="B458" s="202" t="s">
        <v>2995</v>
      </c>
      <c r="C458" s="202" t="s">
        <v>781</v>
      </c>
      <c r="D458" s="202" t="s">
        <v>1516</v>
      </c>
      <c r="E458" s="202" t="s">
        <v>597</v>
      </c>
      <c r="F458" s="202" t="s">
        <v>70</v>
      </c>
      <c r="G458" s="202" t="s">
        <v>4</v>
      </c>
      <c r="H458" s="202" t="s">
        <v>488</v>
      </c>
      <c r="I458" s="203" t="s">
        <v>23</v>
      </c>
      <c r="J458" s="203" t="s">
        <v>703</v>
      </c>
      <c r="K458" s="203" t="s">
        <v>654</v>
      </c>
      <c r="L458" s="8"/>
      <c r="M458" s="8"/>
      <c r="N458" s="202" t="s">
        <v>483</v>
      </c>
      <c r="O458" s="8"/>
      <c r="P458" s="8"/>
      <c r="Q458" s="8"/>
      <c r="R458" s="202" t="s">
        <v>483</v>
      </c>
      <c r="S458" s="203" t="s">
        <v>651</v>
      </c>
      <c r="T458" s="203" t="s">
        <v>652</v>
      </c>
      <c r="U458" s="202" t="s">
        <v>1528</v>
      </c>
      <c r="V458" s="202" t="s">
        <v>1528</v>
      </c>
      <c r="W458" s="206" t="s">
        <v>489</v>
      </c>
      <c r="X458" s="8"/>
      <c r="Y458" s="8"/>
      <c r="Z458" s="8"/>
      <c r="AA458" s="202" t="s">
        <v>483</v>
      </c>
      <c r="AB458" s="203" t="s">
        <v>490</v>
      </c>
      <c r="AC458" s="202" t="s">
        <v>2323</v>
      </c>
      <c r="AD458" s="202" t="s">
        <v>2995</v>
      </c>
      <c r="AE458" s="202" t="s">
        <v>484</v>
      </c>
      <c r="AF458" s="204">
        <v>123649</v>
      </c>
      <c r="AG458" s="197">
        <v>51.976500000000001</v>
      </c>
      <c r="AH458" s="197">
        <v>52.167582494999998</v>
      </c>
      <c r="AI458" s="197">
        <v>1.00367632478139</v>
      </c>
      <c r="AJ458" s="197">
        <v>5.4280161649999998</v>
      </c>
      <c r="AK458" s="197">
        <v>0</v>
      </c>
      <c r="AL458" s="197">
        <v>0</v>
      </c>
      <c r="AM458" s="12"/>
      <c r="AN458" s="12"/>
      <c r="AO458" s="204">
        <v>94288</v>
      </c>
      <c r="AP458" s="205">
        <v>-14971.225194000001</v>
      </c>
      <c r="AQ458" t="str">
        <f>_xlfn.IFNA(VLOOKUP(E458,'Order Lookup'!A:C,3,FALSE),"Other")</f>
        <v>ORDER</v>
      </c>
    </row>
    <row r="459" spans="1:43" ht="31.5" x14ac:dyDescent="0.35">
      <c r="A459" s="202" t="s">
        <v>694</v>
      </c>
      <c r="B459" s="202" t="s">
        <v>2996</v>
      </c>
      <c r="C459" s="202" t="s">
        <v>781</v>
      </c>
      <c r="D459" s="202" t="s">
        <v>1516</v>
      </c>
      <c r="E459" s="202" t="s">
        <v>597</v>
      </c>
      <c r="F459" s="202" t="s">
        <v>70</v>
      </c>
      <c r="G459" s="202" t="s">
        <v>4</v>
      </c>
      <c r="H459" s="202" t="s">
        <v>488</v>
      </c>
      <c r="I459" s="203" t="s">
        <v>23</v>
      </c>
      <c r="J459" s="203" t="s">
        <v>703</v>
      </c>
      <c r="K459" s="203" t="s">
        <v>654</v>
      </c>
      <c r="L459" s="8"/>
      <c r="M459" s="8"/>
      <c r="N459" s="202" t="s">
        <v>483</v>
      </c>
      <c r="O459" s="8"/>
      <c r="P459" s="8"/>
      <c r="Q459" s="8"/>
      <c r="R459" s="202" t="s">
        <v>483</v>
      </c>
      <c r="S459" s="203" t="s">
        <v>651</v>
      </c>
      <c r="T459" s="203" t="s">
        <v>651</v>
      </c>
      <c r="U459" s="202" t="s">
        <v>1480</v>
      </c>
      <c r="V459" s="202" t="s">
        <v>1480</v>
      </c>
      <c r="W459" s="206" t="s">
        <v>489</v>
      </c>
      <c r="X459" s="8"/>
      <c r="Y459" s="8"/>
      <c r="Z459" s="8"/>
      <c r="AA459" s="202" t="s">
        <v>483</v>
      </c>
      <c r="AB459" s="203" t="s">
        <v>490</v>
      </c>
      <c r="AC459" s="202" t="s">
        <v>1728</v>
      </c>
      <c r="AD459" s="202" t="s">
        <v>2996</v>
      </c>
      <c r="AE459" s="202" t="s">
        <v>484</v>
      </c>
      <c r="AF459" s="204">
        <v>1</v>
      </c>
      <c r="AG459" s="197">
        <v>0</v>
      </c>
      <c r="AH459" s="197">
        <v>17.250452684999999</v>
      </c>
      <c r="AI459" s="12"/>
      <c r="AJ459" s="197">
        <v>0</v>
      </c>
      <c r="AK459" s="197">
        <v>0</v>
      </c>
      <c r="AL459" s="197">
        <v>0</v>
      </c>
      <c r="AM459" s="12"/>
      <c r="AN459" s="12"/>
      <c r="AO459" s="204">
        <v>0</v>
      </c>
      <c r="AP459" s="205">
        <v>0</v>
      </c>
      <c r="AQ459" t="str">
        <f>_xlfn.IFNA(VLOOKUP(E459,'Order Lookup'!A:C,3,FALSE),"Other")</f>
        <v>ORDER</v>
      </c>
    </row>
    <row r="460" spans="1:43" ht="31.5" x14ac:dyDescent="0.35">
      <c r="A460" s="202" t="s">
        <v>694</v>
      </c>
      <c r="B460" s="202" t="s">
        <v>2997</v>
      </c>
      <c r="C460" s="202" t="s">
        <v>781</v>
      </c>
      <c r="D460" s="202" t="s">
        <v>1516</v>
      </c>
      <c r="E460" s="202" t="s">
        <v>495</v>
      </c>
      <c r="F460" s="202" t="s">
        <v>70</v>
      </c>
      <c r="G460" s="202" t="s">
        <v>4</v>
      </c>
      <c r="H460" s="202" t="s">
        <v>488</v>
      </c>
      <c r="I460" s="203" t="s">
        <v>23</v>
      </c>
      <c r="J460" s="203" t="s">
        <v>703</v>
      </c>
      <c r="K460" s="203" t="s">
        <v>654</v>
      </c>
      <c r="L460" s="8"/>
      <c r="M460" s="8"/>
      <c r="N460" s="202" t="s">
        <v>483</v>
      </c>
      <c r="O460" s="8"/>
      <c r="P460" s="8"/>
      <c r="Q460" s="8"/>
      <c r="R460" s="202" t="s">
        <v>483</v>
      </c>
      <c r="S460" s="203" t="s">
        <v>651</v>
      </c>
      <c r="T460" s="203" t="s">
        <v>651</v>
      </c>
      <c r="U460" s="202" t="s">
        <v>1467</v>
      </c>
      <c r="V460" s="202" t="s">
        <v>1467</v>
      </c>
      <c r="W460" s="206" t="s">
        <v>489</v>
      </c>
      <c r="X460" s="8"/>
      <c r="Y460" s="8"/>
      <c r="Z460" s="8"/>
      <c r="AA460" s="202" t="s">
        <v>483</v>
      </c>
      <c r="AB460" s="203" t="s">
        <v>490</v>
      </c>
      <c r="AC460" s="202" t="s">
        <v>1728</v>
      </c>
      <c r="AD460" s="202" t="s">
        <v>2997</v>
      </c>
      <c r="AE460" s="202" t="s">
        <v>484</v>
      </c>
      <c r="AF460" s="204">
        <v>1</v>
      </c>
      <c r="AG460" s="197">
        <v>0</v>
      </c>
      <c r="AH460" s="197">
        <v>9.2553913199999993</v>
      </c>
      <c r="AI460" s="12"/>
      <c r="AJ460" s="197">
        <v>0</v>
      </c>
      <c r="AK460" s="197">
        <v>0</v>
      </c>
      <c r="AL460" s="197">
        <v>0</v>
      </c>
      <c r="AM460" s="12"/>
      <c r="AN460" s="12"/>
      <c r="AO460" s="204">
        <v>0</v>
      </c>
      <c r="AP460" s="205">
        <v>0</v>
      </c>
      <c r="AQ460" t="str">
        <f>_xlfn.IFNA(VLOOKUP(E460,'Order Lookup'!A:C,3,FALSE),"Other")</f>
        <v>ENPARTS</v>
      </c>
    </row>
    <row r="461" spans="1:43" ht="31.5" x14ac:dyDescent="0.35">
      <c r="A461" s="202" t="s">
        <v>694</v>
      </c>
      <c r="B461" s="202" t="s">
        <v>2998</v>
      </c>
      <c r="C461" s="202" t="s">
        <v>2999</v>
      </c>
      <c r="D461" s="202" t="s">
        <v>3000</v>
      </c>
      <c r="E461" s="202" t="s">
        <v>486</v>
      </c>
      <c r="F461" s="202" t="s">
        <v>4</v>
      </c>
      <c r="G461" s="8"/>
      <c r="H461" s="202" t="s">
        <v>482</v>
      </c>
      <c r="I461" s="203" t="s">
        <v>393</v>
      </c>
      <c r="J461" s="8"/>
      <c r="K461" s="8"/>
      <c r="L461" s="8"/>
      <c r="M461" s="8"/>
      <c r="N461" s="202" t="s">
        <v>483</v>
      </c>
      <c r="O461" s="8"/>
      <c r="P461" s="8"/>
      <c r="Q461" s="8"/>
      <c r="R461" s="202" t="s">
        <v>483</v>
      </c>
      <c r="S461" s="8"/>
      <c r="T461" s="8"/>
      <c r="U461" s="8"/>
      <c r="V461" s="8"/>
      <c r="W461" s="202" t="s">
        <v>483</v>
      </c>
      <c r="X461" s="8"/>
      <c r="Y461" s="8"/>
      <c r="Z461" s="8"/>
      <c r="AA461" s="202" t="s">
        <v>483</v>
      </c>
      <c r="AB461" s="8"/>
      <c r="AC461" s="202" t="s">
        <v>2343</v>
      </c>
      <c r="AD461" s="202" t="s">
        <v>2998</v>
      </c>
      <c r="AE461" s="202" t="s">
        <v>484</v>
      </c>
      <c r="AF461" s="204">
        <v>0</v>
      </c>
      <c r="AG461" s="197">
        <v>0</v>
      </c>
      <c r="AH461" s="197">
        <v>6.3239039999999996E-2</v>
      </c>
      <c r="AI461" s="12"/>
      <c r="AJ461" s="197">
        <v>6.3239039999999996E-2</v>
      </c>
      <c r="AK461" s="197">
        <v>0</v>
      </c>
      <c r="AL461" s="197">
        <v>0</v>
      </c>
      <c r="AM461" s="12"/>
      <c r="AN461" s="12"/>
      <c r="AO461" s="204">
        <v>0</v>
      </c>
      <c r="AP461" s="205">
        <v>-107.99</v>
      </c>
      <c r="AQ461" t="str">
        <f>_xlfn.IFNA(VLOOKUP(E461,'Order Lookup'!A:C,3,FALSE),"Other")</f>
        <v>Other</v>
      </c>
    </row>
    <row r="462" spans="1:43" ht="31.5" x14ac:dyDescent="0.35">
      <c r="A462" s="202" t="s">
        <v>694</v>
      </c>
      <c r="B462" s="202" t="s">
        <v>3001</v>
      </c>
      <c r="C462" s="202" t="s">
        <v>2999</v>
      </c>
      <c r="D462" s="202" t="s">
        <v>3000</v>
      </c>
      <c r="E462" s="202" t="s">
        <v>486</v>
      </c>
      <c r="F462" s="202" t="s">
        <v>4</v>
      </c>
      <c r="G462" s="8"/>
      <c r="H462" s="202" t="s">
        <v>482</v>
      </c>
      <c r="I462" s="203" t="s">
        <v>393</v>
      </c>
      <c r="J462" s="8"/>
      <c r="K462" s="8"/>
      <c r="L462" s="8"/>
      <c r="M462" s="8"/>
      <c r="N462" s="202" t="s">
        <v>483</v>
      </c>
      <c r="O462" s="8"/>
      <c r="P462" s="8"/>
      <c r="Q462" s="8"/>
      <c r="R462" s="202" t="s">
        <v>483</v>
      </c>
      <c r="S462" s="8"/>
      <c r="T462" s="8"/>
      <c r="U462" s="8"/>
      <c r="V462" s="8"/>
      <c r="W462" s="202" t="s">
        <v>483</v>
      </c>
      <c r="X462" s="8"/>
      <c r="Y462" s="8"/>
      <c r="Z462" s="8"/>
      <c r="AA462" s="202" t="s">
        <v>483</v>
      </c>
      <c r="AB462" s="8"/>
      <c r="AC462" s="202" t="s">
        <v>2343</v>
      </c>
      <c r="AD462" s="202" t="s">
        <v>3001</v>
      </c>
      <c r="AE462" s="202" t="s">
        <v>484</v>
      </c>
      <c r="AF462" s="204">
        <v>0</v>
      </c>
      <c r="AG462" s="197">
        <v>0</v>
      </c>
      <c r="AH462" s="197">
        <v>6.0000000000000001E-3</v>
      </c>
      <c r="AI462" s="12"/>
      <c r="AJ462" s="197">
        <v>6.0000000000000001E-3</v>
      </c>
      <c r="AK462" s="197">
        <v>0</v>
      </c>
      <c r="AL462" s="197">
        <v>0</v>
      </c>
      <c r="AM462" s="12"/>
      <c r="AN462" s="12"/>
      <c r="AO462" s="204">
        <v>0</v>
      </c>
      <c r="AP462" s="205">
        <v>-25.08</v>
      </c>
      <c r="AQ462" t="str">
        <f>_xlfn.IFNA(VLOOKUP(E462,'Order Lookup'!A:C,3,FALSE),"Other")</f>
        <v>Other</v>
      </c>
    </row>
    <row r="463" spans="1:43" ht="52.5" x14ac:dyDescent="0.35">
      <c r="A463" s="202" t="s">
        <v>694</v>
      </c>
      <c r="B463" s="202" t="s">
        <v>3002</v>
      </c>
      <c r="C463" s="202" t="s">
        <v>3003</v>
      </c>
      <c r="D463" s="202" t="s">
        <v>3004</v>
      </c>
      <c r="E463" s="202" t="s">
        <v>486</v>
      </c>
      <c r="F463" s="202" t="s">
        <v>4</v>
      </c>
      <c r="G463" s="8"/>
      <c r="H463" s="202" t="s">
        <v>482</v>
      </c>
      <c r="I463" s="203" t="s">
        <v>393</v>
      </c>
      <c r="J463" s="8"/>
      <c r="K463" s="8"/>
      <c r="L463" s="8"/>
      <c r="M463" s="8"/>
      <c r="N463" s="202" t="s">
        <v>483</v>
      </c>
      <c r="O463" s="8"/>
      <c r="P463" s="8"/>
      <c r="Q463" s="8"/>
      <c r="R463" s="202" t="s">
        <v>483</v>
      </c>
      <c r="S463" s="8"/>
      <c r="T463" s="8"/>
      <c r="U463" s="8"/>
      <c r="V463" s="8"/>
      <c r="W463" s="202" t="s">
        <v>483</v>
      </c>
      <c r="X463" s="8"/>
      <c r="Y463" s="8"/>
      <c r="Z463" s="8"/>
      <c r="AA463" s="202" t="s">
        <v>483</v>
      </c>
      <c r="AB463" s="8"/>
      <c r="AC463" s="202" t="s">
        <v>2335</v>
      </c>
      <c r="AD463" s="202" t="s">
        <v>3002</v>
      </c>
      <c r="AE463" s="202" t="s">
        <v>484</v>
      </c>
      <c r="AF463" s="12"/>
      <c r="AG463" s="197">
        <v>0</v>
      </c>
      <c r="AH463" s="12"/>
      <c r="AI463" s="12"/>
      <c r="AJ463" s="12"/>
      <c r="AK463" s="12"/>
      <c r="AL463" s="12"/>
      <c r="AM463" s="12"/>
      <c r="AN463" s="12"/>
      <c r="AO463" s="12"/>
      <c r="AP463" s="15"/>
      <c r="AQ463" t="str">
        <f>_xlfn.IFNA(VLOOKUP(E463,'Order Lookup'!A:C,3,FALSE),"Other")</f>
        <v>Other</v>
      </c>
    </row>
    <row r="464" spans="1:43" ht="42" x14ac:dyDescent="0.35">
      <c r="A464" s="202" t="s">
        <v>694</v>
      </c>
      <c r="B464" s="202" t="s">
        <v>3005</v>
      </c>
      <c r="C464" s="202" t="s">
        <v>1328</v>
      </c>
      <c r="D464" s="202" t="s">
        <v>1329</v>
      </c>
      <c r="E464" s="202" t="s">
        <v>505</v>
      </c>
      <c r="F464" s="202" t="s">
        <v>63</v>
      </c>
      <c r="G464" s="8"/>
      <c r="H464" s="202" t="s">
        <v>482</v>
      </c>
      <c r="I464" s="203" t="s">
        <v>68</v>
      </c>
      <c r="J464" s="8"/>
      <c r="K464" s="8"/>
      <c r="L464" s="8"/>
      <c r="M464" s="8"/>
      <c r="N464" s="202" t="s">
        <v>483</v>
      </c>
      <c r="O464" s="8"/>
      <c r="P464" s="8"/>
      <c r="Q464" s="8"/>
      <c r="R464" s="202" t="s">
        <v>483</v>
      </c>
      <c r="S464" s="8"/>
      <c r="T464" s="8"/>
      <c r="U464" s="8"/>
      <c r="V464" s="8"/>
      <c r="W464" s="202" t="s">
        <v>483</v>
      </c>
      <c r="X464" s="8"/>
      <c r="Y464" s="8"/>
      <c r="Z464" s="8"/>
      <c r="AA464" s="202" t="s">
        <v>483</v>
      </c>
      <c r="AB464" s="8"/>
      <c r="AC464" s="202" t="s">
        <v>1698</v>
      </c>
      <c r="AD464" s="202" t="s">
        <v>3005</v>
      </c>
      <c r="AE464" s="202" t="s">
        <v>484</v>
      </c>
      <c r="AF464" s="12"/>
      <c r="AG464" s="197">
        <v>0</v>
      </c>
      <c r="AH464" s="12"/>
      <c r="AI464" s="12"/>
      <c r="AJ464" s="12"/>
      <c r="AK464" s="12"/>
      <c r="AL464" s="12"/>
      <c r="AM464" s="12"/>
      <c r="AN464" s="12"/>
      <c r="AO464" s="12"/>
      <c r="AP464" s="15"/>
      <c r="AQ464" t="str">
        <f>_xlfn.IFNA(VLOOKUP(E464,'Order Lookup'!A:C,3,FALSE),"Other")</f>
        <v>Other</v>
      </c>
    </row>
    <row r="465" spans="1:43" ht="31.5" x14ac:dyDescent="0.35">
      <c r="A465" s="202" t="s">
        <v>694</v>
      </c>
      <c r="B465" s="202" t="s">
        <v>3006</v>
      </c>
      <c r="C465" s="202" t="s">
        <v>715</v>
      </c>
      <c r="D465" s="202" t="s">
        <v>1773</v>
      </c>
      <c r="E465" s="202" t="s">
        <v>520</v>
      </c>
      <c r="F465" s="202" t="s">
        <v>281</v>
      </c>
      <c r="G465" s="202" t="s">
        <v>4</v>
      </c>
      <c r="H465" s="202" t="s">
        <v>482</v>
      </c>
      <c r="I465" s="203" t="s">
        <v>29</v>
      </c>
      <c r="J465" s="203" t="s">
        <v>601</v>
      </c>
      <c r="K465" s="203" t="s">
        <v>602</v>
      </c>
      <c r="L465" s="8"/>
      <c r="M465" s="8"/>
      <c r="N465" s="202" t="s">
        <v>483</v>
      </c>
      <c r="O465" s="8"/>
      <c r="P465" s="8"/>
      <c r="Q465" s="8"/>
      <c r="R465" s="202" t="s">
        <v>483</v>
      </c>
      <c r="S465" s="8"/>
      <c r="T465" s="203" t="s">
        <v>603</v>
      </c>
      <c r="U465" s="202" t="s">
        <v>2329</v>
      </c>
      <c r="V465" s="202" t="s">
        <v>1996</v>
      </c>
      <c r="W465" s="210" t="s">
        <v>484</v>
      </c>
      <c r="X465" s="8"/>
      <c r="Y465" s="8"/>
      <c r="Z465" s="8"/>
      <c r="AA465" s="202" t="s">
        <v>483</v>
      </c>
      <c r="AB465" s="203" t="s">
        <v>490</v>
      </c>
      <c r="AC465" s="202" t="s">
        <v>1996</v>
      </c>
      <c r="AD465" s="202" t="s">
        <v>3006</v>
      </c>
      <c r="AE465" s="202" t="s">
        <v>484</v>
      </c>
      <c r="AF465" s="204">
        <v>0</v>
      </c>
      <c r="AG465" s="197">
        <v>0</v>
      </c>
      <c r="AH465" s="197">
        <v>0.13944390000000001</v>
      </c>
      <c r="AI465" s="12"/>
      <c r="AJ465" s="197">
        <v>0.13944399499999999</v>
      </c>
      <c r="AK465" s="197">
        <v>0</v>
      </c>
      <c r="AL465" s="197">
        <v>0</v>
      </c>
      <c r="AM465" s="12"/>
      <c r="AN465" s="12"/>
      <c r="AO465" s="204">
        <v>0</v>
      </c>
      <c r="AP465" s="205">
        <v>-342.05</v>
      </c>
      <c r="AQ465" t="str">
        <f>_xlfn.IFNA(VLOOKUP(E465,'Order Lookup'!A:C,3,FALSE),"Other")</f>
        <v>Other</v>
      </c>
    </row>
    <row r="466" spans="1:43" ht="31.5" x14ac:dyDescent="0.35">
      <c r="A466" s="202" t="s">
        <v>694</v>
      </c>
      <c r="B466" s="202" t="s">
        <v>3007</v>
      </c>
      <c r="C466" s="202" t="s">
        <v>715</v>
      </c>
      <c r="D466" s="202" t="s">
        <v>1773</v>
      </c>
      <c r="E466" s="202" t="s">
        <v>529</v>
      </c>
      <c r="F466" s="202" t="s">
        <v>281</v>
      </c>
      <c r="G466" s="202" t="s">
        <v>4</v>
      </c>
      <c r="H466" s="202" t="s">
        <v>482</v>
      </c>
      <c r="I466" s="203" t="s">
        <v>29</v>
      </c>
      <c r="J466" s="203" t="s">
        <v>601</v>
      </c>
      <c r="K466" s="203" t="s">
        <v>602</v>
      </c>
      <c r="L466" s="8"/>
      <c r="M466" s="8"/>
      <c r="N466" s="202" t="s">
        <v>483</v>
      </c>
      <c r="O466" s="8"/>
      <c r="P466" s="8"/>
      <c r="Q466" s="8"/>
      <c r="R466" s="202" t="s">
        <v>483</v>
      </c>
      <c r="S466" s="8"/>
      <c r="T466" s="203" t="s">
        <v>603</v>
      </c>
      <c r="U466" s="202" t="s">
        <v>1996</v>
      </c>
      <c r="V466" s="202" t="s">
        <v>1996</v>
      </c>
      <c r="W466" s="206" t="s">
        <v>489</v>
      </c>
      <c r="X466" s="8"/>
      <c r="Y466" s="8"/>
      <c r="Z466" s="8"/>
      <c r="AA466" s="202" t="s">
        <v>483</v>
      </c>
      <c r="AB466" s="203" t="s">
        <v>490</v>
      </c>
      <c r="AC466" s="202" t="s">
        <v>1725</v>
      </c>
      <c r="AD466" s="202" t="s">
        <v>3007</v>
      </c>
      <c r="AE466" s="202" t="s">
        <v>484</v>
      </c>
      <c r="AF466" s="204">
        <v>0</v>
      </c>
      <c r="AG466" s="197">
        <v>0</v>
      </c>
      <c r="AH466" s="197">
        <v>0.21993831999999999</v>
      </c>
      <c r="AI466" s="12"/>
      <c r="AJ466" s="197">
        <v>0.21993852</v>
      </c>
      <c r="AK466" s="197">
        <v>0</v>
      </c>
      <c r="AL466" s="197">
        <v>0</v>
      </c>
      <c r="AM466" s="12"/>
      <c r="AN466" s="12"/>
      <c r="AO466" s="204">
        <v>0</v>
      </c>
      <c r="AP466" s="205">
        <v>-421.91</v>
      </c>
      <c r="AQ466" t="str">
        <f>_xlfn.IFNA(VLOOKUP(E466,'Order Lookup'!A:C,3,FALSE),"Other")</f>
        <v>Other</v>
      </c>
    </row>
    <row r="467" spans="1:43" ht="31.5" x14ac:dyDescent="0.35">
      <c r="A467" s="202" t="s">
        <v>694</v>
      </c>
      <c r="B467" s="202" t="s">
        <v>3008</v>
      </c>
      <c r="C467" s="202" t="s">
        <v>715</v>
      </c>
      <c r="D467" s="202" t="s">
        <v>1773</v>
      </c>
      <c r="E467" s="202" t="s">
        <v>584</v>
      </c>
      <c r="F467" s="202" t="s">
        <v>281</v>
      </c>
      <c r="G467" s="202" t="s">
        <v>4</v>
      </c>
      <c r="H467" s="202" t="s">
        <v>482</v>
      </c>
      <c r="I467" s="203" t="s">
        <v>29</v>
      </c>
      <c r="J467" s="203" t="s">
        <v>601</v>
      </c>
      <c r="K467" s="203" t="s">
        <v>602</v>
      </c>
      <c r="L467" s="8"/>
      <c r="M467" s="8"/>
      <c r="N467" s="202" t="s">
        <v>483</v>
      </c>
      <c r="O467" s="8"/>
      <c r="P467" s="8"/>
      <c r="Q467" s="8"/>
      <c r="R467" s="202" t="s">
        <v>483</v>
      </c>
      <c r="S467" s="8"/>
      <c r="T467" s="203" t="s">
        <v>684</v>
      </c>
      <c r="U467" s="202" t="s">
        <v>2338</v>
      </c>
      <c r="V467" s="202" t="s">
        <v>2338</v>
      </c>
      <c r="W467" s="206" t="s">
        <v>489</v>
      </c>
      <c r="X467" s="8"/>
      <c r="Y467" s="8"/>
      <c r="Z467" s="8"/>
      <c r="AA467" s="202" t="s">
        <v>483</v>
      </c>
      <c r="AB467" s="203" t="s">
        <v>490</v>
      </c>
      <c r="AC467" s="202" t="s">
        <v>2321</v>
      </c>
      <c r="AD467" s="202" t="s">
        <v>3008</v>
      </c>
      <c r="AE467" s="202" t="s">
        <v>484</v>
      </c>
      <c r="AF467" s="204">
        <v>146</v>
      </c>
      <c r="AG467" s="197">
        <v>2.5499999999999998E-2</v>
      </c>
      <c r="AH467" s="197">
        <v>2.4500000000000001E-2</v>
      </c>
      <c r="AI467" s="197">
        <v>0.96078431372549</v>
      </c>
      <c r="AJ467" s="197">
        <v>2.4500000000000001E-2</v>
      </c>
      <c r="AK467" s="197">
        <v>0</v>
      </c>
      <c r="AL467" s="197">
        <v>0</v>
      </c>
      <c r="AM467" s="12"/>
      <c r="AN467" s="12"/>
      <c r="AO467" s="204">
        <v>70.290000000000006</v>
      </c>
      <c r="AP467" s="205">
        <v>18.71</v>
      </c>
      <c r="AQ467" t="str">
        <f>_xlfn.IFNA(VLOOKUP(E467,'Order Lookup'!A:C,3,FALSE),"Other")</f>
        <v>ENPARTS</v>
      </c>
    </row>
    <row r="468" spans="1:43" ht="31.5" x14ac:dyDescent="0.35">
      <c r="A468" s="202" t="s">
        <v>694</v>
      </c>
      <c r="B468" s="202" t="s">
        <v>3009</v>
      </c>
      <c r="C468" s="202" t="s">
        <v>700</v>
      </c>
      <c r="D468" s="202" t="s">
        <v>3010</v>
      </c>
      <c r="E468" s="202" t="s">
        <v>486</v>
      </c>
      <c r="F468" s="202" t="s">
        <v>432</v>
      </c>
      <c r="G468" s="8"/>
      <c r="H468" s="202" t="s">
        <v>482</v>
      </c>
      <c r="I468" s="203" t="s">
        <v>30</v>
      </c>
      <c r="J468" s="8"/>
      <c r="K468" s="8"/>
      <c r="L468" s="8"/>
      <c r="M468" s="8"/>
      <c r="N468" s="202" t="s">
        <v>483</v>
      </c>
      <c r="O468" s="8"/>
      <c r="P468" s="8"/>
      <c r="Q468" s="8"/>
      <c r="R468" s="202" t="s">
        <v>483</v>
      </c>
      <c r="S468" s="8"/>
      <c r="T468" s="8"/>
      <c r="U468" s="8"/>
      <c r="V468" s="8"/>
      <c r="W468" s="202" t="s">
        <v>483</v>
      </c>
      <c r="X468" s="8"/>
      <c r="Y468" s="8"/>
      <c r="Z468" s="8"/>
      <c r="AA468" s="202" t="s">
        <v>483</v>
      </c>
      <c r="AB468" s="8"/>
      <c r="AC468" s="202" t="s">
        <v>1728</v>
      </c>
      <c r="AD468" s="202" t="s">
        <v>3009</v>
      </c>
      <c r="AE468" s="202" t="s">
        <v>484</v>
      </c>
      <c r="AF468" s="12"/>
      <c r="AG468" s="197">
        <v>0</v>
      </c>
      <c r="AH468" s="12"/>
      <c r="AI468" s="12"/>
      <c r="AJ468" s="12"/>
      <c r="AK468" s="12"/>
      <c r="AL468" s="12"/>
      <c r="AM468" s="12"/>
      <c r="AN468" s="12"/>
      <c r="AO468" s="12"/>
      <c r="AP468" s="15"/>
      <c r="AQ468" t="str">
        <f>_xlfn.IFNA(VLOOKUP(E468,'Order Lookup'!A:C,3,FALSE),"Other")</f>
        <v>Other</v>
      </c>
    </row>
    <row r="469" spans="1:43" ht="31.5" x14ac:dyDescent="0.35">
      <c r="A469" s="202" t="s">
        <v>694</v>
      </c>
      <c r="B469" s="202" t="s">
        <v>3011</v>
      </c>
      <c r="C469" s="202" t="s">
        <v>3012</v>
      </c>
      <c r="D469" s="202" t="s">
        <v>3013</v>
      </c>
      <c r="E469" s="202" t="s">
        <v>486</v>
      </c>
      <c r="F469" s="202" t="s">
        <v>4</v>
      </c>
      <c r="G469" s="202" t="s">
        <v>4</v>
      </c>
      <c r="H469" s="202" t="s">
        <v>482</v>
      </c>
      <c r="I469" s="203" t="s">
        <v>23</v>
      </c>
      <c r="J469" s="203" t="s">
        <v>732</v>
      </c>
      <c r="K469" s="203" t="s">
        <v>560</v>
      </c>
      <c r="L469" s="8"/>
      <c r="M469" s="8"/>
      <c r="N469" s="202" t="s">
        <v>483</v>
      </c>
      <c r="O469" s="8"/>
      <c r="P469" s="8"/>
      <c r="Q469" s="8"/>
      <c r="R469" s="202" t="s">
        <v>483</v>
      </c>
      <c r="S469" s="8"/>
      <c r="T469" s="8"/>
      <c r="U469" s="8"/>
      <c r="V469" s="8"/>
      <c r="W469" s="202" t="s">
        <v>483</v>
      </c>
      <c r="X469" s="8"/>
      <c r="Y469" s="8"/>
      <c r="Z469" s="8"/>
      <c r="AA469" s="202" t="s">
        <v>483</v>
      </c>
      <c r="AB469" s="8"/>
      <c r="AC469" s="202" t="s">
        <v>2343</v>
      </c>
      <c r="AD469" s="202" t="s">
        <v>3011</v>
      </c>
      <c r="AE469" s="202" t="s">
        <v>484</v>
      </c>
      <c r="AF469" s="204">
        <v>0</v>
      </c>
      <c r="AG469" s="197">
        <v>0</v>
      </c>
      <c r="AH469" s="197">
        <v>9.7999999999999997E-3</v>
      </c>
      <c r="AI469" s="12"/>
      <c r="AJ469" s="197">
        <v>9.7999999999999997E-3</v>
      </c>
      <c r="AK469" s="197">
        <v>0</v>
      </c>
      <c r="AL469" s="197">
        <v>0</v>
      </c>
      <c r="AM469" s="12"/>
      <c r="AN469" s="12"/>
      <c r="AO469" s="204">
        <v>0</v>
      </c>
      <c r="AP469" s="205">
        <v>-58.21</v>
      </c>
      <c r="AQ469" t="str">
        <f>_xlfn.IFNA(VLOOKUP(E469,'Order Lookup'!A:C,3,FALSE),"Other")</f>
        <v>Other</v>
      </c>
    </row>
    <row r="470" spans="1:43" ht="42" x14ac:dyDescent="0.35">
      <c r="A470" s="202" t="s">
        <v>694</v>
      </c>
      <c r="B470" s="202" t="s">
        <v>3014</v>
      </c>
      <c r="C470" s="202" t="s">
        <v>3015</v>
      </c>
      <c r="D470" s="202" t="s">
        <v>3016</v>
      </c>
      <c r="E470" s="202" t="s">
        <v>507</v>
      </c>
      <c r="F470" s="202" t="s">
        <v>4</v>
      </c>
      <c r="G470" s="8"/>
      <c r="H470" s="202" t="s">
        <v>482</v>
      </c>
      <c r="I470" s="203" t="s">
        <v>393</v>
      </c>
      <c r="J470" s="8"/>
      <c r="K470" s="8"/>
      <c r="L470" s="8"/>
      <c r="M470" s="8"/>
      <c r="N470" s="202" t="s">
        <v>483</v>
      </c>
      <c r="O470" s="8"/>
      <c r="P470" s="8"/>
      <c r="Q470" s="8"/>
      <c r="R470" s="202" t="s">
        <v>483</v>
      </c>
      <c r="S470" s="8"/>
      <c r="T470" s="8"/>
      <c r="U470" s="8"/>
      <c r="V470" s="8"/>
      <c r="W470" s="202" t="s">
        <v>483</v>
      </c>
      <c r="X470" s="8"/>
      <c r="Y470" s="8"/>
      <c r="Z470" s="8"/>
      <c r="AA470" s="202" t="s">
        <v>483</v>
      </c>
      <c r="AB470" s="8"/>
      <c r="AC470" s="202" t="s">
        <v>1698</v>
      </c>
      <c r="AD470" s="202" t="s">
        <v>3014</v>
      </c>
      <c r="AE470" s="202" t="s">
        <v>484</v>
      </c>
      <c r="AF470" s="12"/>
      <c r="AG470" s="197">
        <v>0</v>
      </c>
      <c r="AH470" s="12"/>
      <c r="AI470" s="12"/>
      <c r="AJ470" s="12"/>
      <c r="AK470" s="12"/>
      <c r="AL470" s="12"/>
      <c r="AM470" s="12"/>
      <c r="AN470" s="12"/>
      <c r="AO470" s="12"/>
      <c r="AP470" s="15"/>
      <c r="AQ470" t="str">
        <f>_xlfn.IFNA(VLOOKUP(E470,'Order Lookup'!A:C,3,FALSE),"Other")</f>
        <v>Other</v>
      </c>
    </row>
    <row r="471" spans="1:43" ht="52.5" x14ac:dyDescent="0.35">
      <c r="A471" s="202" t="s">
        <v>694</v>
      </c>
      <c r="B471" s="202" t="s">
        <v>3017</v>
      </c>
      <c r="C471" s="202" t="s">
        <v>776</v>
      </c>
      <c r="D471" s="202" t="s">
        <v>1330</v>
      </c>
      <c r="E471" s="202" t="s">
        <v>505</v>
      </c>
      <c r="F471" s="202" t="s">
        <v>63</v>
      </c>
      <c r="G471" s="8"/>
      <c r="H471" s="202" t="s">
        <v>482</v>
      </c>
      <c r="I471" s="203" t="s">
        <v>68</v>
      </c>
      <c r="J471" s="8"/>
      <c r="K471" s="8"/>
      <c r="L471" s="8"/>
      <c r="M471" s="8"/>
      <c r="N471" s="202" t="s">
        <v>483</v>
      </c>
      <c r="O471" s="8"/>
      <c r="P471" s="8"/>
      <c r="Q471" s="8"/>
      <c r="R471" s="202" t="s">
        <v>483</v>
      </c>
      <c r="S471" s="8"/>
      <c r="T471" s="8"/>
      <c r="U471" s="8"/>
      <c r="V471" s="8"/>
      <c r="W471" s="202" t="s">
        <v>483</v>
      </c>
      <c r="X471" s="8"/>
      <c r="Y471" s="8"/>
      <c r="Z471" s="8"/>
      <c r="AA471" s="202" t="s">
        <v>483</v>
      </c>
      <c r="AB471" s="8"/>
      <c r="AC471" s="202" t="s">
        <v>2371</v>
      </c>
      <c r="AD471" s="202" t="s">
        <v>3017</v>
      </c>
      <c r="AE471" s="202" t="s">
        <v>484</v>
      </c>
      <c r="AF471" s="12"/>
      <c r="AG471" s="197">
        <v>0</v>
      </c>
      <c r="AH471" s="12"/>
      <c r="AI471" s="12"/>
      <c r="AJ471" s="12"/>
      <c r="AK471" s="12"/>
      <c r="AL471" s="12"/>
      <c r="AM471" s="12"/>
      <c r="AN471" s="12"/>
      <c r="AO471" s="12"/>
      <c r="AP471" s="15"/>
      <c r="AQ471" t="str">
        <f>_xlfn.IFNA(VLOOKUP(E471,'Order Lookup'!A:C,3,FALSE),"Other")</f>
        <v>Other</v>
      </c>
    </row>
    <row r="472" spans="1:43" ht="42" x14ac:dyDescent="0.35">
      <c r="A472" s="202" t="s">
        <v>694</v>
      </c>
      <c r="B472" s="202" t="s">
        <v>3018</v>
      </c>
      <c r="C472" s="202" t="s">
        <v>790</v>
      </c>
      <c r="D472" s="202" t="s">
        <v>3019</v>
      </c>
      <c r="E472" s="202" t="s">
        <v>501</v>
      </c>
      <c r="F472" s="202" t="s">
        <v>4</v>
      </c>
      <c r="G472" s="202" t="s">
        <v>4</v>
      </c>
      <c r="H472" s="202" t="s">
        <v>488</v>
      </c>
      <c r="I472" s="203" t="s">
        <v>30</v>
      </c>
      <c r="J472" s="203" t="s">
        <v>696</v>
      </c>
      <c r="K472" s="203" t="s">
        <v>707</v>
      </c>
      <c r="L472" s="202" t="s">
        <v>1668</v>
      </c>
      <c r="M472" s="202" t="s">
        <v>1651</v>
      </c>
      <c r="N472" s="206" t="s">
        <v>489</v>
      </c>
      <c r="O472" s="203" t="s">
        <v>707</v>
      </c>
      <c r="P472" s="202" t="s">
        <v>1528</v>
      </c>
      <c r="Q472" s="202" t="s">
        <v>1528</v>
      </c>
      <c r="R472" s="206" t="s">
        <v>489</v>
      </c>
      <c r="S472" s="203" t="s">
        <v>759</v>
      </c>
      <c r="T472" s="203" t="s">
        <v>744</v>
      </c>
      <c r="U472" s="202" t="s">
        <v>2350</v>
      </c>
      <c r="V472" s="202" t="s">
        <v>1726</v>
      </c>
      <c r="W472" s="206" t="s">
        <v>489</v>
      </c>
      <c r="X472" s="203" t="s">
        <v>744</v>
      </c>
      <c r="Y472" s="202" t="s">
        <v>1726</v>
      </c>
      <c r="Z472" s="202" t="s">
        <v>2323</v>
      </c>
      <c r="AA472" s="206" t="s">
        <v>489</v>
      </c>
      <c r="AB472" s="203" t="s">
        <v>490</v>
      </c>
      <c r="AC472" s="202" t="s">
        <v>2350</v>
      </c>
      <c r="AD472" s="202" t="s">
        <v>3018</v>
      </c>
      <c r="AE472" s="202" t="s">
        <v>484</v>
      </c>
      <c r="AF472" s="204">
        <v>213078</v>
      </c>
      <c r="AG472" s="197">
        <v>34.8095</v>
      </c>
      <c r="AH472" s="197">
        <v>46.552250749999999</v>
      </c>
      <c r="AI472" s="207">
        <v>1.3373432755426</v>
      </c>
      <c r="AJ472" s="197">
        <v>27.421758555</v>
      </c>
      <c r="AK472" s="197">
        <v>1140</v>
      </c>
      <c r="AL472" s="197">
        <v>945</v>
      </c>
      <c r="AM472" s="211">
        <v>0.82894736842105299</v>
      </c>
      <c r="AN472" s="197">
        <v>20.2997703607274</v>
      </c>
      <c r="AO472" s="204">
        <v>147326</v>
      </c>
      <c r="AP472" s="205">
        <v>108990.49</v>
      </c>
      <c r="AQ472" t="str">
        <f>_xlfn.IFNA(VLOOKUP(E472,'Order Lookup'!A:C,3,FALSE),"Other")</f>
        <v>ORDER</v>
      </c>
    </row>
    <row r="473" spans="1:43" ht="42" x14ac:dyDescent="0.35">
      <c r="A473" s="202" t="s">
        <v>694</v>
      </c>
      <c r="B473" s="202" t="s">
        <v>3020</v>
      </c>
      <c r="C473" s="202" t="s">
        <v>790</v>
      </c>
      <c r="D473" s="202" t="s">
        <v>3019</v>
      </c>
      <c r="E473" s="202" t="s">
        <v>501</v>
      </c>
      <c r="F473" s="202" t="s">
        <v>4</v>
      </c>
      <c r="G473" s="202" t="s">
        <v>4</v>
      </c>
      <c r="H473" s="202" t="s">
        <v>488</v>
      </c>
      <c r="I473" s="203" t="s">
        <v>30</v>
      </c>
      <c r="J473" s="203" t="s">
        <v>696</v>
      </c>
      <c r="K473" s="203" t="s">
        <v>707</v>
      </c>
      <c r="L473" s="8"/>
      <c r="M473" s="8"/>
      <c r="N473" s="202" t="s">
        <v>483</v>
      </c>
      <c r="O473" s="8"/>
      <c r="P473" s="8"/>
      <c r="Q473" s="8"/>
      <c r="R473" s="202" t="s">
        <v>483</v>
      </c>
      <c r="S473" s="203" t="s">
        <v>708</v>
      </c>
      <c r="T473" s="203" t="s">
        <v>572</v>
      </c>
      <c r="U473" s="202" t="s">
        <v>2362</v>
      </c>
      <c r="V473" s="202" t="s">
        <v>2335</v>
      </c>
      <c r="W473" s="206" t="s">
        <v>489</v>
      </c>
      <c r="X473" s="203" t="s">
        <v>572</v>
      </c>
      <c r="Y473" s="202" t="s">
        <v>2318</v>
      </c>
      <c r="Z473" s="202" t="s">
        <v>2321</v>
      </c>
      <c r="AA473" s="206" t="s">
        <v>489</v>
      </c>
      <c r="AB473" s="203" t="s">
        <v>490</v>
      </c>
      <c r="AC473" s="202" t="s">
        <v>2318</v>
      </c>
      <c r="AD473" s="202" t="s">
        <v>3020</v>
      </c>
      <c r="AE473" s="202" t="s">
        <v>484</v>
      </c>
      <c r="AF473" s="204">
        <v>143361</v>
      </c>
      <c r="AG473" s="197">
        <v>68.250500000000002</v>
      </c>
      <c r="AH473" s="197">
        <v>39.227480544999999</v>
      </c>
      <c r="AI473" s="208">
        <v>0.57475740902996997</v>
      </c>
      <c r="AJ473" s="197">
        <v>0.88746444499999999</v>
      </c>
      <c r="AK473" s="197">
        <v>0</v>
      </c>
      <c r="AL473" s="197">
        <v>0</v>
      </c>
      <c r="AM473" s="12"/>
      <c r="AN473" s="12"/>
      <c r="AO473" s="204">
        <v>119959</v>
      </c>
      <c r="AP473" s="205">
        <v>-7.238E-2</v>
      </c>
      <c r="AQ473" t="str">
        <f>_xlfn.IFNA(VLOOKUP(E473,'Order Lookup'!A:C,3,FALSE),"Other")</f>
        <v>ORDER</v>
      </c>
    </row>
    <row r="474" spans="1:43" ht="42" x14ac:dyDescent="0.35">
      <c r="A474" s="202" t="s">
        <v>694</v>
      </c>
      <c r="B474" s="202" t="s">
        <v>3021</v>
      </c>
      <c r="C474" s="202" t="s">
        <v>790</v>
      </c>
      <c r="D474" s="202" t="s">
        <v>3019</v>
      </c>
      <c r="E474" s="202" t="s">
        <v>501</v>
      </c>
      <c r="F474" s="202" t="s">
        <v>4</v>
      </c>
      <c r="G474" s="202" t="s">
        <v>4</v>
      </c>
      <c r="H474" s="202" t="s">
        <v>488</v>
      </c>
      <c r="I474" s="203" t="s">
        <v>30</v>
      </c>
      <c r="J474" s="203" t="s">
        <v>696</v>
      </c>
      <c r="K474" s="203" t="s">
        <v>707</v>
      </c>
      <c r="L474" s="202" t="s">
        <v>1668</v>
      </c>
      <c r="M474" s="202" t="s">
        <v>1651</v>
      </c>
      <c r="N474" s="206" t="s">
        <v>489</v>
      </c>
      <c r="O474" s="8"/>
      <c r="P474" s="8"/>
      <c r="Q474" s="8"/>
      <c r="R474" s="202" t="s">
        <v>483</v>
      </c>
      <c r="S474" s="203" t="s">
        <v>744</v>
      </c>
      <c r="T474" s="203" t="s">
        <v>759</v>
      </c>
      <c r="U474" s="202" t="s">
        <v>2338</v>
      </c>
      <c r="V474" s="202" t="s">
        <v>2371</v>
      </c>
      <c r="W474" s="206" t="s">
        <v>489</v>
      </c>
      <c r="X474" s="203" t="s">
        <v>759</v>
      </c>
      <c r="Y474" s="202" t="s">
        <v>2332</v>
      </c>
      <c r="Z474" s="202" t="s">
        <v>2350</v>
      </c>
      <c r="AA474" s="206" t="s">
        <v>489</v>
      </c>
      <c r="AB474" s="203" t="s">
        <v>490</v>
      </c>
      <c r="AC474" s="202" t="s">
        <v>2321</v>
      </c>
      <c r="AD474" s="202" t="s">
        <v>3021</v>
      </c>
      <c r="AE474" s="202" t="s">
        <v>484</v>
      </c>
      <c r="AF474" s="204">
        <v>216239</v>
      </c>
      <c r="AG474" s="197">
        <v>101.57299999999999</v>
      </c>
      <c r="AH474" s="197">
        <v>129.17899148000001</v>
      </c>
      <c r="AI474" s="207">
        <v>1.2717847408267899</v>
      </c>
      <c r="AJ474" s="197">
        <v>129.17898367000001</v>
      </c>
      <c r="AK474" s="197">
        <v>0</v>
      </c>
      <c r="AL474" s="197">
        <v>0</v>
      </c>
      <c r="AM474" s="12"/>
      <c r="AN474" s="12"/>
      <c r="AO474" s="204">
        <v>175979</v>
      </c>
      <c r="AP474" s="205">
        <v>17353.400000000001</v>
      </c>
      <c r="AQ474" t="str">
        <f>_xlfn.IFNA(VLOOKUP(E474,'Order Lookup'!A:C,3,FALSE),"Other")</f>
        <v>ORDER</v>
      </c>
    </row>
    <row r="475" spans="1:43" ht="42" x14ac:dyDescent="0.35">
      <c r="A475" s="202" t="s">
        <v>694</v>
      </c>
      <c r="B475" s="202" t="s">
        <v>3022</v>
      </c>
      <c r="C475" s="202" t="s">
        <v>790</v>
      </c>
      <c r="D475" s="202" t="s">
        <v>3019</v>
      </c>
      <c r="E475" s="202" t="s">
        <v>501</v>
      </c>
      <c r="F475" s="202" t="s">
        <v>4</v>
      </c>
      <c r="G475" s="202" t="s">
        <v>4</v>
      </c>
      <c r="H475" s="202" t="s">
        <v>488</v>
      </c>
      <c r="I475" s="203" t="s">
        <v>30</v>
      </c>
      <c r="J475" s="203" t="s">
        <v>696</v>
      </c>
      <c r="K475" s="203" t="s">
        <v>707</v>
      </c>
      <c r="L475" s="202" t="s">
        <v>1668</v>
      </c>
      <c r="M475" s="202" t="s">
        <v>1651</v>
      </c>
      <c r="N475" s="206" t="s">
        <v>489</v>
      </c>
      <c r="O475" s="203" t="s">
        <v>707</v>
      </c>
      <c r="P475" s="202" t="s">
        <v>1528</v>
      </c>
      <c r="Q475" s="202" t="s">
        <v>1528</v>
      </c>
      <c r="R475" s="206" t="s">
        <v>489</v>
      </c>
      <c r="S475" s="203" t="s">
        <v>572</v>
      </c>
      <c r="T475" s="203" t="s">
        <v>744</v>
      </c>
      <c r="U475" s="202" t="s">
        <v>3023</v>
      </c>
      <c r="V475" s="202" t="s">
        <v>2321</v>
      </c>
      <c r="W475" s="206" t="s">
        <v>489</v>
      </c>
      <c r="X475" s="203" t="s">
        <v>744</v>
      </c>
      <c r="Y475" s="202" t="s">
        <v>3024</v>
      </c>
      <c r="Z475" s="202" t="s">
        <v>3024</v>
      </c>
      <c r="AA475" s="206" t="s">
        <v>489</v>
      </c>
      <c r="AB475" s="203" t="s">
        <v>490</v>
      </c>
      <c r="AC475" s="202" t="s">
        <v>2318</v>
      </c>
      <c r="AD475" s="202" t="s">
        <v>3022</v>
      </c>
      <c r="AE475" s="202" t="s">
        <v>484</v>
      </c>
      <c r="AF475" s="204">
        <v>280998</v>
      </c>
      <c r="AG475" s="197">
        <v>83.802999999999997</v>
      </c>
      <c r="AH475" s="197">
        <v>67.660359830000004</v>
      </c>
      <c r="AI475" s="208">
        <v>0.80737395833084702</v>
      </c>
      <c r="AJ475" s="197">
        <v>0</v>
      </c>
      <c r="AK475" s="197">
        <v>0</v>
      </c>
      <c r="AL475" s="197">
        <v>0</v>
      </c>
      <c r="AM475" s="12"/>
      <c r="AN475" s="12"/>
      <c r="AO475" s="204">
        <v>231670</v>
      </c>
      <c r="AP475" s="205">
        <v>0</v>
      </c>
      <c r="AQ475" t="str">
        <f>_xlfn.IFNA(VLOOKUP(E475,'Order Lookup'!A:C,3,FALSE),"Other")</f>
        <v>ORDER</v>
      </c>
    </row>
    <row r="476" spans="1:43" ht="42" x14ac:dyDescent="0.35">
      <c r="A476" s="202" t="s">
        <v>694</v>
      </c>
      <c r="B476" s="202" t="s">
        <v>3025</v>
      </c>
      <c r="C476" s="202" t="s">
        <v>1774</v>
      </c>
      <c r="D476" s="202" t="s">
        <v>1775</v>
      </c>
      <c r="E476" s="202" t="s">
        <v>495</v>
      </c>
      <c r="F476" s="202" t="s">
        <v>281</v>
      </c>
      <c r="G476" s="202" t="s">
        <v>4</v>
      </c>
      <c r="H476" s="202" t="s">
        <v>488</v>
      </c>
      <c r="I476" s="203" t="s">
        <v>393</v>
      </c>
      <c r="J476" s="203" t="s">
        <v>703</v>
      </c>
      <c r="K476" s="203" t="s">
        <v>733</v>
      </c>
      <c r="L476" s="8"/>
      <c r="M476" s="8"/>
      <c r="N476" s="202" t="s">
        <v>483</v>
      </c>
      <c r="O476" s="8"/>
      <c r="P476" s="8"/>
      <c r="Q476" s="8"/>
      <c r="R476" s="202" t="s">
        <v>483</v>
      </c>
      <c r="S476" s="8"/>
      <c r="T476" s="203" t="s">
        <v>684</v>
      </c>
      <c r="U476" s="202" t="s">
        <v>1698</v>
      </c>
      <c r="V476" s="202" t="s">
        <v>1698</v>
      </c>
      <c r="W476" s="206" t="s">
        <v>489</v>
      </c>
      <c r="X476" s="8"/>
      <c r="Y476" s="8"/>
      <c r="Z476" s="8"/>
      <c r="AA476" s="202" t="s">
        <v>483</v>
      </c>
      <c r="AB476" s="203" t="s">
        <v>490</v>
      </c>
      <c r="AC476" s="202" t="s">
        <v>1698</v>
      </c>
      <c r="AD476" s="202" t="s">
        <v>3025</v>
      </c>
      <c r="AE476" s="202" t="s">
        <v>484</v>
      </c>
      <c r="AF476" s="204">
        <v>1</v>
      </c>
      <c r="AG476" s="197">
        <v>0</v>
      </c>
      <c r="AH476" s="197">
        <v>2.0492585000000001E-2</v>
      </c>
      <c r="AI476" s="12"/>
      <c r="AJ476" s="197">
        <v>2.04925E-2</v>
      </c>
      <c r="AK476" s="197">
        <v>0</v>
      </c>
      <c r="AL476" s="197">
        <v>0</v>
      </c>
      <c r="AM476" s="12"/>
      <c r="AN476" s="12"/>
      <c r="AO476" s="204">
        <v>0</v>
      </c>
      <c r="AP476" s="205">
        <v>-36.130000000000003</v>
      </c>
      <c r="AQ476" t="str">
        <f>_xlfn.IFNA(VLOOKUP(E476,'Order Lookup'!A:C,3,FALSE),"Other")</f>
        <v>ENPARTS</v>
      </c>
    </row>
    <row r="477" spans="1:43" ht="42" x14ac:dyDescent="0.35">
      <c r="A477" s="202" t="s">
        <v>694</v>
      </c>
      <c r="B477" s="202" t="s">
        <v>3026</v>
      </c>
      <c r="C477" s="202" t="s">
        <v>713</v>
      </c>
      <c r="D477" s="202" t="s">
        <v>1776</v>
      </c>
      <c r="E477" s="202" t="s">
        <v>501</v>
      </c>
      <c r="F477" s="202" t="s">
        <v>338</v>
      </c>
      <c r="G477" s="202" t="s">
        <v>4</v>
      </c>
      <c r="H477" s="202" t="s">
        <v>488</v>
      </c>
      <c r="I477" s="203" t="s">
        <v>29</v>
      </c>
      <c r="J477" s="203" t="s">
        <v>698</v>
      </c>
      <c r="K477" s="203" t="s">
        <v>729</v>
      </c>
      <c r="L477" s="8"/>
      <c r="M477" s="8"/>
      <c r="N477" s="202" t="s">
        <v>483</v>
      </c>
      <c r="O477" s="8"/>
      <c r="P477" s="8"/>
      <c r="Q477" s="8"/>
      <c r="R477" s="202" t="s">
        <v>483</v>
      </c>
      <c r="S477" s="203" t="s">
        <v>2247</v>
      </c>
      <c r="T477" s="203" t="s">
        <v>676</v>
      </c>
      <c r="U477" s="202" t="s">
        <v>1665</v>
      </c>
      <c r="V477" s="202" t="s">
        <v>1698</v>
      </c>
      <c r="W477" s="210" t="s">
        <v>484</v>
      </c>
      <c r="X477" s="203" t="s">
        <v>676</v>
      </c>
      <c r="Y477" s="8"/>
      <c r="Z477" s="8"/>
      <c r="AA477" s="202" t="s">
        <v>483</v>
      </c>
      <c r="AB477" s="203" t="s">
        <v>490</v>
      </c>
      <c r="AC477" s="202" t="s">
        <v>1698</v>
      </c>
      <c r="AD477" s="202" t="s">
        <v>3026</v>
      </c>
      <c r="AE477" s="202" t="s">
        <v>484</v>
      </c>
      <c r="AF477" s="204">
        <v>90318</v>
      </c>
      <c r="AG477" s="197">
        <v>39.555</v>
      </c>
      <c r="AH477" s="197">
        <v>42.264267404999998</v>
      </c>
      <c r="AI477" s="207">
        <v>1.0684936772847899</v>
      </c>
      <c r="AJ477" s="197">
        <v>41.138890725000003</v>
      </c>
      <c r="AK477" s="197">
        <v>0</v>
      </c>
      <c r="AL477" s="197">
        <v>0</v>
      </c>
      <c r="AM477" s="12"/>
      <c r="AN477" s="12"/>
      <c r="AO477" s="204">
        <v>75599</v>
      </c>
      <c r="AP477" s="205">
        <v>5310.45</v>
      </c>
      <c r="AQ477" t="str">
        <f>_xlfn.IFNA(VLOOKUP(E477,'Order Lookup'!A:C,3,FALSE),"Other")</f>
        <v>ORDER</v>
      </c>
    </row>
    <row r="478" spans="1:43" ht="42" x14ac:dyDescent="0.35">
      <c r="A478" s="202" t="s">
        <v>694</v>
      </c>
      <c r="B478" s="202" t="s">
        <v>3027</v>
      </c>
      <c r="C478" s="202" t="s">
        <v>713</v>
      </c>
      <c r="D478" s="202" t="s">
        <v>1776</v>
      </c>
      <c r="E478" s="202" t="s">
        <v>506</v>
      </c>
      <c r="F478" s="202" t="s">
        <v>114</v>
      </c>
      <c r="G478" s="202" t="s">
        <v>4</v>
      </c>
      <c r="H478" s="202" t="s">
        <v>488</v>
      </c>
      <c r="I478" s="203" t="s">
        <v>29</v>
      </c>
      <c r="J478" s="203" t="s">
        <v>698</v>
      </c>
      <c r="K478" s="203" t="s">
        <v>729</v>
      </c>
      <c r="L478" s="8"/>
      <c r="M478" s="8"/>
      <c r="N478" s="202" t="s">
        <v>483</v>
      </c>
      <c r="O478" s="8"/>
      <c r="P478" s="8"/>
      <c r="Q478" s="8"/>
      <c r="R478" s="202" t="s">
        <v>483</v>
      </c>
      <c r="S478" s="203" t="s">
        <v>844</v>
      </c>
      <c r="T478" s="203" t="s">
        <v>1868</v>
      </c>
      <c r="U478" s="202" t="s">
        <v>2335</v>
      </c>
      <c r="V478" s="202" t="s">
        <v>2335</v>
      </c>
      <c r="W478" s="206" t="s">
        <v>489</v>
      </c>
      <c r="X478" s="8"/>
      <c r="Y478" s="8"/>
      <c r="Z478" s="8"/>
      <c r="AA478" s="202" t="s">
        <v>483</v>
      </c>
      <c r="AB478" s="203" t="s">
        <v>490</v>
      </c>
      <c r="AC478" s="202" t="s">
        <v>2335</v>
      </c>
      <c r="AD478" s="202" t="s">
        <v>3027</v>
      </c>
      <c r="AE478" s="202" t="s">
        <v>484</v>
      </c>
      <c r="AF478" s="204">
        <v>15548</v>
      </c>
      <c r="AG478" s="197">
        <v>4.1965000000000003</v>
      </c>
      <c r="AH478" s="197">
        <v>3.59633541</v>
      </c>
      <c r="AI478" s="208">
        <v>0.85698448945549899</v>
      </c>
      <c r="AJ478" s="197">
        <v>0</v>
      </c>
      <c r="AK478" s="197">
        <v>75</v>
      </c>
      <c r="AL478" s="197">
        <v>0</v>
      </c>
      <c r="AM478" s="211">
        <v>0</v>
      </c>
      <c r="AN478" s="12"/>
      <c r="AO478" s="204">
        <v>14180</v>
      </c>
      <c r="AP478" s="205">
        <v>445.09</v>
      </c>
      <c r="AQ478" t="str">
        <f>_xlfn.IFNA(VLOOKUP(E478,'Order Lookup'!A:C,3,FALSE),"Other")</f>
        <v>ORDER</v>
      </c>
    </row>
    <row r="479" spans="1:43" ht="42" x14ac:dyDescent="0.35">
      <c r="A479" s="202" t="s">
        <v>694</v>
      </c>
      <c r="B479" s="202" t="s">
        <v>3028</v>
      </c>
      <c r="C479" s="202" t="s">
        <v>713</v>
      </c>
      <c r="D479" s="202" t="s">
        <v>1776</v>
      </c>
      <c r="E479" s="202" t="s">
        <v>501</v>
      </c>
      <c r="F479" s="202" t="s">
        <v>338</v>
      </c>
      <c r="G479" s="202" t="s">
        <v>4</v>
      </c>
      <c r="H479" s="202" t="s">
        <v>488</v>
      </c>
      <c r="I479" s="203" t="s">
        <v>29</v>
      </c>
      <c r="J479" s="203" t="s">
        <v>698</v>
      </c>
      <c r="K479" s="203" t="s">
        <v>729</v>
      </c>
      <c r="L479" s="8"/>
      <c r="M479" s="8"/>
      <c r="N479" s="202" t="s">
        <v>483</v>
      </c>
      <c r="O479" s="8"/>
      <c r="P479" s="8"/>
      <c r="Q479" s="8"/>
      <c r="R479" s="202" t="s">
        <v>483</v>
      </c>
      <c r="S479" s="203" t="s">
        <v>1777</v>
      </c>
      <c r="T479" s="203" t="s">
        <v>676</v>
      </c>
      <c r="U479" s="202" t="s">
        <v>1728</v>
      </c>
      <c r="V479" s="202" t="s">
        <v>1728</v>
      </c>
      <c r="W479" s="206" t="s">
        <v>489</v>
      </c>
      <c r="X479" s="203" t="s">
        <v>676</v>
      </c>
      <c r="Y479" s="202" t="s">
        <v>1728</v>
      </c>
      <c r="Z479" s="202" t="s">
        <v>1728</v>
      </c>
      <c r="AA479" s="206" t="s">
        <v>489</v>
      </c>
      <c r="AB479" s="203" t="s">
        <v>490</v>
      </c>
      <c r="AC479" s="202" t="s">
        <v>1728</v>
      </c>
      <c r="AD479" s="202" t="s">
        <v>3028</v>
      </c>
      <c r="AE479" s="202" t="s">
        <v>484</v>
      </c>
      <c r="AF479" s="204">
        <v>1</v>
      </c>
      <c r="AG479" s="197">
        <v>0</v>
      </c>
      <c r="AH479" s="197">
        <v>2.48570292</v>
      </c>
      <c r="AI479" s="12"/>
      <c r="AJ479" s="197">
        <v>0</v>
      </c>
      <c r="AK479" s="197">
        <v>0</v>
      </c>
      <c r="AL479" s="197">
        <v>0</v>
      </c>
      <c r="AM479" s="12"/>
      <c r="AN479" s="12"/>
      <c r="AO479" s="204">
        <v>0</v>
      </c>
      <c r="AP479" s="205">
        <v>0</v>
      </c>
      <c r="AQ479" t="str">
        <f>_xlfn.IFNA(VLOOKUP(E479,'Order Lookup'!A:C,3,FALSE),"Other")</f>
        <v>ORDER</v>
      </c>
    </row>
    <row r="480" spans="1:43" ht="42" x14ac:dyDescent="0.35">
      <c r="A480" s="202" t="s">
        <v>694</v>
      </c>
      <c r="B480" s="202" t="s">
        <v>3029</v>
      </c>
      <c r="C480" s="202" t="s">
        <v>713</v>
      </c>
      <c r="D480" s="202" t="s">
        <v>1776</v>
      </c>
      <c r="E480" s="202" t="s">
        <v>584</v>
      </c>
      <c r="F480" s="202" t="s">
        <v>338</v>
      </c>
      <c r="G480" s="202" t="s">
        <v>4</v>
      </c>
      <c r="H480" s="202" t="s">
        <v>488</v>
      </c>
      <c r="I480" s="203" t="s">
        <v>29</v>
      </c>
      <c r="J480" s="203" t="s">
        <v>698</v>
      </c>
      <c r="K480" s="203" t="s">
        <v>729</v>
      </c>
      <c r="L480" s="8"/>
      <c r="M480" s="8"/>
      <c r="N480" s="202" t="s">
        <v>483</v>
      </c>
      <c r="O480" s="8"/>
      <c r="P480" s="8"/>
      <c r="Q480" s="8"/>
      <c r="R480" s="202" t="s">
        <v>483</v>
      </c>
      <c r="S480" s="203" t="s">
        <v>1777</v>
      </c>
      <c r="T480" s="203" t="s">
        <v>676</v>
      </c>
      <c r="U480" s="202" t="s">
        <v>2343</v>
      </c>
      <c r="V480" s="202" t="s">
        <v>2343</v>
      </c>
      <c r="W480" s="206" t="s">
        <v>489</v>
      </c>
      <c r="X480" s="8"/>
      <c r="Y480" s="8"/>
      <c r="Z480" s="8"/>
      <c r="AA480" s="202" t="s">
        <v>483</v>
      </c>
      <c r="AB480" s="203" t="s">
        <v>490</v>
      </c>
      <c r="AC480" s="202" t="s">
        <v>2327</v>
      </c>
      <c r="AD480" s="202" t="s">
        <v>3029</v>
      </c>
      <c r="AE480" s="202" t="s">
        <v>484</v>
      </c>
      <c r="AF480" s="204">
        <v>0</v>
      </c>
      <c r="AG480" s="197">
        <v>0</v>
      </c>
      <c r="AH480" s="197">
        <v>0.2104144</v>
      </c>
      <c r="AI480" s="12"/>
      <c r="AJ480" s="197">
        <v>0.21041399999999999</v>
      </c>
      <c r="AK480" s="197">
        <v>0</v>
      </c>
      <c r="AL480" s="197">
        <v>0</v>
      </c>
      <c r="AM480" s="12"/>
      <c r="AN480" s="12"/>
      <c r="AO480" s="204">
        <v>0</v>
      </c>
      <c r="AP480" s="205">
        <v>-559.46</v>
      </c>
      <c r="AQ480" t="str">
        <f>_xlfn.IFNA(VLOOKUP(E480,'Order Lookup'!A:C,3,FALSE),"Other")</f>
        <v>ENPARTS</v>
      </c>
    </row>
    <row r="481" spans="1:43" ht="42" x14ac:dyDescent="0.35">
      <c r="A481" s="202" t="s">
        <v>694</v>
      </c>
      <c r="B481" s="202" t="s">
        <v>3030</v>
      </c>
      <c r="C481" s="202" t="s">
        <v>713</v>
      </c>
      <c r="D481" s="202" t="s">
        <v>1776</v>
      </c>
      <c r="E481" s="202" t="s">
        <v>507</v>
      </c>
      <c r="F481" s="202" t="s">
        <v>4</v>
      </c>
      <c r="G481" s="8"/>
      <c r="H481" s="202" t="s">
        <v>482</v>
      </c>
      <c r="I481" s="203" t="s">
        <v>29</v>
      </c>
      <c r="J481" s="8"/>
      <c r="K481" s="8"/>
      <c r="L481" s="8"/>
      <c r="M481" s="8"/>
      <c r="N481" s="202" t="s">
        <v>483</v>
      </c>
      <c r="O481" s="8"/>
      <c r="P481" s="8"/>
      <c r="Q481" s="8"/>
      <c r="R481" s="202" t="s">
        <v>483</v>
      </c>
      <c r="S481" s="8"/>
      <c r="T481" s="8"/>
      <c r="U481" s="8"/>
      <c r="V481" s="8"/>
      <c r="W481" s="202" t="s">
        <v>483</v>
      </c>
      <c r="X481" s="8"/>
      <c r="Y481" s="8"/>
      <c r="Z481" s="8"/>
      <c r="AA481" s="202" t="s">
        <v>483</v>
      </c>
      <c r="AB481" s="8"/>
      <c r="AC481" s="202" t="s">
        <v>2350</v>
      </c>
      <c r="AD481" s="202" t="s">
        <v>3030</v>
      </c>
      <c r="AE481" s="202" t="s">
        <v>484</v>
      </c>
      <c r="AF481" s="12"/>
      <c r="AG481" s="197">
        <v>0</v>
      </c>
      <c r="AH481" s="12"/>
      <c r="AI481" s="12"/>
      <c r="AJ481" s="12"/>
      <c r="AK481" s="12"/>
      <c r="AL481" s="12"/>
      <c r="AM481" s="12"/>
      <c r="AN481" s="12"/>
      <c r="AO481" s="12"/>
      <c r="AP481" s="15"/>
      <c r="AQ481" t="str">
        <f>_xlfn.IFNA(VLOOKUP(E481,'Order Lookup'!A:C,3,FALSE),"Other")</f>
        <v>Other</v>
      </c>
    </row>
    <row r="482" spans="1:43" ht="42" x14ac:dyDescent="0.35">
      <c r="A482" s="202" t="s">
        <v>694</v>
      </c>
      <c r="B482" s="202" t="s">
        <v>3031</v>
      </c>
      <c r="C482" s="202" t="s">
        <v>3032</v>
      </c>
      <c r="D482" s="202" t="s">
        <v>3033</v>
      </c>
      <c r="E482" s="202" t="s">
        <v>529</v>
      </c>
      <c r="F482" s="202" t="s">
        <v>281</v>
      </c>
      <c r="G482" s="202" t="s">
        <v>4</v>
      </c>
      <c r="H482" s="202" t="s">
        <v>488</v>
      </c>
      <c r="I482" s="203" t="s">
        <v>23</v>
      </c>
      <c r="J482" s="203" t="s">
        <v>738</v>
      </c>
      <c r="K482" s="203" t="s">
        <v>709</v>
      </c>
      <c r="L482" s="8"/>
      <c r="M482" s="8"/>
      <c r="N482" s="202" t="s">
        <v>483</v>
      </c>
      <c r="O482" s="8"/>
      <c r="P482" s="8"/>
      <c r="Q482" s="8"/>
      <c r="R482" s="202" t="s">
        <v>483</v>
      </c>
      <c r="S482" s="8"/>
      <c r="T482" s="203" t="s">
        <v>521</v>
      </c>
      <c r="U482" s="202" t="s">
        <v>2332</v>
      </c>
      <c r="V482" s="202" t="s">
        <v>2332</v>
      </c>
      <c r="W482" s="206" t="s">
        <v>489</v>
      </c>
      <c r="X482" s="8"/>
      <c r="Y482" s="8"/>
      <c r="Z482" s="8"/>
      <c r="AA482" s="202" t="s">
        <v>483</v>
      </c>
      <c r="AB482" s="203" t="s">
        <v>490</v>
      </c>
      <c r="AC482" s="202" t="s">
        <v>2338</v>
      </c>
      <c r="AD482" s="202" t="s">
        <v>3031</v>
      </c>
      <c r="AE482" s="202" t="s">
        <v>484</v>
      </c>
      <c r="AF482" s="204">
        <v>1</v>
      </c>
      <c r="AG482" s="197">
        <v>0</v>
      </c>
      <c r="AH482" s="197">
        <v>3.0601E-2</v>
      </c>
      <c r="AI482" s="12"/>
      <c r="AJ482" s="197">
        <v>3.0601E-2</v>
      </c>
      <c r="AK482" s="197">
        <v>0</v>
      </c>
      <c r="AL482" s="197">
        <v>0</v>
      </c>
      <c r="AM482" s="12"/>
      <c r="AN482" s="12"/>
      <c r="AO482" s="204">
        <v>0</v>
      </c>
      <c r="AP482" s="205">
        <v>-133.96</v>
      </c>
      <c r="AQ482" t="str">
        <f>_xlfn.IFNA(VLOOKUP(E482,'Order Lookup'!A:C,3,FALSE),"Other")</f>
        <v>Other</v>
      </c>
    </row>
    <row r="483" spans="1:43" ht="52.5" x14ac:dyDescent="0.35">
      <c r="A483" s="202" t="s">
        <v>694</v>
      </c>
      <c r="B483" s="202" t="s">
        <v>3034</v>
      </c>
      <c r="C483" s="202" t="s">
        <v>776</v>
      </c>
      <c r="D483" s="202" t="s">
        <v>3035</v>
      </c>
      <c r="E483" s="202" t="s">
        <v>520</v>
      </c>
      <c r="F483" s="202" t="s">
        <v>281</v>
      </c>
      <c r="G483" s="202" t="s">
        <v>63</v>
      </c>
      <c r="H483" s="202" t="s">
        <v>488</v>
      </c>
      <c r="I483" s="203" t="s">
        <v>256</v>
      </c>
      <c r="J483" s="203" t="s">
        <v>521</v>
      </c>
      <c r="K483" s="203" t="s">
        <v>2426</v>
      </c>
      <c r="L483" s="8"/>
      <c r="M483" s="8"/>
      <c r="N483" s="202" t="s">
        <v>483</v>
      </c>
      <c r="O483" s="8"/>
      <c r="P483" s="8"/>
      <c r="Q483" s="8"/>
      <c r="R483" s="202" t="s">
        <v>483</v>
      </c>
      <c r="S483" s="8"/>
      <c r="T483" s="203" t="s">
        <v>544</v>
      </c>
      <c r="U483" s="202" t="s">
        <v>2321</v>
      </c>
      <c r="V483" s="202" t="s">
        <v>2321</v>
      </c>
      <c r="W483" s="206" t="s">
        <v>489</v>
      </c>
      <c r="X483" s="8"/>
      <c r="Y483" s="8"/>
      <c r="Z483" s="8"/>
      <c r="AA483" s="202" t="s">
        <v>483</v>
      </c>
      <c r="AB483" s="203" t="s">
        <v>490</v>
      </c>
      <c r="AC483" s="202" t="s">
        <v>2318</v>
      </c>
      <c r="AD483" s="202" t="s">
        <v>3034</v>
      </c>
      <c r="AE483" s="202" t="s">
        <v>484</v>
      </c>
      <c r="AF483" s="204">
        <v>667</v>
      </c>
      <c r="AG483" s="197">
        <v>0.1605</v>
      </c>
      <c r="AH483" s="197">
        <v>7.2437650000000006E-2</v>
      </c>
      <c r="AI483" s="208">
        <v>0.45132492211837999</v>
      </c>
      <c r="AJ483" s="197">
        <v>7.2437500000000002E-2</v>
      </c>
      <c r="AK483" s="197">
        <v>0</v>
      </c>
      <c r="AL483" s="197">
        <v>0</v>
      </c>
      <c r="AM483" s="12"/>
      <c r="AN483" s="12"/>
      <c r="AO483" s="204">
        <v>384.81</v>
      </c>
      <c r="AP483" s="205">
        <v>-110.53</v>
      </c>
      <c r="AQ483" t="str">
        <f>_xlfn.IFNA(VLOOKUP(E483,'Order Lookup'!A:C,3,FALSE),"Other")</f>
        <v>Other</v>
      </c>
    </row>
    <row r="484" spans="1:43" ht="42" x14ac:dyDescent="0.35">
      <c r="A484" s="202" t="s">
        <v>694</v>
      </c>
      <c r="B484" s="202" t="s">
        <v>3036</v>
      </c>
      <c r="C484" s="202" t="s">
        <v>1778</v>
      </c>
      <c r="D484" s="202" t="s">
        <v>1779</v>
      </c>
      <c r="E484" s="202" t="s">
        <v>486</v>
      </c>
      <c r="F484" s="202" t="s">
        <v>4</v>
      </c>
      <c r="G484" s="202" t="s">
        <v>4</v>
      </c>
      <c r="H484" s="202" t="s">
        <v>488</v>
      </c>
      <c r="I484" s="203" t="s">
        <v>29</v>
      </c>
      <c r="J484" s="203" t="s">
        <v>738</v>
      </c>
      <c r="K484" s="203" t="s">
        <v>701</v>
      </c>
      <c r="L484" s="8"/>
      <c r="M484" s="8"/>
      <c r="N484" s="202" t="s">
        <v>483</v>
      </c>
      <c r="O484" s="8"/>
      <c r="P484" s="8"/>
      <c r="Q484" s="8"/>
      <c r="R484" s="202" t="s">
        <v>483</v>
      </c>
      <c r="S484" s="8"/>
      <c r="T484" s="8"/>
      <c r="U484" s="8"/>
      <c r="V484" s="8"/>
      <c r="W484" s="202" t="s">
        <v>483</v>
      </c>
      <c r="X484" s="8"/>
      <c r="Y484" s="8"/>
      <c r="Z484" s="8"/>
      <c r="AA484" s="202" t="s">
        <v>483</v>
      </c>
      <c r="AB484" s="8"/>
      <c r="AC484" s="202" t="s">
        <v>2362</v>
      </c>
      <c r="AD484" s="202" t="s">
        <v>3036</v>
      </c>
      <c r="AE484" s="202" t="s">
        <v>484</v>
      </c>
      <c r="AF484" s="204">
        <v>289</v>
      </c>
      <c r="AG484" s="197">
        <v>0</v>
      </c>
      <c r="AH484" s="197">
        <v>0.30183463999999999</v>
      </c>
      <c r="AI484" s="12"/>
      <c r="AJ484" s="197">
        <v>0.30183443999999998</v>
      </c>
      <c r="AK484" s="197">
        <v>0</v>
      </c>
      <c r="AL484" s="197">
        <v>0</v>
      </c>
      <c r="AM484" s="12"/>
      <c r="AN484" s="12"/>
      <c r="AO484" s="204">
        <v>0</v>
      </c>
      <c r="AP484" s="205">
        <v>-515.88</v>
      </c>
      <c r="AQ484" t="str">
        <f>_xlfn.IFNA(VLOOKUP(E484,'Order Lookup'!A:C,3,FALSE),"Other")</f>
        <v>Other</v>
      </c>
    </row>
    <row r="485" spans="1:43" ht="31.5" x14ac:dyDescent="0.35">
      <c r="A485" s="202" t="s">
        <v>694</v>
      </c>
      <c r="B485" s="202" t="s">
        <v>3037</v>
      </c>
      <c r="C485" s="202" t="s">
        <v>742</v>
      </c>
      <c r="D485" s="202" t="s">
        <v>1780</v>
      </c>
      <c r="E485" s="202" t="s">
        <v>584</v>
      </c>
      <c r="F485" s="202" t="s">
        <v>4</v>
      </c>
      <c r="G485" s="8"/>
      <c r="H485" s="202" t="s">
        <v>488</v>
      </c>
      <c r="I485" s="203" t="s">
        <v>29</v>
      </c>
      <c r="J485" s="8"/>
      <c r="K485" s="8"/>
      <c r="L485" s="8"/>
      <c r="M485" s="8"/>
      <c r="N485" s="202" t="s">
        <v>483</v>
      </c>
      <c r="O485" s="8"/>
      <c r="P485" s="8"/>
      <c r="Q485" s="8"/>
      <c r="R485" s="202" t="s">
        <v>483</v>
      </c>
      <c r="S485" s="8"/>
      <c r="T485" s="8"/>
      <c r="U485" s="8"/>
      <c r="V485" s="8"/>
      <c r="W485" s="202" t="s">
        <v>483</v>
      </c>
      <c r="X485" s="8"/>
      <c r="Y485" s="8"/>
      <c r="Z485" s="8"/>
      <c r="AA485" s="202" t="s">
        <v>483</v>
      </c>
      <c r="AB485" s="8"/>
      <c r="AC485" s="202" t="s">
        <v>2350</v>
      </c>
      <c r="AD485" s="202" t="s">
        <v>3037</v>
      </c>
      <c r="AE485" s="202" t="s">
        <v>484</v>
      </c>
      <c r="AF485" s="204">
        <v>1104</v>
      </c>
      <c r="AG485" s="197">
        <v>0.125</v>
      </c>
      <c r="AH485" s="197">
        <v>0.10100000000000001</v>
      </c>
      <c r="AI485" s="208">
        <v>0.80800000000000005</v>
      </c>
      <c r="AJ485" s="197">
        <v>0</v>
      </c>
      <c r="AK485" s="197">
        <v>0</v>
      </c>
      <c r="AL485" s="197">
        <v>0</v>
      </c>
      <c r="AM485" s="12"/>
      <c r="AN485" s="12"/>
      <c r="AO485" s="204">
        <v>995</v>
      </c>
      <c r="AP485" s="205">
        <v>0</v>
      </c>
      <c r="AQ485" t="str">
        <f>_xlfn.IFNA(VLOOKUP(E485,'Order Lookup'!A:C,3,FALSE),"Other")</f>
        <v>ENPARTS</v>
      </c>
    </row>
    <row r="486" spans="1:43" ht="31.5" x14ac:dyDescent="0.35">
      <c r="A486" s="202" t="s">
        <v>694</v>
      </c>
      <c r="B486" s="202" t="s">
        <v>3038</v>
      </c>
      <c r="C486" s="202" t="s">
        <v>742</v>
      </c>
      <c r="D486" s="202" t="s">
        <v>1780</v>
      </c>
      <c r="E486" s="202" t="s">
        <v>507</v>
      </c>
      <c r="F486" s="202" t="s">
        <v>4</v>
      </c>
      <c r="G486" s="8"/>
      <c r="H486" s="202" t="s">
        <v>482</v>
      </c>
      <c r="I486" s="203" t="s">
        <v>29</v>
      </c>
      <c r="J486" s="8"/>
      <c r="K486" s="8"/>
      <c r="L486" s="8"/>
      <c r="M486" s="8"/>
      <c r="N486" s="202" t="s">
        <v>483</v>
      </c>
      <c r="O486" s="8"/>
      <c r="P486" s="8"/>
      <c r="Q486" s="8"/>
      <c r="R486" s="202" t="s">
        <v>483</v>
      </c>
      <c r="S486" s="8"/>
      <c r="T486" s="8"/>
      <c r="U486" s="8"/>
      <c r="V486" s="8"/>
      <c r="W486" s="202" t="s">
        <v>483</v>
      </c>
      <c r="X486" s="8"/>
      <c r="Y486" s="8"/>
      <c r="Z486" s="8"/>
      <c r="AA486" s="202" t="s">
        <v>483</v>
      </c>
      <c r="AB486" s="8"/>
      <c r="AC486" s="202" t="s">
        <v>2350</v>
      </c>
      <c r="AD486" s="202" t="s">
        <v>3038</v>
      </c>
      <c r="AE486" s="202" t="s">
        <v>484</v>
      </c>
      <c r="AF486" s="12"/>
      <c r="AG486" s="197">
        <v>0</v>
      </c>
      <c r="AH486" s="12"/>
      <c r="AI486" s="12"/>
      <c r="AJ486" s="12"/>
      <c r="AK486" s="12"/>
      <c r="AL486" s="12"/>
      <c r="AM486" s="12"/>
      <c r="AN486" s="12"/>
      <c r="AO486" s="12"/>
      <c r="AP486" s="15"/>
      <c r="AQ486" t="str">
        <f>_xlfn.IFNA(VLOOKUP(E486,'Order Lookup'!A:C,3,FALSE),"Other")</f>
        <v>Other</v>
      </c>
    </row>
    <row r="487" spans="1:43" ht="31.5" x14ac:dyDescent="0.35">
      <c r="A487" s="202" t="s">
        <v>694</v>
      </c>
      <c r="B487" s="202" t="s">
        <v>3039</v>
      </c>
      <c r="C487" s="202" t="s">
        <v>1332</v>
      </c>
      <c r="D487" s="202" t="s">
        <v>1782</v>
      </c>
      <c r="E487" s="202" t="s">
        <v>527</v>
      </c>
      <c r="F487" s="202" t="s">
        <v>281</v>
      </c>
      <c r="G487" s="202" t="s">
        <v>63</v>
      </c>
      <c r="H487" s="202" t="s">
        <v>482</v>
      </c>
      <c r="I487" s="203" t="s">
        <v>67</v>
      </c>
      <c r="J487" s="203" t="s">
        <v>601</v>
      </c>
      <c r="K487" s="203" t="s">
        <v>545</v>
      </c>
      <c r="L487" s="8"/>
      <c r="M487" s="8"/>
      <c r="N487" s="202" t="s">
        <v>483</v>
      </c>
      <c r="O487" s="8"/>
      <c r="P487" s="8"/>
      <c r="Q487" s="8"/>
      <c r="R487" s="202" t="s">
        <v>483</v>
      </c>
      <c r="S487" s="8"/>
      <c r="T487" s="203" t="s">
        <v>684</v>
      </c>
      <c r="U487" s="202" t="s">
        <v>1665</v>
      </c>
      <c r="V487" s="202" t="s">
        <v>1665</v>
      </c>
      <c r="W487" s="206" t="s">
        <v>489</v>
      </c>
      <c r="X487" s="8"/>
      <c r="Y487" s="8"/>
      <c r="Z487" s="8"/>
      <c r="AA487" s="202" t="s">
        <v>483</v>
      </c>
      <c r="AB487" s="203" t="s">
        <v>490</v>
      </c>
      <c r="AC487" s="202" t="s">
        <v>1698</v>
      </c>
      <c r="AD487" s="202" t="s">
        <v>3039</v>
      </c>
      <c r="AE487" s="202" t="s">
        <v>484</v>
      </c>
      <c r="AF487" s="204">
        <v>0</v>
      </c>
      <c r="AG487" s="197">
        <v>0</v>
      </c>
      <c r="AH487" s="197">
        <v>0.10884626</v>
      </c>
      <c r="AI487" s="12"/>
      <c r="AJ487" s="197">
        <v>0.108847</v>
      </c>
      <c r="AK487" s="197">
        <v>0</v>
      </c>
      <c r="AL487" s="197">
        <v>0</v>
      </c>
      <c r="AM487" s="12"/>
      <c r="AN487" s="12"/>
      <c r="AO487" s="204">
        <v>0</v>
      </c>
      <c r="AP487" s="205">
        <v>-185.02</v>
      </c>
      <c r="AQ487" t="str">
        <f>_xlfn.IFNA(VLOOKUP(E487,'Order Lookup'!A:C,3,FALSE),"Other")</f>
        <v>Other</v>
      </c>
    </row>
    <row r="488" spans="1:43" ht="21" x14ac:dyDescent="0.35">
      <c r="A488" s="202" t="s">
        <v>694</v>
      </c>
      <c r="B488" s="202" t="s">
        <v>3040</v>
      </c>
      <c r="C488" s="202" t="s">
        <v>1333</v>
      </c>
      <c r="D488" s="202" t="s">
        <v>1783</v>
      </c>
      <c r="E488" s="202" t="s">
        <v>594</v>
      </c>
      <c r="F488" s="202" t="s">
        <v>4</v>
      </c>
      <c r="G488" s="202" t="s">
        <v>4</v>
      </c>
      <c r="H488" s="202" t="s">
        <v>488</v>
      </c>
      <c r="I488" s="203" t="s">
        <v>29</v>
      </c>
      <c r="J488" s="203" t="s">
        <v>703</v>
      </c>
      <c r="K488" s="203" t="s">
        <v>726</v>
      </c>
      <c r="L488" s="8"/>
      <c r="M488" s="8"/>
      <c r="N488" s="202" t="s">
        <v>483</v>
      </c>
      <c r="O488" s="8"/>
      <c r="P488" s="8"/>
      <c r="Q488" s="8"/>
      <c r="R488" s="202" t="s">
        <v>483</v>
      </c>
      <c r="S488" s="203" t="s">
        <v>3041</v>
      </c>
      <c r="T488" s="203" t="s">
        <v>1527</v>
      </c>
      <c r="U488" s="202" t="s">
        <v>2350</v>
      </c>
      <c r="V488" s="202" t="s">
        <v>2350</v>
      </c>
      <c r="W488" s="206" t="s">
        <v>489</v>
      </c>
      <c r="X488" s="8"/>
      <c r="Y488" s="8"/>
      <c r="Z488" s="8"/>
      <c r="AA488" s="202" t="s">
        <v>483</v>
      </c>
      <c r="AB488" s="203" t="s">
        <v>490</v>
      </c>
      <c r="AC488" s="202" t="s">
        <v>2371</v>
      </c>
      <c r="AD488" s="202" t="s">
        <v>3040</v>
      </c>
      <c r="AE488" s="202" t="s">
        <v>484</v>
      </c>
      <c r="AF488" s="204">
        <v>172580</v>
      </c>
      <c r="AG488" s="197">
        <v>36.246000000000002</v>
      </c>
      <c r="AH488" s="197">
        <v>22.68055305</v>
      </c>
      <c r="AI488" s="208">
        <v>0.62573947608011904</v>
      </c>
      <c r="AJ488" s="197">
        <v>22.680546195000002</v>
      </c>
      <c r="AK488" s="197">
        <v>0</v>
      </c>
      <c r="AL488" s="197">
        <v>0</v>
      </c>
      <c r="AM488" s="12"/>
      <c r="AN488" s="12"/>
      <c r="AO488" s="204">
        <v>140248</v>
      </c>
      <c r="AP488" s="205">
        <v>125202.2</v>
      </c>
      <c r="AQ488" t="str">
        <f>_xlfn.IFNA(VLOOKUP(E488,'Order Lookup'!A:C,3,FALSE),"Other")</f>
        <v>ORDER</v>
      </c>
    </row>
    <row r="489" spans="1:43" ht="21" x14ac:dyDescent="0.35">
      <c r="A489" s="202" t="s">
        <v>694</v>
      </c>
      <c r="B489" s="202" t="s">
        <v>3042</v>
      </c>
      <c r="C489" s="202" t="s">
        <v>1333</v>
      </c>
      <c r="D489" s="202" t="s">
        <v>1783</v>
      </c>
      <c r="E489" s="202" t="s">
        <v>594</v>
      </c>
      <c r="F489" s="202" t="s">
        <v>4</v>
      </c>
      <c r="G489" s="202" t="s">
        <v>4</v>
      </c>
      <c r="H489" s="202" t="s">
        <v>488</v>
      </c>
      <c r="I489" s="203" t="s">
        <v>29</v>
      </c>
      <c r="J489" s="203" t="s">
        <v>703</v>
      </c>
      <c r="K489" s="203" t="s">
        <v>721</v>
      </c>
      <c r="L489" s="202" t="s">
        <v>1475</v>
      </c>
      <c r="M489" s="202" t="s">
        <v>1475</v>
      </c>
      <c r="N489" s="206" t="s">
        <v>489</v>
      </c>
      <c r="O489" s="203" t="s">
        <v>721</v>
      </c>
      <c r="P489" s="8"/>
      <c r="Q489" s="8"/>
      <c r="R489" s="202" t="s">
        <v>483</v>
      </c>
      <c r="S489" s="203" t="s">
        <v>1527</v>
      </c>
      <c r="T489" s="203" t="s">
        <v>1781</v>
      </c>
      <c r="U489" s="202" t="s">
        <v>2327</v>
      </c>
      <c r="V489" s="202" t="s">
        <v>2323</v>
      </c>
      <c r="W489" s="210" t="s">
        <v>484</v>
      </c>
      <c r="X489" s="8"/>
      <c r="Y489" s="8"/>
      <c r="Z489" s="8"/>
      <c r="AA489" s="202" t="s">
        <v>483</v>
      </c>
      <c r="AB489" s="203" t="s">
        <v>490</v>
      </c>
      <c r="AC489" s="202" t="s">
        <v>2324</v>
      </c>
      <c r="AD489" s="202" t="s">
        <v>3042</v>
      </c>
      <c r="AE489" s="202" t="s">
        <v>484</v>
      </c>
      <c r="AF489" s="204">
        <v>81989</v>
      </c>
      <c r="AG489" s="197">
        <v>12.414</v>
      </c>
      <c r="AH489" s="197">
        <v>11.840119534999999</v>
      </c>
      <c r="AI489" s="197">
        <v>0.95377151079426503</v>
      </c>
      <c r="AJ489" s="197">
        <v>7.9571338000000003</v>
      </c>
      <c r="AK489" s="197">
        <v>0</v>
      </c>
      <c r="AL489" s="197">
        <v>0</v>
      </c>
      <c r="AM489" s="12"/>
      <c r="AN489" s="12"/>
      <c r="AO489" s="204">
        <v>51747</v>
      </c>
      <c r="AP489" s="205">
        <v>11781.84</v>
      </c>
      <c r="AQ489" t="str">
        <f>_xlfn.IFNA(VLOOKUP(E489,'Order Lookup'!A:C,3,FALSE),"Other")</f>
        <v>ORDER</v>
      </c>
    </row>
    <row r="490" spans="1:43" ht="21" x14ac:dyDescent="0.35">
      <c r="A490" s="202" t="s">
        <v>694</v>
      </c>
      <c r="B490" s="202" t="s">
        <v>3043</v>
      </c>
      <c r="C490" s="202" t="s">
        <v>1333</v>
      </c>
      <c r="D490" s="202" t="s">
        <v>1783</v>
      </c>
      <c r="E490" s="202" t="s">
        <v>594</v>
      </c>
      <c r="F490" s="202" t="s">
        <v>4</v>
      </c>
      <c r="G490" s="202" t="s">
        <v>4</v>
      </c>
      <c r="H490" s="202" t="s">
        <v>488</v>
      </c>
      <c r="I490" s="203" t="s">
        <v>29</v>
      </c>
      <c r="J490" s="203" t="s">
        <v>703</v>
      </c>
      <c r="K490" s="203" t="s">
        <v>709</v>
      </c>
      <c r="L490" s="202" t="s">
        <v>1477</v>
      </c>
      <c r="M490" s="202" t="s">
        <v>1477</v>
      </c>
      <c r="N490" s="206" t="s">
        <v>489</v>
      </c>
      <c r="O490" s="203" t="s">
        <v>709</v>
      </c>
      <c r="P490" s="202" t="s">
        <v>1477</v>
      </c>
      <c r="Q490" s="202" t="s">
        <v>1477</v>
      </c>
      <c r="R490" s="206" t="s">
        <v>489</v>
      </c>
      <c r="S490" s="203" t="s">
        <v>1781</v>
      </c>
      <c r="T490" s="203" t="s">
        <v>3041</v>
      </c>
      <c r="U490" s="202" t="s">
        <v>2329</v>
      </c>
      <c r="V490" s="202" t="s">
        <v>1996</v>
      </c>
      <c r="W490" s="210" t="s">
        <v>484</v>
      </c>
      <c r="X490" s="203" t="s">
        <v>3041</v>
      </c>
      <c r="Y490" s="202" t="s">
        <v>1996</v>
      </c>
      <c r="Z490" s="202" t="s">
        <v>1996</v>
      </c>
      <c r="AA490" s="206" t="s">
        <v>489</v>
      </c>
      <c r="AB490" s="203" t="s">
        <v>490</v>
      </c>
      <c r="AC490" s="202" t="s">
        <v>1996</v>
      </c>
      <c r="AD490" s="202" t="s">
        <v>3043</v>
      </c>
      <c r="AE490" s="202" t="s">
        <v>484</v>
      </c>
      <c r="AF490" s="204">
        <v>57715</v>
      </c>
      <c r="AG490" s="197">
        <v>11.587</v>
      </c>
      <c r="AH490" s="197">
        <v>10.878951875</v>
      </c>
      <c r="AI490" s="208">
        <v>0.93889288642444102</v>
      </c>
      <c r="AJ490" s="197">
        <v>6.9295826150000002</v>
      </c>
      <c r="AK490" s="197">
        <v>0</v>
      </c>
      <c r="AL490" s="197">
        <v>0</v>
      </c>
      <c r="AM490" s="12"/>
      <c r="AN490" s="12"/>
      <c r="AO490" s="204">
        <v>47356</v>
      </c>
      <c r="AP490" s="205">
        <v>9691.3700000000008</v>
      </c>
      <c r="AQ490" t="str">
        <f>_xlfn.IFNA(VLOOKUP(E490,'Order Lookup'!A:C,3,FALSE),"Other")</f>
        <v>ORDER</v>
      </c>
    </row>
    <row r="491" spans="1:43" ht="31.5" x14ac:dyDescent="0.35">
      <c r="A491" s="202" t="s">
        <v>694</v>
      </c>
      <c r="B491" s="202" t="s">
        <v>3044</v>
      </c>
      <c r="C491" s="202" t="s">
        <v>1333</v>
      </c>
      <c r="D491" s="202" t="s">
        <v>1783</v>
      </c>
      <c r="E491" s="202" t="s">
        <v>584</v>
      </c>
      <c r="F491" s="202" t="s">
        <v>4</v>
      </c>
      <c r="G491" s="202" t="s">
        <v>4</v>
      </c>
      <c r="H491" s="202" t="s">
        <v>488</v>
      </c>
      <c r="I491" s="203" t="s">
        <v>29</v>
      </c>
      <c r="J491" s="203" t="s">
        <v>703</v>
      </c>
      <c r="K491" s="203" t="s">
        <v>701</v>
      </c>
      <c r="L491" s="8"/>
      <c r="M491" s="8"/>
      <c r="N491" s="202" t="s">
        <v>483</v>
      </c>
      <c r="O491" s="8"/>
      <c r="P491" s="8"/>
      <c r="Q491" s="8"/>
      <c r="R491" s="202" t="s">
        <v>483</v>
      </c>
      <c r="S491" s="203" t="s">
        <v>1027</v>
      </c>
      <c r="T491" s="203" t="s">
        <v>1027</v>
      </c>
      <c r="U491" s="202" t="s">
        <v>2343</v>
      </c>
      <c r="V491" s="202" t="s">
        <v>2343</v>
      </c>
      <c r="W491" s="206" t="s">
        <v>489</v>
      </c>
      <c r="X491" s="203" t="s">
        <v>1027</v>
      </c>
      <c r="Y491" s="202" t="s">
        <v>1725</v>
      </c>
      <c r="Z491" s="202" t="s">
        <v>2343</v>
      </c>
      <c r="AA491" s="210" t="s">
        <v>484</v>
      </c>
      <c r="AB491" s="203" t="s">
        <v>490</v>
      </c>
      <c r="AC491" s="202" t="s">
        <v>2327</v>
      </c>
      <c r="AD491" s="202" t="s">
        <v>3044</v>
      </c>
      <c r="AE491" s="202" t="s">
        <v>484</v>
      </c>
      <c r="AF491" s="204">
        <v>1</v>
      </c>
      <c r="AG491" s="197">
        <v>0</v>
      </c>
      <c r="AH491" s="197">
        <v>76.526618804999998</v>
      </c>
      <c r="AI491" s="12"/>
      <c r="AJ491" s="197">
        <v>10.026118085</v>
      </c>
      <c r="AK491" s="197">
        <v>0</v>
      </c>
      <c r="AL491" s="197">
        <v>0</v>
      </c>
      <c r="AM491" s="12"/>
      <c r="AN491" s="12"/>
      <c r="AO491" s="204">
        <v>0</v>
      </c>
      <c r="AP491" s="205">
        <v>-40918.620000000003</v>
      </c>
      <c r="AQ491" t="str">
        <f>_xlfn.IFNA(VLOOKUP(E491,'Order Lookup'!A:C,3,FALSE),"Other")</f>
        <v>ENPARTS</v>
      </c>
    </row>
    <row r="492" spans="1:43" ht="42" x14ac:dyDescent="0.35">
      <c r="A492" s="202" t="s">
        <v>694</v>
      </c>
      <c r="B492" s="202" t="s">
        <v>3045</v>
      </c>
      <c r="C492" s="202" t="s">
        <v>750</v>
      </c>
      <c r="D492" s="202" t="s">
        <v>1525</v>
      </c>
      <c r="E492" s="202" t="s">
        <v>505</v>
      </c>
      <c r="F492" s="202" t="s">
        <v>63</v>
      </c>
      <c r="G492" s="8"/>
      <c r="H492" s="202" t="s">
        <v>482</v>
      </c>
      <c r="I492" s="203" t="s">
        <v>68</v>
      </c>
      <c r="J492" s="8"/>
      <c r="K492" s="8"/>
      <c r="L492" s="8"/>
      <c r="M492" s="8"/>
      <c r="N492" s="202" t="s">
        <v>483</v>
      </c>
      <c r="O492" s="8"/>
      <c r="P492" s="8"/>
      <c r="Q492" s="8"/>
      <c r="R492" s="202" t="s">
        <v>483</v>
      </c>
      <c r="S492" s="8"/>
      <c r="T492" s="8"/>
      <c r="U492" s="8"/>
      <c r="V492" s="8"/>
      <c r="W492" s="202" t="s">
        <v>483</v>
      </c>
      <c r="X492" s="8"/>
      <c r="Y492" s="8"/>
      <c r="Z492" s="8"/>
      <c r="AA492" s="202" t="s">
        <v>483</v>
      </c>
      <c r="AB492" s="8"/>
      <c r="AC492" s="202" t="s">
        <v>2329</v>
      </c>
      <c r="AD492" s="202" t="s">
        <v>3045</v>
      </c>
      <c r="AE492" s="202" t="s">
        <v>484</v>
      </c>
      <c r="AF492" s="12"/>
      <c r="AG492" s="197">
        <v>0</v>
      </c>
      <c r="AH492" s="12"/>
      <c r="AI492" s="12"/>
      <c r="AJ492" s="12"/>
      <c r="AK492" s="12"/>
      <c r="AL492" s="12"/>
      <c r="AM492" s="12"/>
      <c r="AN492" s="12"/>
      <c r="AO492" s="12"/>
      <c r="AP492" s="15"/>
      <c r="AQ492" t="str">
        <f>_xlfn.IFNA(VLOOKUP(E492,'Order Lookup'!A:C,3,FALSE),"Other")</f>
        <v>Other</v>
      </c>
    </row>
    <row r="493" spans="1:43" ht="42" x14ac:dyDescent="0.35">
      <c r="A493" s="202" t="s">
        <v>694</v>
      </c>
      <c r="B493" s="202" t="s">
        <v>3046</v>
      </c>
      <c r="C493" s="202" t="s">
        <v>750</v>
      </c>
      <c r="D493" s="202" t="s">
        <v>1525</v>
      </c>
      <c r="E493" s="202" t="s">
        <v>481</v>
      </c>
      <c r="F493" s="202" t="s">
        <v>63</v>
      </c>
      <c r="G493" s="8"/>
      <c r="H493" s="202" t="s">
        <v>482</v>
      </c>
      <c r="I493" s="203" t="s">
        <v>68</v>
      </c>
      <c r="J493" s="8"/>
      <c r="K493" s="8"/>
      <c r="L493" s="8"/>
      <c r="M493" s="8"/>
      <c r="N493" s="202" t="s">
        <v>483</v>
      </c>
      <c r="O493" s="8"/>
      <c r="P493" s="8"/>
      <c r="Q493" s="8"/>
      <c r="R493" s="202" t="s">
        <v>483</v>
      </c>
      <c r="S493" s="8"/>
      <c r="T493" s="8"/>
      <c r="U493" s="8"/>
      <c r="V493" s="8"/>
      <c r="W493" s="202" t="s">
        <v>483</v>
      </c>
      <c r="X493" s="8"/>
      <c r="Y493" s="8"/>
      <c r="Z493" s="8"/>
      <c r="AA493" s="202" t="s">
        <v>483</v>
      </c>
      <c r="AB493" s="8"/>
      <c r="AC493" s="202" t="s">
        <v>2329</v>
      </c>
      <c r="AD493" s="202" t="s">
        <v>3046</v>
      </c>
      <c r="AE493" s="202" t="s">
        <v>484</v>
      </c>
      <c r="AF493" s="12"/>
      <c r="AG493" s="197">
        <v>0</v>
      </c>
      <c r="AH493" s="12"/>
      <c r="AI493" s="12"/>
      <c r="AJ493" s="12"/>
      <c r="AK493" s="12"/>
      <c r="AL493" s="12"/>
      <c r="AM493" s="12"/>
      <c r="AN493" s="12"/>
      <c r="AO493" s="12"/>
      <c r="AP493" s="15"/>
      <c r="AQ493" t="str">
        <f>_xlfn.IFNA(VLOOKUP(E493,'Order Lookup'!A:C,3,FALSE),"Other")</f>
        <v>Other</v>
      </c>
    </row>
    <row r="494" spans="1:43" ht="42" x14ac:dyDescent="0.35">
      <c r="A494" s="202" t="s">
        <v>694</v>
      </c>
      <c r="B494" s="202" t="s">
        <v>3047</v>
      </c>
      <c r="C494" s="202" t="s">
        <v>750</v>
      </c>
      <c r="D494" s="202" t="s">
        <v>1525</v>
      </c>
      <c r="E494" s="202" t="s">
        <v>507</v>
      </c>
      <c r="F494" s="202" t="s">
        <v>63</v>
      </c>
      <c r="G494" s="8"/>
      <c r="H494" s="202" t="s">
        <v>482</v>
      </c>
      <c r="I494" s="203" t="s">
        <v>68</v>
      </c>
      <c r="J494" s="8"/>
      <c r="K494" s="8"/>
      <c r="L494" s="8"/>
      <c r="M494" s="8"/>
      <c r="N494" s="202" t="s">
        <v>483</v>
      </c>
      <c r="O494" s="8"/>
      <c r="P494" s="8"/>
      <c r="Q494" s="8"/>
      <c r="R494" s="202" t="s">
        <v>483</v>
      </c>
      <c r="S494" s="8"/>
      <c r="T494" s="8"/>
      <c r="U494" s="8"/>
      <c r="V494" s="8"/>
      <c r="W494" s="202" t="s">
        <v>483</v>
      </c>
      <c r="X494" s="8"/>
      <c r="Y494" s="8"/>
      <c r="Z494" s="8"/>
      <c r="AA494" s="202" t="s">
        <v>483</v>
      </c>
      <c r="AB494" s="8"/>
      <c r="AC494" s="202" t="s">
        <v>1726</v>
      </c>
      <c r="AD494" s="202" t="s">
        <v>3047</v>
      </c>
      <c r="AE494" s="202" t="s">
        <v>484</v>
      </c>
      <c r="AF494" s="204">
        <v>1969.53</v>
      </c>
      <c r="AG494" s="197">
        <v>0</v>
      </c>
      <c r="AH494" s="197">
        <v>0.46448590499999998</v>
      </c>
      <c r="AI494" s="12"/>
      <c r="AJ494" s="197">
        <v>0.44907145999999998</v>
      </c>
      <c r="AK494" s="197">
        <v>0</v>
      </c>
      <c r="AL494" s="197">
        <v>0</v>
      </c>
      <c r="AM494" s="12"/>
      <c r="AN494" s="12"/>
      <c r="AO494" s="204">
        <v>1367</v>
      </c>
      <c r="AP494" s="205">
        <v>822.94</v>
      </c>
      <c r="AQ494" t="str">
        <f>_xlfn.IFNA(VLOOKUP(E494,'Order Lookup'!A:C,3,FALSE),"Other")</f>
        <v>Other</v>
      </c>
    </row>
    <row r="495" spans="1:43" ht="42" x14ac:dyDescent="0.35">
      <c r="A495" s="202" t="s">
        <v>694</v>
      </c>
      <c r="B495" s="202" t="s">
        <v>3048</v>
      </c>
      <c r="C495" s="202" t="s">
        <v>750</v>
      </c>
      <c r="D495" s="202" t="s">
        <v>1525</v>
      </c>
      <c r="E495" s="202" t="s">
        <v>507</v>
      </c>
      <c r="F495" s="202" t="s">
        <v>63</v>
      </c>
      <c r="G495" s="8"/>
      <c r="H495" s="202" t="s">
        <v>482</v>
      </c>
      <c r="I495" s="203" t="s">
        <v>68</v>
      </c>
      <c r="J495" s="8"/>
      <c r="K495" s="8"/>
      <c r="L495" s="8"/>
      <c r="M495" s="8"/>
      <c r="N495" s="202" t="s">
        <v>483</v>
      </c>
      <c r="O495" s="8"/>
      <c r="P495" s="8"/>
      <c r="Q495" s="8"/>
      <c r="R495" s="202" t="s">
        <v>483</v>
      </c>
      <c r="S495" s="8"/>
      <c r="T495" s="8"/>
      <c r="U495" s="8"/>
      <c r="V495" s="8"/>
      <c r="W495" s="202" t="s">
        <v>483</v>
      </c>
      <c r="X495" s="8"/>
      <c r="Y495" s="8"/>
      <c r="Z495" s="8"/>
      <c r="AA495" s="202" t="s">
        <v>483</v>
      </c>
      <c r="AB495" s="8"/>
      <c r="AC495" s="202" t="s">
        <v>2371</v>
      </c>
      <c r="AD495" s="202" t="s">
        <v>3048</v>
      </c>
      <c r="AE495" s="202" t="s">
        <v>484</v>
      </c>
      <c r="AF495" s="204">
        <v>1295.98</v>
      </c>
      <c r="AG495" s="197">
        <v>0</v>
      </c>
      <c r="AH495" s="197">
        <v>0.19229943499999999</v>
      </c>
      <c r="AI495" s="12"/>
      <c r="AJ495" s="197">
        <v>0.19229899</v>
      </c>
      <c r="AK495" s="197">
        <v>0</v>
      </c>
      <c r="AL495" s="197">
        <v>0</v>
      </c>
      <c r="AM495" s="12"/>
      <c r="AN495" s="12"/>
      <c r="AO495" s="204">
        <v>765.46</v>
      </c>
      <c r="AP495" s="205">
        <v>200.39</v>
      </c>
      <c r="AQ495" t="str">
        <f>_xlfn.IFNA(VLOOKUP(E495,'Order Lookup'!A:C,3,FALSE),"Other")</f>
        <v>Other</v>
      </c>
    </row>
    <row r="496" spans="1:43" ht="42" x14ac:dyDescent="0.35">
      <c r="A496" s="202" t="s">
        <v>694</v>
      </c>
      <c r="B496" s="202" t="s">
        <v>3049</v>
      </c>
      <c r="C496" s="202" t="s">
        <v>777</v>
      </c>
      <c r="D496" s="202" t="s">
        <v>3050</v>
      </c>
      <c r="E496" s="202" t="s">
        <v>529</v>
      </c>
      <c r="F496" s="8"/>
      <c r="G496" s="202" t="s">
        <v>4</v>
      </c>
      <c r="H496" s="202" t="s">
        <v>482</v>
      </c>
      <c r="I496" s="203" t="s">
        <v>393</v>
      </c>
      <c r="J496" s="8"/>
      <c r="K496" s="8"/>
      <c r="L496" s="8"/>
      <c r="M496" s="8"/>
      <c r="N496" s="202" t="s">
        <v>483</v>
      </c>
      <c r="O496" s="8"/>
      <c r="P496" s="8"/>
      <c r="Q496" s="8"/>
      <c r="R496" s="202" t="s">
        <v>483</v>
      </c>
      <c r="S496" s="8"/>
      <c r="T496" s="203" t="s">
        <v>498</v>
      </c>
      <c r="U496" s="202" t="s">
        <v>2327</v>
      </c>
      <c r="V496" s="202" t="s">
        <v>2327</v>
      </c>
      <c r="W496" s="206" t="s">
        <v>489</v>
      </c>
      <c r="X496" s="8"/>
      <c r="Y496" s="8"/>
      <c r="Z496" s="8"/>
      <c r="AA496" s="202" t="s">
        <v>483</v>
      </c>
      <c r="AB496" s="203" t="s">
        <v>490</v>
      </c>
      <c r="AC496" s="202" t="s">
        <v>2327</v>
      </c>
      <c r="AD496" s="202" t="s">
        <v>3049</v>
      </c>
      <c r="AE496" s="202" t="s">
        <v>484</v>
      </c>
      <c r="AF496" s="204">
        <v>0</v>
      </c>
      <c r="AG496" s="197">
        <v>0.35199999999999998</v>
      </c>
      <c r="AH496" s="197">
        <v>1.8637500000000001E-2</v>
      </c>
      <c r="AI496" s="208">
        <v>5.2947443181818002E-2</v>
      </c>
      <c r="AJ496" s="197">
        <v>1.8637500000000001E-2</v>
      </c>
      <c r="AK496" s="197">
        <v>0</v>
      </c>
      <c r="AL496" s="197">
        <v>0</v>
      </c>
      <c r="AM496" s="12"/>
      <c r="AN496" s="12"/>
      <c r="AO496" s="204">
        <v>92</v>
      </c>
      <c r="AP496" s="205">
        <v>-45.88</v>
      </c>
      <c r="AQ496" t="str">
        <f>_xlfn.IFNA(VLOOKUP(E496,'Order Lookup'!A:C,3,FALSE),"Other")</f>
        <v>Other</v>
      </c>
    </row>
    <row r="497" spans="1:43" ht="42" x14ac:dyDescent="0.35">
      <c r="A497" s="202" t="s">
        <v>694</v>
      </c>
      <c r="B497" s="202" t="s">
        <v>3051</v>
      </c>
      <c r="C497" s="202" t="s">
        <v>777</v>
      </c>
      <c r="D497" s="202" t="s">
        <v>3050</v>
      </c>
      <c r="E497" s="202" t="s">
        <v>529</v>
      </c>
      <c r="F497" s="8"/>
      <c r="G497" s="202" t="s">
        <v>4</v>
      </c>
      <c r="H497" s="202" t="s">
        <v>482</v>
      </c>
      <c r="I497" s="203" t="s">
        <v>393</v>
      </c>
      <c r="J497" s="8"/>
      <c r="K497" s="8"/>
      <c r="L497" s="8"/>
      <c r="M497" s="8"/>
      <c r="N497" s="202" t="s">
        <v>483</v>
      </c>
      <c r="O497" s="8"/>
      <c r="P497" s="8"/>
      <c r="Q497" s="8"/>
      <c r="R497" s="202" t="s">
        <v>483</v>
      </c>
      <c r="S497" s="8"/>
      <c r="T497" s="203" t="s">
        <v>498</v>
      </c>
      <c r="U497" s="202" t="s">
        <v>1726</v>
      </c>
      <c r="V497" s="202" t="s">
        <v>1726</v>
      </c>
      <c r="W497" s="206" t="s">
        <v>489</v>
      </c>
      <c r="X497" s="8"/>
      <c r="Y497" s="8"/>
      <c r="Z497" s="8"/>
      <c r="AA497" s="202" t="s">
        <v>483</v>
      </c>
      <c r="AB497" s="203" t="s">
        <v>490</v>
      </c>
      <c r="AC497" s="202" t="s">
        <v>2350</v>
      </c>
      <c r="AD497" s="202" t="s">
        <v>3051</v>
      </c>
      <c r="AE497" s="202" t="s">
        <v>484</v>
      </c>
      <c r="AF497" s="204">
        <v>0</v>
      </c>
      <c r="AG497" s="197">
        <v>0.33450000000000002</v>
      </c>
      <c r="AH497" s="197">
        <v>0.35154000000000002</v>
      </c>
      <c r="AI497" s="207">
        <v>1.05094170403587</v>
      </c>
      <c r="AJ497" s="197">
        <v>0.35154000000000002</v>
      </c>
      <c r="AK497" s="197">
        <v>0</v>
      </c>
      <c r="AL497" s="197">
        <v>0</v>
      </c>
      <c r="AM497" s="12"/>
      <c r="AN497" s="12"/>
      <c r="AO497" s="204">
        <v>44</v>
      </c>
      <c r="AP497" s="205">
        <v>-1302.25</v>
      </c>
      <c r="AQ497" t="str">
        <f>_xlfn.IFNA(VLOOKUP(E497,'Order Lookup'!A:C,3,FALSE),"Other")</f>
        <v>Other</v>
      </c>
    </row>
    <row r="498" spans="1:43" ht="31.5" x14ac:dyDescent="0.35">
      <c r="A498" s="202" t="s">
        <v>694</v>
      </c>
      <c r="B498" s="202" t="s">
        <v>3052</v>
      </c>
      <c r="C498" s="202" t="s">
        <v>769</v>
      </c>
      <c r="D498" s="202" t="s">
        <v>1784</v>
      </c>
      <c r="E498" s="202" t="s">
        <v>600</v>
      </c>
      <c r="F498" s="202" t="s">
        <v>281</v>
      </c>
      <c r="G498" s="202" t="s">
        <v>4</v>
      </c>
      <c r="H498" s="202" t="s">
        <v>488</v>
      </c>
      <c r="I498" s="203" t="s">
        <v>68</v>
      </c>
      <c r="J498" s="203" t="s">
        <v>496</v>
      </c>
      <c r="K498" s="203" t="s">
        <v>545</v>
      </c>
      <c r="L498" s="202" t="s">
        <v>1469</v>
      </c>
      <c r="M498" s="202" t="s">
        <v>1653</v>
      </c>
      <c r="N498" s="210" t="s">
        <v>484</v>
      </c>
      <c r="O498" s="8"/>
      <c r="P498" s="8"/>
      <c r="Q498" s="8"/>
      <c r="R498" s="202" t="s">
        <v>483</v>
      </c>
      <c r="S498" s="203" t="s">
        <v>764</v>
      </c>
      <c r="T498" s="203" t="s">
        <v>764</v>
      </c>
      <c r="U498" s="202" t="s">
        <v>1996</v>
      </c>
      <c r="V498" s="202" t="s">
        <v>2338</v>
      </c>
      <c r="W498" s="210" t="s">
        <v>484</v>
      </c>
      <c r="X498" s="203" t="s">
        <v>764</v>
      </c>
      <c r="Y498" s="202" t="s">
        <v>2338</v>
      </c>
      <c r="Z498" s="202" t="s">
        <v>2338</v>
      </c>
      <c r="AA498" s="206" t="s">
        <v>489</v>
      </c>
      <c r="AB498" s="203" t="s">
        <v>490</v>
      </c>
      <c r="AC498" s="202" t="s">
        <v>2338</v>
      </c>
      <c r="AD498" s="202" t="s">
        <v>3052</v>
      </c>
      <c r="AE498" s="202" t="s">
        <v>484</v>
      </c>
      <c r="AF498" s="204">
        <v>271381</v>
      </c>
      <c r="AG498" s="197">
        <v>47.933500000000002</v>
      </c>
      <c r="AH498" s="197">
        <v>89.757219410000005</v>
      </c>
      <c r="AI498" s="207">
        <v>1.8725363140600999</v>
      </c>
      <c r="AJ498" s="197">
        <v>89.401563300000007</v>
      </c>
      <c r="AK498" s="197">
        <v>300</v>
      </c>
      <c r="AL498" s="197">
        <v>276.7</v>
      </c>
      <c r="AM498" s="211">
        <v>0.92233333333333301</v>
      </c>
      <c r="AN498" s="197">
        <v>3.08276038204869</v>
      </c>
      <c r="AO498" s="204">
        <v>207279</v>
      </c>
      <c r="AP498" s="205">
        <v>91483.872669999997</v>
      </c>
      <c r="AQ498" t="str">
        <f>_xlfn.IFNA(VLOOKUP(E498,'Order Lookup'!A:C,3,FALSE),"Other")</f>
        <v>ORDER</v>
      </c>
    </row>
    <row r="499" spans="1:43" ht="31.5" x14ac:dyDescent="0.35">
      <c r="A499" s="202" t="s">
        <v>694</v>
      </c>
      <c r="B499" s="202" t="s">
        <v>3053</v>
      </c>
      <c r="C499" s="202" t="s">
        <v>769</v>
      </c>
      <c r="D499" s="202" t="s">
        <v>1784</v>
      </c>
      <c r="E499" s="202" t="s">
        <v>600</v>
      </c>
      <c r="F499" s="202" t="s">
        <v>281</v>
      </c>
      <c r="G499" s="202" t="s">
        <v>4</v>
      </c>
      <c r="H499" s="202" t="s">
        <v>488</v>
      </c>
      <c r="I499" s="203" t="s">
        <v>68</v>
      </c>
      <c r="J499" s="203" t="s">
        <v>496</v>
      </c>
      <c r="K499" s="203" t="s">
        <v>545</v>
      </c>
      <c r="L499" s="8"/>
      <c r="M499" s="8"/>
      <c r="N499" s="202" t="s">
        <v>483</v>
      </c>
      <c r="O499" s="8"/>
      <c r="P499" s="8"/>
      <c r="Q499" s="8"/>
      <c r="R499" s="202" t="s">
        <v>483</v>
      </c>
      <c r="S499" s="203" t="s">
        <v>537</v>
      </c>
      <c r="T499" s="203" t="s">
        <v>537</v>
      </c>
      <c r="U499" s="202" t="s">
        <v>1996</v>
      </c>
      <c r="V499" s="202" t="s">
        <v>1996</v>
      </c>
      <c r="W499" s="206" t="s">
        <v>489</v>
      </c>
      <c r="X499" s="203" t="s">
        <v>537</v>
      </c>
      <c r="Y499" s="202" t="s">
        <v>1996</v>
      </c>
      <c r="Z499" s="8"/>
      <c r="AA499" s="202" t="s">
        <v>593</v>
      </c>
      <c r="AB499" s="203" t="s">
        <v>490</v>
      </c>
      <c r="AC499" s="202" t="s">
        <v>1725</v>
      </c>
      <c r="AD499" s="202" t="s">
        <v>3053</v>
      </c>
      <c r="AE499" s="202" t="s">
        <v>484</v>
      </c>
      <c r="AF499" s="204">
        <v>89880</v>
      </c>
      <c r="AG499" s="197">
        <v>27.346</v>
      </c>
      <c r="AH499" s="197">
        <v>4.6826814350000001</v>
      </c>
      <c r="AI499" s="208">
        <v>0.17123825916038901</v>
      </c>
      <c r="AJ499" s="197">
        <v>4.6691944899999998</v>
      </c>
      <c r="AK499" s="197">
        <v>0</v>
      </c>
      <c r="AL499" s="197">
        <v>0</v>
      </c>
      <c r="AM499" s="12"/>
      <c r="AN499" s="12"/>
      <c r="AO499" s="204">
        <v>70096</v>
      </c>
      <c r="AP499" s="205">
        <v>57747.4</v>
      </c>
      <c r="AQ499" t="str">
        <f>_xlfn.IFNA(VLOOKUP(E499,'Order Lookup'!A:C,3,FALSE),"Other")</f>
        <v>ORDER</v>
      </c>
    </row>
    <row r="500" spans="1:43" ht="31.5" x14ac:dyDescent="0.35">
      <c r="A500" s="202" t="s">
        <v>694</v>
      </c>
      <c r="B500" s="202" t="s">
        <v>3054</v>
      </c>
      <c r="C500" s="202" t="s">
        <v>769</v>
      </c>
      <c r="D500" s="202" t="s">
        <v>1784</v>
      </c>
      <c r="E500" s="202" t="s">
        <v>600</v>
      </c>
      <c r="F500" s="202" t="s">
        <v>281</v>
      </c>
      <c r="G500" s="202" t="s">
        <v>4</v>
      </c>
      <c r="H500" s="202" t="s">
        <v>488</v>
      </c>
      <c r="I500" s="203" t="s">
        <v>68</v>
      </c>
      <c r="J500" s="203" t="s">
        <v>496</v>
      </c>
      <c r="K500" s="203" t="s">
        <v>545</v>
      </c>
      <c r="L500" s="8"/>
      <c r="M500" s="8"/>
      <c r="N500" s="202" t="s">
        <v>483</v>
      </c>
      <c r="O500" s="8"/>
      <c r="P500" s="8"/>
      <c r="Q500" s="8"/>
      <c r="R500" s="202" t="s">
        <v>483</v>
      </c>
      <c r="S500" s="203" t="s">
        <v>537</v>
      </c>
      <c r="T500" s="203" t="s">
        <v>537</v>
      </c>
      <c r="U500" s="202" t="s">
        <v>2371</v>
      </c>
      <c r="V500" s="202" t="s">
        <v>2371</v>
      </c>
      <c r="W500" s="206" t="s">
        <v>489</v>
      </c>
      <c r="X500" s="8"/>
      <c r="Y500" s="8"/>
      <c r="Z500" s="8"/>
      <c r="AA500" s="202" t="s">
        <v>483</v>
      </c>
      <c r="AB500" s="203" t="s">
        <v>490</v>
      </c>
      <c r="AC500" s="202" t="s">
        <v>2332</v>
      </c>
      <c r="AD500" s="202" t="s">
        <v>3054</v>
      </c>
      <c r="AE500" s="202" t="s">
        <v>484</v>
      </c>
      <c r="AF500" s="204">
        <v>1</v>
      </c>
      <c r="AG500" s="197">
        <v>0.40450000000000003</v>
      </c>
      <c r="AH500" s="197">
        <v>1.6651578149999999</v>
      </c>
      <c r="AI500" s="207">
        <v>4.1165829789863997</v>
      </c>
      <c r="AJ500" s="197">
        <v>5.2177015E-2</v>
      </c>
      <c r="AK500" s="197">
        <v>0</v>
      </c>
      <c r="AL500" s="197">
        <v>0</v>
      </c>
      <c r="AM500" s="12"/>
      <c r="AN500" s="12"/>
      <c r="AO500" s="204">
        <v>1</v>
      </c>
      <c r="AP500" s="205">
        <v>-148.5</v>
      </c>
      <c r="AQ500" t="str">
        <f>_xlfn.IFNA(VLOOKUP(E500,'Order Lookup'!A:C,3,FALSE),"Other")</f>
        <v>ORDER</v>
      </c>
    </row>
    <row r="501" spans="1:43" ht="52.5" x14ac:dyDescent="0.35">
      <c r="A501" s="202" t="s">
        <v>694</v>
      </c>
      <c r="B501" s="202" t="s">
        <v>3055</v>
      </c>
      <c r="C501" s="202" t="s">
        <v>720</v>
      </c>
      <c r="D501" s="202" t="s">
        <v>3056</v>
      </c>
      <c r="E501" s="202" t="s">
        <v>520</v>
      </c>
      <c r="F501" s="202" t="s">
        <v>281</v>
      </c>
      <c r="G501" s="202" t="s">
        <v>4</v>
      </c>
      <c r="H501" s="202" t="s">
        <v>488</v>
      </c>
      <c r="I501" s="203" t="s">
        <v>256</v>
      </c>
      <c r="J501" s="203" t="s">
        <v>541</v>
      </c>
      <c r="K501" s="203" t="s">
        <v>533</v>
      </c>
      <c r="L501" s="8"/>
      <c r="M501" s="8"/>
      <c r="N501" s="202" t="s">
        <v>483</v>
      </c>
      <c r="O501" s="8"/>
      <c r="P501" s="8"/>
      <c r="Q501" s="8"/>
      <c r="R501" s="202" t="s">
        <v>483</v>
      </c>
      <c r="S501" s="8"/>
      <c r="T501" s="203" t="s">
        <v>544</v>
      </c>
      <c r="U501" s="202" t="s">
        <v>2332</v>
      </c>
      <c r="V501" s="202" t="s">
        <v>2332</v>
      </c>
      <c r="W501" s="206" t="s">
        <v>489</v>
      </c>
      <c r="X501" s="8"/>
      <c r="Y501" s="8"/>
      <c r="Z501" s="8"/>
      <c r="AA501" s="202" t="s">
        <v>483</v>
      </c>
      <c r="AB501" s="203" t="s">
        <v>490</v>
      </c>
      <c r="AC501" s="202" t="s">
        <v>2338</v>
      </c>
      <c r="AD501" s="202" t="s">
        <v>3055</v>
      </c>
      <c r="AE501" s="202" t="s">
        <v>484</v>
      </c>
      <c r="AF501" s="204">
        <v>1</v>
      </c>
      <c r="AG501" s="197">
        <v>0</v>
      </c>
      <c r="AH501" s="197">
        <v>4.5292499999999999E-2</v>
      </c>
      <c r="AI501" s="12"/>
      <c r="AJ501" s="197">
        <v>4.5292499999999999E-2</v>
      </c>
      <c r="AK501" s="197">
        <v>0</v>
      </c>
      <c r="AL501" s="197">
        <v>0</v>
      </c>
      <c r="AM501" s="12"/>
      <c r="AN501" s="12"/>
      <c r="AO501" s="204">
        <v>0</v>
      </c>
      <c r="AP501" s="205">
        <v>-70.45</v>
      </c>
      <c r="AQ501" t="str">
        <f>_xlfn.IFNA(VLOOKUP(E501,'Order Lookup'!A:C,3,FALSE),"Other")</f>
        <v>Other</v>
      </c>
    </row>
    <row r="502" spans="1:43" ht="52.5" x14ac:dyDescent="0.35">
      <c r="A502" s="202" t="s">
        <v>694</v>
      </c>
      <c r="B502" s="202" t="s">
        <v>3057</v>
      </c>
      <c r="C502" s="202" t="s">
        <v>765</v>
      </c>
      <c r="D502" s="202" t="s">
        <v>3058</v>
      </c>
      <c r="E502" s="202" t="s">
        <v>594</v>
      </c>
      <c r="F502" s="202" t="s">
        <v>139</v>
      </c>
      <c r="G502" s="202" t="s">
        <v>4</v>
      </c>
      <c r="H502" s="202" t="s">
        <v>488</v>
      </c>
      <c r="I502" s="203" t="s">
        <v>30</v>
      </c>
      <c r="J502" s="203" t="s">
        <v>692</v>
      </c>
      <c r="K502" s="203" t="s">
        <v>861</v>
      </c>
      <c r="L502" s="202" t="s">
        <v>1672</v>
      </c>
      <c r="M502" s="202" t="s">
        <v>1672</v>
      </c>
      <c r="N502" s="206" t="s">
        <v>489</v>
      </c>
      <c r="O502" s="8"/>
      <c r="P502" s="8"/>
      <c r="Q502" s="8"/>
      <c r="R502" s="202" t="s">
        <v>483</v>
      </c>
      <c r="S502" s="203" t="s">
        <v>1490</v>
      </c>
      <c r="T502" s="203" t="s">
        <v>688</v>
      </c>
      <c r="U502" s="202" t="s">
        <v>1726</v>
      </c>
      <c r="V502" s="202" t="s">
        <v>1726</v>
      </c>
      <c r="W502" s="206" t="s">
        <v>489</v>
      </c>
      <c r="X502" s="203" t="s">
        <v>688</v>
      </c>
      <c r="Y502" s="202" t="s">
        <v>1726</v>
      </c>
      <c r="Z502" s="202" t="s">
        <v>1726</v>
      </c>
      <c r="AA502" s="206" t="s">
        <v>489</v>
      </c>
      <c r="AB502" s="203" t="s">
        <v>490</v>
      </c>
      <c r="AC502" s="202" t="s">
        <v>1726</v>
      </c>
      <c r="AD502" s="202" t="s">
        <v>3057</v>
      </c>
      <c r="AE502" s="202" t="s">
        <v>484</v>
      </c>
      <c r="AF502" s="204">
        <v>133349</v>
      </c>
      <c r="AG502" s="197">
        <v>40.378</v>
      </c>
      <c r="AH502" s="197">
        <v>39.370108565000002</v>
      </c>
      <c r="AI502" s="197">
        <v>0.97503859936103798</v>
      </c>
      <c r="AJ502" s="197">
        <v>38.383996185000001</v>
      </c>
      <c r="AK502" s="197">
        <v>260</v>
      </c>
      <c r="AL502" s="197">
        <v>404.75</v>
      </c>
      <c r="AM502" s="209">
        <v>1.5567307692307699</v>
      </c>
      <c r="AN502" s="197">
        <v>10.2806422118892</v>
      </c>
      <c r="AO502" s="204">
        <v>98542</v>
      </c>
      <c r="AP502" s="205">
        <v>56094.86</v>
      </c>
      <c r="AQ502" t="str">
        <f>_xlfn.IFNA(VLOOKUP(E502,'Order Lookup'!A:C,3,FALSE),"Other")</f>
        <v>ORDER</v>
      </c>
    </row>
    <row r="503" spans="1:43" ht="42" x14ac:dyDescent="0.35">
      <c r="A503" s="202" t="s">
        <v>694</v>
      </c>
      <c r="B503" s="202" t="s">
        <v>3059</v>
      </c>
      <c r="C503" s="202" t="s">
        <v>3060</v>
      </c>
      <c r="D503" s="202" t="s">
        <v>3061</v>
      </c>
      <c r="E503" s="202" t="s">
        <v>506</v>
      </c>
      <c r="F503" s="202" t="s">
        <v>714</v>
      </c>
      <c r="G503" s="202" t="s">
        <v>4</v>
      </c>
      <c r="H503" s="202" t="s">
        <v>488</v>
      </c>
      <c r="I503" s="203" t="s">
        <v>129</v>
      </c>
      <c r="J503" s="203" t="s">
        <v>1523</v>
      </c>
      <c r="K503" s="203" t="s">
        <v>1523</v>
      </c>
      <c r="L503" s="202" t="s">
        <v>1391</v>
      </c>
      <c r="M503" s="8"/>
      <c r="N503" s="202" t="s">
        <v>593</v>
      </c>
      <c r="O503" s="8"/>
      <c r="P503" s="8"/>
      <c r="Q503" s="8"/>
      <c r="R503" s="202" t="s">
        <v>483</v>
      </c>
      <c r="S503" s="203" t="s">
        <v>3062</v>
      </c>
      <c r="T503" s="203" t="s">
        <v>3062</v>
      </c>
      <c r="U503" s="202" t="s">
        <v>1726</v>
      </c>
      <c r="V503" s="202" t="s">
        <v>2350</v>
      </c>
      <c r="W503" s="210" t="s">
        <v>484</v>
      </c>
      <c r="X503" s="8"/>
      <c r="Y503" s="8"/>
      <c r="Z503" s="8"/>
      <c r="AA503" s="202" t="s">
        <v>483</v>
      </c>
      <c r="AB503" s="203" t="s">
        <v>490</v>
      </c>
      <c r="AC503" s="202" t="s">
        <v>2350</v>
      </c>
      <c r="AD503" s="202" t="s">
        <v>3059</v>
      </c>
      <c r="AE503" s="202" t="s">
        <v>484</v>
      </c>
      <c r="AF503" s="204">
        <v>199837</v>
      </c>
      <c r="AG503" s="197">
        <v>61.157499999999999</v>
      </c>
      <c r="AH503" s="197">
        <v>79.587389090000002</v>
      </c>
      <c r="AI503" s="207">
        <v>1.30135125029637</v>
      </c>
      <c r="AJ503" s="197">
        <v>0</v>
      </c>
      <c r="AK503" s="197">
        <v>449</v>
      </c>
      <c r="AL503" s="197">
        <v>456</v>
      </c>
      <c r="AM503" s="212">
        <v>1.01559020044543</v>
      </c>
      <c r="AN503" s="197">
        <v>5.7295509403423299</v>
      </c>
      <c r="AO503" s="204">
        <v>156324</v>
      </c>
      <c r="AP503" s="205">
        <v>0</v>
      </c>
      <c r="AQ503" t="str">
        <f>_xlfn.IFNA(VLOOKUP(E503,'Order Lookup'!A:C,3,FALSE),"Other")</f>
        <v>ORDER</v>
      </c>
    </row>
    <row r="504" spans="1:43" ht="42" x14ac:dyDescent="0.35">
      <c r="A504" s="202" t="s">
        <v>694</v>
      </c>
      <c r="B504" s="202" t="s">
        <v>3063</v>
      </c>
      <c r="C504" s="202" t="s">
        <v>3060</v>
      </c>
      <c r="D504" s="202" t="s">
        <v>3061</v>
      </c>
      <c r="E504" s="202" t="s">
        <v>506</v>
      </c>
      <c r="F504" s="202" t="s">
        <v>4</v>
      </c>
      <c r="G504" s="202" t="s">
        <v>4</v>
      </c>
      <c r="H504" s="202" t="s">
        <v>488</v>
      </c>
      <c r="I504" s="203" t="s">
        <v>129</v>
      </c>
      <c r="J504" s="203" t="s">
        <v>1523</v>
      </c>
      <c r="K504" s="203" t="s">
        <v>1523</v>
      </c>
      <c r="L504" s="8"/>
      <c r="M504" s="8"/>
      <c r="N504" s="202" t="s">
        <v>483</v>
      </c>
      <c r="O504" s="8"/>
      <c r="P504" s="8"/>
      <c r="Q504" s="8"/>
      <c r="R504" s="202" t="s">
        <v>483</v>
      </c>
      <c r="S504" s="8"/>
      <c r="T504" s="8"/>
      <c r="U504" s="8"/>
      <c r="V504" s="8"/>
      <c r="W504" s="202" t="s">
        <v>483</v>
      </c>
      <c r="X504" s="8"/>
      <c r="Y504" s="8"/>
      <c r="Z504" s="8"/>
      <c r="AA504" s="202" t="s">
        <v>483</v>
      </c>
      <c r="AB504" s="8"/>
      <c r="AC504" s="202" t="s">
        <v>3064</v>
      </c>
      <c r="AD504" s="202" t="s">
        <v>3063</v>
      </c>
      <c r="AE504" s="202" t="s">
        <v>484</v>
      </c>
      <c r="AF504" s="204">
        <v>48020</v>
      </c>
      <c r="AG504" s="197">
        <v>21.48</v>
      </c>
      <c r="AH504" s="197">
        <v>24.72</v>
      </c>
      <c r="AI504" s="207">
        <v>1.1508379888268201</v>
      </c>
      <c r="AJ504" s="197">
        <v>0</v>
      </c>
      <c r="AK504" s="197">
        <v>0</v>
      </c>
      <c r="AL504" s="197">
        <v>0</v>
      </c>
      <c r="AM504" s="12"/>
      <c r="AN504" s="12"/>
      <c r="AO504" s="204">
        <v>40028</v>
      </c>
      <c r="AP504" s="205">
        <v>0</v>
      </c>
      <c r="AQ504" t="str">
        <f>_xlfn.IFNA(VLOOKUP(E504,'Order Lookup'!A:C,3,FALSE),"Other")</f>
        <v>ORDER</v>
      </c>
    </row>
    <row r="505" spans="1:43" ht="52.5" x14ac:dyDescent="0.35">
      <c r="A505" s="202" t="s">
        <v>694</v>
      </c>
      <c r="B505" s="202" t="s">
        <v>3065</v>
      </c>
      <c r="C505" s="202" t="s">
        <v>730</v>
      </c>
      <c r="D505" s="202" t="s">
        <v>1785</v>
      </c>
      <c r="E505" s="202" t="s">
        <v>507</v>
      </c>
      <c r="F505" s="202" t="s">
        <v>432</v>
      </c>
      <c r="G505" s="8"/>
      <c r="H505" s="202" t="s">
        <v>482</v>
      </c>
      <c r="I505" s="203" t="s">
        <v>26</v>
      </c>
      <c r="J505" s="8"/>
      <c r="K505" s="8"/>
      <c r="L505" s="8"/>
      <c r="M505" s="8"/>
      <c r="N505" s="202" t="s">
        <v>483</v>
      </c>
      <c r="O505" s="8"/>
      <c r="P505" s="8"/>
      <c r="Q505" s="8"/>
      <c r="R505" s="202" t="s">
        <v>483</v>
      </c>
      <c r="S505" s="8"/>
      <c r="T505" s="8"/>
      <c r="U505" s="8"/>
      <c r="V505" s="8"/>
      <c r="W505" s="202" t="s">
        <v>483</v>
      </c>
      <c r="X505" s="8"/>
      <c r="Y505" s="8"/>
      <c r="Z505" s="8"/>
      <c r="AA505" s="202" t="s">
        <v>483</v>
      </c>
      <c r="AB505" s="8"/>
      <c r="AC505" s="202" t="s">
        <v>1728</v>
      </c>
      <c r="AD505" s="202" t="s">
        <v>3065</v>
      </c>
      <c r="AE505" s="202" t="s">
        <v>484</v>
      </c>
      <c r="AF505" s="12"/>
      <c r="AG505" s="197">
        <v>0</v>
      </c>
      <c r="AH505" s="12"/>
      <c r="AI505" s="12"/>
      <c r="AJ505" s="12"/>
      <c r="AK505" s="12"/>
      <c r="AL505" s="12"/>
      <c r="AM505" s="12"/>
      <c r="AN505" s="12"/>
      <c r="AO505" s="12"/>
      <c r="AP505" s="15"/>
      <c r="AQ505" t="str">
        <f>_xlfn.IFNA(VLOOKUP(E505,'Order Lookup'!A:C,3,FALSE),"Other")</f>
        <v>Other</v>
      </c>
    </row>
    <row r="506" spans="1:43" ht="52.5" x14ac:dyDescent="0.35">
      <c r="A506" s="202" t="s">
        <v>694</v>
      </c>
      <c r="B506" s="202" t="s">
        <v>3066</v>
      </c>
      <c r="C506" s="202" t="s">
        <v>730</v>
      </c>
      <c r="D506" s="202" t="s">
        <v>3067</v>
      </c>
      <c r="E506" s="202" t="s">
        <v>507</v>
      </c>
      <c r="F506" s="202" t="s">
        <v>432</v>
      </c>
      <c r="G506" s="8"/>
      <c r="H506" s="202" t="s">
        <v>482</v>
      </c>
      <c r="I506" s="203" t="s">
        <v>26</v>
      </c>
      <c r="J506" s="8"/>
      <c r="K506" s="8"/>
      <c r="L506" s="8"/>
      <c r="M506" s="8"/>
      <c r="N506" s="202" t="s">
        <v>483</v>
      </c>
      <c r="O506" s="8"/>
      <c r="P506" s="8"/>
      <c r="Q506" s="8"/>
      <c r="R506" s="202" t="s">
        <v>483</v>
      </c>
      <c r="S506" s="8"/>
      <c r="T506" s="8"/>
      <c r="U506" s="8"/>
      <c r="V506" s="8"/>
      <c r="W506" s="202" t="s">
        <v>483</v>
      </c>
      <c r="X506" s="8"/>
      <c r="Y506" s="8"/>
      <c r="Z506" s="8"/>
      <c r="AA506" s="202" t="s">
        <v>483</v>
      </c>
      <c r="AB506" s="8"/>
      <c r="AC506" s="202" t="s">
        <v>1725</v>
      </c>
      <c r="AD506" s="202" t="s">
        <v>3066</v>
      </c>
      <c r="AE506" s="202" t="s">
        <v>484</v>
      </c>
      <c r="AF506" s="12"/>
      <c r="AG506" s="197">
        <v>0</v>
      </c>
      <c r="AH506" s="12"/>
      <c r="AI506" s="12"/>
      <c r="AJ506" s="12"/>
      <c r="AK506" s="12"/>
      <c r="AL506" s="12"/>
      <c r="AM506" s="12"/>
      <c r="AN506" s="12"/>
      <c r="AO506" s="12"/>
      <c r="AP506" s="15"/>
      <c r="AQ506" t="str">
        <f>_xlfn.IFNA(VLOOKUP(E506,'Order Lookup'!A:C,3,FALSE),"Other")</f>
        <v>Other</v>
      </c>
    </row>
    <row r="507" spans="1:43" ht="52.5" x14ac:dyDescent="0.35">
      <c r="A507" s="202" t="s">
        <v>694</v>
      </c>
      <c r="B507" s="202" t="s">
        <v>3068</v>
      </c>
      <c r="C507" s="202" t="s">
        <v>730</v>
      </c>
      <c r="D507" s="202" t="s">
        <v>3067</v>
      </c>
      <c r="E507" s="202" t="s">
        <v>507</v>
      </c>
      <c r="F507" s="202" t="s">
        <v>432</v>
      </c>
      <c r="G507" s="8"/>
      <c r="H507" s="202" t="s">
        <v>482</v>
      </c>
      <c r="I507" s="203" t="s">
        <v>26</v>
      </c>
      <c r="J507" s="8"/>
      <c r="K507" s="8"/>
      <c r="L507" s="8"/>
      <c r="M507" s="8"/>
      <c r="N507" s="202" t="s">
        <v>483</v>
      </c>
      <c r="O507" s="8"/>
      <c r="P507" s="8"/>
      <c r="Q507" s="8"/>
      <c r="R507" s="202" t="s">
        <v>483</v>
      </c>
      <c r="S507" s="8"/>
      <c r="T507" s="8"/>
      <c r="U507" s="8"/>
      <c r="V507" s="8"/>
      <c r="W507" s="202" t="s">
        <v>483</v>
      </c>
      <c r="X507" s="8"/>
      <c r="Y507" s="8"/>
      <c r="Z507" s="8"/>
      <c r="AA507" s="202" t="s">
        <v>483</v>
      </c>
      <c r="AB507" s="8"/>
      <c r="AC507" s="202" t="s">
        <v>1726</v>
      </c>
      <c r="AD507" s="202" t="s">
        <v>3068</v>
      </c>
      <c r="AE507" s="202" t="s">
        <v>484</v>
      </c>
      <c r="AF507" s="12"/>
      <c r="AG507" s="197">
        <v>0</v>
      </c>
      <c r="AH507" s="12"/>
      <c r="AI507" s="12"/>
      <c r="AJ507" s="12"/>
      <c r="AK507" s="12"/>
      <c r="AL507" s="12"/>
      <c r="AM507" s="12"/>
      <c r="AN507" s="12"/>
      <c r="AO507" s="12"/>
      <c r="AP507" s="15"/>
      <c r="AQ507" t="str">
        <f>_xlfn.IFNA(VLOOKUP(E507,'Order Lookup'!A:C,3,FALSE),"Other")</f>
        <v>Other</v>
      </c>
    </row>
    <row r="508" spans="1:43" ht="52.5" x14ac:dyDescent="0.35">
      <c r="A508" s="202" t="s">
        <v>694</v>
      </c>
      <c r="B508" s="202" t="s">
        <v>3069</v>
      </c>
      <c r="C508" s="202" t="s">
        <v>1806</v>
      </c>
      <c r="D508" s="202" t="s">
        <v>3070</v>
      </c>
      <c r="E508" s="202" t="s">
        <v>486</v>
      </c>
      <c r="F508" s="202" t="s">
        <v>4</v>
      </c>
      <c r="G508" s="202" t="s">
        <v>4</v>
      </c>
      <c r="H508" s="202" t="s">
        <v>482</v>
      </c>
      <c r="I508" s="203" t="s">
        <v>393</v>
      </c>
      <c r="J508" s="203" t="s">
        <v>521</v>
      </c>
      <c r="K508" s="203" t="s">
        <v>3071</v>
      </c>
      <c r="L508" s="8"/>
      <c r="M508" s="8"/>
      <c r="N508" s="202" t="s">
        <v>483</v>
      </c>
      <c r="O508" s="8"/>
      <c r="P508" s="8"/>
      <c r="Q508" s="8"/>
      <c r="R508" s="202" t="s">
        <v>483</v>
      </c>
      <c r="S508" s="8"/>
      <c r="T508" s="8"/>
      <c r="U508" s="8"/>
      <c r="V508" s="8"/>
      <c r="W508" s="202" t="s">
        <v>483</v>
      </c>
      <c r="X508" s="8"/>
      <c r="Y508" s="8"/>
      <c r="Z508" s="8"/>
      <c r="AA508" s="202" t="s">
        <v>483</v>
      </c>
      <c r="AB508" s="8"/>
      <c r="AC508" s="202" t="s">
        <v>1728</v>
      </c>
      <c r="AD508" s="202" t="s">
        <v>3069</v>
      </c>
      <c r="AE508" s="202" t="s">
        <v>484</v>
      </c>
      <c r="AF508" s="204">
        <v>393</v>
      </c>
      <c r="AG508" s="197">
        <v>0</v>
      </c>
      <c r="AH508" s="197">
        <v>1.95E-2</v>
      </c>
      <c r="AI508" s="12"/>
      <c r="AJ508" s="197">
        <v>1.95E-2</v>
      </c>
      <c r="AK508" s="197">
        <v>0</v>
      </c>
      <c r="AL508" s="197">
        <v>0</v>
      </c>
      <c r="AM508" s="12"/>
      <c r="AN508" s="12"/>
      <c r="AO508" s="204">
        <v>0</v>
      </c>
      <c r="AP508" s="205">
        <v>-94.6</v>
      </c>
      <c r="AQ508" t="str">
        <f>_xlfn.IFNA(VLOOKUP(E508,'Order Lookup'!A:C,3,FALSE),"Other")</f>
        <v>Other</v>
      </c>
    </row>
    <row r="509" spans="1:43" ht="42" x14ac:dyDescent="0.35">
      <c r="A509" s="202" t="s">
        <v>694</v>
      </c>
      <c r="B509" s="202" t="s">
        <v>3072</v>
      </c>
      <c r="C509" s="202" t="s">
        <v>2240</v>
      </c>
      <c r="D509" s="202" t="s">
        <v>2241</v>
      </c>
      <c r="E509" s="202" t="s">
        <v>594</v>
      </c>
      <c r="F509" s="202" t="s">
        <v>281</v>
      </c>
      <c r="G509" s="202" t="s">
        <v>4</v>
      </c>
      <c r="H509" s="202" t="s">
        <v>488</v>
      </c>
      <c r="I509" s="203" t="s">
        <v>393</v>
      </c>
      <c r="J509" s="203" t="s">
        <v>703</v>
      </c>
      <c r="K509" s="203" t="s">
        <v>709</v>
      </c>
      <c r="L509" s="202" t="s">
        <v>1654</v>
      </c>
      <c r="M509" s="202" t="s">
        <v>1653</v>
      </c>
      <c r="N509" s="210" t="s">
        <v>484</v>
      </c>
      <c r="O509" s="203" t="s">
        <v>709</v>
      </c>
      <c r="P509" s="202" t="s">
        <v>1654</v>
      </c>
      <c r="Q509" s="202" t="s">
        <v>1653</v>
      </c>
      <c r="R509" s="210" t="s">
        <v>484</v>
      </c>
      <c r="S509" s="203" t="s">
        <v>608</v>
      </c>
      <c r="T509" s="203" t="s">
        <v>608</v>
      </c>
      <c r="U509" s="202" t="s">
        <v>1660</v>
      </c>
      <c r="V509" s="202" t="s">
        <v>1669</v>
      </c>
      <c r="W509" s="210" t="s">
        <v>484</v>
      </c>
      <c r="X509" s="203" t="s">
        <v>608</v>
      </c>
      <c r="Y509" s="202" t="s">
        <v>1660</v>
      </c>
      <c r="Z509" s="202" t="s">
        <v>1660</v>
      </c>
      <c r="AA509" s="206" t="s">
        <v>489</v>
      </c>
      <c r="AB509" s="203" t="s">
        <v>490</v>
      </c>
      <c r="AC509" s="202" t="s">
        <v>2362</v>
      </c>
      <c r="AD509" s="202" t="s">
        <v>3072</v>
      </c>
      <c r="AE509" s="202" t="s">
        <v>489</v>
      </c>
      <c r="AF509" s="204">
        <v>323329</v>
      </c>
      <c r="AG509" s="197">
        <v>80.399000000000001</v>
      </c>
      <c r="AH509" s="197">
        <v>79.941183534999993</v>
      </c>
      <c r="AI509" s="197">
        <v>0.99430569453600204</v>
      </c>
      <c r="AJ509" s="197">
        <v>0</v>
      </c>
      <c r="AK509" s="197">
        <v>90</v>
      </c>
      <c r="AL509" s="197">
        <v>137.75</v>
      </c>
      <c r="AM509" s="209">
        <v>1.5305555555555601</v>
      </c>
      <c r="AN509" s="197">
        <v>1.7231418639141101</v>
      </c>
      <c r="AO509" s="204">
        <v>260366</v>
      </c>
      <c r="AP509" s="205">
        <v>0</v>
      </c>
      <c r="AQ509" t="str">
        <f>_xlfn.IFNA(VLOOKUP(E509,'Order Lookup'!A:C,3,FALSE),"Other")</f>
        <v>ORDER</v>
      </c>
    </row>
    <row r="510" spans="1:43" ht="42" x14ac:dyDescent="0.35">
      <c r="A510" s="202" t="s">
        <v>694</v>
      </c>
      <c r="B510" s="202" t="s">
        <v>3073</v>
      </c>
      <c r="C510" s="202" t="s">
        <v>704</v>
      </c>
      <c r="D510" s="202" t="s">
        <v>3074</v>
      </c>
      <c r="E510" s="202" t="s">
        <v>520</v>
      </c>
      <c r="F510" s="202" t="s">
        <v>281</v>
      </c>
      <c r="G510" s="202" t="s">
        <v>4</v>
      </c>
      <c r="H510" s="202" t="s">
        <v>482</v>
      </c>
      <c r="I510" s="203" t="s">
        <v>256</v>
      </c>
      <c r="J510" s="203" t="s">
        <v>521</v>
      </c>
      <c r="K510" s="203" t="s">
        <v>619</v>
      </c>
      <c r="L510" s="8"/>
      <c r="M510" s="8"/>
      <c r="N510" s="202" t="s">
        <v>483</v>
      </c>
      <c r="O510" s="8"/>
      <c r="P510" s="8"/>
      <c r="Q510" s="8"/>
      <c r="R510" s="202" t="s">
        <v>483</v>
      </c>
      <c r="S510" s="8"/>
      <c r="T510" s="203" t="s">
        <v>544</v>
      </c>
      <c r="U510" s="202" t="s">
        <v>2327</v>
      </c>
      <c r="V510" s="202" t="s">
        <v>2327</v>
      </c>
      <c r="W510" s="206" t="s">
        <v>489</v>
      </c>
      <c r="X510" s="8"/>
      <c r="Y510" s="8"/>
      <c r="Z510" s="8"/>
      <c r="AA510" s="202" t="s">
        <v>483</v>
      </c>
      <c r="AB510" s="203" t="s">
        <v>490</v>
      </c>
      <c r="AC510" s="202" t="s">
        <v>2327</v>
      </c>
      <c r="AD510" s="202" t="s">
        <v>3073</v>
      </c>
      <c r="AE510" s="202" t="s">
        <v>484</v>
      </c>
      <c r="AF510" s="204">
        <v>0</v>
      </c>
      <c r="AG510" s="197">
        <v>0</v>
      </c>
      <c r="AH510" s="197">
        <v>8.5807480000000005E-2</v>
      </c>
      <c r="AI510" s="12"/>
      <c r="AJ510" s="197">
        <v>8.5807499999999995E-2</v>
      </c>
      <c r="AK510" s="197">
        <v>0</v>
      </c>
      <c r="AL510" s="197">
        <v>0</v>
      </c>
      <c r="AM510" s="12"/>
      <c r="AN510" s="12"/>
      <c r="AO510" s="204">
        <v>0</v>
      </c>
      <c r="AP510" s="205">
        <v>-145.25</v>
      </c>
      <c r="AQ510" t="str">
        <f>_xlfn.IFNA(VLOOKUP(E510,'Order Lookup'!A:C,3,FALSE),"Other")</f>
        <v>Other</v>
      </c>
    </row>
    <row r="511" spans="1:43" ht="31.5" x14ac:dyDescent="0.35">
      <c r="A511" s="202" t="s">
        <v>694</v>
      </c>
      <c r="B511" s="202" t="s">
        <v>3075</v>
      </c>
      <c r="C511" s="202" t="s">
        <v>1792</v>
      </c>
      <c r="D511" s="202" t="s">
        <v>3076</v>
      </c>
      <c r="E511" s="202" t="s">
        <v>501</v>
      </c>
      <c r="F511" s="202" t="s">
        <v>227</v>
      </c>
      <c r="G511" s="202" t="s">
        <v>4</v>
      </c>
      <c r="H511" s="202" t="s">
        <v>488</v>
      </c>
      <c r="I511" s="203" t="s">
        <v>23</v>
      </c>
      <c r="J511" s="203" t="s">
        <v>528</v>
      </c>
      <c r="K511" s="203" t="s">
        <v>821</v>
      </c>
      <c r="L511" s="202" t="s">
        <v>1528</v>
      </c>
      <c r="M511" s="202" t="s">
        <v>1501</v>
      </c>
      <c r="N511" s="210" t="s">
        <v>484</v>
      </c>
      <c r="O511" s="8"/>
      <c r="P511" s="8"/>
      <c r="Q511" s="8"/>
      <c r="R511" s="202" t="s">
        <v>483</v>
      </c>
      <c r="S511" s="203" t="s">
        <v>557</v>
      </c>
      <c r="T511" s="203" t="s">
        <v>557</v>
      </c>
      <c r="U511" s="202" t="s">
        <v>2335</v>
      </c>
      <c r="V511" s="202" t="s">
        <v>2335</v>
      </c>
      <c r="W511" s="206" t="s">
        <v>489</v>
      </c>
      <c r="X511" s="203" t="s">
        <v>557</v>
      </c>
      <c r="Y511" s="202" t="s">
        <v>2371</v>
      </c>
      <c r="Z511" s="202" t="s">
        <v>2335</v>
      </c>
      <c r="AA511" s="210" t="s">
        <v>484</v>
      </c>
      <c r="AB511" s="203" t="s">
        <v>490</v>
      </c>
      <c r="AC511" s="202" t="s">
        <v>2318</v>
      </c>
      <c r="AD511" s="202" t="s">
        <v>3075</v>
      </c>
      <c r="AE511" s="202" t="s">
        <v>484</v>
      </c>
      <c r="AF511" s="204">
        <v>235033</v>
      </c>
      <c r="AG511" s="197">
        <v>81.45</v>
      </c>
      <c r="AH511" s="197">
        <v>80.149806280000007</v>
      </c>
      <c r="AI511" s="197">
        <v>0.98403690951503997</v>
      </c>
      <c r="AJ511" s="197">
        <v>0</v>
      </c>
      <c r="AK511" s="197">
        <v>351</v>
      </c>
      <c r="AL511" s="197">
        <v>543.75</v>
      </c>
      <c r="AM511" s="209">
        <v>1.5491452991453001</v>
      </c>
      <c r="AN511" s="197">
        <v>6.7841711070446298</v>
      </c>
      <c r="AO511" s="204">
        <v>182364</v>
      </c>
      <c r="AP511" s="205">
        <v>0</v>
      </c>
      <c r="AQ511" t="str">
        <f>_xlfn.IFNA(VLOOKUP(E511,'Order Lookup'!A:C,3,FALSE),"Other")</f>
        <v>ORDER</v>
      </c>
    </row>
    <row r="512" spans="1:43" ht="31.5" x14ac:dyDescent="0.35">
      <c r="A512" s="202" t="s">
        <v>694</v>
      </c>
      <c r="B512" s="202" t="s">
        <v>3077</v>
      </c>
      <c r="C512" s="202" t="s">
        <v>1770</v>
      </c>
      <c r="D512" s="202" t="s">
        <v>3078</v>
      </c>
      <c r="E512" s="202" t="s">
        <v>501</v>
      </c>
      <c r="F512" s="202" t="s">
        <v>204</v>
      </c>
      <c r="G512" s="202" t="s">
        <v>4</v>
      </c>
      <c r="H512" s="202" t="s">
        <v>482</v>
      </c>
      <c r="I512" s="203" t="s">
        <v>26</v>
      </c>
      <c r="J512" s="203" t="s">
        <v>601</v>
      </c>
      <c r="K512" s="203" t="s">
        <v>619</v>
      </c>
      <c r="L512" s="202" t="s">
        <v>1640</v>
      </c>
      <c r="M512" s="202" t="s">
        <v>1655</v>
      </c>
      <c r="N512" s="206" t="s">
        <v>489</v>
      </c>
      <c r="O512" s="8"/>
      <c r="P512" s="8"/>
      <c r="Q512" s="8"/>
      <c r="R512" s="202" t="s">
        <v>483</v>
      </c>
      <c r="S512" s="203" t="s">
        <v>629</v>
      </c>
      <c r="T512" s="203" t="s">
        <v>739</v>
      </c>
      <c r="U512" s="202" t="s">
        <v>1725</v>
      </c>
      <c r="V512" s="202" t="s">
        <v>1996</v>
      </c>
      <c r="W512" s="206" t="s">
        <v>489</v>
      </c>
      <c r="X512" s="203" t="s">
        <v>629</v>
      </c>
      <c r="Y512" s="202" t="s">
        <v>1728</v>
      </c>
      <c r="Z512" s="202" t="s">
        <v>1728</v>
      </c>
      <c r="AA512" s="206" t="s">
        <v>489</v>
      </c>
      <c r="AB512" s="203" t="s">
        <v>490</v>
      </c>
      <c r="AC512" s="202" t="s">
        <v>1996</v>
      </c>
      <c r="AD512" s="202" t="s">
        <v>3077</v>
      </c>
      <c r="AE512" s="202" t="s">
        <v>484</v>
      </c>
      <c r="AF512" s="204">
        <v>87273</v>
      </c>
      <c r="AG512" s="197">
        <v>19.752500000000001</v>
      </c>
      <c r="AH512" s="197">
        <v>17.262909140000001</v>
      </c>
      <c r="AI512" s="208">
        <v>0.87396072092140198</v>
      </c>
      <c r="AJ512" s="197">
        <v>17.262909530000002</v>
      </c>
      <c r="AK512" s="197">
        <v>169</v>
      </c>
      <c r="AL512" s="197">
        <v>213.59</v>
      </c>
      <c r="AM512" s="209">
        <v>1.2638461538461501</v>
      </c>
      <c r="AN512" s="197">
        <v>12.3727697497457</v>
      </c>
      <c r="AO512" s="204">
        <v>58042</v>
      </c>
      <c r="AP512" s="205">
        <v>34386.67</v>
      </c>
      <c r="AQ512" t="str">
        <f>_xlfn.IFNA(VLOOKUP(E512,'Order Lookup'!A:C,3,FALSE),"Other")</f>
        <v>ORDER</v>
      </c>
    </row>
    <row r="513" spans="1:43" ht="31.5" x14ac:dyDescent="0.35">
      <c r="A513" s="202" t="s">
        <v>694</v>
      </c>
      <c r="B513" s="202" t="s">
        <v>3079</v>
      </c>
      <c r="C513" s="202" t="s">
        <v>1770</v>
      </c>
      <c r="D513" s="202" t="s">
        <v>3080</v>
      </c>
      <c r="E513" s="202" t="s">
        <v>507</v>
      </c>
      <c r="F513" s="202" t="s">
        <v>432</v>
      </c>
      <c r="G513" s="8"/>
      <c r="H513" s="202" t="s">
        <v>482</v>
      </c>
      <c r="I513" s="203" t="s">
        <v>26</v>
      </c>
      <c r="J513" s="8"/>
      <c r="K513" s="8"/>
      <c r="L513" s="8"/>
      <c r="M513" s="8"/>
      <c r="N513" s="202" t="s">
        <v>483</v>
      </c>
      <c r="O513" s="8"/>
      <c r="P513" s="8"/>
      <c r="Q513" s="8"/>
      <c r="R513" s="202" t="s">
        <v>483</v>
      </c>
      <c r="S513" s="8"/>
      <c r="T513" s="8"/>
      <c r="U513" s="8"/>
      <c r="V513" s="8"/>
      <c r="W513" s="202" t="s">
        <v>483</v>
      </c>
      <c r="X513" s="8"/>
      <c r="Y513" s="8"/>
      <c r="Z513" s="8"/>
      <c r="AA513" s="202" t="s">
        <v>483</v>
      </c>
      <c r="AB513" s="8"/>
      <c r="AC513" s="202" t="s">
        <v>2323</v>
      </c>
      <c r="AD513" s="202" t="s">
        <v>3079</v>
      </c>
      <c r="AE513" s="202" t="s">
        <v>484</v>
      </c>
      <c r="AF513" s="204">
        <v>644.20000000000005</v>
      </c>
      <c r="AG513" s="197">
        <v>0</v>
      </c>
      <c r="AH513" s="197">
        <v>0.12415385</v>
      </c>
      <c r="AI513" s="12"/>
      <c r="AJ513" s="197">
        <v>0.124154</v>
      </c>
      <c r="AK513" s="197">
        <v>0</v>
      </c>
      <c r="AL513" s="197">
        <v>0</v>
      </c>
      <c r="AM513" s="12"/>
      <c r="AN513" s="12"/>
      <c r="AO513" s="204">
        <v>459.94</v>
      </c>
      <c r="AP513" s="205">
        <v>309.89</v>
      </c>
      <c r="AQ513" t="str">
        <f>_xlfn.IFNA(VLOOKUP(E513,'Order Lookup'!A:C,3,FALSE),"Other")</f>
        <v>Other</v>
      </c>
    </row>
    <row r="514" spans="1:43" ht="31.5" x14ac:dyDescent="0.35">
      <c r="A514" s="202" t="s">
        <v>694</v>
      </c>
      <c r="B514" s="202" t="s">
        <v>3081</v>
      </c>
      <c r="C514" s="202" t="s">
        <v>1770</v>
      </c>
      <c r="D514" s="202" t="s">
        <v>3078</v>
      </c>
      <c r="E514" s="202" t="s">
        <v>584</v>
      </c>
      <c r="F514" s="202" t="s">
        <v>204</v>
      </c>
      <c r="G514" s="202" t="s">
        <v>4</v>
      </c>
      <c r="H514" s="202" t="s">
        <v>482</v>
      </c>
      <c r="I514" s="203" t="s">
        <v>26</v>
      </c>
      <c r="J514" s="203" t="s">
        <v>601</v>
      </c>
      <c r="K514" s="203" t="s">
        <v>619</v>
      </c>
      <c r="L514" s="8"/>
      <c r="M514" s="8"/>
      <c r="N514" s="202" t="s">
        <v>483</v>
      </c>
      <c r="O514" s="8"/>
      <c r="P514" s="8"/>
      <c r="Q514" s="8"/>
      <c r="R514" s="202" t="s">
        <v>483</v>
      </c>
      <c r="S514" s="203" t="s">
        <v>739</v>
      </c>
      <c r="T514" s="203" t="s">
        <v>1299</v>
      </c>
      <c r="U514" s="202" t="s">
        <v>2350</v>
      </c>
      <c r="V514" s="202" t="s">
        <v>2350</v>
      </c>
      <c r="W514" s="206" t="s">
        <v>489</v>
      </c>
      <c r="X514" s="8"/>
      <c r="Y514" s="8"/>
      <c r="Z514" s="8"/>
      <c r="AA514" s="202" t="s">
        <v>483</v>
      </c>
      <c r="AB514" s="203" t="s">
        <v>490</v>
      </c>
      <c r="AC514" s="202" t="s">
        <v>2350</v>
      </c>
      <c r="AD514" s="202" t="s">
        <v>3081</v>
      </c>
      <c r="AE514" s="202" t="s">
        <v>484</v>
      </c>
      <c r="AF514" s="204">
        <v>1</v>
      </c>
      <c r="AG514" s="197">
        <v>0</v>
      </c>
      <c r="AH514" s="197">
        <v>9.5993910000000002E-2</v>
      </c>
      <c r="AI514" s="12"/>
      <c r="AJ514" s="197">
        <v>9.5993999999999996E-2</v>
      </c>
      <c r="AK514" s="197">
        <v>0</v>
      </c>
      <c r="AL514" s="197">
        <v>0</v>
      </c>
      <c r="AM514" s="12"/>
      <c r="AN514" s="12"/>
      <c r="AO514" s="204">
        <v>0</v>
      </c>
      <c r="AP514" s="205">
        <v>-148.38999999999999</v>
      </c>
      <c r="AQ514" t="str">
        <f>_xlfn.IFNA(VLOOKUP(E514,'Order Lookup'!A:C,3,FALSE),"Other")</f>
        <v>ENPARTS</v>
      </c>
    </row>
    <row r="515" spans="1:43" ht="42" x14ac:dyDescent="0.35">
      <c r="A515" s="202" t="s">
        <v>694</v>
      </c>
      <c r="B515" s="202" t="s">
        <v>3082</v>
      </c>
      <c r="C515" s="202" t="s">
        <v>1807</v>
      </c>
      <c r="D515" s="202" t="s">
        <v>3083</v>
      </c>
      <c r="E515" s="202" t="s">
        <v>501</v>
      </c>
      <c r="F515" s="202" t="s">
        <v>204</v>
      </c>
      <c r="G515" s="202" t="s">
        <v>4</v>
      </c>
      <c r="H515" s="202" t="s">
        <v>482</v>
      </c>
      <c r="I515" s="203" t="s">
        <v>23</v>
      </c>
      <c r="J515" s="203" t="s">
        <v>496</v>
      </c>
      <c r="K515" s="203" t="s">
        <v>553</v>
      </c>
      <c r="L515" s="202" t="s">
        <v>1671</v>
      </c>
      <c r="M515" s="202" t="s">
        <v>1577</v>
      </c>
      <c r="N515" s="206" t="s">
        <v>489</v>
      </c>
      <c r="O515" s="203" t="s">
        <v>553</v>
      </c>
      <c r="P515" s="202" t="s">
        <v>1671</v>
      </c>
      <c r="Q515" s="202" t="s">
        <v>1577</v>
      </c>
      <c r="R515" s="206" t="s">
        <v>489</v>
      </c>
      <c r="S515" s="203" t="s">
        <v>1893</v>
      </c>
      <c r="T515" s="203" t="s">
        <v>1617</v>
      </c>
      <c r="U515" s="202" t="s">
        <v>2323</v>
      </c>
      <c r="V515" s="202" t="s">
        <v>1996</v>
      </c>
      <c r="W515" s="206" t="s">
        <v>489</v>
      </c>
      <c r="X515" s="203" t="s">
        <v>1893</v>
      </c>
      <c r="Y515" s="202" t="s">
        <v>1698</v>
      </c>
      <c r="Z515" s="202" t="s">
        <v>1665</v>
      </c>
      <c r="AA515" s="206" t="s">
        <v>489</v>
      </c>
      <c r="AB515" s="203" t="s">
        <v>490</v>
      </c>
      <c r="AC515" s="202" t="s">
        <v>1725</v>
      </c>
      <c r="AD515" s="202" t="s">
        <v>3082</v>
      </c>
      <c r="AE515" s="202" t="s">
        <v>484</v>
      </c>
      <c r="AF515" s="204">
        <v>123461</v>
      </c>
      <c r="AG515" s="197">
        <v>31.519500000000001</v>
      </c>
      <c r="AH515" s="197">
        <v>33.220899039999999</v>
      </c>
      <c r="AI515" s="207">
        <v>1.0539792522089499</v>
      </c>
      <c r="AJ515" s="197">
        <v>33.205485090000003</v>
      </c>
      <c r="AK515" s="197">
        <v>207</v>
      </c>
      <c r="AL515" s="197">
        <v>234.32</v>
      </c>
      <c r="AM515" s="209">
        <v>1.1319806763285001</v>
      </c>
      <c r="AN515" s="197">
        <v>7.05339129196547</v>
      </c>
      <c r="AO515" s="204">
        <v>88636</v>
      </c>
      <c r="AP515" s="205">
        <v>53290.91</v>
      </c>
      <c r="AQ515" t="str">
        <f>_xlfn.IFNA(VLOOKUP(E515,'Order Lookup'!A:C,3,FALSE),"Other")</f>
        <v>ORDER</v>
      </c>
    </row>
    <row r="516" spans="1:43" ht="31.5" x14ac:dyDescent="0.35">
      <c r="A516" s="202" t="s">
        <v>694</v>
      </c>
      <c r="B516" s="202" t="s">
        <v>3084</v>
      </c>
      <c r="C516" s="202" t="s">
        <v>713</v>
      </c>
      <c r="D516" s="202" t="s">
        <v>3085</v>
      </c>
      <c r="E516" s="202" t="s">
        <v>506</v>
      </c>
      <c r="F516" s="8"/>
      <c r="G516" s="202" t="s">
        <v>4</v>
      </c>
      <c r="H516" s="202" t="s">
        <v>482</v>
      </c>
      <c r="I516" s="203" t="s">
        <v>425</v>
      </c>
      <c r="J516" s="8"/>
      <c r="K516" s="8"/>
      <c r="L516" s="8"/>
      <c r="M516" s="8"/>
      <c r="N516" s="202" t="s">
        <v>483</v>
      </c>
      <c r="O516" s="8"/>
      <c r="P516" s="8"/>
      <c r="Q516" s="8"/>
      <c r="R516" s="202" t="s">
        <v>483</v>
      </c>
      <c r="S516" s="8"/>
      <c r="T516" s="8"/>
      <c r="U516" s="8"/>
      <c r="V516" s="8"/>
      <c r="W516" s="202" t="s">
        <v>483</v>
      </c>
      <c r="X516" s="8"/>
      <c r="Y516" s="8"/>
      <c r="Z516" s="8"/>
      <c r="AA516" s="202" t="s">
        <v>483</v>
      </c>
      <c r="AB516" s="8"/>
      <c r="AC516" s="202" t="s">
        <v>1996</v>
      </c>
      <c r="AD516" s="202" t="s">
        <v>3084</v>
      </c>
      <c r="AE516" s="202" t="s">
        <v>484</v>
      </c>
      <c r="AF516" s="204">
        <v>9890</v>
      </c>
      <c r="AG516" s="197">
        <v>0</v>
      </c>
      <c r="AH516" s="197">
        <v>0</v>
      </c>
      <c r="AI516" s="12"/>
      <c r="AJ516" s="197">
        <v>0</v>
      </c>
      <c r="AK516" s="197">
        <v>0</v>
      </c>
      <c r="AL516" s="197">
        <v>72.08</v>
      </c>
      <c r="AM516" s="12"/>
      <c r="AN516" s="12"/>
      <c r="AO516" s="204">
        <v>0</v>
      </c>
      <c r="AP516" s="205">
        <v>2758.7</v>
      </c>
      <c r="AQ516" t="str">
        <f>_xlfn.IFNA(VLOOKUP(E516,'Order Lookup'!A:C,3,FALSE),"Other")</f>
        <v>ORDER</v>
      </c>
    </row>
    <row r="517" spans="1:43" ht="42" x14ac:dyDescent="0.35">
      <c r="A517" s="202" t="s">
        <v>694</v>
      </c>
      <c r="B517" s="202" t="s">
        <v>3086</v>
      </c>
      <c r="C517" s="202" t="s">
        <v>788</v>
      </c>
      <c r="D517" s="202" t="s">
        <v>1816</v>
      </c>
      <c r="E517" s="202" t="s">
        <v>507</v>
      </c>
      <c r="F517" s="202" t="s">
        <v>4</v>
      </c>
      <c r="G517" s="8"/>
      <c r="H517" s="202" t="s">
        <v>482</v>
      </c>
      <c r="I517" s="203" t="s">
        <v>29</v>
      </c>
      <c r="J517" s="8"/>
      <c r="K517" s="8"/>
      <c r="L517" s="8"/>
      <c r="M517" s="8"/>
      <c r="N517" s="202" t="s">
        <v>483</v>
      </c>
      <c r="O517" s="8"/>
      <c r="P517" s="8"/>
      <c r="Q517" s="8"/>
      <c r="R517" s="202" t="s">
        <v>483</v>
      </c>
      <c r="S517" s="8"/>
      <c r="T517" s="8"/>
      <c r="U517" s="8"/>
      <c r="V517" s="8"/>
      <c r="W517" s="202" t="s">
        <v>483</v>
      </c>
      <c r="X517" s="8"/>
      <c r="Y517" s="8"/>
      <c r="Z517" s="8"/>
      <c r="AA517" s="202" t="s">
        <v>483</v>
      </c>
      <c r="AB517" s="8"/>
      <c r="AC517" s="202" t="s">
        <v>2329</v>
      </c>
      <c r="AD517" s="202" t="s">
        <v>3086</v>
      </c>
      <c r="AE517" s="202" t="s">
        <v>484</v>
      </c>
      <c r="AF517" s="12"/>
      <c r="AG517" s="197">
        <v>0</v>
      </c>
      <c r="AH517" s="12"/>
      <c r="AI517" s="12"/>
      <c r="AJ517" s="12"/>
      <c r="AK517" s="12"/>
      <c r="AL517" s="12"/>
      <c r="AM517" s="12"/>
      <c r="AN517" s="12"/>
      <c r="AO517" s="12"/>
      <c r="AP517" s="15"/>
      <c r="AQ517" t="str">
        <f>_xlfn.IFNA(VLOOKUP(E517,'Order Lookup'!A:C,3,FALSE),"Other")</f>
        <v>Other</v>
      </c>
    </row>
    <row r="518" spans="1:43" ht="42" x14ac:dyDescent="0.35">
      <c r="A518" s="202" t="s">
        <v>694</v>
      </c>
      <c r="B518" s="202" t="s">
        <v>3087</v>
      </c>
      <c r="C518" s="202" t="s">
        <v>788</v>
      </c>
      <c r="D518" s="202" t="s">
        <v>1816</v>
      </c>
      <c r="E518" s="202" t="s">
        <v>486</v>
      </c>
      <c r="F518" s="202" t="s">
        <v>4</v>
      </c>
      <c r="G518" s="8"/>
      <c r="H518" s="202" t="s">
        <v>482</v>
      </c>
      <c r="I518" s="203" t="s">
        <v>29</v>
      </c>
      <c r="J518" s="8"/>
      <c r="K518" s="8"/>
      <c r="L518" s="8"/>
      <c r="M518" s="8"/>
      <c r="N518" s="202" t="s">
        <v>483</v>
      </c>
      <c r="O518" s="8"/>
      <c r="P518" s="8"/>
      <c r="Q518" s="8"/>
      <c r="R518" s="202" t="s">
        <v>483</v>
      </c>
      <c r="S518" s="8"/>
      <c r="T518" s="8"/>
      <c r="U518" s="8"/>
      <c r="V518" s="8"/>
      <c r="W518" s="202" t="s">
        <v>483</v>
      </c>
      <c r="X518" s="8"/>
      <c r="Y518" s="8"/>
      <c r="Z518" s="8"/>
      <c r="AA518" s="202" t="s">
        <v>483</v>
      </c>
      <c r="AB518" s="8"/>
      <c r="AC518" s="202" t="s">
        <v>1725</v>
      </c>
      <c r="AD518" s="202" t="s">
        <v>3087</v>
      </c>
      <c r="AE518" s="202" t="s">
        <v>484</v>
      </c>
      <c r="AF518" s="204">
        <v>239</v>
      </c>
      <c r="AG518" s="197">
        <v>0</v>
      </c>
      <c r="AH518" s="197">
        <v>7.1550000000000002E-2</v>
      </c>
      <c r="AI518" s="12"/>
      <c r="AJ518" s="197">
        <v>7.1550000000000002E-2</v>
      </c>
      <c r="AK518" s="197">
        <v>0</v>
      </c>
      <c r="AL518" s="197">
        <v>0</v>
      </c>
      <c r="AM518" s="12"/>
      <c r="AN518" s="12"/>
      <c r="AO518" s="204">
        <v>0</v>
      </c>
      <c r="AP518" s="205">
        <v>-76.349999999999994</v>
      </c>
      <c r="AQ518" t="str">
        <f>_xlfn.IFNA(VLOOKUP(E518,'Order Lookup'!A:C,3,FALSE),"Other")</f>
        <v>Other</v>
      </c>
    </row>
    <row r="519" spans="1:43" ht="52.5" x14ac:dyDescent="0.35">
      <c r="A519" s="202" t="s">
        <v>694</v>
      </c>
      <c r="B519" s="202" t="s">
        <v>3088</v>
      </c>
      <c r="C519" s="202" t="s">
        <v>1795</v>
      </c>
      <c r="D519" s="202" t="s">
        <v>3089</v>
      </c>
      <c r="E519" s="202" t="s">
        <v>1176</v>
      </c>
      <c r="F519" s="202" t="s">
        <v>70</v>
      </c>
      <c r="G519" s="202" t="s">
        <v>4</v>
      </c>
      <c r="H519" s="202" t="s">
        <v>488</v>
      </c>
      <c r="I519" s="203" t="s">
        <v>67</v>
      </c>
      <c r="J519" s="203" t="s">
        <v>601</v>
      </c>
      <c r="K519" s="203" t="s">
        <v>691</v>
      </c>
      <c r="L519" s="202" t="s">
        <v>1660</v>
      </c>
      <c r="M519" s="202" t="s">
        <v>1659</v>
      </c>
      <c r="N519" s="206" t="s">
        <v>489</v>
      </c>
      <c r="O519" s="8"/>
      <c r="P519" s="8"/>
      <c r="Q519" s="8"/>
      <c r="R519" s="202" t="s">
        <v>483</v>
      </c>
      <c r="S519" s="203" t="s">
        <v>651</v>
      </c>
      <c r="T519" s="203" t="s">
        <v>660</v>
      </c>
      <c r="U519" s="202" t="s">
        <v>2338</v>
      </c>
      <c r="V519" s="202" t="s">
        <v>2338</v>
      </c>
      <c r="W519" s="206" t="s">
        <v>489</v>
      </c>
      <c r="X519" s="203" t="s">
        <v>651</v>
      </c>
      <c r="Y519" s="202" t="s">
        <v>2371</v>
      </c>
      <c r="Z519" s="202" t="s">
        <v>2332</v>
      </c>
      <c r="AA519" s="210" t="s">
        <v>484</v>
      </c>
      <c r="AB519" s="203" t="s">
        <v>490</v>
      </c>
      <c r="AC519" s="202" t="s">
        <v>2321</v>
      </c>
      <c r="AD519" s="202" t="s">
        <v>3088</v>
      </c>
      <c r="AE519" s="202" t="s">
        <v>484</v>
      </c>
      <c r="AF519" s="204">
        <v>243290</v>
      </c>
      <c r="AG519" s="197">
        <v>48.6905</v>
      </c>
      <c r="AH519" s="197">
        <v>53.992129884999997</v>
      </c>
      <c r="AI519" s="207">
        <v>1.1088842769123299</v>
      </c>
      <c r="AJ519" s="197">
        <v>44.924576360000003</v>
      </c>
      <c r="AK519" s="197">
        <v>300</v>
      </c>
      <c r="AL519" s="197">
        <v>833.75</v>
      </c>
      <c r="AM519" s="209">
        <v>2.7791666666666699</v>
      </c>
      <c r="AN519" s="197">
        <v>15.442065385748601</v>
      </c>
      <c r="AO519" s="204">
        <v>187332</v>
      </c>
      <c r="AP519" s="205">
        <v>74683</v>
      </c>
      <c r="AQ519" t="str">
        <f>_xlfn.IFNA(VLOOKUP(E519,'Order Lookup'!A:C,3,FALSE),"Other")</f>
        <v>ORDER</v>
      </c>
    </row>
    <row r="520" spans="1:43" ht="52.5" x14ac:dyDescent="0.35">
      <c r="A520" s="202" t="s">
        <v>694</v>
      </c>
      <c r="B520" s="202" t="s">
        <v>3090</v>
      </c>
      <c r="C520" s="202" t="s">
        <v>1795</v>
      </c>
      <c r="D520" s="202" t="s">
        <v>3089</v>
      </c>
      <c r="E520" s="202" t="s">
        <v>600</v>
      </c>
      <c r="F520" s="202" t="s">
        <v>70</v>
      </c>
      <c r="G520" s="202" t="s">
        <v>4</v>
      </c>
      <c r="H520" s="202" t="s">
        <v>488</v>
      </c>
      <c r="I520" s="203" t="s">
        <v>67</v>
      </c>
      <c r="J520" s="203" t="s">
        <v>601</v>
      </c>
      <c r="K520" s="203" t="s">
        <v>691</v>
      </c>
      <c r="L520" s="8"/>
      <c r="M520" s="8"/>
      <c r="N520" s="202" t="s">
        <v>483</v>
      </c>
      <c r="O520" s="8"/>
      <c r="P520" s="8"/>
      <c r="Q520" s="8"/>
      <c r="R520" s="202" t="s">
        <v>483</v>
      </c>
      <c r="S520" s="203" t="s">
        <v>651</v>
      </c>
      <c r="T520" s="203" t="s">
        <v>660</v>
      </c>
      <c r="U520" s="202" t="s">
        <v>2338</v>
      </c>
      <c r="V520" s="202" t="s">
        <v>2338</v>
      </c>
      <c r="W520" s="206" t="s">
        <v>489</v>
      </c>
      <c r="X520" s="8"/>
      <c r="Y520" s="8"/>
      <c r="Z520" s="8"/>
      <c r="AA520" s="202" t="s">
        <v>483</v>
      </c>
      <c r="AB520" s="203" t="s">
        <v>490</v>
      </c>
      <c r="AC520" s="202" t="s">
        <v>2321</v>
      </c>
      <c r="AD520" s="202" t="s">
        <v>3090</v>
      </c>
      <c r="AE520" s="202" t="s">
        <v>484</v>
      </c>
      <c r="AF520" s="204">
        <v>55811</v>
      </c>
      <c r="AG520" s="197">
        <v>18.981999999999999</v>
      </c>
      <c r="AH520" s="197">
        <v>16.500150170000001</v>
      </c>
      <c r="AI520" s="208">
        <v>0.86925245864503198</v>
      </c>
      <c r="AJ520" s="197">
        <v>16.5001395</v>
      </c>
      <c r="AK520" s="197">
        <v>0</v>
      </c>
      <c r="AL520" s="197">
        <v>0</v>
      </c>
      <c r="AM520" s="12"/>
      <c r="AN520" s="12"/>
      <c r="AO520" s="204">
        <v>42981</v>
      </c>
      <c r="AP520" s="205">
        <v>12734.88</v>
      </c>
      <c r="AQ520" t="str">
        <f>_xlfn.IFNA(VLOOKUP(E520,'Order Lookup'!A:C,3,FALSE),"Other")</f>
        <v>ORDER</v>
      </c>
    </row>
    <row r="521" spans="1:43" ht="31.5" x14ac:dyDescent="0.35">
      <c r="A521" s="202" t="s">
        <v>694</v>
      </c>
      <c r="B521" s="202" t="s">
        <v>3091</v>
      </c>
      <c r="C521" s="202" t="s">
        <v>3092</v>
      </c>
      <c r="D521" s="202" t="s">
        <v>3093</v>
      </c>
      <c r="E521" s="202" t="s">
        <v>501</v>
      </c>
      <c r="F521" s="202" t="s">
        <v>281</v>
      </c>
      <c r="G521" s="202" t="s">
        <v>4</v>
      </c>
      <c r="H521" s="202" t="s">
        <v>488</v>
      </c>
      <c r="I521" s="203" t="s">
        <v>30</v>
      </c>
      <c r="J521" s="203" t="s">
        <v>698</v>
      </c>
      <c r="K521" s="203" t="s">
        <v>699</v>
      </c>
      <c r="L521" s="202" t="s">
        <v>1665</v>
      </c>
      <c r="M521" s="202" t="s">
        <v>1665</v>
      </c>
      <c r="N521" s="206" t="s">
        <v>489</v>
      </c>
      <c r="O521" s="203" t="s">
        <v>699</v>
      </c>
      <c r="P521" s="202" t="s">
        <v>1665</v>
      </c>
      <c r="Q521" s="202" t="s">
        <v>1665</v>
      </c>
      <c r="R521" s="206" t="s">
        <v>489</v>
      </c>
      <c r="S521" s="203" t="s">
        <v>627</v>
      </c>
      <c r="T521" s="203" t="s">
        <v>627</v>
      </c>
      <c r="U521" s="202" t="s">
        <v>2321</v>
      </c>
      <c r="V521" s="202" t="s">
        <v>2321</v>
      </c>
      <c r="W521" s="206" t="s">
        <v>489</v>
      </c>
      <c r="X521" s="203" t="s">
        <v>627</v>
      </c>
      <c r="Y521" s="202" t="s">
        <v>2321</v>
      </c>
      <c r="Z521" s="202" t="s">
        <v>2338</v>
      </c>
      <c r="AA521" s="206" t="s">
        <v>489</v>
      </c>
      <c r="AB521" s="203" t="s">
        <v>490</v>
      </c>
      <c r="AC521" s="202" t="s">
        <v>2335</v>
      </c>
      <c r="AD521" s="202" t="s">
        <v>3091</v>
      </c>
      <c r="AE521" s="202" t="s">
        <v>484</v>
      </c>
      <c r="AF521" s="204">
        <v>107950</v>
      </c>
      <c r="AG521" s="197">
        <v>25.852499999999999</v>
      </c>
      <c r="AH521" s="197">
        <v>25.50916471</v>
      </c>
      <c r="AI521" s="197">
        <v>0.98671945498501101</v>
      </c>
      <c r="AJ521" s="197">
        <v>3.0834540650000002</v>
      </c>
      <c r="AK521" s="197">
        <v>186</v>
      </c>
      <c r="AL521" s="197">
        <v>124.15</v>
      </c>
      <c r="AM521" s="211">
        <v>0.66747311827957001</v>
      </c>
      <c r="AN521" s="197">
        <v>4.8668782930132997</v>
      </c>
      <c r="AO521" s="204">
        <v>70203</v>
      </c>
      <c r="AP521" s="205">
        <v>19041.107462</v>
      </c>
      <c r="AQ521" t="str">
        <f>_xlfn.IFNA(VLOOKUP(E521,'Order Lookup'!A:C,3,FALSE),"Other")</f>
        <v>ORDER</v>
      </c>
    </row>
    <row r="522" spans="1:43" ht="31.5" x14ac:dyDescent="0.35">
      <c r="A522" s="202" t="s">
        <v>694</v>
      </c>
      <c r="B522" s="202" t="s">
        <v>3094</v>
      </c>
      <c r="C522" s="202" t="s">
        <v>3095</v>
      </c>
      <c r="D522" s="202" t="s">
        <v>2011</v>
      </c>
      <c r="E522" s="202" t="s">
        <v>501</v>
      </c>
      <c r="F522" s="202" t="s">
        <v>281</v>
      </c>
      <c r="G522" s="202" t="s">
        <v>4</v>
      </c>
      <c r="H522" s="202" t="s">
        <v>488</v>
      </c>
      <c r="I522" s="203" t="s">
        <v>27</v>
      </c>
      <c r="J522" s="203" t="s">
        <v>754</v>
      </c>
      <c r="K522" s="203" t="s">
        <v>721</v>
      </c>
      <c r="L522" s="202" t="s">
        <v>1655</v>
      </c>
      <c r="M522" s="202" t="s">
        <v>1655</v>
      </c>
      <c r="N522" s="206" t="s">
        <v>489</v>
      </c>
      <c r="O522" s="8"/>
      <c r="P522" s="8"/>
      <c r="Q522" s="8"/>
      <c r="R522" s="202" t="s">
        <v>483</v>
      </c>
      <c r="S522" s="203" t="s">
        <v>614</v>
      </c>
      <c r="T522" s="203" t="s">
        <v>614</v>
      </c>
      <c r="U522" s="202" t="s">
        <v>1996</v>
      </c>
      <c r="V522" s="202" t="s">
        <v>1996</v>
      </c>
      <c r="W522" s="206" t="s">
        <v>489</v>
      </c>
      <c r="X522" s="203" t="s">
        <v>614</v>
      </c>
      <c r="Y522" s="202" t="s">
        <v>1996</v>
      </c>
      <c r="Z522" s="202" t="s">
        <v>1996</v>
      </c>
      <c r="AA522" s="206" t="s">
        <v>489</v>
      </c>
      <c r="AB522" s="203" t="s">
        <v>490</v>
      </c>
      <c r="AC522" s="202" t="s">
        <v>1725</v>
      </c>
      <c r="AD522" s="202" t="s">
        <v>3094</v>
      </c>
      <c r="AE522" s="202" t="s">
        <v>484</v>
      </c>
      <c r="AF522" s="204">
        <v>120450</v>
      </c>
      <c r="AG522" s="197">
        <v>17.7715</v>
      </c>
      <c r="AH522" s="197">
        <v>16.193140705000001</v>
      </c>
      <c r="AI522" s="208">
        <v>0.91118592718678804</v>
      </c>
      <c r="AJ522" s="197">
        <v>10.047199665000001</v>
      </c>
      <c r="AK522" s="197">
        <v>165</v>
      </c>
      <c r="AL522" s="197">
        <v>168.25</v>
      </c>
      <c r="AM522" s="212">
        <v>1.01969696969697</v>
      </c>
      <c r="AN522" s="197">
        <v>10.390201818480399</v>
      </c>
      <c r="AO522" s="204">
        <v>89702</v>
      </c>
      <c r="AP522" s="205">
        <v>8489.3799999999992</v>
      </c>
      <c r="AQ522" t="str">
        <f>_xlfn.IFNA(VLOOKUP(E522,'Order Lookup'!A:C,3,FALSE),"Other")</f>
        <v>ORDER</v>
      </c>
    </row>
    <row r="523" spans="1:43" ht="52.5" x14ac:dyDescent="0.35">
      <c r="A523" s="202" t="s">
        <v>694</v>
      </c>
      <c r="B523" s="202" t="s">
        <v>3096</v>
      </c>
      <c r="C523" s="202" t="s">
        <v>727</v>
      </c>
      <c r="D523" s="202" t="s">
        <v>3097</v>
      </c>
      <c r="E523" s="202" t="s">
        <v>501</v>
      </c>
      <c r="F523" s="202" t="s">
        <v>281</v>
      </c>
      <c r="G523" s="202" t="s">
        <v>4</v>
      </c>
      <c r="H523" s="202" t="s">
        <v>488</v>
      </c>
      <c r="I523" s="203" t="s">
        <v>29</v>
      </c>
      <c r="J523" s="203" t="s">
        <v>496</v>
      </c>
      <c r="K523" s="203" t="s">
        <v>1075</v>
      </c>
      <c r="L523" s="202" t="s">
        <v>1659</v>
      </c>
      <c r="M523" s="202" t="s">
        <v>1669</v>
      </c>
      <c r="N523" s="210" t="s">
        <v>484</v>
      </c>
      <c r="O523" s="203" t="s">
        <v>1075</v>
      </c>
      <c r="P523" s="8"/>
      <c r="Q523" s="8"/>
      <c r="R523" s="202" t="s">
        <v>483</v>
      </c>
      <c r="S523" s="203" t="s">
        <v>614</v>
      </c>
      <c r="T523" s="203" t="s">
        <v>614</v>
      </c>
      <c r="U523" s="202" t="s">
        <v>2332</v>
      </c>
      <c r="V523" s="202" t="s">
        <v>2332</v>
      </c>
      <c r="W523" s="206" t="s">
        <v>489</v>
      </c>
      <c r="X523" s="203" t="s">
        <v>614</v>
      </c>
      <c r="Y523" s="202" t="s">
        <v>2332</v>
      </c>
      <c r="Z523" s="202" t="s">
        <v>2332</v>
      </c>
      <c r="AA523" s="206" t="s">
        <v>489</v>
      </c>
      <c r="AB523" s="203" t="s">
        <v>490</v>
      </c>
      <c r="AC523" s="202" t="s">
        <v>2338</v>
      </c>
      <c r="AD523" s="202" t="s">
        <v>3096</v>
      </c>
      <c r="AE523" s="202" t="s">
        <v>484</v>
      </c>
      <c r="AF523" s="204">
        <v>221648</v>
      </c>
      <c r="AG523" s="197">
        <v>56.323</v>
      </c>
      <c r="AH523" s="197">
        <v>57.322285569999998</v>
      </c>
      <c r="AI523" s="197">
        <v>1.0177420515597499</v>
      </c>
      <c r="AJ523" s="197">
        <v>5.0815939200000004</v>
      </c>
      <c r="AK523" s="197">
        <v>144</v>
      </c>
      <c r="AL523" s="197">
        <v>200.75</v>
      </c>
      <c r="AM523" s="209">
        <v>1.3940972222222201</v>
      </c>
      <c r="AN523" s="197">
        <v>3.5021283258995499</v>
      </c>
      <c r="AO523" s="204">
        <v>160289</v>
      </c>
      <c r="AP523" s="205">
        <v>-9.4897999999999996E-2</v>
      </c>
      <c r="AQ523" t="str">
        <f>_xlfn.IFNA(VLOOKUP(E523,'Order Lookup'!A:C,3,FALSE),"Other")</f>
        <v>ORDER</v>
      </c>
    </row>
    <row r="524" spans="1:43" ht="42" x14ac:dyDescent="0.35">
      <c r="A524" s="202" t="s">
        <v>694</v>
      </c>
      <c r="B524" s="202" t="s">
        <v>3098</v>
      </c>
      <c r="C524" s="202" t="s">
        <v>724</v>
      </c>
      <c r="D524" s="202" t="s">
        <v>1334</v>
      </c>
      <c r="E524" s="202" t="s">
        <v>486</v>
      </c>
      <c r="F524" s="202" t="s">
        <v>4</v>
      </c>
      <c r="G524" s="8"/>
      <c r="H524" s="202" t="s">
        <v>482</v>
      </c>
      <c r="I524" s="203" t="s">
        <v>393</v>
      </c>
      <c r="J524" s="8"/>
      <c r="K524" s="8"/>
      <c r="L524" s="8"/>
      <c r="M524" s="8"/>
      <c r="N524" s="202" t="s">
        <v>483</v>
      </c>
      <c r="O524" s="8"/>
      <c r="P524" s="8"/>
      <c r="Q524" s="8"/>
      <c r="R524" s="202" t="s">
        <v>483</v>
      </c>
      <c r="S524" s="8"/>
      <c r="T524" s="8"/>
      <c r="U524" s="8"/>
      <c r="V524" s="8"/>
      <c r="W524" s="202" t="s">
        <v>483</v>
      </c>
      <c r="X524" s="8"/>
      <c r="Y524" s="8"/>
      <c r="Z524" s="8"/>
      <c r="AA524" s="202" t="s">
        <v>483</v>
      </c>
      <c r="AB524" s="8"/>
      <c r="AC524" s="202" t="s">
        <v>2371</v>
      </c>
      <c r="AD524" s="202" t="s">
        <v>3098</v>
      </c>
      <c r="AE524" s="202" t="s">
        <v>484</v>
      </c>
      <c r="AF524" s="204">
        <v>0</v>
      </c>
      <c r="AG524" s="197">
        <v>0</v>
      </c>
      <c r="AH524" s="197">
        <v>4.5559580000000002E-2</v>
      </c>
      <c r="AI524" s="12"/>
      <c r="AJ524" s="197">
        <v>4.5559500000000003E-2</v>
      </c>
      <c r="AK524" s="197">
        <v>0</v>
      </c>
      <c r="AL524" s="197">
        <v>0</v>
      </c>
      <c r="AM524" s="12"/>
      <c r="AN524" s="12"/>
      <c r="AO524" s="204">
        <v>130</v>
      </c>
      <c r="AP524" s="205">
        <v>-128.66</v>
      </c>
      <c r="AQ524" t="str">
        <f>_xlfn.IFNA(VLOOKUP(E524,'Order Lookup'!A:C,3,FALSE),"Other")</f>
        <v>Other</v>
      </c>
    </row>
    <row r="525" spans="1:43" ht="31.5" x14ac:dyDescent="0.35">
      <c r="A525" s="202" t="s">
        <v>694</v>
      </c>
      <c r="B525" s="202" t="s">
        <v>3099</v>
      </c>
      <c r="C525" s="202" t="s">
        <v>717</v>
      </c>
      <c r="D525" s="202" t="s">
        <v>1532</v>
      </c>
      <c r="E525" s="202" t="s">
        <v>495</v>
      </c>
      <c r="F525" s="202" t="s">
        <v>281</v>
      </c>
      <c r="G525" s="8"/>
      <c r="H525" s="202" t="s">
        <v>488</v>
      </c>
      <c r="I525" s="203" t="s">
        <v>256</v>
      </c>
      <c r="J525" s="8"/>
      <c r="K525" s="8"/>
      <c r="L525" s="8"/>
      <c r="M525" s="8"/>
      <c r="N525" s="202" t="s">
        <v>483</v>
      </c>
      <c r="O525" s="8"/>
      <c r="P525" s="8"/>
      <c r="Q525" s="8"/>
      <c r="R525" s="202" t="s">
        <v>483</v>
      </c>
      <c r="S525" s="8"/>
      <c r="T525" s="8"/>
      <c r="U525" s="202" t="s">
        <v>2332</v>
      </c>
      <c r="V525" s="8"/>
      <c r="W525" s="202" t="s">
        <v>593</v>
      </c>
      <c r="X525" s="8"/>
      <c r="Y525" s="8"/>
      <c r="Z525" s="8"/>
      <c r="AA525" s="202" t="s">
        <v>483</v>
      </c>
      <c r="AB525" s="203" t="s">
        <v>490</v>
      </c>
      <c r="AC525" s="202" t="s">
        <v>2332</v>
      </c>
      <c r="AD525" s="202" t="s">
        <v>3099</v>
      </c>
      <c r="AE525" s="202" t="s">
        <v>484</v>
      </c>
      <c r="AF525" s="204">
        <v>824</v>
      </c>
      <c r="AG525" s="197">
        <v>0</v>
      </c>
      <c r="AH525" s="197">
        <v>0.10100000000000001</v>
      </c>
      <c r="AI525" s="12"/>
      <c r="AJ525" s="197">
        <v>0</v>
      </c>
      <c r="AK525" s="197">
        <v>0</v>
      </c>
      <c r="AL525" s="197">
        <v>0</v>
      </c>
      <c r="AM525" s="12"/>
      <c r="AN525" s="12"/>
      <c r="AO525" s="204">
        <v>0</v>
      </c>
      <c r="AP525" s="205">
        <v>0</v>
      </c>
      <c r="AQ525" t="str">
        <f>_xlfn.IFNA(VLOOKUP(E525,'Order Lookup'!A:C,3,FALSE),"Other")</f>
        <v>ENPARTS</v>
      </c>
    </row>
    <row r="526" spans="1:43" ht="31.5" x14ac:dyDescent="0.35">
      <c r="A526" s="202" t="s">
        <v>694</v>
      </c>
      <c r="B526" s="202" t="s">
        <v>3100</v>
      </c>
      <c r="C526" s="202" t="s">
        <v>718</v>
      </c>
      <c r="D526" s="202" t="s">
        <v>1793</v>
      </c>
      <c r="E526" s="202" t="s">
        <v>520</v>
      </c>
      <c r="F526" s="202" t="s">
        <v>281</v>
      </c>
      <c r="G526" s="202" t="s">
        <v>4</v>
      </c>
      <c r="H526" s="202" t="s">
        <v>482</v>
      </c>
      <c r="I526" s="203" t="s">
        <v>256</v>
      </c>
      <c r="J526" s="203" t="s">
        <v>521</v>
      </c>
      <c r="K526" s="203" t="s">
        <v>560</v>
      </c>
      <c r="L526" s="8"/>
      <c r="M526" s="8"/>
      <c r="N526" s="202" t="s">
        <v>483</v>
      </c>
      <c r="O526" s="8"/>
      <c r="P526" s="8"/>
      <c r="Q526" s="8"/>
      <c r="R526" s="202" t="s">
        <v>483</v>
      </c>
      <c r="S526" s="8"/>
      <c r="T526" s="203" t="s">
        <v>523</v>
      </c>
      <c r="U526" s="202" t="s">
        <v>2327</v>
      </c>
      <c r="V526" s="202" t="s">
        <v>2327</v>
      </c>
      <c r="W526" s="206" t="s">
        <v>489</v>
      </c>
      <c r="X526" s="203" t="s">
        <v>523</v>
      </c>
      <c r="Y526" s="202" t="s">
        <v>2327</v>
      </c>
      <c r="Z526" s="202" t="s">
        <v>2327</v>
      </c>
      <c r="AA526" s="206" t="s">
        <v>489</v>
      </c>
      <c r="AB526" s="203" t="s">
        <v>490</v>
      </c>
      <c r="AC526" s="202" t="s">
        <v>2323</v>
      </c>
      <c r="AD526" s="202" t="s">
        <v>3100</v>
      </c>
      <c r="AE526" s="202" t="s">
        <v>484</v>
      </c>
      <c r="AF526" s="204">
        <v>0</v>
      </c>
      <c r="AG526" s="197">
        <v>0</v>
      </c>
      <c r="AH526" s="197">
        <v>2.8517765E-2</v>
      </c>
      <c r="AI526" s="12"/>
      <c r="AJ526" s="197">
        <v>2.8517000000000001E-2</v>
      </c>
      <c r="AK526" s="197">
        <v>0</v>
      </c>
      <c r="AL526" s="197">
        <v>0</v>
      </c>
      <c r="AM526" s="12"/>
      <c r="AN526" s="12"/>
      <c r="AO526" s="204">
        <v>0</v>
      </c>
      <c r="AP526" s="205">
        <v>-47.37</v>
      </c>
      <c r="AQ526" t="str">
        <f>_xlfn.IFNA(VLOOKUP(E526,'Order Lookup'!A:C,3,FALSE),"Other")</f>
        <v>Other</v>
      </c>
    </row>
    <row r="527" spans="1:43" ht="31.5" x14ac:dyDescent="0.35">
      <c r="A527" s="202" t="s">
        <v>694</v>
      </c>
      <c r="B527" s="202" t="s">
        <v>3101</v>
      </c>
      <c r="C527" s="202" t="s">
        <v>718</v>
      </c>
      <c r="D527" s="202" t="s">
        <v>1793</v>
      </c>
      <c r="E527" s="202" t="s">
        <v>520</v>
      </c>
      <c r="F527" s="202" t="s">
        <v>281</v>
      </c>
      <c r="G527" s="202" t="s">
        <v>4</v>
      </c>
      <c r="H527" s="202" t="s">
        <v>482</v>
      </c>
      <c r="I527" s="203" t="s">
        <v>256</v>
      </c>
      <c r="J527" s="203" t="s">
        <v>521</v>
      </c>
      <c r="K527" s="203" t="s">
        <v>560</v>
      </c>
      <c r="L527" s="8"/>
      <c r="M527" s="8"/>
      <c r="N527" s="202" t="s">
        <v>483</v>
      </c>
      <c r="O527" s="8"/>
      <c r="P527" s="8"/>
      <c r="Q527" s="8"/>
      <c r="R527" s="202" t="s">
        <v>483</v>
      </c>
      <c r="S527" s="8"/>
      <c r="T527" s="203" t="s">
        <v>544</v>
      </c>
      <c r="U527" s="202" t="s">
        <v>2323</v>
      </c>
      <c r="V527" s="202" t="s">
        <v>2323</v>
      </c>
      <c r="W527" s="206" t="s">
        <v>489</v>
      </c>
      <c r="X527" s="8"/>
      <c r="Y527" s="8"/>
      <c r="Z527" s="8"/>
      <c r="AA527" s="202" t="s">
        <v>483</v>
      </c>
      <c r="AB527" s="203" t="s">
        <v>490</v>
      </c>
      <c r="AC527" s="202" t="s">
        <v>2323</v>
      </c>
      <c r="AD527" s="202" t="s">
        <v>3101</v>
      </c>
      <c r="AE527" s="202" t="s">
        <v>484</v>
      </c>
      <c r="AF527" s="204">
        <v>0</v>
      </c>
      <c r="AG527" s="197">
        <v>0</v>
      </c>
      <c r="AH527" s="197">
        <v>4.9860710000000003E-2</v>
      </c>
      <c r="AI527" s="12"/>
      <c r="AJ527" s="197">
        <v>4.9860000000000002E-2</v>
      </c>
      <c r="AK527" s="197">
        <v>0</v>
      </c>
      <c r="AL527" s="197">
        <v>0</v>
      </c>
      <c r="AM527" s="12"/>
      <c r="AN527" s="12"/>
      <c r="AO527" s="204">
        <v>0</v>
      </c>
      <c r="AP527" s="205">
        <v>-85</v>
      </c>
      <c r="AQ527" t="str">
        <f>_xlfn.IFNA(VLOOKUP(E527,'Order Lookup'!A:C,3,FALSE),"Other")</f>
        <v>Other</v>
      </c>
    </row>
    <row r="528" spans="1:43" ht="42" x14ac:dyDescent="0.35">
      <c r="A528" s="202" t="s">
        <v>694</v>
      </c>
      <c r="B528" s="202" t="s">
        <v>3102</v>
      </c>
      <c r="C528" s="202" t="s">
        <v>3103</v>
      </c>
      <c r="D528" s="202" t="s">
        <v>3104</v>
      </c>
      <c r="E528" s="202" t="s">
        <v>594</v>
      </c>
      <c r="F528" s="202" t="s">
        <v>281</v>
      </c>
      <c r="G528" s="202" t="s">
        <v>4</v>
      </c>
      <c r="H528" s="202" t="s">
        <v>488</v>
      </c>
      <c r="I528" s="203" t="s">
        <v>27</v>
      </c>
      <c r="J528" s="203" t="s">
        <v>754</v>
      </c>
      <c r="K528" s="203" t="s">
        <v>533</v>
      </c>
      <c r="L528" s="202" t="s">
        <v>1665</v>
      </c>
      <c r="M528" s="202" t="s">
        <v>1665</v>
      </c>
      <c r="N528" s="206" t="s">
        <v>489</v>
      </c>
      <c r="O528" s="203" t="s">
        <v>533</v>
      </c>
      <c r="P528" s="202" t="s">
        <v>1669</v>
      </c>
      <c r="Q528" s="202" t="s">
        <v>1669</v>
      </c>
      <c r="R528" s="206" t="s">
        <v>489</v>
      </c>
      <c r="S528" s="203" t="s">
        <v>596</v>
      </c>
      <c r="T528" s="203" t="s">
        <v>596</v>
      </c>
      <c r="U528" s="202" t="s">
        <v>2371</v>
      </c>
      <c r="V528" s="202" t="s">
        <v>2371</v>
      </c>
      <c r="W528" s="206" t="s">
        <v>489</v>
      </c>
      <c r="X528" s="203" t="s">
        <v>596</v>
      </c>
      <c r="Y528" s="202" t="s">
        <v>2371</v>
      </c>
      <c r="Z528" s="202" t="s">
        <v>2371</v>
      </c>
      <c r="AA528" s="206" t="s">
        <v>489</v>
      </c>
      <c r="AB528" s="203" t="s">
        <v>490</v>
      </c>
      <c r="AC528" s="202" t="s">
        <v>2371</v>
      </c>
      <c r="AD528" s="202" t="s">
        <v>3102</v>
      </c>
      <c r="AE528" s="202" t="s">
        <v>484</v>
      </c>
      <c r="AF528" s="204">
        <v>335593</v>
      </c>
      <c r="AG528" s="197">
        <v>95.459000000000003</v>
      </c>
      <c r="AH528" s="197">
        <v>95.680474399999994</v>
      </c>
      <c r="AI528" s="197">
        <v>1.0023200997286801</v>
      </c>
      <c r="AJ528" s="197">
        <v>0</v>
      </c>
      <c r="AK528" s="197">
        <v>91</v>
      </c>
      <c r="AL528" s="197">
        <v>115.95</v>
      </c>
      <c r="AM528" s="209">
        <v>1.2741758241758201</v>
      </c>
      <c r="AN528" s="197">
        <v>1.21184599812143</v>
      </c>
      <c r="AO528" s="204">
        <v>244400</v>
      </c>
      <c r="AP528" s="205">
        <v>0</v>
      </c>
      <c r="AQ528" t="str">
        <f>_xlfn.IFNA(VLOOKUP(E528,'Order Lookup'!A:C,3,FALSE),"Other")</f>
        <v>ORDER</v>
      </c>
    </row>
    <row r="529" spans="1:43" ht="31.5" x14ac:dyDescent="0.35">
      <c r="A529" s="202" t="s">
        <v>694</v>
      </c>
      <c r="B529" s="202" t="s">
        <v>3105</v>
      </c>
      <c r="C529" s="202" t="s">
        <v>1326</v>
      </c>
      <c r="D529" s="202" t="s">
        <v>1794</v>
      </c>
      <c r="E529" s="202" t="s">
        <v>600</v>
      </c>
      <c r="F529" s="202" t="s">
        <v>204</v>
      </c>
      <c r="G529" s="202" t="s">
        <v>4</v>
      </c>
      <c r="H529" s="202" t="s">
        <v>488</v>
      </c>
      <c r="I529" s="203" t="s">
        <v>68</v>
      </c>
      <c r="J529" s="203" t="s">
        <v>528</v>
      </c>
      <c r="K529" s="203" t="s">
        <v>707</v>
      </c>
      <c r="L529" s="202" t="s">
        <v>1672</v>
      </c>
      <c r="M529" s="202" t="s">
        <v>1672</v>
      </c>
      <c r="N529" s="206" t="s">
        <v>489</v>
      </c>
      <c r="O529" s="203" t="s">
        <v>707</v>
      </c>
      <c r="P529" s="202" t="s">
        <v>1676</v>
      </c>
      <c r="Q529" s="202" t="s">
        <v>1676</v>
      </c>
      <c r="R529" s="206" t="s">
        <v>489</v>
      </c>
      <c r="S529" s="203" t="s">
        <v>767</v>
      </c>
      <c r="T529" s="203" t="s">
        <v>1299</v>
      </c>
      <c r="U529" s="202" t="s">
        <v>2321</v>
      </c>
      <c r="V529" s="202" t="s">
        <v>2321</v>
      </c>
      <c r="W529" s="206" t="s">
        <v>489</v>
      </c>
      <c r="X529" s="203" t="s">
        <v>767</v>
      </c>
      <c r="Y529" s="202" t="s">
        <v>2343</v>
      </c>
      <c r="Z529" s="202" t="s">
        <v>1725</v>
      </c>
      <c r="AA529" s="206" t="s">
        <v>489</v>
      </c>
      <c r="AB529" s="203" t="s">
        <v>490</v>
      </c>
      <c r="AC529" s="202" t="s">
        <v>2321</v>
      </c>
      <c r="AD529" s="202" t="s">
        <v>3105</v>
      </c>
      <c r="AE529" s="202" t="s">
        <v>484</v>
      </c>
      <c r="AF529" s="204">
        <v>150890</v>
      </c>
      <c r="AG529" s="197">
        <v>32.552</v>
      </c>
      <c r="AH529" s="197">
        <v>28.636333090000001</v>
      </c>
      <c r="AI529" s="208">
        <v>0.87971040458343597</v>
      </c>
      <c r="AJ529" s="197">
        <v>2.6971517299999999</v>
      </c>
      <c r="AK529" s="197">
        <v>201</v>
      </c>
      <c r="AL529" s="197">
        <v>250.5</v>
      </c>
      <c r="AM529" s="209">
        <v>1.2462686567164201</v>
      </c>
      <c r="AN529" s="197">
        <v>8.7476283787003499</v>
      </c>
      <c r="AO529" s="204">
        <v>117134</v>
      </c>
      <c r="AP529" s="205">
        <v>-7.2124999999999995E-2</v>
      </c>
      <c r="AQ529" t="str">
        <f>_xlfn.IFNA(VLOOKUP(E529,'Order Lookup'!A:C,3,FALSE),"Other")</f>
        <v>ORDER</v>
      </c>
    </row>
    <row r="530" spans="1:43" ht="31.5" x14ac:dyDescent="0.35">
      <c r="A530" s="202" t="s">
        <v>694</v>
      </c>
      <c r="B530" s="202" t="s">
        <v>3106</v>
      </c>
      <c r="C530" s="202" t="s">
        <v>779</v>
      </c>
      <c r="D530" s="202" t="s">
        <v>3107</v>
      </c>
      <c r="E530" s="202" t="s">
        <v>594</v>
      </c>
      <c r="F530" s="202" t="s">
        <v>281</v>
      </c>
      <c r="G530" s="202" t="s">
        <v>4</v>
      </c>
      <c r="H530" s="202" t="s">
        <v>488</v>
      </c>
      <c r="I530" s="203" t="s">
        <v>23</v>
      </c>
      <c r="J530" s="203" t="s">
        <v>703</v>
      </c>
      <c r="K530" s="203" t="s">
        <v>712</v>
      </c>
      <c r="L530" s="202" t="s">
        <v>1642</v>
      </c>
      <c r="M530" s="8"/>
      <c r="N530" s="202" t="s">
        <v>593</v>
      </c>
      <c r="O530" s="203" t="s">
        <v>712</v>
      </c>
      <c r="P530" s="202" t="s">
        <v>1642</v>
      </c>
      <c r="Q530" s="8"/>
      <c r="R530" s="202" t="s">
        <v>593</v>
      </c>
      <c r="S530" s="203" t="s">
        <v>1788</v>
      </c>
      <c r="T530" s="203" t="s">
        <v>1788</v>
      </c>
      <c r="U530" s="202" t="s">
        <v>1728</v>
      </c>
      <c r="V530" s="202" t="s">
        <v>1728</v>
      </c>
      <c r="W530" s="206" t="s">
        <v>489</v>
      </c>
      <c r="X530" s="203" t="s">
        <v>1788</v>
      </c>
      <c r="Y530" s="202" t="s">
        <v>1728</v>
      </c>
      <c r="Z530" s="202" t="s">
        <v>1728</v>
      </c>
      <c r="AA530" s="206" t="s">
        <v>489</v>
      </c>
      <c r="AB530" s="203" t="s">
        <v>490</v>
      </c>
      <c r="AC530" s="202" t="s">
        <v>1728</v>
      </c>
      <c r="AD530" s="202" t="s">
        <v>3106</v>
      </c>
      <c r="AE530" s="202" t="s">
        <v>484</v>
      </c>
      <c r="AF530" s="204">
        <v>140412</v>
      </c>
      <c r="AG530" s="197">
        <v>35.347499999999997</v>
      </c>
      <c r="AH530" s="197">
        <v>31.846717290000001</v>
      </c>
      <c r="AI530" s="208">
        <v>0.90096095310842395</v>
      </c>
      <c r="AJ530" s="197">
        <v>30.227356575000002</v>
      </c>
      <c r="AK530" s="197">
        <v>80</v>
      </c>
      <c r="AL530" s="197">
        <v>103.25</v>
      </c>
      <c r="AM530" s="209">
        <v>1.2906249999999999</v>
      </c>
      <c r="AN530" s="197">
        <v>3.2420923971470299</v>
      </c>
      <c r="AO530" s="204">
        <v>92341</v>
      </c>
      <c r="AP530" s="205">
        <v>42661.71</v>
      </c>
      <c r="AQ530" t="str">
        <f>_xlfn.IFNA(VLOOKUP(E530,'Order Lookup'!A:C,3,FALSE),"Other")</f>
        <v>ORDER</v>
      </c>
    </row>
    <row r="531" spans="1:43" ht="31.5" x14ac:dyDescent="0.35">
      <c r="A531" s="202" t="s">
        <v>694</v>
      </c>
      <c r="B531" s="202" t="s">
        <v>3108</v>
      </c>
      <c r="C531" s="202" t="s">
        <v>789</v>
      </c>
      <c r="D531" s="202" t="s">
        <v>3109</v>
      </c>
      <c r="E531" s="202" t="s">
        <v>594</v>
      </c>
      <c r="F531" s="202" t="s">
        <v>281</v>
      </c>
      <c r="G531" s="202" t="s">
        <v>4</v>
      </c>
      <c r="H531" s="202" t="s">
        <v>488</v>
      </c>
      <c r="I531" s="203" t="s">
        <v>29</v>
      </c>
      <c r="J531" s="203" t="s">
        <v>754</v>
      </c>
      <c r="K531" s="203" t="s">
        <v>560</v>
      </c>
      <c r="L531" s="202" t="s">
        <v>2329</v>
      </c>
      <c r="M531" s="202" t="s">
        <v>2329</v>
      </c>
      <c r="N531" s="206" t="s">
        <v>489</v>
      </c>
      <c r="O531" s="8"/>
      <c r="P531" s="8"/>
      <c r="Q531" s="8"/>
      <c r="R531" s="202" t="s">
        <v>483</v>
      </c>
      <c r="S531" s="203" t="s">
        <v>576</v>
      </c>
      <c r="T531" s="203" t="s">
        <v>576</v>
      </c>
      <c r="U531" s="202" t="s">
        <v>2332</v>
      </c>
      <c r="V531" s="202" t="s">
        <v>2332</v>
      </c>
      <c r="W531" s="206" t="s">
        <v>489</v>
      </c>
      <c r="X531" s="203" t="s">
        <v>576</v>
      </c>
      <c r="Y531" s="202" t="s">
        <v>2332</v>
      </c>
      <c r="Z531" s="202" t="s">
        <v>2332</v>
      </c>
      <c r="AA531" s="206" t="s">
        <v>489</v>
      </c>
      <c r="AB531" s="203" t="s">
        <v>490</v>
      </c>
      <c r="AC531" s="202" t="s">
        <v>2338</v>
      </c>
      <c r="AD531" s="202" t="s">
        <v>3108</v>
      </c>
      <c r="AE531" s="202" t="s">
        <v>484</v>
      </c>
      <c r="AF531" s="204">
        <v>72325</v>
      </c>
      <c r="AG531" s="197">
        <v>17.4175</v>
      </c>
      <c r="AH531" s="197">
        <v>19.053223764999998</v>
      </c>
      <c r="AI531" s="207">
        <v>1.09391266054256</v>
      </c>
      <c r="AJ531" s="197">
        <v>18.72385641</v>
      </c>
      <c r="AK531" s="197">
        <v>107</v>
      </c>
      <c r="AL531" s="197">
        <v>134.75</v>
      </c>
      <c r="AM531" s="209">
        <v>1.2593457943925199</v>
      </c>
      <c r="AN531" s="197">
        <v>7.0722939940237497</v>
      </c>
      <c r="AO531" s="204">
        <v>48510</v>
      </c>
      <c r="AP531" s="205">
        <v>33285.800000000003</v>
      </c>
      <c r="AQ531" t="str">
        <f>_xlfn.IFNA(VLOOKUP(E531,'Order Lookup'!A:C,3,FALSE),"Other")</f>
        <v>ORDER</v>
      </c>
    </row>
    <row r="532" spans="1:43" ht="31.5" x14ac:dyDescent="0.35">
      <c r="A532" s="202" t="s">
        <v>694</v>
      </c>
      <c r="B532" s="202" t="s">
        <v>3110</v>
      </c>
      <c r="C532" s="202" t="s">
        <v>755</v>
      </c>
      <c r="D532" s="202" t="s">
        <v>3111</v>
      </c>
      <c r="E532" s="202" t="s">
        <v>594</v>
      </c>
      <c r="F532" s="202" t="s">
        <v>281</v>
      </c>
      <c r="G532" s="202" t="s">
        <v>4</v>
      </c>
      <c r="H532" s="202" t="s">
        <v>482</v>
      </c>
      <c r="I532" s="203" t="s">
        <v>23</v>
      </c>
      <c r="J532" s="203" t="s">
        <v>521</v>
      </c>
      <c r="K532" s="203" t="s">
        <v>542</v>
      </c>
      <c r="L532" s="202" t="s">
        <v>1655</v>
      </c>
      <c r="M532" s="202" t="s">
        <v>1676</v>
      </c>
      <c r="N532" s="206" t="s">
        <v>489</v>
      </c>
      <c r="O532" s="203" t="s">
        <v>542</v>
      </c>
      <c r="P532" s="202" t="s">
        <v>1655</v>
      </c>
      <c r="Q532" s="202" t="s">
        <v>1676</v>
      </c>
      <c r="R532" s="206" t="s">
        <v>489</v>
      </c>
      <c r="S532" s="203" t="s">
        <v>1874</v>
      </c>
      <c r="T532" s="203" t="s">
        <v>1874</v>
      </c>
      <c r="U532" s="202" t="s">
        <v>1996</v>
      </c>
      <c r="V532" s="202" t="s">
        <v>2329</v>
      </c>
      <c r="W532" s="206" t="s">
        <v>489</v>
      </c>
      <c r="X532" s="203" t="s">
        <v>1874</v>
      </c>
      <c r="Y532" s="202" t="s">
        <v>2329</v>
      </c>
      <c r="Z532" s="202" t="s">
        <v>2329</v>
      </c>
      <c r="AA532" s="206" t="s">
        <v>489</v>
      </c>
      <c r="AB532" s="203" t="s">
        <v>490</v>
      </c>
      <c r="AC532" s="202" t="s">
        <v>1996</v>
      </c>
      <c r="AD532" s="202" t="s">
        <v>3110</v>
      </c>
      <c r="AE532" s="202" t="s">
        <v>484</v>
      </c>
      <c r="AF532" s="204">
        <v>67646</v>
      </c>
      <c r="AG532" s="197">
        <v>19.146000000000001</v>
      </c>
      <c r="AH532" s="197">
        <v>19.260590929999999</v>
      </c>
      <c r="AI532" s="197">
        <v>1.0059851107280899</v>
      </c>
      <c r="AJ532" s="197">
        <v>19.254901725</v>
      </c>
      <c r="AK532" s="197">
        <v>51</v>
      </c>
      <c r="AL532" s="197">
        <v>45</v>
      </c>
      <c r="AM532" s="211">
        <v>0.88235294117647101</v>
      </c>
      <c r="AN532" s="197">
        <v>2.3363769140597199</v>
      </c>
      <c r="AO532" s="204">
        <v>44388</v>
      </c>
      <c r="AP532" s="205">
        <v>24857.83</v>
      </c>
      <c r="AQ532" t="str">
        <f>_xlfn.IFNA(VLOOKUP(E532,'Order Lookup'!A:C,3,FALSE),"Other")</f>
        <v>ORDER</v>
      </c>
    </row>
    <row r="533" spans="1:43" ht="42" x14ac:dyDescent="0.35">
      <c r="A533" s="202" t="s">
        <v>694</v>
      </c>
      <c r="B533" s="202" t="s">
        <v>3112</v>
      </c>
      <c r="C533" s="202" t="s">
        <v>1797</v>
      </c>
      <c r="D533" s="202" t="s">
        <v>1798</v>
      </c>
      <c r="E533" s="202" t="s">
        <v>507</v>
      </c>
      <c r="F533" s="202" t="s">
        <v>4</v>
      </c>
      <c r="G533" s="8"/>
      <c r="H533" s="202" t="s">
        <v>482</v>
      </c>
      <c r="I533" s="203" t="s">
        <v>393</v>
      </c>
      <c r="J533" s="8"/>
      <c r="K533" s="8"/>
      <c r="L533" s="8"/>
      <c r="M533" s="8"/>
      <c r="N533" s="202" t="s">
        <v>483</v>
      </c>
      <c r="O533" s="8"/>
      <c r="P533" s="8"/>
      <c r="Q533" s="8"/>
      <c r="R533" s="202" t="s">
        <v>483</v>
      </c>
      <c r="S533" s="8"/>
      <c r="T533" s="8"/>
      <c r="U533" s="8"/>
      <c r="V533" s="8"/>
      <c r="W533" s="202" t="s">
        <v>483</v>
      </c>
      <c r="X533" s="8"/>
      <c r="Y533" s="8"/>
      <c r="Z533" s="8"/>
      <c r="AA533" s="202" t="s">
        <v>483</v>
      </c>
      <c r="AB533" s="8"/>
      <c r="AC533" s="202" t="s">
        <v>1996</v>
      </c>
      <c r="AD533" s="202" t="s">
        <v>3112</v>
      </c>
      <c r="AE533" s="202" t="s">
        <v>484</v>
      </c>
      <c r="AF533" s="204">
        <v>773.21</v>
      </c>
      <c r="AG533" s="197">
        <v>0</v>
      </c>
      <c r="AH533" s="197">
        <v>0.16138116499999999</v>
      </c>
      <c r="AI533" s="12"/>
      <c r="AJ533" s="197">
        <v>0.161381</v>
      </c>
      <c r="AK533" s="197">
        <v>0</v>
      </c>
      <c r="AL533" s="197">
        <v>0</v>
      </c>
      <c r="AM533" s="12"/>
      <c r="AN533" s="12"/>
      <c r="AO533" s="204">
        <v>558.63</v>
      </c>
      <c r="AP533" s="205">
        <v>421.59</v>
      </c>
      <c r="AQ533" t="str">
        <f>_xlfn.IFNA(VLOOKUP(E533,'Order Lookup'!A:C,3,FALSE),"Other")</f>
        <v>Other</v>
      </c>
    </row>
    <row r="534" spans="1:43" ht="52.5" x14ac:dyDescent="0.35">
      <c r="A534" s="202" t="s">
        <v>694</v>
      </c>
      <c r="B534" s="202" t="s">
        <v>3113</v>
      </c>
      <c r="C534" s="202" t="s">
        <v>730</v>
      </c>
      <c r="D534" s="202" t="s">
        <v>1321</v>
      </c>
      <c r="E534" s="202" t="s">
        <v>507</v>
      </c>
      <c r="F534" s="202" t="s">
        <v>432</v>
      </c>
      <c r="G534" s="8"/>
      <c r="H534" s="202" t="s">
        <v>482</v>
      </c>
      <c r="I534" s="203" t="s">
        <v>26</v>
      </c>
      <c r="J534" s="8"/>
      <c r="K534" s="8"/>
      <c r="L534" s="8"/>
      <c r="M534" s="8"/>
      <c r="N534" s="202" t="s">
        <v>483</v>
      </c>
      <c r="O534" s="8"/>
      <c r="P534" s="8"/>
      <c r="Q534" s="8"/>
      <c r="R534" s="202" t="s">
        <v>483</v>
      </c>
      <c r="S534" s="8"/>
      <c r="T534" s="8"/>
      <c r="U534" s="8"/>
      <c r="V534" s="8"/>
      <c r="W534" s="202" t="s">
        <v>483</v>
      </c>
      <c r="X534" s="8"/>
      <c r="Y534" s="8"/>
      <c r="Z534" s="8"/>
      <c r="AA534" s="202" t="s">
        <v>483</v>
      </c>
      <c r="AB534" s="8"/>
      <c r="AC534" s="202" t="s">
        <v>1725</v>
      </c>
      <c r="AD534" s="202" t="s">
        <v>3113</v>
      </c>
      <c r="AE534" s="202" t="s">
        <v>484</v>
      </c>
      <c r="AF534" s="12"/>
      <c r="AG534" s="197">
        <v>0</v>
      </c>
      <c r="AH534" s="12"/>
      <c r="AI534" s="12"/>
      <c r="AJ534" s="12"/>
      <c r="AK534" s="12"/>
      <c r="AL534" s="12"/>
      <c r="AM534" s="12"/>
      <c r="AN534" s="12"/>
      <c r="AO534" s="12"/>
      <c r="AP534" s="15"/>
      <c r="AQ534" t="str">
        <f>_xlfn.IFNA(VLOOKUP(E534,'Order Lookup'!A:C,3,FALSE),"Other")</f>
        <v>Other</v>
      </c>
    </row>
    <row r="535" spans="1:43" ht="31.5" x14ac:dyDescent="0.35">
      <c r="A535" s="202" t="s">
        <v>694</v>
      </c>
      <c r="B535" s="202" t="s">
        <v>3114</v>
      </c>
      <c r="C535" s="202" t="s">
        <v>1814</v>
      </c>
      <c r="D535" s="202" t="s">
        <v>3115</v>
      </c>
      <c r="E535" s="202" t="s">
        <v>567</v>
      </c>
      <c r="F535" s="202" t="s">
        <v>281</v>
      </c>
      <c r="G535" s="202" t="s">
        <v>4</v>
      </c>
      <c r="H535" s="202" t="s">
        <v>488</v>
      </c>
      <c r="I535" s="203" t="s">
        <v>256</v>
      </c>
      <c r="J535" s="203" t="s">
        <v>541</v>
      </c>
      <c r="K535" s="203" t="s">
        <v>839</v>
      </c>
      <c r="L535" s="202" t="s">
        <v>1655</v>
      </c>
      <c r="M535" s="202" t="s">
        <v>1655</v>
      </c>
      <c r="N535" s="206" t="s">
        <v>489</v>
      </c>
      <c r="O535" s="8"/>
      <c r="P535" s="8"/>
      <c r="Q535" s="8"/>
      <c r="R535" s="202" t="s">
        <v>483</v>
      </c>
      <c r="S535" s="203" t="s">
        <v>1788</v>
      </c>
      <c r="T535" s="203" t="s">
        <v>1788</v>
      </c>
      <c r="U535" s="202" t="s">
        <v>1725</v>
      </c>
      <c r="V535" s="202" t="s">
        <v>1996</v>
      </c>
      <c r="W535" s="206" t="s">
        <v>489</v>
      </c>
      <c r="X535" s="8"/>
      <c r="Y535" s="8"/>
      <c r="Z535" s="8"/>
      <c r="AA535" s="202" t="s">
        <v>483</v>
      </c>
      <c r="AB535" s="203" t="s">
        <v>490</v>
      </c>
      <c r="AC535" s="202" t="s">
        <v>2327</v>
      </c>
      <c r="AD535" s="202" t="s">
        <v>3114</v>
      </c>
      <c r="AE535" s="202" t="s">
        <v>484</v>
      </c>
      <c r="AF535" s="204">
        <v>57906</v>
      </c>
      <c r="AG535" s="197">
        <v>19.103000000000002</v>
      </c>
      <c r="AH535" s="197">
        <v>18.404364820000001</v>
      </c>
      <c r="AI535" s="197">
        <v>0.963427986180181</v>
      </c>
      <c r="AJ535" s="197">
        <v>18.387357829999999</v>
      </c>
      <c r="AK535" s="197">
        <v>20</v>
      </c>
      <c r="AL535" s="197">
        <v>21.75</v>
      </c>
      <c r="AM535" s="209">
        <v>1.0874999999999999</v>
      </c>
      <c r="AN535" s="197">
        <v>1.1817848761813401</v>
      </c>
      <c r="AO535" s="204">
        <v>41055.370000000003</v>
      </c>
      <c r="AP535" s="205">
        <v>20348.84</v>
      </c>
      <c r="AQ535" t="str">
        <f>_xlfn.IFNA(VLOOKUP(E535,'Order Lookup'!A:C,3,FALSE),"Other")</f>
        <v>ORDER</v>
      </c>
    </row>
    <row r="536" spans="1:43" ht="42" x14ac:dyDescent="0.35">
      <c r="A536" s="202" t="s">
        <v>694</v>
      </c>
      <c r="B536" s="202" t="s">
        <v>3116</v>
      </c>
      <c r="C536" s="202" t="s">
        <v>1533</v>
      </c>
      <c r="D536" s="202" t="s">
        <v>3117</v>
      </c>
      <c r="E536" s="202" t="s">
        <v>567</v>
      </c>
      <c r="F536" s="202" t="s">
        <v>139</v>
      </c>
      <c r="G536" s="202" t="s">
        <v>4</v>
      </c>
      <c r="H536" s="202" t="s">
        <v>488</v>
      </c>
      <c r="I536" s="203" t="s">
        <v>256</v>
      </c>
      <c r="J536" s="203" t="s">
        <v>541</v>
      </c>
      <c r="K536" s="203" t="s">
        <v>522</v>
      </c>
      <c r="L536" s="202" t="s">
        <v>2329</v>
      </c>
      <c r="M536" s="202" t="s">
        <v>2329</v>
      </c>
      <c r="N536" s="206" t="s">
        <v>489</v>
      </c>
      <c r="O536" s="203" t="s">
        <v>522</v>
      </c>
      <c r="P536" s="202" t="s">
        <v>2329</v>
      </c>
      <c r="Q536" s="202" t="s">
        <v>2329</v>
      </c>
      <c r="R536" s="206" t="s">
        <v>489</v>
      </c>
      <c r="S536" s="203" t="s">
        <v>1497</v>
      </c>
      <c r="T536" s="203" t="s">
        <v>1497</v>
      </c>
      <c r="U536" s="202" t="s">
        <v>2343</v>
      </c>
      <c r="V536" s="202" t="s">
        <v>2343</v>
      </c>
      <c r="W536" s="206" t="s">
        <v>489</v>
      </c>
      <c r="X536" s="203" t="s">
        <v>1497</v>
      </c>
      <c r="Y536" s="202" t="s">
        <v>2343</v>
      </c>
      <c r="Z536" s="202" t="s">
        <v>2343</v>
      </c>
      <c r="AA536" s="206" t="s">
        <v>489</v>
      </c>
      <c r="AB536" s="203" t="s">
        <v>490</v>
      </c>
      <c r="AC536" s="202" t="s">
        <v>2327</v>
      </c>
      <c r="AD536" s="202" t="s">
        <v>3116</v>
      </c>
      <c r="AE536" s="202" t="s">
        <v>484</v>
      </c>
      <c r="AF536" s="204">
        <v>84657</v>
      </c>
      <c r="AG536" s="197">
        <v>28.308</v>
      </c>
      <c r="AH536" s="197">
        <v>29.527214444999998</v>
      </c>
      <c r="AI536" s="197">
        <v>1.04306960735481</v>
      </c>
      <c r="AJ536" s="197">
        <v>27.289039519999999</v>
      </c>
      <c r="AK536" s="197">
        <v>20</v>
      </c>
      <c r="AL536" s="197">
        <v>24.5</v>
      </c>
      <c r="AM536" s="209">
        <v>1.2250000000000001</v>
      </c>
      <c r="AN536" s="197">
        <v>0.82974301709481801</v>
      </c>
      <c r="AO536" s="204">
        <v>68898.23</v>
      </c>
      <c r="AP536" s="205">
        <v>17227.830000000002</v>
      </c>
      <c r="AQ536" t="str">
        <f>_xlfn.IFNA(VLOOKUP(E536,'Order Lookup'!A:C,3,FALSE),"Other")</f>
        <v>ORDER</v>
      </c>
    </row>
    <row r="537" spans="1:43" ht="52.5" x14ac:dyDescent="0.35">
      <c r="A537" s="202" t="s">
        <v>694</v>
      </c>
      <c r="B537" s="202" t="s">
        <v>3118</v>
      </c>
      <c r="C537" s="202" t="s">
        <v>720</v>
      </c>
      <c r="D537" s="202" t="s">
        <v>2235</v>
      </c>
      <c r="E537" s="202" t="s">
        <v>567</v>
      </c>
      <c r="F537" s="202" t="s">
        <v>204</v>
      </c>
      <c r="G537" s="202" t="s">
        <v>4</v>
      </c>
      <c r="H537" s="202" t="s">
        <v>488</v>
      </c>
      <c r="I537" s="203" t="s">
        <v>256</v>
      </c>
      <c r="J537" s="203" t="s">
        <v>541</v>
      </c>
      <c r="K537" s="203" t="s">
        <v>839</v>
      </c>
      <c r="L537" s="202" t="s">
        <v>1672</v>
      </c>
      <c r="M537" s="8"/>
      <c r="N537" s="202" t="s">
        <v>593</v>
      </c>
      <c r="O537" s="8"/>
      <c r="P537" s="8"/>
      <c r="Q537" s="8"/>
      <c r="R537" s="202" t="s">
        <v>483</v>
      </c>
      <c r="S537" s="203" t="s">
        <v>865</v>
      </c>
      <c r="T537" s="203" t="s">
        <v>582</v>
      </c>
      <c r="U537" s="202" t="s">
        <v>1669</v>
      </c>
      <c r="V537" s="202" t="s">
        <v>1665</v>
      </c>
      <c r="W537" s="210" t="s">
        <v>484</v>
      </c>
      <c r="X537" s="203" t="s">
        <v>865</v>
      </c>
      <c r="Y537" s="202" t="s">
        <v>1657</v>
      </c>
      <c r="Z537" s="202" t="s">
        <v>1657</v>
      </c>
      <c r="AA537" s="206" t="s">
        <v>489</v>
      </c>
      <c r="AB537" s="203" t="s">
        <v>490</v>
      </c>
      <c r="AC537" s="202" t="s">
        <v>1698</v>
      </c>
      <c r="AD537" s="202" t="s">
        <v>3118</v>
      </c>
      <c r="AE537" s="202" t="s">
        <v>484</v>
      </c>
      <c r="AF537" s="204">
        <v>54160</v>
      </c>
      <c r="AG537" s="197">
        <v>16.550999999999998</v>
      </c>
      <c r="AH537" s="197">
        <v>16.881757090000001</v>
      </c>
      <c r="AI537" s="197">
        <v>1.0199841151592</v>
      </c>
      <c r="AJ537" s="197">
        <v>16.780757325</v>
      </c>
      <c r="AK537" s="197">
        <v>20</v>
      </c>
      <c r="AL537" s="197">
        <v>34.53</v>
      </c>
      <c r="AM537" s="209">
        <v>1.7264999999999999</v>
      </c>
      <c r="AN537" s="197">
        <v>2.0454032015692301</v>
      </c>
      <c r="AO537" s="204">
        <v>39881.56</v>
      </c>
      <c r="AP537" s="205">
        <v>23573.48</v>
      </c>
      <c r="AQ537" t="str">
        <f>_xlfn.IFNA(VLOOKUP(E537,'Order Lookup'!A:C,3,FALSE),"Other")</f>
        <v>ORDER</v>
      </c>
    </row>
    <row r="538" spans="1:43" ht="52.5" x14ac:dyDescent="0.35">
      <c r="A538" s="202" t="s">
        <v>694</v>
      </c>
      <c r="B538" s="202" t="s">
        <v>3119</v>
      </c>
      <c r="C538" s="202" t="s">
        <v>720</v>
      </c>
      <c r="D538" s="202" t="s">
        <v>2235</v>
      </c>
      <c r="E538" s="202" t="s">
        <v>520</v>
      </c>
      <c r="F538" s="202" t="s">
        <v>204</v>
      </c>
      <c r="G538" s="202" t="s">
        <v>4</v>
      </c>
      <c r="H538" s="202" t="s">
        <v>482</v>
      </c>
      <c r="I538" s="203" t="s">
        <v>256</v>
      </c>
      <c r="J538" s="203" t="s">
        <v>541</v>
      </c>
      <c r="K538" s="203" t="s">
        <v>839</v>
      </c>
      <c r="L538" s="8"/>
      <c r="M538" s="8"/>
      <c r="N538" s="202" t="s">
        <v>483</v>
      </c>
      <c r="O538" s="8"/>
      <c r="P538" s="8"/>
      <c r="Q538" s="8"/>
      <c r="R538" s="202" t="s">
        <v>483</v>
      </c>
      <c r="S538" s="203" t="s">
        <v>2059</v>
      </c>
      <c r="T538" s="203" t="s">
        <v>1299</v>
      </c>
      <c r="U538" s="202" t="s">
        <v>1996</v>
      </c>
      <c r="V538" s="202" t="s">
        <v>1996</v>
      </c>
      <c r="W538" s="206" t="s">
        <v>489</v>
      </c>
      <c r="X538" s="203" t="s">
        <v>2059</v>
      </c>
      <c r="Y538" s="202" t="s">
        <v>1996</v>
      </c>
      <c r="Z538" s="8"/>
      <c r="AA538" s="202" t="s">
        <v>593</v>
      </c>
      <c r="AB538" s="203" t="s">
        <v>490</v>
      </c>
      <c r="AC538" s="202" t="s">
        <v>1996</v>
      </c>
      <c r="AD538" s="202" t="s">
        <v>3119</v>
      </c>
      <c r="AE538" s="202" t="s">
        <v>484</v>
      </c>
      <c r="AF538" s="204">
        <v>0</v>
      </c>
      <c r="AG538" s="197">
        <v>0</v>
      </c>
      <c r="AH538" s="197">
        <v>0.41335311499999999</v>
      </c>
      <c r="AI538" s="12"/>
      <c r="AJ538" s="197">
        <v>0.41335300000000003</v>
      </c>
      <c r="AK538" s="197">
        <v>0</v>
      </c>
      <c r="AL538" s="197">
        <v>0</v>
      </c>
      <c r="AM538" s="12"/>
      <c r="AN538" s="12"/>
      <c r="AO538" s="204">
        <v>0</v>
      </c>
      <c r="AP538" s="205">
        <v>-938.44</v>
      </c>
      <c r="AQ538" t="str">
        <f>_xlfn.IFNA(VLOOKUP(E538,'Order Lookup'!A:C,3,FALSE),"Other")</f>
        <v>Other</v>
      </c>
    </row>
    <row r="539" spans="1:43" ht="31.5" x14ac:dyDescent="0.35">
      <c r="A539" s="202" t="s">
        <v>694</v>
      </c>
      <c r="B539" s="202" t="s">
        <v>3120</v>
      </c>
      <c r="C539" s="202" t="s">
        <v>1332</v>
      </c>
      <c r="D539" s="202" t="s">
        <v>1808</v>
      </c>
      <c r="E539" s="202" t="s">
        <v>505</v>
      </c>
      <c r="F539" s="202" t="s">
        <v>63</v>
      </c>
      <c r="G539" s="202" t="s">
        <v>63</v>
      </c>
      <c r="H539" s="202" t="s">
        <v>482</v>
      </c>
      <c r="I539" s="203" t="s">
        <v>68</v>
      </c>
      <c r="J539" s="8"/>
      <c r="K539" s="8"/>
      <c r="L539" s="8"/>
      <c r="M539" s="8"/>
      <c r="N539" s="202" t="s">
        <v>483</v>
      </c>
      <c r="O539" s="8"/>
      <c r="P539" s="8"/>
      <c r="Q539" s="8"/>
      <c r="R539" s="202" t="s">
        <v>483</v>
      </c>
      <c r="S539" s="8"/>
      <c r="T539" s="8"/>
      <c r="U539" s="8"/>
      <c r="V539" s="8"/>
      <c r="W539" s="202" t="s">
        <v>483</v>
      </c>
      <c r="X539" s="8"/>
      <c r="Y539" s="8"/>
      <c r="Z539" s="8"/>
      <c r="AA539" s="202" t="s">
        <v>483</v>
      </c>
      <c r="AB539" s="8"/>
      <c r="AC539" s="202" t="s">
        <v>1698</v>
      </c>
      <c r="AD539" s="202" t="s">
        <v>3120</v>
      </c>
      <c r="AE539" s="202" t="s">
        <v>484</v>
      </c>
      <c r="AF539" s="204">
        <v>0</v>
      </c>
      <c r="AG539" s="197">
        <v>0</v>
      </c>
      <c r="AH539" s="197">
        <v>1.6115999999999998E-2</v>
      </c>
      <c r="AI539" s="12"/>
      <c r="AJ539" s="197">
        <v>1.6115999999999998E-2</v>
      </c>
      <c r="AK539" s="197">
        <v>0</v>
      </c>
      <c r="AL539" s="197">
        <v>0</v>
      </c>
      <c r="AM539" s="12"/>
      <c r="AN539" s="12"/>
      <c r="AO539" s="204">
        <v>30</v>
      </c>
      <c r="AP539" s="205">
        <v>-31.19</v>
      </c>
      <c r="AQ539" t="str">
        <f>_xlfn.IFNA(VLOOKUP(E539,'Order Lookup'!A:C,3,FALSE),"Other")</f>
        <v>Other</v>
      </c>
    </row>
    <row r="540" spans="1:43" ht="31.5" x14ac:dyDescent="0.35">
      <c r="A540" s="202" t="s">
        <v>694</v>
      </c>
      <c r="B540" s="202" t="s">
        <v>3121</v>
      </c>
      <c r="C540" s="202" t="s">
        <v>1804</v>
      </c>
      <c r="D540" s="202" t="s">
        <v>1817</v>
      </c>
      <c r="E540" s="202" t="s">
        <v>520</v>
      </c>
      <c r="F540" s="202" t="s">
        <v>281</v>
      </c>
      <c r="G540" s="202" t="s">
        <v>4</v>
      </c>
      <c r="H540" s="202" t="s">
        <v>482</v>
      </c>
      <c r="I540" s="203" t="s">
        <v>256</v>
      </c>
      <c r="J540" s="203" t="s">
        <v>541</v>
      </c>
      <c r="K540" s="203" t="s">
        <v>533</v>
      </c>
      <c r="L540" s="8"/>
      <c r="M540" s="8"/>
      <c r="N540" s="202" t="s">
        <v>483</v>
      </c>
      <c r="O540" s="8"/>
      <c r="P540" s="8"/>
      <c r="Q540" s="8"/>
      <c r="R540" s="202" t="s">
        <v>483</v>
      </c>
      <c r="S540" s="8"/>
      <c r="T540" s="8"/>
      <c r="U540" s="202" t="s">
        <v>1996</v>
      </c>
      <c r="V540" s="202" t="s">
        <v>1996</v>
      </c>
      <c r="W540" s="206" t="s">
        <v>489</v>
      </c>
      <c r="X540" s="8"/>
      <c r="Y540" s="8"/>
      <c r="Z540" s="8"/>
      <c r="AA540" s="202" t="s">
        <v>483</v>
      </c>
      <c r="AB540" s="203" t="s">
        <v>490</v>
      </c>
      <c r="AC540" s="202" t="s">
        <v>1996</v>
      </c>
      <c r="AD540" s="202" t="s">
        <v>3121</v>
      </c>
      <c r="AE540" s="202" t="s">
        <v>484</v>
      </c>
      <c r="AF540" s="204">
        <v>0</v>
      </c>
      <c r="AG540" s="197">
        <v>0</v>
      </c>
      <c r="AH540" s="197">
        <v>1.178335E-2</v>
      </c>
      <c r="AI540" s="12"/>
      <c r="AJ540" s="197">
        <v>1.1783500000000001E-2</v>
      </c>
      <c r="AK540" s="197">
        <v>0</v>
      </c>
      <c r="AL540" s="197">
        <v>0</v>
      </c>
      <c r="AM540" s="12"/>
      <c r="AN540" s="12"/>
      <c r="AO540" s="204">
        <v>0</v>
      </c>
      <c r="AP540" s="205">
        <v>-20.65</v>
      </c>
      <c r="AQ540" t="str">
        <f>_xlfn.IFNA(VLOOKUP(E540,'Order Lookup'!A:C,3,FALSE),"Other")</f>
        <v>Other</v>
      </c>
    </row>
    <row r="541" spans="1:43" ht="31.5" x14ac:dyDescent="0.35">
      <c r="A541" s="202" t="s">
        <v>694</v>
      </c>
      <c r="B541" s="202" t="s">
        <v>3122</v>
      </c>
      <c r="C541" s="202" t="s">
        <v>783</v>
      </c>
      <c r="D541" s="202" t="s">
        <v>3123</v>
      </c>
      <c r="E541" s="202" t="s">
        <v>567</v>
      </c>
      <c r="F541" s="202" t="s">
        <v>281</v>
      </c>
      <c r="G541" s="202" t="s">
        <v>4</v>
      </c>
      <c r="H541" s="202" t="s">
        <v>488</v>
      </c>
      <c r="I541" s="203" t="s">
        <v>256</v>
      </c>
      <c r="J541" s="203" t="s">
        <v>521</v>
      </c>
      <c r="K541" s="203" t="s">
        <v>839</v>
      </c>
      <c r="L541" s="202" t="s">
        <v>1640</v>
      </c>
      <c r="M541" s="202" t="s">
        <v>1640</v>
      </c>
      <c r="N541" s="206" t="s">
        <v>489</v>
      </c>
      <c r="O541" s="8"/>
      <c r="P541" s="8"/>
      <c r="Q541" s="8"/>
      <c r="R541" s="202" t="s">
        <v>483</v>
      </c>
      <c r="S541" s="203" t="s">
        <v>627</v>
      </c>
      <c r="T541" s="203" t="s">
        <v>627</v>
      </c>
      <c r="U541" s="202" t="s">
        <v>2321</v>
      </c>
      <c r="V541" s="202" t="s">
        <v>2321</v>
      </c>
      <c r="W541" s="206" t="s">
        <v>489</v>
      </c>
      <c r="X541" s="203" t="s">
        <v>627</v>
      </c>
      <c r="Y541" s="202" t="s">
        <v>2321</v>
      </c>
      <c r="Z541" s="202" t="s">
        <v>2338</v>
      </c>
      <c r="AA541" s="206" t="s">
        <v>489</v>
      </c>
      <c r="AB541" s="203" t="s">
        <v>490</v>
      </c>
      <c r="AC541" s="202" t="s">
        <v>2321</v>
      </c>
      <c r="AD541" s="202" t="s">
        <v>3122</v>
      </c>
      <c r="AE541" s="202" t="s">
        <v>484</v>
      </c>
      <c r="AF541" s="204">
        <v>49108</v>
      </c>
      <c r="AG541" s="197">
        <v>14.234500000000001</v>
      </c>
      <c r="AH541" s="197">
        <v>14.4593054</v>
      </c>
      <c r="AI541" s="197">
        <v>1.0157929958902701</v>
      </c>
      <c r="AJ541" s="197">
        <v>3.1126666250000001</v>
      </c>
      <c r="AK541" s="197">
        <v>20</v>
      </c>
      <c r="AL541" s="197">
        <v>24.48</v>
      </c>
      <c r="AM541" s="209">
        <v>1.224</v>
      </c>
      <c r="AN541" s="197">
        <v>1.6930273842891499</v>
      </c>
      <c r="AO541" s="204">
        <v>37983.620000000003</v>
      </c>
      <c r="AP541" s="205">
        <v>-0.10560799999999999</v>
      </c>
      <c r="AQ541" t="str">
        <f>_xlfn.IFNA(VLOOKUP(E541,'Order Lookup'!A:C,3,FALSE),"Other")</f>
        <v>ORDER</v>
      </c>
    </row>
    <row r="542" spans="1:43" ht="31.5" x14ac:dyDescent="0.35">
      <c r="A542" s="202" t="s">
        <v>694</v>
      </c>
      <c r="B542" s="202" t="s">
        <v>3124</v>
      </c>
      <c r="C542" s="202" t="s">
        <v>1335</v>
      </c>
      <c r="D542" s="202" t="s">
        <v>3125</v>
      </c>
      <c r="E542" s="202" t="s">
        <v>567</v>
      </c>
      <c r="F542" s="202" t="s">
        <v>281</v>
      </c>
      <c r="G542" s="202" t="s">
        <v>4</v>
      </c>
      <c r="H542" s="202" t="s">
        <v>488</v>
      </c>
      <c r="I542" s="203" t="s">
        <v>256</v>
      </c>
      <c r="J542" s="203" t="s">
        <v>541</v>
      </c>
      <c r="K542" s="8"/>
      <c r="L542" s="8"/>
      <c r="M542" s="8"/>
      <c r="N542" s="202" t="s">
        <v>483</v>
      </c>
      <c r="O542" s="8"/>
      <c r="P542" s="8"/>
      <c r="Q542" s="8"/>
      <c r="R542" s="202" t="s">
        <v>483</v>
      </c>
      <c r="S542" s="203" t="s">
        <v>596</v>
      </c>
      <c r="T542" s="203" t="s">
        <v>596</v>
      </c>
      <c r="U542" s="202" t="s">
        <v>2329</v>
      </c>
      <c r="V542" s="202" t="s">
        <v>2329</v>
      </c>
      <c r="W542" s="206" t="s">
        <v>489</v>
      </c>
      <c r="X542" s="203" t="s">
        <v>596</v>
      </c>
      <c r="Y542" s="202" t="s">
        <v>2329</v>
      </c>
      <c r="Z542" s="202" t="s">
        <v>2329</v>
      </c>
      <c r="AA542" s="206" t="s">
        <v>489</v>
      </c>
      <c r="AB542" s="203" t="s">
        <v>490</v>
      </c>
      <c r="AC542" s="202" t="s">
        <v>2329</v>
      </c>
      <c r="AD542" s="202" t="s">
        <v>3124</v>
      </c>
      <c r="AE542" s="202" t="s">
        <v>484</v>
      </c>
      <c r="AF542" s="204">
        <v>17837</v>
      </c>
      <c r="AG542" s="197">
        <v>5.4225000000000003</v>
      </c>
      <c r="AH542" s="197">
        <v>5.8754933950000003</v>
      </c>
      <c r="AI542" s="207">
        <v>1.0835395841401601</v>
      </c>
      <c r="AJ542" s="197">
        <v>5.7609939849999998</v>
      </c>
      <c r="AK542" s="197">
        <v>20</v>
      </c>
      <c r="AL542" s="197">
        <v>24.85</v>
      </c>
      <c r="AM542" s="209">
        <v>1.2424999999999999</v>
      </c>
      <c r="AN542" s="197">
        <v>4.2294320373412697</v>
      </c>
      <c r="AO542" s="204">
        <v>15486.09</v>
      </c>
      <c r="AP542" s="205">
        <v>2391.77</v>
      </c>
      <c r="AQ542" t="str">
        <f>_xlfn.IFNA(VLOOKUP(E542,'Order Lookup'!A:C,3,FALSE),"Other")</f>
        <v>ORDER</v>
      </c>
    </row>
    <row r="543" spans="1:43" ht="42" x14ac:dyDescent="0.35">
      <c r="A543" s="202" t="s">
        <v>694</v>
      </c>
      <c r="B543" s="202" t="s">
        <v>3126</v>
      </c>
      <c r="C543" s="202" t="s">
        <v>719</v>
      </c>
      <c r="D543" s="202" t="s">
        <v>3127</v>
      </c>
      <c r="E543" s="202" t="s">
        <v>584</v>
      </c>
      <c r="F543" s="202" t="s">
        <v>4</v>
      </c>
      <c r="G543" s="202" t="s">
        <v>4</v>
      </c>
      <c r="H543" s="202" t="s">
        <v>482</v>
      </c>
      <c r="I543" s="203" t="s">
        <v>29</v>
      </c>
      <c r="J543" s="8"/>
      <c r="K543" s="8"/>
      <c r="L543" s="8"/>
      <c r="M543" s="8"/>
      <c r="N543" s="202" t="s">
        <v>483</v>
      </c>
      <c r="O543" s="8"/>
      <c r="P543" s="8"/>
      <c r="Q543" s="8"/>
      <c r="R543" s="202" t="s">
        <v>483</v>
      </c>
      <c r="S543" s="203" t="s">
        <v>744</v>
      </c>
      <c r="T543" s="203" t="s">
        <v>744</v>
      </c>
      <c r="U543" s="202" t="s">
        <v>1698</v>
      </c>
      <c r="V543" s="202" t="s">
        <v>1698</v>
      </c>
      <c r="W543" s="206" t="s">
        <v>489</v>
      </c>
      <c r="X543" s="8"/>
      <c r="Y543" s="8"/>
      <c r="Z543" s="8"/>
      <c r="AA543" s="202" t="s">
        <v>483</v>
      </c>
      <c r="AB543" s="203" t="s">
        <v>490</v>
      </c>
      <c r="AC543" s="202" t="s">
        <v>1728</v>
      </c>
      <c r="AD543" s="202" t="s">
        <v>3126</v>
      </c>
      <c r="AE543" s="202" t="s">
        <v>484</v>
      </c>
      <c r="AF543" s="204">
        <v>3867</v>
      </c>
      <c r="AG543" s="197">
        <v>0.86950000000000005</v>
      </c>
      <c r="AH543" s="197">
        <v>0.87582139999999997</v>
      </c>
      <c r="AI543" s="197">
        <v>1.0072701552616401</v>
      </c>
      <c r="AJ543" s="197">
        <v>0.87582150000000003</v>
      </c>
      <c r="AK543" s="197">
        <v>0</v>
      </c>
      <c r="AL543" s="197">
        <v>0</v>
      </c>
      <c r="AM543" s="12"/>
      <c r="AN543" s="12"/>
      <c r="AO543" s="204">
        <v>2399</v>
      </c>
      <c r="AP543" s="205">
        <v>2577.0300000000002</v>
      </c>
      <c r="AQ543" t="str">
        <f>_xlfn.IFNA(VLOOKUP(E543,'Order Lookup'!A:C,3,FALSE),"Other")</f>
        <v>ENPARTS</v>
      </c>
    </row>
    <row r="544" spans="1:43" ht="31.5" x14ac:dyDescent="0.35">
      <c r="A544" s="202" t="s">
        <v>694</v>
      </c>
      <c r="B544" s="202" t="s">
        <v>3128</v>
      </c>
      <c r="C544" s="202" t="s">
        <v>1803</v>
      </c>
      <c r="D544" s="202" t="s">
        <v>3129</v>
      </c>
      <c r="E544" s="202" t="s">
        <v>567</v>
      </c>
      <c r="F544" s="202" t="s">
        <v>281</v>
      </c>
      <c r="G544" s="202" t="s">
        <v>4</v>
      </c>
      <c r="H544" s="202" t="s">
        <v>488</v>
      </c>
      <c r="I544" s="203" t="s">
        <v>256</v>
      </c>
      <c r="J544" s="203" t="s">
        <v>541</v>
      </c>
      <c r="K544" s="203" t="s">
        <v>839</v>
      </c>
      <c r="L544" s="202" t="s">
        <v>2329</v>
      </c>
      <c r="M544" s="202" t="s">
        <v>2329</v>
      </c>
      <c r="N544" s="206" t="s">
        <v>489</v>
      </c>
      <c r="O544" s="8"/>
      <c r="P544" s="8"/>
      <c r="Q544" s="8"/>
      <c r="R544" s="202" t="s">
        <v>483</v>
      </c>
      <c r="S544" s="203" t="s">
        <v>617</v>
      </c>
      <c r="T544" s="203" t="s">
        <v>617</v>
      </c>
      <c r="U544" s="202" t="s">
        <v>2324</v>
      </c>
      <c r="V544" s="202" t="s">
        <v>2324</v>
      </c>
      <c r="W544" s="206" t="s">
        <v>489</v>
      </c>
      <c r="X544" s="203" t="s">
        <v>617</v>
      </c>
      <c r="Y544" s="202" t="s">
        <v>2324</v>
      </c>
      <c r="Z544" s="202" t="s">
        <v>2324</v>
      </c>
      <c r="AA544" s="206" t="s">
        <v>489</v>
      </c>
      <c r="AB544" s="203" t="s">
        <v>490</v>
      </c>
      <c r="AC544" s="202" t="s">
        <v>2324</v>
      </c>
      <c r="AD544" s="202" t="s">
        <v>3128</v>
      </c>
      <c r="AE544" s="202" t="s">
        <v>484</v>
      </c>
      <c r="AF544" s="204">
        <v>102482</v>
      </c>
      <c r="AG544" s="197">
        <v>33.805500000000002</v>
      </c>
      <c r="AH544" s="197">
        <v>34.788307584999998</v>
      </c>
      <c r="AI544" s="197">
        <v>1.0290724167665</v>
      </c>
      <c r="AJ544" s="197">
        <v>2.740915615</v>
      </c>
      <c r="AK544" s="197">
        <v>20</v>
      </c>
      <c r="AL544" s="197">
        <v>32.03</v>
      </c>
      <c r="AM544" s="209">
        <v>1.6014999999999999</v>
      </c>
      <c r="AN544" s="197">
        <v>0.92071164777819403</v>
      </c>
      <c r="AO544" s="204">
        <v>83659.149999999994</v>
      </c>
      <c r="AP544" s="205">
        <v>-3.6477999999999997E-2</v>
      </c>
      <c r="AQ544" t="str">
        <f>_xlfn.IFNA(VLOOKUP(E544,'Order Lookup'!A:C,3,FALSE),"Other")</f>
        <v>ORDER</v>
      </c>
    </row>
    <row r="545" spans="1:43" ht="52.5" x14ac:dyDescent="0.35">
      <c r="A545" s="202" t="s">
        <v>694</v>
      </c>
      <c r="B545" s="202" t="s">
        <v>3130</v>
      </c>
      <c r="C545" s="202" t="s">
        <v>3131</v>
      </c>
      <c r="D545" s="202" t="s">
        <v>3132</v>
      </c>
      <c r="E545" s="202" t="s">
        <v>567</v>
      </c>
      <c r="F545" s="202" t="s">
        <v>70</v>
      </c>
      <c r="G545" s="202" t="s">
        <v>4</v>
      </c>
      <c r="H545" s="202" t="s">
        <v>482</v>
      </c>
      <c r="I545" s="203" t="s">
        <v>256</v>
      </c>
      <c r="J545" s="203" t="s">
        <v>541</v>
      </c>
      <c r="K545" s="203" t="s">
        <v>522</v>
      </c>
      <c r="L545" s="202" t="s">
        <v>2329</v>
      </c>
      <c r="M545" s="202" t="s">
        <v>2329</v>
      </c>
      <c r="N545" s="206" t="s">
        <v>489</v>
      </c>
      <c r="O545" s="203" t="s">
        <v>522</v>
      </c>
      <c r="P545" s="202" t="s">
        <v>2329</v>
      </c>
      <c r="Q545" s="202" t="s">
        <v>2329</v>
      </c>
      <c r="R545" s="206" t="s">
        <v>489</v>
      </c>
      <c r="S545" s="203" t="s">
        <v>1700</v>
      </c>
      <c r="T545" s="203" t="s">
        <v>1700</v>
      </c>
      <c r="U545" s="202" t="s">
        <v>2327</v>
      </c>
      <c r="V545" s="202" t="s">
        <v>2327</v>
      </c>
      <c r="W545" s="206" t="s">
        <v>489</v>
      </c>
      <c r="X545" s="203" t="s">
        <v>1700</v>
      </c>
      <c r="Y545" s="202" t="s">
        <v>2327</v>
      </c>
      <c r="Z545" s="202" t="s">
        <v>2327</v>
      </c>
      <c r="AA545" s="206" t="s">
        <v>489</v>
      </c>
      <c r="AB545" s="203" t="s">
        <v>490</v>
      </c>
      <c r="AC545" s="202" t="s">
        <v>2327</v>
      </c>
      <c r="AD545" s="202" t="s">
        <v>3130</v>
      </c>
      <c r="AE545" s="202" t="s">
        <v>484</v>
      </c>
      <c r="AF545" s="204">
        <v>21667</v>
      </c>
      <c r="AG545" s="197">
        <v>7.6764999999999999</v>
      </c>
      <c r="AH545" s="197">
        <v>7.7250231999999999</v>
      </c>
      <c r="AI545" s="197">
        <v>1.0063210056666401</v>
      </c>
      <c r="AJ545" s="197">
        <v>7.7250254749999998</v>
      </c>
      <c r="AK545" s="197">
        <v>20</v>
      </c>
      <c r="AL545" s="197">
        <v>38.5</v>
      </c>
      <c r="AM545" s="209">
        <v>1.925</v>
      </c>
      <c r="AN545" s="197">
        <v>4.9838038026863103</v>
      </c>
      <c r="AO545" s="204">
        <v>17330.59</v>
      </c>
      <c r="AP545" s="205">
        <v>7962.73</v>
      </c>
      <c r="AQ545" t="str">
        <f>_xlfn.IFNA(VLOOKUP(E545,'Order Lookup'!A:C,3,FALSE),"Other")</f>
        <v>ORDER</v>
      </c>
    </row>
    <row r="546" spans="1:43" ht="52.5" x14ac:dyDescent="0.35">
      <c r="A546" s="202" t="s">
        <v>694</v>
      </c>
      <c r="B546" s="202" t="s">
        <v>3133</v>
      </c>
      <c r="C546" s="202" t="s">
        <v>3131</v>
      </c>
      <c r="D546" s="202" t="s">
        <v>3132</v>
      </c>
      <c r="E546" s="202" t="s">
        <v>507</v>
      </c>
      <c r="F546" s="202" t="s">
        <v>4</v>
      </c>
      <c r="G546" s="202" t="s">
        <v>4</v>
      </c>
      <c r="H546" s="202" t="s">
        <v>482</v>
      </c>
      <c r="I546" s="203" t="s">
        <v>393</v>
      </c>
      <c r="J546" s="203" t="s">
        <v>541</v>
      </c>
      <c r="K546" s="203" t="s">
        <v>522</v>
      </c>
      <c r="L546" s="8"/>
      <c r="M546" s="8"/>
      <c r="N546" s="202" t="s">
        <v>483</v>
      </c>
      <c r="O546" s="8"/>
      <c r="P546" s="8"/>
      <c r="Q546" s="8"/>
      <c r="R546" s="202" t="s">
        <v>483</v>
      </c>
      <c r="S546" s="8"/>
      <c r="T546" s="8"/>
      <c r="U546" s="8"/>
      <c r="V546" s="8"/>
      <c r="W546" s="202" t="s">
        <v>483</v>
      </c>
      <c r="X546" s="8"/>
      <c r="Y546" s="8"/>
      <c r="Z546" s="8"/>
      <c r="AA546" s="202" t="s">
        <v>483</v>
      </c>
      <c r="AB546" s="8"/>
      <c r="AC546" s="202" t="s">
        <v>2323</v>
      </c>
      <c r="AD546" s="202" t="s">
        <v>3133</v>
      </c>
      <c r="AE546" s="202" t="s">
        <v>484</v>
      </c>
      <c r="AF546" s="204">
        <v>3908.08</v>
      </c>
      <c r="AG546" s="197">
        <v>0</v>
      </c>
      <c r="AH546" s="197">
        <v>0.88735925500000001</v>
      </c>
      <c r="AI546" s="12"/>
      <c r="AJ546" s="197">
        <v>0.88736000999999998</v>
      </c>
      <c r="AK546" s="197">
        <v>0</v>
      </c>
      <c r="AL546" s="197">
        <v>0</v>
      </c>
      <c r="AM546" s="12"/>
      <c r="AN546" s="12"/>
      <c r="AO546" s="204">
        <v>1949.38</v>
      </c>
      <c r="AP546" s="205">
        <v>1324.28</v>
      </c>
      <c r="AQ546" t="str">
        <f>_xlfn.IFNA(VLOOKUP(E546,'Order Lookup'!A:C,3,FALSE),"Other")</f>
        <v>Other</v>
      </c>
    </row>
    <row r="547" spans="1:43" ht="42" x14ac:dyDescent="0.35">
      <c r="A547" s="202" t="s">
        <v>694</v>
      </c>
      <c r="B547" s="202" t="s">
        <v>3134</v>
      </c>
      <c r="C547" s="202" t="s">
        <v>3135</v>
      </c>
      <c r="D547" s="202" t="s">
        <v>3136</v>
      </c>
      <c r="E547" s="202" t="s">
        <v>633</v>
      </c>
      <c r="F547" s="202" t="s">
        <v>281</v>
      </c>
      <c r="G547" s="202" t="s">
        <v>4</v>
      </c>
      <c r="H547" s="202" t="s">
        <v>488</v>
      </c>
      <c r="I547" s="203" t="s">
        <v>256</v>
      </c>
      <c r="J547" s="203" t="s">
        <v>541</v>
      </c>
      <c r="K547" s="203" t="s">
        <v>619</v>
      </c>
      <c r="L547" s="202" t="s">
        <v>2327</v>
      </c>
      <c r="M547" s="202" t="s">
        <v>2327</v>
      </c>
      <c r="N547" s="206" t="s">
        <v>489</v>
      </c>
      <c r="O547" s="8"/>
      <c r="P547" s="8"/>
      <c r="Q547" s="8"/>
      <c r="R547" s="202" t="s">
        <v>483</v>
      </c>
      <c r="S547" s="203" t="s">
        <v>615</v>
      </c>
      <c r="T547" s="203" t="s">
        <v>615</v>
      </c>
      <c r="U547" s="202" t="s">
        <v>2321</v>
      </c>
      <c r="V547" s="202" t="s">
        <v>2321</v>
      </c>
      <c r="W547" s="206" t="s">
        <v>489</v>
      </c>
      <c r="X547" s="203" t="s">
        <v>615</v>
      </c>
      <c r="Y547" s="202" t="s">
        <v>2321</v>
      </c>
      <c r="Z547" s="202" t="s">
        <v>2321</v>
      </c>
      <c r="AA547" s="206" t="s">
        <v>489</v>
      </c>
      <c r="AB547" s="203" t="s">
        <v>490</v>
      </c>
      <c r="AC547" s="202" t="s">
        <v>2335</v>
      </c>
      <c r="AD547" s="202" t="s">
        <v>3134</v>
      </c>
      <c r="AE547" s="202" t="s">
        <v>484</v>
      </c>
      <c r="AF547" s="204">
        <v>46160</v>
      </c>
      <c r="AG547" s="197">
        <v>12.208</v>
      </c>
      <c r="AH547" s="197">
        <v>12.703138454999999</v>
      </c>
      <c r="AI547" s="197">
        <v>1.0405585235091701</v>
      </c>
      <c r="AJ547" s="197">
        <v>0</v>
      </c>
      <c r="AK547" s="197">
        <v>20</v>
      </c>
      <c r="AL547" s="197">
        <v>27</v>
      </c>
      <c r="AM547" s="209">
        <v>1.35</v>
      </c>
      <c r="AN547" s="197">
        <v>2.12545900335147</v>
      </c>
      <c r="AO547" s="204">
        <v>47262.05</v>
      </c>
      <c r="AP547" s="205">
        <v>0</v>
      </c>
      <c r="AQ547" t="str">
        <f>_xlfn.IFNA(VLOOKUP(E547,'Order Lookup'!A:C,3,FALSE),"Other")</f>
        <v>ORDER</v>
      </c>
    </row>
    <row r="548" spans="1:43" ht="52.5" x14ac:dyDescent="0.35">
      <c r="A548" s="202" t="s">
        <v>694</v>
      </c>
      <c r="B548" s="202" t="s">
        <v>3137</v>
      </c>
      <c r="C548" s="202" t="s">
        <v>705</v>
      </c>
      <c r="D548" s="202" t="s">
        <v>3138</v>
      </c>
      <c r="E548" s="202" t="s">
        <v>507</v>
      </c>
      <c r="F548" s="202" t="s">
        <v>432</v>
      </c>
      <c r="G548" s="8"/>
      <c r="H548" s="202" t="s">
        <v>482</v>
      </c>
      <c r="I548" s="203" t="s">
        <v>26</v>
      </c>
      <c r="J548" s="8"/>
      <c r="K548" s="8"/>
      <c r="L548" s="8"/>
      <c r="M548" s="8"/>
      <c r="N548" s="202" t="s">
        <v>483</v>
      </c>
      <c r="O548" s="8"/>
      <c r="P548" s="8"/>
      <c r="Q548" s="8"/>
      <c r="R548" s="202" t="s">
        <v>483</v>
      </c>
      <c r="S548" s="8"/>
      <c r="T548" s="8"/>
      <c r="U548" s="8"/>
      <c r="V548" s="8"/>
      <c r="W548" s="202" t="s">
        <v>483</v>
      </c>
      <c r="X548" s="8"/>
      <c r="Y548" s="8"/>
      <c r="Z548" s="8"/>
      <c r="AA548" s="202" t="s">
        <v>483</v>
      </c>
      <c r="AB548" s="8"/>
      <c r="AC548" s="202" t="s">
        <v>2323</v>
      </c>
      <c r="AD548" s="202" t="s">
        <v>3137</v>
      </c>
      <c r="AE548" s="202" t="s">
        <v>484</v>
      </c>
      <c r="AF548" s="12"/>
      <c r="AG548" s="197">
        <v>0</v>
      </c>
      <c r="AH548" s="12"/>
      <c r="AI548" s="12"/>
      <c r="AJ548" s="12"/>
      <c r="AK548" s="12"/>
      <c r="AL548" s="12"/>
      <c r="AM548" s="12"/>
      <c r="AN548" s="12"/>
      <c r="AO548" s="12"/>
      <c r="AP548" s="15"/>
      <c r="AQ548" t="str">
        <f>_xlfn.IFNA(VLOOKUP(E548,'Order Lookup'!A:C,3,FALSE),"Other")</f>
        <v>Other</v>
      </c>
    </row>
    <row r="549" spans="1:43" ht="52.5" x14ac:dyDescent="0.35">
      <c r="A549" s="202" t="s">
        <v>694</v>
      </c>
      <c r="B549" s="202" t="s">
        <v>3139</v>
      </c>
      <c r="C549" s="202" t="s">
        <v>2922</v>
      </c>
      <c r="D549" s="202" t="s">
        <v>2923</v>
      </c>
      <c r="E549" s="202" t="s">
        <v>507</v>
      </c>
      <c r="F549" s="202" t="s">
        <v>432</v>
      </c>
      <c r="G549" s="8"/>
      <c r="H549" s="202" t="s">
        <v>482</v>
      </c>
      <c r="I549" s="203" t="s">
        <v>27</v>
      </c>
      <c r="J549" s="8"/>
      <c r="K549" s="8"/>
      <c r="L549" s="8"/>
      <c r="M549" s="8"/>
      <c r="N549" s="202" t="s">
        <v>483</v>
      </c>
      <c r="O549" s="8"/>
      <c r="P549" s="8"/>
      <c r="Q549" s="8"/>
      <c r="R549" s="202" t="s">
        <v>483</v>
      </c>
      <c r="S549" s="8"/>
      <c r="T549" s="8"/>
      <c r="U549" s="8"/>
      <c r="V549" s="8"/>
      <c r="W549" s="202" t="s">
        <v>483</v>
      </c>
      <c r="X549" s="8"/>
      <c r="Y549" s="8"/>
      <c r="Z549" s="8"/>
      <c r="AA549" s="202" t="s">
        <v>483</v>
      </c>
      <c r="AB549" s="8"/>
      <c r="AC549" s="202" t="s">
        <v>2338</v>
      </c>
      <c r="AD549" s="202" t="s">
        <v>3139</v>
      </c>
      <c r="AE549" s="202" t="s">
        <v>484</v>
      </c>
      <c r="AF549" s="12"/>
      <c r="AG549" s="197">
        <v>0</v>
      </c>
      <c r="AH549" s="12"/>
      <c r="AI549" s="12"/>
      <c r="AJ549" s="12"/>
      <c r="AK549" s="12"/>
      <c r="AL549" s="12"/>
      <c r="AM549" s="12"/>
      <c r="AN549" s="12"/>
      <c r="AO549" s="12"/>
      <c r="AP549" s="15"/>
      <c r="AQ549" t="str">
        <f>_xlfn.IFNA(VLOOKUP(E549,'Order Lookup'!A:C,3,FALSE),"Other")</f>
        <v>Other</v>
      </c>
    </row>
    <row r="550" spans="1:43" ht="31.5" x14ac:dyDescent="0.35">
      <c r="A550" s="202" t="s">
        <v>694</v>
      </c>
      <c r="B550" s="202" t="s">
        <v>3140</v>
      </c>
      <c r="C550" s="202" t="s">
        <v>1743</v>
      </c>
      <c r="D550" s="202" t="s">
        <v>3141</v>
      </c>
      <c r="E550" s="202" t="s">
        <v>507</v>
      </c>
      <c r="F550" s="202" t="s">
        <v>432</v>
      </c>
      <c r="G550" s="8"/>
      <c r="H550" s="202" t="s">
        <v>482</v>
      </c>
      <c r="I550" s="203" t="s">
        <v>27</v>
      </c>
      <c r="J550" s="8"/>
      <c r="K550" s="8"/>
      <c r="L550" s="8"/>
      <c r="M550" s="8"/>
      <c r="N550" s="202" t="s">
        <v>483</v>
      </c>
      <c r="O550" s="8"/>
      <c r="P550" s="8"/>
      <c r="Q550" s="8"/>
      <c r="R550" s="202" t="s">
        <v>483</v>
      </c>
      <c r="S550" s="8"/>
      <c r="T550" s="8"/>
      <c r="U550" s="8"/>
      <c r="V550" s="8"/>
      <c r="W550" s="202" t="s">
        <v>483</v>
      </c>
      <c r="X550" s="8"/>
      <c r="Y550" s="8"/>
      <c r="Z550" s="8"/>
      <c r="AA550" s="202" t="s">
        <v>483</v>
      </c>
      <c r="AB550" s="8"/>
      <c r="AC550" s="202" t="s">
        <v>2327</v>
      </c>
      <c r="AD550" s="202" t="s">
        <v>3140</v>
      </c>
      <c r="AE550" s="202" t="s">
        <v>484</v>
      </c>
      <c r="AF550" s="12"/>
      <c r="AG550" s="197">
        <v>0</v>
      </c>
      <c r="AH550" s="12"/>
      <c r="AI550" s="12"/>
      <c r="AJ550" s="12"/>
      <c r="AK550" s="12"/>
      <c r="AL550" s="12"/>
      <c r="AM550" s="12"/>
      <c r="AN550" s="12"/>
      <c r="AO550" s="12"/>
      <c r="AP550" s="15"/>
      <c r="AQ550" t="str">
        <f>_xlfn.IFNA(VLOOKUP(E550,'Order Lookup'!A:C,3,FALSE),"Other")</f>
        <v>Other</v>
      </c>
    </row>
    <row r="551" spans="1:43" ht="42" x14ac:dyDescent="0.35">
      <c r="A551" s="202" t="s">
        <v>694</v>
      </c>
      <c r="B551" s="202" t="s">
        <v>3142</v>
      </c>
      <c r="C551" s="202" t="s">
        <v>778</v>
      </c>
      <c r="D551" s="202" t="s">
        <v>3143</v>
      </c>
      <c r="E551" s="202" t="s">
        <v>507</v>
      </c>
      <c r="F551" s="202" t="s">
        <v>432</v>
      </c>
      <c r="G551" s="8"/>
      <c r="H551" s="202" t="s">
        <v>482</v>
      </c>
      <c r="I551" s="203" t="s">
        <v>27</v>
      </c>
      <c r="J551" s="8"/>
      <c r="K551" s="8"/>
      <c r="L551" s="8"/>
      <c r="M551" s="8"/>
      <c r="N551" s="202" t="s">
        <v>483</v>
      </c>
      <c r="O551" s="8"/>
      <c r="P551" s="8"/>
      <c r="Q551" s="8"/>
      <c r="R551" s="202" t="s">
        <v>483</v>
      </c>
      <c r="S551" s="8"/>
      <c r="T551" s="8"/>
      <c r="U551" s="8"/>
      <c r="V551" s="8"/>
      <c r="W551" s="202" t="s">
        <v>483</v>
      </c>
      <c r="X551" s="8"/>
      <c r="Y551" s="8"/>
      <c r="Z551" s="8"/>
      <c r="AA551" s="202" t="s">
        <v>483</v>
      </c>
      <c r="AB551" s="8"/>
      <c r="AC551" s="202" t="s">
        <v>1698</v>
      </c>
      <c r="AD551" s="202" t="s">
        <v>3142</v>
      </c>
      <c r="AE551" s="202" t="s">
        <v>484</v>
      </c>
      <c r="AF551" s="12"/>
      <c r="AG551" s="197">
        <v>0</v>
      </c>
      <c r="AH551" s="12"/>
      <c r="AI551" s="12"/>
      <c r="AJ551" s="12"/>
      <c r="AK551" s="12"/>
      <c r="AL551" s="12"/>
      <c r="AM551" s="12"/>
      <c r="AN551" s="12"/>
      <c r="AO551" s="12"/>
      <c r="AP551" s="15"/>
      <c r="AQ551" t="str">
        <f>_xlfn.IFNA(VLOOKUP(E551,'Order Lookup'!A:C,3,FALSE),"Other")</f>
        <v>Other</v>
      </c>
    </row>
    <row r="552" spans="1:43" ht="31.5" x14ac:dyDescent="0.35">
      <c r="A552" s="202" t="s">
        <v>694</v>
      </c>
      <c r="B552" s="202" t="s">
        <v>3144</v>
      </c>
      <c r="C552" s="202" t="s">
        <v>789</v>
      </c>
      <c r="D552" s="202" t="s">
        <v>3145</v>
      </c>
      <c r="E552" s="202" t="s">
        <v>507</v>
      </c>
      <c r="F552" s="202" t="s">
        <v>4</v>
      </c>
      <c r="G552" s="8"/>
      <c r="H552" s="202" t="s">
        <v>482</v>
      </c>
      <c r="I552" s="203" t="s">
        <v>29</v>
      </c>
      <c r="J552" s="8"/>
      <c r="K552" s="8"/>
      <c r="L552" s="8"/>
      <c r="M552" s="8"/>
      <c r="N552" s="202" t="s">
        <v>483</v>
      </c>
      <c r="O552" s="8"/>
      <c r="P552" s="8"/>
      <c r="Q552" s="8"/>
      <c r="R552" s="202" t="s">
        <v>483</v>
      </c>
      <c r="S552" s="8"/>
      <c r="T552" s="8"/>
      <c r="U552" s="8"/>
      <c r="V552" s="8"/>
      <c r="W552" s="202" t="s">
        <v>483</v>
      </c>
      <c r="X552" s="8"/>
      <c r="Y552" s="8"/>
      <c r="Z552" s="8"/>
      <c r="AA552" s="202" t="s">
        <v>483</v>
      </c>
      <c r="AB552" s="8"/>
      <c r="AC552" s="202" t="s">
        <v>1698</v>
      </c>
      <c r="AD552" s="202" t="s">
        <v>3144</v>
      </c>
      <c r="AE552" s="202" t="s">
        <v>484</v>
      </c>
      <c r="AF552" s="12"/>
      <c r="AG552" s="197">
        <v>0</v>
      </c>
      <c r="AH552" s="12"/>
      <c r="AI552" s="12"/>
      <c r="AJ552" s="12"/>
      <c r="AK552" s="12"/>
      <c r="AL552" s="12"/>
      <c r="AM552" s="12"/>
      <c r="AN552" s="12"/>
      <c r="AO552" s="12"/>
      <c r="AP552" s="15"/>
      <c r="AQ552" t="str">
        <f>_xlfn.IFNA(VLOOKUP(E552,'Order Lookup'!A:C,3,FALSE),"Other")</f>
        <v>Other</v>
      </c>
    </row>
    <row r="553" spans="1:43" ht="52.5" x14ac:dyDescent="0.35">
      <c r="A553" s="202" t="s">
        <v>694</v>
      </c>
      <c r="B553" s="202" t="s">
        <v>3146</v>
      </c>
      <c r="C553" s="202" t="s">
        <v>2922</v>
      </c>
      <c r="D553" s="202" t="s">
        <v>2923</v>
      </c>
      <c r="E553" s="202" t="s">
        <v>507</v>
      </c>
      <c r="F553" s="202" t="s">
        <v>432</v>
      </c>
      <c r="G553" s="8"/>
      <c r="H553" s="202" t="s">
        <v>482</v>
      </c>
      <c r="I553" s="203" t="s">
        <v>27</v>
      </c>
      <c r="J553" s="8"/>
      <c r="K553" s="8"/>
      <c r="L553" s="8"/>
      <c r="M553" s="8"/>
      <c r="N553" s="202" t="s">
        <v>483</v>
      </c>
      <c r="O553" s="8"/>
      <c r="P553" s="8"/>
      <c r="Q553" s="8"/>
      <c r="R553" s="202" t="s">
        <v>483</v>
      </c>
      <c r="S553" s="8"/>
      <c r="T553" s="8"/>
      <c r="U553" s="8"/>
      <c r="V553" s="8"/>
      <c r="W553" s="202" t="s">
        <v>483</v>
      </c>
      <c r="X553" s="8"/>
      <c r="Y553" s="8"/>
      <c r="Z553" s="8"/>
      <c r="AA553" s="202" t="s">
        <v>483</v>
      </c>
      <c r="AB553" s="8"/>
      <c r="AC553" s="202" t="s">
        <v>2338</v>
      </c>
      <c r="AD553" s="202" t="s">
        <v>3146</v>
      </c>
      <c r="AE553" s="202" t="s">
        <v>484</v>
      </c>
      <c r="AF553" s="204">
        <v>104.4</v>
      </c>
      <c r="AG553" s="197">
        <v>0</v>
      </c>
      <c r="AH553" s="197">
        <v>1.8800000000000001E-2</v>
      </c>
      <c r="AI553" s="12"/>
      <c r="AJ553" s="197">
        <v>1.8800000000000001E-2</v>
      </c>
      <c r="AK553" s="197">
        <v>0</v>
      </c>
      <c r="AL553" s="197">
        <v>0</v>
      </c>
      <c r="AM553" s="12"/>
      <c r="AN553" s="12"/>
      <c r="AO553" s="204">
        <v>62.63</v>
      </c>
      <c r="AP553" s="205">
        <v>43.92</v>
      </c>
      <c r="AQ553" t="str">
        <f>_xlfn.IFNA(VLOOKUP(E553,'Order Lookup'!A:C,3,FALSE),"Other")</f>
        <v>Other</v>
      </c>
    </row>
    <row r="554" spans="1:43" ht="42" x14ac:dyDescent="0.35">
      <c r="A554" s="202" t="s">
        <v>694</v>
      </c>
      <c r="B554" s="202" t="s">
        <v>3147</v>
      </c>
      <c r="C554" s="202" t="s">
        <v>3148</v>
      </c>
      <c r="D554" s="202" t="s">
        <v>3149</v>
      </c>
      <c r="E554" s="202" t="s">
        <v>563</v>
      </c>
      <c r="F554" s="202" t="s">
        <v>4</v>
      </c>
      <c r="G554" s="8"/>
      <c r="H554" s="202" t="s">
        <v>482</v>
      </c>
      <c r="I554" s="203" t="s">
        <v>66</v>
      </c>
      <c r="J554" s="8"/>
      <c r="K554" s="8"/>
      <c r="L554" s="8"/>
      <c r="M554" s="8"/>
      <c r="N554" s="202" t="s">
        <v>483</v>
      </c>
      <c r="O554" s="8"/>
      <c r="P554" s="8"/>
      <c r="Q554" s="8"/>
      <c r="R554" s="202" t="s">
        <v>483</v>
      </c>
      <c r="S554" s="8"/>
      <c r="T554" s="8"/>
      <c r="U554" s="8"/>
      <c r="V554" s="8"/>
      <c r="W554" s="202" t="s">
        <v>483</v>
      </c>
      <c r="X554" s="8"/>
      <c r="Y554" s="8"/>
      <c r="Z554" s="8"/>
      <c r="AA554" s="202" t="s">
        <v>483</v>
      </c>
      <c r="AB554" s="8"/>
      <c r="AC554" s="202" t="s">
        <v>1698</v>
      </c>
      <c r="AD554" s="202" t="s">
        <v>3147</v>
      </c>
      <c r="AE554" s="202" t="s">
        <v>484</v>
      </c>
      <c r="AF554" s="204">
        <v>12579.72</v>
      </c>
      <c r="AG554" s="197">
        <v>0</v>
      </c>
      <c r="AH554" s="197">
        <v>4.1692776949999999</v>
      </c>
      <c r="AI554" s="12"/>
      <c r="AJ554" s="197">
        <v>4.1692780599999999</v>
      </c>
      <c r="AK554" s="197">
        <v>0</v>
      </c>
      <c r="AL554" s="197">
        <v>0</v>
      </c>
      <c r="AM554" s="12"/>
      <c r="AN554" s="12"/>
      <c r="AO554" s="204">
        <v>8878.4500000000007</v>
      </c>
      <c r="AP554" s="205">
        <v>4369.09</v>
      </c>
      <c r="AQ554" t="str">
        <f>_xlfn.IFNA(VLOOKUP(E554,'Order Lookup'!A:C,3,FALSE),"Other")</f>
        <v>Other</v>
      </c>
    </row>
    <row r="555" spans="1:43" ht="42" x14ac:dyDescent="0.35">
      <c r="A555" s="202" t="s">
        <v>694</v>
      </c>
      <c r="B555" s="202" t="s">
        <v>3150</v>
      </c>
      <c r="C555" s="202" t="s">
        <v>3148</v>
      </c>
      <c r="D555" s="202" t="s">
        <v>3149</v>
      </c>
      <c r="E555" s="202" t="s">
        <v>563</v>
      </c>
      <c r="F555" s="202" t="s">
        <v>4</v>
      </c>
      <c r="G555" s="8"/>
      <c r="H555" s="202" t="s">
        <v>482</v>
      </c>
      <c r="I555" s="203" t="s">
        <v>66</v>
      </c>
      <c r="J555" s="8"/>
      <c r="K555" s="8"/>
      <c r="L555" s="8"/>
      <c r="M555" s="8"/>
      <c r="N555" s="202" t="s">
        <v>483</v>
      </c>
      <c r="O555" s="8"/>
      <c r="P555" s="8"/>
      <c r="Q555" s="8"/>
      <c r="R555" s="202" t="s">
        <v>483</v>
      </c>
      <c r="S555" s="8"/>
      <c r="T555" s="8"/>
      <c r="U555" s="8"/>
      <c r="V555" s="8"/>
      <c r="W555" s="202" t="s">
        <v>483</v>
      </c>
      <c r="X555" s="8"/>
      <c r="Y555" s="8"/>
      <c r="Z555" s="8"/>
      <c r="AA555" s="202" t="s">
        <v>483</v>
      </c>
      <c r="AB555" s="8"/>
      <c r="AC555" s="202" t="s">
        <v>1698</v>
      </c>
      <c r="AD555" s="202" t="s">
        <v>3150</v>
      </c>
      <c r="AE555" s="202" t="s">
        <v>484</v>
      </c>
      <c r="AF555" s="204">
        <v>2230.11</v>
      </c>
      <c r="AG555" s="197">
        <v>0</v>
      </c>
      <c r="AH555" s="197">
        <v>0.64537336499999998</v>
      </c>
      <c r="AI555" s="12"/>
      <c r="AJ555" s="197">
        <v>0.64537252499999997</v>
      </c>
      <c r="AK555" s="197">
        <v>0</v>
      </c>
      <c r="AL555" s="197">
        <v>0</v>
      </c>
      <c r="AM555" s="12"/>
      <c r="AN555" s="12"/>
      <c r="AO555" s="204">
        <v>1578.95</v>
      </c>
      <c r="AP555" s="205">
        <v>755.88</v>
      </c>
      <c r="AQ555" t="str">
        <f>_xlfn.IFNA(VLOOKUP(E555,'Order Lookup'!A:C,3,FALSE),"Other")</f>
        <v>Other</v>
      </c>
    </row>
    <row r="556" spans="1:43" ht="42" x14ac:dyDescent="0.35">
      <c r="A556" s="202" t="s">
        <v>694</v>
      </c>
      <c r="B556" s="202" t="s">
        <v>3151</v>
      </c>
      <c r="C556" s="202" t="s">
        <v>3148</v>
      </c>
      <c r="D556" s="202" t="s">
        <v>3149</v>
      </c>
      <c r="E556" s="202" t="s">
        <v>563</v>
      </c>
      <c r="F556" s="202" t="s">
        <v>4</v>
      </c>
      <c r="G556" s="8"/>
      <c r="H556" s="202" t="s">
        <v>482</v>
      </c>
      <c r="I556" s="203" t="s">
        <v>66</v>
      </c>
      <c r="J556" s="8"/>
      <c r="K556" s="8"/>
      <c r="L556" s="8"/>
      <c r="M556" s="8"/>
      <c r="N556" s="202" t="s">
        <v>483</v>
      </c>
      <c r="O556" s="8"/>
      <c r="P556" s="8"/>
      <c r="Q556" s="8"/>
      <c r="R556" s="202" t="s">
        <v>483</v>
      </c>
      <c r="S556" s="8"/>
      <c r="T556" s="8"/>
      <c r="U556" s="8"/>
      <c r="V556" s="8"/>
      <c r="W556" s="202" t="s">
        <v>483</v>
      </c>
      <c r="X556" s="8"/>
      <c r="Y556" s="8"/>
      <c r="Z556" s="8"/>
      <c r="AA556" s="202" t="s">
        <v>483</v>
      </c>
      <c r="AB556" s="8"/>
      <c r="AC556" s="202" t="s">
        <v>1698</v>
      </c>
      <c r="AD556" s="202" t="s">
        <v>3151</v>
      </c>
      <c r="AE556" s="202" t="s">
        <v>484</v>
      </c>
      <c r="AF556" s="204">
        <v>1644.58</v>
      </c>
      <c r="AG556" s="197">
        <v>0</v>
      </c>
      <c r="AH556" s="197">
        <v>0.44596524999999998</v>
      </c>
      <c r="AI556" s="12"/>
      <c r="AJ556" s="197">
        <v>0.44596500500000003</v>
      </c>
      <c r="AK556" s="197">
        <v>0</v>
      </c>
      <c r="AL556" s="197">
        <v>0</v>
      </c>
      <c r="AM556" s="12"/>
      <c r="AN556" s="12"/>
      <c r="AO556" s="204">
        <v>1152.9000000000001</v>
      </c>
      <c r="AP556" s="205">
        <v>563.53</v>
      </c>
      <c r="AQ556" t="str">
        <f>_xlfn.IFNA(VLOOKUP(E556,'Order Lookup'!A:C,3,FALSE),"Other")</f>
        <v>Other</v>
      </c>
    </row>
    <row r="557" spans="1:43" ht="31.5" x14ac:dyDescent="0.35">
      <c r="A557" s="202" t="s">
        <v>694</v>
      </c>
      <c r="B557" s="202" t="s">
        <v>3152</v>
      </c>
      <c r="C557" s="202" t="s">
        <v>700</v>
      </c>
      <c r="D557" s="202" t="s">
        <v>3010</v>
      </c>
      <c r="E557" s="202" t="s">
        <v>507</v>
      </c>
      <c r="F557" s="202" t="s">
        <v>432</v>
      </c>
      <c r="G557" s="202" t="s">
        <v>4</v>
      </c>
      <c r="H557" s="202" t="s">
        <v>482</v>
      </c>
      <c r="I557" s="203" t="s">
        <v>30</v>
      </c>
      <c r="J557" s="8"/>
      <c r="K557" s="8"/>
      <c r="L557" s="8"/>
      <c r="M557" s="8"/>
      <c r="N557" s="202" t="s">
        <v>483</v>
      </c>
      <c r="O557" s="8"/>
      <c r="P557" s="8"/>
      <c r="Q557" s="8"/>
      <c r="R557" s="202" t="s">
        <v>483</v>
      </c>
      <c r="S557" s="8"/>
      <c r="T557" s="8"/>
      <c r="U557" s="8"/>
      <c r="V557" s="8"/>
      <c r="W557" s="202" t="s">
        <v>483</v>
      </c>
      <c r="X557" s="8"/>
      <c r="Y557" s="8"/>
      <c r="Z557" s="8"/>
      <c r="AA557" s="202" t="s">
        <v>483</v>
      </c>
      <c r="AB557" s="8"/>
      <c r="AC557" s="202" t="s">
        <v>1698</v>
      </c>
      <c r="AD557" s="202" t="s">
        <v>3152</v>
      </c>
      <c r="AE557" s="202" t="s">
        <v>484</v>
      </c>
      <c r="AF557" s="204">
        <v>1465.02</v>
      </c>
      <c r="AG557" s="197">
        <v>0</v>
      </c>
      <c r="AH557" s="197">
        <v>0.3614446</v>
      </c>
      <c r="AI557" s="12"/>
      <c r="AJ557" s="197">
        <v>0.3614445</v>
      </c>
      <c r="AK557" s="197">
        <v>0</v>
      </c>
      <c r="AL557" s="197">
        <v>0</v>
      </c>
      <c r="AM557" s="12"/>
      <c r="AN557" s="12"/>
      <c r="AO557" s="204">
        <v>1070.1300000000001</v>
      </c>
      <c r="AP557" s="205">
        <v>627.70000000000005</v>
      </c>
      <c r="AQ557" t="str">
        <f>_xlfn.IFNA(VLOOKUP(E557,'Order Lookup'!A:C,3,FALSE),"Other")</f>
        <v>Other</v>
      </c>
    </row>
    <row r="558" spans="1:43" ht="31.5" x14ac:dyDescent="0.35">
      <c r="A558" s="202" t="s">
        <v>694</v>
      </c>
      <c r="B558" s="202" t="s">
        <v>3153</v>
      </c>
      <c r="C558" s="202" t="s">
        <v>700</v>
      </c>
      <c r="D558" s="202" t="s">
        <v>3010</v>
      </c>
      <c r="E558" s="202" t="s">
        <v>507</v>
      </c>
      <c r="F558" s="202" t="s">
        <v>432</v>
      </c>
      <c r="G558" s="8"/>
      <c r="H558" s="202" t="s">
        <v>482</v>
      </c>
      <c r="I558" s="203" t="s">
        <v>30</v>
      </c>
      <c r="J558" s="8"/>
      <c r="K558" s="8"/>
      <c r="L558" s="8"/>
      <c r="M558" s="8"/>
      <c r="N558" s="202" t="s">
        <v>483</v>
      </c>
      <c r="O558" s="8"/>
      <c r="P558" s="8"/>
      <c r="Q558" s="8"/>
      <c r="R558" s="202" t="s">
        <v>483</v>
      </c>
      <c r="S558" s="8"/>
      <c r="T558" s="8"/>
      <c r="U558" s="8"/>
      <c r="V558" s="8"/>
      <c r="W558" s="202" t="s">
        <v>483</v>
      </c>
      <c r="X558" s="8"/>
      <c r="Y558" s="8"/>
      <c r="Z558" s="8"/>
      <c r="AA558" s="202" t="s">
        <v>483</v>
      </c>
      <c r="AB558" s="8"/>
      <c r="AC558" s="202" t="s">
        <v>2327</v>
      </c>
      <c r="AD558" s="202" t="s">
        <v>3153</v>
      </c>
      <c r="AE558" s="202" t="s">
        <v>484</v>
      </c>
      <c r="AF558" s="12"/>
      <c r="AG558" s="197">
        <v>0</v>
      </c>
      <c r="AH558" s="12"/>
      <c r="AI558" s="12"/>
      <c r="AJ558" s="12"/>
      <c r="AK558" s="12"/>
      <c r="AL558" s="12"/>
      <c r="AM558" s="12"/>
      <c r="AN558" s="12"/>
      <c r="AO558" s="12"/>
      <c r="AP558" s="15"/>
      <c r="AQ558" t="str">
        <f>_xlfn.IFNA(VLOOKUP(E558,'Order Lookup'!A:C,3,FALSE),"Other")</f>
        <v>Other</v>
      </c>
    </row>
    <row r="559" spans="1:43" ht="42" x14ac:dyDescent="0.35">
      <c r="A559" s="202" t="s">
        <v>694</v>
      </c>
      <c r="B559" s="202" t="s">
        <v>3154</v>
      </c>
      <c r="C559" s="202" t="s">
        <v>778</v>
      </c>
      <c r="D559" s="202" t="s">
        <v>3155</v>
      </c>
      <c r="E559" s="202" t="s">
        <v>507</v>
      </c>
      <c r="F559" s="202" t="s">
        <v>432</v>
      </c>
      <c r="G559" s="8"/>
      <c r="H559" s="202" t="s">
        <v>482</v>
      </c>
      <c r="I559" s="203" t="s">
        <v>27</v>
      </c>
      <c r="J559" s="8"/>
      <c r="K559" s="8"/>
      <c r="L559" s="8"/>
      <c r="M559" s="8"/>
      <c r="N559" s="202" t="s">
        <v>483</v>
      </c>
      <c r="O559" s="8"/>
      <c r="P559" s="8"/>
      <c r="Q559" s="8"/>
      <c r="R559" s="202" t="s">
        <v>483</v>
      </c>
      <c r="S559" s="8"/>
      <c r="T559" s="8"/>
      <c r="U559" s="8"/>
      <c r="V559" s="8"/>
      <c r="W559" s="202" t="s">
        <v>483</v>
      </c>
      <c r="X559" s="8"/>
      <c r="Y559" s="8"/>
      <c r="Z559" s="8"/>
      <c r="AA559" s="202" t="s">
        <v>483</v>
      </c>
      <c r="AB559" s="8"/>
      <c r="AC559" s="202" t="s">
        <v>1698</v>
      </c>
      <c r="AD559" s="202" t="s">
        <v>3154</v>
      </c>
      <c r="AE559" s="202" t="s">
        <v>484</v>
      </c>
      <c r="AF559" s="204">
        <v>62.4</v>
      </c>
      <c r="AG559" s="197">
        <v>0</v>
      </c>
      <c r="AH559" s="197">
        <v>1.0699999999999999E-2</v>
      </c>
      <c r="AI559" s="12"/>
      <c r="AJ559" s="197">
        <v>1.0699999999999999E-2</v>
      </c>
      <c r="AK559" s="197">
        <v>0</v>
      </c>
      <c r="AL559" s="197">
        <v>0</v>
      </c>
      <c r="AM559" s="12"/>
      <c r="AN559" s="12"/>
      <c r="AO559" s="204">
        <v>37.42</v>
      </c>
      <c r="AP559" s="205">
        <v>27.21</v>
      </c>
      <c r="AQ559" t="str">
        <f>_xlfn.IFNA(VLOOKUP(E559,'Order Lookup'!A:C,3,FALSE),"Other")</f>
        <v>Other</v>
      </c>
    </row>
    <row r="560" spans="1:43" ht="42" x14ac:dyDescent="0.35">
      <c r="A560" s="202" t="s">
        <v>694</v>
      </c>
      <c r="B560" s="202" t="s">
        <v>3156</v>
      </c>
      <c r="C560" s="202" t="s">
        <v>740</v>
      </c>
      <c r="D560" s="202" t="s">
        <v>3157</v>
      </c>
      <c r="E560" s="202" t="s">
        <v>567</v>
      </c>
      <c r="F560" s="202" t="s">
        <v>281</v>
      </c>
      <c r="G560" s="202" t="s">
        <v>4</v>
      </c>
      <c r="H560" s="202" t="s">
        <v>488</v>
      </c>
      <c r="I560" s="203" t="s">
        <v>256</v>
      </c>
      <c r="J560" s="203" t="s">
        <v>541</v>
      </c>
      <c r="K560" s="203" t="s">
        <v>552</v>
      </c>
      <c r="L560" s="202" t="s">
        <v>2371</v>
      </c>
      <c r="M560" s="202" t="s">
        <v>2350</v>
      </c>
      <c r="N560" s="206" t="s">
        <v>489</v>
      </c>
      <c r="O560" s="8"/>
      <c r="P560" s="8"/>
      <c r="Q560" s="8"/>
      <c r="R560" s="202" t="s">
        <v>483</v>
      </c>
      <c r="S560" s="203" t="s">
        <v>617</v>
      </c>
      <c r="T560" s="203" t="s">
        <v>617</v>
      </c>
      <c r="U560" s="202" t="s">
        <v>2318</v>
      </c>
      <c r="V560" s="202" t="s">
        <v>2318</v>
      </c>
      <c r="W560" s="206" t="s">
        <v>489</v>
      </c>
      <c r="X560" s="203" t="s">
        <v>617</v>
      </c>
      <c r="Y560" s="202" t="s">
        <v>2318</v>
      </c>
      <c r="Z560" s="202" t="s">
        <v>2318</v>
      </c>
      <c r="AA560" s="206" t="s">
        <v>489</v>
      </c>
      <c r="AB560" s="203" t="s">
        <v>490</v>
      </c>
      <c r="AC560" s="202" t="s">
        <v>2318</v>
      </c>
      <c r="AD560" s="202" t="s">
        <v>3156</v>
      </c>
      <c r="AE560" s="202" t="s">
        <v>484</v>
      </c>
      <c r="AF560" s="204">
        <v>108088</v>
      </c>
      <c r="AG560" s="197">
        <v>36.8645</v>
      </c>
      <c r="AH560" s="197">
        <v>38.089126874999998</v>
      </c>
      <c r="AI560" s="197">
        <v>1.0332196795019599</v>
      </c>
      <c r="AJ560" s="197">
        <v>2.41984406</v>
      </c>
      <c r="AK560" s="197">
        <v>20</v>
      </c>
      <c r="AL560" s="197">
        <v>23.5</v>
      </c>
      <c r="AM560" s="209">
        <v>1.175</v>
      </c>
      <c r="AN560" s="197">
        <v>0.61697397467581105</v>
      </c>
      <c r="AO560" s="204">
        <v>86830.34</v>
      </c>
      <c r="AP560" s="205">
        <v>-8.4098000000000006E-2</v>
      </c>
      <c r="AQ560" t="str">
        <f>_xlfn.IFNA(VLOOKUP(E560,'Order Lookup'!A:C,3,FALSE),"Other")</f>
        <v>ORDER</v>
      </c>
    </row>
    <row r="561" spans="1:43" ht="42" x14ac:dyDescent="0.35">
      <c r="A561" s="202" t="s">
        <v>694</v>
      </c>
      <c r="B561" s="202" t="s">
        <v>3158</v>
      </c>
      <c r="C561" s="202" t="s">
        <v>778</v>
      </c>
      <c r="D561" s="202" t="s">
        <v>3159</v>
      </c>
      <c r="E561" s="202" t="s">
        <v>507</v>
      </c>
      <c r="F561" s="202" t="s">
        <v>432</v>
      </c>
      <c r="G561" s="8"/>
      <c r="H561" s="202" t="s">
        <v>482</v>
      </c>
      <c r="I561" s="203" t="s">
        <v>27</v>
      </c>
      <c r="J561" s="8"/>
      <c r="K561" s="8"/>
      <c r="L561" s="8"/>
      <c r="M561" s="8"/>
      <c r="N561" s="202" t="s">
        <v>483</v>
      </c>
      <c r="O561" s="8"/>
      <c r="P561" s="8"/>
      <c r="Q561" s="8"/>
      <c r="R561" s="202" t="s">
        <v>483</v>
      </c>
      <c r="S561" s="8"/>
      <c r="T561" s="8"/>
      <c r="U561" s="8"/>
      <c r="V561" s="8"/>
      <c r="W561" s="202" t="s">
        <v>483</v>
      </c>
      <c r="X561" s="8"/>
      <c r="Y561" s="8"/>
      <c r="Z561" s="8"/>
      <c r="AA561" s="202" t="s">
        <v>483</v>
      </c>
      <c r="AB561" s="8"/>
      <c r="AC561" s="202" t="s">
        <v>1698</v>
      </c>
      <c r="AD561" s="202" t="s">
        <v>3158</v>
      </c>
      <c r="AE561" s="202" t="s">
        <v>484</v>
      </c>
      <c r="AF561" s="204">
        <v>196.84</v>
      </c>
      <c r="AG561" s="197">
        <v>0</v>
      </c>
      <c r="AH561" s="197">
        <v>2.886E-2</v>
      </c>
      <c r="AI561" s="12"/>
      <c r="AJ561" s="197">
        <v>2.886E-2</v>
      </c>
      <c r="AK561" s="197">
        <v>0</v>
      </c>
      <c r="AL561" s="197">
        <v>0</v>
      </c>
      <c r="AM561" s="12"/>
      <c r="AN561" s="12"/>
      <c r="AO561" s="204">
        <v>117.44</v>
      </c>
      <c r="AP561" s="205">
        <v>83.22</v>
      </c>
      <c r="AQ561" t="str">
        <f>_xlfn.IFNA(VLOOKUP(E561,'Order Lookup'!A:C,3,FALSE),"Other")</f>
        <v>Other</v>
      </c>
    </row>
    <row r="562" spans="1:43" ht="31.5" x14ac:dyDescent="0.35">
      <c r="A562" s="202" t="s">
        <v>694</v>
      </c>
      <c r="B562" s="202" t="s">
        <v>3160</v>
      </c>
      <c r="C562" s="202" t="s">
        <v>769</v>
      </c>
      <c r="D562" s="202" t="s">
        <v>3161</v>
      </c>
      <c r="E562" s="202" t="s">
        <v>481</v>
      </c>
      <c r="F562" s="202" t="s">
        <v>63</v>
      </c>
      <c r="G562" s="202" t="s">
        <v>63</v>
      </c>
      <c r="H562" s="202" t="s">
        <v>482</v>
      </c>
      <c r="I562" s="203" t="s">
        <v>67</v>
      </c>
      <c r="J562" s="8"/>
      <c r="K562" s="8"/>
      <c r="L562" s="8"/>
      <c r="M562" s="8"/>
      <c r="N562" s="202" t="s">
        <v>483</v>
      </c>
      <c r="O562" s="8"/>
      <c r="P562" s="8"/>
      <c r="Q562" s="8"/>
      <c r="R562" s="202" t="s">
        <v>483</v>
      </c>
      <c r="S562" s="8"/>
      <c r="T562" s="8"/>
      <c r="U562" s="8"/>
      <c r="V562" s="8"/>
      <c r="W562" s="202" t="s">
        <v>483</v>
      </c>
      <c r="X562" s="8"/>
      <c r="Y562" s="8"/>
      <c r="Z562" s="8"/>
      <c r="AA562" s="202" t="s">
        <v>483</v>
      </c>
      <c r="AB562" s="8"/>
      <c r="AC562" s="202" t="s">
        <v>1996</v>
      </c>
      <c r="AD562" s="202" t="s">
        <v>3160</v>
      </c>
      <c r="AE562" s="202" t="s">
        <v>484</v>
      </c>
      <c r="AF562" s="12"/>
      <c r="AG562" s="197">
        <v>0</v>
      </c>
      <c r="AH562" s="12"/>
      <c r="AI562" s="12"/>
      <c r="AJ562" s="12"/>
      <c r="AK562" s="12"/>
      <c r="AL562" s="12"/>
      <c r="AM562" s="12"/>
      <c r="AN562" s="12"/>
      <c r="AO562" s="12"/>
      <c r="AP562" s="15"/>
      <c r="AQ562" t="str">
        <f>_xlfn.IFNA(VLOOKUP(E562,'Order Lookup'!A:C,3,FALSE),"Other")</f>
        <v>Other</v>
      </c>
    </row>
    <row r="563" spans="1:43" ht="31.5" x14ac:dyDescent="0.35">
      <c r="A563" s="202" t="s">
        <v>694</v>
      </c>
      <c r="B563" s="202" t="s">
        <v>3162</v>
      </c>
      <c r="C563" s="202" t="s">
        <v>700</v>
      </c>
      <c r="D563" s="202" t="s">
        <v>3010</v>
      </c>
      <c r="E563" s="202" t="s">
        <v>507</v>
      </c>
      <c r="F563" s="202" t="s">
        <v>432</v>
      </c>
      <c r="G563" s="202" t="s">
        <v>4</v>
      </c>
      <c r="H563" s="202" t="s">
        <v>482</v>
      </c>
      <c r="I563" s="203" t="s">
        <v>30</v>
      </c>
      <c r="J563" s="8"/>
      <c r="K563" s="8"/>
      <c r="L563" s="8"/>
      <c r="M563" s="8"/>
      <c r="N563" s="202" t="s">
        <v>483</v>
      </c>
      <c r="O563" s="8"/>
      <c r="P563" s="8"/>
      <c r="Q563" s="8"/>
      <c r="R563" s="202" t="s">
        <v>483</v>
      </c>
      <c r="S563" s="8"/>
      <c r="T563" s="8"/>
      <c r="U563" s="8"/>
      <c r="V563" s="8"/>
      <c r="W563" s="202" t="s">
        <v>483</v>
      </c>
      <c r="X563" s="8"/>
      <c r="Y563" s="8"/>
      <c r="Z563" s="8"/>
      <c r="AA563" s="202" t="s">
        <v>483</v>
      </c>
      <c r="AB563" s="8"/>
      <c r="AC563" s="202" t="s">
        <v>1698</v>
      </c>
      <c r="AD563" s="202" t="s">
        <v>3162</v>
      </c>
      <c r="AE563" s="202" t="s">
        <v>484</v>
      </c>
      <c r="AF563" s="12"/>
      <c r="AG563" s="197">
        <v>0</v>
      </c>
      <c r="AH563" s="12"/>
      <c r="AI563" s="12"/>
      <c r="AJ563" s="12"/>
      <c r="AK563" s="12"/>
      <c r="AL563" s="12"/>
      <c r="AM563" s="12"/>
      <c r="AN563" s="12"/>
      <c r="AO563" s="12"/>
      <c r="AP563" s="15"/>
      <c r="AQ563" t="str">
        <f>_xlfn.IFNA(VLOOKUP(E563,'Order Lookup'!A:C,3,FALSE),"Other")</f>
        <v>Other</v>
      </c>
    </row>
    <row r="564" spans="1:43" ht="31.5" x14ac:dyDescent="0.35">
      <c r="A564" s="202" t="s">
        <v>694</v>
      </c>
      <c r="B564" s="202" t="s">
        <v>3163</v>
      </c>
      <c r="C564" s="202" t="s">
        <v>1800</v>
      </c>
      <c r="D564" s="202" t="s">
        <v>3164</v>
      </c>
      <c r="E564" s="202" t="s">
        <v>507</v>
      </c>
      <c r="F564" s="202" t="s">
        <v>4</v>
      </c>
      <c r="G564" s="8"/>
      <c r="H564" s="202" t="s">
        <v>482</v>
      </c>
      <c r="I564" s="203" t="s">
        <v>23</v>
      </c>
      <c r="J564" s="8"/>
      <c r="K564" s="8"/>
      <c r="L564" s="8"/>
      <c r="M564" s="8"/>
      <c r="N564" s="202" t="s">
        <v>483</v>
      </c>
      <c r="O564" s="8"/>
      <c r="P564" s="8"/>
      <c r="Q564" s="8"/>
      <c r="R564" s="202" t="s">
        <v>483</v>
      </c>
      <c r="S564" s="8"/>
      <c r="T564" s="8"/>
      <c r="U564" s="8"/>
      <c r="V564" s="8"/>
      <c r="W564" s="202" t="s">
        <v>483</v>
      </c>
      <c r="X564" s="8"/>
      <c r="Y564" s="8"/>
      <c r="Z564" s="8"/>
      <c r="AA564" s="202" t="s">
        <v>483</v>
      </c>
      <c r="AB564" s="8"/>
      <c r="AC564" s="202" t="s">
        <v>1698</v>
      </c>
      <c r="AD564" s="202" t="s">
        <v>3163</v>
      </c>
      <c r="AE564" s="202" t="s">
        <v>484</v>
      </c>
      <c r="AF564" s="12"/>
      <c r="AG564" s="197">
        <v>0</v>
      </c>
      <c r="AH564" s="12"/>
      <c r="AI564" s="12"/>
      <c r="AJ564" s="12"/>
      <c r="AK564" s="12"/>
      <c r="AL564" s="12"/>
      <c r="AM564" s="12"/>
      <c r="AN564" s="12"/>
      <c r="AO564" s="12"/>
      <c r="AP564" s="15"/>
      <c r="AQ564" t="str">
        <f>_xlfn.IFNA(VLOOKUP(E564,'Order Lookup'!A:C,3,FALSE),"Other")</f>
        <v>Other</v>
      </c>
    </row>
    <row r="565" spans="1:43" ht="52.5" x14ac:dyDescent="0.35">
      <c r="A565" s="202" t="s">
        <v>694</v>
      </c>
      <c r="B565" s="202" t="s">
        <v>3165</v>
      </c>
      <c r="C565" s="202" t="s">
        <v>720</v>
      </c>
      <c r="D565" s="202" t="s">
        <v>3166</v>
      </c>
      <c r="E565" s="202" t="s">
        <v>507</v>
      </c>
      <c r="F565" s="202" t="s">
        <v>432</v>
      </c>
      <c r="G565" s="8"/>
      <c r="H565" s="202" t="s">
        <v>482</v>
      </c>
      <c r="I565" s="203" t="s">
        <v>27</v>
      </c>
      <c r="J565" s="8"/>
      <c r="K565" s="8"/>
      <c r="L565" s="8"/>
      <c r="M565" s="8"/>
      <c r="N565" s="202" t="s">
        <v>483</v>
      </c>
      <c r="O565" s="8"/>
      <c r="P565" s="8"/>
      <c r="Q565" s="8"/>
      <c r="R565" s="202" t="s">
        <v>483</v>
      </c>
      <c r="S565" s="8"/>
      <c r="T565" s="8"/>
      <c r="U565" s="8"/>
      <c r="V565" s="8"/>
      <c r="W565" s="202" t="s">
        <v>483</v>
      </c>
      <c r="X565" s="8"/>
      <c r="Y565" s="8"/>
      <c r="Z565" s="8"/>
      <c r="AA565" s="202" t="s">
        <v>483</v>
      </c>
      <c r="AB565" s="8"/>
      <c r="AC565" s="202" t="s">
        <v>1698</v>
      </c>
      <c r="AD565" s="202" t="s">
        <v>3165</v>
      </c>
      <c r="AE565" s="202" t="s">
        <v>484</v>
      </c>
      <c r="AF565" s="12"/>
      <c r="AG565" s="197">
        <v>0</v>
      </c>
      <c r="AH565" s="12"/>
      <c r="AI565" s="12"/>
      <c r="AJ565" s="12"/>
      <c r="AK565" s="12"/>
      <c r="AL565" s="12"/>
      <c r="AM565" s="12"/>
      <c r="AN565" s="12"/>
      <c r="AO565" s="12"/>
      <c r="AP565" s="15"/>
      <c r="AQ565" t="str">
        <f>_xlfn.IFNA(VLOOKUP(E565,'Order Lookup'!A:C,3,FALSE),"Other")</f>
        <v>Other</v>
      </c>
    </row>
    <row r="566" spans="1:43" ht="42" x14ac:dyDescent="0.35">
      <c r="A566" s="202" t="s">
        <v>694</v>
      </c>
      <c r="B566" s="202" t="s">
        <v>3167</v>
      </c>
      <c r="C566" s="202" t="s">
        <v>773</v>
      </c>
      <c r="D566" s="202" t="s">
        <v>3168</v>
      </c>
      <c r="E566" s="202" t="s">
        <v>507</v>
      </c>
      <c r="F566" s="202" t="s">
        <v>4</v>
      </c>
      <c r="G566" s="8"/>
      <c r="H566" s="202" t="s">
        <v>482</v>
      </c>
      <c r="I566" s="203" t="s">
        <v>256</v>
      </c>
      <c r="J566" s="8"/>
      <c r="K566" s="8"/>
      <c r="L566" s="8"/>
      <c r="M566" s="8"/>
      <c r="N566" s="202" t="s">
        <v>483</v>
      </c>
      <c r="O566" s="8"/>
      <c r="P566" s="8"/>
      <c r="Q566" s="8"/>
      <c r="R566" s="202" t="s">
        <v>483</v>
      </c>
      <c r="S566" s="8"/>
      <c r="T566" s="8"/>
      <c r="U566" s="8"/>
      <c r="V566" s="8"/>
      <c r="W566" s="202" t="s">
        <v>483</v>
      </c>
      <c r="X566" s="8"/>
      <c r="Y566" s="8"/>
      <c r="Z566" s="8"/>
      <c r="AA566" s="202" t="s">
        <v>483</v>
      </c>
      <c r="AB566" s="8"/>
      <c r="AC566" s="202" t="s">
        <v>1698</v>
      </c>
      <c r="AD566" s="202" t="s">
        <v>3167</v>
      </c>
      <c r="AE566" s="202" t="s">
        <v>484</v>
      </c>
      <c r="AF566" s="12"/>
      <c r="AG566" s="197">
        <v>0</v>
      </c>
      <c r="AH566" s="12"/>
      <c r="AI566" s="12"/>
      <c r="AJ566" s="12"/>
      <c r="AK566" s="12"/>
      <c r="AL566" s="12"/>
      <c r="AM566" s="12"/>
      <c r="AN566" s="12"/>
      <c r="AO566" s="12"/>
      <c r="AP566" s="15"/>
      <c r="AQ566" t="str">
        <f>_xlfn.IFNA(VLOOKUP(E566,'Order Lookup'!A:C,3,FALSE),"Other")</f>
        <v>Other</v>
      </c>
    </row>
    <row r="567" spans="1:43" ht="42" x14ac:dyDescent="0.35">
      <c r="A567" s="202" t="s">
        <v>694</v>
      </c>
      <c r="B567" s="202" t="s">
        <v>3169</v>
      </c>
      <c r="C567" s="202" t="s">
        <v>1520</v>
      </c>
      <c r="D567" s="202" t="s">
        <v>3170</v>
      </c>
      <c r="E567" s="202" t="s">
        <v>481</v>
      </c>
      <c r="F567" s="202" t="s">
        <v>63</v>
      </c>
      <c r="G567" s="8"/>
      <c r="H567" s="202" t="s">
        <v>482</v>
      </c>
      <c r="I567" s="203" t="s">
        <v>66</v>
      </c>
      <c r="J567" s="8"/>
      <c r="K567" s="8"/>
      <c r="L567" s="8"/>
      <c r="M567" s="8"/>
      <c r="N567" s="202" t="s">
        <v>483</v>
      </c>
      <c r="O567" s="8"/>
      <c r="P567" s="8"/>
      <c r="Q567" s="8"/>
      <c r="R567" s="202" t="s">
        <v>483</v>
      </c>
      <c r="S567" s="8"/>
      <c r="T567" s="8"/>
      <c r="U567" s="8"/>
      <c r="V567" s="8"/>
      <c r="W567" s="202" t="s">
        <v>483</v>
      </c>
      <c r="X567" s="8"/>
      <c r="Y567" s="8"/>
      <c r="Z567" s="8"/>
      <c r="AA567" s="202" t="s">
        <v>483</v>
      </c>
      <c r="AB567" s="8"/>
      <c r="AC567" s="202" t="s">
        <v>1698</v>
      </c>
      <c r="AD567" s="202" t="s">
        <v>3169</v>
      </c>
      <c r="AE567" s="202" t="s">
        <v>484</v>
      </c>
      <c r="AF567" s="204">
        <v>203.6</v>
      </c>
      <c r="AG567" s="197">
        <v>0</v>
      </c>
      <c r="AH567" s="197">
        <v>1.7562000000000001E-2</v>
      </c>
      <c r="AI567" s="12"/>
      <c r="AJ567" s="197">
        <v>1.7562000000000001E-2</v>
      </c>
      <c r="AK567" s="197">
        <v>0</v>
      </c>
      <c r="AL567" s="197">
        <v>0</v>
      </c>
      <c r="AM567" s="12"/>
      <c r="AN567" s="12"/>
      <c r="AO567" s="204">
        <v>88.64</v>
      </c>
      <c r="AP567" s="205">
        <v>68.459999999999994</v>
      </c>
      <c r="AQ567" t="str">
        <f>_xlfn.IFNA(VLOOKUP(E567,'Order Lookup'!A:C,3,FALSE),"Other")</f>
        <v>Other</v>
      </c>
    </row>
    <row r="568" spans="1:43" ht="31.5" x14ac:dyDescent="0.35">
      <c r="A568" s="202" t="s">
        <v>694</v>
      </c>
      <c r="B568" s="202" t="s">
        <v>3171</v>
      </c>
      <c r="C568" s="202" t="s">
        <v>718</v>
      </c>
      <c r="D568" s="202" t="s">
        <v>1793</v>
      </c>
      <c r="E568" s="202" t="s">
        <v>507</v>
      </c>
      <c r="F568" s="202" t="s">
        <v>4</v>
      </c>
      <c r="G568" s="8"/>
      <c r="H568" s="202" t="s">
        <v>482</v>
      </c>
      <c r="I568" s="203" t="s">
        <v>393</v>
      </c>
      <c r="J568" s="8"/>
      <c r="K568" s="8"/>
      <c r="L568" s="8"/>
      <c r="M568" s="8"/>
      <c r="N568" s="202" t="s">
        <v>483</v>
      </c>
      <c r="O568" s="8"/>
      <c r="P568" s="8"/>
      <c r="Q568" s="8"/>
      <c r="R568" s="202" t="s">
        <v>483</v>
      </c>
      <c r="S568" s="8"/>
      <c r="T568" s="8"/>
      <c r="U568" s="8"/>
      <c r="V568" s="8"/>
      <c r="W568" s="202" t="s">
        <v>483</v>
      </c>
      <c r="X568" s="8"/>
      <c r="Y568" s="8"/>
      <c r="Z568" s="8"/>
      <c r="AA568" s="202" t="s">
        <v>483</v>
      </c>
      <c r="AB568" s="8"/>
      <c r="AC568" s="202" t="s">
        <v>1698</v>
      </c>
      <c r="AD568" s="202" t="s">
        <v>3171</v>
      </c>
      <c r="AE568" s="202" t="s">
        <v>484</v>
      </c>
      <c r="AF568" s="204">
        <v>145.91</v>
      </c>
      <c r="AG568" s="197">
        <v>0</v>
      </c>
      <c r="AH568" s="197">
        <v>1.9097639999999999E-2</v>
      </c>
      <c r="AI568" s="12"/>
      <c r="AJ568" s="197">
        <v>1.90975E-2</v>
      </c>
      <c r="AK568" s="197">
        <v>0</v>
      </c>
      <c r="AL568" s="197">
        <v>0</v>
      </c>
      <c r="AM568" s="12"/>
      <c r="AN568" s="12"/>
      <c r="AO568" s="204">
        <v>87.62</v>
      </c>
      <c r="AP568" s="205">
        <v>77.14</v>
      </c>
      <c r="AQ568" t="str">
        <f>_xlfn.IFNA(VLOOKUP(E568,'Order Lookup'!A:C,3,FALSE),"Other")</f>
        <v>Other</v>
      </c>
    </row>
    <row r="569" spans="1:43" ht="31.5" x14ac:dyDescent="0.35">
      <c r="A569" s="202" t="s">
        <v>694</v>
      </c>
      <c r="B569" s="202" t="s">
        <v>3172</v>
      </c>
      <c r="C569" s="202" t="s">
        <v>789</v>
      </c>
      <c r="D569" s="202" t="s">
        <v>1790</v>
      </c>
      <c r="E569" s="202" t="s">
        <v>507</v>
      </c>
      <c r="F569" s="202" t="s">
        <v>4</v>
      </c>
      <c r="G569" s="8"/>
      <c r="H569" s="202" t="s">
        <v>482</v>
      </c>
      <c r="I569" s="203" t="s">
        <v>29</v>
      </c>
      <c r="J569" s="8"/>
      <c r="K569" s="8"/>
      <c r="L569" s="8"/>
      <c r="M569" s="8"/>
      <c r="N569" s="202" t="s">
        <v>483</v>
      </c>
      <c r="O569" s="8"/>
      <c r="P569" s="8"/>
      <c r="Q569" s="8"/>
      <c r="R569" s="202" t="s">
        <v>483</v>
      </c>
      <c r="S569" s="8"/>
      <c r="T569" s="8"/>
      <c r="U569" s="8"/>
      <c r="V569" s="8"/>
      <c r="W569" s="202" t="s">
        <v>483</v>
      </c>
      <c r="X569" s="8"/>
      <c r="Y569" s="8"/>
      <c r="Z569" s="8"/>
      <c r="AA569" s="202" t="s">
        <v>483</v>
      </c>
      <c r="AB569" s="8"/>
      <c r="AC569" s="202" t="s">
        <v>1698</v>
      </c>
      <c r="AD569" s="202" t="s">
        <v>3172</v>
      </c>
      <c r="AE569" s="202" t="s">
        <v>484</v>
      </c>
      <c r="AF569" s="12"/>
      <c r="AG569" s="197">
        <v>0</v>
      </c>
      <c r="AH569" s="12"/>
      <c r="AI569" s="12"/>
      <c r="AJ569" s="12"/>
      <c r="AK569" s="12"/>
      <c r="AL569" s="12"/>
      <c r="AM569" s="12"/>
      <c r="AN569" s="12"/>
      <c r="AO569" s="12"/>
      <c r="AP569" s="15"/>
      <c r="AQ569" t="str">
        <f>_xlfn.IFNA(VLOOKUP(E569,'Order Lookup'!A:C,3,FALSE),"Other")</f>
        <v>Other</v>
      </c>
    </row>
    <row r="570" spans="1:43" ht="31.5" x14ac:dyDescent="0.35">
      <c r="A570" s="202" t="s">
        <v>694</v>
      </c>
      <c r="B570" s="202" t="s">
        <v>3173</v>
      </c>
      <c r="C570" s="202" t="s">
        <v>789</v>
      </c>
      <c r="D570" s="202" t="s">
        <v>3174</v>
      </c>
      <c r="E570" s="202" t="s">
        <v>507</v>
      </c>
      <c r="F570" s="202" t="s">
        <v>4</v>
      </c>
      <c r="G570" s="8"/>
      <c r="H570" s="202" t="s">
        <v>482</v>
      </c>
      <c r="I570" s="203" t="s">
        <v>29</v>
      </c>
      <c r="J570" s="8"/>
      <c r="K570" s="8"/>
      <c r="L570" s="8"/>
      <c r="M570" s="8"/>
      <c r="N570" s="202" t="s">
        <v>483</v>
      </c>
      <c r="O570" s="8"/>
      <c r="P570" s="8"/>
      <c r="Q570" s="8"/>
      <c r="R570" s="202" t="s">
        <v>483</v>
      </c>
      <c r="S570" s="8"/>
      <c r="T570" s="8"/>
      <c r="U570" s="8"/>
      <c r="V570" s="8"/>
      <c r="W570" s="202" t="s">
        <v>483</v>
      </c>
      <c r="X570" s="8"/>
      <c r="Y570" s="8"/>
      <c r="Z570" s="8"/>
      <c r="AA570" s="202" t="s">
        <v>483</v>
      </c>
      <c r="AB570" s="8"/>
      <c r="AC570" s="202" t="s">
        <v>1728</v>
      </c>
      <c r="AD570" s="202" t="s">
        <v>3173</v>
      </c>
      <c r="AE570" s="202" t="s">
        <v>484</v>
      </c>
      <c r="AF570" s="12"/>
      <c r="AG570" s="197">
        <v>0</v>
      </c>
      <c r="AH570" s="12"/>
      <c r="AI570" s="12"/>
      <c r="AJ570" s="12"/>
      <c r="AK570" s="12"/>
      <c r="AL570" s="12"/>
      <c r="AM570" s="12"/>
      <c r="AN570" s="12"/>
      <c r="AO570" s="12"/>
      <c r="AP570" s="15"/>
      <c r="AQ570" t="str">
        <f>_xlfn.IFNA(VLOOKUP(E570,'Order Lookup'!A:C,3,FALSE),"Other")</f>
        <v>Other</v>
      </c>
    </row>
    <row r="571" spans="1:43" ht="52.5" x14ac:dyDescent="0.35">
      <c r="A571" s="202" t="s">
        <v>694</v>
      </c>
      <c r="B571" s="202" t="s">
        <v>3175</v>
      </c>
      <c r="C571" s="202" t="s">
        <v>1514</v>
      </c>
      <c r="D571" s="202" t="s">
        <v>3176</v>
      </c>
      <c r="E571" s="202" t="s">
        <v>507</v>
      </c>
      <c r="F571" s="202" t="s">
        <v>4</v>
      </c>
      <c r="G571" s="8"/>
      <c r="H571" s="202" t="s">
        <v>482</v>
      </c>
      <c r="I571" s="203" t="s">
        <v>23</v>
      </c>
      <c r="J571" s="8"/>
      <c r="K571" s="8"/>
      <c r="L571" s="8"/>
      <c r="M571" s="8"/>
      <c r="N571" s="202" t="s">
        <v>483</v>
      </c>
      <c r="O571" s="8"/>
      <c r="P571" s="8"/>
      <c r="Q571" s="8"/>
      <c r="R571" s="202" t="s">
        <v>483</v>
      </c>
      <c r="S571" s="8"/>
      <c r="T571" s="8"/>
      <c r="U571" s="8"/>
      <c r="V571" s="8"/>
      <c r="W571" s="202" t="s">
        <v>483</v>
      </c>
      <c r="X571" s="8"/>
      <c r="Y571" s="8"/>
      <c r="Z571" s="8"/>
      <c r="AA571" s="202" t="s">
        <v>483</v>
      </c>
      <c r="AB571" s="8"/>
      <c r="AC571" s="202" t="s">
        <v>1728</v>
      </c>
      <c r="AD571" s="202" t="s">
        <v>3175</v>
      </c>
      <c r="AE571" s="202" t="s">
        <v>484</v>
      </c>
      <c r="AF571" s="204">
        <v>154.74</v>
      </c>
      <c r="AG571" s="197">
        <v>0</v>
      </c>
      <c r="AH571" s="197">
        <v>2.1898000000000001E-2</v>
      </c>
      <c r="AI571" s="12"/>
      <c r="AJ571" s="197">
        <v>2.1898000000000001E-2</v>
      </c>
      <c r="AK571" s="197">
        <v>0</v>
      </c>
      <c r="AL571" s="197">
        <v>0</v>
      </c>
      <c r="AM571" s="12"/>
      <c r="AN571" s="12"/>
      <c r="AO571" s="204">
        <v>91.8</v>
      </c>
      <c r="AP571" s="205">
        <v>74.59</v>
      </c>
      <c r="AQ571" t="str">
        <f>_xlfn.IFNA(VLOOKUP(E571,'Order Lookup'!A:C,3,FALSE),"Other")</f>
        <v>Other</v>
      </c>
    </row>
    <row r="572" spans="1:43" ht="42" x14ac:dyDescent="0.35">
      <c r="A572" s="202" t="s">
        <v>694</v>
      </c>
      <c r="B572" s="202" t="s">
        <v>3177</v>
      </c>
      <c r="C572" s="202" t="s">
        <v>3178</v>
      </c>
      <c r="D572" s="202" t="s">
        <v>3179</v>
      </c>
      <c r="E572" s="202" t="s">
        <v>563</v>
      </c>
      <c r="F572" s="202" t="s">
        <v>63</v>
      </c>
      <c r="G572" s="8"/>
      <c r="H572" s="202" t="s">
        <v>482</v>
      </c>
      <c r="I572" s="203" t="s">
        <v>66</v>
      </c>
      <c r="J572" s="8"/>
      <c r="K572" s="8"/>
      <c r="L572" s="8"/>
      <c r="M572" s="8"/>
      <c r="N572" s="202" t="s">
        <v>483</v>
      </c>
      <c r="O572" s="8"/>
      <c r="P572" s="8"/>
      <c r="Q572" s="8"/>
      <c r="R572" s="202" t="s">
        <v>483</v>
      </c>
      <c r="S572" s="8"/>
      <c r="T572" s="8"/>
      <c r="U572" s="8"/>
      <c r="V572" s="8"/>
      <c r="W572" s="202" t="s">
        <v>483</v>
      </c>
      <c r="X572" s="8"/>
      <c r="Y572" s="8"/>
      <c r="Z572" s="8"/>
      <c r="AA572" s="202" t="s">
        <v>483</v>
      </c>
      <c r="AB572" s="8"/>
      <c r="AC572" s="202" t="s">
        <v>2329</v>
      </c>
      <c r="AD572" s="202" t="s">
        <v>3177</v>
      </c>
      <c r="AE572" s="202" t="s">
        <v>484</v>
      </c>
      <c r="AF572" s="204">
        <v>4987.71</v>
      </c>
      <c r="AG572" s="197">
        <v>0</v>
      </c>
      <c r="AH572" s="197">
        <v>1.1356624049999999</v>
      </c>
      <c r="AI572" s="12"/>
      <c r="AJ572" s="197">
        <v>1.1356624799999999</v>
      </c>
      <c r="AK572" s="197">
        <v>0</v>
      </c>
      <c r="AL572" s="197">
        <v>0</v>
      </c>
      <c r="AM572" s="12"/>
      <c r="AN572" s="12"/>
      <c r="AO572" s="204">
        <v>2654.65</v>
      </c>
      <c r="AP572" s="205">
        <v>1369.38</v>
      </c>
      <c r="AQ572" t="str">
        <f>_xlfn.IFNA(VLOOKUP(E572,'Order Lookup'!A:C,3,FALSE),"Other")</f>
        <v>Other</v>
      </c>
    </row>
    <row r="573" spans="1:43" ht="42" x14ac:dyDescent="0.35">
      <c r="A573" s="202" t="s">
        <v>694</v>
      </c>
      <c r="B573" s="202" t="s">
        <v>3180</v>
      </c>
      <c r="C573" s="202" t="s">
        <v>3178</v>
      </c>
      <c r="D573" s="202" t="s">
        <v>3179</v>
      </c>
      <c r="E573" s="202" t="s">
        <v>635</v>
      </c>
      <c r="F573" s="202" t="s">
        <v>63</v>
      </c>
      <c r="G573" s="8"/>
      <c r="H573" s="202" t="s">
        <v>482</v>
      </c>
      <c r="I573" s="203" t="s">
        <v>66</v>
      </c>
      <c r="J573" s="8"/>
      <c r="K573" s="8"/>
      <c r="L573" s="8"/>
      <c r="M573" s="8"/>
      <c r="N573" s="202" t="s">
        <v>483</v>
      </c>
      <c r="O573" s="8"/>
      <c r="P573" s="8"/>
      <c r="Q573" s="8"/>
      <c r="R573" s="202" t="s">
        <v>483</v>
      </c>
      <c r="S573" s="8"/>
      <c r="T573" s="8"/>
      <c r="U573" s="8"/>
      <c r="V573" s="8"/>
      <c r="W573" s="202" t="s">
        <v>483</v>
      </c>
      <c r="X573" s="8"/>
      <c r="Y573" s="8"/>
      <c r="Z573" s="8"/>
      <c r="AA573" s="202" t="s">
        <v>483</v>
      </c>
      <c r="AB573" s="8"/>
      <c r="AC573" s="202" t="s">
        <v>2329</v>
      </c>
      <c r="AD573" s="202" t="s">
        <v>3180</v>
      </c>
      <c r="AE573" s="202" t="s">
        <v>484</v>
      </c>
      <c r="AF573" s="204">
        <v>4082.84</v>
      </c>
      <c r="AG573" s="197">
        <v>0</v>
      </c>
      <c r="AH573" s="197">
        <v>0.98031907500000004</v>
      </c>
      <c r="AI573" s="12"/>
      <c r="AJ573" s="197">
        <v>0.98032050000000004</v>
      </c>
      <c r="AK573" s="197">
        <v>0</v>
      </c>
      <c r="AL573" s="197">
        <v>0</v>
      </c>
      <c r="AM573" s="12"/>
      <c r="AN573" s="12"/>
      <c r="AO573" s="204">
        <v>2190.77</v>
      </c>
      <c r="AP573" s="205">
        <v>1126.75</v>
      </c>
      <c r="AQ573" t="str">
        <f>_xlfn.IFNA(VLOOKUP(E573,'Order Lookup'!A:C,3,FALSE),"Other")</f>
        <v>Other</v>
      </c>
    </row>
    <row r="574" spans="1:43" ht="42" x14ac:dyDescent="0.35">
      <c r="A574" s="202" t="s">
        <v>694</v>
      </c>
      <c r="B574" s="202" t="s">
        <v>3181</v>
      </c>
      <c r="C574" s="202" t="s">
        <v>3178</v>
      </c>
      <c r="D574" s="202" t="s">
        <v>3179</v>
      </c>
      <c r="E574" s="202" t="s">
        <v>635</v>
      </c>
      <c r="F574" s="202" t="s">
        <v>63</v>
      </c>
      <c r="G574" s="8"/>
      <c r="H574" s="202" t="s">
        <v>482</v>
      </c>
      <c r="I574" s="203" t="s">
        <v>66</v>
      </c>
      <c r="J574" s="8"/>
      <c r="K574" s="8"/>
      <c r="L574" s="8"/>
      <c r="M574" s="8"/>
      <c r="N574" s="202" t="s">
        <v>483</v>
      </c>
      <c r="O574" s="8"/>
      <c r="P574" s="8"/>
      <c r="Q574" s="8"/>
      <c r="R574" s="202" t="s">
        <v>483</v>
      </c>
      <c r="S574" s="8"/>
      <c r="T574" s="8"/>
      <c r="U574" s="8"/>
      <c r="V574" s="8"/>
      <c r="W574" s="202" t="s">
        <v>483</v>
      </c>
      <c r="X574" s="8"/>
      <c r="Y574" s="8"/>
      <c r="Z574" s="8"/>
      <c r="AA574" s="202" t="s">
        <v>483</v>
      </c>
      <c r="AB574" s="8"/>
      <c r="AC574" s="202" t="s">
        <v>2329</v>
      </c>
      <c r="AD574" s="202" t="s">
        <v>3181</v>
      </c>
      <c r="AE574" s="202" t="s">
        <v>484</v>
      </c>
      <c r="AF574" s="204">
        <v>21473.360000000001</v>
      </c>
      <c r="AG574" s="197">
        <v>0</v>
      </c>
      <c r="AH574" s="197">
        <v>5.1013679249999999</v>
      </c>
      <c r="AI574" s="12"/>
      <c r="AJ574" s="197">
        <v>5.1013680099999998</v>
      </c>
      <c r="AK574" s="197">
        <v>0</v>
      </c>
      <c r="AL574" s="197">
        <v>0</v>
      </c>
      <c r="AM574" s="12"/>
      <c r="AN574" s="12"/>
      <c r="AO574" s="204">
        <v>10601.08</v>
      </c>
      <c r="AP574" s="205">
        <v>6711.01</v>
      </c>
      <c r="AQ574" t="str">
        <f>_xlfn.IFNA(VLOOKUP(E574,'Order Lookup'!A:C,3,FALSE),"Other")</f>
        <v>Other</v>
      </c>
    </row>
    <row r="575" spans="1:43" ht="31.5" x14ac:dyDescent="0.35">
      <c r="A575" s="202" t="s">
        <v>694</v>
      </c>
      <c r="B575" s="202" t="s">
        <v>3182</v>
      </c>
      <c r="C575" s="202" t="s">
        <v>3178</v>
      </c>
      <c r="D575" s="202" t="s">
        <v>3183</v>
      </c>
      <c r="E575" s="202" t="s">
        <v>481</v>
      </c>
      <c r="F575" s="202" t="s">
        <v>63</v>
      </c>
      <c r="G575" s="8"/>
      <c r="H575" s="202" t="s">
        <v>482</v>
      </c>
      <c r="I575" s="203" t="s">
        <v>66</v>
      </c>
      <c r="J575" s="8"/>
      <c r="K575" s="8"/>
      <c r="L575" s="8"/>
      <c r="M575" s="8"/>
      <c r="N575" s="202" t="s">
        <v>483</v>
      </c>
      <c r="O575" s="8"/>
      <c r="P575" s="8"/>
      <c r="Q575" s="8"/>
      <c r="R575" s="202" t="s">
        <v>483</v>
      </c>
      <c r="S575" s="8"/>
      <c r="T575" s="8"/>
      <c r="U575" s="8"/>
      <c r="V575" s="8"/>
      <c r="W575" s="202" t="s">
        <v>483</v>
      </c>
      <c r="X575" s="8"/>
      <c r="Y575" s="8"/>
      <c r="Z575" s="8"/>
      <c r="AA575" s="202" t="s">
        <v>483</v>
      </c>
      <c r="AB575" s="8"/>
      <c r="AC575" s="202" t="s">
        <v>2329</v>
      </c>
      <c r="AD575" s="202" t="s">
        <v>3182</v>
      </c>
      <c r="AE575" s="202" t="s">
        <v>484</v>
      </c>
      <c r="AF575" s="204">
        <v>548.36</v>
      </c>
      <c r="AG575" s="197">
        <v>0</v>
      </c>
      <c r="AH575" s="197">
        <v>0.109781805</v>
      </c>
      <c r="AI575" s="12"/>
      <c r="AJ575" s="197">
        <v>0.10978249499999999</v>
      </c>
      <c r="AK575" s="197">
        <v>0</v>
      </c>
      <c r="AL575" s="197">
        <v>0</v>
      </c>
      <c r="AM575" s="12"/>
      <c r="AN575" s="12"/>
      <c r="AO575" s="204">
        <v>221.81</v>
      </c>
      <c r="AP575" s="205">
        <v>239.27</v>
      </c>
      <c r="AQ575" t="str">
        <f>_xlfn.IFNA(VLOOKUP(E575,'Order Lookup'!A:C,3,FALSE),"Other")</f>
        <v>Other</v>
      </c>
    </row>
    <row r="576" spans="1:43" ht="31.5" x14ac:dyDescent="0.35">
      <c r="A576" s="202" t="s">
        <v>694</v>
      </c>
      <c r="B576" s="202" t="s">
        <v>3184</v>
      </c>
      <c r="C576" s="202" t="s">
        <v>3178</v>
      </c>
      <c r="D576" s="202" t="s">
        <v>3183</v>
      </c>
      <c r="E576" s="202" t="s">
        <v>481</v>
      </c>
      <c r="F576" s="202" t="s">
        <v>63</v>
      </c>
      <c r="G576" s="202" t="s">
        <v>63</v>
      </c>
      <c r="H576" s="202" t="s">
        <v>482</v>
      </c>
      <c r="I576" s="203" t="s">
        <v>66</v>
      </c>
      <c r="J576" s="8"/>
      <c r="K576" s="8"/>
      <c r="L576" s="8"/>
      <c r="M576" s="8"/>
      <c r="N576" s="202" t="s">
        <v>483</v>
      </c>
      <c r="O576" s="8"/>
      <c r="P576" s="8"/>
      <c r="Q576" s="8"/>
      <c r="R576" s="202" t="s">
        <v>483</v>
      </c>
      <c r="S576" s="8"/>
      <c r="T576" s="8"/>
      <c r="U576" s="8"/>
      <c r="V576" s="8"/>
      <c r="W576" s="202" t="s">
        <v>483</v>
      </c>
      <c r="X576" s="8"/>
      <c r="Y576" s="8"/>
      <c r="Z576" s="8"/>
      <c r="AA576" s="202" t="s">
        <v>483</v>
      </c>
      <c r="AB576" s="8"/>
      <c r="AC576" s="202" t="s">
        <v>2329</v>
      </c>
      <c r="AD576" s="202" t="s">
        <v>3184</v>
      </c>
      <c r="AE576" s="202" t="s">
        <v>484</v>
      </c>
      <c r="AF576" s="204">
        <v>17149.09</v>
      </c>
      <c r="AG576" s="197">
        <v>0</v>
      </c>
      <c r="AH576" s="197">
        <v>4.0186544900000003</v>
      </c>
      <c r="AI576" s="12"/>
      <c r="AJ576" s="197">
        <v>4.0186563749999999</v>
      </c>
      <c r="AK576" s="197">
        <v>0</v>
      </c>
      <c r="AL576" s="197">
        <v>0</v>
      </c>
      <c r="AM576" s="12"/>
      <c r="AN576" s="12"/>
      <c r="AO576" s="204">
        <v>10835.95</v>
      </c>
      <c r="AP576" s="205">
        <v>2979.87</v>
      </c>
      <c r="AQ576" t="str">
        <f>_xlfn.IFNA(VLOOKUP(E576,'Order Lookup'!A:C,3,FALSE),"Other")</f>
        <v>Other</v>
      </c>
    </row>
    <row r="577" spans="1:43" ht="31.5" x14ac:dyDescent="0.35">
      <c r="A577" s="202" t="s">
        <v>694</v>
      </c>
      <c r="B577" s="202" t="s">
        <v>3185</v>
      </c>
      <c r="C577" s="202" t="s">
        <v>3178</v>
      </c>
      <c r="D577" s="202" t="s">
        <v>3186</v>
      </c>
      <c r="E577" s="202" t="s">
        <v>481</v>
      </c>
      <c r="F577" s="202" t="s">
        <v>63</v>
      </c>
      <c r="G577" s="8"/>
      <c r="H577" s="202" t="s">
        <v>482</v>
      </c>
      <c r="I577" s="203" t="s">
        <v>68</v>
      </c>
      <c r="J577" s="8"/>
      <c r="K577" s="8"/>
      <c r="L577" s="8"/>
      <c r="M577" s="8"/>
      <c r="N577" s="202" t="s">
        <v>483</v>
      </c>
      <c r="O577" s="8"/>
      <c r="P577" s="8"/>
      <c r="Q577" s="8"/>
      <c r="R577" s="202" t="s">
        <v>483</v>
      </c>
      <c r="S577" s="8"/>
      <c r="T577" s="8"/>
      <c r="U577" s="8"/>
      <c r="V577" s="8"/>
      <c r="W577" s="202" t="s">
        <v>483</v>
      </c>
      <c r="X577" s="8"/>
      <c r="Y577" s="8"/>
      <c r="Z577" s="8"/>
      <c r="AA577" s="202" t="s">
        <v>483</v>
      </c>
      <c r="AB577" s="8"/>
      <c r="AC577" s="202" t="s">
        <v>2343</v>
      </c>
      <c r="AD577" s="202" t="s">
        <v>3185</v>
      </c>
      <c r="AE577" s="202" t="s">
        <v>484</v>
      </c>
      <c r="AF577" s="204">
        <v>322.60000000000002</v>
      </c>
      <c r="AG577" s="197">
        <v>0</v>
      </c>
      <c r="AH577" s="197">
        <v>8.1637500000000002E-2</v>
      </c>
      <c r="AI577" s="12"/>
      <c r="AJ577" s="197">
        <v>8.1637500000000002E-2</v>
      </c>
      <c r="AK577" s="197">
        <v>0</v>
      </c>
      <c r="AL577" s="197">
        <v>0</v>
      </c>
      <c r="AM577" s="12"/>
      <c r="AN577" s="12"/>
      <c r="AO577" s="204">
        <v>206.48</v>
      </c>
      <c r="AP577" s="205">
        <v>-3.06</v>
      </c>
      <c r="AQ577" t="str">
        <f>_xlfn.IFNA(VLOOKUP(E577,'Order Lookup'!A:C,3,FALSE),"Other")</f>
        <v>Other</v>
      </c>
    </row>
    <row r="578" spans="1:43" ht="42" x14ac:dyDescent="0.35">
      <c r="A578" s="202" t="s">
        <v>694</v>
      </c>
      <c r="B578" s="202" t="s">
        <v>3187</v>
      </c>
      <c r="C578" s="202" t="s">
        <v>778</v>
      </c>
      <c r="D578" s="202" t="s">
        <v>3188</v>
      </c>
      <c r="E578" s="202" t="s">
        <v>507</v>
      </c>
      <c r="F578" s="202" t="s">
        <v>432</v>
      </c>
      <c r="G578" s="8"/>
      <c r="H578" s="202" t="s">
        <v>482</v>
      </c>
      <c r="I578" s="203" t="s">
        <v>27</v>
      </c>
      <c r="J578" s="8"/>
      <c r="K578" s="8"/>
      <c r="L578" s="8"/>
      <c r="M578" s="8"/>
      <c r="N578" s="202" t="s">
        <v>483</v>
      </c>
      <c r="O578" s="8"/>
      <c r="P578" s="8"/>
      <c r="Q578" s="8"/>
      <c r="R578" s="202" t="s">
        <v>483</v>
      </c>
      <c r="S578" s="8"/>
      <c r="T578" s="8"/>
      <c r="U578" s="8"/>
      <c r="V578" s="8"/>
      <c r="W578" s="202" t="s">
        <v>483</v>
      </c>
      <c r="X578" s="8"/>
      <c r="Y578" s="8"/>
      <c r="Z578" s="8"/>
      <c r="AA578" s="202" t="s">
        <v>483</v>
      </c>
      <c r="AB578" s="8"/>
      <c r="AC578" s="202" t="s">
        <v>1728</v>
      </c>
      <c r="AD578" s="202" t="s">
        <v>3187</v>
      </c>
      <c r="AE578" s="202" t="s">
        <v>484</v>
      </c>
      <c r="AF578" s="204">
        <v>698.94</v>
      </c>
      <c r="AG578" s="197">
        <v>0</v>
      </c>
      <c r="AH578" s="197">
        <v>4.0288675000000003E-2</v>
      </c>
      <c r="AI578" s="12"/>
      <c r="AJ578" s="197">
        <v>4.0289005000000003E-2</v>
      </c>
      <c r="AK578" s="197">
        <v>0</v>
      </c>
      <c r="AL578" s="197">
        <v>0</v>
      </c>
      <c r="AM578" s="12"/>
      <c r="AN578" s="12"/>
      <c r="AO578" s="204">
        <v>433.42</v>
      </c>
      <c r="AP578" s="205">
        <v>448.22</v>
      </c>
      <c r="AQ578" t="str">
        <f>_xlfn.IFNA(VLOOKUP(E578,'Order Lookup'!A:C,3,FALSE),"Other")</f>
        <v>Other</v>
      </c>
    </row>
    <row r="579" spans="1:43" ht="31.5" x14ac:dyDescent="0.35">
      <c r="A579" s="202" t="s">
        <v>694</v>
      </c>
      <c r="B579" s="202" t="s">
        <v>3189</v>
      </c>
      <c r="C579" s="202" t="s">
        <v>786</v>
      </c>
      <c r="D579" s="202" t="s">
        <v>3190</v>
      </c>
      <c r="E579" s="202" t="s">
        <v>507</v>
      </c>
      <c r="F579" s="202" t="s">
        <v>432</v>
      </c>
      <c r="G579" s="8"/>
      <c r="H579" s="202" t="s">
        <v>482</v>
      </c>
      <c r="I579" s="203" t="s">
        <v>26</v>
      </c>
      <c r="J579" s="8"/>
      <c r="K579" s="8"/>
      <c r="L579" s="8"/>
      <c r="M579" s="8"/>
      <c r="N579" s="202" t="s">
        <v>483</v>
      </c>
      <c r="O579" s="8"/>
      <c r="P579" s="8"/>
      <c r="Q579" s="8"/>
      <c r="R579" s="202" t="s">
        <v>483</v>
      </c>
      <c r="S579" s="8"/>
      <c r="T579" s="8"/>
      <c r="U579" s="8"/>
      <c r="V579" s="8"/>
      <c r="W579" s="202" t="s">
        <v>483</v>
      </c>
      <c r="X579" s="8"/>
      <c r="Y579" s="8"/>
      <c r="Z579" s="8"/>
      <c r="AA579" s="202" t="s">
        <v>483</v>
      </c>
      <c r="AB579" s="8"/>
      <c r="AC579" s="202" t="s">
        <v>1728</v>
      </c>
      <c r="AD579" s="202" t="s">
        <v>3189</v>
      </c>
      <c r="AE579" s="202" t="s">
        <v>484</v>
      </c>
      <c r="AF579" s="204">
        <v>17098.91</v>
      </c>
      <c r="AG579" s="197">
        <v>0</v>
      </c>
      <c r="AH579" s="197">
        <v>4.86019778</v>
      </c>
      <c r="AI579" s="12"/>
      <c r="AJ579" s="197">
        <v>4.8601979999999996</v>
      </c>
      <c r="AK579" s="197">
        <v>0</v>
      </c>
      <c r="AL579" s="197">
        <v>0</v>
      </c>
      <c r="AM579" s="12"/>
      <c r="AN579" s="12"/>
      <c r="AO579" s="204">
        <v>9068.7000000000007</v>
      </c>
      <c r="AP579" s="205">
        <v>9823.43</v>
      </c>
      <c r="AQ579" t="str">
        <f>_xlfn.IFNA(VLOOKUP(E579,'Order Lookup'!A:C,3,FALSE),"Other")</f>
        <v>Other</v>
      </c>
    </row>
    <row r="580" spans="1:43" ht="52.5" x14ac:dyDescent="0.35">
      <c r="A580" s="202" t="s">
        <v>694</v>
      </c>
      <c r="B580" s="202" t="s">
        <v>3191</v>
      </c>
      <c r="C580" s="202" t="s">
        <v>1526</v>
      </c>
      <c r="D580" s="202" t="s">
        <v>3192</v>
      </c>
      <c r="E580" s="202" t="s">
        <v>507</v>
      </c>
      <c r="F580" s="202" t="s">
        <v>4</v>
      </c>
      <c r="G580" s="8"/>
      <c r="H580" s="202" t="s">
        <v>482</v>
      </c>
      <c r="I580" s="203" t="s">
        <v>30</v>
      </c>
      <c r="J580" s="8"/>
      <c r="K580" s="8"/>
      <c r="L580" s="8"/>
      <c r="M580" s="8"/>
      <c r="N580" s="202" t="s">
        <v>483</v>
      </c>
      <c r="O580" s="8"/>
      <c r="P580" s="8"/>
      <c r="Q580" s="8"/>
      <c r="R580" s="202" t="s">
        <v>483</v>
      </c>
      <c r="S580" s="8"/>
      <c r="T580" s="8"/>
      <c r="U580" s="8"/>
      <c r="V580" s="8"/>
      <c r="W580" s="202" t="s">
        <v>483</v>
      </c>
      <c r="X580" s="8"/>
      <c r="Y580" s="8"/>
      <c r="Z580" s="8"/>
      <c r="AA580" s="202" t="s">
        <v>483</v>
      </c>
      <c r="AB580" s="8"/>
      <c r="AC580" s="202" t="s">
        <v>1728</v>
      </c>
      <c r="AD580" s="202" t="s">
        <v>3191</v>
      </c>
      <c r="AE580" s="202" t="s">
        <v>484</v>
      </c>
      <c r="AF580" s="204">
        <v>151.19999999999999</v>
      </c>
      <c r="AG580" s="197">
        <v>0</v>
      </c>
      <c r="AH580" s="197">
        <v>0.02</v>
      </c>
      <c r="AI580" s="12"/>
      <c r="AJ580" s="197">
        <v>0.02</v>
      </c>
      <c r="AK580" s="197">
        <v>0</v>
      </c>
      <c r="AL580" s="197">
        <v>0</v>
      </c>
      <c r="AM580" s="12"/>
      <c r="AN580" s="12"/>
      <c r="AO580" s="204">
        <v>90.76</v>
      </c>
      <c r="AP580" s="205">
        <v>62.11</v>
      </c>
      <c r="AQ580" t="str">
        <f>_xlfn.IFNA(VLOOKUP(E580,'Order Lookup'!A:C,3,FALSE),"Other")</f>
        <v>Other</v>
      </c>
    </row>
    <row r="581" spans="1:43" ht="42" x14ac:dyDescent="0.35">
      <c r="A581" s="202" t="s">
        <v>694</v>
      </c>
      <c r="B581" s="202" t="s">
        <v>3193</v>
      </c>
      <c r="C581" s="202" t="s">
        <v>735</v>
      </c>
      <c r="D581" s="202" t="s">
        <v>1818</v>
      </c>
      <c r="E581" s="202" t="s">
        <v>507</v>
      </c>
      <c r="F581" s="202" t="s">
        <v>4</v>
      </c>
      <c r="G581" s="8"/>
      <c r="H581" s="202" t="s">
        <v>482</v>
      </c>
      <c r="I581" s="203" t="s">
        <v>30</v>
      </c>
      <c r="J581" s="8"/>
      <c r="K581" s="8"/>
      <c r="L581" s="8"/>
      <c r="M581" s="8"/>
      <c r="N581" s="202" t="s">
        <v>483</v>
      </c>
      <c r="O581" s="8"/>
      <c r="P581" s="8"/>
      <c r="Q581" s="8"/>
      <c r="R581" s="202" t="s">
        <v>483</v>
      </c>
      <c r="S581" s="8"/>
      <c r="T581" s="8"/>
      <c r="U581" s="8"/>
      <c r="V581" s="8"/>
      <c r="W581" s="202" t="s">
        <v>483</v>
      </c>
      <c r="X581" s="8"/>
      <c r="Y581" s="8"/>
      <c r="Z581" s="8"/>
      <c r="AA581" s="202" t="s">
        <v>483</v>
      </c>
      <c r="AB581" s="8"/>
      <c r="AC581" s="202" t="s">
        <v>1728</v>
      </c>
      <c r="AD581" s="202" t="s">
        <v>3193</v>
      </c>
      <c r="AE581" s="202" t="s">
        <v>484</v>
      </c>
      <c r="AF581" s="204">
        <v>2914.4</v>
      </c>
      <c r="AG581" s="197">
        <v>0</v>
      </c>
      <c r="AH581" s="197">
        <v>1.1614822</v>
      </c>
      <c r="AI581" s="12"/>
      <c r="AJ581" s="197">
        <v>1.1614821</v>
      </c>
      <c r="AK581" s="197">
        <v>0</v>
      </c>
      <c r="AL581" s="197">
        <v>0</v>
      </c>
      <c r="AM581" s="12"/>
      <c r="AN581" s="12"/>
      <c r="AO581" s="204">
        <v>1869.5</v>
      </c>
      <c r="AP581" s="205">
        <v>1161.93</v>
      </c>
      <c r="AQ581" t="str">
        <f>_xlfn.IFNA(VLOOKUP(E581,'Order Lookup'!A:C,3,FALSE),"Other")</f>
        <v>Other</v>
      </c>
    </row>
    <row r="582" spans="1:43" ht="31.5" x14ac:dyDescent="0.35">
      <c r="A582" s="202" t="s">
        <v>694</v>
      </c>
      <c r="B582" s="202" t="s">
        <v>3194</v>
      </c>
      <c r="C582" s="202" t="s">
        <v>704</v>
      </c>
      <c r="D582" s="202" t="s">
        <v>3195</v>
      </c>
      <c r="E582" s="202" t="s">
        <v>567</v>
      </c>
      <c r="F582" s="202" t="s">
        <v>281</v>
      </c>
      <c r="G582" s="202" t="s">
        <v>4</v>
      </c>
      <c r="H582" s="202" t="s">
        <v>488</v>
      </c>
      <c r="I582" s="203" t="s">
        <v>256</v>
      </c>
      <c r="J582" s="203" t="s">
        <v>541</v>
      </c>
      <c r="K582" s="203" t="s">
        <v>619</v>
      </c>
      <c r="L582" s="202" t="s">
        <v>2350</v>
      </c>
      <c r="M582" s="202" t="s">
        <v>2350</v>
      </c>
      <c r="N582" s="206" t="s">
        <v>489</v>
      </c>
      <c r="O582" s="203" t="s">
        <v>619</v>
      </c>
      <c r="P582" s="202" t="s">
        <v>2350</v>
      </c>
      <c r="Q582" s="202" t="s">
        <v>1726</v>
      </c>
      <c r="R582" s="206" t="s">
        <v>489</v>
      </c>
      <c r="S582" s="203" t="s">
        <v>534</v>
      </c>
      <c r="T582" s="203" t="s">
        <v>534</v>
      </c>
      <c r="U582" s="202" t="s">
        <v>2318</v>
      </c>
      <c r="V582" s="202" t="s">
        <v>2338</v>
      </c>
      <c r="W582" s="206" t="s">
        <v>489</v>
      </c>
      <c r="X582" s="203" t="s">
        <v>534</v>
      </c>
      <c r="Y582" s="202" t="s">
        <v>2338</v>
      </c>
      <c r="Z582" s="202" t="s">
        <v>2338</v>
      </c>
      <c r="AA582" s="206" t="s">
        <v>489</v>
      </c>
      <c r="AB582" s="203" t="s">
        <v>490</v>
      </c>
      <c r="AC582" s="202" t="s">
        <v>2335</v>
      </c>
      <c r="AD582" s="202" t="s">
        <v>3194</v>
      </c>
      <c r="AE582" s="202" t="s">
        <v>484</v>
      </c>
      <c r="AF582" s="204">
        <v>38102</v>
      </c>
      <c r="AG582" s="197">
        <v>11.119</v>
      </c>
      <c r="AH582" s="197">
        <v>11.021362959999999</v>
      </c>
      <c r="AI582" s="197">
        <v>0.99121890098030396</v>
      </c>
      <c r="AJ582" s="197">
        <v>1.1962581249999999</v>
      </c>
      <c r="AK582" s="197">
        <v>20</v>
      </c>
      <c r="AL582" s="197">
        <v>24.5</v>
      </c>
      <c r="AM582" s="209">
        <v>1.2250000000000001</v>
      </c>
      <c r="AN582" s="197">
        <v>2.2229555535842702</v>
      </c>
      <c r="AO582" s="204">
        <v>30927.38</v>
      </c>
      <c r="AP582" s="205">
        <v>3663.7896019999998</v>
      </c>
      <c r="AQ582" t="str">
        <f>_xlfn.IFNA(VLOOKUP(E582,'Order Lookup'!A:C,3,FALSE),"Other")</f>
        <v>ORDER</v>
      </c>
    </row>
    <row r="583" spans="1:43" ht="42" x14ac:dyDescent="0.35">
      <c r="A583" s="202" t="s">
        <v>694</v>
      </c>
      <c r="B583" s="202" t="s">
        <v>3196</v>
      </c>
      <c r="C583" s="202" t="s">
        <v>778</v>
      </c>
      <c r="D583" s="202" t="s">
        <v>3197</v>
      </c>
      <c r="E583" s="202" t="s">
        <v>507</v>
      </c>
      <c r="F583" s="202" t="s">
        <v>432</v>
      </c>
      <c r="G583" s="8"/>
      <c r="H583" s="202" t="s">
        <v>482</v>
      </c>
      <c r="I583" s="203" t="s">
        <v>27</v>
      </c>
      <c r="J583" s="8"/>
      <c r="K583" s="8"/>
      <c r="L583" s="8"/>
      <c r="M583" s="8"/>
      <c r="N583" s="202" t="s">
        <v>483</v>
      </c>
      <c r="O583" s="8"/>
      <c r="P583" s="8"/>
      <c r="Q583" s="8"/>
      <c r="R583" s="202" t="s">
        <v>483</v>
      </c>
      <c r="S583" s="8"/>
      <c r="T583" s="8"/>
      <c r="U583" s="8"/>
      <c r="V583" s="8"/>
      <c r="W583" s="202" t="s">
        <v>483</v>
      </c>
      <c r="X583" s="8"/>
      <c r="Y583" s="8"/>
      <c r="Z583" s="8"/>
      <c r="AA583" s="202" t="s">
        <v>483</v>
      </c>
      <c r="AB583" s="8"/>
      <c r="AC583" s="202" t="s">
        <v>1728</v>
      </c>
      <c r="AD583" s="202" t="s">
        <v>3196</v>
      </c>
      <c r="AE583" s="202" t="s">
        <v>484</v>
      </c>
      <c r="AF583" s="204">
        <v>4358.95</v>
      </c>
      <c r="AG583" s="197">
        <v>0</v>
      </c>
      <c r="AH583" s="197">
        <v>1.1133322349999999</v>
      </c>
      <c r="AI583" s="12"/>
      <c r="AJ583" s="197">
        <v>1.11333196</v>
      </c>
      <c r="AK583" s="197">
        <v>0</v>
      </c>
      <c r="AL583" s="197">
        <v>0</v>
      </c>
      <c r="AM583" s="12"/>
      <c r="AN583" s="12"/>
      <c r="AO583" s="204">
        <v>2670.52</v>
      </c>
      <c r="AP583" s="205">
        <v>-2165.04</v>
      </c>
      <c r="AQ583" t="str">
        <f>_xlfn.IFNA(VLOOKUP(E583,'Order Lookup'!A:C,3,FALSE),"Other")</f>
        <v>Other</v>
      </c>
    </row>
    <row r="584" spans="1:43" ht="52.5" x14ac:dyDescent="0.35">
      <c r="A584" s="202" t="s">
        <v>694</v>
      </c>
      <c r="B584" s="202" t="s">
        <v>3198</v>
      </c>
      <c r="C584" s="202" t="s">
        <v>1795</v>
      </c>
      <c r="D584" s="202" t="s">
        <v>1796</v>
      </c>
      <c r="E584" s="202" t="s">
        <v>481</v>
      </c>
      <c r="F584" s="202" t="s">
        <v>63</v>
      </c>
      <c r="G584" s="8"/>
      <c r="H584" s="202" t="s">
        <v>482</v>
      </c>
      <c r="I584" s="203" t="s">
        <v>68</v>
      </c>
      <c r="J584" s="8"/>
      <c r="K584" s="8"/>
      <c r="L584" s="8"/>
      <c r="M584" s="8"/>
      <c r="N584" s="202" t="s">
        <v>483</v>
      </c>
      <c r="O584" s="8"/>
      <c r="P584" s="8"/>
      <c r="Q584" s="8"/>
      <c r="R584" s="202" t="s">
        <v>483</v>
      </c>
      <c r="S584" s="8"/>
      <c r="T584" s="8"/>
      <c r="U584" s="8"/>
      <c r="V584" s="8"/>
      <c r="W584" s="202" t="s">
        <v>483</v>
      </c>
      <c r="X584" s="8"/>
      <c r="Y584" s="8"/>
      <c r="Z584" s="8"/>
      <c r="AA584" s="202" t="s">
        <v>483</v>
      </c>
      <c r="AB584" s="8"/>
      <c r="AC584" s="202" t="s">
        <v>1728</v>
      </c>
      <c r="AD584" s="202" t="s">
        <v>3198</v>
      </c>
      <c r="AE584" s="202" t="s">
        <v>484</v>
      </c>
      <c r="AF584" s="204">
        <v>7.5</v>
      </c>
      <c r="AG584" s="197">
        <v>0</v>
      </c>
      <c r="AH584" s="197">
        <v>5.0000000000000001E-4</v>
      </c>
      <c r="AI584" s="12"/>
      <c r="AJ584" s="197">
        <v>5.0000000000000001E-4</v>
      </c>
      <c r="AK584" s="197">
        <v>0</v>
      </c>
      <c r="AL584" s="197">
        <v>0</v>
      </c>
      <c r="AM584" s="12"/>
      <c r="AN584" s="12"/>
      <c r="AO584" s="204">
        <v>4.8</v>
      </c>
      <c r="AP584" s="205">
        <v>1.01</v>
      </c>
      <c r="AQ584" t="str">
        <f>_xlfn.IFNA(VLOOKUP(E584,'Order Lookup'!A:C,3,FALSE),"Other")</f>
        <v>Other</v>
      </c>
    </row>
    <row r="585" spans="1:43" ht="31.5" x14ac:dyDescent="0.35">
      <c r="A585" s="202" t="s">
        <v>694</v>
      </c>
      <c r="B585" s="202" t="s">
        <v>3199</v>
      </c>
      <c r="C585" s="202" t="s">
        <v>3200</v>
      </c>
      <c r="D585" s="202" t="s">
        <v>3201</v>
      </c>
      <c r="E585" s="202" t="s">
        <v>567</v>
      </c>
      <c r="F585" s="202" t="s">
        <v>70</v>
      </c>
      <c r="G585" s="202" t="s">
        <v>4</v>
      </c>
      <c r="H585" s="202" t="s">
        <v>488</v>
      </c>
      <c r="I585" s="203" t="s">
        <v>256</v>
      </c>
      <c r="J585" s="203" t="s">
        <v>541</v>
      </c>
      <c r="K585" s="203" t="s">
        <v>552</v>
      </c>
      <c r="L585" s="202" t="s">
        <v>2324</v>
      </c>
      <c r="M585" s="202" t="s">
        <v>1726</v>
      </c>
      <c r="N585" s="210" t="s">
        <v>484</v>
      </c>
      <c r="O585" s="8"/>
      <c r="P585" s="8"/>
      <c r="Q585" s="8"/>
      <c r="R585" s="202" t="s">
        <v>483</v>
      </c>
      <c r="S585" s="203" t="s">
        <v>683</v>
      </c>
      <c r="T585" s="203" t="s">
        <v>682</v>
      </c>
      <c r="U585" s="202" t="s">
        <v>2321</v>
      </c>
      <c r="V585" s="202" t="s">
        <v>2321</v>
      </c>
      <c r="W585" s="206" t="s">
        <v>489</v>
      </c>
      <c r="X585" s="203" t="s">
        <v>683</v>
      </c>
      <c r="Y585" s="202" t="s">
        <v>2321</v>
      </c>
      <c r="Z585" s="202" t="s">
        <v>2321</v>
      </c>
      <c r="AA585" s="206" t="s">
        <v>489</v>
      </c>
      <c r="AB585" s="203" t="s">
        <v>490</v>
      </c>
      <c r="AC585" s="202" t="s">
        <v>2335</v>
      </c>
      <c r="AD585" s="202" t="s">
        <v>3199</v>
      </c>
      <c r="AE585" s="202" t="s">
        <v>484</v>
      </c>
      <c r="AF585" s="204">
        <v>22776</v>
      </c>
      <c r="AG585" s="197">
        <v>6.3085000000000004</v>
      </c>
      <c r="AH585" s="197">
        <v>6.2971936399999997</v>
      </c>
      <c r="AI585" s="197">
        <v>0.99820775778711301</v>
      </c>
      <c r="AJ585" s="197">
        <v>0.10100000000000001</v>
      </c>
      <c r="AK585" s="197">
        <v>20</v>
      </c>
      <c r="AL585" s="197">
        <v>40.5</v>
      </c>
      <c r="AM585" s="209">
        <v>2.0249999999999999</v>
      </c>
      <c r="AN585" s="197">
        <v>6.4314363374095</v>
      </c>
      <c r="AO585" s="204">
        <v>18743.38</v>
      </c>
      <c r="AP585" s="205">
        <v>5046.3599999999997</v>
      </c>
      <c r="AQ585" t="str">
        <f>_xlfn.IFNA(VLOOKUP(E585,'Order Lookup'!A:C,3,FALSE),"Other")</f>
        <v>ORDER</v>
      </c>
    </row>
    <row r="586" spans="1:43" ht="31.5" x14ac:dyDescent="0.35">
      <c r="A586" s="202" t="s">
        <v>694</v>
      </c>
      <c r="B586" s="202" t="s">
        <v>3202</v>
      </c>
      <c r="C586" s="202" t="s">
        <v>3200</v>
      </c>
      <c r="D586" s="202" t="s">
        <v>3201</v>
      </c>
      <c r="E586" s="202" t="s">
        <v>507</v>
      </c>
      <c r="F586" s="202" t="s">
        <v>4</v>
      </c>
      <c r="G586" s="202" t="s">
        <v>4</v>
      </c>
      <c r="H586" s="202" t="s">
        <v>488</v>
      </c>
      <c r="I586" s="203" t="s">
        <v>29</v>
      </c>
      <c r="J586" s="203" t="s">
        <v>541</v>
      </c>
      <c r="K586" s="203" t="s">
        <v>552</v>
      </c>
      <c r="L586" s="8"/>
      <c r="M586" s="8"/>
      <c r="N586" s="202" t="s">
        <v>483</v>
      </c>
      <c r="O586" s="8"/>
      <c r="P586" s="8"/>
      <c r="Q586" s="8"/>
      <c r="R586" s="202" t="s">
        <v>483</v>
      </c>
      <c r="S586" s="8"/>
      <c r="T586" s="8"/>
      <c r="U586" s="8"/>
      <c r="V586" s="8"/>
      <c r="W586" s="202" t="s">
        <v>483</v>
      </c>
      <c r="X586" s="8"/>
      <c r="Y586" s="8"/>
      <c r="Z586" s="8"/>
      <c r="AA586" s="202" t="s">
        <v>483</v>
      </c>
      <c r="AB586" s="8"/>
      <c r="AC586" s="202" t="s">
        <v>2318</v>
      </c>
      <c r="AD586" s="202" t="s">
        <v>3202</v>
      </c>
      <c r="AE586" s="202" t="s">
        <v>484</v>
      </c>
      <c r="AF586" s="204">
        <v>194.7</v>
      </c>
      <c r="AG586" s="197">
        <v>0</v>
      </c>
      <c r="AH586" s="197">
        <v>3.6432619999999999E-2</v>
      </c>
      <c r="AI586" s="12"/>
      <c r="AJ586" s="197">
        <v>0</v>
      </c>
      <c r="AK586" s="197">
        <v>0</v>
      </c>
      <c r="AL586" s="197">
        <v>0</v>
      </c>
      <c r="AM586" s="12"/>
      <c r="AN586" s="12"/>
      <c r="AO586" s="204">
        <v>116.81</v>
      </c>
      <c r="AP586" s="205">
        <v>0</v>
      </c>
      <c r="AQ586" t="str">
        <f>_xlfn.IFNA(VLOOKUP(E586,'Order Lookup'!A:C,3,FALSE),"Other")</f>
        <v>Other</v>
      </c>
    </row>
    <row r="587" spans="1:43" ht="31.5" x14ac:dyDescent="0.35">
      <c r="A587" s="202" t="s">
        <v>694</v>
      </c>
      <c r="B587" s="202" t="s">
        <v>3203</v>
      </c>
      <c r="C587" s="202" t="s">
        <v>3200</v>
      </c>
      <c r="D587" s="202" t="s">
        <v>3201</v>
      </c>
      <c r="E587" s="202" t="s">
        <v>507</v>
      </c>
      <c r="F587" s="202" t="s">
        <v>4</v>
      </c>
      <c r="G587" s="202" t="s">
        <v>4</v>
      </c>
      <c r="H587" s="202" t="s">
        <v>488</v>
      </c>
      <c r="I587" s="203" t="s">
        <v>29</v>
      </c>
      <c r="J587" s="203" t="s">
        <v>541</v>
      </c>
      <c r="K587" s="203" t="s">
        <v>552</v>
      </c>
      <c r="L587" s="8"/>
      <c r="M587" s="8"/>
      <c r="N587" s="202" t="s">
        <v>483</v>
      </c>
      <c r="O587" s="8"/>
      <c r="P587" s="8"/>
      <c r="Q587" s="8"/>
      <c r="R587" s="202" t="s">
        <v>483</v>
      </c>
      <c r="S587" s="8"/>
      <c r="T587" s="8"/>
      <c r="U587" s="8"/>
      <c r="V587" s="8"/>
      <c r="W587" s="202" t="s">
        <v>483</v>
      </c>
      <c r="X587" s="8"/>
      <c r="Y587" s="8"/>
      <c r="Z587" s="8"/>
      <c r="AA587" s="202" t="s">
        <v>483</v>
      </c>
      <c r="AB587" s="8"/>
      <c r="AC587" s="202" t="s">
        <v>2318</v>
      </c>
      <c r="AD587" s="202" t="s">
        <v>3203</v>
      </c>
      <c r="AE587" s="202" t="s">
        <v>484</v>
      </c>
      <c r="AF587" s="204">
        <v>463.34</v>
      </c>
      <c r="AG587" s="197">
        <v>0</v>
      </c>
      <c r="AH587" s="197">
        <v>7.3945659999999996E-2</v>
      </c>
      <c r="AI587" s="12"/>
      <c r="AJ587" s="197">
        <v>0</v>
      </c>
      <c r="AK587" s="197">
        <v>0</v>
      </c>
      <c r="AL587" s="197">
        <v>0</v>
      </c>
      <c r="AM587" s="12"/>
      <c r="AN587" s="12"/>
      <c r="AO587" s="204">
        <v>276.75</v>
      </c>
      <c r="AP587" s="205">
        <v>0</v>
      </c>
      <c r="AQ587" t="str">
        <f>_xlfn.IFNA(VLOOKUP(E587,'Order Lookup'!A:C,3,FALSE),"Other")</f>
        <v>Other</v>
      </c>
    </row>
    <row r="588" spans="1:43" ht="42" x14ac:dyDescent="0.35">
      <c r="A588" s="202" t="s">
        <v>694</v>
      </c>
      <c r="B588" s="202" t="s">
        <v>3204</v>
      </c>
      <c r="C588" s="202" t="s">
        <v>735</v>
      </c>
      <c r="D588" s="202" t="s">
        <v>1802</v>
      </c>
      <c r="E588" s="202" t="s">
        <v>507</v>
      </c>
      <c r="F588" s="202" t="s">
        <v>4</v>
      </c>
      <c r="G588" s="8"/>
      <c r="H588" s="202" t="s">
        <v>482</v>
      </c>
      <c r="I588" s="203" t="s">
        <v>30</v>
      </c>
      <c r="J588" s="8"/>
      <c r="K588" s="8"/>
      <c r="L588" s="8"/>
      <c r="M588" s="8"/>
      <c r="N588" s="202" t="s">
        <v>483</v>
      </c>
      <c r="O588" s="8"/>
      <c r="P588" s="8"/>
      <c r="Q588" s="8"/>
      <c r="R588" s="202" t="s">
        <v>483</v>
      </c>
      <c r="S588" s="8"/>
      <c r="T588" s="8"/>
      <c r="U588" s="8"/>
      <c r="V588" s="8"/>
      <c r="W588" s="202" t="s">
        <v>483</v>
      </c>
      <c r="X588" s="8"/>
      <c r="Y588" s="8"/>
      <c r="Z588" s="8"/>
      <c r="AA588" s="202" t="s">
        <v>483</v>
      </c>
      <c r="AB588" s="8"/>
      <c r="AC588" s="202" t="s">
        <v>1728</v>
      </c>
      <c r="AD588" s="202" t="s">
        <v>3204</v>
      </c>
      <c r="AE588" s="202" t="s">
        <v>484</v>
      </c>
      <c r="AF588" s="204">
        <v>165</v>
      </c>
      <c r="AG588" s="197">
        <v>0</v>
      </c>
      <c r="AH588" s="197">
        <v>8.9999999999999993E-3</v>
      </c>
      <c r="AI588" s="12"/>
      <c r="AJ588" s="197">
        <v>8.9999999999999993E-3</v>
      </c>
      <c r="AK588" s="197">
        <v>0</v>
      </c>
      <c r="AL588" s="197">
        <v>0</v>
      </c>
      <c r="AM588" s="12"/>
      <c r="AN588" s="12"/>
      <c r="AO588" s="204">
        <v>99.84</v>
      </c>
      <c r="AP588" s="205">
        <v>65.91</v>
      </c>
      <c r="AQ588" t="str">
        <f>_xlfn.IFNA(VLOOKUP(E588,'Order Lookup'!A:C,3,FALSE),"Other")</f>
        <v>Other</v>
      </c>
    </row>
    <row r="589" spans="1:43" ht="31.5" x14ac:dyDescent="0.35">
      <c r="A589" s="202" t="s">
        <v>694</v>
      </c>
      <c r="B589" s="202" t="s">
        <v>3205</v>
      </c>
      <c r="C589" s="202" t="s">
        <v>789</v>
      </c>
      <c r="D589" s="202" t="s">
        <v>1790</v>
      </c>
      <c r="E589" s="202" t="s">
        <v>507</v>
      </c>
      <c r="F589" s="202" t="s">
        <v>4</v>
      </c>
      <c r="G589" s="8"/>
      <c r="H589" s="202" t="s">
        <v>482</v>
      </c>
      <c r="I589" s="203" t="s">
        <v>29</v>
      </c>
      <c r="J589" s="8"/>
      <c r="K589" s="8"/>
      <c r="L589" s="8"/>
      <c r="M589" s="8"/>
      <c r="N589" s="202" t="s">
        <v>483</v>
      </c>
      <c r="O589" s="8"/>
      <c r="P589" s="8"/>
      <c r="Q589" s="8"/>
      <c r="R589" s="202" t="s">
        <v>483</v>
      </c>
      <c r="S589" s="8"/>
      <c r="T589" s="8"/>
      <c r="U589" s="8"/>
      <c r="V589" s="8"/>
      <c r="W589" s="202" t="s">
        <v>483</v>
      </c>
      <c r="X589" s="8"/>
      <c r="Y589" s="8"/>
      <c r="Z589" s="8"/>
      <c r="AA589" s="202" t="s">
        <v>483</v>
      </c>
      <c r="AB589" s="8"/>
      <c r="AC589" s="202" t="s">
        <v>2329</v>
      </c>
      <c r="AD589" s="202" t="s">
        <v>3205</v>
      </c>
      <c r="AE589" s="202" t="s">
        <v>484</v>
      </c>
      <c r="AF589" s="204">
        <v>3.6</v>
      </c>
      <c r="AG589" s="197">
        <v>0</v>
      </c>
      <c r="AH589" s="197">
        <v>8.4000000000000003E-4</v>
      </c>
      <c r="AI589" s="12"/>
      <c r="AJ589" s="197">
        <v>8.4000000000000003E-4</v>
      </c>
      <c r="AK589" s="197">
        <v>0</v>
      </c>
      <c r="AL589" s="197">
        <v>0</v>
      </c>
      <c r="AM589" s="12"/>
      <c r="AN589" s="12"/>
      <c r="AO589" s="204">
        <v>1.8</v>
      </c>
      <c r="AP589" s="205">
        <v>1.81</v>
      </c>
      <c r="AQ589" t="str">
        <f>_xlfn.IFNA(VLOOKUP(E589,'Order Lookup'!A:C,3,FALSE),"Other")</f>
        <v>Other</v>
      </c>
    </row>
    <row r="590" spans="1:43" ht="42" x14ac:dyDescent="0.35">
      <c r="A590" s="202" t="s">
        <v>694</v>
      </c>
      <c r="B590" s="202" t="s">
        <v>3206</v>
      </c>
      <c r="C590" s="202" t="s">
        <v>724</v>
      </c>
      <c r="D590" s="202" t="s">
        <v>3207</v>
      </c>
      <c r="E590" s="202" t="s">
        <v>507</v>
      </c>
      <c r="F590" s="202" t="s">
        <v>4</v>
      </c>
      <c r="G590" s="8"/>
      <c r="H590" s="202" t="s">
        <v>482</v>
      </c>
      <c r="I590" s="203" t="s">
        <v>393</v>
      </c>
      <c r="J590" s="8"/>
      <c r="K590" s="8"/>
      <c r="L590" s="8"/>
      <c r="M590" s="8"/>
      <c r="N590" s="202" t="s">
        <v>483</v>
      </c>
      <c r="O590" s="8"/>
      <c r="P590" s="8"/>
      <c r="Q590" s="8"/>
      <c r="R590" s="202" t="s">
        <v>483</v>
      </c>
      <c r="S590" s="8"/>
      <c r="T590" s="8"/>
      <c r="U590" s="8"/>
      <c r="V590" s="8"/>
      <c r="W590" s="202" t="s">
        <v>483</v>
      </c>
      <c r="X590" s="8"/>
      <c r="Y590" s="8"/>
      <c r="Z590" s="8"/>
      <c r="AA590" s="202" t="s">
        <v>483</v>
      </c>
      <c r="AB590" s="8"/>
      <c r="AC590" s="202" t="s">
        <v>2329</v>
      </c>
      <c r="AD590" s="202" t="s">
        <v>3206</v>
      </c>
      <c r="AE590" s="202" t="s">
        <v>484</v>
      </c>
      <c r="AF590" s="12"/>
      <c r="AG590" s="197">
        <v>0</v>
      </c>
      <c r="AH590" s="12"/>
      <c r="AI590" s="12"/>
      <c r="AJ590" s="12"/>
      <c r="AK590" s="12"/>
      <c r="AL590" s="12"/>
      <c r="AM590" s="12"/>
      <c r="AN590" s="12"/>
      <c r="AO590" s="12"/>
      <c r="AP590" s="15"/>
      <c r="AQ590" t="str">
        <f>_xlfn.IFNA(VLOOKUP(E590,'Order Lookup'!A:C,3,FALSE),"Other")</f>
        <v>Other</v>
      </c>
    </row>
    <row r="591" spans="1:43" ht="52.5" x14ac:dyDescent="0.35">
      <c r="A591" s="202" t="s">
        <v>694</v>
      </c>
      <c r="B591" s="202" t="s">
        <v>3208</v>
      </c>
      <c r="C591" s="202" t="s">
        <v>782</v>
      </c>
      <c r="D591" s="202" t="s">
        <v>3209</v>
      </c>
      <c r="E591" s="202" t="s">
        <v>507</v>
      </c>
      <c r="F591" s="202" t="s">
        <v>4</v>
      </c>
      <c r="G591" s="8"/>
      <c r="H591" s="202" t="s">
        <v>482</v>
      </c>
      <c r="I591" s="203" t="s">
        <v>27</v>
      </c>
      <c r="J591" s="8"/>
      <c r="K591" s="8"/>
      <c r="L591" s="8"/>
      <c r="M591" s="8"/>
      <c r="N591" s="202" t="s">
        <v>483</v>
      </c>
      <c r="O591" s="8"/>
      <c r="P591" s="8"/>
      <c r="Q591" s="8"/>
      <c r="R591" s="202" t="s">
        <v>483</v>
      </c>
      <c r="S591" s="8"/>
      <c r="T591" s="8"/>
      <c r="U591" s="8"/>
      <c r="V591" s="8"/>
      <c r="W591" s="202" t="s">
        <v>483</v>
      </c>
      <c r="X591" s="8"/>
      <c r="Y591" s="8"/>
      <c r="Z591" s="8"/>
      <c r="AA591" s="202" t="s">
        <v>483</v>
      </c>
      <c r="AB591" s="8"/>
      <c r="AC591" s="202" t="s">
        <v>2329</v>
      </c>
      <c r="AD591" s="202" t="s">
        <v>3208</v>
      </c>
      <c r="AE591" s="202" t="s">
        <v>484</v>
      </c>
      <c r="AF591" s="12"/>
      <c r="AG591" s="197">
        <v>0</v>
      </c>
      <c r="AH591" s="12"/>
      <c r="AI591" s="12"/>
      <c r="AJ591" s="12"/>
      <c r="AK591" s="12"/>
      <c r="AL591" s="12"/>
      <c r="AM591" s="12"/>
      <c r="AN591" s="12"/>
      <c r="AO591" s="12"/>
      <c r="AP591" s="15"/>
      <c r="AQ591" t="str">
        <f>_xlfn.IFNA(VLOOKUP(E591,'Order Lookup'!A:C,3,FALSE),"Other")</f>
        <v>Other</v>
      </c>
    </row>
    <row r="592" spans="1:43" ht="31.5" x14ac:dyDescent="0.35">
      <c r="A592" s="202" t="s">
        <v>694</v>
      </c>
      <c r="B592" s="202" t="s">
        <v>3210</v>
      </c>
      <c r="C592" s="202" t="s">
        <v>1814</v>
      </c>
      <c r="D592" s="202" t="s">
        <v>1815</v>
      </c>
      <c r="E592" s="202" t="s">
        <v>507</v>
      </c>
      <c r="F592" s="202" t="s">
        <v>432</v>
      </c>
      <c r="G592" s="8"/>
      <c r="H592" s="202" t="s">
        <v>482</v>
      </c>
      <c r="I592" s="203" t="s">
        <v>26</v>
      </c>
      <c r="J592" s="8"/>
      <c r="K592" s="8"/>
      <c r="L592" s="8"/>
      <c r="M592" s="8"/>
      <c r="N592" s="202" t="s">
        <v>483</v>
      </c>
      <c r="O592" s="8"/>
      <c r="P592" s="8"/>
      <c r="Q592" s="8"/>
      <c r="R592" s="202" t="s">
        <v>483</v>
      </c>
      <c r="S592" s="8"/>
      <c r="T592" s="8"/>
      <c r="U592" s="8"/>
      <c r="V592" s="8"/>
      <c r="W592" s="202" t="s">
        <v>483</v>
      </c>
      <c r="X592" s="8"/>
      <c r="Y592" s="8"/>
      <c r="Z592" s="8"/>
      <c r="AA592" s="202" t="s">
        <v>483</v>
      </c>
      <c r="AB592" s="8"/>
      <c r="AC592" s="202" t="s">
        <v>2329</v>
      </c>
      <c r="AD592" s="202" t="s">
        <v>3210</v>
      </c>
      <c r="AE592" s="202" t="s">
        <v>484</v>
      </c>
      <c r="AF592" s="204">
        <v>288.89999999999998</v>
      </c>
      <c r="AG592" s="197">
        <v>0</v>
      </c>
      <c r="AH592" s="197">
        <v>4.4639924999999997E-2</v>
      </c>
      <c r="AI592" s="12"/>
      <c r="AJ592" s="197">
        <v>4.4639924999999997E-2</v>
      </c>
      <c r="AK592" s="197">
        <v>0</v>
      </c>
      <c r="AL592" s="197">
        <v>0</v>
      </c>
      <c r="AM592" s="12"/>
      <c r="AN592" s="12"/>
      <c r="AO592" s="204">
        <v>173.11</v>
      </c>
      <c r="AP592" s="205">
        <v>146.69</v>
      </c>
      <c r="AQ592" t="str">
        <f>_xlfn.IFNA(VLOOKUP(E592,'Order Lookup'!A:C,3,FALSE),"Other")</f>
        <v>Other</v>
      </c>
    </row>
    <row r="593" spans="1:43" ht="42" x14ac:dyDescent="0.35">
      <c r="A593" s="202" t="s">
        <v>694</v>
      </c>
      <c r="B593" s="202" t="s">
        <v>3211</v>
      </c>
      <c r="C593" s="202" t="s">
        <v>778</v>
      </c>
      <c r="D593" s="202" t="s">
        <v>3212</v>
      </c>
      <c r="E593" s="202" t="s">
        <v>507</v>
      </c>
      <c r="F593" s="202" t="s">
        <v>432</v>
      </c>
      <c r="G593" s="8"/>
      <c r="H593" s="202" t="s">
        <v>482</v>
      </c>
      <c r="I593" s="203" t="s">
        <v>27</v>
      </c>
      <c r="J593" s="8"/>
      <c r="K593" s="8"/>
      <c r="L593" s="8"/>
      <c r="M593" s="8"/>
      <c r="N593" s="202" t="s">
        <v>483</v>
      </c>
      <c r="O593" s="8"/>
      <c r="P593" s="8"/>
      <c r="Q593" s="8"/>
      <c r="R593" s="202" t="s">
        <v>483</v>
      </c>
      <c r="S593" s="8"/>
      <c r="T593" s="8"/>
      <c r="U593" s="8"/>
      <c r="V593" s="8"/>
      <c r="W593" s="202" t="s">
        <v>483</v>
      </c>
      <c r="X593" s="8"/>
      <c r="Y593" s="8"/>
      <c r="Z593" s="8"/>
      <c r="AA593" s="202" t="s">
        <v>483</v>
      </c>
      <c r="AB593" s="8"/>
      <c r="AC593" s="202" t="s">
        <v>2329</v>
      </c>
      <c r="AD593" s="202" t="s">
        <v>3211</v>
      </c>
      <c r="AE593" s="202" t="s">
        <v>484</v>
      </c>
      <c r="AF593" s="204">
        <v>80</v>
      </c>
      <c r="AG593" s="197">
        <v>0</v>
      </c>
      <c r="AH593" s="197">
        <v>3.875E-3</v>
      </c>
      <c r="AI593" s="12"/>
      <c r="AJ593" s="197">
        <v>3.875E-3</v>
      </c>
      <c r="AK593" s="197">
        <v>0</v>
      </c>
      <c r="AL593" s="197">
        <v>0</v>
      </c>
      <c r="AM593" s="12"/>
      <c r="AN593" s="12"/>
      <c r="AO593" s="204">
        <v>48.67</v>
      </c>
      <c r="AP593" s="205">
        <v>29.85</v>
      </c>
      <c r="AQ593" t="str">
        <f>_xlfn.IFNA(VLOOKUP(E593,'Order Lookup'!A:C,3,FALSE),"Other")</f>
        <v>Other</v>
      </c>
    </row>
    <row r="594" spans="1:43" ht="52.5" x14ac:dyDescent="0.35">
      <c r="A594" s="202" t="s">
        <v>694</v>
      </c>
      <c r="B594" s="202" t="s">
        <v>3213</v>
      </c>
      <c r="C594" s="202" t="s">
        <v>2922</v>
      </c>
      <c r="D594" s="202" t="s">
        <v>2923</v>
      </c>
      <c r="E594" s="202" t="s">
        <v>507</v>
      </c>
      <c r="F594" s="202" t="s">
        <v>432</v>
      </c>
      <c r="G594" s="8"/>
      <c r="H594" s="202" t="s">
        <v>482</v>
      </c>
      <c r="I594" s="203" t="s">
        <v>27</v>
      </c>
      <c r="J594" s="8"/>
      <c r="K594" s="8"/>
      <c r="L594" s="8"/>
      <c r="M594" s="8"/>
      <c r="N594" s="202" t="s">
        <v>483</v>
      </c>
      <c r="O594" s="8"/>
      <c r="P594" s="8"/>
      <c r="Q594" s="8"/>
      <c r="R594" s="202" t="s">
        <v>483</v>
      </c>
      <c r="S594" s="8"/>
      <c r="T594" s="8"/>
      <c r="U594" s="8"/>
      <c r="V594" s="8"/>
      <c r="W594" s="202" t="s">
        <v>483</v>
      </c>
      <c r="X594" s="8"/>
      <c r="Y594" s="8"/>
      <c r="Z594" s="8"/>
      <c r="AA594" s="202" t="s">
        <v>483</v>
      </c>
      <c r="AB594" s="8"/>
      <c r="AC594" s="202" t="s">
        <v>2329</v>
      </c>
      <c r="AD594" s="202" t="s">
        <v>3213</v>
      </c>
      <c r="AE594" s="202" t="s">
        <v>484</v>
      </c>
      <c r="AF594" s="12"/>
      <c r="AG594" s="197">
        <v>0</v>
      </c>
      <c r="AH594" s="12"/>
      <c r="AI594" s="12"/>
      <c r="AJ594" s="12"/>
      <c r="AK594" s="12"/>
      <c r="AL594" s="12"/>
      <c r="AM594" s="12"/>
      <c r="AN594" s="12"/>
      <c r="AO594" s="12"/>
      <c r="AP594" s="15"/>
      <c r="AQ594" t="str">
        <f>_xlfn.IFNA(VLOOKUP(E594,'Order Lookup'!A:C,3,FALSE),"Other")</f>
        <v>Other</v>
      </c>
    </row>
    <row r="595" spans="1:43" ht="42" x14ac:dyDescent="0.35">
      <c r="A595" s="202" t="s">
        <v>694</v>
      </c>
      <c r="B595" s="202" t="s">
        <v>3214</v>
      </c>
      <c r="C595" s="202" t="s">
        <v>743</v>
      </c>
      <c r="D595" s="202" t="s">
        <v>3215</v>
      </c>
      <c r="E595" s="202" t="s">
        <v>507</v>
      </c>
      <c r="F595" s="202" t="s">
        <v>432</v>
      </c>
      <c r="G595" s="8"/>
      <c r="H595" s="202" t="s">
        <v>482</v>
      </c>
      <c r="I595" s="203" t="s">
        <v>27</v>
      </c>
      <c r="J595" s="8"/>
      <c r="K595" s="8"/>
      <c r="L595" s="8"/>
      <c r="M595" s="8"/>
      <c r="N595" s="202" t="s">
        <v>483</v>
      </c>
      <c r="O595" s="8"/>
      <c r="P595" s="8"/>
      <c r="Q595" s="8"/>
      <c r="R595" s="202" t="s">
        <v>483</v>
      </c>
      <c r="S595" s="8"/>
      <c r="T595" s="8"/>
      <c r="U595" s="8"/>
      <c r="V595" s="8"/>
      <c r="W595" s="202" t="s">
        <v>483</v>
      </c>
      <c r="X595" s="8"/>
      <c r="Y595" s="8"/>
      <c r="Z595" s="8"/>
      <c r="AA595" s="202" t="s">
        <v>483</v>
      </c>
      <c r="AB595" s="8"/>
      <c r="AC595" s="202" t="s">
        <v>2329</v>
      </c>
      <c r="AD595" s="202" t="s">
        <v>3214</v>
      </c>
      <c r="AE595" s="202" t="s">
        <v>484</v>
      </c>
      <c r="AF595" s="204">
        <v>358.08</v>
      </c>
      <c r="AG595" s="197">
        <v>0</v>
      </c>
      <c r="AH595" s="197">
        <v>7.3017200000000004E-2</v>
      </c>
      <c r="AI595" s="12"/>
      <c r="AJ595" s="197">
        <v>6.5310000000000007E-2</v>
      </c>
      <c r="AK595" s="197">
        <v>0</v>
      </c>
      <c r="AL595" s="197">
        <v>0</v>
      </c>
      <c r="AM595" s="12"/>
      <c r="AN595" s="12"/>
      <c r="AO595" s="204">
        <v>265.18</v>
      </c>
      <c r="AP595" s="205">
        <v>160.55000000000001</v>
      </c>
      <c r="AQ595" t="str">
        <f>_xlfn.IFNA(VLOOKUP(E595,'Order Lookup'!A:C,3,FALSE),"Other")</f>
        <v>Other</v>
      </c>
    </row>
    <row r="596" spans="1:43" ht="42" x14ac:dyDescent="0.35">
      <c r="A596" s="202" t="s">
        <v>694</v>
      </c>
      <c r="B596" s="202" t="s">
        <v>3216</v>
      </c>
      <c r="C596" s="202" t="s">
        <v>785</v>
      </c>
      <c r="D596" s="202" t="s">
        <v>1531</v>
      </c>
      <c r="E596" s="202" t="s">
        <v>563</v>
      </c>
      <c r="F596" s="202" t="s">
        <v>432</v>
      </c>
      <c r="G596" s="8"/>
      <c r="H596" s="202" t="s">
        <v>482</v>
      </c>
      <c r="I596" s="203" t="s">
        <v>23</v>
      </c>
      <c r="J596" s="8"/>
      <c r="K596" s="8"/>
      <c r="L596" s="8"/>
      <c r="M596" s="8"/>
      <c r="N596" s="202" t="s">
        <v>483</v>
      </c>
      <c r="O596" s="8"/>
      <c r="P596" s="8"/>
      <c r="Q596" s="8"/>
      <c r="R596" s="202" t="s">
        <v>483</v>
      </c>
      <c r="S596" s="8"/>
      <c r="T596" s="8"/>
      <c r="U596" s="8"/>
      <c r="V596" s="8"/>
      <c r="W596" s="202" t="s">
        <v>483</v>
      </c>
      <c r="X596" s="8"/>
      <c r="Y596" s="8"/>
      <c r="Z596" s="8"/>
      <c r="AA596" s="202" t="s">
        <v>483</v>
      </c>
      <c r="AB596" s="8"/>
      <c r="AC596" s="202" t="s">
        <v>2329</v>
      </c>
      <c r="AD596" s="202" t="s">
        <v>3216</v>
      </c>
      <c r="AE596" s="202" t="s">
        <v>484</v>
      </c>
      <c r="AF596" s="12"/>
      <c r="AG596" s="197">
        <v>0</v>
      </c>
      <c r="AH596" s="12"/>
      <c r="AI596" s="12"/>
      <c r="AJ596" s="12"/>
      <c r="AK596" s="12"/>
      <c r="AL596" s="12"/>
      <c r="AM596" s="12"/>
      <c r="AN596" s="12"/>
      <c r="AO596" s="12"/>
      <c r="AP596" s="15"/>
      <c r="AQ596" t="str">
        <f>_xlfn.IFNA(VLOOKUP(E596,'Order Lookup'!A:C,3,FALSE),"Other")</f>
        <v>Other</v>
      </c>
    </row>
    <row r="597" spans="1:43" ht="42" x14ac:dyDescent="0.35">
      <c r="A597" s="202" t="s">
        <v>694</v>
      </c>
      <c r="B597" s="202" t="s">
        <v>3217</v>
      </c>
      <c r="C597" s="202" t="s">
        <v>778</v>
      </c>
      <c r="D597" s="202" t="s">
        <v>3218</v>
      </c>
      <c r="E597" s="202" t="s">
        <v>507</v>
      </c>
      <c r="F597" s="202" t="s">
        <v>432</v>
      </c>
      <c r="G597" s="8"/>
      <c r="H597" s="202" t="s">
        <v>482</v>
      </c>
      <c r="I597" s="203" t="s">
        <v>27</v>
      </c>
      <c r="J597" s="8"/>
      <c r="K597" s="8"/>
      <c r="L597" s="8"/>
      <c r="M597" s="8"/>
      <c r="N597" s="202" t="s">
        <v>483</v>
      </c>
      <c r="O597" s="8"/>
      <c r="P597" s="8"/>
      <c r="Q597" s="8"/>
      <c r="R597" s="202" t="s">
        <v>483</v>
      </c>
      <c r="S597" s="8"/>
      <c r="T597" s="8"/>
      <c r="U597" s="8"/>
      <c r="V597" s="8"/>
      <c r="W597" s="202" t="s">
        <v>483</v>
      </c>
      <c r="X597" s="8"/>
      <c r="Y597" s="8"/>
      <c r="Z597" s="8"/>
      <c r="AA597" s="202" t="s">
        <v>483</v>
      </c>
      <c r="AB597" s="8"/>
      <c r="AC597" s="202" t="s">
        <v>2329</v>
      </c>
      <c r="AD597" s="202" t="s">
        <v>3217</v>
      </c>
      <c r="AE597" s="202" t="s">
        <v>484</v>
      </c>
      <c r="AF597" s="204">
        <v>191.92</v>
      </c>
      <c r="AG597" s="197">
        <v>0</v>
      </c>
      <c r="AH597" s="197">
        <v>1.441651E-2</v>
      </c>
      <c r="AI597" s="12"/>
      <c r="AJ597" s="197">
        <v>1.44165E-2</v>
      </c>
      <c r="AK597" s="197">
        <v>0</v>
      </c>
      <c r="AL597" s="197">
        <v>0</v>
      </c>
      <c r="AM597" s="12"/>
      <c r="AN597" s="12"/>
      <c r="AO597" s="204">
        <v>169.82</v>
      </c>
      <c r="AP597" s="205">
        <v>155.96</v>
      </c>
      <c r="AQ597" t="str">
        <f>_xlfn.IFNA(VLOOKUP(E597,'Order Lookup'!A:C,3,FALSE),"Other")</f>
        <v>Other</v>
      </c>
    </row>
    <row r="598" spans="1:43" ht="42" x14ac:dyDescent="0.35">
      <c r="A598" s="202" t="s">
        <v>694</v>
      </c>
      <c r="B598" s="202" t="s">
        <v>3219</v>
      </c>
      <c r="C598" s="202" t="s">
        <v>743</v>
      </c>
      <c r="D598" s="202" t="s">
        <v>3215</v>
      </c>
      <c r="E598" s="202" t="s">
        <v>507</v>
      </c>
      <c r="F598" s="202" t="s">
        <v>432</v>
      </c>
      <c r="G598" s="8"/>
      <c r="H598" s="202" t="s">
        <v>482</v>
      </c>
      <c r="I598" s="203" t="s">
        <v>27</v>
      </c>
      <c r="J598" s="8"/>
      <c r="K598" s="8"/>
      <c r="L598" s="8"/>
      <c r="M598" s="8"/>
      <c r="N598" s="202" t="s">
        <v>483</v>
      </c>
      <c r="O598" s="8"/>
      <c r="P598" s="8"/>
      <c r="Q598" s="8"/>
      <c r="R598" s="202" t="s">
        <v>483</v>
      </c>
      <c r="S598" s="8"/>
      <c r="T598" s="8"/>
      <c r="U598" s="8"/>
      <c r="V598" s="8"/>
      <c r="W598" s="202" t="s">
        <v>483</v>
      </c>
      <c r="X598" s="8"/>
      <c r="Y598" s="8"/>
      <c r="Z598" s="8"/>
      <c r="AA598" s="202" t="s">
        <v>483</v>
      </c>
      <c r="AB598" s="8"/>
      <c r="AC598" s="202" t="s">
        <v>2329</v>
      </c>
      <c r="AD598" s="202" t="s">
        <v>3219</v>
      </c>
      <c r="AE598" s="202" t="s">
        <v>484</v>
      </c>
      <c r="AF598" s="204">
        <v>18.12</v>
      </c>
      <c r="AG598" s="197">
        <v>0</v>
      </c>
      <c r="AH598" s="197">
        <v>5.5000000000000003E-4</v>
      </c>
      <c r="AI598" s="12"/>
      <c r="AJ598" s="197">
        <v>5.5000000000000003E-4</v>
      </c>
      <c r="AK598" s="197">
        <v>0</v>
      </c>
      <c r="AL598" s="197">
        <v>0</v>
      </c>
      <c r="AM598" s="12"/>
      <c r="AN598" s="12"/>
      <c r="AO598" s="204">
        <v>10.87</v>
      </c>
      <c r="AP598" s="205">
        <v>7.37</v>
      </c>
      <c r="AQ598" t="str">
        <f>_xlfn.IFNA(VLOOKUP(E598,'Order Lookup'!A:C,3,FALSE),"Other")</f>
        <v>Other</v>
      </c>
    </row>
    <row r="599" spans="1:43" ht="42" x14ac:dyDescent="0.35">
      <c r="A599" s="202" t="s">
        <v>694</v>
      </c>
      <c r="B599" s="202" t="s">
        <v>3220</v>
      </c>
      <c r="C599" s="202" t="s">
        <v>778</v>
      </c>
      <c r="D599" s="202" t="s">
        <v>3221</v>
      </c>
      <c r="E599" s="202" t="s">
        <v>507</v>
      </c>
      <c r="F599" s="202" t="s">
        <v>432</v>
      </c>
      <c r="G599" s="8"/>
      <c r="H599" s="202" t="s">
        <v>488</v>
      </c>
      <c r="I599" s="203" t="s">
        <v>27</v>
      </c>
      <c r="J599" s="8"/>
      <c r="K599" s="8"/>
      <c r="L599" s="8"/>
      <c r="M599" s="8"/>
      <c r="N599" s="202" t="s">
        <v>483</v>
      </c>
      <c r="O599" s="8"/>
      <c r="P599" s="8"/>
      <c r="Q599" s="8"/>
      <c r="R599" s="202" t="s">
        <v>483</v>
      </c>
      <c r="S599" s="8"/>
      <c r="T599" s="8"/>
      <c r="U599" s="8"/>
      <c r="V599" s="8"/>
      <c r="W599" s="202" t="s">
        <v>483</v>
      </c>
      <c r="X599" s="8"/>
      <c r="Y599" s="8"/>
      <c r="Z599" s="8"/>
      <c r="AA599" s="202" t="s">
        <v>483</v>
      </c>
      <c r="AB599" s="8"/>
      <c r="AC599" s="202" t="s">
        <v>2329</v>
      </c>
      <c r="AD599" s="202" t="s">
        <v>3220</v>
      </c>
      <c r="AE599" s="202" t="s">
        <v>484</v>
      </c>
      <c r="AF599" s="204">
        <v>0.98</v>
      </c>
      <c r="AG599" s="197">
        <v>0</v>
      </c>
      <c r="AH599" s="197">
        <v>6.6000000000000005E-5</v>
      </c>
      <c r="AI599" s="12"/>
      <c r="AJ599" s="197">
        <v>6.6000000000000005E-5</v>
      </c>
      <c r="AK599" s="197">
        <v>0</v>
      </c>
      <c r="AL599" s="197">
        <v>0</v>
      </c>
      <c r="AM599" s="12"/>
      <c r="AN599" s="12"/>
      <c r="AO599" s="204">
        <v>0.57999999999999996</v>
      </c>
      <c r="AP599" s="205">
        <v>0.38</v>
      </c>
      <c r="AQ599" t="str">
        <f>_xlfn.IFNA(VLOOKUP(E599,'Order Lookup'!A:C,3,FALSE),"Other")</f>
        <v>Other</v>
      </c>
    </row>
    <row r="600" spans="1:43" ht="31.5" x14ac:dyDescent="0.35">
      <c r="A600" s="202" t="s">
        <v>694</v>
      </c>
      <c r="B600" s="202" t="s">
        <v>3222</v>
      </c>
      <c r="C600" s="202" t="s">
        <v>1506</v>
      </c>
      <c r="D600" s="202" t="s">
        <v>3223</v>
      </c>
      <c r="E600" s="202" t="s">
        <v>507</v>
      </c>
      <c r="F600" s="202" t="s">
        <v>432</v>
      </c>
      <c r="G600" s="8"/>
      <c r="H600" s="202" t="s">
        <v>482</v>
      </c>
      <c r="I600" s="203" t="s">
        <v>26</v>
      </c>
      <c r="J600" s="8"/>
      <c r="K600" s="8"/>
      <c r="L600" s="8"/>
      <c r="M600" s="8"/>
      <c r="N600" s="202" t="s">
        <v>483</v>
      </c>
      <c r="O600" s="8"/>
      <c r="P600" s="8"/>
      <c r="Q600" s="8"/>
      <c r="R600" s="202" t="s">
        <v>483</v>
      </c>
      <c r="S600" s="8"/>
      <c r="T600" s="8"/>
      <c r="U600" s="8"/>
      <c r="V600" s="8"/>
      <c r="W600" s="202" t="s">
        <v>483</v>
      </c>
      <c r="X600" s="8"/>
      <c r="Y600" s="8"/>
      <c r="Z600" s="8"/>
      <c r="AA600" s="202" t="s">
        <v>483</v>
      </c>
      <c r="AB600" s="8"/>
      <c r="AC600" s="202" t="s">
        <v>2329</v>
      </c>
      <c r="AD600" s="202" t="s">
        <v>3222</v>
      </c>
      <c r="AE600" s="202" t="s">
        <v>484</v>
      </c>
      <c r="AF600" s="12"/>
      <c r="AG600" s="197">
        <v>0</v>
      </c>
      <c r="AH600" s="12"/>
      <c r="AI600" s="12"/>
      <c r="AJ600" s="12"/>
      <c r="AK600" s="12"/>
      <c r="AL600" s="12"/>
      <c r="AM600" s="12"/>
      <c r="AN600" s="12"/>
      <c r="AO600" s="12"/>
      <c r="AP600" s="15"/>
      <c r="AQ600" t="str">
        <f>_xlfn.IFNA(VLOOKUP(E600,'Order Lookup'!A:C,3,FALSE),"Other")</f>
        <v>Other</v>
      </c>
    </row>
    <row r="601" spans="1:43" ht="31.5" x14ac:dyDescent="0.35">
      <c r="A601" s="202" t="s">
        <v>694</v>
      </c>
      <c r="B601" s="202" t="s">
        <v>3224</v>
      </c>
      <c r="C601" s="202" t="s">
        <v>751</v>
      </c>
      <c r="D601" s="202" t="s">
        <v>3225</v>
      </c>
      <c r="E601" s="202" t="s">
        <v>507</v>
      </c>
      <c r="F601" s="202" t="s">
        <v>432</v>
      </c>
      <c r="G601" s="8"/>
      <c r="H601" s="202" t="s">
        <v>482</v>
      </c>
      <c r="I601" s="203" t="s">
        <v>30</v>
      </c>
      <c r="J601" s="8"/>
      <c r="K601" s="8"/>
      <c r="L601" s="8"/>
      <c r="M601" s="8"/>
      <c r="N601" s="202" t="s">
        <v>483</v>
      </c>
      <c r="O601" s="8"/>
      <c r="P601" s="8"/>
      <c r="Q601" s="8"/>
      <c r="R601" s="202" t="s">
        <v>483</v>
      </c>
      <c r="S601" s="8"/>
      <c r="T601" s="8"/>
      <c r="U601" s="8"/>
      <c r="V601" s="8"/>
      <c r="W601" s="202" t="s">
        <v>483</v>
      </c>
      <c r="X601" s="8"/>
      <c r="Y601" s="8"/>
      <c r="Z601" s="8"/>
      <c r="AA601" s="202" t="s">
        <v>483</v>
      </c>
      <c r="AB601" s="8"/>
      <c r="AC601" s="202" t="s">
        <v>1996</v>
      </c>
      <c r="AD601" s="202" t="s">
        <v>3224</v>
      </c>
      <c r="AE601" s="202" t="s">
        <v>484</v>
      </c>
      <c r="AF601" s="204">
        <v>1332.81</v>
      </c>
      <c r="AG601" s="197">
        <v>0</v>
      </c>
      <c r="AH601" s="197">
        <v>0.25774128000000002</v>
      </c>
      <c r="AI601" s="12"/>
      <c r="AJ601" s="197">
        <v>0.25774154999999999</v>
      </c>
      <c r="AK601" s="197">
        <v>0</v>
      </c>
      <c r="AL601" s="197">
        <v>0</v>
      </c>
      <c r="AM601" s="12"/>
      <c r="AN601" s="12"/>
      <c r="AO601" s="204">
        <v>799.58</v>
      </c>
      <c r="AP601" s="205">
        <v>661.53</v>
      </c>
      <c r="AQ601" t="str">
        <f>_xlfn.IFNA(VLOOKUP(E601,'Order Lookup'!A:C,3,FALSE),"Other")</f>
        <v>Other</v>
      </c>
    </row>
    <row r="602" spans="1:43" ht="42" x14ac:dyDescent="0.35">
      <c r="A602" s="202" t="s">
        <v>694</v>
      </c>
      <c r="B602" s="202" t="s">
        <v>3226</v>
      </c>
      <c r="C602" s="202" t="s">
        <v>778</v>
      </c>
      <c r="D602" s="202" t="s">
        <v>3227</v>
      </c>
      <c r="E602" s="202" t="s">
        <v>507</v>
      </c>
      <c r="F602" s="202" t="s">
        <v>432</v>
      </c>
      <c r="G602" s="8"/>
      <c r="H602" s="202" t="s">
        <v>482</v>
      </c>
      <c r="I602" s="203" t="s">
        <v>27</v>
      </c>
      <c r="J602" s="8"/>
      <c r="K602" s="8"/>
      <c r="L602" s="8"/>
      <c r="M602" s="8"/>
      <c r="N602" s="202" t="s">
        <v>483</v>
      </c>
      <c r="O602" s="8"/>
      <c r="P602" s="8"/>
      <c r="Q602" s="8"/>
      <c r="R602" s="202" t="s">
        <v>483</v>
      </c>
      <c r="S602" s="8"/>
      <c r="T602" s="8"/>
      <c r="U602" s="8"/>
      <c r="V602" s="8"/>
      <c r="W602" s="202" t="s">
        <v>483</v>
      </c>
      <c r="X602" s="8"/>
      <c r="Y602" s="8"/>
      <c r="Z602" s="8"/>
      <c r="AA602" s="202" t="s">
        <v>483</v>
      </c>
      <c r="AB602" s="8"/>
      <c r="AC602" s="202" t="s">
        <v>1996</v>
      </c>
      <c r="AD602" s="202" t="s">
        <v>3226</v>
      </c>
      <c r="AE602" s="202" t="s">
        <v>484</v>
      </c>
      <c r="AF602" s="12"/>
      <c r="AG602" s="197">
        <v>0</v>
      </c>
      <c r="AH602" s="12"/>
      <c r="AI602" s="12"/>
      <c r="AJ602" s="12"/>
      <c r="AK602" s="12"/>
      <c r="AL602" s="12"/>
      <c r="AM602" s="12"/>
      <c r="AN602" s="12"/>
      <c r="AO602" s="12"/>
      <c r="AP602" s="15"/>
      <c r="AQ602" t="str">
        <f>_xlfn.IFNA(VLOOKUP(E602,'Order Lookup'!A:C,3,FALSE),"Other")</f>
        <v>Other</v>
      </c>
    </row>
    <row r="603" spans="1:43" ht="52.5" x14ac:dyDescent="0.35">
      <c r="A603" s="202" t="s">
        <v>694</v>
      </c>
      <c r="B603" s="202" t="s">
        <v>3228</v>
      </c>
      <c r="C603" s="202" t="s">
        <v>1809</v>
      </c>
      <c r="D603" s="202" t="s">
        <v>3229</v>
      </c>
      <c r="E603" s="202" t="s">
        <v>567</v>
      </c>
      <c r="F603" s="202" t="s">
        <v>281</v>
      </c>
      <c r="G603" s="202" t="s">
        <v>4</v>
      </c>
      <c r="H603" s="202" t="s">
        <v>488</v>
      </c>
      <c r="I603" s="203" t="s">
        <v>256</v>
      </c>
      <c r="J603" s="203" t="s">
        <v>541</v>
      </c>
      <c r="K603" s="203" t="s">
        <v>560</v>
      </c>
      <c r="L603" s="202" t="s">
        <v>2371</v>
      </c>
      <c r="M603" s="202" t="s">
        <v>2371</v>
      </c>
      <c r="N603" s="206" t="s">
        <v>489</v>
      </c>
      <c r="O603" s="203" t="s">
        <v>560</v>
      </c>
      <c r="P603" s="202" t="s">
        <v>2323</v>
      </c>
      <c r="Q603" s="202" t="s">
        <v>2323</v>
      </c>
      <c r="R603" s="206" t="s">
        <v>489</v>
      </c>
      <c r="S603" s="203" t="s">
        <v>775</v>
      </c>
      <c r="T603" s="203" t="s">
        <v>775</v>
      </c>
      <c r="U603" s="202" t="s">
        <v>2362</v>
      </c>
      <c r="V603" s="202" t="s">
        <v>2362</v>
      </c>
      <c r="W603" s="206" t="s">
        <v>489</v>
      </c>
      <c r="X603" s="203" t="s">
        <v>775</v>
      </c>
      <c r="Y603" s="202" t="s">
        <v>2362</v>
      </c>
      <c r="Z603" s="202" t="s">
        <v>2362</v>
      </c>
      <c r="AA603" s="206" t="s">
        <v>489</v>
      </c>
      <c r="AB603" s="203" t="s">
        <v>490</v>
      </c>
      <c r="AC603" s="202" t="s">
        <v>2362</v>
      </c>
      <c r="AD603" s="202" t="s">
        <v>3228</v>
      </c>
      <c r="AE603" s="202" t="s">
        <v>484</v>
      </c>
      <c r="AF603" s="204">
        <v>86007</v>
      </c>
      <c r="AG603" s="197">
        <v>31.576499999999999</v>
      </c>
      <c r="AH603" s="197">
        <v>31.689471229999999</v>
      </c>
      <c r="AI603" s="197">
        <v>1.0035776995550501</v>
      </c>
      <c r="AJ603" s="197">
        <v>0</v>
      </c>
      <c r="AK603" s="197">
        <v>20</v>
      </c>
      <c r="AL603" s="197">
        <v>28.25</v>
      </c>
      <c r="AM603" s="209">
        <v>1.4125000000000001</v>
      </c>
      <c r="AN603" s="197">
        <v>0.89146328113092999</v>
      </c>
      <c r="AO603" s="204">
        <v>77673.38</v>
      </c>
      <c r="AP603" s="205">
        <v>0</v>
      </c>
      <c r="AQ603" t="str">
        <f>_xlfn.IFNA(VLOOKUP(E603,'Order Lookup'!A:C,3,FALSE),"Other")</f>
        <v>ORDER</v>
      </c>
    </row>
    <row r="604" spans="1:43" ht="31.5" x14ac:dyDescent="0.35">
      <c r="A604" s="202" t="s">
        <v>694</v>
      </c>
      <c r="B604" s="202" t="s">
        <v>3230</v>
      </c>
      <c r="C604" s="202" t="s">
        <v>1529</v>
      </c>
      <c r="D604" s="202" t="s">
        <v>1530</v>
      </c>
      <c r="E604" s="202" t="s">
        <v>507</v>
      </c>
      <c r="F604" s="202" t="s">
        <v>432</v>
      </c>
      <c r="G604" s="8"/>
      <c r="H604" s="202" t="s">
        <v>482</v>
      </c>
      <c r="I604" s="203" t="s">
        <v>27</v>
      </c>
      <c r="J604" s="8"/>
      <c r="K604" s="8"/>
      <c r="L604" s="8"/>
      <c r="M604" s="8"/>
      <c r="N604" s="202" t="s">
        <v>483</v>
      </c>
      <c r="O604" s="8"/>
      <c r="P604" s="8"/>
      <c r="Q604" s="8"/>
      <c r="R604" s="202" t="s">
        <v>483</v>
      </c>
      <c r="S604" s="8"/>
      <c r="T604" s="8"/>
      <c r="U604" s="8"/>
      <c r="V604" s="8"/>
      <c r="W604" s="202" t="s">
        <v>483</v>
      </c>
      <c r="X604" s="8"/>
      <c r="Y604" s="8"/>
      <c r="Z604" s="8"/>
      <c r="AA604" s="202" t="s">
        <v>483</v>
      </c>
      <c r="AB604" s="8"/>
      <c r="AC604" s="202" t="s">
        <v>1996</v>
      </c>
      <c r="AD604" s="202" t="s">
        <v>3230</v>
      </c>
      <c r="AE604" s="202" t="s">
        <v>484</v>
      </c>
      <c r="AF604" s="204">
        <v>65.760000000000005</v>
      </c>
      <c r="AG604" s="197">
        <v>0</v>
      </c>
      <c r="AH604" s="197">
        <v>1.5084E-2</v>
      </c>
      <c r="AI604" s="12"/>
      <c r="AJ604" s="197">
        <v>1.5084E-2</v>
      </c>
      <c r="AK604" s="197">
        <v>0</v>
      </c>
      <c r="AL604" s="197">
        <v>0</v>
      </c>
      <c r="AM604" s="12"/>
      <c r="AN604" s="12"/>
      <c r="AO604" s="204">
        <v>33.270000000000003</v>
      </c>
      <c r="AP604" s="205">
        <v>38.94</v>
      </c>
      <c r="AQ604" t="str">
        <f>_xlfn.IFNA(VLOOKUP(E604,'Order Lookup'!A:C,3,FALSE),"Other")</f>
        <v>Other</v>
      </c>
    </row>
    <row r="605" spans="1:43" ht="42" x14ac:dyDescent="0.35">
      <c r="A605" s="202" t="s">
        <v>694</v>
      </c>
      <c r="B605" s="202" t="s">
        <v>3231</v>
      </c>
      <c r="C605" s="202" t="s">
        <v>731</v>
      </c>
      <c r="D605" s="202" t="s">
        <v>3232</v>
      </c>
      <c r="E605" s="202" t="s">
        <v>507</v>
      </c>
      <c r="F605" s="202" t="s">
        <v>4</v>
      </c>
      <c r="G605" s="8"/>
      <c r="H605" s="202" t="s">
        <v>482</v>
      </c>
      <c r="I605" s="203" t="s">
        <v>29</v>
      </c>
      <c r="J605" s="8"/>
      <c r="K605" s="8"/>
      <c r="L605" s="8"/>
      <c r="M605" s="8"/>
      <c r="N605" s="202" t="s">
        <v>483</v>
      </c>
      <c r="O605" s="8"/>
      <c r="P605" s="8"/>
      <c r="Q605" s="8"/>
      <c r="R605" s="202" t="s">
        <v>483</v>
      </c>
      <c r="S605" s="8"/>
      <c r="T605" s="8"/>
      <c r="U605" s="8"/>
      <c r="V605" s="8"/>
      <c r="W605" s="202" t="s">
        <v>483</v>
      </c>
      <c r="X605" s="8"/>
      <c r="Y605" s="8"/>
      <c r="Z605" s="8"/>
      <c r="AA605" s="202" t="s">
        <v>483</v>
      </c>
      <c r="AB605" s="8"/>
      <c r="AC605" s="202" t="s">
        <v>1996</v>
      </c>
      <c r="AD605" s="202" t="s">
        <v>3231</v>
      </c>
      <c r="AE605" s="202" t="s">
        <v>484</v>
      </c>
      <c r="AF605" s="12"/>
      <c r="AG605" s="197">
        <v>0</v>
      </c>
      <c r="AH605" s="12"/>
      <c r="AI605" s="12"/>
      <c r="AJ605" s="12"/>
      <c r="AK605" s="12"/>
      <c r="AL605" s="12"/>
      <c r="AM605" s="12"/>
      <c r="AN605" s="12"/>
      <c r="AO605" s="12"/>
      <c r="AP605" s="15"/>
      <c r="AQ605" t="str">
        <f>_xlfn.IFNA(VLOOKUP(E605,'Order Lookup'!A:C,3,FALSE),"Other")</f>
        <v>Other</v>
      </c>
    </row>
    <row r="606" spans="1:43" ht="31.5" x14ac:dyDescent="0.35">
      <c r="A606" s="202" t="s">
        <v>694</v>
      </c>
      <c r="B606" s="202" t="s">
        <v>3233</v>
      </c>
      <c r="C606" s="202" t="s">
        <v>789</v>
      </c>
      <c r="D606" s="202" t="s">
        <v>1790</v>
      </c>
      <c r="E606" s="202" t="s">
        <v>507</v>
      </c>
      <c r="F606" s="202" t="s">
        <v>4</v>
      </c>
      <c r="G606" s="8"/>
      <c r="H606" s="202" t="s">
        <v>482</v>
      </c>
      <c r="I606" s="203" t="s">
        <v>29</v>
      </c>
      <c r="J606" s="8"/>
      <c r="K606" s="8"/>
      <c r="L606" s="8"/>
      <c r="M606" s="8"/>
      <c r="N606" s="202" t="s">
        <v>483</v>
      </c>
      <c r="O606" s="8"/>
      <c r="P606" s="8"/>
      <c r="Q606" s="8"/>
      <c r="R606" s="202" t="s">
        <v>483</v>
      </c>
      <c r="S606" s="8"/>
      <c r="T606" s="8"/>
      <c r="U606" s="8"/>
      <c r="V606" s="8"/>
      <c r="W606" s="202" t="s">
        <v>483</v>
      </c>
      <c r="X606" s="8"/>
      <c r="Y606" s="8"/>
      <c r="Z606" s="8"/>
      <c r="AA606" s="202" t="s">
        <v>483</v>
      </c>
      <c r="AB606" s="8"/>
      <c r="AC606" s="202" t="s">
        <v>1996</v>
      </c>
      <c r="AD606" s="202" t="s">
        <v>3233</v>
      </c>
      <c r="AE606" s="202" t="s">
        <v>484</v>
      </c>
      <c r="AF606" s="12"/>
      <c r="AG606" s="197">
        <v>0</v>
      </c>
      <c r="AH606" s="12"/>
      <c r="AI606" s="12"/>
      <c r="AJ606" s="12"/>
      <c r="AK606" s="12"/>
      <c r="AL606" s="12"/>
      <c r="AM606" s="12"/>
      <c r="AN606" s="12"/>
      <c r="AO606" s="12"/>
      <c r="AP606" s="15"/>
      <c r="AQ606" t="str">
        <f>_xlfn.IFNA(VLOOKUP(E606,'Order Lookup'!A:C,3,FALSE),"Other")</f>
        <v>Other</v>
      </c>
    </row>
    <row r="607" spans="1:43" ht="31.5" x14ac:dyDescent="0.35">
      <c r="A607" s="202" t="s">
        <v>694</v>
      </c>
      <c r="B607" s="202" t="s">
        <v>3234</v>
      </c>
      <c r="C607" s="202" t="s">
        <v>749</v>
      </c>
      <c r="D607" s="202" t="s">
        <v>3235</v>
      </c>
      <c r="E607" s="202" t="s">
        <v>507</v>
      </c>
      <c r="F607" s="202" t="s">
        <v>432</v>
      </c>
      <c r="G607" s="8"/>
      <c r="H607" s="202" t="s">
        <v>482</v>
      </c>
      <c r="I607" s="203" t="s">
        <v>27</v>
      </c>
      <c r="J607" s="8"/>
      <c r="K607" s="8"/>
      <c r="L607" s="8"/>
      <c r="M607" s="8"/>
      <c r="N607" s="202" t="s">
        <v>483</v>
      </c>
      <c r="O607" s="8"/>
      <c r="P607" s="8"/>
      <c r="Q607" s="8"/>
      <c r="R607" s="202" t="s">
        <v>483</v>
      </c>
      <c r="S607" s="8"/>
      <c r="T607" s="8"/>
      <c r="U607" s="8"/>
      <c r="V607" s="8"/>
      <c r="W607" s="202" t="s">
        <v>483</v>
      </c>
      <c r="X607" s="8"/>
      <c r="Y607" s="8"/>
      <c r="Z607" s="8"/>
      <c r="AA607" s="202" t="s">
        <v>483</v>
      </c>
      <c r="AB607" s="8"/>
      <c r="AC607" s="202" t="s">
        <v>1996</v>
      </c>
      <c r="AD607" s="202" t="s">
        <v>3234</v>
      </c>
      <c r="AE607" s="202" t="s">
        <v>484</v>
      </c>
      <c r="AF607" s="12"/>
      <c r="AG607" s="197">
        <v>0</v>
      </c>
      <c r="AH607" s="12"/>
      <c r="AI607" s="12"/>
      <c r="AJ607" s="12"/>
      <c r="AK607" s="12"/>
      <c r="AL607" s="12"/>
      <c r="AM607" s="12"/>
      <c r="AN607" s="12"/>
      <c r="AO607" s="12"/>
      <c r="AP607" s="15"/>
      <c r="AQ607" t="str">
        <f>_xlfn.IFNA(VLOOKUP(E607,'Order Lookup'!A:C,3,FALSE),"Other")</f>
        <v>Other</v>
      </c>
    </row>
    <row r="608" spans="1:43" ht="42" x14ac:dyDescent="0.35">
      <c r="A608" s="202" t="s">
        <v>694</v>
      </c>
      <c r="B608" s="202" t="s">
        <v>3236</v>
      </c>
      <c r="C608" s="202" t="s">
        <v>778</v>
      </c>
      <c r="D608" s="202" t="s">
        <v>3237</v>
      </c>
      <c r="E608" s="202" t="s">
        <v>507</v>
      </c>
      <c r="F608" s="202" t="s">
        <v>432</v>
      </c>
      <c r="G608" s="8"/>
      <c r="H608" s="202" t="s">
        <v>482</v>
      </c>
      <c r="I608" s="203" t="s">
        <v>27</v>
      </c>
      <c r="J608" s="8"/>
      <c r="K608" s="8"/>
      <c r="L608" s="8"/>
      <c r="M608" s="8"/>
      <c r="N608" s="202" t="s">
        <v>483</v>
      </c>
      <c r="O608" s="8"/>
      <c r="P608" s="8"/>
      <c r="Q608" s="8"/>
      <c r="R608" s="202" t="s">
        <v>483</v>
      </c>
      <c r="S608" s="8"/>
      <c r="T608" s="8"/>
      <c r="U608" s="8"/>
      <c r="V608" s="8"/>
      <c r="W608" s="202" t="s">
        <v>483</v>
      </c>
      <c r="X608" s="8"/>
      <c r="Y608" s="8"/>
      <c r="Z608" s="8"/>
      <c r="AA608" s="202" t="s">
        <v>483</v>
      </c>
      <c r="AB608" s="8"/>
      <c r="AC608" s="202" t="s">
        <v>1996</v>
      </c>
      <c r="AD608" s="202" t="s">
        <v>3236</v>
      </c>
      <c r="AE608" s="202" t="s">
        <v>484</v>
      </c>
      <c r="AF608" s="12"/>
      <c r="AG608" s="197">
        <v>0</v>
      </c>
      <c r="AH608" s="12"/>
      <c r="AI608" s="12"/>
      <c r="AJ608" s="12"/>
      <c r="AK608" s="12"/>
      <c r="AL608" s="12"/>
      <c r="AM608" s="12"/>
      <c r="AN608" s="12"/>
      <c r="AO608" s="12"/>
      <c r="AP608" s="15"/>
      <c r="AQ608" t="str">
        <f>_xlfn.IFNA(VLOOKUP(E608,'Order Lookup'!A:C,3,FALSE),"Other")</f>
        <v>Other</v>
      </c>
    </row>
    <row r="609" spans="1:43" ht="42" x14ac:dyDescent="0.35">
      <c r="A609" s="202" t="s">
        <v>694</v>
      </c>
      <c r="B609" s="202" t="s">
        <v>3238</v>
      </c>
      <c r="C609" s="202" t="s">
        <v>778</v>
      </c>
      <c r="D609" s="202" t="s">
        <v>3239</v>
      </c>
      <c r="E609" s="202" t="s">
        <v>507</v>
      </c>
      <c r="F609" s="202" t="s">
        <v>432</v>
      </c>
      <c r="G609" s="8"/>
      <c r="H609" s="202" t="s">
        <v>482</v>
      </c>
      <c r="I609" s="203" t="s">
        <v>27</v>
      </c>
      <c r="J609" s="8"/>
      <c r="K609" s="8"/>
      <c r="L609" s="8"/>
      <c r="M609" s="8"/>
      <c r="N609" s="202" t="s">
        <v>483</v>
      </c>
      <c r="O609" s="8"/>
      <c r="P609" s="8"/>
      <c r="Q609" s="8"/>
      <c r="R609" s="202" t="s">
        <v>483</v>
      </c>
      <c r="S609" s="8"/>
      <c r="T609" s="8"/>
      <c r="U609" s="8"/>
      <c r="V609" s="8"/>
      <c r="W609" s="202" t="s">
        <v>483</v>
      </c>
      <c r="X609" s="8"/>
      <c r="Y609" s="8"/>
      <c r="Z609" s="8"/>
      <c r="AA609" s="202" t="s">
        <v>483</v>
      </c>
      <c r="AB609" s="8"/>
      <c r="AC609" s="202" t="s">
        <v>1996</v>
      </c>
      <c r="AD609" s="202" t="s">
        <v>3238</v>
      </c>
      <c r="AE609" s="202" t="s">
        <v>484</v>
      </c>
      <c r="AF609" s="204">
        <v>284.2</v>
      </c>
      <c r="AG609" s="197">
        <v>0</v>
      </c>
      <c r="AH609" s="197">
        <v>7.2099999999999997E-2</v>
      </c>
      <c r="AI609" s="12"/>
      <c r="AJ609" s="197">
        <v>7.2099999999999997E-2</v>
      </c>
      <c r="AK609" s="197">
        <v>0</v>
      </c>
      <c r="AL609" s="197">
        <v>0</v>
      </c>
      <c r="AM609" s="12"/>
      <c r="AN609" s="12"/>
      <c r="AO609" s="204">
        <v>158.16999999999999</v>
      </c>
      <c r="AP609" s="205">
        <v>144.62</v>
      </c>
      <c r="AQ609" t="str">
        <f>_xlfn.IFNA(VLOOKUP(E609,'Order Lookup'!A:C,3,FALSE),"Other")</f>
        <v>Other</v>
      </c>
    </row>
    <row r="610" spans="1:43" ht="42" x14ac:dyDescent="0.35">
      <c r="A610" s="202" t="s">
        <v>694</v>
      </c>
      <c r="B610" s="202" t="s">
        <v>3240</v>
      </c>
      <c r="C610" s="202" t="s">
        <v>788</v>
      </c>
      <c r="D610" s="202" t="s">
        <v>1791</v>
      </c>
      <c r="E610" s="202" t="s">
        <v>507</v>
      </c>
      <c r="F610" s="202" t="s">
        <v>4</v>
      </c>
      <c r="G610" s="8"/>
      <c r="H610" s="202" t="s">
        <v>482</v>
      </c>
      <c r="I610" s="203" t="s">
        <v>29</v>
      </c>
      <c r="J610" s="8"/>
      <c r="K610" s="8"/>
      <c r="L610" s="8"/>
      <c r="M610" s="8"/>
      <c r="N610" s="202" t="s">
        <v>483</v>
      </c>
      <c r="O610" s="8"/>
      <c r="P610" s="8"/>
      <c r="Q610" s="8"/>
      <c r="R610" s="202" t="s">
        <v>483</v>
      </c>
      <c r="S610" s="8"/>
      <c r="T610" s="8"/>
      <c r="U610" s="8"/>
      <c r="V610" s="8"/>
      <c r="W610" s="202" t="s">
        <v>483</v>
      </c>
      <c r="X610" s="8"/>
      <c r="Y610" s="8"/>
      <c r="Z610" s="8"/>
      <c r="AA610" s="202" t="s">
        <v>483</v>
      </c>
      <c r="AB610" s="8"/>
      <c r="AC610" s="202" t="s">
        <v>1996</v>
      </c>
      <c r="AD610" s="202" t="s">
        <v>3240</v>
      </c>
      <c r="AE610" s="202" t="s">
        <v>484</v>
      </c>
      <c r="AF610" s="12"/>
      <c r="AG610" s="197">
        <v>0</v>
      </c>
      <c r="AH610" s="12"/>
      <c r="AI610" s="12"/>
      <c r="AJ610" s="12"/>
      <c r="AK610" s="12"/>
      <c r="AL610" s="12"/>
      <c r="AM610" s="12"/>
      <c r="AN610" s="12"/>
      <c r="AO610" s="12"/>
      <c r="AP610" s="15"/>
      <c r="AQ610" t="str">
        <f>_xlfn.IFNA(VLOOKUP(E610,'Order Lookup'!A:C,3,FALSE),"Other")</f>
        <v>Other</v>
      </c>
    </row>
    <row r="611" spans="1:43" ht="42" x14ac:dyDescent="0.35">
      <c r="A611" s="202" t="s">
        <v>694</v>
      </c>
      <c r="B611" s="202" t="s">
        <v>3241</v>
      </c>
      <c r="C611" s="202" t="s">
        <v>778</v>
      </c>
      <c r="D611" s="202" t="s">
        <v>3242</v>
      </c>
      <c r="E611" s="202" t="s">
        <v>507</v>
      </c>
      <c r="F611" s="202" t="s">
        <v>432</v>
      </c>
      <c r="G611" s="8"/>
      <c r="H611" s="202" t="s">
        <v>482</v>
      </c>
      <c r="I611" s="203" t="s">
        <v>27</v>
      </c>
      <c r="J611" s="8"/>
      <c r="K611" s="8"/>
      <c r="L611" s="8"/>
      <c r="M611" s="8"/>
      <c r="N611" s="202" t="s">
        <v>483</v>
      </c>
      <c r="O611" s="8"/>
      <c r="P611" s="8"/>
      <c r="Q611" s="8"/>
      <c r="R611" s="202" t="s">
        <v>483</v>
      </c>
      <c r="S611" s="8"/>
      <c r="T611" s="8"/>
      <c r="U611" s="8"/>
      <c r="V611" s="8"/>
      <c r="W611" s="202" t="s">
        <v>483</v>
      </c>
      <c r="X611" s="8"/>
      <c r="Y611" s="8"/>
      <c r="Z611" s="8"/>
      <c r="AA611" s="202" t="s">
        <v>483</v>
      </c>
      <c r="AB611" s="8"/>
      <c r="AC611" s="202" t="s">
        <v>1996</v>
      </c>
      <c r="AD611" s="202" t="s">
        <v>3241</v>
      </c>
      <c r="AE611" s="202" t="s">
        <v>484</v>
      </c>
      <c r="AF611" s="204">
        <v>103.6</v>
      </c>
      <c r="AG611" s="197">
        <v>0</v>
      </c>
      <c r="AH611" s="197">
        <v>5.0000000000000001E-3</v>
      </c>
      <c r="AI611" s="12"/>
      <c r="AJ611" s="197">
        <v>5.0000000000000001E-3</v>
      </c>
      <c r="AK611" s="197">
        <v>0</v>
      </c>
      <c r="AL611" s="197">
        <v>0</v>
      </c>
      <c r="AM611" s="12"/>
      <c r="AN611" s="12"/>
      <c r="AO611" s="204">
        <v>57.62</v>
      </c>
      <c r="AP611" s="205">
        <v>46.41</v>
      </c>
      <c r="AQ611" t="str">
        <f>_xlfn.IFNA(VLOOKUP(E611,'Order Lookup'!A:C,3,FALSE),"Other")</f>
        <v>Other</v>
      </c>
    </row>
    <row r="612" spans="1:43" ht="31.5" x14ac:dyDescent="0.35">
      <c r="A612" s="202" t="s">
        <v>694</v>
      </c>
      <c r="B612" s="202" t="s">
        <v>3243</v>
      </c>
      <c r="C612" s="202" t="s">
        <v>728</v>
      </c>
      <c r="D612" s="202" t="s">
        <v>3244</v>
      </c>
      <c r="E612" s="202" t="s">
        <v>486</v>
      </c>
      <c r="F612" s="202" t="s">
        <v>432</v>
      </c>
      <c r="G612" s="8"/>
      <c r="H612" s="202" t="s">
        <v>482</v>
      </c>
      <c r="I612" s="203" t="s">
        <v>26</v>
      </c>
      <c r="J612" s="8"/>
      <c r="K612" s="8"/>
      <c r="L612" s="8"/>
      <c r="M612" s="8"/>
      <c r="N612" s="202" t="s">
        <v>483</v>
      </c>
      <c r="O612" s="8"/>
      <c r="P612" s="8"/>
      <c r="Q612" s="8"/>
      <c r="R612" s="202" t="s">
        <v>483</v>
      </c>
      <c r="S612" s="8"/>
      <c r="T612" s="8"/>
      <c r="U612" s="8"/>
      <c r="V612" s="8"/>
      <c r="W612" s="202" t="s">
        <v>483</v>
      </c>
      <c r="X612" s="8"/>
      <c r="Y612" s="8"/>
      <c r="Z612" s="8"/>
      <c r="AA612" s="202" t="s">
        <v>483</v>
      </c>
      <c r="AB612" s="8"/>
      <c r="AC612" s="202" t="s">
        <v>1725</v>
      </c>
      <c r="AD612" s="202" t="s">
        <v>3243</v>
      </c>
      <c r="AE612" s="202" t="s">
        <v>484</v>
      </c>
      <c r="AF612" s="204">
        <v>0</v>
      </c>
      <c r="AG612" s="197">
        <v>0</v>
      </c>
      <c r="AH612" s="197">
        <v>4.6022E-2</v>
      </c>
      <c r="AI612" s="12"/>
      <c r="AJ612" s="197">
        <v>4.6022E-2</v>
      </c>
      <c r="AK612" s="197">
        <v>0</v>
      </c>
      <c r="AL612" s="197">
        <v>0</v>
      </c>
      <c r="AM612" s="12"/>
      <c r="AN612" s="12"/>
      <c r="AO612" s="204">
        <v>0</v>
      </c>
      <c r="AP612" s="205">
        <v>-652.62</v>
      </c>
      <c r="AQ612" t="str">
        <f>_xlfn.IFNA(VLOOKUP(E612,'Order Lookup'!A:C,3,FALSE),"Other")</f>
        <v>Other</v>
      </c>
    </row>
    <row r="613" spans="1:43" ht="42" x14ac:dyDescent="0.35">
      <c r="A613" s="202" t="s">
        <v>694</v>
      </c>
      <c r="B613" s="202" t="s">
        <v>3245</v>
      </c>
      <c r="C613" s="202" t="s">
        <v>735</v>
      </c>
      <c r="D613" s="202" t="s">
        <v>3246</v>
      </c>
      <c r="E613" s="202" t="s">
        <v>507</v>
      </c>
      <c r="F613" s="202" t="s">
        <v>4</v>
      </c>
      <c r="G613" s="8"/>
      <c r="H613" s="202" t="s">
        <v>482</v>
      </c>
      <c r="I613" s="203" t="s">
        <v>30</v>
      </c>
      <c r="J613" s="8"/>
      <c r="K613" s="8"/>
      <c r="L613" s="8"/>
      <c r="M613" s="8"/>
      <c r="N613" s="202" t="s">
        <v>483</v>
      </c>
      <c r="O613" s="8"/>
      <c r="P613" s="8"/>
      <c r="Q613" s="8"/>
      <c r="R613" s="202" t="s">
        <v>483</v>
      </c>
      <c r="S613" s="8"/>
      <c r="T613" s="8"/>
      <c r="U613" s="8"/>
      <c r="V613" s="8"/>
      <c r="W613" s="202" t="s">
        <v>483</v>
      </c>
      <c r="X613" s="8"/>
      <c r="Y613" s="8"/>
      <c r="Z613" s="8"/>
      <c r="AA613" s="202" t="s">
        <v>483</v>
      </c>
      <c r="AB613" s="8"/>
      <c r="AC613" s="202" t="s">
        <v>1725</v>
      </c>
      <c r="AD613" s="202" t="s">
        <v>3245</v>
      </c>
      <c r="AE613" s="202" t="s">
        <v>484</v>
      </c>
      <c r="AF613" s="12"/>
      <c r="AG613" s="197">
        <v>0</v>
      </c>
      <c r="AH613" s="12"/>
      <c r="AI613" s="12"/>
      <c r="AJ613" s="12"/>
      <c r="AK613" s="12"/>
      <c r="AL613" s="12"/>
      <c r="AM613" s="12"/>
      <c r="AN613" s="12"/>
      <c r="AO613" s="12"/>
      <c r="AP613" s="15"/>
      <c r="AQ613" t="str">
        <f>_xlfn.IFNA(VLOOKUP(E613,'Order Lookup'!A:C,3,FALSE),"Other")</f>
        <v>Other</v>
      </c>
    </row>
    <row r="614" spans="1:43" ht="52.5" x14ac:dyDescent="0.35">
      <c r="A614" s="202" t="s">
        <v>694</v>
      </c>
      <c r="B614" s="202" t="s">
        <v>3247</v>
      </c>
      <c r="C614" s="202" t="s">
        <v>1809</v>
      </c>
      <c r="D614" s="202" t="s">
        <v>3248</v>
      </c>
      <c r="E614" s="202" t="s">
        <v>507</v>
      </c>
      <c r="F614" s="202" t="s">
        <v>432</v>
      </c>
      <c r="G614" s="8"/>
      <c r="H614" s="202" t="s">
        <v>482</v>
      </c>
      <c r="I614" s="203" t="s">
        <v>26</v>
      </c>
      <c r="J614" s="8"/>
      <c r="K614" s="8"/>
      <c r="L614" s="8"/>
      <c r="M614" s="8"/>
      <c r="N614" s="202" t="s">
        <v>483</v>
      </c>
      <c r="O614" s="8"/>
      <c r="P614" s="8"/>
      <c r="Q614" s="8"/>
      <c r="R614" s="202" t="s">
        <v>483</v>
      </c>
      <c r="S614" s="8"/>
      <c r="T614" s="8"/>
      <c r="U614" s="8"/>
      <c r="V614" s="8"/>
      <c r="W614" s="202" t="s">
        <v>483</v>
      </c>
      <c r="X614" s="8"/>
      <c r="Y614" s="8"/>
      <c r="Z614" s="8"/>
      <c r="AA614" s="202" t="s">
        <v>483</v>
      </c>
      <c r="AB614" s="8"/>
      <c r="AC614" s="202" t="s">
        <v>1725</v>
      </c>
      <c r="AD614" s="202" t="s">
        <v>3247</v>
      </c>
      <c r="AE614" s="202" t="s">
        <v>484</v>
      </c>
      <c r="AF614" s="204">
        <v>11.94</v>
      </c>
      <c r="AG614" s="197">
        <v>0</v>
      </c>
      <c r="AH614" s="197">
        <v>4.4099999999999999E-3</v>
      </c>
      <c r="AI614" s="12"/>
      <c r="AJ614" s="197">
        <v>4.4099999999999999E-3</v>
      </c>
      <c r="AK614" s="197">
        <v>0</v>
      </c>
      <c r="AL614" s="197">
        <v>0</v>
      </c>
      <c r="AM614" s="12"/>
      <c r="AN614" s="12"/>
      <c r="AO614" s="204">
        <v>6.65</v>
      </c>
      <c r="AP614" s="205">
        <v>6.72</v>
      </c>
      <c r="AQ614" t="str">
        <f>_xlfn.IFNA(VLOOKUP(E614,'Order Lookup'!A:C,3,FALSE),"Other")</f>
        <v>Other</v>
      </c>
    </row>
    <row r="615" spans="1:43" ht="42" x14ac:dyDescent="0.35">
      <c r="A615" s="202" t="s">
        <v>694</v>
      </c>
      <c r="B615" s="202" t="s">
        <v>3249</v>
      </c>
      <c r="C615" s="202" t="s">
        <v>1778</v>
      </c>
      <c r="D615" s="202" t="s">
        <v>3250</v>
      </c>
      <c r="E615" s="202" t="s">
        <v>507</v>
      </c>
      <c r="F615" s="202" t="s">
        <v>4</v>
      </c>
      <c r="G615" s="8"/>
      <c r="H615" s="202" t="s">
        <v>482</v>
      </c>
      <c r="I615" s="203" t="s">
        <v>29</v>
      </c>
      <c r="J615" s="8"/>
      <c r="K615" s="8"/>
      <c r="L615" s="8"/>
      <c r="M615" s="8"/>
      <c r="N615" s="202" t="s">
        <v>483</v>
      </c>
      <c r="O615" s="8"/>
      <c r="P615" s="8"/>
      <c r="Q615" s="8"/>
      <c r="R615" s="202" t="s">
        <v>483</v>
      </c>
      <c r="S615" s="8"/>
      <c r="T615" s="8"/>
      <c r="U615" s="8"/>
      <c r="V615" s="8"/>
      <c r="W615" s="202" t="s">
        <v>483</v>
      </c>
      <c r="X615" s="8"/>
      <c r="Y615" s="8"/>
      <c r="Z615" s="8"/>
      <c r="AA615" s="202" t="s">
        <v>483</v>
      </c>
      <c r="AB615" s="8"/>
      <c r="AC615" s="202" t="s">
        <v>1725</v>
      </c>
      <c r="AD615" s="202" t="s">
        <v>3249</v>
      </c>
      <c r="AE615" s="202" t="s">
        <v>484</v>
      </c>
      <c r="AF615" s="12"/>
      <c r="AG615" s="197">
        <v>0</v>
      </c>
      <c r="AH615" s="12"/>
      <c r="AI615" s="12"/>
      <c r="AJ615" s="12"/>
      <c r="AK615" s="12"/>
      <c r="AL615" s="12"/>
      <c r="AM615" s="12"/>
      <c r="AN615" s="12"/>
      <c r="AO615" s="12"/>
      <c r="AP615" s="15"/>
      <c r="AQ615" t="str">
        <f>_xlfn.IFNA(VLOOKUP(E615,'Order Lookup'!A:C,3,FALSE),"Other")</f>
        <v>Other</v>
      </c>
    </row>
    <row r="616" spans="1:43" ht="42" x14ac:dyDescent="0.35">
      <c r="A616" s="202" t="s">
        <v>694</v>
      </c>
      <c r="B616" s="202" t="s">
        <v>3251</v>
      </c>
      <c r="C616" s="202" t="s">
        <v>1778</v>
      </c>
      <c r="D616" s="202" t="s">
        <v>3250</v>
      </c>
      <c r="E616" s="202" t="s">
        <v>507</v>
      </c>
      <c r="F616" s="202" t="s">
        <v>4</v>
      </c>
      <c r="G616" s="8"/>
      <c r="H616" s="202" t="s">
        <v>482</v>
      </c>
      <c r="I616" s="203" t="s">
        <v>29</v>
      </c>
      <c r="J616" s="8"/>
      <c r="K616" s="8"/>
      <c r="L616" s="8"/>
      <c r="M616" s="8"/>
      <c r="N616" s="202" t="s">
        <v>483</v>
      </c>
      <c r="O616" s="8"/>
      <c r="P616" s="8"/>
      <c r="Q616" s="8"/>
      <c r="R616" s="202" t="s">
        <v>483</v>
      </c>
      <c r="S616" s="8"/>
      <c r="T616" s="8"/>
      <c r="U616" s="8"/>
      <c r="V616" s="8"/>
      <c r="W616" s="202" t="s">
        <v>483</v>
      </c>
      <c r="X616" s="8"/>
      <c r="Y616" s="8"/>
      <c r="Z616" s="8"/>
      <c r="AA616" s="202" t="s">
        <v>483</v>
      </c>
      <c r="AB616" s="8"/>
      <c r="AC616" s="202" t="s">
        <v>2324</v>
      </c>
      <c r="AD616" s="202" t="s">
        <v>3251</v>
      </c>
      <c r="AE616" s="202" t="s">
        <v>484</v>
      </c>
      <c r="AF616" s="12"/>
      <c r="AG616" s="197">
        <v>0</v>
      </c>
      <c r="AH616" s="12"/>
      <c r="AI616" s="12"/>
      <c r="AJ616" s="12"/>
      <c r="AK616" s="12"/>
      <c r="AL616" s="12"/>
      <c r="AM616" s="12"/>
      <c r="AN616" s="12"/>
      <c r="AO616" s="12"/>
      <c r="AP616" s="15"/>
      <c r="AQ616" t="str">
        <f>_xlfn.IFNA(VLOOKUP(E616,'Order Lookup'!A:C,3,FALSE),"Other")</f>
        <v>Other</v>
      </c>
    </row>
    <row r="617" spans="1:43" ht="31.5" x14ac:dyDescent="0.35">
      <c r="A617" s="202" t="s">
        <v>694</v>
      </c>
      <c r="B617" s="202" t="s">
        <v>3252</v>
      </c>
      <c r="C617" s="202" t="s">
        <v>786</v>
      </c>
      <c r="D617" s="202" t="s">
        <v>3253</v>
      </c>
      <c r="E617" s="202" t="s">
        <v>507</v>
      </c>
      <c r="F617" s="202" t="s">
        <v>432</v>
      </c>
      <c r="G617" s="8"/>
      <c r="H617" s="202" t="s">
        <v>482</v>
      </c>
      <c r="I617" s="203" t="s">
        <v>26</v>
      </c>
      <c r="J617" s="8"/>
      <c r="K617" s="8"/>
      <c r="L617" s="8"/>
      <c r="M617" s="8"/>
      <c r="N617" s="202" t="s">
        <v>483</v>
      </c>
      <c r="O617" s="8"/>
      <c r="P617" s="8"/>
      <c r="Q617" s="8"/>
      <c r="R617" s="202" t="s">
        <v>483</v>
      </c>
      <c r="S617" s="8"/>
      <c r="T617" s="8"/>
      <c r="U617" s="8"/>
      <c r="V617" s="8"/>
      <c r="W617" s="202" t="s">
        <v>483</v>
      </c>
      <c r="X617" s="8"/>
      <c r="Y617" s="8"/>
      <c r="Z617" s="8"/>
      <c r="AA617" s="202" t="s">
        <v>483</v>
      </c>
      <c r="AB617" s="8"/>
      <c r="AC617" s="202" t="s">
        <v>1725</v>
      </c>
      <c r="AD617" s="202" t="s">
        <v>3252</v>
      </c>
      <c r="AE617" s="202" t="s">
        <v>484</v>
      </c>
      <c r="AF617" s="204">
        <v>461.58</v>
      </c>
      <c r="AG617" s="197">
        <v>0</v>
      </c>
      <c r="AH617" s="197">
        <v>6.0691200000000001E-2</v>
      </c>
      <c r="AI617" s="12"/>
      <c r="AJ617" s="197">
        <v>6.0691500000000002E-2</v>
      </c>
      <c r="AK617" s="197">
        <v>0</v>
      </c>
      <c r="AL617" s="197">
        <v>0</v>
      </c>
      <c r="AM617" s="12"/>
      <c r="AN617" s="12"/>
      <c r="AO617" s="204">
        <v>378.93</v>
      </c>
      <c r="AP617" s="205">
        <v>292.42</v>
      </c>
      <c r="AQ617" t="str">
        <f>_xlfn.IFNA(VLOOKUP(E617,'Order Lookup'!A:C,3,FALSE),"Other")</f>
        <v>Other</v>
      </c>
    </row>
    <row r="618" spans="1:43" ht="31.5" x14ac:dyDescent="0.35">
      <c r="A618" s="202" t="s">
        <v>694</v>
      </c>
      <c r="B618" s="202" t="s">
        <v>3254</v>
      </c>
      <c r="C618" s="202" t="s">
        <v>1825</v>
      </c>
      <c r="D618" s="202" t="s">
        <v>3255</v>
      </c>
      <c r="E618" s="202" t="s">
        <v>567</v>
      </c>
      <c r="F618" s="202" t="s">
        <v>70</v>
      </c>
      <c r="G618" s="202" t="s">
        <v>4</v>
      </c>
      <c r="H618" s="202" t="s">
        <v>488</v>
      </c>
      <c r="I618" s="203" t="s">
        <v>256</v>
      </c>
      <c r="J618" s="203" t="s">
        <v>541</v>
      </c>
      <c r="K618" s="203" t="s">
        <v>560</v>
      </c>
      <c r="L618" s="202" t="s">
        <v>1726</v>
      </c>
      <c r="M618" s="8"/>
      <c r="N618" s="202" t="s">
        <v>593</v>
      </c>
      <c r="O618" s="8"/>
      <c r="P618" s="8"/>
      <c r="Q618" s="8"/>
      <c r="R618" s="202" t="s">
        <v>483</v>
      </c>
      <c r="S618" s="203" t="s">
        <v>681</v>
      </c>
      <c r="T618" s="203" t="s">
        <v>681</v>
      </c>
      <c r="U618" s="202" t="s">
        <v>2335</v>
      </c>
      <c r="V618" s="202" t="s">
        <v>2335</v>
      </c>
      <c r="W618" s="206" t="s">
        <v>489</v>
      </c>
      <c r="X618" s="8"/>
      <c r="Y618" s="8"/>
      <c r="Z618" s="8"/>
      <c r="AA618" s="202" t="s">
        <v>483</v>
      </c>
      <c r="AB618" s="203" t="s">
        <v>490</v>
      </c>
      <c r="AC618" s="202" t="s">
        <v>2335</v>
      </c>
      <c r="AD618" s="202" t="s">
        <v>3254</v>
      </c>
      <c r="AE618" s="202" t="s">
        <v>484</v>
      </c>
      <c r="AF618" s="204">
        <v>46897</v>
      </c>
      <c r="AG618" s="197">
        <v>15.1525</v>
      </c>
      <c r="AH618" s="197">
        <v>14.413755784999999</v>
      </c>
      <c r="AI618" s="197">
        <v>0.951246050816697</v>
      </c>
      <c r="AJ618" s="197">
        <v>2.0503726100000002</v>
      </c>
      <c r="AK618" s="197">
        <v>20</v>
      </c>
      <c r="AL618" s="197">
        <v>714.5</v>
      </c>
      <c r="AM618" s="209">
        <v>35.725000000000001</v>
      </c>
      <c r="AN618" s="197">
        <v>49.570702505141703</v>
      </c>
      <c r="AO618" s="204">
        <v>38374.379999999997</v>
      </c>
      <c r="AP618" s="205">
        <v>26858.205112</v>
      </c>
      <c r="AQ618" t="str">
        <f>_xlfn.IFNA(VLOOKUP(E618,'Order Lookup'!A:C,3,FALSE),"Other")</f>
        <v>ORDER</v>
      </c>
    </row>
    <row r="619" spans="1:43" ht="31.5" x14ac:dyDescent="0.35">
      <c r="A619" s="202" t="s">
        <v>694</v>
      </c>
      <c r="B619" s="202" t="s">
        <v>3256</v>
      </c>
      <c r="C619" s="202" t="s">
        <v>1529</v>
      </c>
      <c r="D619" s="202" t="s">
        <v>3257</v>
      </c>
      <c r="E619" s="202" t="s">
        <v>507</v>
      </c>
      <c r="F619" s="202" t="s">
        <v>432</v>
      </c>
      <c r="G619" s="8"/>
      <c r="H619" s="202" t="s">
        <v>482</v>
      </c>
      <c r="I619" s="203" t="s">
        <v>27</v>
      </c>
      <c r="J619" s="8"/>
      <c r="K619" s="8"/>
      <c r="L619" s="8"/>
      <c r="M619" s="8"/>
      <c r="N619" s="202" t="s">
        <v>483</v>
      </c>
      <c r="O619" s="8"/>
      <c r="P619" s="8"/>
      <c r="Q619" s="8"/>
      <c r="R619" s="202" t="s">
        <v>483</v>
      </c>
      <c r="S619" s="8"/>
      <c r="T619" s="8"/>
      <c r="U619" s="8"/>
      <c r="V619" s="8"/>
      <c r="W619" s="202" t="s">
        <v>483</v>
      </c>
      <c r="X619" s="8"/>
      <c r="Y619" s="8"/>
      <c r="Z619" s="8"/>
      <c r="AA619" s="202" t="s">
        <v>483</v>
      </c>
      <c r="AB619" s="8"/>
      <c r="AC619" s="202" t="s">
        <v>1725</v>
      </c>
      <c r="AD619" s="202" t="s">
        <v>3256</v>
      </c>
      <c r="AE619" s="202" t="s">
        <v>484</v>
      </c>
      <c r="AF619" s="12"/>
      <c r="AG619" s="197">
        <v>0</v>
      </c>
      <c r="AH619" s="12"/>
      <c r="AI619" s="12"/>
      <c r="AJ619" s="12"/>
      <c r="AK619" s="12"/>
      <c r="AL619" s="12"/>
      <c r="AM619" s="12"/>
      <c r="AN619" s="12"/>
      <c r="AO619" s="12"/>
      <c r="AP619" s="15"/>
      <c r="AQ619" t="str">
        <f>_xlfn.IFNA(VLOOKUP(E619,'Order Lookup'!A:C,3,FALSE),"Other")</f>
        <v>Other</v>
      </c>
    </row>
    <row r="620" spans="1:43" ht="42" x14ac:dyDescent="0.35">
      <c r="A620" s="202" t="s">
        <v>694</v>
      </c>
      <c r="B620" s="202" t="s">
        <v>3258</v>
      </c>
      <c r="C620" s="202" t="s">
        <v>778</v>
      </c>
      <c r="D620" s="202" t="s">
        <v>3259</v>
      </c>
      <c r="E620" s="202" t="s">
        <v>507</v>
      </c>
      <c r="F620" s="202" t="s">
        <v>432</v>
      </c>
      <c r="G620" s="8"/>
      <c r="H620" s="202" t="s">
        <v>482</v>
      </c>
      <c r="I620" s="203" t="s">
        <v>27</v>
      </c>
      <c r="J620" s="8"/>
      <c r="K620" s="8"/>
      <c r="L620" s="8"/>
      <c r="M620" s="8"/>
      <c r="N620" s="202" t="s">
        <v>483</v>
      </c>
      <c r="O620" s="8"/>
      <c r="P620" s="8"/>
      <c r="Q620" s="8"/>
      <c r="R620" s="202" t="s">
        <v>483</v>
      </c>
      <c r="S620" s="8"/>
      <c r="T620" s="8"/>
      <c r="U620" s="8"/>
      <c r="V620" s="8"/>
      <c r="W620" s="202" t="s">
        <v>483</v>
      </c>
      <c r="X620" s="8"/>
      <c r="Y620" s="8"/>
      <c r="Z620" s="8"/>
      <c r="AA620" s="202" t="s">
        <v>483</v>
      </c>
      <c r="AB620" s="8"/>
      <c r="AC620" s="202" t="s">
        <v>1725</v>
      </c>
      <c r="AD620" s="202" t="s">
        <v>3258</v>
      </c>
      <c r="AE620" s="202" t="s">
        <v>484</v>
      </c>
      <c r="AF620" s="12"/>
      <c r="AG620" s="197">
        <v>0</v>
      </c>
      <c r="AH620" s="12"/>
      <c r="AI620" s="12"/>
      <c r="AJ620" s="12"/>
      <c r="AK620" s="12"/>
      <c r="AL620" s="12"/>
      <c r="AM620" s="12"/>
      <c r="AN620" s="12"/>
      <c r="AO620" s="12"/>
      <c r="AP620" s="15"/>
      <c r="AQ620" t="str">
        <f>_xlfn.IFNA(VLOOKUP(E620,'Order Lookup'!A:C,3,FALSE),"Other")</f>
        <v>Other</v>
      </c>
    </row>
    <row r="621" spans="1:43" ht="31.5" x14ac:dyDescent="0.35">
      <c r="A621" s="202" t="s">
        <v>694</v>
      </c>
      <c r="B621" s="202" t="s">
        <v>3260</v>
      </c>
      <c r="C621" s="202" t="s">
        <v>766</v>
      </c>
      <c r="D621" s="202" t="s">
        <v>3261</v>
      </c>
      <c r="E621" s="202" t="s">
        <v>507</v>
      </c>
      <c r="F621" s="202" t="s">
        <v>432</v>
      </c>
      <c r="G621" s="8"/>
      <c r="H621" s="202" t="s">
        <v>482</v>
      </c>
      <c r="I621" s="203" t="s">
        <v>26</v>
      </c>
      <c r="J621" s="8"/>
      <c r="K621" s="8"/>
      <c r="L621" s="8"/>
      <c r="M621" s="8"/>
      <c r="N621" s="202" t="s">
        <v>483</v>
      </c>
      <c r="O621" s="8"/>
      <c r="P621" s="8"/>
      <c r="Q621" s="8"/>
      <c r="R621" s="202" t="s">
        <v>483</v>
      </c>
      <c r="S621" s="8"/>
      <c r="T621" s="8"/>
      <c r="U621" s="8"/>
      <c r="V621" s="8"/>
      <c r="W621" s="202" t="s">
        <v>483</v>
      </c>
      <c r="X621" s="8"/>
      <c r="Y621" s="8"/>
      <c r="Z621" s="8"/>
      <c r="AA621" s="202" t="s">
        <v>483</v>
      </c>
      <c r="AB621" s="8"/>
      <c r="AC621" s="202" t="s">
        <v>1725</v>
      </c>
      <c r="AD621" s="202" t="s">
        <v>3260</v>
      </c>
      <c r="AE621" s="202" t="s">
        <v>484</v>
      </c>
      <c r="AF621" s="204">
        <v>547.72</v>
      </c>
      <c r="AG621" s="197">
        <v>0</v>
      </c>
      <c r="AH621" s="197">
        <v>0.16879295499999999</v>
      </c>
      <c r="AI621" s="12"/>
      <c r="AJ621" s="197">
        <v>0.16879250000000001</v>
      </c>
      <c r="AK621" s="197">
        <v>0</v>
      </c>
      <c r="AL621" s="197">
        <v>0</v>
      </c>
      <c r="AM621" s="12"/>
      <c r="AN621" s="12"/>
      <c r="AO621" s="204">
        <v>345.04</v>
      </c>
      <c r="AP621" s="205">
        <v>257.91000000000003</v>
      </c>
      <c r="AQ621" t="str">
        <f>_xlfn.IFNA(VLOOKUP(E621,'Order Lookup'!A:C,3,FALSE),"Other")</f>
        <v>Other</v>
      </c>
    </row>
    <row r="622" spans="1:43" ht="31.5" x14ac:dyDescent="0.35">
      <c r="A622" s="202" t="s">
        <v>694</v>
      </c>
      <c r="B622" s="202" t="s">
        <v>3262</v>
      </c>
      <c r="C622" s="202" t="s">
        <v>766</v>
      </c>
      <c r="D622" s="202" t="s">
        <v>3261</v>
      </c>
      <c r="E622" s="202" t="s">
        <v>486</v>
      </c>
      <c r="F622" s="202" t="s">
        <v>432</v>
      </c>
      <c r="G622" s="8"/>
      <c r="H622" s="202" t="s">
        <v>482</v>
      </c>
      <c r="I622" s="203" t="s">
        <v>26</v>
      </c>
      <c r="J622" s="8"/>
      <c r="K622" s="8"/>
      <c r="L622" s="8"/>
      <c r="M622" s="8"/>
      <c r="N622" s="202" t="s">
        <v>483</v>
      </c>
      <c r="O622" s="8"/>
      <c r="P622" s="8"/>
      <c r="Q622" s="8"/>
      <c r="R622" s="202" t="s">
        <v>483</v>
      </c>
      <c r="S622" s="8"/>
      <c r="T622" s="8"/>
      <c r="U622" s="8"/>
      <c r="V622" s="8"/>
      <c r="W622" s="202" t="s">
        <v>483</v>
      </c>
      <c r="X622" s="8"/>
      <c r="Y622" s="8"/>
      <c r="Z622" s="8"/>
      <c r="AA622" s="202" t="s">
        <v>483</v>
      </c>
      <c r="AB622" s="8"/>
      <c r="AC622" s="202" t="s">
        <v>2332</v>
      </c>
      <c r="AD622" s="202" t="s">
        <v>3262</v>
      </c>
      <c r="AE622" s="202" t="s">
        <v>484</v>
      </c>
      <c r="AF622" s="12"/>
      <c r="AG622" s="197">
        <v>0</v>
      </c>
      <c r="AH622" s="12"/>
      <c r="AI622" s="12"/>
      <c r="AJ622" s="12"/>
      <c r="AK622" s="12"/>
      <c r="AL622" s="12"/>
      <c r="AM622" s="12"/>
      <c r="AN622" s="12"/>
      <c r="AO622" s="12"/>
      <c r="AP622" s="15"/>
      <c r="AQ622" t="str">
        <f>_xlfn.IFNA(VLOOKUP(E622,'Order Lookup'!A:C,3,FALSE),"Other")</f>
        <v>Other</v>
      </c>
    </row>
    <row r="623" spans="1:43" ht="52.5" x14ac:dyDescent="0.35">
      <c r="A623" s="202" t="s">
        <v>694</v>
      </c>
      <c r="B623" s="202" t="s">
        <v>3263</v>
      </c>
      <c r="C623" s="202" t="s">
        <v>776</v>
      </c>
      <c r="D623" s="202" t="s">
        <v>3264</v>
      </c>
      <c r="E623" s="202" t="s">
        <v>481</v>
      </c>
      <c r="F623" s="202" t="s">
        <v>70</v>
      </c>
      <c r="G623" s="8"/>
      <c r="H623" s="202" t="s">
        <v>488</v>
      </c>
      <c r="I623" s="8"/>
      <c r="J623" s="8"/>
      <c r="K623" s="8"/>
      <c r="L623" s="8"/>
      <c r="M623" s="8"/>
      <c r="N623" s="202" t="s">
        <v>483</v>
      </c>
      <c r="O623" s="8"/>
      <c r="P623" s="8"/>
      <c r="Q623" s="8"/>
      <c r="R623" s="202" t="s">
        <v>483</v>
      </c>
      <c r="S623" s="8"/>
      <c r="T623" s="8"/>
      <c r="U623" s="8"/>
      <c r="V623" s="8"/>
      <c r="W623" s="202" t="s">
        <v>483</v>
      </c>
      <c r="X623" s="8"/>
      <c r="Y623" s="8"/>
      <c r="Z623" s="8"/>
      <c r="AA623" s="202" t="s">
        <v>483</v>
      </c>
      <c r="AB623" s="8"/>
      <c r="AC623" s="202" t="s">
        <v>2343</v>
      </c>
      <c r="AD623" s="202" t="s">
        <v>3263</v>
      </c>
      <c r="AE623" s="202" t="s">
        <v>484</v>
      </c>
      <c r="AF623" s="204">
        <v>1220.04</v>
      </c>
      <c r="AG623" s="197">
        <v>0</v>
      </c>
      <c r="AH623" s="197">
        <v>0.22217683499999999</v>
      </c>
      <c r="AI623" s="12"/>
      <c r="AJ623" s="197">
        <v>0</v>
      </c>
      <c r="AK623" s="197">
        <v>0</v>
      </c>
      <c r="AL623" s="197">
        <v>0</v>
      </c>
      <c r="AM623" s="12"/>
      <c r="AN623" s="12"/>
      <c r="AO623" s="204">
        <v>834.27</v>
      </c>
      <c r="AP623" s="205">
        <v>0</v>
      </c>
      <c r="AQ623" t="str">
        <f>_xlfn.IFNA(VLOOKUP(E623,'Order Lookup'!A:C,3,FALSE),"Other")</f>
        <v>Other</v>
      </c>
    </row>
    <row r="624" spans="1:43" ht="42" x14ac:dyDescent="0.35">
      <c r="A624" s="202" t="s">
        <v>694</v>
      </c>
      <c r="B624" s="202" t="s">
        <v>3265</v>
      </c>
      <c r="C624" s="202" t="s">
        <v>740</v>
      </c>
      <c r="D624" s="202" t="s">
        <v>1826</v>
      </c>
      <c r="E624" s="202" t="s">
        <v>507</v>
      </c>
      <c r="F624" s="202" t="s">
        <v>432</v>
      </c>
      <c r="G624" s="8"/>
      <c r="H624" s="202" t="s">
        <v>482</v>
      </c>
      <c r="I624" s="203" t="s">
        <v>27</v>
      </c>
      <c r="J624" s="8"/>
      <c r="K624" s="8"/>
      <c r="L624" s="8"/>
      <c r="M624" s="8"/>
      <c r="N624" s="202" t="s">
        <v>483</v>
      </c>
      <c r="O624" s="8"/>
      <c r="P624" s="8"/>
      <c r="Q624" s="8"/>
      <c r="R624" s="202" t="s">
        <v>483</v>
      </c>
      <c r="S624" s="8"/>
      <c r="T624" s="8"/>
      <c r="U624" s="8"/>
      <c r="V624" s="8"/>
      <c r="W624" s="202" t="s">
        <v>483</v>
      </c>
      <c r="X624" s="8"/>
      <c r="Y624" s="8"/>
      <c r="Z624" s="8"/>
      <c r="AA624" s="202" t="s">
        <v>483</v>
      </c>
      <c r="AB624" s="8"/>
      <c r="AC624" s="202" t="s">
        <v>2343</v>
      </c>
      <c r="AD624" s="202" t="s">
        <v>3265</v>
      </c>
      <c r="AE624" s="202" t="s">
        <v>484</v>
      </c>
      <c r="AF624" s="12"/>
      <c r="AG624" s="197">
        <v>0</v>
      </c>
      <c r="AH624" s="12"/>
      <c r="AI624" s="12"/>
      <c r="AJ624" s="12"/>
      <c r="AK624" s="12"/>
      <c r="AL624" s="12"/>
      <c r="AM624" s="12"/>
      <c r="AN624" s="12"/>
      <c r="AO624" s="12"/>
      <c r="AP624" s="15"/>
      <c r="AQ624" t="str">
        <f>_xlfn.IFNA(VLOOKUP(E624,'Order Lookup'!A:C,3,FALSE),"Other")</f>
        <v>Other</v>
      </c>
    </row>
    <row r="625" spans="1:43" ht="31.5" x14ac:dyDescent="0.35">
      <c r="A625" s="202" t="s">
        <v>694</v>
      </c>
      <c r="B625" s="202" t="s">
        <v>3266</v>
      </c>
      <c r="C625" s="202" t="s">
        <v>758</v>
      </c>
      <c r="D625" s="202" t="s">
        <v>1515</v>
      </c>
      <c r="E625" s="202" t="s">
        <v>507</v>
      </c>
      <c r="F625" s="202" t="s">
        <v>432</v>
      </c>
      <c r="G625" s="8"/>
      <c r="H625" s="202" t="s">
        <v>488</v>
      </c>
      <c r="I625" s="203" t="s">
        <v>30</v>
      </c>
      <c r="J625" s="8"/>
      <c r="K625" s="8"/>
      <c r="L625" s="8"/>
      <c r="M625" s="8"/>
      <c r="N625" s="202" t="s">
        <v>483</v>
      </c>
      <c r="O625" s="8"/>
      <c r="P625" s="8"/>
      <c r="Q625" s="8"/>
      <c r="R625" s="202" t="s">
        <v>483</v>
      </c>
      <c r="S625" s="8"/>
      <c r="T625" s="8"/>
      <c r="U625" s="8"/>
      <c r="V625" s="8"/>
      <c r="W625" s="202" t="s">
        <v>483</v>
      </c>
      <c r="X625" s="8"/>
      <c r="Y625" s="8"/>
      <c r="Z625" s="8"/>
      <c r="AA625" s="202" t="s">
        <v>483</v>
      </c>
      <c r="AB625" s="8"/>
      <c r="AC625" s="202" t="s">
        <v>2343</v>
      </c>
      <c r="AD625" s="202" t="s">
        <v>3266</v>
      </c>
      <c r="AE625" s="202" t="s">
        <v>484</v>
      </c>
      <c r="AF625" s="204">
        <v>185.04</v>
      </c>
      <c r="AG625" s="197">
        <v>0</v>
      </c>
      <c r="AH625" s="197">
        <v>3.69086E-2</v>
      </c>
      <c r="AI625" s="12"/>
      <c r="AJ625" s="197">
        <v>3.3055000000000001E-2</v>
      </c>
      <c r="AK625" s="197">
        <v>0</v>
      </c>
      <c r="AL625" s="197">
        <v>0</v>
      </c>
      <c r="AM625" s="12"/>
      <c r="AN625" s="12"/>
      <c r="AO625" s="204">
        <v>136.44999999999999</v>
      </c>
      <c r="AP625" s="205">
        <v>-92.16</v>
      </c>
      <c r="AQ625" t="str">
        <f>_xlfn.IFNA(VLOOKUP(E625,'Order Lookup'!A:C,3,FALSE),"Other")</f>
        <v>Other</v>
      </c>
    </row>
    <row r="626" spans="1:43" ht="42" x14ac:dyDescent="0.35">
      <c r="A626" s="202" t="s">
        <v>694</v>
      </c>
      <c r="B626" s="202" t="s">
        <v>3267</v>
      </c>
      <c r="C626" s="202" t="s">
        <v>751</v>
      </c>
      <c r="D626" s="202" t="s">
        <v>3268</v>
      </c>
      <c r="E626" s="202" t="s">
        <v>507</v>
      </c>
      <c r="F626" s="202" t="s">
        <v>432</v>
      </c>
      <c r="G626" s="8"/>
      <c r="H626" s="202" t="s">
        <v>482</v>
      </c>
      <c r="I626" s="203" t="s">
        <v>30</v>
      </c>
      <c r="J626" s="8"/>
      <c r="K626" s="8"/>
      <c r="L626" s="8"/>
      <c r="M626" s="8"/>
      <c r="N626" s="202" t="s">
        <v>483</v>
      </c>
      <c r="O626" s="8"/>
      <c r="P626" s="8"/>
      <c r="Q626" s="8"/>
      <c r="R626" s="202" t="s">
        <v>483</v>
      </c>
      <c r="S626" s="8"/>
      <c r="T626" s="8"/>
      <c r="U626" s="8"/>
      <c r="V626" s="8"/>
      <c r="W626" s="202" t="s">
        <v>483</v>
      </c>
      <c r="X626" s="8"/>
      <c r="Y626" s="8"/>
      <c r="Z626" s="8"/>
      <c r="AA626" s="202" t="s">
        <v>483</v>
      </c>
      <c r="AB626" s="8"/>
      <c r="AC626" s="202" t="s">
        <v>2343</v>
      </c>
      <c r="AD626" s="202" t="s">
        <v>3267</v>
      </c>
      <c r="AE626" s="202" t="s">
        <v>484</v>
      </c>
      <c r="AF626" s="204">
        <v>27.6</v>
      </c>
      <c r="AG626" s="197">
        <v>0</v>
      </c>
      <c r="AH626" s="197">
        <v>2.8E-3</v>
      </c>
      <c r="AI626" s="12"/>
      <c r="AJ626" s="197">
        <v>2.8E-3</v>
      </c>
      <c r="AK626" s="197">
        <v>0</v>
      </c>
      <c r="AL626" s="197">
        <v>0</v>
      </c>
      <c r="AM626" s="12"/>
      <c r="AN626" s="12"/>
      <c r="AO626" s="204">
        <v>16.57</v>
      </c>
      <c r="AP626" s="205">
        <v>11</v>
      </c>
      <c r="AQ626" t="str">
        <f>_xlfn.IFNA(VLOOKUP(E626,'Order Lookup'!A:C,3,FALSE),"Other")</f>
        <v>Other</v>
      </c>
    </row>
    <row r="627" spans="1:43" ht="31.5" x14ac:dyDescent="0.35">
      <c r="A627" s="202" t="s">
        <v>694</v>
      </c>
      <c r="B627" s="202" t="s">
        <v>3269</v>
      </c>
      <c r="C627" s="202" t="s">
        <v>1749</v>
      </c>
      <c r="D627" s="202" t="s">
        <v>1750</v>
      </c>
      <c r="E627" s="202" t="s">
        <v>507</v>
      </c>
      <c r="F627" s="202" t="s">
        <v>432</v>
      </c>
      <c r="G627" s="8"/>
      <c r="H627" s="202" t="s">
        <v>482</v>
      </c>
      <c r="I627" s="203" t="s">
        <v>27</v>
      </c>
      <c r="J627" s="8"/>
      <c r="K627" s="8"/>
      <c r="L627" s="8"/>
      <c r="M627" s="8"/>
      <c r="N627" s="202" t="s">
        <v>483</v>
      </c>
      <c r="O627" s="8"/>
      <c r="P627" s="8"/>
      <c r="Q627" s="8"/>
      <c r="R627" s="202" t="s">
        <v>483</v>
      </c>
      <c r="S627" s="8"/>
      <c r="T627" s="8"/>
      <c r="U627" s="8"/>
      <c r="V627" s="8"/>
      <c r="W627" s="202" t="s">
        <v>483</v>
      </c>
      <c r="X627" s="8"/>
      <c r="Y627" s="8"/>
      <c r="Z627" s="8"/>
      <c r="AA627" s="202" t="s">
        <v>483</v>
      </c>
      <c r="AB627" s="8"/>
      <c r="AC627" s="202" t="s">
        <v>2343</v>
      </c>
      <c r="AD627" s="202" t="s">
        <v>3269</v>
      </c>
      <c r="AE627" s="202" t="s">
        <v>484</v>
      </c>
      <c r="AF627" s="204">
        <v>317.08</v>
      </c>
      <c r="AG627" s="197">
        <v>0</v>
      </c>
      <c r="AH627" s="197">
        <v>8.4108600000000006E-2</v>
      </c>
      <c r="AI627" s="12"/>
      <c r="AJ627" s="197">
        <v>8.4108500000000003E-2</v>
      </c>
      <c r="AK627" s="197">
        <v>0</v>
      </c>
      <c r="AL627" s="197">
        <v>0</v>
      </c>
      <c r="AM627" s="12"/>
      <c r="AN627" s="12"/>
      <c r="AO627" s="204">
        <v>205.15</v>
      </c>
      <c r="AP627" s="205">
        <v>116.45</v>
      </c>
      <c r="AQ627" t="str">
        <f>_xlfn.IFNA(VLOOKUP(E627,'Order Lookup'!A:C,3,FALSE),"Other")</f>
        <v>Other</v>
      </c>
    </row>
    <row r="628" spans="1:43" ht="42" x14ac:dyDescent="0.35">
      <c r="A628" s="202" t="s">
        <v>694</v>
      </c>
      <c r="B628" s="202" t="s">
        <v>3270</v>
      </c>
      <c r="C628" s="202" t="s">
        <v>731</v>
      </c>
      <c r="D628" s="202" t="s">
        <v>3271</v>
      </c>
      <c r="E628" s="202" t="s">
        <v>563</v>
      </c>
      <c r="F628" s="202" t="s">
        <v>4</v>
      </c>
      <c r="G628" s="8"/>
      <c r="H628" s="202" t="s">
        <v>482</v>
      </c>
      <c r="I628" s="203" t="s">
        <v>29</v>
      </c>
      <c r="J628" s="8"/>
      <c r="K628" s="8"/>
      <c r="L628" s="8"/>
      <c r="M628" s="8"/>
      <c r="N628" s="202" t="s">
        <v>483</v>
      </c>
      <c r="O628" s="8"/>
      <c r="P628" s="8"/>
      <c r="Q628" s="8"/>
      <c r="R628" s="202" t="s">
        <v>483</v>
      </c>
      <c r="S628" s="8"/>
      <c r="T628" s="8"/>
      <c r="U628" s="8"/>
      <c r="V628" s="8"/>
      <c r="W628" s="202" t="s">
        <v>483</v>
      </c>
      <c r="X628" s="8"/>
      <c r="Y628" s="8"/>
      <c r="Z628" s="8"/>
      <c r="AA628" s="202" t="s">
        <v>483</v>
      </c>
      <c r="AB628" s="8"/>
      <c r="AC628" s="202" t="s">
        <v>2343</v>
      </c>
      <c r="AD628" s="202" t="s">
        <v>3270</v>
      </c>
      <c r="AE628" s="202" t="s">
        <v>484</v>
      </c>
      <c r="AF628" s="204">
        <v>1366.85</v>
      </c>
      <c r="AG628" s="197">
        <v>0</v>
      </c>
      <c r="AH628" s="197">
        <v>0.24843446499999999</v>
      </c>
      <c r="AI628" s="12"/>
      <c r="AJ628" s="197">
        <v>0.24843452499999999</v>
      </c>
      <c r="AK628" s="197">
        <v>0</v>
      </c>
      <c r="AL628" s="197">
        <v>0</v>
      </c>
      <c r="AM628" s="12"/>
      <c r="AN628" s="12"/>
      <c r="AO628" s="204">
        <v>986.89</v>
      </c>
      <c r="AP628" s="205">
        <v>600.07000000000005</v>
      </c>
      <c r="AQ628" t="str">
        <f>_xlfn.IFNA(VLOOKUP(E628,'Order Lookup'!A:C,3,FALSE),"Other")</f>
        <v>Other</v>
      </c>
    </row>
    <row r="629" spans="1:43" ht="31.5" x14ac:dyDescent="0.35">
      <c r="A629" s="202" t="s">
        <v>694</v>
      </c>
      <c r="B629" s="202" t="s">
        <v>3272</v>
      </c>
      <c r="C629" s="202" t="s">
        <v>781</v>
      </c>
      <c r="D629" s="202" t="s">
        <v>1739</v>
      </c>
      <c r="E629" s="202" t="s">
        <v>507</v>
      </c>
      <c r="F629" s="202" t="s">
        <v>432</v>
      </c>
      <c r="G629" s="8"/>
      <c r="H629" s="202" t="s">
        <v>482</v>
      </c>
      <c r="I629" s="203" t="s">
        <v>23</v>
      </c>
      <c r="J629" s="8"/>
      <c r="K629" s="8"/>
      <c r="L629" s="8"/>
      <c r="M629" s="8"/>
      <c r="N629" s="202" t="s">
        <v>483</v>
      </c>
      <c r="O629" s="8"/>
      <c r="P629" s="8"/>
      <c r="Q629" s="8"/>
      <c r="R629" s="202" t="s">
        <v>483</v>
      </c>
      <c r="S629" s="8"/>
      <c r="T629" s="8"/>
      <c r="U629" s="8"/>
      <c r="V629" s="8"/>
      <c r="W629" s="202" t="s">
        <v>483</v>
      </c>
      <c r="X629" s="8"/>
      <c r="Y629" s="8"/>
      <c r="Z629" s="8"/>
      <c r="AA629" s="202" t="s">
        <v>483</v>
      </c>
      <c r="AB629" s="8"/>
      <c r="AC629" s="202" t="s">
        <v>2343</v>
      </c>
      <c r="AD629" s="202" t="s">
        <v>3272</v>
      </c>
      <c r="AE629" s="202" t="s">
        <v>484</v>
      </c>
      <c r="AF629" s="12"/>
      <c r="AG629" s="197">
        <v>0</v>
      </c>
      <c r="AH629" s="12"/>
      <c r="AI629" s="12"/>
      <c r="AJ629" s="12"/>
      <c r="AK629" s="12"/>
      <c r="AL629" s="12"/>
      <c r="AM629" s="12"/>
      <c r="AN629" s="12"/>
      <c r="AO629" s="12"/>
      <c r="AP629" s="15"/>
      <c r="AQ629" t="str">
        <f>_xlfn.IFNA(VLOOKUP(E629,'Order Lookup'!A:C,3,FALSE),"Other")</f>
        <v>Other</v>
      </c>
    </row>
    <row r="630" spans="1:43" ht="42" x14ac:dyDescent="0.35">
      <c r="A630" s="202" t="s">
        <v>694</v>
      </c>
      <c r="B630" s="202" t="s">
        <v>3273</v>
      </c>
      <c r="C630" s="202" t="s">
        <v>778</v>
      </c>
      <c r="D630" s="202" t="s">
        <v>3274</v>
      </c>
      <c r="E630" s="202" t="s">
        <v>507</v>
      </c>
      <c r="F630" s="202" t="s">
        <v>432</v>
      </c>
      <c r="G630" s="8"/>
      <c r="H630" s="202" t="s">
        <v>482</v>
      </c>
      <c r="I630" s="203" t="s">
        <v>27</v>
      </c>
      <c r="J630" s="8"/>
      <c r="K630" s="8"/>
      <c r="L630" s="8"/>
      <c r="M630" s="8"/>
      <c r="N630" s="202" t="s">
        <v>483</v>
      </c>
      <c r="O630" s="8"/>
      <c r="P630" s="8"/>
      <c r="Q630" s="8"/>
      <c r="R630" s="202" t="s">
        <v>483</v>
      </c>
      <c r="S630" s="8"/>
      <c r="T630" s="8"/>
      <c r="U630" s="8"/>
      <c r="V630" s="8"/>
      <c r="W630" s="202" t="s">
        <v>483</v>
      </c>
      <c r="X630" s="8"/>
      <c r="Y630" s="8"/>
      <c r="Z630" s="8"/>
      <c r="AA630" s="202" t="s">
        <v>483</v>
      </c>
      <c r="AB630" s="8"/>
      <c r="AC630" s="202" t="s">
        <v>2343</v>
      </c>
      <c r="AD630" s="202" t="s">
        <v>3273</v>
      </c>
      <c r="AE630" s="202" t="s">
        <v>484</v>
      </c>
      <c r="AF630" s="12"/>
      <c r="AG630" s="197">
        <v>0</v>
      </c>
      <c r="AH630" s="12"/>
      <c r="AI630" s="12"/>
      <c r="AJ630" s="12"/>
      <c r="AK630" s="12"/>
      <c r="AL630" s="12"/>
      <c r="AM630" s="12"/>
      <c r="AN630" s="12"/>
      <c r="AO630" s="12"/>
      <c r="AP630" s="15"/>
      <c r="AQ630" t="str">
        <f>_xlfn.IFNA(VLOOKUP(E630,'Order Lookup'!A:C,3,FALSE),"Other")</f>
        <v>Other</v>
      </c>
    </row>
    <row r="631" spans="1:43" ht="42" x14ac:dyDescent="0.35">
      <c r="A631" s="202" t="s">
        <v>694</v>
      </c>
      <c r="B631" s="202" t="s">
        <v>3275</v>
      </c>
      <c r="C631" s="202" t="s">
        <v>778</v>
      </c>
      <c r="D631" s="202" t="s">
        <v>3276</v>
      </c>
      <c r="E631" s="202" t="s">
        <v>507</v>
      </c>
      <c r="F631" s="202" t="s">
        <v>432</v>
      </c>
      <c r="G631" s="8"/>
      <c r="H631" s="202" t="s">
        <v>482</v>
      </c>
      <c r="I631" s="203" t="s">
        <v>27</v>
      </c>
      <c r="J631" s="8"/>
      <c r="K631" s="8"/>
      <c r="L631" s="8"/>
      <c r="M631" s="8"/>
      <c r="N631" s="202" t="s">
        <v>483</v>
      </c>
      <c r="O631" s="8"/>
      <c r="P631" s="8"/>
      <c r="Q631" s="8"/>
      <c r="R631" s="202" t="s">
        <v>483</v>
      </c>
      <c r="S631" s="8"/>
      <c r="T631" s="8"/>
      <c r="U631" s="8"/>
      <c r="V631" s="8"/>
      <c r="W631" s="202" t="s">
        <v>483</v>
      </c>
      <c r="X631" s="8"/>
      <c r="Y631" s="8"/>
      <c r="Z631" s="8"/>
      <c r="AA631" s="202" t="s">
        <v>483</v>
      </c>
      <c r="AB631" s="8"/>
      <c r="AC631" s="202" t="s">
        <v>2343</v>
      </c>
      <c r="AD631" s="202" t="s">
        <v>3275</v>
      </c>
      <c r="AE631" s="202" t="s">
        <v>484</v>
      </c>
      <c r="AF631" s="204">
        <v>1372.67</v>
      </c>
      <c r="AG631" s="197">
        <v>0</v>
      </c>
      <c r="AH631" s="197">
        <v>0.457944085</v>
      </c>
      <c r="AI631" s="12"/>
      <c r="AJ631" s="197">
        <v>0.45794348499999998</v>
      </c>
      <c r="AK631" s="197">
        <v>0</v>
      </c>
      <c r="AL631" s="197">
        <v>0</v>
      </c>
      <c r="AM631" s="12"/>
      <c r="AN631" s="12"/>
      <c r="AO631" s="204">
        <v>0</v>
      </c>
      <c r="AP631" s="205">
        <v>523.25</v>
      </c>
      <c r="AQ631" t="str">
        <f>_xlfn.IFNA(VLOOKUP(E631,'Order Lookup'!A:C,3,FALSE),"Other")</f>
        <v>Other</v>
      </c>
    </row>
    <row r="632" spans="1:43" ht="42" x14ac:dyDescent="0.35">
      <c r="A632" s="202" t="s">
        <v>694</v>
      </c>
      <c r="B632" s="202" t="s">
        <v>3277</v>
      </c>
      <c r="C632" s="202" t="s">
        <v>778</v>
      </c>
      <c r="D632" s="202" t="s">
        <v>3278</v>
      </c>
      <c r="E632" s="202" t="s">
        <v>507</v>
      </c>
      <c r="F632" s="202" t="s">
        <v>432</v>
      </c>
      <c r="G632" s="8"/>
      <c r="H632" s="202" t="s">
        <v>482</v>
      </c>
      <c r="I632" s="203" t="s">
        <v>27</v>
      </c>
      <c r="J632" s="8"/>
      <c r="K632" s="8"/>
      <c r="L632" s="8"/>
      <c r="M632" s="8"/>
      <c r="N632" s="202" t="s">
        <v>483</v>
      </c>
      <c r="O632" s="8"/>
      <c r="P632" s="8"/>
      <c r="Q632" s="8"/>
      <c r="R632" s="202" t="s">
        <v>483</v>
      </c>
      <c r="S632" s="8"/>
      <c r="T632" s="8"/>
      <c r="U632" s="8"/>
      <c r="V632" s="8"/>
      <c r="W632" s="202" t="s">
        <v>483</v>
      </c>
      <c r="X632" s="8"/>
      <c r="Y632" s="8"/>
      <c r="Z632" s="8"/>
      <c r="AA632" s="202" t="s">
        <v>483</v>
      </c>
      <c r="AB632" s="8"/>
      <c r="AC632" s="202" t="s">
        <v>2343</v>
      </c>
      <c r="AD632" s="202" t="s">
        <v>3277</v>
      </c>
      <c r="AE632" s="202" t="s">
        <v>484</v>
      </c>
      <c r="AF632" s="204">
        <v>715.19</v>
      </c>
      <c r="AG632" s="197">
        <v>0</v>
      </c>
      <c r="AH632" s="197">
        <v>0.27274136999999998</v>
      </c>
      <c r="AI632" s="12"/>
      <c r="AJ632" s="197">
        <v>0.27274103</v>
      </c>
      <c r="AK632" s="197">
        <v>0</v>
      </c>
      <c r="AL632" s="197">
        <v>0</v>
      </c>
      <c r="AM632" s="12"/>
      <c r="AN632" s="12"/>
      <c r="AO632" s="204">
        <v>0</v>
      </c>
      <c r="AP632" s="205">
        <v>285.39999999999998</v>
      </c>
      <c r="AQ632" t="str">
        <f>_xlfn.IFNA(VLOOKUP(E632,'Order Lookup'!A:C,3,FALSE),"Other")</f>
        <v>Other</v>
      </c>
    </row>
    <row r="633" spans="1:43" ht="31.5" x14ac:dyDescent="0.35">
      <c r="A633" s="202" t="s">
        <v>694</v>
      </c>
      <c r="B633" s="202" t="s">
        <v>3279</v>
      </c>
      <c r="C633" s="202" t="s">
        <v>1335</v>
      </c>
      <c r="D633" s="202" t="s">
        <v>3280</v>
      </c>
      <c r="E633" s="202" t="s">
        <v>507</v>
      </c>
      <c r="F633" s="202" t="s">
        <v>4</v>
      </c>
      <c r="G633" s="8"/>
      <c r="H633" s="202" t="s">
        <v>482</v>
      </c>
      <c r="I633" s="203" t="s">
        <v>393</v>
      </c>
      <c r="J633" s="8"/>
      <c r="K633" s="8"/>
      <c r="L633" s="8"/>
      <c r="M633" s="8"/>
      <c r="N633" s="202" t="s">
        <v>483</v>
      </c>
      <c r="O633" s="8"/>
      <c r="P633" s="8"/>
      <c r="Q633" s="8"/>
      <c r="R633" s="202" t="s">
        <v>483</v>
      </c>
      <c r="S633" s="8"/>
      <c r="T633" s="8"/>
      <c r="U633" s="8"/>
      <c r="V633" s="8"/>
      <c r="W633" s="202" t="s">
        <v>483</v>
      </c>
      <c r="X633" s="8"/>
      <c r="Y633" s="8"/>
      <c r="Z633" s="8"/>
      <c r="AA633" s="202" t="s">
        <v>483</v>
      </c>
      <c r="AB633" s="8"/>
      <c r="AC633" s="202" t="s">
        <v>2327</v>
      </c>
      <c r="AD633" s="202" t="s">
        <v>3279</v>
      </c>
      <c r="AE633" s="202" t="s">
        <v>484</v>
      </c>
      <c r="AF633" s="12"/>
      <c r="AG633" s="197">
        <v>0</v>
      </c>
      <c r="AH633" s="12"/>
      <c r="AI633" s="12"/>
      <c r="AJ633" s="12"/>
      <c r="AK633" s="12"/>
      <c r="AL633" s="12"/>
      <c r="AM633" s="12"/>
      <c r="AN633" s="12"/>
      <c r="AO633" s="12"/>
      <c r="AP633" s="15"/>
      <c r="AQ633" t="str">
        <f>_xlfn.IFNA(VLOOKUP(E633,'Order Lookup'!A:C,3,FALSE),"Other")</f>
        <v>Other</v>
      </c>
    </row>
    <row r="634" spans="1:43" ht="42" x14ac:dyDescent="0.35">
      <c r="A634" s="202" t="s">
        <v>694</v>
      </c>
      <c r="B634" s="202" t="s">
        <v>3281</v>
      </c>
      <c r="C634" s="202" t="s">
        <v>778</v>
      </c>
      <c r="D634" s="202" t="s">
        <v>3282</v>
      </c>
      <c r="E634" s="202" t="s">
        <v>507</v>
      </c>
      <c r="F634" s="202" t="s">
        <v>432</v>
      </c>
      <c r="G634" s="8"/>
      <c r="H634" s="202" t="s">
        <v>482</v>
      </c>
      <c r="I634" s="203" t="s">
        <v>27</v>
      </c>
      <c r="J634" s="8"/>
      <c r="K634" s="8"/>
      <c r="L634" s="8"/>
      <c r="M634" s="8"/>
      <c r="N634" s="202" t="s">
        <v>483</v>
      </c>
      <c r="O634" s="8"/>
      <c r="P634" s="8"/>
      <c r="Q634" s="8"/>
      <c r="R634" s="202" t="s">
        <v>483</v>
      </c>
      <c r="S634" s="8"/>
      <c r="T634" s="8"/>
      <c r="U634" s="8"/>
      <c r="V634" s="8"/>
      <c r="W634" s="202" t="s">
        <v>483</v>
      </c>
      <c r="X634" s="8"/>
      <c r="Y634" s="8"/>
      <c r="Z634" s="8"/>
      <c r="AA634" s="202" t="s">
        <v>483</v>
      </c>
      <c r="AB634" s="8"/>
      <c r="AC634" s="202" t="s">
        <v>2327</v>
      </c>
      <c r="AD634" s="202" t="s">
        <v>3281</v>
      </c>
      <c r="AE634" s="202" t="s">
        <v>484</v>
      </c>
      <c r="AF634" s="12"/>
      <c r="AG634" s="197">
        <v>0</v>
      </c>
      <c r="AH634" s="12"/>
      <c r="AI634" s="12"/>
      <c r="AJ634" s="12"/>
      <c r="AK634" s="12"/>
      <c r="AL634" s="12"/>
      <c r="AM634" s="12"/>
      <c r="AN634" s="12"/>
      <c r="AO634" s="12"/>
      <c r="AP634" s="15"/>
      <c r="AQ634" t="str">
        <f>_xlfn.IFNA(VLOOKUP(E634,'Order Lookup'!A:C,3,FALSE),"Other")</f>
        <v>Other</v>
      </c>
    </row>
    <row r="635" spans="1:43" ht="42" x14ac:dyDescent="0.35">
      <c r="A635" s="202" t="s">
        <v>694</v>
      </c>
      <c r="B635" s="202" t="s">
        <v>3283</v>
      </c>
      <c r="C635" s="202" t="s">
        <v>751</v>
      </c>
      <c r="D635" s="202" t="s">
        <v>3284</v>
      </c>
      <c r="E635" s="202" t="s">
        <v>507</v>
      </c>
      <c r="F635" s="202" t="s">
        <v>432</v>
      </c>
      <c r="G635" s="8"/>
      <c r="H635" s="202" t="s">
        <v>482</v>
      </c>
      <c r="I635" s="203" t="s">
        <v>30</v>
      </c>
      <c r="J635" s="8"/>
      <c r="K635" s="8"/>
      <c r="L635" s="8"/>
      <c r="M635" s="8"/>
      <c r="N635" s="202" t="s">
        <v>483</v>
      </c>
      <c r="O635" s="8"/>
      <c r="P635" s="8"/>
      <c r="Q635" s="8"/>
      <c r="R635" s="202" t="s">
        <v>483</v>
      </c>
      <c r="S635" s="8"/>
      <c r="T635" s="8"/>
      <c r="U635" s="8"/>
      <c r="V635" s="8"/>
      <c r="W635" s="202" t="s">
        <v>483</v>
      </c>
      <c r="X635" s="8"/>
      <c r="Y635" s="8"/>
      <c r="Z635" s="8"/>
      <c r="AA635" s="202" t="s">
        <v>483</v>
      </c>
      <c r="AB635" s="8"/>
      <c r="AC635" s="202" t="s">
        <v>2327</v>
      </c>
      <c r="AD635" s="202" t="s">
        <v>3283</v>
      </c>
      <c r="AE635" s="202" t="s">
        <v>484</v>
      </c>
      <c r="AF635" s="204">
        <v>4824.6000000000004</v>
      </c>
      <c r="AG635" s="197">
        <v>0</v>
      </c>
      <c r="AH635" s="197">
        <v>1.11825</v>
      </c>
      <c r="AI635" s="12"/>
      <c r="AJ635" s="197">
        <v>1.11825</v>
      </c>
      <c r="AK635" s="197">
        <v>0</v>
      </c>
      <c r="AL635" s="197">
        <v>0</v>
      </c>
      <c r="AM635" s="12"/>
      <c r="AN635" s="12"/>
      <c r="AO635" s="204">
        <v>3195.76</v>
      </c>
      <c r="AP635" s="205">
        <v>2071.9699999999998</v>
      </c>
      <c r="AQ635" t="str">
        <f>_xlfn.IFNA(VLOOKUP(E635,'Order Lookup'!A:C,3,FALSE),"Other")</f>
        <v>Other</v>
      </c>
    </row>
    <row r="636" spans="1:43" ht="42" x14ac:dyDescent="0.35">
      <c r="A636" s="202" t="s">
        <v>694</v>
      </c>
      <c r="B636" s="202" t="s">
        <v>3285</v>
      </c>
      <c r="C636" s="202" t="s">
        <v>785</v>
      </c>
      <c r="D636" s="202" t="s">
        <v>1821</v>
      </c>
      <c r="E636" s="202" t="s">
        <v>563</v>
      </c>
      <c r="F636" s="202" t="s">
        <v>432</v>
      </c>
      <c r="G636" s="8"/>
      <c r="H636" s="202" t="s">
        <v>482</v>
      </c>
      <c r="I636" s="203" t="s">
        <v>23</v>
      </c>
      <c r="J636" s="8"/>
      <c r="K636" s="8"/>
      <c r="L636" s="8"/>
      <c r="M636" s="8"/>
      <c r="N636" s="202" t="s">
        <v>483</v>
      </c>
      <c r="O636" s="8"/>
      <c r="P636" s="8"/>
      <c r="Q636" s="8"/>
      <c r="R636" s="202" t="s">
        <v>483</v>
      </c>
      <c r="S636" s="8"/>
      <c r="T636" s="8"/>
      <c r="U636" s="8"/>
      <c r="V636" s="8"/>
      <c r="W636" s="202" t="s">
        <v>483</v>
      </c>
      <c r="X636" s="8"/>
      <c r="Y636" s="8"/>
      <c r="Z636" s="8"/>
      <c r="AA636" s="202" t="s">
        <v>483</v>
      </c>
      <c r="AB636" s="8"/>
      <c r="AC636" s="202" t="s">
        <v>2327</v>
      </c>
      <c r="AD636" s="202" t="s">
        <v>3285</v>
      </c>
      <c r="AE636" s="202" t="s">
        <v>484</v>
      </c>
      <c r="AF636" s="12"/>
      <c r="AG636" s="197">
        <v>0</v>
      </c>
      <c r="AH636" s="12"/>
      <c r="AI636" s="12"/>
      <c r="AJ636" s="12"/>
      <c r="AK636" s="12"/>
      <c r="AL636" s="12"/>
      <c r="AM636" s="12"/>
      <c r="AN636" s="12"/>
      <c r="AO636" s="12"/>
      <c r="AP636" s="15"/>
      <c r="AQ636" t="str">
        <f>_xlfn.IFNA(VLOOKUP(E636,'Order Lookup'!A:C,3,FALSE),"Other")</f>
        <v>Other</v>
      </c>
    </row>
    <row r="637" spans="1:43" ht="42" x14ac:dyDescent="0.35">
      <c r="A637" s="202" t="s">
        <v>694</v>
      </c>
      <c r="B637" s="202" t="s">
        <v>3286</v>
      </c>
      <c r="C637" s="202" t="s">
        <v>1820</v>
      </c>
      <c r="D637" s="202" t="s">
        <v>3287</v>
      </c>
      <c r="E637" s="202" t="s">
        <v>507</v>
      </c>
      <c r="F637" s="202" t="s">
        <v>4</v>
      </c>
      <c r="G637" s="8"/>
      <c r="H637" s="202" t="s">
        <v>482</v>
      </c>
      <c r="I637" s="203" t="s">
        <v>393</v>
      </c>
      <c r="J637" s="8"/>
      <c r="K637" s="8"/>
      <c r="L637" s="8"/>
      <c r="M637" s="8"/>
      <c r="N637" s="202" t="s">
        <v>483</v>
      </c>
      <c r="O637" s="8"/>
      <c r="P637" s="8"/>
      <c r="Q637" s="8"/>
      <c r="R637" s="202" t="s">
        <v>483</v>
      </c>
      <c r="S637" s="8"/>
      <c r="T637" s="8"/>
      <c r="U637" s="8"/>
      <c r="V637" s="8"/>
      <c r="W637" s="202" t="s">
        <v>483</v>
      </c>
      <c r="X637" s="8"/>
      <c r="Y637" s="8"/>
      <c r="Z637" s="8"/>
      <c r="AA637" s="202" t="s">
        <v>483</v>
      </c>
      <c r="AB637" s="8"/>
      <c r="AC637" s="202" t="s">
        <v>2327</v>
      </c>
      <c r="AD637" s="202" t="s">
        <v>3286</v>
      </c>
      <c r="AE637" s="202" t="s">
        <v>484</v>
      </c>
      <c r="AF637" s="12"/>
      <c r="AG637" s="197">
        <v>0</v>
      </c>
      <c r="AH637" s="12"/>
      <c r="AI637" s="12"/>
      <c r="AJ637" s="12"/>
      <c r="AK637" s="12"/>
      <c r="AL637" s="12"/>
      <c r="AM637" s="12"/>
      <c r="AN637" s="12"/>
      <c r="AO637" s="12"/>
      <c r="AP637" s="15"/>
      <c r="AQ637" t="str">
        <f>_xlfn.IFNA(VLOOKUP(E637,'Order Lookup'!A:C,3,FALSE),"Other")</f>
        <v>Other</v>
      </c>
    </row>
    <row r="638" spans="1:43" ht="42" x14ac:dyDescent="0.35">
      <c r="A638" s="202" t="s">
        <v>694</v>
      </c>
      <c r="B638" s="202" t="s">
        <v>3288</v>
      </c>
      <c r="C638" s="202" t="s">
        <v>1820</v>
      </c>
      <c r="D638" s="202" t="s">
        <v>3289</v>
      </c>
      <c r="E638" s="202" t="s">
        <v>507</v>
      </c>
      <c r="F638" s="202" t="s">
        <v>4</v>
      </c>
      <c r="G638" s="8"/>
      <c r="H638" s="202" t="s">
        <v>482</v>
      </c>
      <c r="I638" s="203" t="s">
        <v>393</v>
      </c>
      <c r="J638" s="8"/>
      <c r="K638" s="8"/>
      <c r="L638" s="8"/>
      <c r="M638" s="8"/>
      <c r="N638" s="202" t="s">
        <v>483</v>
      </c>
      <c r="O638" s="8"/>
      <c r="P638" s="8"/>
      <c r="Q638" s="8"/>
      <c r="R638" s="202" t="s">
        <v>483</v>
      </c>
      <c r="S638" s="8"/>
      <c r="T638" s="8"/>
      <c r="U638" s="8"/>
      <c r="V638" s="8"/>
      <c r="W638" s="202" t="s">
        <v>483</v>
      </c>
      <c r="X638" s="8"/>
      <c r="Y638" s="8"/>
      <c r="Z638" s="8"/>
      <c r="AA638" s="202" t="s">
        <v>483</v>
      </c>
      <c r="AB638" s="8"/>
      <c r="AC638" s="202" t="s">
        <v>2327</v>
      </c>
      <c r="AD638" s="202" t="s">
        <v>3288</v>
      </c>
      <c r="AE638" s="202" t="s">
        <v>484</v>
      </c>
      <c r="AF638" s="204">
        <v>771.76</v>
      </c>
      <c r="AG638" s="197">
        <v>0</v>
      </c>
      <c r="AH638" s="197">
        <v>0.21007604999999999</v>
      </c>
      <c r="AI638" s="12"/>
      <c r="AJ638" s="197">
        <v>0.21007599499999999</v>
      </c>
      <c r="AK638" s="197">
        <v>0</v>
      </c>
      <c r="AL638" s="197">
        <v>0</v>
      </c>
      <c r="AM638" s="12"/>
      <c r="AN638" s="12"/>
      <c r="AO638" s="204">
        <v>479.47</v>
      </c>
      <c r="AP638" s="205">
        <v>320.37</v>
      </c>
      <c r="AQ638" t="str">
        <f>_xlfn.IFNA(VLOOKUP(E638,'Order Lookup'!A:C,3,FALSE),"Other")</f>
        <v>Other</v>
      </c>
    </row>
    <row r="639" spans="1:43" ht="31.5" x14ac:dyDescent="0.35">
      <c r="A639" s="202" t="s">
        <v>694</v>
      </c>
      <c r="B639" s="202" t="s">
        <v>3290</v>
      </c>
      <c r="C639" s="202" t="s">
        <v>1799</v>
      </c>
      <c r="D639" s="202" t="s">
        <v>3291</v>
      </c>
      <c r="E639" s="202" t="s">
        <v>507</v>
      </c>
      <c r="F639" s="202" t="s">
        <v>4</v>
      </c>
      <c r="G639" s="8"/>
      <c r="H639" s="202" t="s">
        <v>482</v>
      </c>
      <c r="I639" s="203" t="s">
        <v>393</v>
      </c>
      <c r="J639" s="8"/>
      <c r="K639" s="8"/>
      <c r="L639" s="8"/>
      <c r="M639" s="8"/>
      <c r="N639" s="202" t="s">
        <v>483</v>
      </c>
      <c r="O639" s="8"/>
      <c r="P639" s="8"/>
      <c r="Q639" s="8"/>
      <c r="R639" s="202" t="s">
        <v>483</v>
      </c>
      <c r="S639" s="8"/>
      <c r="T639" s="8"/>
      <c r="U639" s="8"/>
      <c r="V639" s="8"/>
      <c r="W639" s="202" t="s">
        <v>483</v>
      </c>
      <c r="X639" s="8"/>
      <c r="Y639" s="8"/>
      <c r="Z639" s="8"/>
      <c r="AA639" s="202" t="s">
        <v>483</v>
      </c>
      <c r="AB639" s="8"/>
      <c r="AC639" s="202" t="s">
        <v>2327</v>
      </c>
      <c r="AD639" s="202" t="s">
        <v>3290</v>
      </c>
      <c r="AE639" s="202" t="s">
        <v>484</v>
      </c>
      <c r="AF639" s="204">
        <v>960</v>
      </c>
      <c r="AG639" s="197">
        <v>0</v>
      </c>
      <c r="AH639" s="197">
        <v>4.65E-2</v>
      </c>
      <c r="AI639" s="12"/>
      <c r="AJ639" s="197">
        <v>4.65E-2</v>
      </c>
      <c r="AK639" s="197">
        <v>0</v>
      </c>
      <c r="AL639" s="197">
        <v>0</v>
      </c>
      <c r="AM639" s="12"/>
      <c r="AN639" s="12"/>
      <c r="AO639" s="204">
        <v>578.53</v>
      </c>
      <c r="AP639" s="205">
        <v>358.17</v>
      </c>
      <c r="AQ639" t="str">
        <f>_xlfn.IFNA(VLOOKUP(E639,'Order Lookup'!A:C,3,FALSE),"Other")</f>
        <v>Other</v>
      </c>
    </row>
    <row r="640" spans="1:43" ht="42" x14ac:dyDescent="0.35">
      <c r="A640" s="202" t="s">
        <v>694</v>
      </c>
      <c r="B640" s="202" t="s">
        <v>3292</v>
      </c>
      <c r="C640" s="202" t="s">
        <v>734</v>
      </c>
      <c r="D640" s="202" t="s">
        <v>1813</v>
      </c>
      <c r="E640" s="202" t="s">
        <v>507</v>
      </c>
      <c r="F640" s="202" t="s">
        <v>432</v>
      </c>
      <c r="G640" s="8"/>
      <c r="H640" s="202" t="s">
        <v>482</v>
      </c>
      <c r="I640" s="203" t="s">
        <v>30</v>
      </c>
      <c r="J640" s="8"/>
      <c r="K640" s="8"/>
      <c r="L640" s="8"/>
      <c r="M640" s="8"/>
      <c r="N640" s="202" t="s">
        <v>483</v>
      </c>
      <c r="O640" s="8"/>
      <c r="P640" s="8"/>
      <c r="Q640" s="8"/>
      <c r="R640" s="202" t="s">
        <v>483</v>
      </c>
      <c r="S640" s="8"/>
      <c r="T640" s="8"/>
      <c r="U640" s="8"/>
      <c r="V640" s="8"/>
      <c r="W640" s="202" t="s">
        <v>483</v>
      </c>
      <c r="X640" s="8"/>
      <c r="Y640" s="8"/>
      <c r="Z640" s="8"/>
      <c r="AA640" s="202" t="s">
        <v>483</v>
      </c>
      <c r="AB640" s="8"/>
      <c r="AC640" s="202" t="s">
        <v>2327</v>
      </c>
      <c r="AD640" s="202" t="s">
        <v>3292</v>
      </c>
      <c r="AE640" s="202" t="s">
        <v>484</v>
      </c>
      <c r="AF640" s="204">
        <v>4387.45</v>
      </c>
      <c r="AG640" s="197">
        <v>0</v>
      </c>
      <c r="AH640" s="197">
        <v>0.95427408499999999</v>
      </c>
      <c r="AI640" s="12"/>
      <c r="AJ640" s="197">
        <v>0.95427445</v>
      </c>
      <c r="AK640" s="197">
        <v>0</v>
      </c>
      <c r="AL640" s="197">
        <v>0</v>
      </c>
      <c r="AM640" s="12"/>
      <c r="AN640" s="12"/>
      <c r="AO640" s="204">
        <v>2445.8000000000002</v>
      </c>
      <c r="AP640" s="205">
        <v>2121.3000000000002</v>
      </c>
      <c r="AQ640" t="str">
        <f>_xlfn.IFNA(VLOOKUP(E640,'Order Lookup'!A:C,3,FALSE),"Other")</f>
        <v>Other</v>
      </c>
    </row>
    <row r="641" spans="1:43" ht="31.5" x14ac:dyDescent="0.35">
      <c r="A641" s="202" t="s">
        <v>694</v>
      </c>
      <c r="B641" s="202" t="s">
        <v>3293</v>
      </c>
      <c r="C641" s="202" t="s">
        <v>769</v>
      </c>
      <c r="D641" s="202" t="s">
        <v>3294</v>
      </c>
      <c r="E641" s="202" t="s">
        <v>481</v>
      </c>
      <c r="F641" s="202" t="s">
        <v>63</v>
      </c>
      <c r="G641" s="8"/>
      <c r="H641" s="202" t="s">
        <v>488</v>
      </c>
      <c r="I641" s="203" t="s">
        <v>67</v>
      </c>
      <c r="J641" s="8"/>
      <c r="K641" s="8"/>
      <c r="L641" s="8"/>
      <c r="M641" s="8"/>
      <c r="N641" s="202" t="s">
        <v>483</v>
      </c>
      <c r="O641" s="8"/>
      <c r="P641" s="8"/>
      <c r="Q641" s="8"/>
      <c r="R641" s="202" t="s">
        <v>483</v>
      </c>
      <c r="S641" s="8"/>
      <c r="T641" s="8"/>
      <c r="U641" s="8"/>
      <c r="V641" s="8"/>
      <c r="W641" s="202" t="s">
        <v>483</v>
      </c>
      <c r="X641" s="8"/>
      <c r="Y641" s="8"/>
      <c r="Z641" s="8"/>
      <c r="AA641" s="202" t="s">
        <v>483</v>
      </c>
      <c r="AB641" s="8"/>
      <c r="AC641" s="202" t="s">
        <v>2327</v>
      </c>
      <c r="AD641" s="202" t="s">
        <v>3293</v>
      </c>
      <c r="AE641" s="202" t="s">
        <v>484</v>
      </c>
      <c r="AF641" s="12"/>
      <c r="AG641" s="197">
        <v>0</v>
      </c>
      <c r="AH641" s="12"/>
      <c r="AI641" s="12"/>
      <c r="AJ641" s="12"/>
      <c r="AK641" s="12"/>
      <c r="AL641" s="12"/>
      <c r="AM641" s="12"/>
      <c r="AN641" s="12"/>
      <c r="AO641" s="12"/>
      <c r="AP641" s="15"/>
      <c r="AQ641" t="str">
        <f>_xlfn.IFNA(VLOOKUP(E641,'Order Lookup'!A:C,3,FALSE),"Other")</f>
        <v>Other</v>
      </c>
    </row>
    <row r="642" spans="1:43" ht="31.5" x14ac:dyDescent="0.35">
      <c r="A642" s="202" t="s">
        <v>694</v>
      </c>
      <c r="B642" s="202" t="s">
        <v>3295</v>
      </c>
      <c r="C642" s="202" t="s">
        <v>769</v>
      </c>
      <c r="D642" s="202" t="s">
        <v>3294</v>
      </c>
      <c r="E642" s="202" t="s">
        <v>505</v>
      </c>
      <c r="F642" s="202" t="s">
        <v>63</v>
      </c>
      <c r="G642" s="8"/>
      <c r="H642" s="202" t="s">
        <v>482</v>
      </c>
      <c r="I642" s="203" t="s">
        <v>67</v>
      </c>
      <c r="J642" s="8"/>
      <c r="K642" s="8"/>
      <c r="L642" s="8"/>
      <c r="M642" s="8"/>
      <c r="N642" s="202" t="s">
        <v>483</v>
      </c>
      <c r="O642" s="8"/>
      <c r="P642" s="8"/>
      <c r="Q642" s="8"/>
      <c r="R642" s="202" t="s">
        <v>483</v>
      </c>
      <c r="S642" s="8"/>
      <c r="T642" s="8"/>
      <c r="U642" s="8"/>
      <c r="V642" s="8"/>
      <c r="W642" s="202" t="s">
        <v>483</v>
      </c>
      <c r="X642" s="8"/>
      <c r="Y642" s="8"/>
      <c r="Z642" s="8"/>
      <c r="AA642" s="202" t="s">
        <v>483</v>
      </c>
      <c r="AB642" s="8"/>
      <c r="AC642" s="202" t="s">
        <v>2362</v>
      </c>
      <c r="AD642" s="202" t="s">
        <v>3295</v>
      </c>
      <c r="AE642" s="202" t="s">
        <v>484</v>
      </c>
      <c r="AF642" s="204">
        <v>0</v>
      </c>
      <c r="AG642" s="197">
        <v>0</v>
      </c>
      <c r="AH642" s="197">
        <v>1.4800000000000001E-2</v>
      </c>
      <c r="AI642" s="12"/>
      <c r="AJ642" s="197">
        <v>1.4800000000000001E-2</v>
      </c>
      <c r="AK642" s="197">
        <v>0</v>
      </c>
      <c r="AL642" s="197">
        <v>0</v>
      </c>
      <c r="AM642" s="12"/>
      <c r="AN642" s="12"/>
      <c r="AO642" s="204">
        <v>150</v>
      </c>
      <c r="AP642" s="205">
        <v>-78.69</v>
      </c>
      <c r="AQ642" t="str">
        <f>_xlfn.IFNA(VLOOKUP(E642,'Order Lookup'!A:C,3,FALSE),"Other")</f>
        <v>Other</v>
      </c>
    </row>
    <row r="643" spans="1:43" ht="31.5" x14ac:dyDescent="0.35">
      <c r="A643" s="202" t="s">
        <v>694</v>
      </c>
      <c r="B643" s="202" t="s">
        <v>3296</v>
      </c>
      <c r="C643" s="202" t="s">
        <v>710</v>
      </c>
      <c r="D643" s="202" t="s">
        <v>3297</v>
      </c>
      <c r="E643" s="202" t="s">
        <v>507</v>
      </c>
      <c r="F643" s="202" t="s">
        <v>432</v>
      </c>
      <c r="G643" s="8"/>
      <c r="H643" s="202" t="s">
        <v>488</v>
      </c>
      <c r="I643" s="203" t="s">
        <v>30</v>
      </c>
      <c r="J643" s="8"/>
      <c r="K643" s="8"/>
      <c r="L643" s="8"/>
      <c r="M643" s="8"/>
      <c r="N643" s="202" t="s">
        <v>483</v>
      </c>
      <c r="O643" s="8"/>
      <c r="P643" s="8"/>
      <c r="Q643" s="8"/>
      <c r="R643" s="202" t="s">
        <v>483</v>
      </c>
      <c r="S643" s="8"/>
      <c r="T643" s="8"/>
      <c r="U643" s="8"/>
      <c r="V643" s="8"/>
      <c r="W643" s="202" t="s">
        <v>483</v>
      </c>
      <c r="X643" s="8"/>
      <c r="Y643" s="8"/>
      <c r="Z643" s="8"/>
      <c r="AA643" s="202" t="s">
        <v>483</v>
      </c>
      <c r="AB643" s="8"/>
      <c r="AC643" s="202" t="s">
        <v>2323</v>
      </c>
      <c r="AD643" s="202" t="s">
        <v>3296</v>
      </c>
      <c r="AE643" s="202" t="s">
        <v>484</v>
      </c>
      <c r="AF643" s="12"/>
      <c r="AG643" s="197">
        <v>0</v>
      </c>
      <c r="AH643" s="12"/>
      <c r="AI643" s="12"/>
      <c r="AJ643" s="12"/>
      <c r="AK643" s="12"/>
      <c r="AL643" s="12"/>
      <c r="AM643" s="12"/>
      <c r="AN643" s="12"/>
      <c r="AO643" s="12"/>
      <c r="AP643" s="15"/>
      <c r="AQ643" t="str">
        <f>_xlfn.IFNA(VLOOKUP(E643,'Order Lookup'!A:C,3,FALSE),"Other")</f>
        <v>Other</v>
      </c>
    </row>
    <row r="644" spans="1:43" ht="31.5" x14ac:dyDescent="0.35">
      <c r="A644" s="202" t="s">
        <v>694</v>
      </c>
      <c r="B644" s="202" t="s">
        <v>3298</v>
      </c>
      <c r="C644" s="202" t="s">
        <v>766</v>
      </c>
      <c r="D644" s="202" t="s">
        <v>1805</v>
      </c>
      <c r="E644" s="202" t="s">
        <v>507</v>
      </c>
      <c r="F644" s="202" t="s">
        <v>432</v>
      </c>
      <c r="G644" s="8"/>
      <c r="H644" s="202" t="s">
        <v>482</v>
      </c>
      <c r="I644" s="203" t="s">
        <v>26</v>
      </c>
      <c r="J644" s="8"/>
      <c r="K644" s="8"/>
      <c r="L644" s="8"/>
      <c r="M644" s="8"/>
      <c r="N644" s="202" t="s">
        <v>483</v>
      </c>
      <c r="O644" s="8"/>
      <c r="P644" s="8"/>
      <c r="Q644" s="8"/>
      <c r="R644" s="202" t="s">
        <v>483</v>
      </c>
      <c r="S644" s="8"/>
      <c r="T644" s="8"/>
      <c r="U644" s="8"/>
      <c r="V644" s="8"/>
      <c r="W644" s="202" t="s">
        <v>483</v>
      </c>
      <c r="X644" s="8"/>
      <c r="Y644" s="8"/>
      <c r="Z644" s="8"/>
      <c r="AA644" s="202" t="s">
        <v>483</v>
      </c>
      <c r="AB644" s="8"/>
      <c r="AC644" s="202" t="s">
        <v>2327</v>
      </c>
      <c r="AD644" s="202" t="s">
        <v>3298</v>
      </c>
      <c r="AE644" s="202" t="s">
        <v>484</v>
      </c>
      <c r="AF644" s="204">
        <v>201.55</v>
      </c>
      <c r="AG644" s="197">
        <v>0</v>
      </c>
      <c r="AH644" s="197">
        <v>6.6929970000000005E-2</v>
      </c>
      <c r="AI644" s="12"/>
      <c r="AJ644" s="197">
        <v>6.6930000000000003E-2</v>
      </c>
      <c r="AK644" s="197">
        <v>0</v>
      </c>
      <c r="AL644" s="197">
        <v>0</v>
      </c>
      <c r="AM644" s="12"/>
      <c r="AN644" s="12"/>
      <c r="AO644" s="204">
        <v>102.75</v>
      </c>
      <c r="AP644" s="205">
        <v>78.599999999999994</v>
      </c>
      <c r="AQ644" t="str">
        <f>_xlfn.IFNA(VLOOKUP(E644,'Order Lookup'!A:C,3,FALSE),"Other")</f>
        <v>Other</v>
      </c>
    </row>
    <row r="645" spans="1:43" ht="42" x14ac:dyDescent="0.35">
      <c r="A645" s="202" t="s">
        <v>694</v>
      </c>
      <c r="B645" s="202" t="s">
        <v>3299</v>
      </c>
      <c r="C645" s="202" t="s">
        <v>735</v>
      </c>
      <c r="D645" s="202" t="s">
        <v>736</v>
      </c>
      <c r="E645" s="202" t="s">
        <v>507</v>
      </c>
      <c r="F645" s="202" t="s">
        <v>4</v>
      </c>
      <c r="G645" s="8"/>
      <c r="H645" s="202" t="s">
        <v>482</v>
      </c>
      <c r="I645" s="203" t="s">
        <v>30</v>
      </c>
      <c r="J645" s="8"/>
      <c r="K645" s="8"/>
      <c r="L645" s="8"/>
      <c r="M645" s="8"/>
      <c r="N645" s="202" t="s">
        <v>483</v>
      </c>
      <c r="O645" s="8"/>
      <c r="P645" s="8"/>
      <c r="Q645" s="8"/>
      <c r="R645" s="202" t="s">
        <v>483</v>
      </c>
      <c r="S645" s="8"/>
      <c r="T645" s="8"/>
      <c r="U645" s="8"/>
      <c r="V645" s="8"/>
      <c r="W645" s="202" t="s">
        <v>483</v>
      </c>
      <c r="X645" s="8"/>
      <c r="Y645" s="8"/>
      <c r="Z645" s="8"/>
      <c r="AA645" s="202" t="s">
        <v>483</v>
      </c>
      <c r="AB645" s="8"/>
      <c r="AC645" s="202" t="s">
        <v>2327</v>
      </c>
      <c r="AD645" s="202" t="s">
        <v>3299</v>
      </c>
      <c r="AE645" s="202" t="s">
        <v>484</v>
      </c>
      <c r="AF645" s="204">
        <v>165</v>
      </c>
      <c r="AG645" s="197">
        <v>0</v>
      </c>
      <c r="AH645" s="197">
        <v>8.9999999999999993E-3</v>
      </c>
      <c r="AI645" s="12"/>
      <c r="AJ645" s="197">
        <v>8.9999999999999993E-3</v>
      </c>
      <c r="AK645" s="197">
        <v>0</v>
      </c>
      <c r="AL645" s="197">
        <v>0</v>
      </c>
      <c r="AM645" s="12"/>
      <c r="AN645" s="12"/>
      <c r="AO645" s="204">
        <v>99.84</v>
      </c>
      <c r="AP645" s="205">
        <v>65.91</v>
      </c>
      <c r="AQ645" t="str">
        <f>_xlfn.IFNA(VLOOKUP(E645,'Order Lookup'!A:C,3,FALSE),"Other")</f>
        <v>Other</v>
      </c>
    </row>
    <row r="646" spans="1:43" ht="63" x14ac:dyDescent="0.35">
      <c r="A646" s="202" t="s">
        <v>694</v>
      </c>
      <c r="B646" s="202" t="s">
        <v>3300</v>
      </c>
      <c r="C646" s="202" t="s">
        <v>3301</v>
      </c>
      <c r="D646" s="202" t="s">
        <v>3302</v>
      </c>
      <c r="E646" s="202" t="s">
        <v>507</v>
      </c>
      <c r="F646" s="202" t="s">
        <v>432</v>
      </c>
      <c r="G646" s="8"/>
      <c r="H646" s="202" t="s">
        <v>482</v>
      </c>
      <c r="I646" s="203" t="s">
        <v>30</v>
      </c>
      <c r="J646" s="8"/>
      <c r="K646" s="8"/>
      <c r="L646" s="8"/>
      <c r="M646" s="8"/>
      <c r="N646" s="202" t="s">
        <v>483</v>
      </c>
      <c r="O646" s="8"/>
      <c r="P646" s="8"/>
      <c r="Q646" s="8"/>
      <c r="R646" s="202" t="s">
        <v>483</v>
      </c>
      <c r="S646" s="8"/>
      <c r="T646" s="8"/>
      <c r="U646" s="8"/>
      <c r="V646" s="8"/>
      <c r="W646" s="202" t="s">
        <v>483</v>
      </c>
      <c r="X646" s="8"/>
      <c r="Y646" s="8"/>
      <c r="Z646" s="8"/>
      <c r="AA646" s="202" t="s">
        <v>483</v>
      </c>
      <c r="AB646" s="8"/>
      <c r="AC646" s="202" t="s">
        <v>2327</v>
      </c>
      <c r="AD646" s="202" t="s">
        <v>3300</v>
      </c>
      <c r="AE646" s="202" t="s">
        <v>484</v>
      </c>
      <c r="AF646" s="204">
        <v>261.89</v>
      </c>
      <c r="AG646" s="197">
        <v>0</v>
      </c>
      <c r="AH646" s="197">
        <v>3.7208619999999998E-2</v>
      </c>
      <c r="AI646" s="12"/>
      <c r="AJ646" s="197">
        <v>3.7208999999999999E-2</v>
      </c>
      <c r="AK646" s="197">
        <v>0</v>
      </c>
      <c r="AL646" s="197">
        <v>0</v>
      </c>
      <c r="AM646" s="12"/>
      <c r="AN646" s="12"/>
      <c r="AO646" s="204">
        <v>157.33000000000001</v>
      </c>
      <c r="AP646" s="205">
        <v>100.18</v>
      </c>
      <c r="AQ646" t="str">
        <f>_xlfn.IFNA(VLOOKUP(E646,'Order Lookup'!A:C,3,FALSE),"Other")</f>
        <v>Other</v>
      </c>
    </row>
    <row r="647" spans="1:43" ht="31.5" x14ac:dyDescent="0.35">
      <c r="A647" s="202" t="s">
        <v>694</v>
      </c>
      <c r="B647" s="202" t="s">
        <v>3303</v>
      </c>
      <c r="C647" s="202" t="s">
        <v>3304</v>
      </c>
      <c r="D647" s="202" t="s">
        <v>3305</v>
      </c>
      <c r="E647" s="202" t="s">
        <v>481</v>
      </c>
      <c r="F647" s="202" t="s">
        <v>4</v>
      </c>
      <c r="G647" s="8"/>
      <c r="H647" s="202" t="s">
        <v>482</v>
      </c>
      <c r="I647" s="203" t="s">
        <v>68</v>
      </c>
      <c r="J647" s="8"/>
      <c r="K647" s="8"/>
      <c r="L647" s="8"/>
      <c r="M647" s="8"/>
      <c r="N647" s="202" t="s">
        <v>483</v>
      </c>
      <c r="O647" s="8"/>
      <c r="P647" s="8"/>
      <c r="Q647" s="8"/>
      <c r="R647" s="202" t="s">
        <v>483</v>
      </c>
      <c r="S647" s="8"/>
      <c r="T647" s="8"/>
      <c r="U647" s="8"/>
      <c r="V647" s="8"/>
      <c r="W647" s="202" t="s">
        <v>483</v>
      </c>
      <c r="X647" s="8"/>
      <c r="Y647" s="8"/>
      <c r="Z647" s="8"/>
      <c r="AA647" s="202" t="s">
        <v>483</v>
      </c>
      <c r="AB647" s="8"/>
      <c r="AC647" s="202" t="s">
        <v>2323</v>
      </c>
      <c r="AD647" s="202" t="s">
        <v>3303</v>
      </c>
      <c r="AE647" s="202" t="s">
        <v>484</v>
      </c>
      <c r="AF647" s="12"/>
      <c r="AG647" s="197">
        <v>0</v>
      </c>
      <c r="AH647" s="12"/>
      <c r="AI647" s="12"/>
      <c r="AJ647" s="12"/>
      <c r="AK647" s="12"/>
      <c r="AL647" s="12"/>
      <c r="AM647" s="12"/>
      <c r="AN647" s="12"/>
      <c r="AO647" s="12"/>
      <c r="AP647" s="15"/>
      <c r="AQ647" t="str">
        <f>_xlfn.IFNA(VLOOKUP(E647,'Order Lookup'!A:C,3,FALSE),"Other")</f>
        <v>Other</v>
      </c>
    </row>
    <row r="648" spans="1:43" ht="42" x14ac:dyDescent="0.35">
      <c r="A648" s="202" t="s">
        <v>694</v>
      </c>
      <c r="B648" s="202" t="s">
        <v>3306</v>
      </c>
      <c r="C648" s="202" t="s">
        <v>750</v>
      </c>
      <c r="D648" s="202" t="s">
        <v>3307</v>
      </c>
      <c r="E648" s="202" t="s">
        <v>507</v>
      </c>
      <c r="F648" s="202" t="s">
        <v>63</v>
      </c>
      <c r="G648" s="8"/>
      <c r="H648" s="202" t="s">
        <v>482</v>
      </c>
      <c r="I648" s="203" t="s">
        <v>68</v>
      </c>
      <c r="J648" s="8"/>
      <c r="K648" s="8"/>
      <c r="L648" s="8"/>
      <c r="M648" s="8"/>
      <c r="N648" s="202" t="s">
        <v>483</v>
      </c>
      <c r="O648" s="8"/>
      <c r="P648" s="8"/>
      <c r="Q648" s="8"/>
      <c r="R648" s="202" t="s">
        <v>483</v>
      </c>
      <c r="S648" s="8"/>
      <c r="T648" s="8"/>
      <c r="U648" s="8"/>
      <c r="V648" s="8"/>
      <c r="W648" s="202" t="s">
        <v>483</v>
      </c>
      <c r="X648" s="8"/>
      <c r="Y648" s="8"/>
      <c r="Z648" s="8"/>
      <c r="AA648" s="202" t="s">
        <v>483</v>
      </c>
      <c r="AB648" s="8"/>
      <c r="AC648" s="202" t="s">
        <v>2323</v>
      </c>
      <c r="AD648" s="202" t="s">
        <v>3306</v>
      </c>
      <c r="AE648" s="202" t="s">
        <v>484</v>
      </c>
      <c r="AF648" s="204">
        <v>29.11</v>
      </c>
      <c r="AG648" s="197">
        <v>0</v>
      </c>
      <c r="AH648" s="197">
        <v>5.0000000000000001E-3</v>
      </c>
      <c r="AI648" s="12"/>
      <c r="AJ648" s="197">
        <v>5.0000000000000001E-3</v>
      </c>
      <c r="AK648" s="197">
        <v>0</v>
      </c>
      <c r="AL648" s="197">
        <v>0</v>
      </c>
      <c r="AM648" s="12"/>
      <c r="AN648" s="12"/>
      <c r="AO648" s="204">
        <v>21.83</v>
      </c>
      <c r="AP648" s="205">
        <v>2.15</v>
      </c>
      <c r="AQ648" t="str">
        <f>_xlfn.IFNA(VLOOKUP(E648,'Order Lookup'!A:C,3,FALSE),"Other")</f>
        <v>Other</v>
      </c>
    </row>
    <row r="649" spans="1:43" ht="42" x14ac:dyDescent="0.35">
      <c r="A649" s="202" t="s">
        <v>694</v>
      </c>
      <c r="B649" s="202" t="s">
        <v>3308</v>
      </c>
      <c r="C649" s="202" t="s">
        <v>734</v>
      </c>
      <c r="D649" s="202" t="s">
        <v>1325</v>
      </c>
      <c r="E649" s="202" t="s">
        <v>507</v>
      </c>
      <c r="F649" s="202" t="s">
        <v>432</v>
      </c>
      <c r="G649" s="8"/>
      <c r="H649" s="202" t="s">
        <v>482</v>
      </c>
      <c r="I649" s="203" t="s">
        <v>30</v>
      </c>
      <c r="J649" s="8"/>
      <c r="K649" s="8"/>
      <c r="L649" s="8"/>
      <c r="M649" s="8"/>
      <c r="N649" s="202" t="s">
        <v>483</v>
      </c>
      <c r="O649" s="8"/>
      <c r="P649" s="8"/>
      <c r="Q649" s="8"/>
      <c r="R649" s="202" t="s">
        <v>483</v>
      </c>
      <c r="S649" s="8"/>
      <c r="T649" s="8"/>
      <c r="U649" s="8"/>
      <c r="V649" s="8"/>
      <c r="W649" s="202" t="s">
        <v>483</v>
      </c>
      <c r="X649" s="8"/>
      <c r="Y649" s="8"/>
      <c r="Z649" s="8"/>
      <c r="AA649" s="202" t="s">
        <v>483</v>
      </c>
      <c r="AB649" s="8"/>
      <c r="AC649" s="202" t="s">
        <v>2327</v>
      </c>
      <c r="AD649" s="202" t="s">
        <v>3308</v>
      </c>
      <c r="AE649" s="202" t="s">
        <v>484</v>
      </c>
      <c r="AF649" s="12"/>
      <c r="AG649" s="197">
        <v>0</v>
      </c>
      <c r="AH649" s="12"/>
      <c r="AI649" s="12"/>
      <c r="AJ649" s="12"/>
      <c r="AK649" s="12"/>
      <c r="AL649" s="12"/>
      <c r="AM649" s="12"/>
      <c r="AN649" s="12"/>
      <c r="AO649" s="12"/>
      <c r="AP649" s="15"/>
      <c r="AQ649" t="str">
        <f>_xlfn.IFNA(VLOOKUP(E649,'Order Lookup'!A:C,3,FALSE),"Other")</f>
        <v>Other</v>
      </c>
    </row>
    <row r="650" spans="1:43" ht="31.5" x14ac:dyDescent="0.35">
      <c r="A650" s="202" t="s">
        <v>694</v>
      </c>
      <c r="B650" s="202" t="s">
        <v>3309</v>
      </c>
      <c r="C650" s="202" t="s">
        <v>1749</v>
      </c>
      <c r="D650" s="202" t="s">
        <v>1750</v>
      </c>
      <c r="E650" s="202" t="s">
        <v>507</v>
      </c>
      <c r="F650" s="202" t="s">
        <v>432</v>
      </c>
      <c r="G650" s="8"/>
      <c r="H650" s="202" t="s">
        <v>482</v>
      </c>
      <c r="I650" s="203" t="s">
        <v>27</v>
      </c>
      <c r="J650" s="8"/>
      <c r="K650" s="8"/>
      <c r="L650" s="8"/>
      <c r="M650" s="8"/>
      <c r="N650" s="202" t="s">
        <v>483</v>
      </c>
      <c r="O650" s="8"/>
      <c r="P650" s="8"/>
      <c r="Q650" s="8"/>
      <c r="R650" s="202" t="s">
        <v>483</v>
      </c>
      <c r="S650" s="8"/>
      <c r="T650" s="8"/>
      <c r="U650" s="8"/>
      <c r="V650" s="8"/>
      <c r="W650" s="202" t="s">
        <v>483</v>
      </c>
      <c r="X650" s="8"/>
      <c r="Y650" s="8"/>
      <c r="Z650" s="8"/>
      <c r="AA650" s="202" t="s">
        <v>483</v>
      </c>
      <c r="AB650" s="8"/>
      <c r="AC650" s="202" t="s">
        <v>2327</v>
      </c>
      <c r="AD650" s="202" t="s">
        <v>3309</v>
      </c>
      <c r="AE650" s="202" t="s">
        <v>484</v>
      </c>
      <c r="AF650" s="12"/>
      <c r="AG650" s="197">
        <v>0</v>
      </c>
      <c r="AH650" s="12"/>
      <c r="AI650" s="12"/>
      <c r="AJ650" s="12"/>
      <c r="AK650" s="12"/>
      <c r="AL650" s="12"/>
      <c r="AM650" s="12"/>
      <c r="AN650" s="12"/>
      <c r="AO650" s="12"/>
      <c r="AP650" s="15"/>
      <c r="AQ650" t="str">
        <f>_xlfn.IFNA(VLOOKUP(E650,'Order Lookup'!A:C,3,FALSE),"Other")</f>
        <v>Other</v>
      </c>
    </row>
    <row r="651" spans="1:43" ht="31.5" x14ac:dyDescent="0.35">
      <c r="A651" s="202" t="s">
        <v>694</v>
      </c>
      <c r="B651" s="202" t="s">
        <v>3310</v>
      </c>
      <c r="C651" s="202" t="s">
        <v>700</v>
      </c>
      <c r="D651" s="202" t="s">
        <v>3010</v>
      </c>
      <c r="E651" s="202" t="s">
        <v>507</v>
      </c>
      <c r="F651" s="202" t="s">
        <v>432</v>
      </c>
      <c r="G651" s="8"/>
      <c r="H651" s="202" t="s">
        <v>482</v>
      </c>
      <c r="I651" s="203" t="s">
        <v>30</v>
      </c>
      <c r="J651" s="8"/>
      <c r="K651" s="8"/>
      <c r="L651" s="8"/>
      <c r="M651" s="8"/>
      <c r="N651" s="202" t="s">
        <v>483</v>
      </c>
      <c r="O651" s="8"/>
      <c r="P651" s="8"/>
      <c r="Q651" s="8"/>
      <c r="R651" s="202" t="s">
        <v>483</v>
      </c>
      <c r="S651" s="8"/>
      <c r="T651" s="8"/>
      <c r="U651" s="8"/>
      <c r="V651" s="8"/>
      <c r="W651" s="202" t="s">
        <v>483</v>
      </c>
      <c r="X651" s="8"/>
      <c r="Y651" s="8"/>
      <c r="Z651" s="8"/>
      <c r="AA651" s="202" t="s">
        <v>483</v>
      </c>
      <c r="AB651" s="8"/>
      <c r="AC651" s="202" t="s">
        <v>2327</v>
      </c>
      <c r="AD651" s="202" t="s">
        <v>3310</v>
      </c>
      <c r="AE651" s="202" t="s">
        <v>484</v>
      </c>
      <c r="AF651" s="204">
        <v>15</v>
      </c>
      <c r="AG651" s="197">
        <v>0</v>
      </c>
      <c r="AH651" s="197">
        <v>1E-3</v>
      </c>
      <c r="AI651" s="12"/>
      <c r="AJ651" s="197">
        <v>1E-3</v>
      </c>
      <c r="AK651" s="197">
        <v>0</v>
      </c>
      <c r="AL651" s="197">
        <v>0</v>
      </c>
      <c r="AM651" s="12"/>
      <c r="AN651" s="12"/>
      <c r="AO651" s="204">
        <v>9.66</v>
      </c>
      <c r="AP651" s="205">
        <v>4.76</v>
      </c>
      <c r="AQ651" t="str">
        <f>_xlfn.IFNA(VLOOKUP(E651,'Order Lookup'!A:C,3,FALSE),"Other")</f>
        <v>Other</v>
      </c>
    </row>
    <row r="652" spans="1:43" ht="52.5" x14ac:dyDescent="0.35">
      <c r="A652" s="202" t="s">
        <v>694</v>
      </c>
      <c r="B652" s="202" t="s">
        <v>3311</v>
      </c>
      <c r="C652" s="202" t="s">
        <v>1745</v>
      </c>
      <c r="D652" s="202" t="s">
        <v>1819</v>
      </c>
      <c r="E652" s="202" t="s">
        <v>507</v>
      </c>
      <c r="F652" s="202" t="s">
        <v>432</v>
      </c>
      <c r="G652" s="8"/>
      <c r="H652" s="202" t="s">
        <v>482</v>
      </c>
      <c r="I652" s="203" t="s">
        <v>26</v>
      </c>
      <c r="J652" s="8"/>
      <c r="K652" s="8"/>
      <c r="L652" s="8"/>
      <c r="M652" s="8"/>
      <c r="N652" s="202" t="s">
        <v>483</v>
      </c>
      <c r="O652" s="8"/>
      <c r="P652" s="8"/>
      <c r="Q652" s="8"/>
      <c r="R652" s="202" t="s">
        <v>483</v>
      </c>
      <c r="S652" s="8"/>
      <c r="T652" s="8"/>
      <c r="U652" s="8"/>
      <c r="V652" s="8"/>
      <c r="W652" s="202" t="s">
        <v>483</v>
      </c>
      <c r="X652" s="8"/>
      <c r="Y652" s="8"/>
      <c r="Z652" s="8"/>
      <c r="AA652" s="202" t="s">
        <v>483</v>
      </c>
      <c r="AB652" s="8"/>
      <c r="AC652" s="202" t="s">
        <v>2323</v>
      </c>
      <c r="AD652" s="202" t="s">
        <v>3311</v>
      </c>
      <c r="AE652" s="202" t="s">
        <v>484</v>
      </c>
      <c r="AF652" s="12"/>
      <c r="AG652" s="197">
        <v>0</v>
      </c>
      <c r="AH652" s="12"/>
      <c r="AI652" s="12"/>
      <c r="AJ652" s="12"/>
      <c r="AK652" s="12"/>
      <c r="AL652" s="12"/>
      <c r="AM652" s="12"/>
      <c r="AN652" s="12"/>
      <c r="AO652" s="12"/>
      <c r="AP652" s="15"/>
      <c r="AQ652" t="str">
        <f>_xlfn.IFNA(VLOOKUP(E652,'Order Lookup'!A:C,3,FALSE),"Other")</f>
        <v>Other</v>
      </c>
    </row>
    <row r="653" spans="1:43" ht="42" x14ac:dyDescent="0.35">
      <c r="A653" s="202" t="s">
        <v>694</v>
      </c>
      <c r="B653" s="202" t="s">
        <v>3312</v>
      </c>
      <c r="C653" s="202" t="s">
        <v>778</v>
      </c>
      <c r="D653" s="202" t="s">
        <v>3313</v>
      </c>
      <c r="E653" s="202" t="s">
        <v>507</v>
      </c>
      <c r="F653" s="202" t="s">
        <v>432</v>
      </c>
      <c r="G653" s="8"/>
      <c r="H653" s="202" t="s">
        <v>482</v>
      </c>
      <c r="I653" s="203" t="s">
        <v>27</v>
      </c>
      <c r="J653" s="8"/>
      <c r="K653" s="8"/>
      <c r="L653" s="8"/>
      <c r="M653" s="8"/>
      <c r="N653" s="202" t="s">
        <v>483</v>
      </c>
      <c r="O653" s="8"/>
      <c r="P653" s="8"/>
      <c r="Q653" s="8"/>
      <c r="R653" s="202" t="s">
        <v>483</v>
      </c>
      <c r="S653" s="8"/>
      <c r="T653" s="8"/>
      <c r="U653" s="8"/>
      <c r="V653" s="8"/>
      <c r="W653" s="202" t="s">
        <v>483</v>
      </c>
      <c r="X653" s="8"/>
      <c r="Y653" s="8"/>
      <c r="Z653" s="8"/>
      <c r="AA653" s="202" t="s">
        <v>483</v>
      </c>
      <c r="AB653" s="8"/>
      <c r="AC653" s="202" t="s">
        <v>2323</v>
      </c>
      <c r="AD653" s="202" t="s">
        <v>3312</v>
      </c>
      <c r="AE653" s="202" t="s">
        <v>484</v>
      </c>
      <c r="AF653" s="12"/>
      <c r="AG653" s="197">
        <v>0</v>
      </c>
      <c r="AH653" s="12"/>
      <c r="AI653" s="12"/>
      <c r="AJ653" s="12"/>
      <c r="AK653" s="12"/>
      <c r="AL653" s="12"/>
      <c r="AM653" s="12"/>
      <c r="AN653" s="12"/>
      <c r="AO653" s="12"/>
      <c r="AP653" s="15"/>
      <c r="AQ653" t="str">
        <f>_xlfn.IFNA(VLOOKUP(E653,'Order Lookup'!A:C,3,FALSE),"Other")</f>
        <v>Other</v>
      </c>
    </row>
    <row r="654" spans="1:43" ht="42" x14ac:dyDescent="0.35">
      <c r="A654" s="202" t="s">
        <v>694</v>
      </c>
      <c r="B654" s="202" t="s">
        <v>3314</v>
      </c>
      <c r="C654" s="202" t="s">
        <v>722</v>
      </c>
      <c r="D654" s="202" t="s">
        <v>3315</v>
      </c>
      <c r="E654" s="202" t="s">
        <v>507</v>
      </c>
      <c r="F654" s="202" t="s">
        <v>432</v>
      </c>
      <c r="G654" s="8"/>
      <c r="H654" s="202" t="s">
        <v>482</v>
      </c>
      <c r="I654" s="203" t="s">
        <v>26</v>
      </c>
      <c r="J654" s="8"/>
      <c r="K654" s="8"/>
      <c r="L654" s="8"/>
      <c r="M654" s="8"/>
      <c r="N654" s="202" t="s">
        <v>483</v>
      </c>
      <c r="O654" s="8"/>
      <c r="P654" s="8"/>
      <c r="Q654" s="8"/>
      <c r="R654" s="202" t="s">
        <v>483</v>
      </c>
      <c r="S654" s="8"/>
      <c r="T654" s="8"/>
      <c r="U654" s="8"/>
      <c r="V654" s="8"/>
      <c r="W654" s="202" t="s">
        <v>483</v>
      </c>
      <c r="X654" s="8"/>
      <c r="Y654" s="8"/>
      <c r="Z654" s="8"/>
      <c r="AA654" s="202" t="s">
        <v>483</v>
      </c>
      <c r="AB654" s="8"/>
      <c r="AC654" s="202" t="s">
        <v>2323</v>
      </c>
      <c r="AD654" s="202" t="s">
        <v>3314</v>
      </c>
      <c r="AE654" s="202" t="s">
        <v>484</v>
      </c>
      <c r="AF654" s="204">
        <v>173.86</v>
      </c>
      <c r="AG654" s="197">
        <v>0</v>
      </c>
      <c r="AH654" s="197">
        <v>6.0278539999999999E-2</v>
      </c>
      <c r="AI654" s="12"/>
      <c r="AJ654" s="197">
        <v>6.0278499999999999E-2</v>
      </c>
      <c r="AK654" s="197">
        <v>0</v>
      </c>
      <c r="AL654" s="197">
        <v>0</v>
      </c>
      <c r="AM654" s="12"/>
      <c r="AN654" s="12"/>
      <c r="AO654" s="204">
        <v>109.98</v>
      </c>
      <c r="AP654" s="205">
        <v>75.2</v>
      </c>
      <c r="AQ654" t="str">
        <f>_xlfn.IFNA(VLOOKUP(E654,'Order Lookup'!A:C,3,FALSE),"Other")</f>
        <v>Other</v>
      </c>
    </row>
    <row r="655" spans="1:43" ht="42" x14ac:dyDescent="0.35">
      <c r="A655" s="202" t="s">
        <v>694</v>
      </c>
      <c r="B655" s="202" t="s">
        <v>3316</v>
      </c>
      <c r="C655" s="202" t="s">
        <v>734</v>
      </c>
      <c r="D655" s="202" t="s">
        <v>3317</v>
      </c>
      <c r="E655" s="202" t="s">
        <v>563</v>
      </c>
      <c r="F655" s="202" t="s">
        <v>432</v>
      </c>
      <c r="G655" s="202" t="s">
        <v>4</v>
      </c>
      <c r="H655" s="202" t="s">
        <v>488</v>
      </c>
      <c r="I655" s="203" t="s">
        <v>30</v>
      </c>
      <c r="J655" s="8"/>
      <c r="K655" s="8"/>
      <c r="L655" s="8"/>
      <c r="M655" s="8"/>
      <c r="N655" s="202" t="s">
        <v>483</v>
      </c>
      <c r="O655" s="8"/>
      <c r="P655" s="8"/>
      <c r="Q655" s="8"/>
      <c r="R655" s="202" t="s">
        <v>483</v>
      </c>
      <c r="S655" s="8"/>
      <c r="T655" s="8"/>
      <c r="U655" s="8"/>
      <c r="V655" s="8"/>
      <c r="W655" s="202" t="s">
        <v>483</v>
      </c>
      <c r="X655" s="8"/>
      <c r="Y655" s="8"/>
      <c r="Z655" s="8"/>
      <c r="AA655" s="202" t="s">
        <v>483</v>
      </c>
      <c r="AB655" s="8"/>
      <c r="AC655" s="202" t="s">
        <v>2324</v>
      </c>
      <c r="AD655" s="202" t="s">
        <v>3316</v>
      </c>
      <c r="AE655" s="202" t="s">
        <v>484</v>
      </c>
      <c r="AF655" s="12"/>
      <c r="AG655" s="197">
        <v>0</v>
      </c>
      <c r="AH655" s="12"/>
      <c r="AI655" s="12"/>
      <c r="AJ655" s="12"/>
      <c r="AK655" s="12"/>
      <c r="AL655" s="12"/>
      <c r="AM655" s="12"/>
      <c r="AN655" s="12"/>
      <c r="AO655" s="12"/>
      <c r="AP655" s="15"/>
      <c r="AQ655" t="str">
        <f>_xlfn.IFNA(VLOOKUP(E655,'Order Lookup'!A:C,3,FALSE),"Other")</f>
        <v>Other</v>
      </c>
    </row>
    <row r="656" spans="1:43" ht="42" x14ac:dyDescent="0.35">
      <c r="A656" s="202" t="s">
        <v>694</v>
      </c>
      <c r="B656" s="202" t="s">
        <v>3318</v>
      </c>
      <c r="C656" s="202" t="s">
        <v>743</v>
      </c>
      <c r="D656" s="202" t="s">
        <v>1829</v>
      </c>
      <c r="E656" s="202" t="s">
        <v>507</v>
      </c>
      <c r="F656" s="202" t="s">
        <v>432</v>
      </c>
      <c r="G656" s="8"/>
      <c r="H656" s="202" t="s">
        <v>482</v>
      </c>
      <c r="I656" s="203" t="s">
        <v>27</v>
      </c>
      <c r="J656" s="8"/>
      <c r="K656" s="8"/>
      <c r="L656" s="8"/>
      <c r="M656" s="8"/>
      <c r="N656" s="202" t="s">
        <v>483</v>
      </c>
      <c r="O656" s="8"/>
      <c r="P656" s="8"/>
      <c r="Q656" s="8"/>
      <c r="R656" s="202" t="s">
        <v>483</v>
      </c>
      <c r="S656" s="8"/>
      <c r="T656" s="8"/>
      <c r="U656" s="8"/>
      <c r="V656" s="8"/>
      <c r="W656" s="202" t="s">
        <v>483</v>
      </c>
      <c r="X656" s="8"/>
      <c r="Y656" s="8"/>
      <c r="Z656" s="8"/>
      <c r="AA656" s="202" t="s">
        <v>483</v>
      </c>
      <c r="AB656" s="8"/>
      <c r="AC656" s="202" t="s">
        <v>2323</v>
      </c>
      <c r="AD656" s="202" t="s">
        <v>3318</v>
      </c>
      <c r="AE656" s="202" t="s">
        <v>484</v>
      </c>
      <c r="AF656" s="204">
        <v>645.20000000000005</v>
      </c>
      <c r="AG656" s="197">
        <v>0</v>
      </c>
      <c r="AH656" s="197">
        <v>0.18254300000000001</v>
      </c>
      <c r="AI656" s="12"/>
      <c r="AJ656" s="197">
        <v>0.163275</v>
      </c>
      <c r="AK656" s="197">
        <v>0</v>
      </c>
      <c r="AL656" s="197">
        <v>0</v>
      </c>
      <c r="AM656" s="12"/>
      <c r="AN656" s="12"/>
      <c r="AO656" s="204">
        <v>412.96</v>
      </c>
      <c r="AP656" s="205">
        <v>156.26</v>
      </c>
      <c r="AQ656" t="str">
        <f>_xlfn.IFNA(VLOOKUP(E656,'Order Lookup'!A:C,3,FALSE),"Other")</f>
        <v>Other</v>
      </c>
    </row>
    <row r="657" spans="1:43" ht="52.5" x14ac:dyDescent="0.35">
      <c r="A657" s="202" t="s">
        <v>694</v>
      </c>
      <c r="B657" s="202" t="s">
        <v>3319</v>
      </c>
      <c r="C657" s="202" t="s">
        <v>1809</v>
      </c>
      <c r="D657" s="202" t="s">
        <v>1824</v>
      </c>
      <c r="E657" s="202" t="s">
        <v>507</v>
      </c>
      <c r="F657" s="202" t="s">
        <v>432</v>
      </c>
      <c r="G657" s="8"/>
      <c r="H657" s="202" t="s">
        <v>482</v>
      </c>
      <c r="I657" s="203" t="s">
        <v>26</v>
      </c>
      <c r="J657" s="8"/>
      <c r="K657" s="8"/>
      <c r="L657" s="8"/>
      <c r="M657" s="8"/>
      <c r="N657" s="202" t="s">
        <v>483</v>
      </c>
      <c r="O657" s="8"/>
      <c r="P657" s="8"/>
      <c r="Q657" s="8"/>
      <c r="R657" s="202" t="s">
        <v>483</v>
      </c>
      <c r="S657" s="8"/>
      <c r="T657" s="8"/>
      <c r="U657" s="8"/>
      <c r="V657" s="8"/>
      <c r="W657" s="202" t="s">
        <v>483</v>
      </c>
      <c r="X657" s="8"/>
      <c r="Y657" s="8"/>
      <c r="Z657" s="8"/>
      <c r="AA657" s="202" t="s">
        <v>483</v>
      </c>
      <c r="AB657" s="8"/>
      <c r="AC657" s="202" t="s">
        <v>2323</v>
      </c>
      <c r="AD657" s="202" t="s">
        <v>3319</v>
      </c>
      <c r="AE657" s="202" t="s">
        <v>484</v>
      </c>
      <c r="AF657" s="12"/>
      <c r="AG657" s="197">
        <v>0</v>
      </c>
      <c r="AH657" s="12"/>
      <c r="AI657" s="12"/>
      <c r="AJ657" s="12"/>
      <c r="AK657" s="12"/>
      <c r="AL657" s="12"/>
      <c r="AM657" s="12"/>
      <c r="AN657" s="12"/>
      <c r="AO657" s="12"/>
      <c r="AP657" s="15"/>
      <c r="AQ657" t="str">
        <f>_xlfn.IFNA(VLOOKUP(E657,'Order Lookup'!A:C,3,FALSE),"Other")</f>
        <v>Other</v>
      </c>
    </row>
    <row r="658" spans="1:43" ht="31.5" x14ac:dyDescent="0.35">
      <c r="A658" s="202" t="s">
        <v>694</v>
      </c>
      <c r="B658" s="202" t="s">
        <v>3320</v>
      </c>
      <c r="C658" s="202" t="s">
        <v>781</v>
      </c>
      <c r="D658" s="202" t="s">
        <v>1752</v>
      </c>
      <c r="E658" s="202" t="s">
        <v>507</v>
      </c>
      <c r="F658" s="202" t="s">
        <v>432</v>
      </c>
      <c r="G658" s="8"/>
      <c r="H658" s="202" t="s">
        <v>482</v>
      </c>
      <c r="I658" s="203" t="s">
        <v>23</v>
      </c>
      <c r="J658" s="8"/>
      <c r="K658" s="8"/>
      <c r="L658" s="8"/>
      <c r="M658" s="8"/>
      <c r="N658" s="202" t="s">
        <v>483</v>
      </c>
      <c r="O658" s="8"/>
      <c r="P658" s="8"/>
      <c r="Q658" s="8"/>
      <c r="R658" s="202" t="s">
        <v>483</v>
      </c>
      <c r="S658" s="8"/>
      <c r="T658" s="8"/>
      <c r="U658" s="8"/>
      <c r="V658" s="8"/>
      <c r="W658" s="202" t="s">
        <v>483</v>
      </c>
      <c r="X658" s="8"/>
      <c r="Y658" s="8"/>
      <c r="Z658" s="8"/>
      <c r="AA658" s="202" t="s">
        <v>483</v>
      </c>
      <c r="AB658" s="8"/>
      <c r="AC658" s="202" t="s">
        <v>2324</v>
      </c>
      <c r="AD658" s="202" t="s">
        <v>3320</v>
      </c>
      <c r="AE658" s="202" t="s">
        <v>484</v>
      </c>
      <c r="AF658" s="204">
        <v>487.12</v>
      </c>
      <c r="AG658" s="197">
        <v>0</v>
      </c>
      <c r="AH658" s="197">
        <v>0.10952580000000001</v>
      </c>
      <c r="AI658" s="12"/>
      <c r="AJ658" s="197">
        <v>9.7964999999999997E-2</v>
      </c>
      <c r="AK658" s="197">
        <v>0</v>
      </c>
      <c r="AL658" s="197">
        <v>0</v>
      </c>
      <c r="AM658" s="12"/>
      <c r="AN658" s="12"/>
      <c r="AO658" s="204">
        <v>347.77</v>
      </c>
      <c r="AP658" s="205">
        <v>193.76</v>
      </c>
      <c r="AQ658" t="str">
        <f>_xlfn.IFNA(VLOOKUP(E658,'Order Lookup'!A:C,3,FALSE),"Other")</f>
        <v>Other</v>
      </c>
    </row>
    <row r="659" spans="1:43" ht="31.5" x14ac:dyDescent="0.35">
      <c r="A659" s="202" t="s">
        <v>694</v>
      </c>
      <c r="B659" s="202" t="s">
        <v>3321</v>
      </c>
      <c r="C659" s="202" t="s">
        <v>3322</v>
      </c>
      <c r="D659" s="202" t="s">
        <v>3323</v>
      </c>
      <c r="E659" s="202" t="s">
        <v>507</v>
      </c>
      <c r="F659" s="202" t="s">
        <v>4</v>
      </c>
      <c r="G659" s="8"/>
      <c r="H659" s="202" t="s">
        <v>488</v>
      </c>
      <c r="I659" s="203" t="s">
        <v>66</v>
      </c>
      <c r="J659" s="8"/>
      <c r="K659" s="8"/>
      <c r="L659" s="8"/>
      <c r="M659" s="8"/>
      <c r="N659" s="202" t="s">
        <v>483</v>
      </c>
      <c r="O659" s="8"/>
      <c r="P659" s="8"/>
      <c r="Q659" s="8"/>
      <c r="R659" s="202" t="s">
        <v>483</v>
      </c>
      <c r="S659" s="8"/>
      <c r="T659" s="8"/>
      <c r="U659" s="8"/>
      <c r="V659" s="8"/>
      <c r="W659" s="202" t="s">
        <v>483</v>
      </c>
      <c r="X659" s="8"/>
      <c r="Y659" s="8"/>
      <c r="Z659" s="8"/>
      <c r="AA659" s="202" t="s">
        <v>483</v>
      </c>
      <c r="AB659" s="8"/>
      <c r="AC659" s="202" t="s">
        <v>2350</v>
      </c>
      <c r="AD659" s="202" t="s">
        <v>3321</v>
      </c>
      <c r="AE659" s="202" t="s">
        <v>484</v>
      </c>
      <c r="AF659" s="12"/>
      <c r="AG659" s="197">
        <v>0</v>
      </c>
      <c r="AH659" s="12"/>
      <c r="AI659" s="12"/>
      <c r="AJ659" s="12"/>
      <c r="AK659" s="12"/>
      <c r="AL659" s="12"/>
      <c r="AM659" s="12"/>
      <c r="AN659" s="12"/>
      <c r="AO659" s="12"/>
      <c r="AP659" s="15"/>
      <c r="AQ659" t="str">
        <f>_xlfn.IFNA(VLOOKUP(E659,'Order Lookup'!A:C,3,FALSE),"Other")</f>
        <v>Other</v>
      </c>
    </row>
    <row r="660" spans="1:43" ht="42" x14ac:dyDescent="0.35">
      <c r="A660" s="202" t="s">
        <v>694</v>
      </c>
      <c r="B660" s="202" t="s">
        <v>3324</v>
      </c>
      <c r="C660" s="202" t="s">
        <v>778</v>
      </c>
      <c r="D660" s="202" t="s">
        <v>3325</v>
      </c>
      <c r="E660" s="202" t="s">
        <v>507</v>
      </c>
      <c r="F660" s="202" t="s">
        <v>432</v>
      </c>
      <c r="G660" s="8"/>
      <c r="H660" s="202" t="s">
        <v>482</v>
      </c>
      <c r="I660" s="203" t="s">
        <v>27</v>
      </c>
      <c r="J660" s="8"/>
      <c r="K660" s="8"/>
      <c r="L660" s="8"/>
      <c r="M660" s="8"/>
      <c r="N660" s="202" t="s">
        <v>483</v>
      </c>
      <c r="O660" s="8"/>
      <c r="P660" s="8"/>
      <c r="Q660" s="8"/>
      <c r="R660" s="202" t="s">
        <v>483</v>
      </c>
      <c r="S660" s="8"/>
      <c r="T660" s="8"/>
      <c r="U660" s="8"/>
      <c r="V660" s="8"/>
      <c r="W660" s="202" t="s">
        <v>483</v>
      </c>
      <c r="X660" s="8"/>
      <c r="Y660" s="8"/>
      <c r="Z660" s="8"/>
      <c r="AA660" s="202" t="s">
        <v>483</v>
      </c>
      <c r="AB660" s="8"/>
      <c r="AC660" s="202" t="s">
        <v>2323</v>
      </c>
      <c r="AD660" s="202" t="s">
        <v>3324</v>
      </c>
      <c r="AE660" s="202" t="s">
        <v>484</v>
      </c>
      <c r="AF660" s="12"/>
      <c r="AG660" s="197">
        <v>0</v>
      </c>
      <c r="AH660" s="12"/>
      <c r="AI660" s="12"/>
      <c r="AJ660" s="12"/>
      <c r="AK660" s="12"/>
      <c r="AL660" s="12"/>
      <c r="AM660" s="12"/>
      <c r="AN660" s="12"/>
      <c r="AO660" s="12"/>
      <c r="AP660" s="15"/>
      <c r="AQ660" t="str">
        <f>_xlfn.IFNA(VLOOKUP(E660,'Order Lookup'!A:C,3,FALSE),"Other")</f>
        <v>Other</v>
      </c>
    </row>
    <row r="661" spans="1:43" ht="52.5" x14ac:dyDescent="0.35">
      <c r="A661" s="202" t="s">
        <v>694</v>
      </c>
      <c r="B661" s="202" t="s">
        <v>3326</v>
      </c>
      <c r="C661" s="202" t="s">
        <v>1795</v>
      </c>
      <c r="D661" s="202" t="s">
        <v>1782</v>
      </c>
      <c r="E661" s="202" t="s">
        <v>481</v>
      </c>
      <c r="F661" s="202" t="s">
        <v>63</v>
      </c>
      <c r="G661" s="8"/>
      <c r="H661" s="202" t="s">
        <v>482</v>
      </c>
      <c r="I661" s="203" t="s">
        <v>68</v>
      </c>
      <c r="J661" s="8"/>
      <c r="K661" s="8"/>
      <c r="L661" s="8"/>
      <c r="M661" s="8"/>
      <c r="N661" s="202" t="s">
        <v>483</v>
      </c>
      <c r="O661" s="8"/>
      <c r="P661" s="8"/>
      <c r="Q661" s="8"/>
      <c r="R661" s="202" t="s">
        <v>483</v>
      </c>
      <c r="S661" s="8"/>
      <c r="T661" s="8"/>
      <c r="U661" s="8"/>
      <c r="V661" s="8"/>
      <c r="W661" s="202" t="s">
        <v>483</v>
      </c>
      <c r="X661" s="8"/>
      <c r="Y661" s="8"/>
      <c r="Z661" s="8"/>
      <c r="AA661" s="202" t="s">
        <v>483</v>
      </c>
      <c r="AB661" s="8"/>
      <c r="AC661" s="202" t="s">
        <v>2324</v>
      </c>
      <c r="AD661" s="202" t="s">
        <v>3326</v>
      </c>
      <c r="AE661" s="202" t="s">
        <v>484</v>
      </c>
      <c r="AF661" s="204">
        <v>1653.48</v>
      </c>
      <c r="AG661" s="197">
        <v>0</v>
      </c>
      <c r="AH661" s="197">
        <v>0.45251288499999998</v>
      </c>
      <c r="AI661" s="12"/>
      <c r="AJ661" s="197">
        <v>0.44665899999999997</v>
      </c>
      <c r="AK661" s="197">
        <v>0</v>
      </c>
      <c r="AL661" s="197">
        <v>0</v>
      </c>
      <c r="AM661" s="12"/>
      <c r="AN661" s="12"/>
      <c r="AO661" s="204">
        <v>853.77</v>
      </c>
      <c r="AP661" s="205">
        <v>441.96</v>
      </c>
      <c r="AQ661" t="str">
        <f>_xlfn.IFNA(VLOOKUP(E661,'Order Lookup'!A:C,3,FALSE),"Other")</f>
        <v>Other</v>
      </c>
    </row>
    <row r="662" spans="1:43" ht="42" x14ac:dyDescent="0.35">
      <c r="A662" s="202" t="s">
        <v>694</v>
      </c>
      <c r="B662" s="202" t="s">
        <v>3327</v>
      </c>
      <c r="C662" s="202" t="s">
        <v>785</v>
      </c>
      <c r="D662" s="202" t="s">
        <v>1531</v>
      </c>
      <c r="E662" s="202" t="s">
        <v>563</v>
      </c>
      <c r="F662" s="202" t="s">
        <v>432</v>
      </c>
      <c r="G662" s="8"/>
      <c r="H662" s="202" t="s">
        <v>482</v>
      </c>
      <c r="I662" s="203" t="s">
        <v>23</v>
      </c>
      <c r="J662" s="8"/>
      <c r="K662" s="8"/>
      <c r="L662" s="8"/>
      <c r="M662" s="8"/>
      <c r="N662" s="202" t="s">
        <v>483</v>
      </c>
      <c r="O662" s="8"/>
      <c r="P662" s="8"/>
      <c r="Q662" s="8"/>
      <c r="R662" s="202" t="s">
        <v>483</v>
      </c>
      <c r="S662" s="8"/>
      <c r="T662" s="8"/>
      <c r="U662" s="8"/>
      <c r="V662" s="8"/>
      <c r="W662" s="202" t="s">
        <v>483</v>
      </c>
      <c r="X662" s="8"/>
      <c r="Y662" s="8"/>
      <c r="Z662" s="8"/>
      <c r="AA662" s="202" t="s">
        <v>483</v>
      </c>
      <c r="AB662" s="8"/>
      <c r="AC662" s="202" t="s">
        <v>2323</v>
      </c>
      <c r="AD662" s="202" t="s">
        <v>3327</v>
      </c>
      <c r="AE662" s="202" t="s">
        <v>484</v>
      </c>
      <c r="AF662" s="204">
        <v>1210.28</v>
      </c>
      <c r="AG662" s="197">
        <v>0</v>
      </c>
      <c r="AH662" s="197">
        <v>0.56336156000000004</v>
      </c>
      <c r="AI662" s="12"/>
      <c r="AJ662" s="197">
        <v>0.56336151999999995</v>
      </c>
      <c r="AK662" s="197">
        <v>0</v>
      </c>
      <c r="AL662" s="197">
        <v>0</v>
      </c>
      <c r="AM662" s="12"/>
      <c r="AN662" s="12"/>
      <c r="AO662" s="204">
        <v>889.81</v>
      </c>
      <c r="AP662" s="205">
        <v>402.94</v>
      </c>
      <c r="AQ662" t="str">
        <f>_xlfn.IFNA(VLOOKUP(E662,'Order Lookup'!A:C,3,FALSE),"Other")</f>
        <v>Other</v>
      </c>
    </row>
    <row r="663" spans="1:43" ht="31.5" x14ac:dyDescent="0.35">
      <c r="A663" s="202" t="s">
        <v>694</v>
      </c>
      <c r="B663" s="202" t="s">
        <v>3328</v>
      </c>
      <c r="C663" s="202" t="s">
        <v>749</v>
      </c>
      <c r="D663" s="202" t="s">
        <v>749</v>
      </c>
      <c r="E663" s="202" t="s">
        <v>563</v>
      </c>
      <c r="F663" s="202" t="s">
        <v>432</v>
      </c>
      <c r="G663" s="8"/>
      <c r="H663" s="202" t="s">
        <v>482</v>
      </c>
      <c r="I663" s="203" t="s">
        <v>27</v>
      </c>
      <c r="J663" s="8"/>
      <c r="K663" s="8"/>
      <c r="L663" s="8"/>
      <c r="M663" s="8"/>
      <c r="N663" s="202" t="s">
        <v>483</v>
      </c>
      <c r="O663" s="8"/>
      <c r="P663" s="8"/>
      <c r="Q663" s="8"/>
      <c r="R663" s="202" t="s">
        <v>483</v>
      </c>
      <c r="S663" s="8"/>
      <c r="T663" s="8"/>
      <c r="U663" s="8"/>
      <c r="V663" s="8"/>
      <c r="W663" s="202" t="s">
        <v>483</v>
      </c>
      <c r="X663" s="8"/>
      <c r="Y663" s="8"/>
      <c r="Z663" s="8"/>
      <c r="AA663" s="202" t="s">
        <v>483</v>
      </c>
      <c r="AB663" s="8"/>
      <c r="AC663" s="202" t="s">
        <v>2324</v>
      </c>
      <c r="AD663" s="202" t="s">
        <v>3328</v>
      </c>
      <c r="AE663" s="202" t="s">
        <v>484</v>
      </c>
      <c r="AF663" s="204">
        <v>24027.83</v>
      </c>
      <c r="AG663" s="197">
        <v>0</v>
      </c>
      <c r="AH663" s="197">
        <v>7.342491205</v>
      </c>
      <c r="AI663" s="12"/>
      <c r="AJ663" s="197">
        <v>7.3424908000000002</v>
      </c>
      <c r="AK663" s="197">
        <v>0</v>
      </c>
      <c r="AL663" s="197">
        <v>0</v>
      </c>
      <c r="AM663" s="12"/>
      <c r="AN663" s="12"/>
      <c r="AO663" s="204">
        <v>14638.04</v>
      </c>
      <c r="AP663" s="205">
        <v>10442.48</v>
      </c>
      <c r="AQ663" t="str">
        <f>_xlfn.IFNA(VLOOKUP(E663,'Order Lookup'!A:C,3,FALSE),"Other")</f>
        <v>Other</v>
      </c>
    </row>
    <row r="664" spans="1:43" ht="42" x14ac:dyDescent="0.35">
      <c r="A664" s="202" t="s">
        <v>694</v>
      </c>
      <c r="B664" s="202" t="s">
        <v>3329</v>
      </c>
      <c r="C664" s="202" t="s">
        <v>785</v>
      </c>
      <c r="D664" s="202" t="s">
        <v>1531</v>
      </c>
      <c r="E664" s="202" t="s">
        <v>563</v>
      </c>
      <c r="F664" s="202" t="s">
        <v>432</v>
      </c>
      <c r="G664" s="8"/>
      <c r="H664" s="202" t="s">
        <v>482</v>
      </c>
      <c r="I664" s="203" t="s">
        <v>23</v>
      </c>
      <c r="J664" s="8"/>
      <c r="K664" s="8"/>
      <c r="L664" s="8"/>
      <c r="M664" s="8"/>
      <c r="N664" s="202" t="s">
        <v>483</v>
      </c>
      <c r="O664" s="8"/>
      <c r="P664" s="8"/>
      <c r="Q664" s="8"/>
      <c r="R664" s="202" t="s">
        <v>483</v>
      </c>
      <c r="S664" s="8"/>
      <c r="T664" s="8"/>
      <c r="U664" s="8"/>
      <c r="V664" s="8"/>
      <c r="W664" s="202" t="s">
        <v>483</v>
      </c>
      <c r="X664" s="8"/>
      <c r="Y664" s="8"/>
      <c r="Z664" s="8"/>
      <c r="AA664" s="202" t="s">
        <v>483</v>
      </c>
      <c r="AB664" s="8"/>
      <c r="AC664" s="202" t="s">
        <v>2324</v>
      </c>
      <c r="AD664" s="202" t="s">
        <v>3329</v>
      </c>
      <c r="AE664" s="202" t="s">
        <v>484</v>
      </c>
      <c r="AF664" s="12"/>
      <c r="AG664" s="197">
        <v>0</v>
      </c>
      <c r="AH664" s="12"/>
      <c r="AI664" s="12"/>
      <c r="AJ664" s="12"/>
      <c r="AK664" s="12"/>
      <c r="AL664" s="12"/>
      <c r="AM664" s="12"/>
      <c r="AN664" s="12"/>
      <c r="AO664" s="12"/>
      <c r="AP664" s="15"/>
      <c r="AQ664" t="str">
        <f>_xlfn.IFNA(VLOOKUP(E664,'Order Lookup'!A:C,3,FALSE),"Other")</f>
        <v>Other</v>
      </c>
    </row>
    <row r="665" spans="1:43" ht="31.5" x14ac:dyDescent="0.35">
      <c r="A665" s="202" t="s">
        <v>694</v>
      </c>
      <c r="B665" s="202" t="s">
        <v>3330</v>
      </c>
      <c r="C665" s="202" t="s">
        <v>3304</v>
      </c>
      <c r="D665" s="202" t="s">
        <v>3305</v>
      </c>
      <c r="E665" s="202" t="s">
        <v>481</v>
      </c>
      <c r="F665" s="202" t="s">
        <v>4</v>
      </c>
      <c r="G665" s="8"/>
      <c r="H665" s="202" t="s">
        <v>482</v>
      </c>
      <c r="I665" s="203" t="s">
        <v>68</v>
      </c>
      <c r="J665" s="8"/>
      <c r="K665" s="8"/>
      <c r="L665" s="8"/>
      <c r="M665" s="8"/>
      <c r="N665" s="202" t="s">
        <v>483</v>
      </c>
      <c r="O665" s="8"/>
      <c r="P665" s="8"/>
      <c r="Q665" s="8"/>
      <c r="R665" s="202" t="s">
        <v>483</v>
      </c>
      <c r="S665" s="8"/>
      <c r="T665" s="8"/>
      <c r="U665" s="8"/>
      <c r="V665" s="8"/>
      <c r="W665" s="202" t="s">
        <v>483</v>
      </c>
      <c r="X665" s="8"/>
      <c r="Y665" s="8"/>
      <c r="Z665" s="8"/>
      <c r="AA665" s="202" t="s">
        <v>483</v>
      </c>
      <c r="AB665" s="8"/>
      <c r="AC665" s="202" t="s">
        <v>2324</v>
      </c>
      <c r="AD665" s="202" t="s">
        <v>3330</v>
      </c>
      <c r="AE665" s="202" t="s">
        <v>484</v>
      </c>
      <c r="AF665" s="204">
        <v>737.73</v>
      </c>
      <c r="AG665" s="197">
        <v>0</v>
      </c>
      <c r="AH665" s="197">
        <v>0.15794562000000001</v>
      </c>
      <c r="AI665" s="12"/>
      <c r="AJ665" s="197">
        <v>0.15794551500000001</v>
      </c>
      <c r="AK665" s="197">
        <v>0</v>
      </c>
      <c r="AL665" s="197">
        <v>0</v>
      </c>
      <c r="AM665" s="12"/>
      <c r="AN665" s="12"/>
      <c r="AO665" s="204">
        <v>442.58</v>
      </c>
      <c r="AP665" s="205">
        <v>71.430000000000007</v>
      </c>
      <c r="AQ665" t="str">
        <f>_xlfn.IFNA(VLOOKUP(E665,'Order Lookup'!A:C,3,FALSE),"Other")</f>
        <v>Other</v>
      </c>
    </row>
    <row r="666" spans="1:43" ht="31.5" x14ac:dyDescent="0.35">
      <c r="A666" s="202" t="s">
        <v>694</v>
      </c>
      <c r="B666" s="202" t="s">
        <v>3331</v>
      </c>
      <c r="C666" s="202" t="s">
        <v>722</v>
      </c>
      <c r="D666" s="202" t="s">
        <v>1765</v>
      </c>
      <c r="E666" s="202" t="s">
        <v>507</v>
      </c>
      <c r="F666" s="202" t="s">
        <v>432</v>
      </c>
      <c r="G666" s="8"/>
      <c r="H666" s="202" t="s">
        <v>482</v>
      </c>
      <c r="I666" s="203" t="s">
        <v>26</v>
      </c>
      <c r="J666" s="8"/>
      <c r="K666" s="8"/>
      <c r="L666" s="8"/>
      <c r="M666" s="8"/>
      <c r="N666" s="202" t="s">
        <v>483</v>
      </c>
      <c r="O666" s="8"/>
      <c r="P666" s="8"/>
      <c r="Q666" s="8"/>
      <c r="R666" s="202" t="s">
        <v>483</v>
      </c>
      <c r="S666" s="8"/>
      <c r="T666" s="8"/>
      <c r="U666" s="8"/>
      <c r="V666" s="8"/>
      <c r="W666" s="202" t="s">
        <v>483</v>
      </c>
      <c r="X666" s="8"/>
      <c r="Y666" s="8"/>
      <c r="Z666" s="8"/>
      <c r="AA666" s="202" t="s">
        <v>483</v>
      </c>
      <c r="AB666" s="8"/>
      <c r="AC666" s="202" t="s">
        <v>2324</v>
      </c>
      <c r="AD666" s="202" t="s">
        <v>3331</v>
      </c>
      <c r="AE666" s="202" t="s">
        <v>484</v>
      </c>
      <c r="AF666" s="12"/>
      <c r="AG666" s="197">
        <v>0</v>
      </c>
      <c r="AH666" s="12"/>
      <c r="AI666" s="12"/>
      <c r="AJ666" s="12"/>
      <c r="AK666" s="12"/>
      <c r="AL666" s="12"/>
      <c r="AM666" s="12"/>
      <c r="AN666" s="12"/>
      <c r="AO666" s="12"/>
      <c r="AP666" s="15"/>
      <c r="AQ666" t="str">
        <f>_xlfn.IFNA(VLOOKUP(E666,'Order Lookup'!A:C,3,FALSE),"Other")</f>
        <v>Other</v>
      </c>
    </row>
    <row r="667" spans="1:43" ht="31.5" x14ac:dyDescent="0.35">
      <c r="A667" s="202" t="s">
        <v>694</v>
      </c>
      <c r="B667" s="202" t="s">
        <v>3332</v>
      </c>
      <c r="C667" s="202" t="s">
        <v>769</v>
      </c>
      <c r="D667" s="202" t="s">
        <v>1536</v>
      </c>
      <c r="E667" s="202" t="s">
        <v>481</v>
      </c>
      <c r="F667" s="202" t="s">
        <v>63</v>
      </c>
      <c r="G667" s="8"/>
      <c r="H667" s="202" t="s">
        <v>482</v>
      </c>
      <c r="I667" s="203" t="s">
        <v>67</v>
      </c>
      <c r="J667" s="8"/>
      <c r="K667" s="8"/>
      <c r="L667" s="8"/>
      <c r="M667" s="8"/>
      <c r="N667" s="202" t="s">
        <v>483</v>
      </c>
      <c r="O667" s="8"/>
      <c r="P667" s="8"/>
      <c r="Q667" s="8"/>
      <c r="R667" s="202" t="s">
        <v>483</v>
      </c>
      <c r="S667" s="8"/>
      <c r="T667" s="8"/>
      <c r="U667" s="8"/>
      <c r="V667" s="8"/>
      <c r="W667" s="202" t="s">
        <v>483</v>
      </c>
      <c r="X667" s="8"/>
      <c r="Y667" s="8"/>
      <c r="Z667" s="8"/>
      <c r="AA667" s="202" t="s">
        <v>483</v>
      </c>
      <c r="AB667" s="8"/>
      <c r="AC667" s="202" t="s">
        <v>2324</v>
      </c>
      <c r="AD667" s="202" t="s">
        <v>3332</v>
      </c>
      <c r="AE667" s="202" t="s">
        <v>484</v>
      </c>
      <c r="AF667" s="12"/>
      <c r="AG667" s="197">
        <v>0</v>
      </c>
      <c r="AH667" s="12"/>
      <c r="AI667" s="12"/>
      <c r="AJ667" s="12"/>
      <c r="AK667" s="12"/>
      <c r="AL667" s="12"/>
      <c r="AM667" s="12"/>
      <c r="AN667" s="12"/>
      <c r="AO667" s="12"/>
      <c r="AP667" s="15"/>
      <c r="AQ667" t="str">
        <f>_xlfn.IFNA(VLOOKUP(E667,'Order Lookup'!A:C,3,FALSE),"Other")</f>
        <v>Other</v>
      </c>
    </row>
    <row r="668" spans="1:43" ht="31.5" x14ac:dyDescent="0.35">
      <c r="A668" s="202" t="s">
        <v>694</v>
      </c>
      <c r="B668" s="202" t="s">
        <v>3333</v>
      </c>
      <c r="C668" s="202" t="s">
        <v>783</v>
      </c>
      <c r="D668" s="202" t="s">
        <v>3334</v>
      </c>
      <c r="E668" s="202" t="s">
        <v>507</v>
      </c>
      <c r="F668" s="202" t="s">
        <v>432</v>
      </c>
      <c r="G668" s="8"/>
      <c r="H668" s="202" t="s">
        <v>482</v>
      </c>
      <c r="I668" s="203" t="s">
        <v>27</v>
      </c>
      <c r="J668" s="8"/>
      <c r="K668" s="8"/>
      <c r="L668" s="8"/>
      <c r="M668" s="8"/>
      <c r="N668" s="202" t="s">
        <v>483</v>
      </c>
      <c r="O668" s="8"/>
      <c r="P668" s="8"/>
      <c r="Q668" s="8"/>
      <c r="R668" s="202" t="s">
        <v>483</v>
      </c>
      <c r="S668" s="8"/>
      <c r="T668" s="8"/>
      <c r="U668" s="8"/>
      <c r="V668" s="8"/>
      <c r="W668" s="202" t="s">
        <v>483</v>
      </c>
      <c r="X668" s="8"/>
      <c r="Y668" s="8"/>
      <c r="Z668" s="8"/>
      <c r="AA668" s="202" t="s">
        <v>483</v>
      </c>
      <c r="AB668" s="8"/>
      <c r="AC668" s="202" t="s">
        <v>2324</v>
      </c>
      <c r="AD668" s="202" t="s">
        <v>3333</v>
      </c>
      <c r="AE668" s="202" t="s">
        <v>484</v>
      </c>
      <c r="AF668" s="204">
        <v>2317.2800000000002</v>
      </c>
      <c r="AG668" s="197">
        <v>0</v>
      </c>
      <c r="AH668" s="197">
        <v>0.85303359000000001</v>
      </c>
      <c r="AI668" s="12"/>
      <c r="AJ668" s="197">
        <v>0.85303350499999997</v>
      </c>
      <c r="AK668" s="197">
        <v>0</v>
      </c>
      <c r="AL668" s="197">
        <v>0</v>
      </c>
      <c r="AM668" s="12"/>
      <c r="AN668" s="12"/>
      <c r="AO668" s="204">
        <v>1494.81</v>
      </c>
      <c r="AP668" s="205">
        <v>826.19</v>
      </c>
      <c r="AQ668" t="str">
        <f>_xlfn.IFNA(VLOOKUP(E668,'Order Lookup'!A:C,3,FALSE),"Other")</f>
        <v>Other</v>
      </c>
    </row>
    <row r="669" spans="1:43" ht="31.5" x14ac:dyDescent="0.35">
      <c r="A669" s="202" t="s">
        <v>694</v>
      </c>
      <c r="B669" s="202" t="s">
        <v>3335</v>
      </c>
      <c r="C669" s="202" t="s">
        <v>789</v>
      </c>
      <c r="D669" s="202" t="s">
        <v>3336</v>
      </c>
      <c r="E669" s="202" t="s">
        <v>563</v>
      </c>
      <c r="F669" s="202" t="s">
        <v>4</v>
      </c>
      <c r="G669" s="8"/>
      <c r="H669" s="202" t="s">
        <v>482</v>
      </c>
      <c r="I669" s="203" t="s">
        <v>29</v>
      </c>
      <c r="J669" s="8"/>
      <c r="K669" s="8"/>
      <c r="L669" s="8"/>
      <c r="M669" s="8"/>
      <c r="N669" s="202" t="s">
        <v>483</v>
      </c>
      <c r="O669" s="8"/>
      <c r="P669" s="8"/>
      <c r="Q669" s="8"/>
      <c r="R669" s="202" t="s">
        <v>483</v>
      </c>
      <c r="S669" s="8"/>
      <c r="T669" s="8"/>
      <c r="U669" s="8"/>
      <c r="V669" s="8"/>
      <c r="W669" s="202" t="s">
        <v>483</v>
      </c>
      <c r="X669" s="8"/>
      <c r="Y669" s="8"/>
      <c r="Z669" s="8"/>
      <c r="AA669" s="202" t="s">
        <v>483</v>
      </c>
      <c r="AB669" s="8"/>
      <c r="AC669" s="202" t="s">
        <v>2324</v>
      </c>
      <c r="AD669" s="202" t="s">
        <v>3335</v>
      </c>
      <c r="AE669" s="202" t="s">
        <v>484</v>
      </c>
      <c r="AF669" s="204">
        <v>22930.26</v>
      </c>
      <c r="AG669" s="197">
        <v>0</v>
      </c>
      <c r="AH669" s="197">
        <v>6.3919669499999996</v>
      </c>
      <c r="AI669" s="12"/>
      <c r="AJ669" s="197">
        <v>6.37462749</v>
      </c>
      <c r="AK669" s="197">
        <v>0</v>
      </c>
      <c r="AL669" s="197">
        <v>0</v>
      </c>
      <c r="AM669" s="12"/>
      <c r="AN669" s="12"/>
      <c r="AO669" s="204">
        <v>14881.42</v>
      </c>
      <c r="AP669" s="205">
        <v>9888.18</v>
      </c>
      <c r="AQ669" t="str">
        <f>_xlfn.IFNA(VLOOKUP(E669,'Order Lookup'!A:C,3,FALSE),"Other")</f>
        <v>Other</v>
      </c>
    </row>
    <row r="670" spans="1:43" ht="52.5" x14ac:dyDescent="0.35">
      <c r="A670" s="202" t="s">
        <v>694</v>
      </c>
      <c r="B670" s="202" t="s">
        <v>3337</v>
      </c>
      <c r="C670" s="202" t="s">
        <v>1811</v>
      </c>
      <c r="D670" s="202" t="s">
        <v>1812</v>
      </c>
      <c r="E670" s="202" t="s">
        <v>507</v>
      </c>
      <c r="F670" s="202" t="s">
        <v>4</v>
      </c>
      <c r="G670" s="8"/>
      <c r="H670" s="202" t="s">
        <v>482</v>
      </c>
      <c r="I670" s="203" t="s">
        <v>393</v>
      </c>
      <c r="J670" s="8"/>
      <c r="K670" s="8"/>
      <c r="L670" s="8"/>
      <c r="M670" s="8"/>
      <c r="N670" s="202" t="s">
        <v>483</v>
      </c>
      <c r="O670" s="8"/>
      <c r="P670" s="8"/>
      <c r="Q670" s="8"/>
      <c r="R670" s="202" t="s">
        <v>483</v>
      </c>
      <c r="S670" s="8"/>
      <c r="T670" s="8"/>
      <c r="U670" s="8"/>
      <c r="V670" s="8"/>
      <c r="W670" s="202" t="s">
        <v>483</v>
      </c>
      <c r="X670" s="8"/>
      <c r="Y670" s="8"/>
      <c r="Z670" s="8"/>
      <c r="AA670" s="202" t="s">
        <v>483</v>
      </c>
      <c r="AB670" s="8"/>
      <c r="AC670" s="202" t="s">
        <v>2324</v>
      </c>
      <c r="AD670" s="202" t="s">
        <v>3337</v>
      </c>
      <c r="AE670" s="202" t="s">
        <v>484</v>
      </c>
      <c r="AF670" s="204">
        <v>412.38</v>
      </c>
      <c r="AG670" s="197">
        <v>0</v>
      </c>
      <c r="AH670" s="197">
        <v>3.9555E-2</v>
      </c>
      <c r="AI670" s="12"/>
      <c r="AJ670" s="197">
        <v>3.9555E-2</v>
      </c>
      <c r="AK670" s="197">
        <v>0</v>
      </c>
      <c r="AL670" s="197">
        <v>0</v>
      </c>
      <c r="AM670" s="12"/>
      <c r="AN670" s="12"/>
      <c r="AO670" s="204">
        <v>234.26</v>
      </c>
      <c r="AP670" s="205">
        <v>181.77</v>
      </c>
      <c r="AQ670" t="str">
        <f>_xlfn.IFNA(VLOOKUP(E670,'Order Lookup'!A:C,3,FALSE),"Other")</f>
        <v>Other</v>
      </c>
    </row>
    <row r="671" spans="1:43" ht="42" x14ac:dyDescent="0.35">
      <c r="A671" s="202" t="s">
        <v>694</v>
      </c>
      <c r="B671" s="202" t="s">
        <v>3338</v>
      </c>
      <c r="C671" s="202" t="s">
        <v>785</v>
      </c>
      <c r="D671" s="202" t="s">
        <v>1531</v>
      </c>
      <c r="E671" s="202" t="s">
        <v>563</v>
      </c>
      <c r="F671" s="202" t="s">
        <v>432</v>
      </c>
      <c r="G671" s="8"/>
      <c r="H671" s="202" t="s">
        <v>482</v>
      </c>
      <c r="I671" s="203" t="s">
        <v>23</v>
      </c>
      <c r="J671" s="8"/>
      <c r="K671" s="8"/>
      <c r="L671" s="8"/>
      <c r="M671" s="8"/>
      <c r="N671" s="202" t="s">
        <v>483</v>
      </c>
      <c r="O671" s="8"/>
      <c r="P671" s="8"/>
      <c r="Q671" s="8"/>
      <c r="R671" s="202" t="s">
        <v>483</v>
      </c>
      <c r="S671" s="8"/>
      <c r="T671" s="8"/>
      <c r="U671" s="8"/>
      <c r="V671" s="8"/>
      <c r="W671" s="202" t="s">
        <v>483</v>
      </c>
      <c r="X671" s="8"/>
      <c r="Y671" s="8"/>
      <c r="Z671" s="8"/>
      <c r="AA671" s="202" t="s">
        <v>483</v>
      </c>
      <c r="AB671" s="8"/>
      <c r="AC671" s="202" t="s">
        <v>1726</v>
      </c>
      <c r="AD671" s="202" t="s">
        <v>3338</v>
      </c>
      <c r="AE671" s="202" t="s">
        <v>484</v>
      </c>
      <c r="AF671" s="12"/>
      <c r="AG671" s="197">
        <v>0</v>
      </c>
      <c r="AH671" s="12"/>
      <c r="AI671" s="12"/>
      <c r="AJ671" s="12"/>
      <c r="AK671" s="12"/>
      <c r="AL671" s="12"/>
      <c r="AM671" s="12"/>
      <c r="AN671" s="12"/>
      <c r="AO671" s="12"/>
      <c r="AP671" s="15"/>
      <c r="AQ671" t="str">
        <f>_xlfn.IFNA(VLOOKUP(E671,'Order Lookup'!A:C,3,FALSE),"Other")</f>
        <v>Other</v>
      </c>
    </row>
    <row r="672" spans="1:43" ht="52.5" x14ac:dyDescent="0.35">
      <c r="A672" s="202" t="s">
        <v>694</v>
      </c>
      <c r="B672" s="202" t="s">
        <v>3339</v>
      </c>
      <c r="C672" s="202" t="s">
        <v>2922</v>
      </c>
      <c r="D672" s="202" t="s">
        <v>2923</v>
      </c>
      <c r="E672" s="202" t="s">
        <v>507</v>
      </c>
      <c r="F672" s="202" t="s">
        <v>432</v>
      </c>
      <c r="G672" s="8"/>
      <c r="H672" s="202" t="s">
        <v>482</v>
      </c>
      <c r="I672" s="203" t="s">
        <v>27</v>
      </c>
      <c r="J672" s="8"/>
      <c r="K672" s="8"/>
      <c r="L672" s="8"/>
      <c r="M672" s="8"/>
      <c r="N672" s="202" t="s">
        <v>483</v>
      </c>
      <c r="O672" s="8"/>
      <c r="P672" s="8"/>
      <c r="Q672" s="8"/>
      <c r="R672" s="202" t="s">
        <v>483</v>
      </c>
      <c r="S672" s="8"/>
      <c r="T672" s="8"/>
      <c r="U672" s="8"/>
      <c r="V672" s="8"/>
      <c r="W672" s="202" t="s">
        <v>483</v>
      </c>
      <c r="X672" s="8"/>
      <c r="Y672" s="8"/>
      <c r="Z672" s="8"/>
      <c r="AA672" s="202" t="s">
        <v>483</v>
      </c>
      <c r="AB672" s="8"/>
      <c r="AC672" s="202" t="s">
        <v>1726</v>
      </c>
      <c r="AD672" s="202" t="s">
        <v>3339</v>
      </c>
      <c r="AE672" s="202" t="s">
        <v>484</v>
      </c>
      <c r="AF672" s="204">
        <v>2675.85</v>
      </c>
      <c r="AG672" s="197">
        <v>0</v>
      </c>
      <c r="AH672" s="197">
        <v>0.18847314500000001</v>
      </c>
      <c r="AI672" s="12"/>
      <c r="AJ672" s="197">
        <v>0.18847249999999999</v>
      </c>
      <c r="AK672" s="197">
        <v>0</v>
      </c>
      <c r="AL672" s="197">
        <v>0</v>
      </c>
      <c r="AM672" s="12"/>
      <c r="AN672" s="12"/>
      <c r="AO672" s="204">
        <v>1426.4</v>
      </c>
      <c r="AP672" s="205">
        <v>1576.02</v>
      </c>
      <c r="AQ672" t="str">
        <f>_xlfn.IFNA(VLOOKUP(E672,'Order Lookup'!A:C,3,FALSE),"Other")</f>
        <v>Other</v>
      </c>
    </row>
    <row r="673" spans="1:43" ht="52.5" x14ac:dyDescent="0.35">
      <c r="A673" s="202" t="s">
        <v>694</v>
      </c>
      <c r="B673" s="202" t="s">
        <v>3340</v>
      </c>
      <c r="C673" s="202" t="s">
        <v>697</v>
      </c>
      <c r="D673" s="202" t="s">
        <v>3341</v>
      </c>
      <c r="E673" s="202" t="s">
        <v>507</v>
      </c>
      <c r="F673" s="202" t="s">
        <v>4</v>
      </c>
      <c r="G673" s="8"/>
      <c r="H673" s="202" t="s">
        <v>482</v>
      </c>
      <c r="I673" s="203" t="s">
        <v>23</v>
      </c>
      <c r="J673" s="8"/>
      <c r="K673" s="8"/>
      <c r="L673" s="8"/>
      <c r="M673" s="8"/>
      <c r="N673" s="202" t="s">
        <v>483</v>
      </c>
      <c r="O673" s="8"/>
      <c r="P673" s="8"/>
      <c r="Q673" s="8"/>
      <c r="R673" s="202" t="s">
        <v>483</v>
      </c>
      <c r="S673" s="8"/>
      <c r="T673" s="8"/>
      <c r="U673" s="8"/>
      <c r="V673" s="8"/>
      <c r="W673" s="202" t="s">
        <v>483</v>
      </c>
      <c r="X673" s="8"/>
      <c r="Y673" s="8"/>
      <c r="Z673" s="8"/>
      <c r="AA673" s="202" t="s">
        <v>483</v>
      </c>
      <c r="AB673" s="8"/>
      <c r="AC673" s="202" t="s">
        <v>1726</v>
      </c>
      <c r="AD673" s="202" t="s">
        <v>3340</v>
      </c>
      <c r="AE673" s="202" t="s">
        <v>484</v>
      </c>
      <c r="AF673" s="204">
        <v>12.52</v>
      </c>
      <c r="AG673" s="197">
        <v>0</v>
      </c>
      <c r="AH673" s="197">
        <v>1.3397299999999999E-3</v>
      </c>
      <c r="AI673" s="12"/>
      <c r="AJ673" s="197">
        <v>1.3395E-3</v>
      </c>
      <c r="AK673" s="197">
        <v>0</v>
      </c>
      <c r="AL673" s="197">
        <v>0</v>
      </c>
      <c r="AM673" s="12"/>
      <c r="AN673" s="12"/>
      <c r="AO673" s="204">
        <v>7.51</v>
      </c>
      <c r="AP673" s="205">
        <v>4.29</v>
      </c>
      <c r="AQ673" t="str">
        <f>_xlfn.IFNA(VLOOKUP(E673,'Order Lookup'!A:C,3,FALSE),"Other")</f>
        <v>Other</v>
      </c>
    </row>
    <row r="674" spans="1:43" ht="42" x14ac:dyDescent="0.35">
      <c r="A674" s="202" t="s">
        <v>694</v>
      </c>
      <c r="B674" s="202" t="s">
        <v>3342</v>
      </c>
      <c r="C674" s="202" t="s">
        <v>778</v>
      </c>
      <c r="D674" s="202" t="s">
        <v>3343</v>
      </c>
      <c r="E674" s="202" t="s">
        <v>507</v>
      </c>
      <c r="F674" s="202" t="s">
        <v>432</v>
      </c>
      <c r="G674" s="8"/>
      <c r="H674" s="202" t="s">
        <v>482</v>
      </c>
      <c r="I674" s="203" t="s">
        <v>27</v>
      </c>
      <c r="J674" s="8"/>
      <c r="K674" s="8"/>
      <c r="L674" s="8"/>
      <c r="M674" s="8"/>
      <c r="N674" s="202" t="s">
        <v>483</v>
      </c>
      <c r="O674" s="8"/>
      <c r="P674" s="8"/>
      <c r="Q674" s="8"/>
      <c r="R674" s="202" t="s">
        <v>483</v>
      </c>
      <c r="S674" s="8"/>
      <c r="T674" s="8"/>
      <c r="U674" s="8"/>
      <c r="V674" s="8"/>
      <c r="W674" s="202" t="s">
        <v>483</v>
      </c>
      <c r="X674" s="8"/>
      <c r="Y674" s="8"/>
      <c r="Z674" s="8"/>
      <c r="AA674" s="202" t="s">
        <v>483</v>
      </c>
      <c r="AB674" s="8"/>
      <c r="AC674" s="202" t="s">
        <v>1726</v>
      </c>
      <c r="AD674" s="202" t="s">
        <v>3342</v>
      </c>
      <c r="AE674" s="202" t="s">
        <v>484</v>
      </c>
      <c r="AF674" s="12"/>
      <c r="AG674" s="197">
        <v>0</v>
      </c>
      <c r="AH674" s="12"/>
      <c r="AI674" s="12"/>
      <c r="AJ674" s="12"/>
      <c r="AK674" s="12"/>
      <c r="AL674" s="12"/>
      <c r="AM674" s="12"/>
      <c r="AN674" s="12"/>
      <c r="AO674" s="12"/>
      <c r="AP674" s="15"/>
      <c r="AQ674" t="str">
        <f>_xlfn.IFNA(VLOOKUP(E674,'Order Lookup'!A:C,3,FALSE),"Other")</f>
        <v>Other</v>
      </c>
    </row>
    <row r="675" spans="1:43" ht="42" x14ac:dyDescent="0.35">
      <c r="A675" s="202" t="s">
        <v>694</v>
      </c>
      <c r="B675" s="202" t="s">
        <v>3344</v>
      </c>
      <c r="C675" s="202" t="s">
        <v>778</v>
      </c>
      <c r="D675" s="202" t="s">
        <v>3345</v>
      </c>
      <c r="E675" s="202" t="s">
        <v>507</v>
      </c>
      <c r="F675" s="202" t="s">
        <v>432</v>
      </c>
      <c r="G675" s="8"/>
      <c r="H675" s="202" t="s">
        <v>482</v>
      </c>
      <c r="I675" s="203" t="s">
        <v>27</v>
      </c>
      <c r="J675" s="8"/>
      <c r="K675" s="8"/>
      <c r="L675" s="8"/>
      <c r="M675" s="8"/>
      <c r="N675" s="202" t="s">
        <v>483</v>
      </c>
      <c r="O675" s="8"/>
      <c r="P675" s="8"/>
      <c r="Q675" s="8"/>
      <c r="R675" s="202" t="s">
        <v>483</v>
      </c>
      <c r="S675" s="8"/>
      <c r="T675" s="8"/>
      <c r="U675" s="8"/>
      <c r="V675" s="8"/>
      <c r="W675" s="202" t="s">
        <v>483</v>
      </c>
      <c r="X675" s="8"/>
      <c r="Y675" s="8"/>
      <c r="Z675" s="8"/>
      <c r="AA675" s="202" t="s">
        <v>483</v>
      </c>
      <c r="AB675" s="8"/>
      <c r="AC675" s="202" t="s">
        <v>1726</v>
      </c>
      <c r="AD675" s="202" t="s">
        <v>3344</v>
      </c>
      <c r="AE675" s="202" t="s">
        <v>484</v>
      </c>
      <c r="AF675" s="204">
        <v>104.43</v>
      </c>
      <c r="AG675" s="197">
        <v>0</v>
      </c>
      <c r="AH675" s="197">
        <v>4.0213054999999998E-2</v>
      </c>
      <c r="AI675" s="12"/>
      <c r="AJ675" s="197">
        <v>4.0212999999999999E-2</v>
      </c>
      <c r="AK675" s="197">
        <v>0</v>
      </c>
      <c r="AL675" s="197">
        <v>0</v>
      </c>
      <c r="AM675" s="12"/>
      <c r="AN675" s="12"/>
      <c r="AO675" s="204">
        <v>66.69</v>
      </c>
      <c r="AP675" s="205">
        <v>46.08</v>
      </c>
      <c r="AQ675" t="str">
        <f>_xlfn.IFNA(VLOOKUP(E675,'Order Lookup'!A:C,3,FALSE),"Other")</f>
        <v>Other</v>
      </c>
    </row>
    <row r="676" spans="1:43" ht="42" x14ac:dyDescent="0.35">
      <c r="A676" s="202" t="s">
        <v>694</v>
      </c>
      <c r="B676" s="202" t="s">
        <v>3346</v>
      </c>
      <c r="C676" s="202" t="s">
        <v>778</v>
      </c>
      <c r="D676" s="202" t="s">
        <v>1827</v>
      </c>
      <c r="E676" s="202" t="s">
        <v>507</v>
      </c>
      <c r="F676" s="202" t="s">
        <v>432</v>
      </c>
      <c r="G676" s="8"/>
      <c r="H676" s="202" t="s">
        <v>482</v>
      </c>
      <c r="I676" s="203" t="s">
        <v>27</v>
      </c>
      <c r="J676" s="8"/>
      <c r="K676" s="8"/>
      <c r="L676" s="8"/>
      <c r="M676" s="8"/>
      <c r="N676" s="202" t="s">
        <v>483</v>
      </c>
      <c r="O676" s="8"/>
      <c r="P676" s="8"/>
      <c r="Q676" s="8"/>
      <c r="R676" s="202" t="s">
        <v>483</v>
      </c>
      <c r="S676" s="8"/>
      <c r="T676" s="8"/>
      <c r="U676" s="8"/>
      <c r="V676" s="8"/>
      <c r="W676" s="202" t="s">
        <v>483</v>
      </c>
      <c r="X676" s="8"/>
      <c r="Y676" s="8"/>
      <c r="Z676" s="8"/>
      <c r="AA676" s="202" t="s">
        <v>483</v>
      </c>
      <c r="AB676" s="8"/>
      <c r="AC676" s="202" t="s">
        <v>1726</v>
      </c>
      <c r="AD676" s="202" t="s">
        <v>3346</v>
      </c>
      <c r="AE676" s="202" t="s">
        <v>484</v>
      </c>
      <c r="AF676" s="12"/>
      <c r="AG676" s="197">
        <v>0</v>
      </c>
      <c r="AH676" s="12"/>
      <c r="AI676" s="12"/>
      <c r="AJ676" s="12"/>
      <c r="AK676" s="12"/>
      <c r="AL676" s="12"/>
      <c r="AM676" s="12"/>
      <c r="AN676" s="12"/>
      <c r="AO676" s="12"/>
      <c r="AP676" s="15"/>
      <c r="AQ676" t="str">
        <f>_xlfn.IFNA(VLOOKUP(E676,'Order Lookup'!A:C,3,FALSE),"Other")</f>
        <v>Other</v>
      </c>
    </row>
    <row r="677" spans="1:43" ht="42" x14ac:dyDescent="0.35">
      <c r="A677" s="202" t="s">
        <v>694</v>
      </c>
      <c r="B677" s="202" t="s">
        <v>3347</v>
      </c>
      <c r="C677" s="202" t="s">
        <v>753</v>
      </c>
      <c r="D677" s="202" t="s">
        <v>3348</v>
      </c>
      <c r="E677" s="202" t="s">
        <v>507</v>
      </c>
      <c r="F677" s="202" t="s">
        <v>432</v>
      </c>
      <c r="G677" s="8"/>
      <c r="H677" s="202" t="s">
        <v>482</v>
      </c>
      <c r="I677" s="203" t="s">
        <v>26</v>
      </c>
      <c r="J677" s="8"/>
      <c r="K677" s="8"/>
      <c r="L677" s="8"/>
      <c r="M677" s="8"/>
      <c r="N677" s="202" t="s">
        <v>483</v>
      </c>
      <c r="O677" s="8"/>
      <c r="P677" s="8"/>
      <c r="Q677" s="8"/>
      <c r="R677" s="202" t="s">
        <v>483</v>
      </c>
      <c r="S677" s="8"/>
      <c r="T677" s="8"/>
      <c r="U677" s="8"/>
      <c r="V677" s="8"/>
      <c r="W677" s="202" t="s">
        <v>483</v>
      </c>
      <c r="X677" s="8"/>
      <c r="Y677" s="8"/>
      <c r="Z677" s="8"/>
      <c r="AA677" s="202" t="s">
        <v>483</v>
      </c>
      <c r="AB677" s="8"/>
      <c r="AC677" s="202" t="s">
        <v>1726</v>
      </c>
      <c r="AD677" s="202" t="s">
        <v>3347</v>
      </c>
      <c r="AE677" s="202" t="s">
        <v>484</v>
      </c>
      <c r="AF677" s="12"/>
      <c r="AG677" s="197">
        <v>0</v>
      </c>
      <c r="AH677" s="12"/>
      <c r="AI677" s="12"/>
      <c r="AJ677" s="12"/>
      <c r="AK677" s="12"/>
      <c r="AL677" s="12"/>
      <c r="AM677" s="12"/>
      <c r="AN677" s="12"/>
      <c r="AO677" s="12"/>
      <c r="AP677" s="15"/>
      <c r="AQ677" t="str">
        <f>_xlfn.IFNA(VLOOKUP(E677,'Order Lookup'!A:C,3,FALSE),"Other")</f>
        <v>Other</v>
      </c>
    </row>
    <row r="678" spans="1:43" ht="42" x14ac:dyDescent="0.35">
      <c r="A678" s="202" t="s">
        <v>694</v>
      </c>
      <c r="B678" s="202" t="s">
        <v>3349</v>
      </c>
      <c r="C678" s="202" t="s">
        <v>731</v>
      </c>
      <c r="D678" s="202" t="s">
        <v>1823</v>
      </c>
      <c r="E678" s="202" t="s">
        <v>507</v>
      </c>
      <c r="F678" s="202" t="s">
        <v>4</v>
      </c>
      <c r="G678" s="8"/>
      <c r="H678" s="202" t="s">
        <v>482</v>
      </c>
      <c r="I678" s="203" t="s">
        <v>29</v>
      </c>
      <c r="J678" s="8"/>
      <c r="K678" s="8"/>
      <c r="L678" s="8"/>
      <c r="M678" s="8"/>
      <c r="N678" s="202" t="s">
        <v>483</v>
      </c>
      <c r="O678" s="8"/>
      <c r="P678" s="8"/>
      <c r="Q678" s="8"/>
      <c r="R678" s="202" t="s">
        <v>483</v>
      </c>
      <c r="S678" s="8"/>
      <c r="T678" s="8"/>
      <c r="U678" s="8"/>
      <c r="V678" s="8"/>
      <c r="W678" s="202" t="s">
        <v>483</v>
      </c>
      <c r="X678" s="8"/>
      <c r="Y678" s="8"/>
      <c r="Z678" s="8"/>
      <c r="AA678" s="202" t="s">
        <v>483</v>
      </c>
      <c r="AB678" s="8"/>
      <c r="AC678" s="202" t="s">
        <v>1726</v>
      </c>
      <c r="AD678" s="202" t="s">
        <v>3349</v>
      </c>
      <c r="AE678" s="202" t="s">
        <v>484</v>
      </c>
      <c r="AF678" s="204">
        <v>1906</v>
      </c>
      <c r="AG678" s="197">
        <v>0</v>
      </c>
      <c r="AH678" s="197">
        <v>0.22924</v>
      </c>
      <c r="AI678" s="12"/>
      <c r="AJ678" s="197">
        <v>0.22924</v>
      </c>
      <c r="AK678" s="197">
        <v>0</v>
      </c>
      <c r="AL678" s="197">
        <v>0</v>
      </c>
      <c r="AM678" s="12"/>
      <c r="AN678" s="12"/>
      <c r="AO678" s="204">
        <v>979.09</v>
      </c>
      <c r="AP678" s="205">
        <v>943.7</v>
      </c>
      <c r="AQ678" t="str">
        <f>_xlfn.IFNA(VLOOKUP(E678,'Order Lookup'!A:C,3,FALSE),"Other")</f>
        <v>Other</v>
      </c>
    </row>
    <row r="679" spans="1:43" ht="42" x14ac:dyDescent="0.35">
      <c r="A679" s="202" t="s">
        <v>694</v>
      </c>
      <c r="B679" s="202" t="s">
        <v>3350</v>
      </c>
      <c r="C679" s="202" t="s">
        <v>753</v>
      </c>
      <c r="D679" s="202" t="s">
        <v>1757</v>
      </c>
      <c r="E679" s="202" t="s">
        <v>507</v>
      </c>
      <c r="F679" s="202" t="s">
        <v>432</v>
      </c>
      <c r="G679" s="8"/>
      <c r="H679" s="202" t="s">
        <v>482</v>
      </c>
      <c r="I679" s="203" t="s">
        <v>26</v>
      </c>
      <c r="J679" s="8"/>
      <c r="K679" s="8"/>
      <c r="L679" s="8"/>
      <c r="M679" s="8"/>
      <c r="N679" s="202" t="s">
        <v>483</v>
      </c>
      <c r="O679" s="8"/>
      <c r="P679" s="8"/>
      <c r="Q679" s="8"/>
      <c r="R679" s="202" t="s">
        <v>483</v>
      </c>
      <c r="S679" s="8"/>
      <c r="T679" s="8"/>
      <c r="U679" s="8"/>
      <c r="V679" s="8"/>
      <c r="W679" s="202" t="s">
        <v>483</v>
      </c>
      <c r="X679" s="8"/>
      <c r="Y679" s="8"/>
      <c r="Z679" s="8"/>
      <c r="AA679" s="202" t="s">
        <v>483</v>
      </c>
      <c r="AB679" s="8"/>
      <c r="AC679" s="202" t="s">
        <v>2350</v>
      </c>
      <c r="AD679" s="202" t="s">
        <v>3350</v>
      </c>
      <c r="AE679" s="202" t="s">
        <v>484</v>
      </c>
      <c r="AF679" s="204">
        <v>108</v>
      </c>
      <c r="AG679" s="197">
        <v>0</v>
      </c>
      <c r="AH679" s="197">
        <v>7.6499999999999997E-3</v>
      </c>
      <c r="AI679" s="12"/>
      <c r="AJ679" s="197">
        <v>7.6499999999999997E-3</v>
      </c>
      <c r="AK679" s="197">
        <v>0</v>
      </c>
      <c r="AL679" s="197">
        <v>0</v>
      </c>
      <c r="AM679" s="12"/>
      <c r="AN679" s="12"/>
      <c r="AO679" s="204">
        <v>64.14</v>
      </c>
      <c r="AP679" s="205">
        <v>37.46</v>
      </c>
      <c r="AQ679" t="str">
        <f>_xlfn.IFNA(VLOOKUP(E679,'Order Lookup'!A:C,3,FALSE),"Other")</f>
        <v>Other</v>
      </c>
    </row>
    <row r="680" spans="1:43" ht="31.5" x14ac:dyDescent="0.35">
      <c r="A680" s="202" t="s">
        <v>694</v>
      </c>
      <c r="B680" s="202" t="s">
        <v>3351</v>
      </c>
      <c r="C680" s="202" t="s">
        <v>780</v>
      </c>
      <c r="D680" s="202" t="s">
        <v>3352</v>
      </c>
      <c r="E680" s="202" t="s">
        <v>507</v>
      </c>
      <c r="F680" s="202" t="s">
        <v>4</v>
      </c>
      <c r="G680" s="8"/>
      <c r="H680" s="202" t="s">
        <v>482</v>
      </c>
      <c r="I680" s="203" t="s">
        <v>30</v>
      </c>
      <c r="J680" s="8"/>
      <c r="K680" s="8"/>
      <c r="L680" s="8"/>
      <c r="M680" s="8"/>
      <c r="N680" s="202" t="s">
        <v>483</v>
      </c>
      <c r="O680" s="8"/>
      <c r="P680" s="8"/>
      <c r="Q680" s="8"/>
      <c r="R680" s="202" t="s">
        <v>483</v>
      </c>
      <c r="S680" s="8"/>
      <c r="T680" s="8"/>
      <c r="U680" s="8"/>
      <c r="V680" s="8"/>
      <c r="W680" s="202" t="s">
        <v>483</v>
      </c>
      <c r="X680" s="8"/>
      <c r="Y680" s="8"/>
      <c r="Z680" s="8"/>
      <c r="AA680" s="202" t="s">
        <v>483</v>
      </c>
      <c r="AB680" s="8"/>
      <c r="AC680" s="202" t="s">
        <v>2350</v>
      </c>
      <c r="AD680" s="202" t="s">
        <v>3351</v>
      </c>
      <c r="AE680" s="202" t="s">
        <v>484</v>
      </c>
      <c r="AF680" s="204">
        <v>8.8000000000000007</v>
      </c>
      <c r="AG680" s="197">
        <v>0</v>
      </c>
      <c r="AH680" s="197">
        <v>1E-4</v>
      </c>
      <c r="AI680" s="12"/>
      <c r="AJ680" s="197">
        <v>1E-4</v>
      </c>
      <c r="AK680" s="197">
        <v>0</v>
      </c>
      <c r="AL680" s="197">
        <v>0</v>
      </c>
      <c r="AM680" s="12"/>
      <c r="AN680" s="12"/>
      <c r="AO680" s="204">
        <v>4.87</v>
      </c>
      <c r="AP680" s="205">
        <v>4.5199999999999996</v>
      </c>
      <c r="AQ680" t="str">
        <f>_xlfn.IFNA(VLOOKUP(E680,'Order Lookup'!A:C,3,FALSE),"Other")</f>
        <v>Other</v>
      </c>
    </row>
    <row r="681" spans="1:43" ht="63" x14ac:dyDescent="0.35">
      <c r="A681" s="202" t="s">
        <v>694</v>
      </c>
      <c r="B681" s="202" t="s">
        <v>3353</v>
      </c>
      <c r="C681" s="202" t="s">
        <v>716</v>
      </c>
      <c r="D681" s="202" t="s">
        <v>1535</v>
      </c>
      <c r="E681" s="202" t="s">
        <v>507</v>
      </c>
      <c r="F681" s="202" t="s">
        <v>432</v>
      </c>
      <c r="G681" s="202" t="s">
        <v>4</v>
      </c>
      <c r="H681" s="202" t="s">
        <v>482</v>
      </c>
      <c r="I681" s="203" t="s">
        <v>30</v>
      </c>
      <c r="J681" s="8"/>
      <c r="K681" s="8"/>
      <c r="L681" s="8"/>
      <c r="M681" s="8"/>
      <c r="N681" s="202" t="s">
        <v>483</v>
      </c>
      <c r="O681" s="8"/>
      <c r="P681" s="8"/>
      <c r="Q681" s="8"/>
      <c r="R681" s="202" t="s">
        <v>483</v>
      </c>
      <c r="S681" s="8"/>
      <c r="T681" s="8"/>
      <c r="U681" s="8"/>
      <c r="V681" s="8"/>
      <c r="W681" s="202" t="s">
        <v>483</v>
      </c>
      <c r="X681" s="8"/>
      <c r="Y681" s="8"/>
      <c r="Z681" s="8"/>
      <c r="AA681" s="202" t="s">
        <v>483</v>
      </c>
      <c r="AB681" s="8"/>
      <c r="AC681" s="202" t="s">
        <v>2350</v>
      </c>
      <c r="AD681" s="202" t="s">
        <v>3353</v>
      </c>
      <c r="AE681" s="202" t="s">
        <v>484</v>
      </c>
      <c r="AF681" s="204">
        <v>611.16</v>
      </c>
      <c r="AG681" s="197">
        <v>0</v>
      </c>
      <c r="AH681" s="197">
        <v>0.11561394999999999</v>
      </c>
      <c r="AI681" s="12"/>
      <c r="AJ681" s="197">
        <v>0.11561399</v>
      </c>
      <c r="AK681" s="197">
        <v>0</v>
      </c>
      <c r="AL681" s="197">
        <v>0</v>
      </c>
      <c r="AM681" s="12"/>
      <c r="AN681" s="12"/>
      <c r="AO681" s="204">
        <v>367.25</v>
      </c>
      <c r="AP681" s="205">
        <v>210.26</v>
      </c>
      <c r="AQ681" t="str">
        <f>_xlfn.IFNA(VLOOKUP(E681,'Order Lookup'!A:C,3,FALSE),"Other")</f>
        <v>Other</v>
      </c>
    </row>
    <row r="682" spans="1:43" ht="52.5" x14ac:dyDescent="0.35">
      <c r="A682" s="202" t="s">
        <v>694</v>
      </c>
      <c r="B682" s="202" t="s">
        <v>3354</v>
      </c>
      <c r="C682" s="202" t="s">
        <v>2922</v>
      </c>
      <c r="D682" s="202" t="s">
        <v>2923</v>
      </c>
      <c r="E682" s="202" t="s">
        <v>507</v>
      </c>
      <c r="F682" s="202" t="s">
        <v>432</v>
      </c>
      <c r="G682" s="8"/>
      <c r="H682" s="202" t="s">
        <v>482</v>
      </c>
      <c r="I682" s="203" t="s">
        <v>27</v>
      </c>
      <c r="J682" s="8"/>
      <c r="K682" s="8"/>
      <c r="L682" s="8"/>
      <c r="M682" s="8"/>
      <c r="N682" s="202" t="s">
        <v>483</v>
      </c>
      <c r="O682" s="8"/>
      <c r="P682" s="8"/>
      <c r="Q682" s="8"/>
      <c r="R682" s="202" t="s">
        <v>483</v>
      </c>
      <c r="S682" s="8"/>
      <c r="T682" s="8"/>
      <c r="U682" s="8"/>
      <c r="V682" s="8"/>
      <c r="W682" s="202" t="s">
        <v>483</v>
      </c>
      <c r="X682" s="8"/>
      <c r="Y682" s="8"/>
      <c r="Z682" s="8"/>
      <c r="AA682" s="202" t="s">
        <v>483</v>
      </c>
      <c r="AB682" s="8"/>
      <c r="AC682" s="202" t="s">
        <v>2350</v>
      </c>
      <c r="AD682" s="202" t="s">
        <v>3354</v>
      </c>
      <c r="AE682" s="202" t="s">
        <v>484</v>
      </c>
      <c r="AF682" s="204">
        <v>309.33999999999997</v>
      </c>
      <c r="AG682" s="197">
        <v>0</v>
      </c>
      <c r="AH682" s="197">
        <v>2.1378865E-2</v>
      </c>
      <c r="AI682" s="12"/>
      <c r="AJ682" s="197">
        <v>2.1378500000000002E-2</v>
      </c>
      <c r="AK682" s="197">
        <v>0</v>
      </c>
      <c r="AL682" s="197">
        <v>0</v>
      </c>
      <c r="AM682" s="12"/>
      <c r="AN682" s="12"/>
      <c r="AO682" s="204">
        <v>164.57</v>
      </c>
      <c r="AP682" s="205">
        <v>182.17</v>
      </c>
      <c r="AQ682" t="str">
        <f>_xlfn.IFNA(VLOOKUP(E682,'Order Lookup'!A:C,3,FALSE),"Other")</f>
        <v>Other</v>
      </c>
    </row>
    <row r="683" spans="1:43" ht="42" x14ac:dyDescent="0.35">
      <c r="A683" s="202" t="s">
        <v>694</v>
      </c>
      <c r="B683" s="202" t="s">
        <v>3355</v>
      </c>
      <c r="C683" s="202" t="s">
        <v>753</v>
      </c>
      <c r="D683" s="202" t="s">
        <v>1757</v>
      </c>
      <c r="E683" s="202" t="s">
        <v>507</v>
      </c>
      <c r="F683" s="202" t="s">
        <v>432</v>
      </c>
      <c r="G683" s="8"/>
      <c r="H683" s="202" t="s">
        <v>482</v>
      </c>
      <c r="I683" s="203" t="s">
        <v>26</v>
      </c>
      <c r="J683" s="8"/>
      <c r="K683" s="8"/>
      <c r="L683" s="8"/>
      <c r="M683" s="8"/>
      <c r="N683" s="202" t="s">
        <v>483</v>
      </c>
      <c r="O683" s="8"/>
      <c r="P683" s="8"/>
      <c r="Q683" s="8"/>
      <c r="R683" s="202" t="s">
        <v>483</v>
      </c>
      <c r="S683" s="8"/>
      <c r="T683" s="8"/>
      <c r="U683" s="8"/>
      <c r="V683" s="8"/>
      <c r="W683" s="202" t="s">
        <v>483</v>
      </c>
      <c r="X683" s="8"/>
      <c r="Y683" s="8"/>
      <c r="Z683" s="8"/>
      <c r="AA683" s="202" t="s">
        <v>483</v>
      </c>
      <c r="AB683" s="8"/>
      <c r="AC683" s="202" t="s">
        <v>2350</v>
      </c>
      <c r="AD683" s="202" t="s">
        <v>3355</v>
      </c>
      <c r="AE683" s="202" t="s">
        <v>484</v>
      </c>
      <c r="AF683" s="12"/>
      <c r="AG683" s="197">
        <v>0</v>
      </c>
      <c r="AH683" s="12"/>
      <c r="AI683" s="12"/>
      <c r="AJ683" s="12"/>
      <c r="AK683" s="12"/>
      <c r="AL683" s="12"/>
      <c r="AM683" s="12"/>
      <c r="AN683" s="12"/>
      <c r="AO683" s="12"/>
      <c r="AP683" s="15"/>
      <c r="AQ683" t="str">
        <f>_xlfn.IFNA(VLOOKUP(E683,'Order Lookup'!A:C,3,FALSE),"Other")</f>
        <v>Other</v>
      </c>
    </row>
    <row r="684" spans="1:43" ht="31.5" x14ac:dyDescent="0.35">
      <c r="A684" s="202" t="s">
        <v>694</v>
      </c>
      <c r="B684" s="202" t="s">
        <v>3356</v>
      </c>
      <c r="C684" s="202" t="s">
        <v>1800</v>
      </c>
      <c r="D684" s="202" t="s">
        <v>1801</v>
      </c>
      <c r="E684" s="202" t="s">
        <v>507</v>
      </c>
      <c r="F684" s="202" t="s">
        <v>4</v>
      </c>
      <c r="G684" s="8"/>
      <c r="H684" s="202" t="s">
        <v>482</v>
      </c>
      <c r="I684" s="203" t="s">
        <v>23</v>
      </c>
      <c r="J684" s="8"/>
      <c r="K684" s="8"/>
      <c r="L684" s="8"/>
      <c r="M684" s="8"/>
      <c r="N684" s="202" t="s">
        <v>483</v>
      </c>
      <c r="O684" s="8"/>
      <c r="P684" s="8"/>
      <c r="Q684" s="8"/>
      <c r="R684" s="202" t="s">
        <v>483</v>
      </c>
      <c r="S684" s="8"/>
      <c r="T684" s="8"/>
      <c r="U684" s="8"/>
      <c r="V684" s="8"/>
      <c r="W684" s="202" t="s">
        <v>483</v>
      </c>
      <c r="X684" s="8"/>
      <c r="Y684" s="8"/>
      <c r="Z684" s="8"/>
      <c r="AA684" s="202" t="s">
        <v>483</v>
      </c>
      <c r="AB684" s="8"/>
      <c r="AC684" s="202" t="s">
        <v>2350</v>
      </c>
      <c r="AD684" s="202" t="s">
        <v>3356</v>
      </c>
      <c r="AE684" s="202" t="s">
        <v>484</v>
      </c>
      <c r="AF684" s="204">
        <v>30.69</v>
      </c>
      <c r="AG684" s="197">
        <v>0</v>
      </c>
      <c r="AH684" s="197">
        <v>4.1999999999999997E-3</v>
      </c>
      <c r="AI684" s="12"/>
      <c r="AJ684" s="197">
        <v>4.1999999999999997E-3</v>
      </c>
      <c r="AK684" s="197">
        <v>0</v>
      </c>
      <c r="AL684" s="197">
        <v>0</v>
      </c>
      <c r="AM684" s="12"/>
      <c r="AN684" s="12"/>
      <c r="AO684" s="204">
        <v>18.41</v>
      </c>
      <c r="AP684" s="205">
        <v>14.26</v>
      </c>
      <c r="AQ684" t="str">
        <f>_xlfn.IFNA(VLOOKUP(E684,'Order Lookup'!A:C,3,FALSE),"Other")</f>
        <v>Other</v>
      </c>
    </row>
    <row r="685" spans="1:43" ht="31.5" x14ac:dyDescent="0.35">
      <c r="A685" s="202" t="s">
        <v>694</v>
      </c>
      <c r="B685" s="202" t="s">
        <v>3357</v>
      </c>
      <c r="C685" s="202" t="s">
        <v>1828</v>
      </c>
      <c r="D685" s="202" t="s">
        <v>3358</v>
      </c>
      <c r="E685" s="202" t="s">
        <v>507</v>
      </c>
      <c r="F685" s="202" t="s">
        <v>4</v>
      </c>
      <c r="G685" s="8"/>
      <c r="H685" s="202" t="s">
        <v>488</v>
      </c>
      <c r="I685" s="203" t="s">
        <v>393</v>
      </c>
      <c r="J685" s="8"/>
      <c r="K685" s="8"/>
      <c r="L685" s="8"/>
      <c r="M685" s="8"/>
      <c r="N685" s="202" t="s">
        <v>483</v>
      </c>
      <c r="O685" s="8"/>
      <c r="P685" s="8"/>
      <c r="Q685" s="8"/>
      <c r="R685" s="202" t="s">
        <v>483</v>
      </c>
      <c r="S685" s="8"/>
      <c r="T685" s="8"/>
      <c r="U685" s="8"/>
      <c r="V685" s="8"/>
      <c r="W685" s="202" t="s">
        <v>483</v>
      </c>
      <c r="X685" s="8"/>
      <c r="Y685" s="8"/>
      <c r="Z685" s="8"/>
      <c r="AA685" s="202" t="s">
        <v>483</v>
      </c>
      <c r="AB685" s="8"/>
      <c r="AC685" s="202" t="s">
        <v>2371</v>
      </c>
      <c r="AD685" s="202" t="s">
        <v>3357</v>
      </c>
      <c r="AE685" s="202" t="s">
        <v>484</v>
      </c>
      <c r="AF685" s="204">
        <v>189.96</v>
      </c>
      <c r="AG685" s="197">
        <v>0</v>
      </c>
      <c r="AH685" s="197">
        <v>2.1453574999999999E-2</v>
      </c>
      <c r="AI685" s="12"/>
      <c r="AJ685" s="197">
        <v>2.14535E-2</v>
      </c>
      <c r="AK685" s="197">
        <v>0</v>
      </c>
      <c r="AL685" s="197">
        <v>0</v>
      </c>
      <c r="AM685" s="12"/>
      <c r="AN685" s="12"/>
      <c r="AO685" s="204">
        <v>114.02</v>
      </c>
      <c r="AP685" s="205">
        <v>-103.08</v>
      </c>
      <c r="AQ685" t="str">
        <f>_xlfn.IFNA(VLOOKUP(E685,'Order Lookup'!A:C,3,FALSE),"Other")</f>
        <v>Other</v>
      </c>
    </row>
    <row r="686" spans="1:43" ht="52.5" x14ac:dyDescent="0.35">
      <c r="A686" s="202" t="s">
        <v>694</v>
      </c>
      <c r="B686" s="202" t="s">
        <v>3359</v>
      </c>
      <c r="C686" s="202" t="s">
        <v>782</v>
      </c>
      <c r="D686" s="202" t="s">
        <v>3360</v>
      </c>
      <c r="E686" s="202" t="s">
        <v>507</v>
      </c>
      <c r="F686" s="202" t="s">
        <v>4</v>
      </c>
      <c r="G686" s="8"/>
      <c r="H686" s="202" t="s">
        <v>482</v>
      </c>
      <c r="I686" s="203" t="s">
        <v>27</v>
      </c>
      <c r="J686" s="8"/>
      <c r="K686" s="8"/>
      <c r="L686" s="8"/>
      <c r="M686" s="8"/>
      <c r="N686" s="202" t="s">
        <v>483</v>
      </c>
      <c r="O686" s="8"/>
      <c r="P686" s="8"/>
      <c r="Q686" s="8"/>
      <c r="R686" s="202" t="s">
        <v>483</v>
      </c>
      <c r="S686" s="8"/>
      <c r="T686" s="8"/>
      <c r="U686" s="8"/>
      <c r="V686" s="8"/>
      <c r="W686" s="202" t="s">
        <v>483</v>
      </c>
      <c r="X686" s="8"/>
      <c r="Y686" s="8"/>
      <c r="Z686" s="8"/>
      <c r="AA686" s="202" t="s">
        <v>483</v>
      </c>
      <c r="AB686" s="8"/>
      <c r="AC686" s="202" t="s">
        <v>2371</v>
      </c>
      <c r="AD686" s="202" t="s">
        <v>3359</v>
      </c>
      <c r="AE686" s="202" t="s">
        <v>484</v>
      </c>
      <c r="AF686" s="12"/>
      <c r="AG686" s="197">
        <v>0</v>
      </c>
      <c r="AH686" s="12"/>
      <c r="AI686" s="12"/>
      <c r="AJ686" s="12"/>
      <c r="AK686" s="12"/>
      <c r="AL686" s="12"/>
      <c r="AM686" s="12"/>
      <c r="AN686" s="12"/>
      <c r="AO686" s="12"/>
      <c r="AP686" s="15"/>
      <c r="AQ686" t="str">
        <f>_xlfn.IFNA(VLOOKUP(E686,'Order Lookup'!A:C,3,FALSE),"Other")</f>
        <v>Other</v>
      </c>
    </row>
    <row r="687" spans="1:43" ht="42" x14ac:dyDescent="0.35">
      <c r="A687" s="202" t="s">
        <v>694</v>
      </c>
      <c r="B687" s="202" t="s">
        <v>3361</v>
      </c>
      <c r="C687" s="202" t="s">
        <v>753</v>
      </c>
      <c r="D687" s="202" t="s">
        <v>3362</v>
      </c>
      <c r="E687" s="202" t="s">
        <v>507</v>
      </c>
      <c r="F687" s="202" t="s">
        <v>432</v>
      </c>
      <c r="G687" s="8"/>
      <c r="H687" s="202" t="s">
        <v>482</v>
      </c>
      <c r="I687" s="203" t="s">
        <v>26</v>
      </c>
      <c r="J687" s="8"/>
      <c r="K687" s="8"/>
      <c r="L687" s="8"/>
      <c r="M687" s="8"/>
      <c r="N687" s="202" t="s">
        <v>483</v>
      </c>
      <c r="O687" s="8"/>
      <c r="P687" s="8"/>
      <c r="Q687" s="8"/>
      <c r="R687" s="202" t="s">
        <v>483</v>
      </c>
      <c r="S687" s="8"/>
      <c r="T687" s="8"/>
      <c r="U687" s="8"/>
      <c r="V687" s="8"/>
      <c r="W687" s="202" t="s">
        <v>483</v>
      </c>
      <c r="X687" s="8"/>
      <c r="Y687" s="8"/>
      <c r="Z687" s="8"/>
      <c r="AA687" s="202" t="s">
        <v>483</v>
      </c>
      <c r="AB687" s="8"/>
      <c r="AC687" s="202" t="s">
        <v>2371</v>
      </c>
      <c r="AD687" s="202" t="s">
        <v>3361</v>
      </c>
      <c r="AE687" s="202" t="s">
        <v>484</v>
      </c>
      <c r="AF687" s="204">
        <v>222.02</v>
      </c>
      <c r="AG687" s="197">
        <v>0</v>
      </c>
      <c r="AH687" s="197">
        <v>2.5399999999999999E-2</v>
      </c>
      <c r="AI687" s="12"/>
      <c r="AJ687" s="197">
        <v>2.5399999999999999E-2</v>
      </c>
      <c r="AK687" s="197">
        <v>0</v>
      </c>
      <c r="AL687" s="197">
        <v>0</v>
      </c>
      <c r="AM687" s="12"/>
      <c r="AN687" s="12"/>
      <c r="AO687" s="204">
        <v>123.43</v>
      </c>
      <c r="AP687" s="205">
        <v>105.17</v>
      </c>
      <c r="AQ687" t="str">
        <f>_xlfn.IFNA(VLOOKUP(E687,'Order Lookup'!A:C,3,FALSE),"Other")</f>
        <v>Other</v>
      </c>
    </row>
    <row r="688" spans="1:43" ht="42" x14ac:dyDescent="0.35">
      <c r="A688" s="202" t="s">
        <v>694</v>
      </c>
      <c r="B688" s="202" t="s">
        <v>3363</v>
      </c>
      <c r="C688" s="202" t="s">
        <v>790</v>
      </c>
      <c r="D688" s="202" t="s">
        <v>3364</v>
      </c>
      <c r="E688" s="202" t="s">
        <v>507</v>
      </c>
      <c r="F688" s="202" t="s">
        <v>4</v>
      </c>
      <c r="G688" s="8"/>
      <c r="H688" s="202" t="s">
        <v>482</v>
      </c>
      <c r="I688" s="203" t="s">
        <v>30</v>
      </c>
      <c r="J688" s="8"/>
      <c r="K688" s="8"/>
      <c r="L688" s="8"/>
      <c r="M688" s="8"/>
      <c r="N688" s="202" t="s">
        <v>483</v>
      </c>
      <c r="O688" s="8"/>
      <c r="P688" s="8"/>
      <c r="Q688" s="8"/>
      <c r="R688" s="202" t="s">
        <v>483</v>
      </c>
      <c r="S688" s="8"/>
      <c r="T688" s="8"/>
      <c r="U688" s="8"/>
      <c r="V688" s="8"/>
      <c r="W688" s="202" t="s">
        <v>483</v>
      </c>
      <c r="X688" s="8"/>
      <c r="Y688" s="8"/>
      <c r="Z688" s="8"/>
      <c r="AA688" s="202" t="s">
        <v>483</v>
      </c>
      <c r="AB688" s="8"/>
      <c r="AC688" s="202" t="s">
        <v>2371</v>
      </c>
      <c r="AD688" s="202" t="s">
        <v>3363</v>
      </c>
      <c r="AE688" s="202" t="s">
        <v>484</v>
      </c>
      <c r="AF688" s="12"/>
      <c r="AG688" s="197">
        <v>0</v>
      </c>
      <c r="AH688" s="12"/>
      <c r="AI688" s="12"/>
      <c r="AJ688" s="12"/>
      <c r="AK688" s="12"/>
      <c r="AL688" s="12"/>
      <c r="AM688" s="12"/>
      <c r="AN688" s="12"/>
      <c r="AO688" s="12"/>
      <c r="AP688" s="15"/>
      <c r="AQ688" t="str">
        <f>_xlfn.IFNA(VLOOKUP(E688,'Order Lookup'!A:C,3,FALSE),"Other")</f>
        <v>Other</v>
      </c>
    </row>
    <row r="689" spans="1:43" ht="31.5" x14ac:dyDescent="0.35">
      <c r="A689" s="202" t="s">
        <v>694</v>
      </c>
      <c r="B689" s="202" t="s">
        <v>3365</v>
      </c>
      <c r="C689" s="202" t="s">
        <v>789</v>
      </c>
      <c r="D689" s="202" t="s">
        <v>3366</v>
      </c>
      <c r="E689" s="202" t="s">
        <v>563</v>
      </c>
      <c r="F689" s="202" t="s">
        <v>4</v>
      </c>
      <c r="G689" s="8"/>
      <c r="H689" s="202" t="s">
        <v>488</v>
      </c>
      <c r="I689" s="203" t="s">
        <v>29</v>
      </c>
      <c r="J689" s="8"/>
      <c r="K689" s="8"/>
      <c r="L689" s="8"/>
      <c r="M689" s="8"/>
      <c r="N689" s="202" t="s">
        <v>483</v>
      </c>
      <c r="O689" s="8"/>
      <c r="P689" s="8"/>
      <c r="Q689" s="8"/>
      <c r="R689" s="202" t="s">
        <v>483</v>
      </c>
      <c r="S689" s="8"/>
      <c r="T689" s="8"/>
      <c r="U689" s="8"/>
      <c r="V689" s="8"/>
      <c r="W689" s="202" t="s">
        <v>483</v>
      </c>
      <c r="X689" s="8"/>
      <c r="Y689" s="8"/>
      <c r="Z689" s="8"/>
      <c r="AA689" s="202" t="s">
        <v>483</v>
      </c>
      <c r="AB689" s="8"/>
      <c r="AC689" s="202" t="s">
        <v>2371</v>
      </c>
      <c r="AD689" s="202" t="s">
        <v>3365</v>
      </c>
      <c r="AE689" s="202" t="s">
        <v>484</v>
      </c>
      <c r="AF689" s="12"/>
      <c r="AG689" s="197">
        <v>0</v>
      </c>
      <c r="AH689" s="12"/>
      <c r="AI689" s="12"/>
      <c r="AJ689" s="12"/>
      <c r="AK689" s="12"/>
      <c r="AL689" s="12"/>
      <c r="AM689" s="12"/>
      <c r="AN689" s="12"/>
      <c r="AO689" s="12"/>
      <c r="AP689" s="15"/>
      <c r="AQ689" t="str">
        <f>_xlfn.IFNA(VLOOKUP(E689,'Order Lookup'!A:C,3,FALSE),"Other")</f>
        <v>Other</v>
      </c>
    </row>
    <row r="690" spans="1:43" ht="42" x14ac:dyDescent="0.35">
      <c r="A690" s="202" t="s">
        <v>694</v>
      </c>
      <c r="B690" s="202" t="s">
        <v>3367</v>
      </c>
      <c r="C690" s="202" t="s">
        <v>755</v>
      </c>
      <c r="D690" s="202" t="s">
        <v>1509</v>
      </c>
      <c r="E690" s="202" t="s">
        <v>507</v>
      </c>
      <c r="F690" s="202" t="s">
        <v>432</v>
      </c>
      <c r="G690" s="202" t="s">
        <v>4</v>
      </c>
      <c r="H690" s="202" t="s">
        <v>488</v>
      </c>
      <c r="I690" s="203" t="s">
        <v>23</v>
      </c>
      <c r="J690" s="8"/>
      <c r="K690" s="8"/>
      <c r="L690" s="8"/>
      <c r="M690" s="8"/>
      <c r="N690" s="202" t="s">
        <v>483</v>
      </c>
      <c r="O690" s="8"/>
      <c r="P690" s="8"/>
      <c r="Q690" s="8"/>
      <c r="R690" s="202" t="s">
        <v>483</v>
      </c>
      <c r="S690" s="8"/>
      <c r="T690" s="8"/>
      <c r="U690" s="8"/>
      <c r="V690" s="8"/>
      <c r="W690" s="202" t="s">
        <v>483</v>
      </c>
      <c r="X690" s="8"/>
      <c r="Y690" s="8"/>
      <c r="Z690" s="8"/>
      <c r="AA690" s="202" t="s">
        <v>483</v>
      </c>
      <c r="AB690" s="8"/>
      <c r="AC690" s="202" t="s">
        <v>2371</v>
      </c>
      <c r="AD690" s="202" t="s">
        <v>3367</v>
      </c>
      <c r="AE690" s="202" t="s">
        <v>484</v>
      </c>
      <c r="AF690" s="204">
        <v>54</v>
      </c>
      <c r="AG690" s="197">
        <v>0</v>
      </c>
      <c r="AH690" s="197">
        <v>3.8249999999999998E-3</v>
      </c>
      <c r="AI690" s="12"/>
      <c r="AJ690" s="197">
        <v>3.8249999999999998E-3</v>
      </c>
      <c r="AK690" s="197">
        <v>0</v>
      </c>
      <c r="AL690" s="197">
        <v>0</v>
      </c>
      <c r="AM690" s="12"/>
      <c r="AN690" s="12"/>
      <c r="AO690" s="204">
        <v>32</v>
      </c>
      <c r="AP690" s="205">
        <v>-35.28</v>
      </c>
      <c r="AQ690" t="str">
        <f>_xlfn.IFNA(VLOOKUP(E690,'Order Lookup'!A:C,3,FALSE),"Other")</f>
        <v>Other</v>
      </c>
    </row>
    <row r="691" spans="1:43" ht="31.5" x14ac:dyDescent="0.35">
      <c r="A691" s="202" t="s">
        <v>694</v>
      </c>
      <c r="B691" s="202" t="s">
        <v>3368</v>
      </c>
      <c r="C691" s="202" t="s">
        <v>766</v>
      </c>
      <c r="D691" s="202" t="s">
        <v>766</v>
      </c>
      <c r="E691" s="202" t="s">
        <v>507</v>
      </c>
      <c r="F691" s="202" t="s">
        <v>432</v>
      </c>
      <c r="G691" s="8"/>
      <c r="H691" s="202" t="s">
        <v>482</v>
      </c>
      <c r="I691" s="203" t="s">
        <v>26</v>
      </c>
      <c r="J691" s="8"/>
      <c r="K691" s="8"/>
      <c r="L691" s="8"/>
      <c r="M691" s="8"/>
      <c r="N691" s="202" t="s">
        <v>483</v>
      </c>
      <c r="O691" s="8"/>
      <c r="P691" s="8"/>
      <c r="Q691" s="8"/>
      <c r="R691" s="202" t="s">
        <v>483</v>
      </c>
      <c r="S691" s="8"/>
      <c r="T691" s="8"/>
      <c r="U691" s="8"/>
      <c r="V691" s="8"/>
      <c r="W691" s="202" t="s">
        <v>483</v>
      </c>
      <c r="X691" s="8"/>
      <c r="Y691" s="8"/>
      <c r="Z691" s="8"/>
      <c r="AA691" s="202" t="s">
        <v>483</v>
      </c>
      <c r="AB691" s="8"/>
      <c r="AC691" s="202" t="s">
        <v>2371</v>
      </c>
      <c r="AD691" s="202" t="s">
        <v>3368</v>
      </c>
      <c r="AE691" s="202" t="s">
        <v>484</v>
      </c>
      <c r="AF691" s="12"/>
      <c r="AG691" s="197">
        <v>0</v>
      </c>
      <c r="AH691" s="12"/>
      <c r="AI691" s="12"/>
      <c r="AJ691" s="12"/>
      <c r="AK691" s="12"/>
      <c r="AL691" s="12"/>
      <c r="AM691" s="12"/>
      <c r="AN691" s="12"/>
      <c r="AO691" s="12"/>
      <c r="AP691" s="15"/>
      <c r="AQ691" t="str">
        <f>_xlfn.IFNA(VLOOKUP(E691,'Order Lookup'!A:C,3,FALSE),"Other")</f>
        <v>Other</v>
      </c>
    </row>
    <row r="692" spans="1:43" ht="42" x14ac:dyDescent="0.35">
      <c r="A692" s="202" t="s">
        <v>694</v>
      </c>
      <c r="B692" s="202" t="s">
        <v>3369</v>
      </c>
      <c r="C692" s="202" t="s">
        <v>785</v>
      </c>
      <c r="D692" s="202" t="s">
        <v>3370</v>
      </c>
      <c r="E692" s="202" t="s">
        <v>507</v>
      </c>
      <c r="F692" s="202" t="s">
        <v>432</v>
      </c>
      <c r="G692" s="8"/>
      <c r="H692" s="202" t="s">
        <v>488</v>
      </c>
      <c r="I692" s="203" t="s">
        <v>23</v>
      </c>
      <c r="J692" s="8"/>
      <c r="K692" s="8"/>
      <c r="L692" s="8"/>
      <c r="M692" s="8"/>
      <c r="N692" s="202" t="s">
        <v>483</v>
      </c>
      <c r="O692" s="8"/>
      <c r="P692" s="8"/>
      <c r="Q692" s="8"/>
      <c r="R692" s="202" t="s">
        <v>483</v>
      </c>
      <c r="S692" s="8"/>
      <c r="T692" s="8"/>
      <c r="U692" s="8"/>
      <c r="V692" s="8"/>
      <c r="W692" s="202" t="s">
        <v>483</v>
      </c>
      <c r="X692" s="8"/>
      <c r="Y692" s="8"/>
      <c r="Z692" s="8"/>
      <c r="AA692" s="202" t="s">
        <v>483</v>
      </c>
      <c r="AB692" s="8"/>
      <c r="AC692" s="202" t="s">
        <v>2371</v>
      </c>
      <c r="AD692" s="202" t="s">
        <v>3369</v>
      </c>
      <c r="AE692" s="202" t="s">
        <v>484</v>
      </c>
      <c r="AF692" s="12"/>
      <c r="AG692" s="197">
        <v>0</v>
      </c>
      <c r="AH692" s="12"/>
      <c r="AI692" s="12"/>
      <c r="AJ692" s="12"/>
      <c r="AK692" s="12"/>
      <c r="AL692" s="12"/>
      <c r="AM692" s="12"/>
      <c r="AN692" s="12"/>
      <c r="AO692" s="12"/>
      <c r="AP692" s="15"/>
      <c r="AQ692" t="str">
        <f>_xlfn.IFNA(VLOOKUP(E692,'Order Lookup'!A:C,3,FALSE),"Other")</f>
        <v>Other</v>
      </c>
    </row>
    <row r="693" spans="1:43" ht="31.5" x14ac:dyDescent="0.35">
      <c r="A693" s="202" t="s">
        <v>694</v>
      </c>
      <c r="B693" s="202" t="s">
        <v>3371</v>
      </c>
      <c r="C693" s="202" t="s">
        <v>718</v>
      </c>
      <c r="D693" s="202" t="s">
        <v>3372</v>
      </c>
      <c r="E693" s="202" t="s">
        <v>507</v>
      </c>
      <c r="F693" s="202" t="s">
        <v>4</v>
      </c>
      <c r="G693" s="8"/>
      <c r="H693" s="202" t="s">
        <v>482</v>
      </c>
      <c r="I693" s="203" t="s">
        <v>393</v>
      </c>
      <c r="J693" s="8"/>
      <c r="K693" s="8"/>
      <c r="L693" s="8"/>
      <c r="M693" s="8"/>
      <c r="N693" s="202" t="s">
        <v>483</v>
      </c>
      <c r="O693" s="8"/>
      <c r="P693" s="8"/>
      <c r="Q693" s="8"/>
      <c r="R693" s="202" t="s">
        <v>483</v>
      </c>
      <c r="S693" s="8"/>
      <c r="T693" s="8"/>
      <c r="U693" s="8"/>
      <c r="V693" s="8"/>
      <c r="W693" s="202" t="s">
        <v>483</v>
      </c>
      <c r="X693" s="8"/>
      <c r="Y693" s="8"/>
      <c r="Z693" s="8"/>
      <c r="AA693" s="202" t="s">
        <v>483</v>
      </c>
      <c r="AB693" s="8"/>
      <c r="AC693" s="202" t="s">
        <v>2371</v>
      </c>
      <c r="AD693" s="202" t="s">
        <v>3371</v>
      </c>
      <c r="AE693" s="202" t="s">
        <v>484</v>
      </c>
      <c r="AF693" s="204">
        <v>1018.83</v>
      </c>
      <c r="AG693" s="197">
        <v>0</v>
      </c>
      <c r="AH693" s="197">
        <v>0.20864213000000001</v>
      </c>
      <c r="AI693" s="12"/>
      <c r="AJ693" s="197">
        <v>0.20478847999999999</v>
      </c>
      <c r="AK693" s="197">
        <v>0</v>
      </c>
      <c r="AL693" s="197">
        <v>0</v>
      </c>
      <c r="AM693" s="12"/>
      <c r="AN693" s="12"/>
      <c r="AO693" s="204">
        <v>697.05</v>
      </c>
      <c r="AP693" s="205">
        <v>490.52</v>
      </c>
      <c r="AQ693" t="str">
        <f>_xlfn.IFNA(VLOOKUP(E693,'Order Lookup'!A:C,3,FALSE),"Other")</f>
        <v>Other</v>
      </c>
    </row>
    <row r="694" spans="1:43" ht="31.5" x14ac:dyDescent="0.35">
      <c r="A694" s="202" t="s">
        <v>694</v>
      </c>
      <c r="B694" s="202" t="s">
        <v>3373</v>
      </c>
      <c r="C694" s="202" t="s">
        <v>1749</v>
      </c>
      <c r="D694" s="202" t="s">
        <v>1750</v>
      </c>
      <c r="E694" s="202" t="s">
        <v>507</v>
      </c>
      <c r="F694" s="202" t="s">
        <v>432</v>
      </c>
      <c r="G694" s="8"/>
      <c r="H694" s="202" t="s">
        <v>482</v>
      </c>
      <c r="I694" s="203" t="s">
        <v>27</v>
      </c>
      <c r="J694" s="8"/>
      <c r="K694" s="8"/>
      <c r="L694" s="8"/>
      <c r="M694" s="8"/>
      <c r="N694" s="202" t="s">
        <v>483</v>
      </c>
      <c r="O694" s="8"/>
      <c r="P694" s="8"/>
      <c r="Q694" s="8"/>
      <c r="R694" s="202" t="s">
        <v>483</v>
      </c>
      <c r="S694" s="8"/>
      <c r="T694" s="8"/>
      <c r="U694" s="8"/>
      <c r="V694" s="8"/>
      <c r="W694" s="202" t="s">
        <v>483</v>
      </c>
      <c r="X694" s="8"/>
      <c r="Y694" s="8"/>
      <c r="Z694" s="8"/>
      <c r="AA694" s="202" t="s">
        <v>483</v>
      </c>
      <c r="AB694" s="8"/>
      <c r="AC694" s="202" t="s">
        <v>2332</v>
      </c>
      <c r="AD694" s="202" t="s">
        <v>3373</v>
      </c>
      <c r="AE694" s="202" t="s">
        <v>484</v>
      </c>
      <c r="AF694" s="204">
        <v>170.82</v>
      </c>
      <c r="AG694" s="197">
        <v>0</v>
      </c>
      <c r="AH694" s="197">
        <v>4.6405034999999997E-2</v>
      </c>
      <c r="AI694" s="12"/>
      <c r="AJ694" s="197">
        <v>4.6405000000000002E-2</v>
      </c>
      <c r="AK694" s="197">
        <v>0</v>
      </c>
      <c r="AL694" s="197">
        <v>0</v>
      </c>
      <c r="AM694" s="12"/>
      <c r="AN694" s="12"/>
      <c r="AO694" s="204">
        <v>103.21</v>
      </c>
      <c r="AP694" s="205">
        <v>75.709999999999994</v>
      </c>
      <c r="AQ694" t="str">
        <f>_xlfn.IFNA(VLOOKUP(E694,'Order Lookup'!A:C,3,FALSE),"Other")</f>
        <v>Other</v>
      </c>
    </row>
    <row r="695" spans="1:43" ht="42" x14ac:dyDescent="0.35">
      <c r="A695" s="202" t="s">
        <v>694</v>
      </c>
      <c r="B695" s="202" t="s">
        <v>3374</v>
      </c>
      <c r="C695" s="202" t="s">
        <v>735</v>
      </c>
      <c r="D695" s="202" t="s">
        <v>1534</v>
      </c>
      <c r="E695" s="202" t="s">
        <v>507</v>
      </c>
      <c r="F695" s="202" t="s">
        <v>4</v>
      </c>
      <c r="G695" s="8"/>
      <c r="H695" s="202" t="s">
        <v>482</v>
      </c>
      <c r="I695" s="203" t="s">
        <v>30</v>
      </c>
      <c r="J695" s="8"/>
      <c r="K695" s="8"/>
      <c r="L695" s="8"/>
      <c r="M695" s="8"/>
      <c r="N695" s="202" t="s">
        <v>483</v>
      </c>
      <c r="O695" s="8"/>
      <c r="P695" s="8"/>
      <c r="Q695" s="8"/>
      <c r="R695" s="202" t="s">
        <v>483</v>
      </c>
      <c r="S695" s="8"/>
      <c r="T695" s="8"/>
      <c r="U695" s="8"/>
      <c r="V695" s="8"/>
      <c r="W695" s="202" t="s">
        <v>483</v>
      </c>
      <c r="X695" s="8"/>
      <c r="Y695" s="8"/>
      <c r="Z695" s="8"/>
      <c r="AA695" s="202" t="s">
        <v>483</v>
      </c>
      <c r="AB695" s="8"/>
      <c r="AC695" s="202" t="s">
        <v>2332</v>
      </c>
      <c r="AD695" s="202" t="s">
        <v>3374</v>
      </c>
      <c r="AE695" s="202" t="s">
        <v>484</v>
      </c>
      <c r="AF695" s="12"/>
      <c r="AG695" s="197">
        <v>0</v>
      </c>
      <c r="AH695" s="12"/>
      <c r="AI695" s="12"/>
      <c r="AJ695" s="12"/>
      <c r="AK695" s="12"/>
      <c r="AL695" s="12"/>
      <c r="AM695" s="12"/>
      <c r="AN695" s="12"/>
      <c r="AO695" s="12"/>
      <c r="AP695" s="15"/>
      <c r="AQ695" t="str">
        <f>_xlfn.IFNA(VLOOKUP(E695,'Order Lookup'!A:C,3,FALSE),"Other")</f>
        <v>Other</v>
      </c>
    </row>
    <row r="696" spans="1:43" ht="42" x14ac:dyDescent="0.35">
      <c r="A696" s="202" t="s">
        <v>694</v>
      </c>
      <c r="B696" s="202" t="s">
        <v>3375</v>
      </c>
      <c r="C696" s="202" t="s">
        <v>735</v>
      </c>
      <c r="D696" s="202" t="s">
        <v>1315</v>
      </c>
      <c r="E696" s="202" t="s">
        <v>507</v>
      </c>
      <c r="F696" s="202" t="s">
        <v>4</v>
      </c>
      <c r="G696" s="8"/>
      <c r="H696" s="202" t="s">
        <v>482</v>
      </c>
      <c r="I696" s="203" t="s">
        <v>30</v>
      </c>
      <c r="J696" s="8"/>
      <c r="K696" s="8"/>
      <c r="L696" s="8"/>
      <c r="M696" s="8"/>
      <c r="N696" s="202" t="s">
        <v>483</v>
      </c>
      <c r="O696" s="8"/>
      <c r="P696" s="8"/>
      <c r="Q696" s="8"/>
      <c r="R696" s="202" t="s">
        <v>483</v>
      </c>
      <c r="S696" s="8"/>
      <c r="T696" s="8"/>
      <c r="U696" s="8"/>
      <c r="V696" s="8"/>
      <c r="W696" s="202" t="s">
        <v>483</v>
      </c>
      <c r="X696" s="8"/>
      <c r="Y696" s="8"/>
      <c r="Z696" s="8"/>
      <c r="AA696" s="202" t="s">
        <v>483</v>
      </c>
      <c r="AB696" s="8"/>
      <c r="AC696" s="202" t="s">
        <v>2332</v>
      </c>
      <c r="AD696" s="202" t="s">
        <v>3375</v>
      </c>
      <c r="AE696" s="202" t="s">
        <v>484</v>
      </c>
      <c r="AF696" s="204">
        <v>309.3</v>
      </c>
      <c r="AG696" s="197">
        <v>0</v>
      </c>
      <c r="AH696" s="197">
        <v>3.5999999999999997E-2</v>
      </c>
      <c r="AI696" s="12"/>
      <c r="AJ696" s="197">
        <v>3.5999999999999997E-2</v>
      </c>
      <c r="AK696" s="197">
        <v>0</v>
      </c>
      <c r="AL696" s="197">
        <v>0</v>
      </c>
      <c r="AM696" s="12"/>
      <c r="AN696" s="12"/>
      <c r="AO696" s="204">
        <v>185.56</v>
      </c>
      <c r="AP696" s="205">
        <v>126.78</v>
      </c>
      <c r="AQ696" t="str">
        <f>_xlfn.IFNA(VLOOKUP(E696,'Order Lookup'!A:C,3,FALSE),"Other")</f>
        <v>Other</v>
      </c>
    </row>
    <row r="697" spans="1:43" ht="52.5" x14ac:dyDescent="0.35">
      <c r="A697" s="202" t="s">
        <v>694</v>
      </c>
      <c r="B697" s="202" t="s">
        <v>3376</v>
      </c>
      <c r="C697" s="202" t="s">
        <v>782</v>
      </c>
      <c r="D697" s="202" t="s">
        <v>3360</v>
      </c>
      <c r="E697" s="202" t="s">
        <v>507</v>
      </c>
      <c r="F697" s="202" t="s">
        <v>4</v>
      </c>
      <c r="G697" s="8"/>
      <c r="H697" s="202" t="s">
        <v>482</v>
      </c>
      <c r="I697" s="203" t="s">
        <v>27</v>
      </c>
      <c r="J697" s="8"/>
      <c r="K697" s="8"/>
      <c r="L697" s="8"/>
      <c r="M697" s="8"/>
      <c r="N697" s="202" t="s">
        <v>483</v>
      </c>
      <c r="O697" s="8"/>
      <c r="P697" s="8"/>
      <c r="Q697" s="8"/>
      <c r="R697" s="202" t="s">
        <v>483</v>
      </c>
      <c r="S697" s="8"/>
      <c r="T697" s="8"/>
      <c r="U697" s="8"/>
      <c r="V697" s="8"/>
      <c r="W697" s="202" t="s">
        <v>483</v>
      </c>
      <c r="X697" s="8"/>
      <c r="Y697" s="8"/>
      <c r="Z697" s="8"/>
      <c r="AA697" s="202" t="s">
        <v>483</v>
      </c>
      <c r="AB697" s="8"/>
      <c r="AC697" s="202" t="s">
        <v>2332</v>
      </c>
      <c r="AD697" s="202" t="s">
        <v>3376</v>
      </c>
      <c r="AE697" s="202" t="s">
        <v>484</v>
      </c>
      <c r="AF697" s="204">
        <v>69.099999999999994</v>
      </c>
      <c r="AG697" s="197">
        <v>0</v>
      </c>
      <c r="AH697" s="197">
        <v>4.0749999999999996E-3</v>
      </c>
      <c r="AI697" s="12"/>
      <c r="AJ697" s="197">
        <v>4.0749999999999996E-3</v>
      </c>
      <c r="AK697" s="197">
        <v>0</v>
      </c>
      <c r="AL697" s="197">
        <v>0</v>
      </c>
      <c r="AM697" s="12"/>
      <c r="AN697" s="12"/>
      <c r="AO697" s="204">
        <v>42.15</v>
      </c>
      <c r="AP697" s="205">
        <v>19.71</v>
      </c>
      <c r="AQ697" t="str">
        <f>_xlfn.IFNA(VLOOKUP(E697,'Order Lookup'!A:C,3,FALSE),"Other")</f>
        <v>Other</v>
      </c>
    </row>
    <row r="698" spans="1:43" ht="42" x14ac:dyDescent="0.35">
      <c r="A698" s="202" t="s">
        <v>694</v>
      </c>
      <c r="B698" s="202" t="s">
        <v>3377</v>
      </c>
      <c r="C698" s="202" t="s">
        <v>1518</v>
      </c>
      <c r="D698" s="202" t="s">
        <v>3378</v>
      </c>
      <c r="E698" s="202" t="s">
        <v>507</v>
      </c>
      <c r="F698" s="202" t="s">
        <v>432</v>
      </c>
      <c r="G698" s="8"/>
      <c r="H698" s="202" t="s">
        <v>482</v>
      </c>
      <c r="I698" s="203" t="s">
        <v>27</v>
      </c>
      <c r="J698" s="8"/>
      <c r="K698" s="8"/>
      <c r="L698" s="8"/>
      <c r="M698" s="8"/>
      <c r="N698" s="202" t="s">
        <v>483</v>
      </c>
      <c r="O698" s="8"/>
      <c r="P698" s="8"/>
      <c r="Q698" s="8"/>
      <c r="R698" s="202" t="s">
        <v>483</v>
      </c>
      <c r="S698" s="8"/>
      <c r="T698" s="8"/>
      <c r="U698" s="8"/>
      <c r="V698" s="8"/>
      <c r="W698" s="202" t="s">
        <v>483</v>
      </c>
      <c r="X698" s="8"/>
      <c r="Y698" s="8"/>
      <c r="Z698" s="8"/>
      <c r="AA698" s="202" t="s">
        <v>483</v>
      </c>
      <c r="AB698" s="8"/>
      <c r="AC698" s="202" t="s">
        <v>2332</v>
      </c>
      <c r="AD698" s="202" t="s">
        <v>3377</v>
      </c>
      <c r="AE698" s="202" t="s">
        <v>484</v>
      </c>
      <c r="AF698" s="12"/>
      <c r="AG698" s="197">
        <v>0</v>
      </c>
      <c r="AH698" s="12"/>
      <c r="AI698" s="12"/>
      <c r="AJ698" s="12"/>
      <c r="AK698" s="12"/>
      <c r="AL698" s="12"/>
      <c r="AM698" s="12"/>
      <c r="AN698" s="12"/>
      <c r="AO698" s="12"/>
      <c r="AP698" s="15"/>
      <c r="AQ698" t="str">
        <f>_xlfn.IFNA(VLOOKUP(E698,'Order Lookup'!A:C,3,FALSE),"Other")</f>
        <v>Other</v>
      </c>
    </row>
    <row r="699" spans="1:43" ht="42" x14ac:dyDescent="0.35">
      <c r="A699" s="202" t="s">
        <v>694</v>
      </c>
      <c r="B699" s="202" t="s">
        <v>3379</v>
      </c>
      <c r="C699" s="202" t="s">
        <v>1786</v>
      </c>
      <c r="D699" s="202" t="s">
        <v>1787</v>
      </c>
      <c r="E699" s="202" t="s">
        <v>507</v>
      </c>
      <c r="F699" s="202" t="s">
        <v>4</v>
      </c>
      <c r="G699" s="8"/>
      <c r="H699" s="202" t="s">
        <v>482</v>
      </c>
      <c r="I699" s="203" t="s">
        <v>27</v>
      </c>
      <c r="J699" s="8"/>
      <c r="K699" s="8"/>
      <c r="L699" s="8"/>
      <c r="M699" s="8"/>
      <c r="N699" s="202" t="s">
        <v>483</v>
      </c>
      <c r="O699" s="8"/>
      <c r="P699" s="8"/>
      <c r="Q699" s="8"/>
      <c r="R699" s="202" t="s">
        <v>483</v>
      </c>
      <c r="S699" s="8"/>
      <c r="T699" s="8"/>
      <c r="U699" s="8"/>
      <c r="V699" s="8"/>
      <c r="W699" s="202" t="s">
        <v>483</v>
      </c>
      <c r="X699" s="8"/>
      <c r="Y699" s="8"/>
      <c r="Z699" s="8"/>
      <c r="AA699" s="202" t="s">
        <v>483</v>
      </c>
      <c r="AB699" s="8"/>
      <c r="AC699" s="202" t="s">
        <v>2332</v>
      </c>
      <c r="AD699" s="202" t="s">
        <v>3379</v>
      </c>
      <c r="AE699" s="202" t="s">
        <v>484</v>
      </c>
      <c r="AF699" s="12"/>
      <c r="AG699" s="197">
        <v>0</v>
      </c>
      <c r="AH699" s="12"/>
      <c r="AI699" s="12"/>
      <c r="AJ699" s="12"/>
      <c r="AK699" s="12"/>
      <c r="AL699" s="12"/>
      <c r="AM699" s="12"/>
      <c r="AN699" s="12"/>
      <c r="AO699" s="12"/>
      <c r="AP699" s="15"/>
      <c r="AQ699" t="str">
        <f>_xlfn.IFNA(VLOOKUP(E699,'Order Lookup'!A:C,3,FALSE),"Other")</f>
        <v>Other</v>
      </c>
    </row>
    <row r="700" spans="1:43" ht="42" x14ac:dyDescent="0.35">
      <c r="A700" s="202" t="s">
        <v>694</v>
      </c>
      <c r="B700" s="202" t="s">
        <v>3380</v>
      </c>
      <c r="C700" s="202" t="s">
        <v>1518</v>
      </c>
      <c r="D700" s="202" t="s">
        <v>1519</v>
      </c>
      <c r="E700" s="202" t="s">
        <v>507</v>
      </c>
      <c r="F700" s="202" t="s">
        <v>432</v>
      </c>
      <c r="G700" s="8"/>
      <c r="H700" s="202" t="s">
        <v>482</v>
      </c>
      <c r="I700" s="203" t="s">
        <v>27</v>
      </c>
      <c r="J700" s="8"/>
      <c r="K700" s="8"/>
      <c r="L700" s="8"/>
      <c r="M700" s="8"/>
      <c r="N700" s="202" t="s">
        <v>483</v>
      </c>
      <c r="O700" s="8"/>
      <c r="P700" s="8"/>
      <c r="Q700" s="8"/>
      <c r="R700" s="202" t="s">
        <v>483</v>
      </c>
      <c r="S700" s="8"/>
      <c r="T700" s="8"/>
      <c r="U700" s="8"/>
      <c r="V700" s="8"/>
      <c r="W700" s="202" t="s">
        <v>483</v>
      </c>
      <c r="X700" s="8"/>
      <c r="Y700" s="8"/>
      <c r="Z700" s="8"/>
      <c r="AA700" s="202" t="s">
        <v>483</v>
      </c>
      <c r="AB700" s="8"/>
      <c r="AC700" s="202" t="s">
        <v>2338</v>
      </c>
      <c r="AD700" s="202" t="s">
        <v>3380</v>
      </c>
      <c r="AE700" s="202" t="s">
        <v>484</v>
      </c>
      <c r="AF700" s="204">
        <v>657.38</v>
      </c>
      <c r="AG700" s="197">
        <v>0</v>
      </c>
      <c r="AH700" s="197">
        <v>8.7275489999999997E-2</v>
      </c>
      <c r="AI700" s="12"/>
      <c r="AJ700" s="197">
        <v>8.7275500000000006E-2</v>
      </c>
      <c r="AK700" s="197">
        <v>0</v>
      </c>
      <c r="AL700" s="197">
        <v>0</v>
      </c>
      <c r="AM700" s="12"/>
      <c r="AN700" s="12"/>
      <c r="AO700" s="204">
        <v>388.66</v>
      </c>
      <c r="AP700" s="205">
        <v>263.01</v>
      </c>
      <c r="AQ700" t="str">
        <f>_xlfn.IFNA(VLOOKUP(E700,'Order Lookup'!A:C,3,FALSE),"Other")</f>
        <v>Other</v>
      </c>
    </row>
    <row r="701" spans="1:43" ht="42" x14ac:dyDescent="0.35">
      <c r="A701" s="202" t="s">
        <v>694</v>
      </c>
      <c r="B701" s="202" t="s">
        <v>3381</v>
      </c>
      <c r="C701" s="202" t="s">
        <v>1521</v>
      </c>
      <c r="D701" s="202" t="s">
        <v>3382</v>
      </c>
      <c r="E701" s="202" t="s">
        <v>507</v>
      </c>
      <c r="F701" s="202" t="s">
        <v>432</v>
      </c>
      <c r="G701" s="8"/>
      <c r="H701" s="202" t="s">
        <v>482</v>
      </c>
      <c r="I701" s="203" t="s">
        <v>23</v>
      </c>
      <c r="J701" s="8"/>
      <c r="K701" s="8"/>
      <c r="L701" s="8"/>
      <c r="M701" s="8"/>
      <c r="N701" s="202" t="s">
        <v>483</v>
      </c>
      <c r="O701" s="8"/>
      <c r="P701" s="8"/>
      <c r="Q701" s="8"/>
      <c r="R701" s="202" t="s">
        <v>483</v>
      </c>
      <c r="S701" s="8"/>
      <c r="T701" s="8"/>
      <c r="U701" s="8"/>
      <c r="V701" s="8"/>
      <c r="W701" s="202" t="s">
        <v>483</v>
      </c>
      <c r="X701" s="8"/>
      <c r="Y701" s="8"/>
      <c r="Z701" s="8"/>
      <c r="AA701" s="202" t="s">
        <v>483</v>
      </c>
      <c r="AB701" s="8"/>
      <c r="AC701" s="202" t="s">
        <v>2338</v>
      </c>
      <c r="AD701" s="202" t="s">
        <v>3381</v>
      </c>
      <c r="AE701" s="202" t="s">
        <v>484</v>
      </c>
      <c r="AF701" s="204">
        <v>157.56</v>
      </c>
      <c r="AG701" s="197">
        <v>0</v>
      </c>
      <c r="AH701" s="197">
        <v>7.2899999999999996E-3</v>
      </c>
      <c r="AI701" s="12"/>
      <c r="AJ701" s="197">
        <v>7.2899999999999996E-3</v>
      </c>
      <c r="AK701" s="197">
        <v>0</v>
      </c>
      <c r="AL701" s="197">
        <v>0</v>
      </c>
      <c r="AM701" s="12"/>
      <c r="AN701" s="12"/>
      <c r="AO701" s="204">
        <v>79.72</v>
      </c>
      <c r="AP701" s="205">
        <v>78.459999999999994</v>
      </c>
      <c r="AQ701" t="str">
        <f>_xlfn.IFNA(VLOOKUP(E701,'Order Lookup'!A:C,3,FALSE),"Other")</f>
        <v>Other</v>
      </c>
    </row>
    <row r="702" spans="1:43" ht="52.5" x14ac:dyDescent="0.35">
      <c r="A702" s="202" t="s">
        <v>694</v>
      </c>
      <c r="B702" s="202" t="s">
        <v>3383</v>
      </c>
      <c r="C702" s="202" t="s">
        <v>1806</v>
      </c>
      <c r="D702" s="202" t="s">
        <v>3384</v>
      </c>
      <c r="E702" s="202" t="s">
        <v>563</v>
      </c>
      <c r="F702" s="202" t="s">
        <v>4</v>
      </c>
      <c r="G702" s="202" t="s">
        <v>4</v>
      </c>
      <c r="H702" s="202" t="s">
        <v>488</v>
      </c>
      <c r="I702" s="203" t="s">
        <v>393</v>
      </c>
      <c r="J702" s="8"/>
      <c r="K702" s="8"/>
      <c r="L702" s="8"/>
      <c r="M702" s="8"/>
      <c r="N702" s="202" t="s">
        <v>483</v>
      </c>
      <c r="O702" s="8"/>
      <c r="P702" s="8"/>
      <c r="Q702" s="8"/>
      <c r="R702" s="202" t="s">
        <v>483</v>
      </c>
      <c r="S702" s="8"/>
      <c r="T702" s="8"/>
      <c r="U702" s="8"/>
      <c r="V702" s="8"/>
      <c r="W702" s="202" t="s">
        <v>483</v>
      </c>
      <c r="X702" s="8"/>
      <c r="Y702" s="8"/>
      <c r="Z702" s="8"/>
      <c r="AA702" s="202" t="s">
        <v>483</v>
      </c>
      <c r="AB702" s="8"/>
      <c r="AC702" s="202" t="s">
        <v>2321</v>
      </c>
      <c r="AD702" s="202" t="s">
        <v>3383</v>
      </c>
      <c r="AE702" s="202" t="s">
        <v>484</v>
      </c>
      <c r="AF702" s="12"/>
      <c r="AG702" s="197">
        <v>0</v>
      </c>
      <c r="AH702" s="12"/>
      <c r="AI702" s="12"/>
      <c r="AJ702" s="12"/>
      <c r="AK702" s="12"/>
      <c r="AL702" s="12"/>
      <c r="AM702" s="12"/>
      <c r="AN702" s="12"/>
      <c r="AO702" s="12"/>
      <c r="AP702" s="15"/>
      <c r="AQ702" t="str">
        <f>_xlfn.IFNA(VLOOKUP(E702,'Order Lookup'!A:C,3,FALSE),"Other")</f>
        <v>Other</v>
      </c>
    </row>
    <row r="703" spans="1:43" ht="52.5" x14ac:dyDescent="0.35">
      <c r="A703" s="202" t="s">
        <v>694</v>
      </c>
      <c r="B703" s="202" t="s">
        <v>3385</v>
      </c>
      <c r="C703" s="202" t="s">
        <v>1806</v>
      </c>
      <c r="D703" s="202" t="s">
        <v>3386</v>
      </c>
      <c r="E703" s="202" t="s">
        <v>563</v>
      </c>
      <c r="F703" s="202" t="s">
        <v>4</v>
      </c>
      <c r="G703" s="8"/>
      <c r="H703" s="202" t="s">
        <v>488</v>
      </c>
      <c r="I703" s="203" t="s">
        <v>393</v>
      </c>
      <c r="J703" s="8"/>
      <c r="K703" s="8"/>
      <c r="L703" s="8"/>
      <c r="M703" s="8"/>
      <c r="N703" s="202" t="s">
        <v>483</v>
      </c>
      <c r="O703" s="8"/>
      <c r="P703" s="8"/>
      <c r="Q703" s="8"/>
      <c r="R703" s="202" t="s">
        <v>483</v>
      </c>
      <c r="S703" s="8"/>
      <c r="T703" s="8"/>
      <c r="U703" s="8"/>
      <c r="V703" s="8"/>
      <c r="W703" s="202" t="s">
        <v>483</v>
      </c>
      <c r="X703" s="8"/>
      <c r="Y703" s="8"/>
      <c r="Z703" s="8"/>
      <c r="AA703" s="202" t="s">
        <v>483</v>
      </c>
      <c r="AB703" s="8"/>
      <c r="AC703" s="202" t="s">
        <v>2335</v>
      </c>
      <c r="AD703" s="202" t="s">
        <v>3385</v>
      </c>
      <c r="AE703" s="202" t="s">
        <v>484</v>
      </c>
      <c r="AF703" s="204">
        <v>37839.550000000003</v>
      </c>
      <c r="AG703" s="197">
        <v>0</v>
      </c>
      <c r="AH703" s="197">
        <v>11.438487415000001</v>
      </c>
      <c r="AI703" s="12"/>
      <c r="AJ703" s="197">
        <v>0</v>
      </c>
      <c r="AK703" s="197">
        <v>0</v>
      </c>
      <c r="AL703" s="197">
        <v>0</v>
      </c>
      <c r="AM703" s="12"/>
      <c r="AN703" s="12"/>
      <c r="AO703" s="204">
        <v>23269.79</v>
      </c>
      <c r="AP703" s="205">
        <v>0</v>
      </c>
      <c r="AQ703" t="str">
        <f>_xlfn.IFNA(VLOOKUP(E703,'Order Lookup'!A:C,3,FALSE),"Other")</f>
        <v>Other</v>
      </c>
    </row>
    <row r="704" spans="1:43" ht="31.5" x14ac:dyDescent="0.35">
      <c r="A704" s="202" t="s">
        <v>694</v>
      </c>
      <c r="B704" s="202" t="s">
        <v>3387</v>
      </c>
      <c r="C704" s="202" t="s">
        <v>1828</v>
      </c>
      <c r="D704" s="202" t="s">
        <v>3388</v>
      </c>
      <c r="E704" s="202" t="s">
        <v>507</v>
      </c>
      <c r="F704" s="202" t="s">
        <v>4</v>
      </c>
      <c r="G704" s="8"/>
      <c r="H704" s="202" t="s">
        <v>488</v>
      </c>
      <c r="I704" s="203" t="s">
        <v>393</v>
      </c>
      <c r="J704" s="8"/>
      <c r="K704" s="8"/>
      <c r="L704" s="8"/>
      <c r="M704" s="8"/>
      <c r="N704" s="202" t="s">
        <v>483</v>
      </c>
      <c r="O704" s="8"/>
      <c r="P704" s="8"/>
      <c r="Q704" s="8"/>
      <c r="R704" s="202" t="s">
        <v>483</v>
      </c>
      <c r="S704" s="8"/>
      <c r="T704" s="8"/>
      <c r="U704" s="8"/>
      <c r="V704" s="8"/>
      <c r="W704" s="202" t="s">
        <v>483</v>
      </c>
      <c r="X704" s="8"/>
      <c r="Y704" s="8"/>
      <c r="Z704" s="8"/>
      <c r="AA704" s="202" t="s">
        <v>483</v>
      </c>
      <c r="AB704" s="8"/>
      <c r="AC704" s="202" t="s">
        <v>2338</v>
      </c>
      <c r="AD704" s="202" t="s">
        <v>3387</v>
      </c>
      <c r="AE704" s="202" t="s">
        <v>484</v>
      </c>
      <c r="AF704" s="12"/>
      <c r="AG704" s="197">
        <v>0</v>
      </c>
      <c r="AH704" s="12"/>
      <c r="AI704" s="12"/>
      <c r="AJ704" s="12"/>
      <c r="AK704" s="12"/>
      <c r="AL704" s="12"/>
      <c r="AM704" s="12"/>
      <c r="AN704" s="12"/>
      <c r="AO704" s="12"/>
      <c r="AP704" s="15"/>
      <c r="AQ704" t="str">
        <f>_xlfn.IFNA(VLOOKUP(E704,'Order Lookup'!A:C,3,FALSE),"Other")</f>
        <v>Other</v>
      </c>
    </row>
    <row r="705" spans="1:43" ht="42" x14ac:dyDescent="0.35">
      <c r="A705" s="202" t="s">
        <v>694</v>
      </c>
      <c r="B705" s="202" t="s">
        <v>3389</v>
      </c>
      <c r="C705" s="202" t="s">
        <v>1800</v>
      </c>
      <c r="D705" s="202" t="s">
        <v>1830</v>
      </c>
      <c r="E705" s="202" t="s">
        <v>507</v>
      </c>
      <c r="F705" s="202" t="s">
        <v>4</v>
      </c>
      <c r="G705" s="8"/>
      <c r="H705" s="202" t="s">
        <v>488</v>
      </c>
      <c r="I705" s="203" t="s">
        <v>66</v>
      </c>
      <c r="J705" s="8"/>
      <c r="K705" s="8"/>
      <c r="L705" s="8"/>
      <c r="M705" s="8"/>
      <c r="N705" s="202" t="s">
        <v>483</v>
      </c>
      <c r="O705" s="8"/>
      <c r="P705" s="8"/>
      <c r="Q705" s="8"/>
      <c r="R705" s="202" t="s">
        <v>483</v>
      </c>
      <c r="S705" s="8"/>
      <c r="T705" s="8"/>
      <c r="U705" s="8"/>
      <c r="V705" s="8"/>
      <c r="W705" s="202" t="s">
        <v>483</v>
      </c>
      <c r="X705" s="8"/>
      <c r="Y705" s="8"/>
      <c r="Z705" s="8"/>
      <c r="AA705" s="202" t="s">
        <v>483</v>
      </c>
      <c r="AB705" s="8"/>
      <c r="AC705" s="202" t="s">
        <v>2338</v>
      </c>
      <c r="AD705" s="202" t="s">
        <v>3389</v>
      </c>
      <c r="AE705" s="202" t="s">
        <v>484</v>
      </c>
      <c r="AF705" s="204">
        <v>-15.75</v>
      </c>
      <c r="AG705" s="197">
        <v>0</v>
      </c>
      <c r="AH705" s="197">
        <v>9.3749999999999997E-4</v>
      </c>
      <c r="AI705" s="12"/>
      <c r="AJ705" s="197">
        <v>0</v>
      </c>
      <c r="AK705" s="197">
        <v>0</v>
      </c>
      <c r="AL705" s="197">
        <v>0</v>
      </c>
      <c r="AM705" s="12"/>
      <c r="AN705" s="12"/>
      <c r="AO705" s="204">
        <v>23.98</v>
      </c>
      <c r="AP705" s="205">
        <v>0</v>
      </c>
      <c r="AQ705" t="str">
        <f>_xlfn.IFNA(VLOOKUP(E705,'Order Lookup'!A:C,3,FALSE),"Other")</f>
        <v>Other</v>
      </c>
    </row>
    <row r="706" spans="1:43" ht="42" x14ac:dyDescent="0.35">
      <c r="A706" s="202" t="s">
        <v>694</v>
      </c>
      <c r="B706" s="202" t="s">
        <v>3390</v>
      </c>
      <c r="C706" s="202" t="s">
        <v>1807</v>
      </c>
      <c r="D706" s="202" t="s">
        <v>3391</v>
      </c>
      <c r="E706" s="202" t="s">
        <v>563</v>
      </c>
      <c r="F706" s="202" t="s">
        <v>432</v>
      </c>
      <c r="G706" s="8"/>
      <c r="H706" s="202" t="s">
        <v>482</v>
      </c>
      <c r="I706" s="203" t="s">
        <v>23</v>
      </c>
      <c r="J706" s="8"/>
      <c r="K706" s="8"/>
      <c r="L706" s="8"/>
      <c r="M706" s="8"/>
      <c r="N706" s="202" t="s">
        <v>483</v>
      </c>
      <c r="O706" s="8"/>
      <c r="P706" s="8"/>
      <c r="Q706" s="8"/>
      <c r="R706" s="202" t="s">
        <v>483</v>
      </c>
      <c r="S706" s="8"/>
      <c r="T706" s="8"/>
      <c r="U706" s="8"/>
      <c r="V706" s="8"/>
      <c r="W706" s="202" t="s">
        <v>483</v>
      </c>
      <c r="X706" s="8"/>
      <c r="Y706" s="8"/>
      <c r="Z706" s="8"/>
      <c r="AA706" s="202" t="s">
        <v>483</v>
      </c>
      <c r="AB706" s="8"/>
      <c r="AC706" s="202" t="s">
        <v>2338</v>
      </c>
      <c r="AD706" s="202" t="s">
        <v>3390</v>
      </c>
      <c r="AE706" s="202" t="s">
        <v>484</v>
      </c>
      <c r="AF706" s="204">
        <v>1880.58</v>
      </c>
      <c r="AG706" s="197">
        <v>0</v>
      </c>
      <c r="AH706" s="197">
        <v>0.49909809999999999</v>
      </c>
      <c r="AI706" s="12"/>
      <c r="AJ706" s="197">
        <v>0.49909799999999999</v>
      </c>
      <c r="AK706" s="197">
        <v>0</v>
      </c>
      <c r="AL706" s="197">
        <v>0</v>
      </c>
      <c r="AM706" s="12"/>
      <c r="AN706" s="12"/>
      <c r="AO706" s="204">
        <v>1309.3900000000001</v>
      </c>
      <c r="AP706" s="205">
        <v>562.19000000000005</v>
      </c>
      <c r="AQ706" t="str">
        <f>_xlfn.IFNA(VLOOKUP(E706,'Order Lookup'!A:C,3,FALSE),"Other")</f>
        <v>Other</v>
      </c>
    </row>
    <row r="707" spans="1:43" ht="31.5" x14ac:dyDescent="0.35">
      <c r="A707" s="202" t="s">
        <v>694</v>
      </c>
      <c r="B707" s="202" t="s">
        <v>3392</v>
      </c>
      <c r="C707" s="202" t="s">
        <v>3393</v>
      </c>
      <c r="D707" s="202" t="s">
        <v>3394</v>
      </c>
      <c r="E707" s="202" t="s">
        <v>507</v>
      </c>
      <c r="F707" s="202" t="s">
        <v>4</v>
      </c>
      <c r="G707" s="8"/>
      <c r="H707" s="202" t="s">
        <v>482</v>
      </c>
      <c r="I707" s="203" t="s">
        <v>23</v>
      </c>
      <c r="J707" s="8"/>
      <c r="K707" s="8"/>
      <c r="L707" s="8"/>
      <c r="M707" s="8"/>
      <c r="N707" s="202" t="s">
        <v>483</v>
      </c>
      <c r="O707" s="8"/>
      <c r="P707" s="8"/>
      <c r="Q707" s="8"/>
      <c r="R707" s="202" t="s">
        <v>483</v>
      </c>
      <c r="S707" s="8"/>
      <c r="T707" s="8"/>
      <c r="U707" s="8"/>
      <c r="V707" s="8"/>
      <c r="W707" s="202" t="s">
        <v>483</v>
      </c>
      <c r="X707" s="8"/>
      <c r="Y707" s="8"/>
      <c r="Z707" s="8"/>
      <c r="AA707" s="202" t="s">
        <v>483</v>
      </c>
      <c r="AB707" s="8"/>
      <c r="AC707" s="202" t="s">
        <v>2338</v>
      </c>
      <c r="AD707" s="202" t="s">
        <v>3392</v>
      </c>
      <c r="AE707" s="202" t="s">
        <v>484</v>
      </c>
      <c r="AF707" s="12"/>
      <c r="AG707" s="197">
        <v>0</v>
      </c>
      <c r="AH707" s="12"/>
      <c r="AI707" s="12"/>
      <c r="AJ707" s="12"/>
      <c r="AK707" s="12"/>
      <c r="AL707" s="12"/>
      <c r="AM707" s="12"/>
      <c r="AN707" s="12"/>
      <c r="AO707" s="12"/>
      <c r="AP707" s="15"/>
      <c r="AQ707" t="str">
        <f>_xlfn.IFNA(VLOOKUP(E707,'Order Lookup'!A:C,3,FALSE),"Other")</f>
        <v>Other</v>
      </c>
    </row>
    <row r="708" spans="1:43" ht="42" x14ac:dyDescent="0.35">
      <c r="A708" s="202" t="s">
        <v>694</v>
      </c>
      <c r="B708" s="202" t="s">
        <v>3395</v>
      </c>
      <c r="C708" s="202" t="s">
        <v>735</v>
      </c>
      <c r="D708" s="202" t="s">
        <v>3396</v>
      </c>
      <c r="E708" s="202" t="s">
        <v>507</v>
      </c>
      <c r="F708" s="202" t="s">
        <v>4</v>
      </c>
      <c r="G708" s="8"/>
      <c r="H708" s="202" t="s">
        <v>482</v>
      </c>
      <c r="I708" s="203" t="s">
        <v>30</v>
      </c>
      <c r="J708" s="8"/>
      <c r="K708" s="8"/>
      <c r="L708" s="8"/>
      <c r="M708" s="8"/>
      <c r="N708" s="202" t="s">
        <v>483</v>
      </c>
      <c r="O708" s="8"/>
      <c r="P708" s="8"/>
      <c r="Q708" s="8"/>
      <c r="R708" s="202" t="s">
        <v>483</v>
      </c>
      <c r="S708" s="8"/>
      <c r="T708" s="8"/>
      <c r="U708" s="8"/>
      <c r="V708" s="8"/>
      <c r="W708" s="202" t="s">
        <v>483</v>
      </c>
      <c r="X708" s="8"/>
      <c r="Y708" s="8"/>
      <c r="Z708" s="8"/>
      <c r="AA708" s="202" t="s">
        <v>483</v>
      </c>
      <c r="AB708" s="8"/>
      <c r="AC708" s="202" t="s">
        <v>2338</v>
      </c>
      <c r="AD708" s="202" t="s">
        <v>3395</v>
      </c>
      <c r="AE708" s="202" t="s">
        <v>484</v>
      </c>
      <c r="AF708" s="12"/>
      <c r="AG708" s="197">
        <v>0</v>
      </c>
      <c r="AH708" s="12"/>
      <c r="AI708" s="12"/>
      <c r="AJ708" s="12"/>
      <c r="AK708" s="12"/>
      <c r="AL708" s="12"/>
      <c r="AM708" s="12"/>
      <c r="AN708" s="12"/>
      <c r="AO708" s="12"/>
      <c r="AP708" s="15"/>
      <c r="AQ708" t="str">
        <f>_xlfn.IFNA(VLOOKUP(E708,'Order Lookup'!A:C,3,FALSE),"Other")</f>
        <v>Other</v>
      </c>
    </row>
    <row r="709" spans="1:43" ht="42" x14ac:dyDescent="0.35">
      <c r="A709" s="202" t="s">
        <v>694</v>
      </c>
      <c r="B709" s="202" t="s">
        <v>3397</v>
      </c>
      <c r="C709" s="202" t="s">
        <v>778</v>
      </c>
      <c r="D709" s="202" t="s">
        <v>3398</v>
      </c>
      <c r="E709" s="202" t="s">
        <v>507</v>
      </c>
      <c r="F709" s="202" t="s">
        <v>432</v>
      </c>
      <c r="G709" s="8"/>
      <c r="H709" s="202" t="s">
        <v>482</v>
      </c>
      <c r="I709" s="203" t="s">
        <v>27</v>
      </c>
      <c r="J709" s="8"/>
      <c r="K709" s="8"/>
      <c r="L709" s="8"/>
      <c r="M709" s="8"/>
      <c r="N709" s="202" t="s">
        <v>483</v>
      </c>
      <c r="O709" s="8"/>
      <c r="P709" s="8"/>
      <c r="Q709" s="8"/>
      <c r="R709" s="202" t="s">
        <v>483</v>
      </c>
      <c r="S709" s="8"/>
      <c r="T709" s="8"/>
      <c r="U709" s="8"/>
      <c r="V709" s="8"/>
      <c r="W709" s="202" t="s">
        <v>483</v>
      </c>
      <c r="X709" s="8"/>
      <c r="Y709" s="8"/>
      <c r="Z709" s="8"/>
      <c r="AA709" s="202" t="s">
        <v>483</v>
      </c>
      <c r="AB709" s="8"/>
      <c r="AC709" s="202" t="s">
        <v>2321</v>
      </c>
      <c r="AD709" s="202" t="s">
        <v>3397</v>
      </c>
      <c r="AE709" s="202" t="s">
        <v>484</v>
      </c>
      <c r="AF709" s="12"/>
      <c r="AG709" s="197">
        <v>0</v>
      </c>
      <c r="AH709" s="12"/>
      <c r="AI709" s="12"/>
      <c r="AJ709" s="12"/>
      <c r="AK709" s="12"/>
      <c r="AL709" s="12"/>
      <c r="AM709" s="12"/>
      <c r="AN709" s="12"/>
      <c r="AO709" s="12"/>
      <c r="AP709" s="15"/>
      <c r="AQ709" t="str">
        <f>_xlfn.IFNA(VLOOKUP(E709,'Order Lookup'!A:C,3,FALSE),"Other")</f>
        <v>Other</v>
      </c>
    </row>
    <row r="710" spans="1:43" ht="31.5" x14ac:dyDescent="0.35">
      <c r="A710" s="202" t="s">
        <v>694</v>
      </c>
      <c r="B710" s="202" t="s">
        <v>3399</v>
      </c>
      <c r="C710" s="202" t="s">
        <v>1335</v>
      </c>
      <c r="D710" s="202" t="s">
        <v>3400</v>
      </c>
      <c r="E710" s="202" t="s">
        <v>507</v>
      </c>
      <c r="F710" s="202" t="s">
        <v>4</v>
      </c>
      <c r="G710" s="8"/>
      <c r="H710" s="202" t="s">
        <v>482</v>
      </c>
      <c r="I710" s="203" t="s">
        <v>393</v>
      </c>
      <c r="J710" s="8"/>
      <c r="K710" s="8"/>
      <c r="L710" s="8"/>
      <c r="M710" s="8"/>
      <c r="N710" s="202" t="s">
        <v>483</v>
      </c>
      <c r="O710" s="8"/>
      <c r="P710" s="8"/>
      <c r="Q710" s="8"/>
      <c r="R710" s="202" t="s">
        <v>483</v>
      </c>
      <c r="S710" s="8"/>
      <c r="T710" s="8"/>
      <c r="U710" s="8"/>
      <c r="V710" s="8"/>
      <c r="W710" s="202" t="s">
        <v>483</v>
      </c>
      <c r="X710" s="8"/>
      <c r="Y710" s="8"/>
      <c r="Z710" s="8"/>
      <c r="AA710" s="202" t="s">
        <v>483</v>
      </c>
      <c r="AB710" s="8"/>
      <c r="AC710" s="202" t="s">
        <v>2321</v>
      </c>
      <c r="AD710" s="202" t="s">
        <v>3399</v>
      </c>
      <c r="AE710" s="202" t="s">
        <v>484</v>
      </c>
      <c r="AF710" s="204">
        <v>18086.88</v>
      </c>
      <c r="AG710" s="197">
        <v>0</v>
      </c>
      <c r="AH710" s="197">
        <v>5.4950951999999997</v>
      </c>
      <c r="AI710" s="12"/>
      <c r="AJ710" s="197">
        <v>5.4950954799999998</v>
      </c>
      <c r="AK710" s="197">
        <v>0</v>
      </c>
      <c r="AL710" s="197">
        <v>0</v>
      </c>
      <c r="AM710" s="12"/>
      <c r="AN710" s="12"/>
      <c r="AO710" s="204">
        <v>13565.24</v>
      </c>
      <c r="AP710" s="205">
        <v>5746.97</v>
      </c>
      <c r="AQ710" t="str">
        <f>_xlfn.IFNA(VLOOKUP(E710,'Order Lookup'!A:C,3,FALSE),"Other")</f>
        <v>Other</v>
      </c>
    </row>
    <row r="711" spans="1:43" ht="42" x14ac:dyDescent="0.35">
      <c r="A711" s="202" t="s">
        <v>694</v>
      </c>
      <c r="B711" s="202" t="s">
        <v>3401</v>
      </c>
      <c r="C711" s="202" t="s">
        <v>3148</v>
      </c>
      <c r="D711" s="202" t="s">
        <v>3402</v>
      </c>
      <c r="E711" s="202" t="s">
        <v>507</v>
      </c>
      <c r="F711" s="202" t="s">
        <v>4</v>
      </c>
      <c r="G711" s="8"/>
      <c r="H711" s="202" t="s">
        <v>482</v>
      </c>
      <c r="I711" s="203" t="s">
        <v>27</v>
      </c>
      <c r="J711" s="8"/>
      <c r="K711" s="8"/>
      <c r="L711" s="8"/>
      <c r="M711" s="8"/>
      <c r="N711" s="202" t="s">
        <v>483</v>
      </c>
      <c r="O711" s="8"/>
      <c r="P711" s="8"/>
      <c r="Q711" s="8"/>
      <c r="R711" s="202" t="s">
        <v>483</v>
      </c>
      <c r="S711" s="8"/>
      <c r="T711" s="8"/>
      <c r="U711" s="8"/>
      <c r="V711" s="8"/>
      <c r="W711" s="202" t="s">
        <v>483</v>
      </c>
      <c r="X711" s="8"/>
      <c r="Y711" s="8"/>
      <c r="Z711" s="8"/>
      <c r="AA711" s="202" t="s">
        <v>483</v>
      </c>
      <c r="AB711" s="8"/>
      <c r="AC711" s="202" t="s">
        <v>2321</v>
      </c>
      <c r="AD711" s="202" t="s">
        <v>3401</v>
      </c>
      <c r="AE711" s="202" t="s">
        <v>484</v>
      </c>
      <c r="AF711" s="204">
        <v>38.700000000000003</v>
      </c>
      <c r="AG711" s="197">
        <v>0</v>
      </c>
      <c r="AH711" s="197">
        <v>2.49E-3</v>
      </c>
      <c r="AI711" s="12"/>
      <c r="AJ711" s="197">
        <v>2.49E-3</v>
      </c>
      <c r="AK711" s="197">
        <v>0</v>
      </c>
      <c r="AL711" s="197">
        <v>0</v>
      </c>
      <c r="AM711" s="12"/>
      <c r="AN711" s="12"/>
      <c r="AO711" s="204">
        <v>21.53</v>
      </c>
      <c r="AP711" s="205">
        <v>17.690000000000001</v>
      </c>
      <c r="AQ711" t="str">
        <f>_xlfn.IFNA(VLOOKUP(E711,'Order Lookup'!A:C,3,FALSE),"Other")</f>
        <v>Other</v>
      </c>
    </row>
    <row r="712" spans="1:43" ht="52.5" x14ac:dyDescent="0.35">
      <c r="A712" s="202" t="s">
        <v>694</v>
      </c>
      <c r="B712" s="202" t="s">
        <v>3403</v>
      </c>
      <c r="C712" s="202" t="s">
        <v>3404</v>
      </c>
      <c r="D712" s="202" t="s">
        <v>3405</v>
      </c>
      <c r="E712" s="202" t="s">
        <v>563</v>
      </c>
      <c r="F712" s="202" t="s">
        <v>4</v>
      </c>
      <c r="G712" s="202" t="s">
        <v>4</v>
      </c>
      <c r="H712" s="202" t="s">
        <v>482</v>
      </c>
      <c r="I712" s="203" t="s">
        <v>30</v>
      </c>
      <c r="J712" s="8"/>
      <c r="K712" s="8"/>
      <c r="L712" s="8"/>
      <c r="M712" s="8"/>
      <c r="N712" s="202" t="s">
        <v>483</v>
      </c>
      <c r="O712" s="8"/>
      <c r="P712" s="8"/>
      <c r="Q712" s="8"/>
      <c r="R712" s="202" t="s">
        <v>483</v>
      </c>
      <c r="S712" s="8"/>
      <c r="T712" s="8"/>
      <c r="U712" s="8"/>
      <c r="V712" s="8"/>
      <c r="W712" s="202" t="s">
        <v>483</v>
      </c>
      <c r="X712" s="8"/>
      <c r="Y712" s="8"/>
      <c r="Z712" s="8"/>
      <c r="AA712" s="202" t="s">
        <v>483</v>
      </c>
      <c r="AB712" s="8"/>
      <c r="AC712" s="202" t="s">
        <v>2321</v>
      </c>
      <c r="AD712" s="202" t="s">
        <v>3403</v>
      </c>
      <c r="AE712" s="202" t="s">
        <v>484</v>
      </c>
      <c r="AF712" s="12"/>
      <c r="AG712" s="197">
        <v>0</v>
      </c>
      <c r="AH712" s="12"/>
      <c r="AI712" s="12"/>
      <c r="AJ712" s="12"/>
      <c r="AK712" s="12"/>
      <c r="AL712" s="12"/>
      <c r="AM712" s="12"/>
      <c r="AN712" s="12"/>
      <c r="AO712" s="12"/>
      <c r="AP712" s="15"/>
      <c r="AQ712" t="str">
        <f>_xlfn.IFNA(VLOOKUP(E712,'Order Lookup'!A:C,3,FALSE),"Other")</f>
        <v>Other</v>
      </c>
    </row>
    <row r="713" spans="1:43" ht="52.5" x14ac:dyDescent="0.35">
      <c r="A713" s="202" t="s">
        <v>694</v>
      </c>
      <c r="B713" s="202" t="s">
        <v>3406</v>
      </c>
      <c r="C713" s="202" t="s">
        <v>3404</v>
      </c>
      <c r="D713" s="202" t="s">
        <v>3407</v>
      </c>
      <c r="E713" s="202" t="s">
        <v>507</v>
      </c>
      <c r="F713" s="202" t="s">
        <v>4</v>
      </c>
      <c r="G713" s="8"/>
      <c r="H713" s="202" t="s">
        <v>482</v>
      </c>
      <c r="I713" s="203" t="s">
        <v>30</v>
      </c>
      <c r="J713" s="8"/>
      <c r="K713" s="8"/>
      <c r="L713" s="8"/>
      <c r="M713" s="8"/>
      <c r="N713" s="202" t="s">
        <v>483</v>
      </c>
      <c r="O713" s="8"/>
      <c r="P713" s="8"/>
      <c r="Q713" s="8"/>
      <c r="R713" s="202" t="s">
        <v>483</v>
      </c>
      <c r="S713" s="8"/>
      <c r="T713" s="8"/>
      <c r="U713" s="8"/>
      <c r="V713" s="8"/>
      <c r="W713" s="202" t="s">
        <v>483</v>
      </c>
      <c r="X713" s="8"/>
      <c r="Y713" s="8"/>
      <c r="Z713" s="8"/>
      <c r="AA713" s="202" t="s">
        <v>483</v>
      </c>
      <c r="AB713" s="8"/>
      <c r="AC713" s="202" t="s">
        <v>2321</v>
      </c>
      <c r="AD713" s="202" t="s">
        <v>3406</v>
      </c>
      <c r="AE713" s="202" t="s">
        <v>484</v>
      </c>
      <c r="AF713" s="12"/>
      <c r="AG713" s="197">
        <v>0</v>
      </c>
      <c r="AH713" s="12"/>
      <c r="AI713" s="12"/>
      <c r="AJ713" s="12"/>
      <c r="AK713" s="12"/>
      <c r="AL713" s="12"/>
      <c r="AM713" s="12"/>
      <c r="AN713" s="12"/>
      <c r="AO713" s="12"/>
      <c r="AP713" s="15"/>
      <c r="AQ713" t="str">
        <f>_xlfn.IFNA(VLOOKUP(E713,'Order Lookup'!A:C,3,FALSE),"Other")</f>
        <v>Other</v>
      </c>
    </row>
    <row r="714" spans="1:43" ht="52.5" x14ac:dyDescent="0.35">
      <c r="A714" s="202" t="s">
        <v>694</v>
      </c>
      <c r="B714" s="202" t="s">
        <v>3408</v>
      </c>
      <c r="C714" s="202" t="s">
        <v>3404</v>
      </c>
      <c r="D714" s="202" t="s">
        <v>3409</v>
      </c>
      <c r="E714" s="202" t="s">
        <v>507</v>
      </c>
      <c r="F714" s="202" t="s">
        <v>4</v>
      </c>
      <c r="G714" s="202" t="s">
        <v>4</v>
      </c>
      <c r="H714" s="202" t="s">
        <v>482</v>
      </c>
      <c r="I714" s="203" t="s">
        <v>30</v>
      </c>
      <c r="J714" s="8"/>
      <c r="K714" s="8"/>
      <c r="L714" s="8"/>
      <c r="M714" s="8"/>
      <c r="N714" s="202" t="s">
        <v>483</v>
      </c>
      <c r="O714" s="8"/>
      <c r="P714" s="8"/>
      <c r="Q714" s="8"/>
      <c r="R714" s="202" t="s">
        <v>483</v>
      </c>
      <c r="S714" s="8"/>
      <c r="T714" s="8"/>
      <c r="U714" s="8"/>
      <c r="V714" s="8"/>
      <c r="W714" s="202" t="s">
        <v>483</v>
      </c>
      <c r="X714" s="8"/>
      <c r="Y714" s="8"/>
      <c r="Z714" s="8"/>
      <c r="AA714" s="202" t="s">
        <v>483</v>
      </c>
      <c r="AB714" s="8"/>
      <c r="AC714" s="202" t="s">
        <v>2321</v>
      </c>
      <c r="AD714" s="202" t="s">
        <v>3408</v>
      </c>
      <c r="AE714" s="202" t="s">
        <v>484</v>
      </c>
      <c r="AF714" s="204">
        <v>1050.2</v>
      </c>
      <c r="AG714" s="197">
        <v>0</v>
      </c>
      <c r="AH714" s="197">
        <v>0.303911135</v>
      </c>
      <c r="AI714" s="12"/>
      <c r="AJ714" s="197">
        <v>0.303911025</v>
      </c>
      <c r="AK714" s="197">
        <v>0</v>
      </c>
      <c r="AL714" s="197">
        <v>0</v>
      </c>
      <c r="AM714" s="12"/>
      <c r="AN714" s="12"/>
      <c r="AO714" s="204">
        <v>669.52</v>
      </c>
      <c r="AP714" s="205">
        <v>522.1</v>
      </c>
      <c r="AQ714" t="str">
        <f>_xlfn.IFNA(VLOOKUP(E714,'Order Lookup'!A:C,3,FALSE),"Other")</f>
        <v>Other</v>
      </c>
    </row>
    <row r="715" spans="1:43" ht="52.5" x14ac:dyDescent="0.35">
      <c r="A715" s="202" t="s">
        <v>694</v>
      </c>
      <c r="B715" s="202" t="s">
        <v>3410</v>
      </c>
      <c r="C715" s="202" t="s">
        <v>3404</v>
      </c>
      <c r="D715" s="202" t="s">
        <v>3411</v>
      </c>
      <c r="E715" s="202" t="s">
        <v>507</v>
      </c>
      <c r="F715" s="202" t="s">
        <v>4</v>
      </c>
      <c r="G715" s="202" t="s">
        <v>4</v>
      </c>
      <c r="H715" s="202" t="s">
        <v>482</v>
      </c>
      <c r="I715" s="203" t="s">
        <v>30</v>
      </c>
      <c r="J715" s="8"/>
      <c r="K715" s="8"/>
      <c r="L715" s="8"/>
      <c r="M715" s="8"/>
      <c r="N715" s="202" t="s">
        <v>483</v>
      </c>
      <c r="O715" s="8"/>
      <c r="P715" s="8"/>
      <c r="Q715" s="8"/>
      <c r="R715" s="202" t="s">
        <v>483</v>
      </c>
      <c r="S715" s="8"/>
      <c r="T715" s="8"/>
      <c r="U715" s="8"/>
      <c r="V715" s="8"/>
      <c r="W715" s="202" t="s">
        <v>483</v>
      </c>
      <c r="X715" s="8"/>
      <c r="Y715" s="8"/>
      <c r="Z715" s="8"/>
      <c r="AA715" s="202" t="s">
        <v>483</v>
      </c>
      <c r="AB715" s="8"/>
      <c r="AC715" s="202" t="s">
        <v>2321</v>
      </c>
      <c r="AD715" s="202" t="s">
        <v>3410</v>
      </c>
      <c r="AE715" s="202" t="s">
        <v>484</v>
      </c>
      <c r="AF715" s="204">
        <v>304</v>
      </c>
      <c r="AG715" s="197">
        <v>0</v>
      </c>
      <c r="AH715" s="197">
        <v>0.1155047</v>
      </c>
      <c r="AI715" s="12"/>
      <c r="AJ715" s="197">
        <v>0.1155045</v>
      </c>
      <c r="AK715" s="197">
        <v>0</v>
      </c>
      <c r="AL715" s="197">
        <v>0</v>
      </c>
      <c r="AM715" s="12"/>
      <c r="AN715" s="12"/>
      <c r="AO715" s="204">
        <v>196.68</v>
      </c>
      <c r="AP715" s="205">
        <v>135.30000000000001</v>
      </c>
      <c r="AQ715" t="str">
        <f>_xlfn.IFNA(VLOOKUP(E715,'Order Lookup'!A:C,3,FALSE),"Other")</f>
        <v>Other</v>
      </c>
    </row>
    <row r="716" spans="1:43" ht="52.5" x14ac:dyDescent="0.35">
      <c r="A716" s="202" t="s">
        <v>694</v>
      </c>
      <c r="B716" s="202" t="s">
        <v>3412</v>
      </c>
      <c r="C716" s="202" t="s">
        <v>705</v>
      </c>
      <c r="D716" s="202" t="s">
        <v>1831</v>
      </c>
      <c r="E716" s="202" t="s">
        <v>507</v>
      </c>
      <c r="F716" s="202" t="s">
        <v>432</v>
      </c>
      <c r="G716" s="8"/>
      <c r="H716" s="202" t="s">
        <v>482</v>
      </c>
      <c r="I716" s="203" t="s">
        <v>26</v>
      </c>
      <c r="J716" s="8"/>
      <c r="K716" s="8"/>
      <c r="L716" s="8"/>
      <c r="M716" s="8"/>
      <c r="N716" s="202" t="s">
        <v>483</v>
      </c>
      <c r="O716" s="8"/>
      <c r="P716" s="8"/>
      <c r="Q716" s="8"/>
      <c r="R716" s="202" t="s">
        <v>483</v>
      </c>
      <c r="S716" s="8"/>
      <c r="T716" s="8"/>
      <c r="U716" s="8"/>
      <c r="V716" s="8"/>
      <c r="W716" s="202" t="s">
        <v>483</v>
      </c>
      <c r="X716" s="8"/>
      <c r="Y716" s="8"/>
      <c r="Z716" s="8"/>
      <c r="AA716" s="202" t="s">
        <v>483</v>
      </c>
      <c r="AB716" s="8"/>
      <c r="AC716" s="202" t="s">
        <v>2321</v>
      </c>
      <c r="AD716" s="202" t="s">
        <v>3412</v>
      </c>
      <c r="AE716" s="202" t="s">
        <v>484</v>
      </c>
      <c r="AF716" s="204">
        <v>1371</v>
      </c>
      <c r="AG716" s="197">
        <v>0</v>
      </c>
      <c r="AH716" s="197">
        <v>0.34376630000000002</v>
      </c>
      <c r="AI716" s="12"/>
      <c r="AJ716" s="197">
        <v>0.34376649999999997</v>
      </c>
      <c r="AK716" s="197">
        <v>0</v>
      </c>
      <c r="AL716" s="197">
        <v>0</v>
      </c>
      <c r="AM716" s="12"/>
      <c r="AN716" s="12"/>
      <c r="AO716" s="204">
        <v>697.08</v>
      </c>
      <c r="AP716" s="205">
        <v>755.55</v>
      </c>
      <c r="AQ716" t="str">
        <f>_xlfn.IFNA(VLOOKUP(E716,'Order Lookup'!A:C,3,FALSE),"Other")</f>
        <v>Other</v>
      </c>
    </row>
    <row r="717" spans="1:43" ht="31.5" x14ac:dyDescent="0.35">
      <c r="A717" s="202" t="s">
        <v>694</v>
      </c>
      <c r="B717" s="202" t="s">
        <v>3413</v>
      </c>
      <c r="C717" s="202" t="s">
        <v>769</v>
      </c>
      <c r="D717" s="202" t="s">
        <v>3414</v>
      </c>
      <c r="E717" s="202" t="s">
        <v>481</v>
      </c>
      <c r="F717" s="202" t="s">
        <v>63</v>
      </c>
      <c r="G717" s="8"/>
      <c r="H717" s="202" t="s">
        <v>482</v>
      </c>
      <c r="I717" s="203" t="s">
        <v>67</v>
      </c>
      <c r="J717" s="8"/>
      <c r="K717" s="8"/>
      <c r="L717" s="8"/>
      <c r="M717" s="8"/>
      <c r="N717" s="202" t="s">
        <v>483</v>
      </c>
      <c r="O717" s="8"/>
      <c r="P717" s="8"/>
      <c r="Q717" s="8"/>
      <c r="R717" s="202" t="s">
        <v>483</v>
      </c>
      <c r="S717" s="8"/>
      <c r="T717" s="8"/>
      <c r="U717" s="8"/>
      <c r="V717" s="8"/>
      <c r="W717" s="202" t="s">
        <v>483</v>
      </c>
      <c r="X717" s="8"/>
      <c r="Y717" s="8"/>
      <c r="Z717" s="8"/>
      <c r="AA717" s="202" t="s">
        <v>483</v>
      </c>
      <c r="AB717" s="8"/>
      <c r="AC717" s="202" t="s">
        <v>2335</v>
      </c>
      <c r="AD717" s="202" t="s">
        <v>3413</v>
      </c>
      <c r="AE717" s="202" t="s">
        <v>484</v>
      </c>
      <c r="AF717" s="204">
        <v>1514.35</v>
      </c>
      <c r="AG717" s="197">
        <v>0</v>
      </c>
      <c r="AH717" s="197">
        <v>0.39792998499999999</v>
      </c>
      <c r="AI717" s="12"/>
      <c r="AJ717" s="197">
        <v>0.39214853999999999</v>
      </c>
      <c r="AK717" s="197">
        <v>0</v>
      </c>
      <c r="AL717" s="197">
        <v>0</v>
      </c>
      <c r="AM717" s="12"/>
      <c r="AN717" s="12"/>
      <c r="AO717" s="204">
        <v>1014.68</v>
      </c>
      <c r="AP717" s="205">
        <v>374.17</v>
      </c>
      <c r="AQ717" t="str">
        <f>_xlfn.IFNA(VLOOKUP(E717,'Order Lookup'!A:C,3,FALSE),"Other")</f>
        <v>Other</v>
      </c>
    </row>
    <row r="718" spans="1:43" ht="42" x14ac:dyDescent="0.35">
      <c r="A718" s="202" t="s">
        <v>694</v>
      </c>
      <c r="B718" s="202" t="s">
        <v>3415</v>
      </c>
      <c r="C718" s="202" t="s">
        <v>778</v>
      </c>
      <c r="D718" s="202" t="s">
        <v>3416</v>
      </c>
      <c r="E718" s="202" t="s">
        <v>507</v>
      </c>
      <c r="F718" s="202" t="s">
        <v>432</v>
      </c>
      <c r="G718" s="8"/>
      <c r="H718" s="202" t="s">
        <v>482</v>
      </c>
      <c r="I718" s="203" t="s">
        <v>27</v>
      </c>
      <c r="J718" s="8"/>
      <c r="K718" s="8"/>
      <c r="L718" s="8"/>
      <c r="M718" s="8"/>
      <c r="N718" s="202" t="s">
        <v>483</v>
      </c>
      <c r="O718" s="8"/>
      <c r="P718" s="8"/>
      <c r="Q718" s="8"/>
      <c r="R718" s="202" t="s">
        <v>483</v>
      </c>
      <c r="S718" s="8"/>
      <c r="T718" s="8"/>
      <c r="U718" s="8"/>
      <c r="V718" s="8"/>
      <c r="W718" s="202" t="s">
        <v>483</v>
      </c>
      <c r="X718" s="8"/>
      <c r="Y718" s="8"/>
      <c r="Z718" s="8"/>
      <c r="AA718" s="202" t="s">
        <v>483</v>
      </c>
      <c r="AB718" s="8"/>
      <c r="AC718" s="202" t="s">
        <v>2335</v>
      </c>
      <c r="AD718" s="202" t="s">
        <v>3415</v>
      </c>
      <c r="AE718" s="202" t="s">
        <v>484</v>
      </c>
      <c r="AF718" s="204">
        <v>581.99</v>
      </c>
      <c r="AG718" s="197">
        <v>0</v>
      </c>
      <c r="AH718" s="197">
        <v>9.9629919999999997E-2</v>
      </c>
      <c r="AI718" s="12"/>
      <c r="AJ718" s="197">
        <v>9.9629999999999996E-2</v>
      </c>
      <c r="AK718" s="197">
        <v>0</v>
      </c>
      <c r="AL718" s="197">
        <v>0</v>
      </c>
      <c r="AM718" s="12"/>
      <c r="AN718" s="12"/>
      <c r="AO718" s="204">
        <v>414.54</v>
      </c>
      <c r="AP718" s="205">
        <v>320.33</v>
      </c>
      <c r="AQ718" t="str">
        <f>_xlfn.IFNA(VLOOKUP(E718,'Order Lookup'!A:C,3,FALSE),"Other")</f>
        <v>Other</v>
      </c>
    </row>
    <row r="719" spans="1:43" ht="42" x14ac:dyDescent="0.35">
      <c r="A719" s="202" t="s">
        <v>694</v>
      </c>
      <c r="B719" s="202" t="s">
        <v>3417</v>
      </c>
      <c r="C719" s="202" t="s">
        <v>778</v>
      </c>
      <c r="D719" s="202" t="s">
        <v>3197</v>
      </c>
      <c r="E719" s="202" t="s">
        <v>507</v>
      </c>
      <c r="F719" s="202" t="s">
        <v>432</v>
      </c>
      <c r="G719" s="8"/>
      <c r="H719" s="202" t="s">
        <v>482</v>
      </c>
      <c r="I719" s="203" t="s">
        <v>27</v>
      </c>
      <c r="J719" s="8"/>
      <c r="K719" s="8"/>
      <c r="L719" s="8"/>
      <c r="M719" s="8"/>
      <c r="N719" s="202" t="s">
        <v>483</v>
      </c>
      <c r="O719" s="8"/>
      <c r="P719" s="8"/>
      <c r="Q719" s="8"/>
      <c r="R719" s="202" t="s">
        <v>483</v>
      </c>
      <c r="S719" s="8"/>
      <c r="T719" s="8"/>
      <c r="U719" s="8"/>
      <c r="V719" s="8"/>
      <c r="W719" s="202" t="s">
        <v>483</v>
      </c>
      <c r="X719" s="8"/>
      <c r="Y719" s="8"/>
      <c r="Z719" s="8"/>
      <c r="AA719" s="202" t="s">
        <v>483</v>
      </c>
      <c r="AB719" s="8"/>
      <c r="AC719" s="202" t="s">
        <v>2335</v>
      </c>
      <c r="AD719" s="202" t="s">
        <v>3417</v>
      </c>
      <c r="AE719" s="202" t="s">
        <v>484</v>
      </c>
      <c r="AF719" s="204">
        <v>9.5</v>
      </c>
      <c r="AG719" s="197">
        <v>0</v>
      </c>
      <c r="AH719" s="197">
        <v>1E-4</v>
      </c>
      <c r="AI719" s="12"/>
      <c r="AJ719" s="197">
        <v>1E-4</v>
      </c>
      <c r="AK719" s="197">
        <v>0</v>
      </c>
      <c r="AL719" s="197">
        <v>0</v>
      </c>
      <c r="AM719" s="12"/>
      <c r="AN719" s="12"/>
      <c r="AO719" s="204">
        <v>5.26</v>
      </c>
      <c r="AP719" s="205">
        <v>4.24</v>
      </c>
      <c r="AQ719" t="str">
        <f>_xlfn.IFNA(VLOOKUP(E719,'Order Lookup'!A:C,3,FALSE),"Other")</f>
        <v>Other</v>
      </c>
    </row>
    <row r="720" spans="1:43" ht="42" x14ac:dyDescent="0.35">
      <c r="A720" s="202" t="s">
        <v>694</v>
      </c>
      <c r="B720" s="202" t="s">
        <v>3418</v>
      </c>
      <c r="C720" s="202" t="s">
        <v>778</v>
      </c>
      <c r="D720" s="202" t="s">
        <v>3419</v>
      </c>
      <c r="E720" s="202" t="s">
        <v>507</v>
      </c>
      <c r="F720" s="202" t="s">
        <v>432</v>
      </c>
      <c r="G720" s="8"/>
      <c r="H720" s="202" t="s">
        <v>482</v>
      </c>
      <c r="I720" s="203" t="s">
        <v>27</v>
      </c>
      <c r="J720" s="8"/>
      <c r="K720" s="8"/>
      <c r="L720" s="8"/>
      <c r="M720" s="8"/>
      <c r="N720" s="202" t="s">
        <v>483</v>
      </c>
      <c r="O720" s="8"/>
      <c r="P720" s="8"/>
      <c r="Q720" s="8"/>
      <c r="R720" s="202" t="s">
        <v>483</v>
      </c>
      <c r="S720" s="8"/>
      <c r="T720" s="8"/>
      <c r="U720" s="8"/>
      <c r="V720" s="8"/>
      <c r="W720" s="202" t="s">
        <v>483</v>
      </c>
      <c r="X720" s="8"/>
      <c r="Y720" s="8"/>
      <c r="Z720" s="8"/>
      <c r="AA720" s="202" t="s">
        <v>483</v>
      </c>
      <c r="AB720" s="8"/>
      <c r="AC720" s="202" t="s">
        <v>2335</v>
      </c>
      <c r="AD720" s="202" t="s">
        <v>3418</v>
      </c>
      <c r="AE720" s="202" t="s">
        <v>484</v>
      </c>
      <c r="AF720" s="12"/>
      <c r="AG720" s="197">
        <v>0</v>
      </c>
      <c r="AH720" s="12"/>
      <c r="AI720" s="12"/>
      <c r="AJ720" s="12"/>
      <c r="AK720" s="12"/>
      <c r="AL720" s="12"/>
      <c r="AM720" s="12"/>
      <c r="AN720" s="12"/>
      <c r="AO720" s="12"/>
      <c r="AP720" s="15"/>
      <c r="AQ720" t="str">
        <f>_xlfn.IFNA(VLOOKUP(E720,'Order Lookup'!A:C,3,FALSE),"Other")</f>
        <v>Other</v>
      </c>
    </row>
    <row r="721" spans="1:43" ht="42" x14ac:dyDescent="0.35">
      <c r="A721" s="202" t="s">
        <v>694</v>
      </c>
      <c r="B721" s="202" t="s">
        <v>3420</v>
      </c>
      <c r="C721" s="202" t="s">
        <v>791</v>
      </c>
      <c r="D721" s="202" t="s">
        <v>1323</v>
      </c>
      <c r="E721" s="202" t="s">
        <v>507</v>
      </c>
      <c r="F721" s="202" t="s">
        <v>432</v>
      </c>
      <c r="G721" s="8"/>
      <c r="H721" s="202" t="s">
        <v>482</v>
      </c>
      <c r="I721" s="203" t="s">
        <v>23</v>
      </c>
      <c r="J721" s="8"/>
      <c r="K721" s="8"/>
      <c r="L721" s="8"/>
      <c r="M721" s="8"/>
      <c r="N721" s="202" t="s">
        <v>483</v>
      </c>
      <c r="O721" s="8"/>
      <c r="P721" s="8"/>
      <c r="Q721" s="8"/>
      <c r="R721" s="202" t="s">
        <v>483</v>
      </c>
      <c r="S721" s="8"/>
      <c r="T721" s="8"/>
      <c r="U721" s="8"/>
      <c r="V721" s="8"/>
      <c r="W721" s="202" t="s">
        <v>483</v>
      </c>
      <c r="X721" s="8"/>
      <c r="Y721" s="8"/>
      <c r="Z721" s="8"/>
      <c r="AA721" s="202" t="s">
        <v>483</v>
      </c>
      <c r="AB721" s="8"/>
      <c r="AC721" s="202" t="s">
        <v>2335</v>
      </c>
      <c r="AD721" s="202" t="s">
        <v>3420</v>
      </c>
      <c r="AE721" s="202" t="s">
        <v>484</v>
      </c>
      <c r="AF721" s="204">
        <v>233.4</v>
      </c>
      <c r="AG721" s="197">
        <v>0</v>
      </c>
      <c r="AH721" s="197">
        <v>8.0000000000000002E-3</v>
      </c>
      <c r="AI721" s="12"/>
      <c r="AJ721" s="197">
        <v>8.0000000000000002E-3</v>
      </c>
      <c r="AK721" s="197">
        <v>0</v>
      </c>
      <c r="AL721" s="197">
        <v>0</v>
      </c>
      <c r="AM721" s="12"/>
      <c r="AN721" s="12"/>
      <c r="AO721" s="204">
        <v>182.06</v>
      </c>
      <c r="AP721" s="205">
        <v>53.01</v>
      </c>
      <c r="AQ721" t="str">
        <f>_xlfn.IFNA(VLOOKUP(E721,'Order Lookup'!A:C,3,FALSE),"Other")</f>
        <v>Other</v>
      </c>
    </row>
    <row r="722" spans="1:43" ht="42" x14ac:dyDescent="0.35">
      <c r="A722" s="202" t="s">
        <v>694</v>
      </c>
      <c r="B722" s="202" t="s">
        <v>3421</v>
      </c>
      <c r="C722" s="202" t="s">
        <v>786</v>
      </c>
      <c r="D722" s="202" t="s">
        <v>3422</v>
      </c>
      <c r="E722" s="202" t="s">
        <v>563</v>
      </c>
      <c r="F722" s="202" t="s">
        <v>432</v>
      </c>
      <c r="G722" s="8"/>
      <c r="H722" s="202" t="s">
        <v>482</v>
      </c>
      <c r="I722" s="203" t="s">
        <v>26</v>
      </c>
      <c r="J722" s="8"/>
      <c r="K722" s="8"/>
      <c r="L722" s="8"/>
      <c r="M722" s="8"/>
      <c r="N722" s="202" t="s">
        <v>483</v>
      </c>
      <c r="O722" s="8"/>
      <c r="P722" s="8"/>
      <c r="Q722" s="8"/>
      <c r="R722" s="202" t="s">
        <v>483</v>
      </c>
      <c r="S722" s="8"/>
      <c r="T722" s="8"/>
      <c r="U722" s="8"/>
      <c r="V722" s="8"/>
      <c r="W722" s="202" t="s">
        <v>483</v>
      </c>
      <c r="X722" s="8"/>
      <c r="Y722" s="8"/>
      <c r="Z722" s="8"/>
      <c r="AA722" s="202" t="s">
        <v>483</v>
      </c>
      <c r="AB722" s="8"/>
      <c r="AC722" s="202" t="s">
        <v>2318</v>
      </c>
      <c r="AD722" s="202" t="s">
        <v>3421</v>
      </c>
      <c r="AE722" s="202" t="s">
        <v>484</v>
      </c>
      <c r="AF722" s="12"/>
      <c r="AG722" s="197">
        <v>0</v>
      </c>
      <c r="AH722" s="12"/>
      <c r="AI722" s="12"/>
      <c r="AJ722" s="12"/>
      <c r="AK722" s="12"/>
      <c r="AL722" s="12"/>
      <c r="AM722" s="12"/>
      <c r="AN722" s="12"/>
      <c r="AO722" s="12"/>
      <c r="AP722" s="15"/>
      <c r="AQ722" t="str">
        <f>_xlfn.IFNA(VLOOKUP(E722,'Order Lookup'!A:C,3,FALSE),"Other")</f>
        <v>Other</v>
      </c>
    </row>
    <row r="723" spans="1:43" ht="31.5" x14ac:dyDescent="0.35">
      <c r="A723" s="202" t="s">
        <v>694</v>
      </c>
      <c r="B723" s="202" t="s">
        <v>3423</v>
      </c>
      <c r="C723" s="202" t="s">
        <v>780</v>
      </c>
      <c r="D723" s="202" t="s">
        <v>3424</v>
      </c>
      <c r="E723" s="202" t="s">
        <v>507</v>
      </c>
      <c r="F723" s="202" t="s">
        <v>4</v>
      </c>
      <c r="G723" s="8"/>
      <c r="H723" s="202" t="s">
        <v>482</v>
      </c>
      <c r="I723" s="203" t="s">
        <v>30</v>
      </c>
      <c r="J723" s="8"/>
      <c r="K723" s="8"/>
      <c r="L723" s="8"/>
      <c r="M723" s="8"/>
      <c r="N723" s="202" t="s">
        <v>483</v>
      </c>
      <c r="O723" s="8"/>
      <c r="P723" s="8"/>
      <c r="Q723" s="8"/>
      <c r="R723" s="202" t="s">
        <v>483</v>
      </c>
      <c r="S723" s="8"/>
      <c r="T723" s="8"/>
      <c r="U723" s="8"/>
      <c r="V723" s="8"/>
      <c r="W723" s="202" t="s">
        <v>483</v>
      </c>
      <c r="X723" s="8"/>
      <c r="Y723" s="8"/>
      <c r="Z723" s="8"/>
      <c r="AA723" s="202" t="s">
        <v>483</v>
      </c>
      <c r="AB723" s="8"/>
      <c r="AC723" s="202" t="s">
        <v>2335</v>
      </c>
      <c r="AD723" s="202" t="s">
        <v>3423</v>
      </c>
      <c r="AE723" s="202" t="s">
        <v>484</v>
      </c>
      <c r="AF723" s="12"/>
      <c r="AG723" s="197">
        <v>0</v>
      </c>
      <c r="AH723" s="12"/>
      <c r="AI723" s="12"/>
      <c r="AJ723" s="12"/>
      <c r="AK723" s="12"/>
      <c r="AL723" s="12"/>
      <c r="AM723" s="12"/>
      <c r="AN723" s="12"/>
      <c r="AO723" s="12"/>
      <c r="AP723" s="15"/>
      <c r="AQ723" t="str">
        <f>_xlfn.IFNA(VLOOKUP(E723,'Order Lookup'!A:C,3,FALSE),"Other")</f>
        <v>Other</v>
      </c>
    </row>
    <row r="724" spans="1:43" ht="42" x14ac:dyDescent="0.35">
      <c r="A724" s="202" t="s">
        <v>694</v>
      </c>
      <c r="B724" s="202" t="s">
        <v>3425</v>
      </c>
      <c r="C724" s="202" t="s">
        <v>785</v>
      </c>
      <c r="D724" s="202" t="s">
        <v>1531</v>
      </c>
      <c r="E724" s="202" t="s">
        <v>563</v>
      </c>
      <c r="F724" s="202" t="s">
        <v>432</v>
      </c>
      <c r="G724" s="8"/>
      <c r="H724" s="202" t="s">
        <v>482</v>
      </c>
      <c r="I724" s="203" t="s">
        <v>23</v>
      </c>
      <c r="J724" s="8"/>
      <c r="K724" s="8"/>
      <c r="L724" s="8"/>
      <c r="M724" s="8"/>
      <c r="N724" s="202" t="s">
        <v>483</v>
      </c>
      <c r="O724" s="8"/>
      <c r="P724" s="8"/>
      <c r="Q724" s="8"/>
      <c r="R724" s="202" t="s">
        <v>483</v>
      </c>
      <c r="S724" s="8"/>
      <c r="T724" s="8"/>
      <c r="U724" s="8"/>
      <c r="V724" s="8"/>
      <c r="W724" s="202" t="s">
        <v>483</v>
      </c>
      <c r="X724" s="8"/>
      <c r="Y724" s="8"/>
      <c r="Z724" s="8"/>
      <c r="AA724" s="202" t="s">
        <v>483</v>
      </c>
      <c r="AB724" s="8"/>
      <c r="AC724" s="202" t="s">
        <v>2335</v>
      </c>
      <c r="AD724" s="202" t="s">
        <v>3425</v>
      </c>
      <c r="AE724" s="202" t="s">
        <v>484</v>
      </c>
      <c r="AF724" s="12"/>
      <c r="AG724" s="197">
        <v>0</v>
      </c>
      <c r="AH724" s="12"/>
      <c r="AI724" s="12"/>
      <c r="AJ724" s="12"/>
      <c r="AK724" s="12"/>
      <c r="AL724" s="12"/>
      <c r="AM724" s="12"/>
      <c r="AN724" s="12"/>
      <c r="AO724" s="12"/>
      <c r="AP724" s="15"/>
      <c r="AQ724" t="str">
        <f>_xlfn.IFNA(VLOOKUP(E724,'Order Lookup'!A:C,3,FALSE),"Other")</f>
        <v>Other</v>
      </c>
    </row>
    <row r="725" spans="1:43" ht="42" x14ac:dyDescent="0.35">
      <c r="A725" s="202" t="s">
        <v>694</v>
      </c>
      <c r="B725" s="202" t="s">
        <v>3426</v>
      </c>
      <c r="C725" s="202" t="s">
        <v>778</v>
      </c>
      <c r="D725" s="202" t="s">
        <v>3427</v>
      </c>
      <c r="E725" s="202" t="s">
        <v>507</v>
      </c>
      <c r="F725" s="202" t="s">
        <v>432</v>
      </c>
      <c r="G725" s="8"/>
      <c r="H725" s="202" t="s">
        <v>482</v>
      </c>
      <c r="I725" s="203" t="s">
        <v>27</v>
      </c>
      <c r="J725" s="8"/>
      <c r="K725" s="8"/>
      <c r="L725" s="8"/>
      <c r="M725" s="8"/>
      <c r="N725" s="202" t="s">
        <v>483</v>
      </c>
      <c r="O725" s="8"/>
      <c r="P725" s="8"/>
      <c r="Q725" s="8"/>
      <c r="R725" s="202" t="s">
        <v>483</v>
      </c>
      <c r="S725" s="8"/>
      <c r="T725" s="8"/>
      <c r="U725" s="8"/>
      <c r="V725" s="8"/>
      <c r="W725" s="202" t="s">
        <v>483</v>
      </c>
      <c r="X725" s="8"/>
      <c r="Y725" s="8"/>
      <c r="Z725" s="8"/>
      <c r="AA725" s="202" t="s">
        <v>483</v>
      </c>
      <c r="AB725" s="8"/>
      <c r="AC725" s="202" t="s">
        <v>2335</v>
      </c>
      <c r="AD725" s="202" t="s">
        <v>3426</v>
      </c>
      <c r="AE725" s="202" t="s">
        <v>484</v>
      </c>
      <c r="AF725" s="204">
        <v>1029.9100000000001</v>
      </c>
      <c r="AG725" s="197">
        <v>0</v>
      </c>
      <c r="AH725" s="197">
        <v>0.25146856000000001</v>
      </c>
      <c r="AI725" s="12"/>
      <c r="AJ725" s="197">
        <v>0.25146845000000001</v>
      </c>
      <c r="AK725" s="197">
        <v>0</v>
      </c>
      <c r="AL725" s="197">
        <v>0</v>
      </c>
      <c r="AM725" s="12"/>
      <c r="AN725" s="12"/>
      <c r="AO725" s="204">
        <v>663.73</v>
      </c>
      <c r="AP725" s="205">
        <v>441.72</v>
      </c>
      <c r="AQ725" t="str">
        <f>_xlfn.IFNA(VLOOKUP(E725,'Order Lookup'!A:C,3,FALSE),"Other")</f>
        <v>Other</v>
      </c>
    </row>
    <row r="726" spans="1:43" ht="42" x14ac:dyDescent="0.35">
      <c r="A726" s="202" t="s">
        <v>694</v>
      </c>
      <c r="B726" s="202" t="s">
        <v>3428</v>
      </c>
      <c r="C726" s="202" t="s">
        <v>3015</v>
      </c>
      <c r="D726" s="202" t="s">
        <v>3016</v>
      </c>
      <c r="E726" s="202" t="s">
        <v>507</v>
      </c>
      <c r="F726" s="202" t="s">
        <v>4</v>
      </c>
      <c r="G726" s="8"/>
      <c r="H726" s="202" t="s">
        <v>482</v>
      </c>
      <c r="I726" s="203" t="s">
        <v>393</v>
      </c>
      <c r="J726" s="8"/>
      <c r="K726" s="8"/>
      <c r="L726" s="8"/>
      <c r="M726" s="8"/>
      <c r="N726" s="202" t="s">
        <v>483</v>
      </c>
      <c r="O726" s="8"/>
      <c r="P726" s="8"/>
      <c r="Q726" s="8"/>
      <c r="R726" s="202" t="s">
        <v>483</v>
      </c>
      <c r="S726" s="8"/>
      <c r="T726" s="8"/>
      <c r="U726" s="8"/>
      <c r="V726" s="8"/>
      <c r="W726" s="202" t="s">
        <v>483</v>
      </c>
      <c r="X726" s="8"/>
      <c r="Y726" s="8"/>
      <c r="Z726" s="8"/>
      <c r="AA726" s="202" t="s">
        <v>483</v>
      </c>
      <c r="AB726" s="8"/>
      <c r="AC726" s="202" t="s">
        <v>2335</v>
      </c>
      <c r="AD726" s="202" t="s">
        <v>3428</v>
      </c>
      <c r="AE726" s="202" t="s">
        <v>484</v>
      </c>
      <c r="AF726" s="12"/>
      <c r="AG726" s="197">
        <v>0</v>
      </c>
      <c r="AH726" s="12"/>
      <c r="AI726" s="12"/>
      <c r="AJ726" s="12"/>
      <c r="AK726" s="12"/>
      <c r="AL726" s="12"/>
      <c r="AM726" s="12"/>
      <c r="AN726" s="12"/>
      <c r="AO726" s="12"/>
      <c r="AP726" s="15"/>
      <c r="AQ726" t="str">
        <f>_xlfn.IFNA(VLOOKUP(E726,'Order Lookup'!A:C,3,FALSE),"Other")</f>
        <v>Other</v>
      </c>
    </row>
    <row r="727" spans="1:43" ht="31.5" x14ac:dyDescent="0.35">
      <c r="A727" s="202" t="s">
        <v>694</v>
      </c>
      <c r="B727" s="202" t="s">
        <v>3429</v>
      </c>
      <c r="C727" s="202" t="s">
        <v>780</v>
      </c>
      <c r="D727" s="202" t="s">
        <v>1314</v>
      </c>
      <c r="E727" s="202" t="s">
        <v>507</v>
      </c>
      <c r="F727" s="202" t="s">
        <v>4</v>
      </c>
      <c r="G727" s="8"/>
      <c r="H727" s="202" t="s">
        <v>482</v>
      </c>
      <c r="I727" s="203" t="s">
        <v>30</v>
      </c>
      <c r="J727" s="8"/>
      <c r="K727" s="8"/>
      <c r="L727" s="8"/>
      <c r="M727" s="8"/>
      <c r="N727" s="202" t="s">
        <v>483</v>
      </c>
      <c r="O727" s="8"/>
      <c r="P727" s="8"/>
      <c r="Q727" s="8"/>
      <c r="R727" s="202" t="s">
        <v>483</v>
      </c>
      <c r="S727" s="8"/>
      <c r="T727" s="8"/>
      <c r="U727" s="8"/>
      <c r="V727" s="8"/>
      <c r="W727" s="202" t="s">
        <v>483</v>
      </c>
      <c r="X727" s="8"/>
      <c r="Y727" s="8"/>
      <c r="Z727" s="8"/>
      <c r="AA727" s="202" t="s">
        <v>483</v>
      </c>
      <c r="AB727" s="8"/>
      <c r="AC727" s="202" t="s">
        <v>2335</v>
      </c>
      <c r="AD727" s="202" t="s">
        <v>3429</v>
      </c>
      <c r="AE727" s="202" t="s">
        <v>484</v>
      </c>
      <c r="AF727" s="12"/>
      <c r="AG727" s="197">
        <v>0</v>
      </c>
      <c r="AH727" s="12"/>
      <c r="AI727" s="12"/>
      <c r="AJ727" s="12"/>
      <c r="AK727" s="12"/>
      <c r="AL727" s="12"/>
      <c r="AM727" s="12"/>
      <c r="AN727" s="12"/>
      <c r="AO727" s="12"/>
      <c r="AP727" s="15"/>
      <c r="AQ727" t="str">
        <f>_xlfn.IFNA(VLOOKUP(E727,'Order Lookup'!A:C,3,FALSE),"Other")</f>
        <v>Other</v>
      </c>
    </row>
    <row r="728" spans="1:43" ht="31.5" x14ac:dyDescent="0.35">
      <c r="A728" s="202" t="s">
        <v>694</v>
      </c>
      <c r="B728" s="202" t="s">
        <v>3430</v>
      </c>
      <c r="C728" s="202" t="s">
        <v>1800</v>
      </c>
      <c r="D728" s="202" t="s">
        <v>3431</v>
      </c>
      <c r="E728" s="202" t="s">
        <v>507</v>
      </c>
      <c r="F728" s="202" t="s">
        <v>4</v>
      </c>
      <c r="G728" s="8"/>
      <c r="H728" s="202" t="s">
        <v>482</v>
      </c>
      <c r="I728" s="203" t="s">
        <v>66</v>
      </c>
      <c r="J728" s="8"/>
      <c r="K728" s="8"/>
      <c r="L728" s="8"/>
      <c r="M728" s="8"/>
      <c r="N728" s="202" t="s">
        <v>483</v>
      </c>
      <c r="O728" s="8"/>
      <c r="P728" s="8"/>
      <c r="Q728" s="8"/>
      <c r="R728" s="202" t="s">
        <v>483</v>
      </c>
      <c r="S728" s="8"/>
      <c r="T728" s="8"/>
      <c r="U728" s="8"/>
      <c r="V728" s="8"/>
      <c r="W728" s="202" t="s">
        <v>483</v>
      </c>
      <c r="X728" s="8"/>
      <c r="Y728" s="8"/>
      <c r="Z728" s="8"/>
      <c r="AA728" s="202" t="s">
        <v>483</v>
      </c>
      <c r="AB728" s="8"/>
      <c r="AC728" s="202" t="s">
        <v>2335</v>
      </c>
      <c r="AD728" s="202" t="s">
        <v>3430</v>
      </c>
      <c r="AE728" s="202" t="s">
        <v>484</v>
      </c>
      <c r="AF728" s="12"/>
      <c r="AG728" s="197">
        <v>0</v>
      </c>
      <c r="AH728" s="12"/>
      <c r="AI728" s="12"/>
      <c r="AJ728" s="12"/>
      <c r="AK728" s="12"/>
      <c r="AL728" s="12"/>
      <c r="AM728" s="12"/>
      <c r="AN728" s="12"/>
      <c r="AO728" s="12"/>
      <c r="AP728" s="15"/>
      <c r="AQ728" t="str">
        <f>_xlfn.IFNA(VLOOKUP(E728,'Order Lookup'!A:C,3,FALSE),"Other")</f>
        <v>Other</v>
      </c>
    </row>
    <row r="729" spans="1:43" ht="42" x14ac:dyDescent="0.35">
      <c r="A729" s="202" t="s">
        <v>694</v>
      </c>
      <c r="B729" s="202" t="s">
        <v>3432</v>
      </c>
      <c r="C729" s="202" t="s">
        <v>791</v>
      </c>
      <c r="D729" s="202" t="s">
        <v>1323</v>
      </c>
      <c r="E729" s="202" t="s">
        <v>507</v>
      </c>
      <c r="F729" s="202" t="s">
        <v>432</v>
      </c>
      <c r="G729" s="8"/>
      <c r="H729" s="202" t="s">
        <v>482</v>
      </c>
      <c r="I729" s="203" t="s">
        <v>23</v>
      </c>
      <c r="J729" s="8"/>
      <c r="K729" s="8"/>
      <c r="L729" s="8"/>
      <c r="M729" s="8"/>
      <c r="N729" s="202" t="s">
        <v>483</v>
      </c>
      <c r="O729" s="8"/>
      <c r="P729" s="8"/>
      <c r="Q729" s="8"/>
      <c r="R729" s="202" t="s">
        <v>483</v>
      </c>
      <c r="S729" s="8"/>
      <c r="T729" s="8"/>
      <c r="U729" s="8"/>
      <c r="V729" s="8"/>
      <c r="W729" s="202" t="s">
        <v>483</v>
      </c>
      <c r="X729" s="8"/>
      <c r="Y729" s="8"/>
      <c r="Z729" s="8"/>
      <c r="AA729" s="202" t="s">
        <v>483</v>
      </c>
      <c r="AB729" s="8"/>
      <c r="AC729" s="202" t="s">
        <v>2335</v>
      </c>
      <c r="AD729" s="202" t="s">
        <v>3432</v>
      </c>
      <c r="AE729" s="202" t="s">
        <v>484</v>
      </c>
      <c r="AF729" s="12"/>
      <c r="AG729" s="197">
        <v>0</v>
      </c>
      <c r="AH729" s="12"/>
      <c r="AI729" s="12"/>
      <c r="AJ729" s="12"/>
      <c r="AK729" s="12"/>
      <c r="AL729" s="12"/>
      <c r="AM729" s="12"/>
      <c r="AN729" s="12"/>
      <c r="AO729" s="12"/>
      <c r="AP729" s="15"/>
      <c r="AQ729" t="str">
        <f>_xlfn.IFNA(VLOOKUP(E729,'Order Lookup'!A:C,3,FALSE),"Other")</f>
        <v>Other</v>
      </c>
    </row>
    <row r="730" spans="1:43" ht="31.5" x14ac:dyDescent="0.35">
      <c r="A730" s="202" t="s">
        <v>694</v>
      </c>
      <c r="B730" s="202" t="s">
        <v>3433</v>
      </c>
      <c r="C730" s="202" t="s">
        <v>755</v>
      </c>
      <c r="D730" s="202" t="s">
        <v>3434</v>
      </c>
      <c r="E730" s="202" t="s">
        <v>507</v>
      </c>
      <c r="F730" s="202" t="s">
        <v>432</v>
      </c>
      <c r="G730" s="8"/>
      <c r="H730" s="202" t="s">
        <v>482</v>
      </c>
      <c r="I730" s="203" t="s">
        <v>23</v>
      </c>
      <c r="J730" s="8"/>
      <c r="K730" s="8"/>
      <c r="L730" s="8"/>
      <c r="M730" s="8"/>
      <c r="N730" s="202" t="s">
        <v>483</v>
      </c>
      <c r="O730" s="8"/>
      <c r="P730" s="8"/>
      <c r="Q730" s="8"/>
      <c r="R730" s="202" t="s">
        <v>483</v>
      </c>
      <c r="S730" s="8"/>
      <c r="T730" s="8"/>
      <c r="U730" s="8"/>
      <c r="V730" s="8"/>
      <c r="W730" s="202" t="s">
        <v>483</v>
      </c>
      <c r="X730" s="8"/>
      <c r="Y730" s="8"/>
      <c r="Z730" s="8"/>
      <c r="AA730" s="202" t="s">
        <v>483</v>
      </c>
      <c r="AB730" s="8"/>
      <c r="AC730" s="202" t="s">
        <v>2318</v>
      </c>
      <c r="AD730" s="202" t="s">
        <v>3433</v>
      </c>
      <c r="AE730" s="202" t="s">
        <v>484</v>
      </c>
      <c r="AF730" s="12"/>
      <c r="AG730" s="197">
        <v>0</v>
      </c>
      <c r="AH730" s="12"/>
      <c r="AI730" s="12"/>
      <c r="AJ730" s="12"/>
      <c r="AK730" s="12"/>
      <c r="AL730" s="12"/>
      <c r="AM730" s="12"/>
      <c r="AN730" s="12"/>
      <c r="AO730" s="12"/>
      <c r="AP730" s="15"/>
      <c r="AQ730" t="str">
        <f>_xlfn.IFNA(VLOOKUP(E730,'Order Lookup'!A:C,3,FALSE),"Other")</f>
        <v>Other</v>
      </c>
    </row>
    <row r="731" spans="1:43" ht="52.5" x14ac:dyDescent="0.35">
      <c r="A731" s="202" t="s">
        <v>694</v>
      </c>
      <c r="B731" s="202" t="s">
        <v>3435</v>
      </c>
      <c r="C731" s="202" t="s">
        <v>3404</v>
      </c>
      <c r="D731" s="202" t="s">
        <v>3436</v>
      </c>
      <c r="E731" s="202" t="s">
        <v>507</v>
      </c>
      <c r="F731" s="202" t="s">
        <v>4</v>
      </c>
      <c r="G731" s="8"/>
      <c r="H731" s="202" t="s">
        <v>482</v>
      </c>
      <c r="I731" s="203" t="s">
        <v>30</v>
      </c>
      <c r="J731" s="8"/>
      <c r="K731" s="8"/>
      <c r="L731" s="8"/>
      <c r="M731" s="8"/>
      <c r="N731" s="202" t="s">
        <v>483</v>
      </c>
      <c r="O731" s="8"/>
      <c r="P731" s="8"/>
      <c r="Q731" s="8"/>
      <c r="R731" s="202" t="s">
        <v>483</v>
      </c>
      <c r="S731" s="8"/>
      <c r="T731" s="8"/>
      <c r="U731" s="8"/>
      <c r="V731" s="8"/>
      <c r="W731" s="202" t="s">
        <v>483</v>
      </c>
      <c r="X731" s="8"/>
      <c r="Y731" s="8"/>
      <c r="Z731" s="8"/>
      <c r="AA731" s="202" t="s">
        <v>483</v>
      </c>
      <c r="AB731" s="8"/>
      <c r="AC731" s="202" t="s">
        <v>2318</v>
      </c>
      <c r="AD731" s="202" t="s">
        <v>3435</v>
      </c>
      <c r="AE731" s="202" t="s">
        <v>484</v>
      </c>
      <c r="AF731" s="204">
        <v>80.400000000000006</v>
      </c>
      <c r="AG731" s="197">
        <v>0</v>
      </c>
      <c r="AH731" s="197">
        <v>8.9999999999999993E-3</v>
      </c>
      <c r="AI731" s="12"/>
      <c r="AJ731" s="197">
        <v>8.9999999999999993E-3</v>
      </c>
      <c r="AK731" s="197">
        <v>0</v>
      </c>
      <c r="AL731" s="197">
        <v>0</v>
      </c>
      <c r="AM731" s="12"/>
      <c r="AN731" s="12"/>
      <c r="AO731" s="204">
        <v>47.87</v>
      </c>
      <c r="AP731" s="205">
        <v>33.29</v>
      </c>
      <c r="AQ731" t="str">
        <f>_xlfn.IFNA(VLOOKUP(E731,'Order Lookup'!A:C,3,FALSE),"Other")</f>
        <v>Other</v>
      </c>
    </row>
    <row r="732" spans="1:43" ht="42" x14ac:dyDescent="0.35">
      <c r="A732" s="202" t="s">
        <v>694</v>
      </c>
      <c r="B732" s="202" t="s">
        <v>3437</v>
      </c>
      <c r="C732" s="202" t="s">
        <v>1529</v>
      </c>
      <c r="D732" s="202" t="s">
        <v>3438</v>
      </c>
      <c r="E732" s="202" t="s">
        <v>563</v>
      </c>
      <c r="F732" s="202" t="s">
        <v>432</v>
      </c>
      <c r="G732" s="202" t="s">
        <v>4</v>
      </c>
      <c r="H732" s="202" t="s">
        <v>482</v>
      </c>
      <c r="I732" s="203" t="s">
        <v>27</v>
      </c>
      <c r="J732" s="8"/>
      <c r="K732" s="8"/>
      <c r="L732" s="8"/>
      <c r="M732" s="8"/>
      <c r="N732" s="202" t="s">
        <v>483</v>
      </c>
      <c r="O732" s="8"/>
      <c r="P732" s="8"/>
      <c r="Q732" s="8"/>
      <c r="R732" s="202" t="s">
        <v>483</v>
      </c>
      <c r="S732" s="8"/>
      <c r="T732" s="8"/>
      <c r="U732" s="8"/>
      <c r="V732" s="8"/>
      <c r="W732" s="202" t="s">
        <v>483</v>
      </c>
      <c r="X732" s="8"/>
      <c r="Y732" s="8"/>
      <c r="Z732" s="8"/>
      <c r="AA732" s="202" t="s">
        <v>483</v>
      </c>
      <c r="AB732" s="8"/>
      <c r="AC732" s="202" t="s">
        <v>2318</v>
      </c>
      <c r="AD732" s="202" t="s">
        <v>3437</v>
      </c>
      <c r="AE732" s="202" t="s">
        <v>484</v>
      </c>
      <c r="AF732" s="204">
        <v>12650.93</v>
      </c>
      <c r="AG732" s="197">
        <v>0</v>
      </c>
      <c r="AH732" s="197">
        <v>3.0245036600000001</v>
      </c>
      <c r="AI732" s="12"/>
      <c r="AJ732" s="197">
        <v>3.02450295</v>
      </c>
      <c r="AK732" s="197">
        <v>0</v>
      </c>
      <c r="AL732" s="197">
        <v>0</v>
      </c>
      <c r="AM732" s="12"/>
      <c r="AN732" s="12"/>
      <c r="AO732" s="204">
        <v>8102.25</v>
      </c>
      <c r="AP732" s="205">
        <v>4956.55</v>
      </c>
      <c r="AQ732" t="str">
        <f>_xlfn.IFNA(VLOOKUP(E732,'Order Lookup'!A:C,3,FALSE),"Other")</f>
        <v>Other</v>
      </c>
    </row>
    <row r="733" spans="1:43" ht="42" x14ac:dyDescent="0.35">
      <c r="A733" s="202" t="s">
        <v>694</v>
      </c>
      <c r="B733" s="202" t="s">
        <v>3439</v>
      </c>
      <c r="C733" s="202" t="s">
        <v>734</v>
      </c>
      <c r="D733" s="202" t="s">
        <v>1813</v>
      </c>
      <c r="E733" s="202" t="s">
        <v>507</v>
      </c>
      <c r="F733" s="202" t="s">
        <v>432</v>
      </c>
      <c r="G733" s="8"/>
      <c r="H733" s="202" t="s">
        <v>482</v>
      </c>
      <c r="I733" s="203" t="s">
        <v>30</v>
      </c>
      <c r="J733" s="8"/>
      <c r="K733" s="8"/>
      <c r="L733" s="8"/>
      <c r="M733" s="8"/>
      <c r="N733" s="202" t="s">
        <v>483</v>
      </c>
      <c r="O733" s="8"/>
      <c r="P733" s="8"/>
      <c r="Q733" s="8"/>
      <c r="R733" s="202" t="s">
        <v>483</v>
      </c>
      <c r="S733" s="8"/>
      <c r="T733" s="8"/>
      <c r="U733" s="8"/>
      <c r="V733" s="8"/>
      <c r="W733" s="202" t="s">
        <v>483</v>
      </c>
      <c r="X733" s="8"/>
      <c r="Y733" s="8"/>
      <c r="Z733" s="8"/>
      <c r="AA733" s="202" t="s">
        <v>483</v>
      </c>
      <c r="AB733" s="8"/>
      <c r="AC733" s="202" t="s">
        <v>2318</v>
      </c>
      <c r="AD733" s="202" t="s">
        <v>3439</v>
      </c>
      <c r="AE733" s="202" t="s">
        <v>484</v>
      </c>
      <c r="AF733" s="12"/>
      <c r="AG733" s="197">
        <v>0</v>
      </c>
      <c r="AH733" s="12"/>
      <c r="AI733" s="12"/>
      <c r="AJ733" s="12"/>
      <c r="AK733" s="12"/>
      <c r="AL733" s="12"/>
      <c r="AM733" s="12"/>
      <c r="AN733" s="12"/>
      <c r="AO733" s="12"/>
      <c r="AP733" s="15"/>
      <c r="AQ733" t="str">
        <f>_xlfn.IFNA(VLOOKUP(E733,'Order Lookup'!A:C,3,FALSE),"Other")</f>
        <v>Other</v>
      </c>
    </row>
    <row r="734" spans="1:43" ht="42" x14ac:dyDescent="0.35">
      <c r="A734" s="202" t="s">
        <v>694</v>
      </c>
      <c r="B734" s="202" t="s">
        <v>3440</v>
      </c>
      <c r="C734" s="202" t="s">
        <v>785</v>
      </c>
      <c r="D734" s="202" t="s">
        <v>1531</v>
      </c>
      <c r="E734" s="202" t="s">
        <v>563</v>
      </c>
      <c r="F734" s="202" t="s">
        <v>432</v>
      </c>
      <c r="G734" s="8"/>
      <c r="H734" s="202" t="s">
        <v>482</v>
      </c>
      <c r="I734" s="203" t="s">
        <v>23</v>
      </c>
      <c r="J734" s="8"/>
      <c r="K734" s="8"/>
      <c r="L734" s="8"/>
      <c r="M734" s="8"/>
      <c r="N734" s="202" t="s">
        <v>483</v>
      </c>
      <c r="O734" s="8"/>
      <c r="P734" s="8"/>
      <c r="Q734" s="8"/>
      <c r="R734" s="202" t="s">
        <v>483</v>
      </c>
      <c r="S734" s="8"/>
      <c r="T734" s="8"/>
      <c r="U734" s="8"/>
      <c r="V734" s="8"/>
      <c r="W734" s="202" t="s">
        <v>483</v>
      </c>
      <c r="X734" s="8"/>
      <c r="Y734" s="8"/>
      <c r="Z734" s="8"/>
      <c r="AA734" s="202" t="s">
        <v>483</v>
      </c>
      <c r="AB734" s="8"/>
      <c r="AC734" s="202" t="s">
        <v>2318</v>
      </c>
      <c r="AD734" s="202" t="s">
        <v>3440</v>
      </c>
      <c r="AE734" s="202" t="s">
        <v>484</v>
      </c>
      <c r="AF734" s="204">
        <v>604.16</v>
      </c>
      <c r="AG734" s="197">
        <v>0</v>
      </c>
      <c r="AH734" s="197">
        <v>2.6460000000000001E-2</v>
      </c>
      <c r="AI734" s="12"/>
      <c r="AJ734" s="197">
        <v>2.6460000000000001E-2</v>
      </c>
      <c r="AK734" s="197">
        <v>0</v>
      </c>
      <c r="AL734" s="197">
        <v>0</v>
      </c>
      <c r="AM734" s="12"/>
      <c r="AN734" s="12"/>
      <c r="AO734" s="204">
        <v>405.35</v>
      </c>
      <c r="AP734" s="205">
        <v>203.95</v>
      </c>
      <c r="AQ734" t="str">
        <f>_xlfn.IFNA(VLOOKUP(E734,'Order Lookup'!A:C,3,FALSE),"Other")</f>
        <v>Other</v>
      </c>
    </row>
    <row r="735" spans="1:43" ht="31.5" x14ac:dyDescent="0.35">
      <c r="A735" s="202" t="s">
        <v>694</v>
      </c>
      <c r="B735" s="202" t="s">
        <v>3441</v>
      </c>
      <c r="C735" s="202" t="s">
        <v>780</v>
      </c>
      <c r="D735" s="202" t="s">
        <v>3442</v>
      </c>
      <c r="E735" s="202" t="s">
        <v>507</v>
      </c>
      <c r="F735" s="202" t="s">
        <v>4</v>
      </c>
      <c r="G735" s="8"/>
      <c r="H735" s="202" t="s">
        <v>482</v>
      </c>
      <c r="I735" s="203" t="s">
        <v>30</v>
      </c>
      <c r="J735" s="8"/>
      <c r="K735" s="8"/>
      <c r="L735" s="8"/>
      <c r="M735" s="8"/>
      <c r="N735" s="202" t="s">
        <v>483</v>
      </c>
      <c r="O735" s="8"/>
      <c r="P735" s="8"/>
      <c r="Q735" s="8"/>
      <c r="R735" s="202" t="s">
        <v>483</v>
      </c>
      <c r="S735" s="8"/>
      <c r="T735" s="8"/>
      <c r="U735" s="8"/>
      <c r="V735" s="8"/>
      <c r="W735" s="202" t="s">
        <v>483</v>
      </c>
      <c r="X735" s="8"/>
      <c r="Y735" s="8"/>
      <c r="Z735" s="8"/>
      <c r="AA735" s="202" t="s">
        <v>483</v>
      </c>
      <c r="AB735" s="8"/>
      <c r="AC735" s="202" t="s">
        <v>2318</v>
      </c>
      <c r="AD735" s="202" t="s">
        <v>3441</v>
      </c>
      <c r="AE735" s="202" t="s">
        <v>484</v>
      </c>
      <c r="AF735" s="12"/>
      <c r="AG735" s="197">
        <v>0</v>
      </c>
      <c r="AH735" s="12"/>
      <c r="AI735" s="12"/>
      <c r="AJ735" s="12"/>
      <c r="AK735" s="12"/>
      <c r="AL735" s="12"/>
      <c r="AM735" s="12"/>
      <c r="AN735" s="12"/>
      <c r="AO735" s="12"/>
      <c r="AP735" s="15"/>
      <c r="AQ735" t="str">
        <f>_xlfn.IFNA(VLOOKUP(E735,'Order Lookup'!A:C,3,FALSE),"Other")</f>
        <v>Other</v>
      </c>
    </row>
    <row r="736" spans="1:43" ht="42" x14ac:dyDescent="0.35">
      <c r="A736" s="202" t="s">
        <v>694</v>
      </c>
      <c r="B736" s="202" t="s">
        <v>3443</v>
      </c>
      <c r="C736" s="202" t="s">
        <v>3444</v>
      </c>
      <c r="D736" s="202" t="s">
        <v>3445</v>
      </c>
      <c r="E736" s="202" t="s">
        <v>563</v>
      </c>
      <c r="F736" s="202" t="s">
        <v>432</v>
      </c>
      <c r="G736" s="8"/>
      <c r="H736" s="202" t="s">
        <v>488</v>
      </c>
      <c r="I736" s="203" t="s">
        <v>30</v>
      </c>
      <c r="J736" s="8"/>
      <c r="K736" s="8"/>
      <c r="L736" s="8"/>
      <c r="M736" s="8"/>
      <c r="N736" s="202" t="s">
        <v>483</v>
      </c>
      <c r="O736" s="8"/>
      <c r="P736" s="8"/>
      <c r="Q736" s="8"/>
      <c r="R736" s="202" t="s">
        <v>483</v>
      </c>
      <c r="S736" s="8"/>
      <c r="T736" s="8"/>
      <c r="U736" s="8"/>
      <c r="V736" s="8"/>
      <c r="W736" s="202" t="s">
        <v>483</v>
      </c>
      <c r="X736" s="8"/>
      <c r="Y736" s="8"/>
      <c r="Z736" s="8"/>
      <c r="AA736" s="202" t="s">
        <v>483</v>
      </c>
      <c r="AB736" s="8"/>
      <c r="AC736" s="202" t="s">
        <v>2318</v>
      </c>
      <c r="AD736" s="202" t="s">
        <v>3443</v>
      </c>
      <c r="AE736" s="202" t="s">
        <v>484</v>
      </c>
      <c r="AF736" s="204">
        <v>11358.3</v>
      </c>
      <c r="AG736" s="197">
        <v>0</v>
      </c>
      <c r="AH736" s="197">
        <v>3.6896478149999998</v>
      </c>
      <c r="AI736" s="12"/>
      <c r="AJ736" s="197">
        <v>3.6896470049999999</v>
      </c>
      <c r="AK736" s="197">
        <v>0</v>
      </c>
      <c r="AL736" s="197">
        <v>0</v>
      </c>
      <c r="AM736" s="12"/>
      <c r="AN736" s="12"/>
      <c r="AO736" s="204">
        <v>7354.62</v>
      </c>
      <c r="AP736" s="205">
        <v>5457.92</v>
      </c>
      <c r="AQ736" t="str">
        <f>_xlfn.IFNA(VLOOKUP(E736,'Order Lookup'!A:C,3,FALSE),"Other")</f>
        <v>Other</v>
      </c>
    </row>
    <row r="737" spans="1:43" ht="42" x14ac:dyDescent="0.35">
      <c r="A737" s="202" t="s">
        <v>694</v>
      </c>
      <c r="B737" s="202" t="s">
        <v>3446</v>
      </c>
      <c r="C737" s="202" t="s">
        <v>740</v>
      </c>
      <c r="D737" s="202" t="s">
        <v>1756</v>
      </c>
      <c r="E737" s="202" t="s">
        <v>507</v>
      </c>
      <c r="F737" s="202" t="s">
        <v>432</v>
      </c>
      <c r="G737" s="8"/>
      <c r="H737" s="202" t="s">
        <v>482</v>
      </c>
      <c r="I737" s="203" t="s">
        <v>27</v>
      </c>
      <c r="J737" s="8"/>
      <c r="K737" s="8"/>
      <c r="L737" s="8"/>
      <c r="M737" s="8"/>
      <c r="N737" s="202" t="s">
        <v>483</v>
      </c>
      <c r="O737" s="8"/>
      <c r="P737" s="8"/>
      <c r="Q737" s="8"/>
      <c r="R737" s="202" t="s">
        <v>483</v>
      </c>
      <c r="S737" s="8"/>
      <c r="T737" s="8"/>
      <c r="U737" s="8"/>
      <c r="V737" s="8"/>
      <c r="W737" s="202" t="s">
        <v>483</v>
      </c>
      <c r="X737" s="8"/>
      <c r="Y737" s="8"/>
      <c r="Z737" s="8"/>
      <c r="AA737" s="202" t="s">
        <v>483</v>
      </c>
      <c r="AB737" s="8"/>
      <c r="AC737" s="202" t="s">
        <v>2318</v>
      </c>
      <c r="AD737" s="202" t="s">
        <v>3446</v>
      </c>
      <c r="AE737" s="202" t="s">
        <v>484</v>
      </c>
      <c r="AF737" s="12"/>
      <c r="AG737" s="197">
        <v>0</v>
      </c>
      <c r="AH737" s="12"/>
      <c r="AI737" s="12"/>
      <c r="AJ737" s="12"/>
      <c r="AK737" s="12"/>
      <c r="AL737" s="12"/>
      <c r="AM737" s="12"/>
      <c r="AN737" s="12"/>
      <c r="AO737" s="12"/>
      <c r="AP737" s="15"/>
      <c r="AQ737" t="str">
        <f>_xlfn.IFNA(VLOOKUP(E737,'Order Lookup'!A:C,3,FALSE),"Other")</f>
        <v>Other</v>
      </c>
    </row>
    <row r="738" spans="1:43" ht="31.5" x14ac:dyDescent="0.35">
      <c r="A738" s="202" t="s">
        <v>694</v>
      </c>
      <c r="B738" s="202" t="s">
        <v>3447</v>
      </c>
      <c r="C738" s="202" t="s">
        <v>718</v>
      </c>
      <c r="D738" s="202" t="s">
        <v>3448</v>
      </c>
      <c r="E738" s="202" t="s">
        <v>507</v>
      </c>
      <c r="F738" s="202" t="s">
        <v>4</v>
      </c>
      <c r="G738" s="8"/>
      <c r="H738" s="202" t="s">
        <v>482</v>
      </c>
      <c r="I738" s="203" t="s">
        <v>393</v>
      </c>
      <c r="J738" s="8"/>
      <c r="K738" s="8"/>
      <c r="L738" s="8"/>
      <c r="M738" s="8"/>
      <c r="N738" s="202" t="s">
        <v>483</v>
      </c>
      <c r="O738" s="8"/>
      <c r="P738" s="8"/>
      <c r="Q738" s="8"/>
      <c r="R738" s="202" t="s">
        <v>483</v>
      </c>
      <c r="S738" s="8"/>
      <c r="T738" s="8"/>
      <c r="U738" s="8"/>
      <c r="V738" s="8"/>
      <c r="W738" s="202" t="s">
        <v>483</v>
      </c>
      <c r="X738" s="8"/>
      <c r="Y738" s="8"/>
      <c r="Z738" s="8"/>
      <c r="AA738" s="202" t="s">
        <v>483</v>
      </c>
      <c r="AB738" s="8"/>
      <c r="AC738" s="202" t="s">
        <v>2318</v>
      </c>
      <c r="AD738" s="202" t="s">
        <v>3447</v>
      </c>
      <c r="AE738" s="202" t="s">
        <v>484</v>
      </c>
      <c r="AF738" s="12"/>
      <c r="AG738" s="197">
        <v>0</v>
      </c>
      <c r="AH738" s="12"/>
      <c r="AI738" s="12"/>
      <c r="AJ738" s="12"/>
      <c r="AK738" s="12"/>
      <c r="AL738" s="12"/>
      <c r="AM738" s="12"/>
      <c r="AN738" s="12"/>
      <c r="AO738" s="12"/>
      <c r="AP738" s="15"/>
      <c r="AQ738" t="str">
        <f>_xlfn.IFNA(VLOOKUP(E738,'Order Lookup'!A:C,3,FALSE),"Other")</f>
        <v>Other</v>
      </c>
    </row>
    <row r="739" spans="1:43" ht="42" x14ac:dyDescent="0.35">
      <c r="A739" s="202" t="s">
        <v>694</v>
      </c>
      <c r="B739" s="202" t="s">
        <v>3449</v>
      </c>
      <c r="C739" s="202" t="s">
        <v>735</v>
      </c>
      <c r="D739" s="202" t="s">
        <v>1802</v>
      </c>
      <c r="E739" s="202" t="s">
        <v>507</v>
      </c>
      <c r="F739" s="202" t="s">
        <v>4</v>
      </c>
      <c r="G739" s="202" t="s">
        <v>4</v>
      </c>
      <c r="H739" s="202" t="s">
        <v>482</v>
      </c>
      <c r="I739" s="203" t="s">
        <v>30</v>
      </c>
      <c r="J739" s="8"/>
      <c r="K739" s="8"/>
      <c r="L739" s="8"/>
      <c r="M739" s="8"/>
      <c r="N739" s="202" t="s">
        <v>483</v>
      </c>
      <c r="O739" s="8"/>
      <c r="P739" s="8"/>
      <c r="Q739" s="8"/>
      <c r="R739" s="202" t="s">
        <v>483</v>
      </c>
      <c r="S739" s="8"/>
      <c r="T739" s="8"/>
      <c r="U739" s="8"/>
      <c r="V739" s="8"/>
      <c r="W739" s="202" t="s">
        <v>483</v>
      </c>
      <c r="X739" s="8"/>
      <c r="Y739" s="8"/>
      <c r="Z739" s="8"/>
      <c r="AA739" s="202" t="s">
        <v>483</v>
      </c>
      <c r="AB739" s="8"/>
      <c r="AC739" s="202" t="s">
        <v>2318</v>
      </c>
      <c r="AD739" s="202" t="s">
        <v>3449</v>
      </c>
      <c r="AE739" s="202" t="s">
        <v>484</v>
      </c>
      <c r="AF739" s="12"/>
      <c r="AG739" s="197">
        <v>0</v>
      </c>
      <c r="AH739" s="12"/>
      <c r="AI739" s="12"/>
      <c r="AJ739" s="12"/>
      <c r="AK739" s="12"/>
      <c r="AL739" s="12"/>
      <c r="AM739" s="12"/>
      <c r="AN739" s="12"/>
      <c r="AO739" s="12"/>
      <c r="AP739" s="15"/>
      <c r="AQ739" t="str">
        <f>_xlfn.IFNA(VLOOKUP(E739,'Order Lookup'!A:C,3,FALSE),"Other")</f>
        <v>Other</v>
      </c>
    </row>
    <row r="740" spans="1:43" ht="31.5" x14ac:dyDescent="0.35">
      <c r="A740" s="202" t="s">
        <v>694</v>
      </c>
      <c r="B740" s="202" t="s">
        <v>3450</v>
      </c>
      <c r="C740" s="202" t="s">
        <v>780</v>
      </c>
      <c r="D740" s="202" t="s">
        <v>3442</v>
      </c>
      <c r="E740" s="202" t="s">
        <v>507</v>
      </c>
      <c r="F740" s="202" t="s">
        <v>4</v>
      </c>
      <c r="G740" s="8"/>
      <c r="H740" s="202" t="s">
        <v>482</v>
      </c>
      <c r="I740" s="203" t="s">
        <v>30</v>
      </c>
      <c r="J740" s="8"/>
      <c r="K740" s="8"/>
      <c r="L740" s="8"/>
      <c r="M740" s="8"/>
      <c r="N740" s="202" t="s">
        <v>483</v>
      </c>
      <c r="O740" s="8"/>
      <c r="P740" s="8"/>
      <c r="Q740" s="8"/>
      <c r="R740" s="202" t="s">
        <v>483</v>
      </c>
      <c r="S740" s="8"/>
      <c r="T740" s="8"/>
      <c r="U740" s="8"/>
      <c r="V740" s="8"/>
      <c r="W740" s="202" t="s">
        <v>483</v>
      </c>
      <c r="X740" s="8"/>
      <c r="Y740" s="8"/>
      <c r="Z740" s="8"/>
      <c r="AA740" s="202" t="s">
        <v>483</v>
      </c>
      <c r="AB740" s="8"/>
      <c r="AC740" s="202" t="s">
        <v>2318</v>
      </c>
      <c r="AD740" s="202" t="s">
        <v>3450</v>
      </c>
      <c r="AE740" s="202" t="s">
        <v>484</v>
      </c>
      <c r="AF740" s="204">
        <v>3465.7</v>
      </c>
      <c r="AG740" s="197">
        <v>0</v>
      </c>
      <c r="AH740" s="197">
        <v>1.10395095</v>
      </c>
      <c r="AI740" s="12"/>
      <c r="AJ740" s="197">
        <v>1.1039515</v>
      </c>
      <c r="AK740" s="197">
        <v>0</v>
      </c>
      <c r="AL740" s="197">
        <v>0</v>
      </c>
      <c r="AM740" s="12"/>
      <c r="AN740" s="12"/>
      <c r="AO740" s="204">
        <v>1753.65</v>
      </c>
      <c r="AP740" s="205">
        <v>2064.36</v>
      </c>
      <c r="AQ740" t="str">
        <f>_xlfn.IFNA(VLOOKUP(E740,'Order Lookup'!A:C,3,FALSE),"Other")</f>
        <v>Other</v>
      </c>
    </row>
    <row r="741" spans="1:43" ht="42" x14ac:dyDescent="0.35">
      <c r="A741" s="202" t="s">
        <v>694</v>
      </c>
      <c r="B741" s="202" t="s">
        <v>3451</v>
      </c>
      <c r="C741" s="202" t="s">
        <v>735</v>
      </c>
      <c r="D741" s="202" t="s">
        <v>3452</v>
      </c>
      <c r="E741" s="202" t="s">
        <v>507</v>
      </c>
      <c r="F741" s="202" t="s">
        <v>4</v>
      </c>
      <c r="G741" s="8"/>
      <c r="H741" s="202" t="s">
        <v>488</v>
      </c>
      <c r="I741" s="203" t="s">
        <v>30</v>
      </c>
      <c r="J741" s="8"/>
      <c r="K741" s="8"/>
      <c r="L741" s="8"/>
      <c r="M741" s="8"/>
      <c r="N741" s="202" t="s">
        <v>483</v>
      </c>
      <c r="O741" s="8"/>
      <c r="P741" s="8"/>
      <c r="Q741" s="8"/>
      <c r="R741" s="202" t="s">
        <v>483</v>
      </c>
      <c r="S741" s="8"/>
      <c r="T741" s="8"/>
      <c r="U741" s="8"/>
      <c r="V741" s="8"/>
      <c r="W741" s="202" t="s">
        <v>483</v>
      </c>
      <c r="X741" s="8"/>
      <c r="Y741" s="8"/>
      <c r="Z741" s="8"/>
      <c r="AA741" s="202" t="s">
        <v>483</v>
      </c>
      <c r="AB741" s="8"/>
      <c r="AC741" s="202" t="s">
        <v>2362</v>
      </c>
      <c r="AD741" s="202" t="s">
        <v>3451</v>
      </c>
      <c r="AE741" s="202" t="s">
        <v>484</v>
      </c>
      <c r="AF741" s="12"/>
      <c r="AG741" s="197">
        <v>0</v>
      </c>
      <c r="AH741" s="12"/>
      <c r="AI741" s="12"/>
      <c r="AJ741" s="12"/>
      <c r="AK741" s="12"/>
      <c r="AL741" s="12"/>
      <c r="AM741" s="12"/>
      <c r="AN741" s="12"/>
      <c r="AO741" s="12"/>
      <c r="AP741" s="15"/>
      <c r="AQ741" t="str">
        <f>_xlfn.IFNA(VLOOKUP(E741,'Order Lookup'!A:C,3,FALSE),"Other")</f>
        <v>Other</v>
      </c>
    </row>
    <row r="742" spans="1:43" ht="31.5" x14ac:dyDescent="0.35">
      <c r="A742" s="202" t="s">
        <v>694</v>
      </c>
      <c r="B742" s="202" t="s">
        <v>3453</v>
      </c>
      <c r="C742" s="202" t="s">
        <v>3454</v>
      </c>
      <c r="D742" s="202" t="s">
        <v>3455</v>
      </c>
      <c r="E742" s="202" t="s">
        <v>507</v>
      </c>
      <c r="F742" s="202" t="s">
        <v>432</v>
      </c>
      <c r="G742" s="8"/>
      <c r="H742" s="202" t="s">
        <v>482</v>
      </c>
      <c r="I742" s="203" t="s">
        <v>26</v>
      </c>
      <c r="J742" s="8"/>
      <c r="K742" s="8"/>
      <c r="L742" s="8"/>
      <c r="M742" s="8"/>
      <c r="N742" s="202" t="s">
        <v>483</v>
      </c>
      <c r="O742" s="8"/>
      <c r="P742" s="8"/>
      <c r="Q742" s="8"/>
      <c r="R742" s="202" t="s">
        <v>483</v>
      </c>
      <c r="S742" s="8"/>
      <c r="T742" s="8"/>
      <c r="U742" s="8"/>
      <c r="V742" s="8"/>
      <c r="W742" s="202" t="s">
        <v>483</v>
      </c>
      <c r="X742" s="8"/>
      <c r="Y742" s="8"/>
      <c r="Z742" s="8"/>
      <c r="AA742" s="202" t="s">
        <v>483</v>
      </c>
      <c r="AB742" s="8"/>
      <c r="AC742" s="202" t="s">
        <v>2362</v>
      </c>
      <c r="AD742" s="202" t="s">
        <v>3453</v>
      </c>
      <c r="AE742" s="202" t="s">
        <v>484</v>
      </c>
      <c r="AF742" s="204">
        <v>116.94</v>
      </c>
      <c r="AG742" s="197">
        <v>0</v>
      </c>
      <c r="AH742" s="197">
        <v>2.6955E-2</v>
      </c>
      <c r="AI742" s="12"/>
      <c r="AJ742" s="197">
        <v>2.6955E-2</v>
      </c>
      <c r="AK742" s="197">
        <v>0</v>
      </c>
      <c r="AL742" s="197">
        <v>0</v>
      </c>
      <c r="AM742" s="12"/>
      <c r="AN742" s="12"/>
      <c r="AO742" s="204">
        <v>69.11</v>
      </c>
      <c r="AP742" s="205">
        <v>59.47</v>
      </c>
      <c r="AQ742" t="str">
        <f>_xlfn.IFNA(VLOOKUP(E742,'Order Lookup'!A:C,3,FALSE),"Other")</f>
        <v>Other</v>
      </c>
    </row>
    <row r="743" spans="1:43" ht="31.5" x14ac:dyDescent="0.35">
      <c r="A743" s="202" t="s">
        <v>694</v>
      </c>
      <c r="B743" s="202" t="s">
        <v>3456</v>
      </c>
      <c r="C743" s="202" t="s">
        <v>1799</v>
      </c>
      <c r="D743" s="202" t="s">
        <v>3291</v>
      </c>
      <c r="E743" s="202" t="s">
        <v>507</v>
      </c>
      <c r="F743" s="202" t="s">
        <v>4</v>
      </c>
      <c r="G743" s="8"/>
      <c r="H743" s="202" t="s">
        <v>482</v>
      </c>
      <c r="I743" s="203" t="s">
        <v>393</v>
      </c>
      <c r="J743" s="8"/>
      <c r="K743" s="8"/>
      <c r="L743" s="8"/>
      <c r="M743" s="8"/>
      <c r="N743" s="202" t="s">
        <v>483</v>
      </c>
      <c r="O743" s="8"/>
      <c r="P743" s="8"/>
      <c r="Q743" s="8"/>
      <c r="R743" s="202" t="s">
        <v>483</v>
      </c>
      <c r="S743" s="8"/>
      <c r="T743" s="8"/>
      <c r="U743" s="8"/>
      <c r="V743" s="8"/>
      <c r="W743" s="202" t="s">
        <v>483</v>
      </c>
      <c r="X743" s="8"/>
      <c r="Y743" s="8"/>
      <c r="Z743" s="8"/>
      <c r="AA743" s="202" t="s">
        <v>483</v>
      </c>
      <c r="AB743" s="8"/>
      <c r="AC743" s="202" t="s">
        <v>2362</v>
      </c>
      <c r="AD743" s="202" t="s">
        <v>3456</v>
      </c>
      <c r="AE743" s="202" t="s">
        <v>484</v>
      </c>
      <c r="AF743" s="12"/>
      <c r="AG743" s="197">
        <v>0</v>
      </c>
      <c r="AH743" s="12"/>
      <c r="AI743" s="12"/>
      <c r="AJ743" s="12"/>
      <c r="AK743" s="12"/>
      <c r="AL743" s="12"/>
      <c r="AM743" s="12"/>
      <c r="AN743" s="12"/>
      <c r="AO743" s="12"/>
      <c r="AP743" s="15"/>
      <c r="AQ743" t="str">
        <f>_xlfn.IFNA(VLOOKUP(E743,'Order Lookup'!A:C,3,FALSE),"Other")</f>
        <v>Other</v>
      </c>
    </row>
    <row r="744" spans="1:43" ht="52.5" x14ac:dyDescent="0.35">
      <c r="A744" s="202" t="s">
        <v>694</v>
      </c>
      <c r="B744" s="202" t="s">
        <v>3457</v>
      </c>
      <c r="C744" s="202" t="s">
        <v>3458</v>
      </c>
      <c r="D744" s="202" t="s">
        <v>3458</v>
      </c>
      <c r="E744" s="202" t="s">
        <v>2733</v>
      </c>
      <c r="F744" s="8"/>
      <c r="G744" s="8"/>
      <c r="H744" s="202" t="s">
        <v>482</v>
      </c>
      <c r="I744" s="203" t="s">
        <v>29</v>
      </c>
      <c r="J744" s="8"/>
      <c r="K744" s="8"/>
      <c r="L744" s="8"/>
      <c r="M744" s="8"/>
      <c r="N744" s="202" t="s">
        <v>483</v>
      </c>
      <c r="O744" s="8"/>
      <c r="P744" s="8"/>
      <c r="Q744" s="8"/>
      <c r="R744" s="202" t="s">
        <v>483</v>
      </c>
      <c r="S744" s="8"/>
      <c r="T744" s="8"/>
      <c r="U744" s="8"/>
      <c r="V744" s="8"/>
      <c r="W744" s="202" t="s">
        <v>483</v>
      </c>
      <c r="X744" s="8"/>
      <c r="Y744" s="8"/>
      <c r="Z744" s="8"/>
      <c r="AA744" s="202" t="s">
        <v>483</v>
      </c>
      <c r="AB744" s="8"/>
      <c r="AC744" s="202" t="s">
        <v>2343</v>
      </c>
      <c r="AD744" s="202" t="s">
        <v>3457</v>
      </c>
      <c r="AE744" s="202" t="s">
        <v>484</v>
      </c>
      <c r="AF744" s="204">
        <v>1561.3</v>
      </c>
      <c r="AG744" s="197">
        <v>0</v>
      </c>
      <c r="AH744" s="197">
        <v>0.40152779999999999</v>
      </c>
      <c r="AI744" s="12"/>
      <c r="AJ744" s="197">
        <v>0.401528</v>
      </c>
      <c r="AK744" s="197">
        <v>0</v>
      </c>
      <c r="AL744" s="197">
        <v>0</v>
      </c>
      <c r="AM744" s="12"/>
      <c r="AN744" s="12"/>
      <c r="AO744" s="204">
        <v>0</v>
      </c>
      <c r="AP744" s="205">
        <v>496.12</v>
      </c>
      <c r="AQ744" t="str">
        <f>_xlfn.IFNA(VLOOKUP(E744,'Order Lookup'!A:C,3,FALSE),"Other")</f>
        <v>Other</v>
      </c>
    </row>
    <row r="745" spans="1:43" ht="31.5" x14ac:dyDescent="0.35">
      <c r="A745" s="202" t="s">
        <v>792</v>
      </c>
      <c r="B745" s="202" t="s">
        <v>3459</v>
      </c>
      <c r="C745" s="202" t="s">
        <v>3460</v>
      </c>
      <c r="D745" s="202" t="s">
        <v>3461</v>
      </c>
      <c r="E745" s="202" t="s">
        <v>529</v>
      </c>
      <c r="F745" s="202" t="s">
        <v>70</v>
      </c>
      <c r="G745" s="202" t="s">
        <v>795</v>
      </c>
      <c r="H745" s="202" t="s">
        <v>488</v>
      </c>
      <c r="I745" s="203" t="s">
        <v>200</v>
      </c>
      <c r="J745" s="203" t="s">
        <v>624</v>
      </c>
      <c r="K745" s="203" t="s">
        <v>707</v>
      </c>
      <c r="L745" s="8"/>
      <c r="M745" s="8"/>
      <c r="N745" s="202" t="s">
        <v>483</v>
      </c>
      <c r="O745" s="8"/>
      <c r="P745" s="8"/>
      <c r="Q745" s="8"/>
      <c r="R745" s="202" t="s">
        <v>483</v>
      </c>
      <c r="S745" s="8"/>
      <c r="T745" s="203" t="s">
        <v>1836</v>
      </c>
      <c r="U745" s="202" t="s">
        <v>2371</v>
      </c>
      <c r="V745" s="202" t="s">
        <v>2350</v>
      </c>
      <c r="W745" s="206" t="s">
        <v>489</v>
      </c>
      <c r="X745" s="8"/>
      <c r="Y745" s="8"/>
      <c r="Z745" s="8"/>
      <c r="AA745" s="202" t="s">
        <v>483</v>
      </c>
      <c r="AB745" s="203" t="s">
        <v>490</v>
      </c>
      <c r="AC745" s="202" t="s">
        <v>2371</v>
      </c>
      <c r="AD745" s="202" t="s">
        <v>3459</v>
      </c>
      <c r="AE745" s="202" t="s">
        <v>484</v>
      </c>
      <c r="AF745" s="204">
        <v>1</v>
      </c>
      <c r="AG745" s="197">
        <v>0</v>
      </c>
      <c r="AH745" s="197">
        <v>5.2597999999999999E-2</v>
      </c>
      <c r="AI745" s="12"/>
      <c r="AJ745" s="197">
        <v>0</v>
      </c>
      <c r="AK745" s="197">
        <v>0</v>
      </c>
      <c r="AL745" s="197">
        <v>0</v>
      </c>
      <c r="AM745" s="12"/>
      <c r="AN745" s="12"/>
      <c r="AO745" s="204">
        <v>0</v>
      </c>
      <c r="AP745" s="205">
        <v>0</v>
      </c>
      <c r="AQ745" t="str">
        <f>_xlfn.IFNA(VLOOKUP(E745,'Order Lookup'!A:C,3,FALSE),"Other")</f>
        <v>Other</v>
      </c>
    </row>
    <row r="746" spans="1:43" ht="63" x14ac:dyDescent="0.35">
      <c r="A746" s="202" t="s">
        <v>792</v>
      </c>
      <c r="B746" s="202" t="s">
        <v>3462</v>
      </c>
      <c r="C746" s="202" t="s">
        <v>793</v>
      </c>
      <c r="D746" s="202" t="s">
        <v>794</v>
      </c>
      <c r="E746" s="202" t="s">
        <v>797</v>
      </c>
      <c r="F746" s="202" t="s">
        <v>70</v>
      </c>
      <c r="G746" s="202" t="s">
        <v>795</v>
      </c>
      <c r="H746" s="202" t="s">
        <v>488</v>
      </c>
      <c r="I746" s="203" t="s">
        <v>796</v>
      </c>
      <c r="J746" s="8"/>
      <c r="K746" s="203" t="s">
        <v>1833</v>
      </c>
      <c r="L746" s="8"/>
      <c r="M746" s="8"/>
      <c r="N746" s="202" t="s">
        <v>483</v>
      </c>
      <c r="O746" s="8"/>
      <c r="P746" s="8"/>
      <c r="Q746" s="8"/>
      <c r="R746" s="202" t="s">
        <v>483</v>
      </c>
      <c r="S746" s="203" t="s">
        <v>2277</v>
      </c>
      <c r="T746" s="8"/>
      <c r="U746" s="8"/>
      <c r="V746" s="8"/>
      <c r="W746" s="202" t="s">
        <v>483</v>
      </c>
      <c r="X746" s="8"/>
      <c r="Y746" s="8"/>
      <c r="Z746" s="8"/>
      <c r="AA746" s="202" t="s">
        <v>483</v>
      </c>
      <c r="AB746" s="8"/>
      <c r="AC746" s="202" t="s">
        <v>2323</v>
      </c>
      <c r="AD746" s="202" t="s">
        <v>3462</v>
      </c>
      <c r="AE746" s="202" t="s">
        <v>484</v>
      </c>
      <c r="AF746" s="204">
        <v>1470</v>
      </c>
      <c r="AG746" s="197">
        <v>5.0000000000000001E-4</v>
      </c>
      <c r="AH746" s="197">
        <v>0</v>
      </c>
      <c r="AI746" s="208">
        <v>0</v>
      </c>
      <c r="AJ746" s="197">
        <v>0</v>
      </c>
      <c r="AK746" s="197">
        <v>27</v>
      </c>
      <c r="AL746" s="197">
        <v>39.5</v>
      </c>
      <c r="AM746" s="209">
        <v>1.4629629629629599</v>
      </c>
      <c r="AN746" s="12"/>
      <c r="AO746" s="204">
        <v>1</v>
      </c>
      <c r="AP746" s="205">
        <v>-3025.43</v>
      </c>
      <c r="AQ746" t="str">
        <f>_xlfn.IFNA(VLOOKUP(E746,'Order Lookup'!A:C,3,FALSE),"Other")</f>
        <v>ENPARTS</v>
      </c>
    </row>
    <row r="747" spans="1:43" ht="63" x14ac:dyDescent="0.35">
      <c r="A747" s="202" t="s">
        <v>792</v>
      </c>
      <c r="B747" s="202" t="s">
        <v>3463</v>
      </c>
      <c r="C747" s="202" t="s">
        <v>793</v>
      </c>
      <c r="D747" s="202" t="s">
        <v>794</v>
      </c>
      <c r="E747" s="202" t="s">
        <v>797</v>
      </c>
      <c r="F747" s="202" t="s">
        <v>70</v>
      </c>
      <c r="G747" s="8"/>
      <c r="H747" s="202" t="s">
        <v>482</v>
      </c>
      <c r="I747" s="203" t="s">
        <v>796</v>
      </c>
      <c r="J747" s="8"/>
      <c r="K747" s="8"/>
      <c r="L747" s="8"/>
      <c r="M747" s="8"/>
      <c r="N747" s="202" t="s">
        <v>483</v>
      </c>
      <c r="O747" s="8"/>
      <c r="P747" s="8"/>
      <c r="Q747" s="8"/>
      <c r="R747" s="202" t="s">
        <v>483</v>
      </c>
      <c r="S747" s="8"/>
      <c r="T747" s="8"/>
      <c r="U747" s="8"/>
      <c r="V747" s="8"/>
      <c r="W747" s="202" t="s">
        <v>483</v>
      </c>
      <c r="X747" s="8"/>
      <c r="Y747" s="8"/>
      <c r="Z747" s="8"/>
      <c r="AA747" s="202" t="s">
        <v>483</v>
      </c>
      <c r="AB747" s="8"/>
      <c r="AC747" s="202" t="s">
        <v>1698</v>
      </c>
      <c r="AD747" s="202" t="s">
        <v>3463</v>
      </c>
      <c r="AE747" s="202" t="s">
        <v>484</v>
      </c>
      <c r="AF747" s="204">
        <v>929</v>
      </c>
      <c r="AG747" s="197">
        <v>5.5500000000000001E-2</v>
      </c>
      <c r="AH747" s="197">
        <v>0</v>
      </c>
      <c r="AI747" s="208">
        <v>0</v>
      </c>
      <c r="AJ747" s="197">
        <v>0</v>
      </c>
      <c r="AK747" s="197">
        <v>0</v>
      </c>
      <c r="AL747" s="197">
        <v>0</v>
      </c>
      <c r="AM747" s="12"/>
      <c r="AN747" s="12"/>
      <c r="AO747" s="204">
        <v>138.75</v>
      </c>
      <c r="AP747" s="205">
        <v>928.57</v>
      </c>
      <c r="AQ747" t="str">
        <f>_xlfn.IFNA(VLOOKUP(E747,'Order Lookup'!A:C,3,FALSE),"Other")</f>
        <v>ENPARTS</v>
      </c>
    </row>
    <row r="748" spans="1:43" ht="42" x14ac:dyDescent="0.35">
      <c r="A748" s="202" t="s">
        <v>792</v>
      </c>
      <c r="B748" s="202" t="s">
        <v>3464</v>
      </c>
      <c r="C748" s="202" t="s">
        <v>1834</v>
      </c>
      <c r="D748" s="202" t="s">
        <v>1835</v>
      </c>
      <c r="E748" s="202" t="s">
        <v>800</v>
      </c>
      <c r="F748" s="202" t="s">
        <v>565</v>
      </c>
      <c r="G748" s="202" t="s">
        <v>795</v>
      </c>
      <c r="H748" s="202" t="s">
        <v>488</v>
      </c>
      <c r="I748" s="203" t="s">
        <v>200</v>
      </c>
      <c r="J748" s="203" t="s">
        <v>624</v>
      </c>
      <c r="K748" s="203" t="s">
        <v>654</v>
      </c>
      <c r="L748" s="8"/>
      <c r="M748" s="8"/>
      <c r="N748" s="202" t="s">
        <v>483</v>
      </c>
      <c r="O748" s="8"/>
      <c r="P748" s="8"/>
      <c r="Q748" s="8"/>
      <c r="R748" s="202" t="s">
        <v>483</v>
      </c>
      <c r="S748" s="203" t="s">
        <v>1837</v>
      </c>
      <c r="T748" s="203" t="s">
        <v>1837</v>
      </c>
      <c r="U748" s="202" t="s">
        <v>2329</v>
      </c>
      <c r="V748" s="202" t="s">
        <v>2329</v>
      </c>
      <c r="W748" s="206" t="s">
        <v>489</v>
      </c>
      <c r="X748" s="8"/>
      <c r="Y748" s="8"/>
      <c r="Z748" s="8"/>
      <c r="AA748" s="202" t="s">
        <v>483</v>
      </c>
      <c r="AB748" s="203" t="s">
        <v>490</v>
      </c>
      <c r="AC748" s="202" t="s">
        <v>2329</v>
      </c>
      <c r="AD748" s="202" t="s">
        <v>3464</v>
      </c>
      <c r="AE748" s="202" t="s">
        <v>484</v>
      </c>
      <c r="AF748" s="204">
        <v>1000</v>
      </c>
      <c r="AG748" s="197">
        <v>0</v>
      </c>
      <c r="AH748" s="197">
        <v>10.211314485000001</v>
      </c>
      <c r="AI748" s="12"/>
      <c r="AJ748" s="197">
        <v>10.211314265</v>
      </c>
      <c r="AK748" s="197">
        <v>60</v>
      </c>
      <c r="AL748" s="197">
        <v>13</v>
      </c>
      <c r="AM748" s="211">
        <v>0.21666666666666701</v>
      </c>
      <c r="AN748" s="197">
        <v>1.2730976035549999</v>
      </c>
      <c r="AO748" s="204">
        <v>1000</v>
      </c>
      <c r="AP748" s="205">
        <v>-14790.48</v>
      </c>
      <c r="AQ748" t="str">
        <f>_xlfn.IFNA(VLOOKUP(E748,'Order Lookup'!A:C,3,FALSE),"Other")</f>
        <v>ORDER</v>
      </c>
    </row>
    <row r="749" spans="1:43" ht="42" x14ac:dyDescent="0.35">
      <c r="A749" s="202" t="s">
        <v>792</v>
      </c>
      <c r="B749" s="202" t="s">
        <v>3465</v>
      </c>
      <c r="C749" s="202" t="s">
        <v>1834</v>
      </c>
      <c r="D749" s="202" t="s">
        <v>1835</v>
      </c>
      <c r="E749" s="202" t="s">
        <v>529</v>
      </c>
      <c r="F749" s="202" t="s">
        <v>565</v>
      </c>
      <c r="G749" s="202" t="s">
        <v>795</v>
      </c>
      <c r="H749" s="202" t="s">
        <v>488</v>
      </c>
      <c r="I749" s="203" t="s">
        <v>200</v>
      </c>
      <c r="J749" s="203" t="s">
        <v>624</v>
      </c>
      <c r="K749" s="203" t="s">
        <v>654</v>
      </c>
      <c r="L749" s="8"/>
      <c r="M749" s="8"/>
      <c r="N749" s="202" t="s">
        <v>483</v>
      </c>
      <c r="O749" s="8"/>
      <c r="P749" s="8"/>
      <c r="Q749" s="8"/>
      <c r="R749" s="202" t="s">
        <v>483</v>
      </c>
      <c r="S749" s="8"/>
      <c r="T749" s="203" t="s">
        <v>1836</v>
      </c>
      <c r="U749" s="202" t="s">
        <v>2321</v>
      </c>
      <c r="V749" s="202" t="s">
        <v>2321</v>
      </c>
      <c r="W749" s="206" t="s">
        <v>489</v>
      </c>
      <c r="X749" s="8"/>
      <c r="Y749" s="8"/>
      <c r="Z749" s="8"/>
      <c r="AA749" s="202" t="s">
        <v>483</v>
      </c>
      <c r="AB749" s="203" t="s">
        <v>490</v>
      </c>
      <c r="AC749" s="202" t="s">
        <v>2318</v>
      </c>
      <c r="AD749" s="202" t="s">
        <v>3465</v>
      </c>
      <c r="AE749" s="202" t="s">
        <v>484</v>
      </c>
      <c r="AF749" s="204">
        <v>1</v>
      </c>
      <c r="AG749" s="197">
        <v>0</v>
      </c>
      <c r="AH749" s="197">
        <v>9.5664750000000007E-2</v>
      </c>
      <c r="AI749" s="12"/>
      <c r="AJ749" s="197">
        <v>9.5665E-2</v>
      </c>
      <c r="AK749" s="197">
        <v>0</v>
      </c>
      <c r="AL749" s="197">
        <v>0</v>
      </c>
      <c r="AM749" s="12"/>
      <c r="AN749" s="12"/>
      <c r="AO749" s="204">
        <v>0</v>
      </c>
      <c r="AP749" s="205">
        <v>-138.82</v>
      </c>
      <c r="AQ749" t="str">
        <f>_xlfn.IFNA(VLOOKUP(E749,'Order Lookup'!A:C,3,FALSE),"Other")</f>
        <v>Other</v>
      </c>
    </row>
    <row r="750" spans="1:43" ht="31.5" x14ac:dyDescent="0.35">
      <c r="A750" s="202" t="s">
        <v>792</v>
      </c>
      <c r="B750" s="202" t="s">
        <v>3466</v>
      </c>
      <c r="C750" s="202" t="s">
        <v>3467</v>
      </c>
      <c r="D750" s="202" t="s">
        <v>3468</v>
      </c>
      <c r="E750" s="202" t="s">
        <v>486</v>
      </c>
      <c r="F750" s="202" t="s">
        <v>279</v>
      </c>
      <c r="G750" s="202" t="s">
        <v>801</v>
      </c>
      <c r="H750" s="202" t="s">
        <v>488</v>
      </c>
      <c r="I750" s="203" t="s">
        <v>796</v>
      </c>
      <c r="J750" s="203" t="s">
        <v>2858</v>
      </c>
      <c r="K750" s="203" t="s">
        <v>2256</v>
      </c>
      <c r="L750" s="8"/>
      <c r="M750" s="8"/>
      <c r="N750" s="202" t="s">
        <v>483</v>
      </c>
      <c r="O750" s="8"/>
      <c r="P750" s="8"/>
      <c r="Q750" s="8"/>
      <c r="R750" s="202" t="s">
        <v>483</v>
      </c>
      <c r="S750" s="8"/>
      <c r="T750" s="8"/>
      <c r="U750" s="8"/>
      <c r="V750" s="8"/>
      <c r="W750" s="202" t="s">
        <v>483</v>
      </c>
      <c r="X750" s="8"/>
      <c r="Y750" s="8"/>
      <c r="Z750" s="8"/>
      <c r="AA750" s="202" t="s">
        <v>483</v>
      </c>
      <c r="AB750" s="8"/>
      <c r="AC750" s="202" t="s">
        <v>2362</v>
      </c>
      <c r="AD750" s="202" t="s">
        <v>3466</v>
      </c>
      <c r="AE750" s="202" t="s">
        <v>484</v>
      </c>
      <c r="AF750" s="204">
        <v>6722.6</v>
      </c>
      <c r="AG750" s="197">
        <v>0</v>
      </c>
      <c r="AH750" s="197">
        <v>0.64672200000000002</v>
      </c>
      <c r="AI750" s="12"/>
      <c r="AJ750" s="197">
        <v>0.64672200000000002</v>
      </c>
      <c r="AK750" s="197">
        <v>0</v>
      </c>
      <c r="AL750" s="197">
        <v>0</v>
      </c>
      <c r="AM750" s="12"/>
      <c r="AN750" s="12"/>
      <c r="AO750" s="204">
        <v>3233.81</v>
      </c>
      <c r="AP750" s="205">
        <v>-3163.62</v>
      </c>
      <c r="AQ750" t="str">
        <f>_xlfn.IFNA(VLOOKUP(E750,'Order Lookup'!A:C,3,FALSE),"Other")</f>
        <v>Other</v>
      </c>
    </row>
    <row r="751" spans="1:43" ht="31.5" x14ac:dyDescent="0.35">
      <c r="A751" s="202" t="s">
        <v>792</v>
      </c>
      <c r="B751" s="202" t="s">
        <v>3469</v>
      </c>
      <c r="C751" s="202" t="s">
        <v>3467</v>
      </c>
      <c r="D751" s="202" t="s">
        <v>3468</v>
      </c>
      <c r="E751" s="202" t="s">
        <v>486</v>
      </c>
      <c r="F751" s="202" t="s">
        <v>281</v>
      </c>
      <c r="G751" s="8"/>
      <c r="H751" s="202" t="s">
        <v>488</v>
      </c>
      <c r="I751" s="203" t="s">
        <v>796</v>
      </c>
      <c r="J751" s="8"/>
      <c r="K751" s="8"/>
      <c r="L751" s="8"/>
      <c r="M751" s="8"/>
      <c r="N751" s="202" t="s">
        <v>483</v>
      </c>
      <c r="O751" s="8"/>
      <c r="P751" s="8"/>
      <c r="Q751" s="8"/>
      <c r="R751" s="202" t="s">
        <v>483</v>
      </c>
      <c r="S751" s="8"/>
      <c r="T751" s="8"/>
      <c r="U751" s="8"/>
      <c r="V751" s="8"/>
      <c r="W751" s="202" t="s">
        <v>483</v>
      </c>
      <c r="X751" s="8"/>
      <c r="Y751" s="8"/>
      <c r="Z751" s="8"/>
      <c r="AA751" s="202" t="s">
        <v>483</v>
      </c>
      <c r="AB751" s="8"/>
      <c r="AC751" s="202" t="s">
        <v>2362</v>
      </c>
      <c r="AD751" s="202" t="s">
        <v>3469</v>
      </c>
      <c r="AE751" s="202" t="s">
        <v>484</v>
      </c>
      <c r="AF751" s="12"/>
      <c r="AG751" s="197">
        <v>0</v>
      </c>
      <c r="AH751" s="12"/>
      <c r="AI751" s="12"/>
      <c r="AJ751" s="12"/>
      <c r="AK751" s="12"/>
      <c r="AL751" s="12"/>
      <c r="AM751" s="12"/>
      <c r="AN751" s="12"/>
      <c r="AO751" s="12"/>
      <c r="AP751" s="15"/>
      <c r="AQ751" t="str">
        <f>_xlfn.IFNA(VLOOKUP(E751,'Order Lookup'!A:C,3,FALSE),"Other")</f>
        <v>Other</v>
      </c>
    </row>
    <row r="752" spans="1:43" ht="31.5" x14ac:dyDescent="0.35">
      <c r="A752" s="202" t="s">
        <v>792</v>
      </c>
      <c r="B752" s="202" t="s">
        <v>3470</v>
      </c>
      <c r="C752" s="202" t="s">
        <v>1838</v>
      </c>
      <c r="D752" s="202" t="s">
        <v>1839</v>
      </c>
      <c r="E752" s="202" t="s">
        <v>800</v>
      </c>
      <c r="F752" s="202" t="s">
        <v>565</v>
      </c>
      <c r="G752" s="202" t="s">
        <v>795</v>
      </c>
      <c r="H752" s="202" t="s">
        <v>488</v>
      </c>
      <c r="I752" s="203" t="s">
        <v>1840</v>
      </c>
      <c r="J752" s="8"/>
      <c r="K752" s="203" t="s">
        <v>834</v>
      </c>
      <c r="L752" s="8"/>
      <c r="M752" s="8"/>
      <c r="N752" s="202" t="s">
        <v>483</v>
      </c>
      <c r="O752" s="8"/>
      <c r="P752" s="8"/>
      <c r="Q752" s="8"/>
      <c r="R752" s="202" t="s">
        <v>483</v>
      </c>
      <c r="S752" s="8"/>
      <c r="T752" s="203" t="s">
        <v>1841</v>
      </c>
      <c r="U752" s="202" t="s">
        <v>1996</v>
      </c>
      <c r="V752" s="202" t="s">
        <v>1996</v>
      </c>
      <c r="W752" s="206" t="s">
        <v>489</v>
      </c>
      <c r="X752" s="8"/>
      <c r="Y752" s="8"/>
      <c r="Z752" s="8"/>
      <c r="AA752" s="202" t="s">
        <v>483</v>
      </c>
      <c r="AB752" s="203" t="s">
        <v>490</v>
      </c>
      <c r="AC752" s="202" t="s">
        <v>1725</v>
      </c>
      <c r="AD752" s="202" t="s">
        <v>3470</v>
      </c>
      <c r="AE752" s="202" t="s">
        <v>484</v>
      </c>
      <c r="AF752" s="204">
        <v>21030.61</v>
      </c>
      <c r="AG752" s="197">
        <v>5</v>
      </c>
      <c r="AH752" s="197">
        <v>7.9519140000000004</v>
      </c>
      <c r="AI752" s="207">
        <v>1.5903828</v>
      </c>
      <c r="AJ752" s="197">
        <v>0</v>
      </c>
      <c r="AK752" s="197">
        <v>0</v>
      </c>
      <c r="AL752" s="197">
        <v>0</v>
      </c>
      <c r="AM752" s="12"/>
      <c r="AN752" s="12"/>
      <c r="AO752" s="204">
        <v>14553</v>
      </c>
      <c r="AP752" s="205">
        <v>0</v>
      </c>
      <c r="AQ752" t="str">
        <f>_xlfn.IFNA(VLOOKUP(E752,'Order Lookup'!A:C,3,FALSE),"Other")</f>
        <v>ORDER</v>
      </c>
    </row>
    <row r="753" spans="1:43" ht="31.5" x14ac:dyDescent="0.35">
      <c r="A753" s="202" t="s">
        <v>792</v>
      </c>
      <c r="B753" s="202" t="s">
        <v>3471</v>
      </c>
      <c r="C753" s="202" t="s">
        <v>1838</v>
      </c>
      <c r="D753" s="202" t="s">
        <v>1839</v>
      </c>
      <c r="E753" s="202" t="s">
        <v>800</v>
      </c>
      <c r="F753" s="202" t="s">
        <v>565</v>
      </c>
      <c r="G753" s="202" t="s">
        <v>795</v>
      </c>
      <c r="H753" s="202" t="s">
        <v>488</v>
      </c>
      <c r="I753" s="203" t="s">
        <v>1840</v>
      </c>
      <c r="J753" s="8"/>
      <c r="K753" s="203" t="s">
        <v>834</v>
      </c>
      <c r="L753" s="8"/>
      <c r="M753" s="8"/>
      <c r="N753" s="202" t="s">
        <v>483</v>
      </c>
      <c r="O753" s="8"/>
      <c r="P753" s="8"/>
      <c r="Q753" s="8"/>
      <c r="R753" s="202" t="s">
        <v>483</v>
      </c>
      <c r="S753" s="203" t="s">
        <v>2846</v>
      </c>
      <c r="T753" s="203" t="s">
        <v>2846</v>
      </c>
      <c r="U753" s="202" t="s">
        <v>1726</v>
      </c>
      <c r="V753" s="202" t="s">
        <v>1726</v>
      </c>
      <c r="W753" s="206" t="s">
        <v>489</v>
      </c>
      <c r="X753" s="8"/>
      <c r="Y753" s="8"/>
      <c r="Z753" s="8"/>
      <c r="AA753" s="202" t="s">
        <v>483</v>
      </c>
      <c r="AB753" s="203" t="s">
        <v>490</v>
      </c>
      <c r="AC753" s="202" t="s">
        <v>2350</v>
      </c>
      <c r="AD753" s="202" t="s">
        <v>3471</v>
      </c>
      <c r="AE753" s="202" t="s">
        <v>484</v>
      </c>
      <c r="AF753" s="204">
        <v>309761.73</v>
      </c>
      <c r="AG753" s="197">
        <v>73.644999999999996</v>
      </c>
      <c r="AH753" s="197">
        <v>57.777741804999998</v>
      </c>
      <c r="AI753" s="208">
        <v>0.78454398540294701</v>
      </c>
      <c r="AJ753" s="197">
        <v>4.5586364799999997</v>
      </c>
      <c r="AK753" s="197">
        <v>0</v>
      </c>
      <c r="AL753" s="197">
        <v>0</v>
      </c>
      <c r="AM753" s="12"/>
      <c r="AN753" s="12"/>
      <c r="AO753" s="204">
        <v>214355</v>
      </c>
      <c r="AP753" s="205">
        <v>-1.9613999999999999E-2</v>
      </c>
      <c r="AQ753" t="str">
        <f>_xlfn.IFNA(VLOOKUP(E753,'Order Lookup'!A:C,3,FALSE),"Other")</f>
        <v>ORDER</v>
      </c>
    </row>
    <row r="754" spans="1:43" ht="31.5" x14ac:dyDescent="0.35">
      <c r="A754" s="202" t="s">
        <v>792</v>
      </c>
      <c r="B754" s="202" t="s">
        <v>3472</v>
      </c>
      <c r="C754" s="202" t="s">
        <v>1838</v>
      </c>
      <c r="D754" s="202" t="s">
        <v>1839</v>
      </c>
      <c r="E754" s="202" t="s">
        <v>800</v>
      </c>
      <c r="F754" s="202" t="s">
        <v>565</v>
      </c>
      <c r="G754" s="202" t="s">
        <v>795</v>
      </c>
      <c r="H754" s="202" t="s">
        <v>488</v>
      </c>
      <c r="I754" s="203" t="s">
        <v>1840</v>
      </c>
      <c r="J754" s="8"/>
      <c r="K754" s="203" t="s">
        <v>834</v>
      </c>
      <c r="L754" s="8"/>
      <c r="M754" s="8"/>
      <c r="N754" s="202" t="s">
        <v>483</v>
      </c>
      <c r="O754" s="8"/>
      <c r="P754" s="8"/>
      <c r="Q754" s="8"/>
      <c r="R754" s="202" t="s">
        <v>483</v>
      </c>
      <c r="S754" s="203" t="s">
        <v>2846</v>
      </c>
      <c r="T754" s="203" t="s">
        <v>2846</v>
      </c>
      <c r="U754" s="202" t="s">
        <v>1726</v>
      </c>
      <c r="V754" s="202" t="s">
        <v>1726</v>
      </c>
      <c r="W754" s="206" t="s">
        <v>489</v>
      </c>
      <c r="X754" s="8"/>
      <c r="Y754" s="8"/>
      <c r="Z754" s="8"/>
      <c r="AA754" s="202" t="s">
        <v>483</v>
      </c>
      <c r="AB754" s="203" t="s">
        <v>490</v>
      </c>
      <c r="AC754" s="202" t="s">
        <v>2350</v>
      </c>
      <c r="AD754" s="202" t="s">
        <v>3472</v>
      </c>
      <c r="AE754" s="202" t="s">
        <v>484</v>
      </c>
      <c r="AF754" s="204">
        <v>168644</v>
      </c>
      <c r="AG754" s="197">
        <v>40.094999999999999</v>
      </c>
      <c r="AH754" s="197">
        <v>44.734346355</v>
      </c>
      <c r="AI754" s="207">
        <v>1.11570885035541</v>
      </c>
      <c r="AJ754" s="197">
        <v>0</v>
      </c>
      <c r="AK754" s="197">
        <v>0</v>
      </c>
      <c r="AL754" s="197">
        <v>0</v>
      </c>
      <c r="AM754" s="12"/>
      <c r="AN754" s="12"/>
      <c r="AO754" s="204">
        <v>116702</v>
      </c>
      <c r="AP754" s="205">
        <v>0</v>
      </c>
      <c r="AQ754" t="str">
        <f>_xlfn.IFNA(VLOOKUP(E754,'Order Lookup'!A:C,3,FALSE),"Other")</f>
        <v>ORDER</v>
      </c>
    </row>
    <row r="755" spans="1:43" ht="31.5" x14ac:dyDescent="0.35">
      <c r="A755" s="202" t="s">
        <v>792</v>
      </c>
      <c r="B755" s="202" t="s">
        <v>3473</v>
      </c>
      <c r="C755" s="202" t="s">
        <v>1838</v>
      </c>
      <c r="D755" s="202" t="s">
        <v>1839</v>
      </c>
      <c r="E755" s="202" t="s">
        <v>800</v>
      </c>
      <c r="F755" s="202" t="s">
        <v>565</v>
      </c>
      <c r="G755" s="202" t="s">
        <v>795</v>
      </c>
      <c r="H755" s="202" t="s">
        <v>488</v>
      </c>
      <c r="I755" s="203" t="s">
        <v>1840</v>
      </c>
      <c r="J755" s="8"/>
      <c r="K755" s="203" t="s">
        <v>834</v>
      </c>
      <c r="L755" s="8"/>
      <c r="M755" s="8"/>
      <c r="N755" s="202" t="s">
        <v>483</v>
      </c>
      <c r="O755" s="8"/>
      <c r="P755" s="8"/>
      <c r="Q755" s="8"/>
      <c r="R755" s="202" t="s">
        <v>483</v>
      </c>
      <c r="S755" s="203" t="s">
        <v>1841</v>
      </c>
      <c r="T755" s="203" t="s">
        <v>1841</v>
      </c>
      <c r="U755" s="202" t="s">
        <v>2338</v>
      </c>
      <c r="V755" s="202" t="s">
        <v>2332</v>
      </c>
      <c r="W755" s="206" t="s">
        <v>489</v>
      </c>
      <c r="X755" s="8"/>
      <c r="Y755" s="8"/>
      <c r="Z755" s="8"/>
      <c r="AA755" s="202" t="s">
        <v>483</v>
      </c>
      <c r="AB755" s="203" t="s">
        <v>490</v>
      </c>
      <c r="AC755" s="202" t="s">
        <v>2321</v>
      </c>
      <c r="AD755" s="202" t="s">
        <v>3473</v>
      </c>
      <c r="AE755" s="202" t="s">
        <v>484</v>
      </c>
      <c r="AF755" s="204">
        <v>62078.55</v>
      </c>
      <c r="AG755" s="197">
        <v>14.759</v>
      </c>
      <c r="AH755" s="197">
        <v>6.7761192499999998</v>
      </c>
      <c r="AI755" s="208">
        <v>0.45911777559455202</v>
      </c>
      <c r="AJ755" s="197">
        <v>0</v>
      </c>
      <c r="AK755" s="197">
        <v>0</v>
      </c>
      <c r="AL755" s="197">
        <v>0</v>
      </c>
      <c r="AM755" s="12"/>
      <c r="AN755" s="12"/>
      <c r="AO755" s="204">
        <v>42958</v>
      </c>
      <c r="AP755" s="205">
        <v>0</v>
      </c>
      <c r="AQ755" t="str">
        <f>_xlfn.IFNA(VLOOKUP(E755,'Order Lookup'!A:C,3,FALSE),"Other")</f>
        <v>ORDER</v>
      </c>
    </row>
    <row r="756" spans="1:43" ht="31.5" x14ac:dyDescent="0.35">
      <c r="A756" s="202" t="s">
        <v>792</v>
      </c>
      <c r="B756" s="202" t="s">
        <v>3474</v>
      </c>
      <c r="C756" s="202" t="s">
        <v>1838</v>
      </c>
      <c r="D756" s="202" t="s">
        <v>1839</v>
      </c>
      <c r="E756" s="202" t="s">
        <v>800</v>
      </c>
      <c r="F756" s="202" t="s">
        <v>565</v>
      </c>
      <c r="G756" s="202" t="s">
        <v>795</v>
      </c>
      <c r="H756" s="202" t="s">
        <v>488</v>
      </c>
      <c r="I756" s="203" t="s">
        <v>1840</v>
      </c>
      <c r="J756" s="8"/>
      <c r="K756" s="203" t="s">
        <v>834</v>
      </c>
      <c r="L756" s="8"/>
      <c r="M756" s="8"/>
      <c r="N756" s="202" t="s">
        <v>483</v>
      </c>
      <c r="O756" s="8"/>
      <c r="P756" s="8"/>
      <c r="Q756" s="8"/>
      <c r="R756" s="202" t="s">
        <v>483</v>
      </c>
      <c r="S756" s="8"/>
      <c r="T756" s="203" t="s">
        <v>1841</v>
      </c>
      <c r="U756" s="202" t="s">
        <v>1996</v>
      </c>
      <c r="V756" s="202" t="s">
        <v>1996</v>
      </c>
      <c r="W756" s="206" t="s">
        <v>489</v>
      </c>
      <c r="X756" s="8"/>
      <c r="Y756" s="8"/>
      <c r="Z756" s="8"/>
      <c r="AA756" s="202" t="s">
        <v>483</v>
      </c>
      <c r="AB756" s="203" t="s">
        <v>490</v>
      </c>
      <c r="AC756" s="202" t="s">
        <v>1725</v>
      </c>
      <c r="AD756" s="202" t="s">
        <v>3474</v>
      </c>
      <c r="AE756" s="202" t="s">
        <v>484</v>
      </c>
      <c r="AF756" s="204">
        <v>116338</v>
      </c>
      <c r="AG756" s="197">
        <v>27.658999999999999</v>
      </c>
      <c r="AH756" s="197">
        <v>12.20857344</v>
      </c>
      <c r="AI756" s="208">
        <v>0.44139605336418503</v>
      </c>
      <c r="AJ756" s="197">
        <v>0</v>
      </c>
      <c r="AK756" s="197">
        <v>0</v>
      </c>
      <c r="AL756" s="197">
        <v>0</v>
      </c>
      <c r="AM756" s="12"/>
      <c r="AN756" s="12"/>
      <c r="AO756" s="204">
        <v>80506</v>
      </c>
      <c r="AP756" s="205">
        <v>0</v>
      </c>
      <c r="AQ756" t="str">
        <f>_xlfn.IFNA(VLOOKUP(E756,'Order Lookup'!A:C,3,FALSE),"Other")</f>
        <v>ORDER</v>
      </c>
    </row>
    <row r="757" spans="1:43" ht="31.5" x14ac:dyDescent="0.35">
      <c r="A757" s="202" t="s">
        <v>792</v>
      </c>
      <c r="B757" s="202" t="s">
        <v>3475</v>
      </c>
      <c r="C757" s="202" t="s">
        <v>1838</v>
      </c>
      <c r="D757" s="202" t="s">
        <v>1839</v>
      </c>
      <c r="E757" s="202" t="s">
        <v>800</v>
      </c>
      <c r="F757" s="202" t="s">
        <v>565</v>
      </c>
      <c r="G757" s="202" t="s">
        <v>795</v>
      </c>
      <c r="H757" s="202" t="s">
        <v>488</v>
      </c>
      <c r="I757" s="203" t="s">
        <v>1840</v>
      </c>
      <c r="J757" s="8"/>
      <c r="K757" s="203" t="s">
        <v>834</v>
      </c>
      <c r="L757" s="8"/>
      <c r="M757" s="8"/>
      <c r="N757" s="202" t="s">
        <v>483</v>
      </c>
      <c r="O757" s="8"/>
      <c r="P757" s="8"/>
      <c r="Q757" s="8"/>
      <c r="R757" s="202" t="s">
        <v>483</v>
      </c>
      <c r="S757" s="203" t="s">
        <v>2846</v>
      </c>
      <c r="T757" s="203" t="s">
        <v>2846</v>
      </c>
      <c r="U757" s="202" t="s">
        <v>2332</v>
      </c>
      <c r="V757" s="202" t="s">
        <v>2332</v>
      </c>
      <c r="W757" s="206" t="s">
        <v>489</v>
      </c>
      <c r="X757" s="8"/>
      <c r="Y757" s="8"/>
      <c r="Z757" s="8"/>
      <c r="AA757" s="202" t="s">
        <v>483</v>
      </c>
      <c r="AB757" s="203" t="s">
        <v>490</v>
      </c>
      <c r="AC757" s="202" t="s">
        <v>2338</v>
      </c>
      <c r="AD757" s="202" t="s">
        <v>3475</v>
      </c>
      <c r="AE757" s="202" t="s">
        <v>484</v>
      </c>
      <c r="AF757" s="204">
        <v>121422.2</v>
      </c>
      <c r="AG757" s="197">
        <v>28.867999999999999</v>
      </c>
      <c r="AH757" s="197">
        <v>14.825276154999999</v>
      </c>
      <c r="AI757" s="208">
        <v>0.51355397516280998</v>
      </c>
      <c r="AJ757" s="197">
        <v>1.7126192650000001</v>
      </c>
      <c r="AK757" s="197">
        <v>0</v>
      </c>
      <c r="AL757" s="197">
        <v>0</v>
      </c>
      <c r="AM757" s="12"/>
      <c r="AN757" s="12"/>
      <c r="AO757" s="204">
        <v>84024</v>
      </c>
      <c r="AP757" s="205">
        <v>-6.1129000000000003E-2</v>
      </c>
      <c r="AQ757" t="str">
        <f>_xlfn.IFNA(VLOOKUP(E757,'Order Lookup'!A:C,3,FALSE),"Other")</f>
        <v>ORDER</v>
      </c>
    </row>
    <row r="758" spans="1:43" ht="31.5" x14ac:dyDescent="0.35">
      <c r="A758" s="202" t="s">
        <v>792</v>
      </c>
      <c r="B758" s="202" t="s">
        <v>3476</v>
      </c>
      <c r="C758" s="202" t="s">
        <v>1838</v>
      </c>
      <c r="D758" s="202" t="s">
        <v>1839</v>
      </c>
      <c r="E758" s="202" t="s">
        <v>1174</v>
      </c>
      <c r="F758" s="202" t="s">
        <v>565</v>
      </c>
      <c r="G758" s="202" t="s">
        <v>795</v>
      </c>
      <c r="H758" s="202" t="s">
        <v>488</v>
      </c>
      <c r="I758" s="203" t="s">
        <v>1840</v>
      </c>
      <c r="J758" s="8"/>
      <c r="K758" s="203" t="s">
        <v>834</v>
      </c>
      <c r="L758" s="8"/>
      <c r="M758" s="8"/>
      <c r="N758" s="202" t="s">
        <v>483</v>
      </c>
      <c r="O758" s="8"/>
      <c r="P758" s="8"/>
      <c r="Q758" s="8"/>
      <c r="R758" s="202" t="s">
        <v>483</v>
      </c>
      <c r="S758" s="203" t="s">
        <v>2846</v>
      </c>
      <c r="T758" s="203" t="s">
        <v>2846</v>
      </c>
      <c r="U758" s="202" t="s">
        <v>2332</v>
      </c>
      <c r="V758" s="202" t="s">
        <v>2332</v>
      </c>
      <c r="W758" s="206" t="s">
        <v>489</v>
      </c>
      <c r="X758" s="8"/>
      <c r="Y758" s="8"/>
      <c r="Z758" s="8"/>
      <c r="AA758" s="202" t="s">
        <v>483</v>
      </c>
      <c r="AB758" s="203" t="s">
        <v>490</v>
      </c>
      <c r="AC758" s="202" t="s">
        <v>2338</v>
      </c>
      <c r="AD758" s="202" t="s">
        <v>3476</v>
      </c>
      <c r="AE758" s="202" t="s">
        <v>484</v>
      </c>
      <c r="AF758" s="204">
        <v>66105.070000000007</v>
      </c>
      <c r="AG758" s="197">
        <v>15.7165</v>
      </c>
      <c r="AH758" s="197">
        <v>14.563445345</v>
      </c>
      <c r="AI758" s="208">
        <v>0.92663413259949701</v>
      </c>
      <c r="AJ758" s="197">
        <v>0</v>
      </c>
      <c r="AK758" s="197">
        <v>0</v>
      </c>
      <c r="AL758" s="197">
        <v>0</v>
      </c>
      <c r="AM758" s="12"/>
      <c r="AN758" s="12"/>
      <c r="AO758" s="204">
        <v>46558</v>
      </c>
      <c r="AP758" s="205">
        <v>0</v>
      </c>
      <c r="AQ758" t="str">
        <f>_xlfn.IFNA(VLOOKUP(E758,'Order Lookup'!A:C,3,FALSE),"Other")</f>
        <v>ORDER</v>
      </c>
    </row>
    <row r="759" spans="1:43" ht="42" x14ac:dyDescent="0.35">
      <c r="A759" s="202" t="s">
        <v>792</v>
      </c>
      <c r="B759" s="202" t="s">
        <v>3477</v>
      </c>
      <c r="C759" s="202" t="s">
        <v>1834</v>
      </c>
      <c r="D759" s="202" t="s">
        <v>1842</v>
      </c>
      <c r="E759" s="202" t="s">
        <v>800</v>
      </c>
      <c r="F759" s="202" t="s">
        <v>70</v>
      </c>
      <c r="G759" s="202" t="s">
        <v>795</v>
      </c>
      <c r="H759" s="202" t="s">
        <v>488</v>
      </c>
      <c r="I759" s="203" t="s">
        <v>200</v>
      </c>
      <c r="J759" s="8"/>
      <c r="K759" s="203" t="s">
        <v>493</v>
      </c>
      <c r="L759" s="8"/>
      <c r="M759" s="8"/>
      <c r="N759" s="202" t="s">
        <v>483</v>
      </c>
      <c r="O759" s="8"/>
      <c r="P759" s="8"/>
      <c r="Q759" s="8"/>
      <c r="R759" s="202" t="s">
        <v>483</v>
      </c>
      <c r="S759" s="8"/>
      <c r="T759" s="203" t="s">
        <v>1836</v>
      </c>
      <c r="U759" s="202" t="s">
        <v>1728</v>
      </c>
      <c r="V759" s="202" t="s">
        <v>1698</v>
      </c>
      <c r="W759" s="206" t="s">
        <v>489</v>
      </c>
      <c r="X759" s="8"/>
      <c r="Y759" s="8"/>
      <c r="Z759" s="8"/>
      <c r="AA759" s="202" t="s">
        <v>483</v>
      </c>
      <c r="AB759" s="203" t="s">
        <v>490</v>
      </c>
      <c r="AC759" s="202" t="s">
        <v>2329</v>
      </c>
      <c r="AD759" s="202" t="s">
        <v>3477</v>
      </c>
      <c r="AE759" s="202" t="s">
        <v>484</v>
      </c>
      <c r="AF759" s="204">
        <v>1000</v>
      </c>
      <c r="AG759" s="197">
        <v>0</v>
      </c>
      <c r="AH759" s="197">
        <v>0.58030800000000005</v>
      </c>
      <c r="AI759" s="12"/>
      <c r="AJ759" s="197">
        <v>0.58030800500000002</v>
      </c>
      <c r="AK759" s="197">
        <v>0</v>
      </c>
      <c r="AL759" s="197">
        <v>0</v>
      </c>
      <c r="AM759" s="12"/>
      <c r="AN759" s="12"/>
      <c r="AO759" s="204">
        <v>1000</v>
      </c>
      <c r="AP759" s="205">
        <v>377.97</v>
      </c>
      <c r="AQ759" t="str">
        <f>_xlfn.IFNA(VLOOKUP(E759,'Order Lookup'!A:C,3,FALSE),"Other")</f>
        <v>ORDER</v>
      </c>
    </row>
    <row r="760" spans="1:43" ht="42" x14ac:dyDescent="0.35">
      <c r="A760" s="202" t="s">
        <v>792</v>
      </c>
      <c r="B760" s="202" t="s">
        <v>3478</v>
      </c>
      <c r="C760" s="202" t="s">
        <v>1834</v>
      </c>
      <c r="D760" s="202" t="s">
        <v>1842</v>
      </c>
      <c r="E760" s="202" t="s">
        <v>800</v>
      </c>
      <c r="F760" s="202" t="s">
        <v>70</v>
      </c>
      <c r="G760" s="202" t="s">
        <v>795</v>
      </c>
      <c r="H760" s="202" t="s">
        <v>488</v>
      </c>
      <c r="I760" s="203" t="s">
        <v>200</v>
      </c>
      <c r="J760" s="8"/>
      <c r="K760" s="203" t="s">
        <v>493</v>
      </c>
      <c r="L760" s="8"/>
      <c r="M760" s="8"/>
      <c r="N760" s="202" t="s">
        <v>483</v>
      </c>
      <c r="O760" s="8"/>
      <c r="P760" s="8"/>
      <c r="Q760" s="8"/>
      <c r="R760" s="202" t="s">
        <v>483</v>
      </c>
      <c r="S760" s="203" t="s">
        <v>660</v>
      </c>
      <c r="T760" s="203" t="s">
        <v>660</v>
      </c>
      <c r="U760" s="202" t="s">
        <v>2329</v>
      </c>
      <c r="V760" s="202" t="s">
        <v>2329</v>
      </c>
      <c r="W760" s="206" t="s">
        <v>489</v>
      </c>
      <c r="X760" s="8"/>
      <c r="Y760" s="8"/>
      <c r="Z760" s="8"/>
      <c r="AA760" s="202" t="s">
        <v>483</v>
      </c>
      <c r="AB760" s="203" t="s">
        <v>490</v>
      </c>
      <c r="AC760" s="202" t="s">
        <v>1996</v>
      </c>
      <c r="AD760" s="202" t="s">
        <v>3478</v>
      </c>
      <c r="AE760" s="202" t="s">
        <v>484</v>
      </c>
      <c r="AF760" s="204">
        <v>1000</v>
      </c>
      <c r="AG760" s="197">
        <v>0</v>
      </c>
      <c r="AH760" s="197">
        <v>14.297447289999999</v>
      </c>
      <c r="AI760" s="12"/>
      <c r="AJ760" s="197">
        <v>13.78823581</v>
      </c>
      <c r="AK760" s="197">
        <v>0</v>
      </c>
      <c r="AL760" s="197">
        <v>0</v>
      </c>
      <c r="AM760" s="12"/>
      <c r="AN760" s="12"/>
      <c r="AO760" s="204">
        <v>3000</v>
      </c>
      <c r="AP760" s="205">
        <v>-20137.66</v>
      </c>
      <c r="AQ760" t="str">
        <f>_xlfn.IFNA(VLOOKUP(E760,'Order Lookup'!A:C,3,FALSE),"Other")</f>
        <v>ORDER</v>
      </c>
    </row>
    <row r="761" spans="1:43" ht="42" x14ac:dyDescent="0.35">
      <c r="A761" s="202" t="s">
        <v>792</v>
      </c>
      <c r="B761" s="202" t="s">
        <v>3479</v>
      </c>
      <c r="C761" s="202" t="s">
        <v>1834</v>
      </c>
      <c r="D761" s="202" t="s">
        <v>1843</v>
      </c>
      <c r="E761" s="202" t="s">
        <v>529</v>
      </c>
      <c r="F761" s="202" t="s">
        <v>204</v>
      </c>
      <c r="G761" s="202" t="s">
        <v>795</v>
      </c>
      <c r="H761" s="202" t="s">
        <v>488</v>
      </c>
      <c r="I761" s="203" t="s">
        <v>200</v>
      </c>
      <c r="J761" s="8"/>
      <c r="K761" s="203" t="s">
        <v>821</v>
      </c>
      <c r="L761" s="8"/>
      <c r="M761" s="8"/>
      <c r="N761" s="202" t="s">
        <v>483</v>
      </c>
      <c r="O761" s="8"/>
      <c r="P761" s="8"/>
      <c r="Q761" s="8"/>
      <c r="R761" s="202" t="s">
        <v>483</v>
      </c>
      <c r="S761" s="203" t="s">
        <v>582</v>
      </c>
      <c r="T761" s="203" t="s">
        <v>1299</v>
      </c>
      <c r="U761" s="202" t="s">
        <v>2335</v>
      </c>
      <c r="V761" s="202" t="s">
        <v>2338</v>
      </c>
      <c r="W761" s="206" t="s">
        <v>489</v>
      </c>
      <c r="X761" s="8"/>
      <c r="Y761" s="8"/>
      <c r="Z761" s="8"/>
      <c r="AA761" s="202" t="s">
        <v>483</v>
      </c>
      <c r="AB761" s="8"/>
      <c r="AC761" s="202" t="s">
        <v>2321</v>
      </c>
      <c r="AD761" s="202" t="s">
        <v>3479</v>
      </c>
      <c r="AE761" s="202" t="s">
        <v>484</v>
      </c>
      <c r="AF761" s="204">
        <v>1</v>
      </c>
      <c r="AG761" s="197">
        <v>0</v>
      </c>
      <c r="AH761" s="197">
        <v>8.8869076699999994</v>
      </c>
      <c r="AI761" s="12"/>
      <c r="AJ761" s="197">
        <v>8.8869078899999998</v>
      </c>
      <c r="AK761" s="197">
        <v>41</v>
      </c>
      <c r="AL761" s="197">
        <v>0</v>
      </c>
      <c r="AM761" s="211">
        <v>0</v>
      </c>
      <c r="AN761" s="12"/>
      <c r="AO761" s="204">
        <v>0</v>
      </c>
      <c r="AP761" s="205">
        <v>-13486.55</v>
      </c>
      <c r="AQ761" t="str">
        <f>_xlfn.IFNA(VLOOKUP(E761,'Order Lookup'!A:C,3,FALSE),"Other")</f>
        <v>Other</v>
      </c>
    </row>
    <row r="762" spans="1:43" ht="42" x14ac:dyDescent="0.35">
      <c r="A762" s="202" t="s">
        <v>792</v>
      </c>
      <c r="B762" s="202" t="s">
        <v>3480</v>
      </c>
      <c r="C762" s="202" t="s">
        <v>1834</v>
      </c>
      <c r="D762" s="202" t="s">
        <v>3481</v>
      </c>
      <c r="E762" s="202" t="s">
        <v>1174</v>
      </c>
      <c r="F762" s="202" t="s">
        <v>139</v>
      </c>
      <c r="G762" s="202" t="s">
        <v>795</v>
      </c>
      <c r="H762" s="202" t="s">
        <v>488</v>
      </c>
      <c r="I762" s="203" t="s">
        <v>1844</v>
      </c>
      <c r="J762" s="203" t="s">
        <v>1691</v>
      </c>
      <c r="K762" s="203" t="s">
        <v>602</v>
      </c>
      <c r="L762" s="202" t="s">
        <v>1662</v>
      </c>
      <c r="M762" s="202" t="s">
        <v>1662</v>
      </c>
      <c r="N762" s="206" t="s">
        <v>489</v>
      </c>
      <c r="O762" s="8"/>
      <c r="P762" s="8"/>
      <c r="Q762" s="8"/>
      <c r="R762" s="202" t="s">
        <v>483</v>
      </c>
      <c r="S762" s="203" t="s">
        <v>687</v>
      </c>
      <c r="T762" s="203" t="s">
        <v>687</v>
      </c>
      <c r="U762" s="202" t="s">
        <v>1996</v>
      </c>
      <c r="V762" s="202" t="s">
        <v>1996</v>
      </c>
      <c r="W762" s="206" t="s">
        <v>489</v>
      </c>
      <c r="X762" s="8"/>
      <c r="Y762" s="8"/>
      <c r="Z762" s="8"/>
      <c r="AA762" s="202" t="s">
        <v>483</v>
      </c>
      <c r="AB762" s="203" t="s">
        <v>490</v>
      </c>
      <c r="AC762" s="202" t="s">
        <v>1725</v>
      </c>
      <c r="AD762" s="202" t="s">
        <v>3480</v>
      </c>
      <c r="AE762" s="202" t="s">
        <v>484</v>
      </c>
      <c r="AF762" s="204">
        <v>318750</v>
      </c>
      <c r="AG762" s="197">
        <v>116.5085</v>
      </c>
      <c r="AH762" s="197">
        <v>78.855650705000002</v>
      </c>
      <c r="AI762" s="208">
        <v>0.67682315629331802</v>
      </c>
      <c r="AJ762" s="197">
        <v>30.723740285000002</v>
      </c>
      <c r="AK762" s="197">
        <v>235</v>
      </c>
      <c r="AL762" s="197">
        <v>327</v>
      </c>
      <c r="AM762" s="209">
        <v>1.39148936170213</v>
      </c>
      <c r="AN762" s="197">
        <v>4.1468175974263604</v>
      </c>
      <c r="AO762" s="204">
        <v>177323</v>
      </c>
      <c r="AP762" s="205">
        <v>58909.31</v>
      </c>
      <c r="AQ762" t="str">
        <f>_xlfn.IFNA(VLOOKUP(E762,'Order Lookup'!A:C,3,FALSE),"Other")</f>
        <v>ORDER</v>
      </c>
    </row>
    <row r="763" spans="1:43" ht="42" x14ac:dyDescent="0.35">
      <c r="A763" s="202" t="s">
        <v>792</v>
      </c>
      <c r="B763" s="202" t="s">
        <v>3482</v>
      </c>
      <c r="C763" s="202" t="s">
        <v>1834</v>
      </c>
      <c r="D763" s="202" t="s">
        <v>3481</v>
      </c>
      <c r="E763" s="202" t="s">
        <v>3483</v>
      </c>
      <c r="F763" s="202" t="s">
        <v>70</v>
      </c>
      <c r="G763" s="202" t="s">
        <v>795</v>
      </c>
      <c r="H763" s="202" t="s">
        <v>488</v>
      </c>
      <c r="I763" s="203" t="s">
        <v>1844</v>
      </c>
      <c r="J763" s="203" t="s">
        <v>1691</v>
      </c>
      <c r="K763" s="203" t="s">
        <v>602</v>
      </c>
      <c r="L763" s="8"/>
      <c r="M763" s="8"/>
      <c r="N763" s="202" t="s">
        <v>483</v>
      </c>
      <c r="O763" s="8"/>
      <c r="P763" s="8"/>
      <c r="Q763" s="8"/>
      <c r="R763" s="202" t="s">
        <v>483</v>
      </c>
      <c r="S763" s="203" t="s">
        <v>687</v>
      </c>
      <c r="T763" s="203" t="s">
        <v>644</v>
      </c>
      <c r="U763" s="202" t="s">
        <v>2332</v>
      </c>
      <c r="V763" s="202" t="s">
        <v>2371</v>
      </c>
      <c r="W763" s="206" t="s">
        <v>489</v>
      </c>
      <c r="X763" s="8"/>
      <c r="Y763" s="8"/>
      <c r="Z763" s="8"/>
      <c r="AA763" s="202" t="s">
        <v>483</v>
      </c>
      <c r="AB763" s="8"/>
      <c r="AC763" s="202" t="s">
        <v>2371</v>
      </c>
      <c r="AD763" s="202" t="s">
        <v>3482</v>
      </c>
      <c r="AE763" s="202" t="s">
        <v>484</v>
      </c>
      <c r="AF763" s="204">
        <v>0.81</v>
      </c>
      <c r="AG763" s="197">
        <v>0</v>
      </c>
      <c r="AH763" s="197">
        <v>3.2499999999999999E-3</v>
      </c>
      <c r="AI763" s="12"/>
      <c r="AJ763" s="197">
        <v>3.2499999999999999E-3</v>
      </c>
      <c r="AK763" s="197">
        <v>0</v>
      </c>
      <c r="AL763" s="197">
        <v>0</v>
      </c>
      <c r="AM763" s="12"/>
      <c r="AN763" s="12"/>
      <c r="AO763" s="204">
        <v>29</v>
      </c>
      <c r="AP763" s="205">
        <v>-3371.84</v>
      </c>
      <c r="AQ763" t="str">
        <f>_xlfn.IFNA(VLOOKUP(E763,'Order Lookup'!A:C,3,FALSE),"Other")</f>
        <v>Other</v>
      </c>
    </row>
    <row r="764" spans="1:43" ht="52.5" x14ac:dyDescent="0.35">
      <c r="A764" s="202" t="s">
        <v>802</v>
      </c>
      <c r="B764" s="202" t="s">
        <v>3484</v>
      </c>
      <c r="C764" s="202" t="s">
        <v>807</v>
      </c>
      <c r="D764" s="202" t="s">
        <v>809</v>
      </c>
      <c r="E764" s="202" t="s">
        <v>507</v>
      </c>
      <c r="F764" s="202" t="s">
        <v>565</v>
      </c>
      <c r="G764" s="8"/>
      <c r="H764" s="202" t="s">
        <v>482</v>
      </c>
      <c r="I764" s="203" t="s">
        <v>509</v>
      </c>
      <c r="J764" s="8"/>
      <c r="K764" s="8"/>
      <c r="L764" s="8"/>
      <c r="M764" s="8"/>
      <c r="N764" s="202" t="s">
        <v>483</v>
      </c>
      <c r="O764" s="8"/>
      <c r="P764" s="8"/>
      <c r="Q764" s="8"/>
      <c r="R764" s="202" t="s">
        <v>483</v>
      </c>
      <c r="S764" s="8"/>
      <c r="T764" s="8"/>
      <c r="U764" s="8"/>
      <c r="V764" s="8"/>
      <c r="W764" s="202" t="s">
        <v>483</v>
      </c>
      <c r="X764" s="8"/>
      <c r="Y764" s="8"/>
      <c r="Z764" s="8"/>
      <c r="AA764" s="202" t="s">
        <v>483</v>
      </c>
      <c r="AB764" s="8"/>
      <c r="AC764" s="202" t="s">
        <v>2329</v>
      </c>
      <c r="AD764" s="202" t="s">
        <v>3484</v>
      </c>
      <c r="AE764" s="202" t="s">
        <v>484</v>
      </c>
      <c r="AF764" s="204">
        <v>224.93</v>
      </c>
      <c r="AG764" s="197">
        <v>0</v>
      </c>
      <c r="AH764" s="197">
        <v>2.2489144999999999E-2</v>
      </c>
      <c r="AI764" s="12"/>
      <c r="AJ764" s="197">
        <v>2.2489499999999999E-2</v>
      </c>
      <c r="AK764" s="197">
        <v>0</v>
      </c>
      <c r="AL764" s="197">
        <v>0</v>
      </c>
      <c r="AM764" s="12"/>
      <c r="AN764" s="12"/>
      <c r="AO764" s="204">
        <v>221.8</v>
      </c>
      <c r="AP764" s="205">
        <v>182.82</v>
      </c>
      <c r="AQ764" t="str">
        <f>_xlfn.IFNA(VLOOKUP(E764,'Order Lookup'!A:C,3,FALSE),"Other")</f>
        <v>Other</v>
      </c>
    </row>
    <row r="765" spans="1:43" ht="31.5" x14ac:dyDescent="0.35">
      <c r="A765" s="202" t="s">
        <v>802</v>
      </c>
      <c r="B765" s="202" t="s">
        <v>3485</v>
      </c>
      <c r="C765" s="202" t="s">
        <v>803</v>
      </c>
      <c r="D765" s="202" t="s">
        <v>1845</v>
      </c>
      <c r="E765" s="202" t="s">
        <v>804</v>
      </c>
      <c r="F765" s="202" t="s">
        <v>565</v>
      </c>
      <c r="G765" s="202" t="s">
        <v>565</v>
      </c>
      <c r="H765" s="202" t="s">
        <v>482</v>
      </c>
      <c r="I765" s="203" t="s">
        <v>1846</v>
      </c>
      <c r="J765" s="8"/>
      <c r="K765" s="203" t="s">
        <v>1847</v>
      </c>
      <c r="L765" s="202" t="s">
        <v>1661</v>
      </c>
      <c r="M765" s="202" t="s">
        <v>1661</v>
      </c>
      <c r="N765" s="206" t="s">
        <v>489</v>
      </c>
      <c r="O765" s="8"/>
      <c r="P765" s="8"/>
      <c r="Q765" s="8"/>
      <c r="R765" s="202" t="s">
        <v>483</v>
      </c>
      <c r="S765" s="203" t="s">
        <v>1837</v>
      </c>
      <c r="T765" s="203" t="s">
        <v>1837</v>
      </c>
      <c r="U765" s="202" t="s">
        <v>1996</v>
      </c>
      <c r="V765" s="202" t="s">
        <v>1728</v>
      </c>
      <c r="W765" s="206" t="s">
        <v>489</v>
      </c>
      <c r="X765" s="8"/>
      <c r="Y765" s="8"/>
      <c r="Z765" s="8"/>
      <c r="AA765" s="202" t="s">
        <v>483</v>
      </c>
      <c r="AB765" s="203" t="s">
        <v>490</v>
      </c>
      <c r="AC765" s="202" t="s">
        <v>1728</v>
      </c>
      <c r="AD765" s="202" t="s">
        <v>3485</v>
      </c>
      <c r="AE765" s="202" t="s">
        <v>484</v>
      </c>
      <c r="AF765" s="204">
        <v>65438</v>
      </c>
      <c r="AG765" s="197">
        <v>24.652000000000001</v>
      </c>
      <c r="AH765" s="197">
        <v>32.291936505000002</v>
      </c>
      <c r="AI765" s="207">
        <v>1.30991142726756</v>
      </c>
      <c r="AJ765" s="197">
        <v>32.291937175000001</v>
      </c>
      <c r="AK765" s="197">
        <v>0</v>
      </c>
      <c r="AL765" s="197">
        <v>0</v>
      </c>
      <c r="AM765" s="12"/>
      <c r="AN765" s="12"/>
      <c r="AO765" s="204">
        <v>58900</v>
      </c>
      <c r="AP765" s="205">
        <v>9880.86</v>
      </c>
      <c r="AQ765" t="str">
        <f>_xlfn.IFNA(VLOOKUP(E765,'Order Lookup'!A:C,3,FALSE),"Other")</f>
        <v>ORDER</v>
      </c>
    </row>
    <row r="766" spans="1:43" ht="31.5" x14ac:dyDescent="0.35">
      <c r="A766" s="202" t="s">
        <v>802</v>
      </c>
      <c r="B766" s="202" t="s">
        <v>3486</v>
      </c>
      <c r="C766" s="202" t="s">
        <v>803</v>
      </c>
      <c r="D766" s="202" t="s">
        <v>1845</v>
      </c>
      <c r="E766" s="202" t="s">
        <v>804</v>
      </c>
      <c r="F766" s="202" t="s">
        <v>565</v>
      </c>
      <c r="G766" s="202" t="s">
        <v>565</v>
      </c>
      <c r="H766" s="202" t="s">
        <v>488</v>
      </c>
      <c r="I766" s="203" t="s">
        <v>1846</v>
      </c>
      <c r="J766" s="8"/>
      <c r="K766" s="203" t="s">
        <v>1847</v>
      </c>
      <c r="L766" s="202" t="s">
        <v>1501</v>
      </c>
      <c r="M766" s="202" t="s">
        <v>1501</v>
      </c>
      <c r="N766" s="206" t="s">
        <v>489</v>
      </c>
      <c r="O766" s="8"/>
      <c r="P766" s="8"/>
      <c r="Q766" s="8"/>
      <c r="R766" s="202" t="s">
        <v>483</v>
      </c>
      <c r="S766" s="203" t="s">
        <v>1847</v>
      </c>
      <c r="T766" s="203" t="s">
        <v>1841</v>
      </c>
      <c r="U766" s="202" t="s">
        <v>2323</v>
      </c>
      <c r="V766" s="202" t="s">
        <v>1649</v>
      </c>
      <c r="W766" s="206" t="s">
        <v>489</v>
      </c>
      <c r="X766" s="8"/>
      <c r="Y766" s="8"/>
      <c r="Z766" s="8"/>
      <c r="AA766" s="202" t="s">
        <v>483</v>
      </c>
      <c r="AB766" s="203" t="s">
        <v>490</v>
      </c>
      <c r="AC766" s="202" t="s">
        <v>2343</v>
      </c>
      <c r="AD766" s="202" t="s">
        <v>3486</v>
      </c>
      <c r="AE766" s="202" t="s">
        <v>484</v>
      </c>
      <c r="AF766" s="204">
        <v>133758</v>
      </c>
      <c r="AG766" s="197">
        <v>63.207999999999998</v>
      </c>
      <c r="AH766" s="197">
        <v>68.701314275000001</v>
      </c>
      <c r="AI766" s="207">
        <v>1.0869085285881499</v>
      </c>
      <c r="AJ766" s="197">
        <v>31.18285702</v>
      </c>
      <c r="AK766" s="197">
        <v>0</v>
      </c>
      <c r="AL766" s="197">
        <v>0</v>
      </c>
      <c r="AM766" s="12"/>
      <c r="AN766" s="12"/>
      <c r="AO766" s="204">
        <v>120395</v>
      </c>
      <c r="AP766" s="205">
        <v>9177.14</v>
      </c>
      <c r="AQ766" t="str">
        <f>_xlfn.IFNA(VLOOKUP(E766,'Order Lookup'!A:C,3,FALSE),"Other")</f>
        <v>ORDER</v>
      </c>
    </row>
    <row r="767" spans="1:43" ht="31.5" x14ac:dyDescent="0.35">
      <c r="A767" s="202" t="s">
        <v>802</v>
      </c>
      <c r="B767" s="202" t="s">
        <v>3487</v>
      </c>
      <c r="C767" s="202" t="s">
        <v>803</v>
      </c>
      <c r="D767" s="202" t="s">
        <v>1845</v>
      </c>
      <c r="E767" s="202" t="s">
        <v>804</v>
      </c>
      <c r="F767" s="202" t="s">
        <v>565</v>
      </c>
      <c r="G767" s="202" t="s">
        <v>565</v>
      </c>
      <c r="H767" s="202" t="s">
        <v>482</v>
      </c>
      <c r="I767" s="203" t="s">
        <v>1846</v>
      </c>
      <c r="J767" s="8"/>
      <c r="K767" s="203" t="s">
        <v>1847</v>
      </c>
      <c r="L767" s="202" t="s">
        <v>1661</v>
      </c>
      <c r="M767" s="202" t="s">
        <v>1661</v>
      </c>
      <c r="N767" s="206" t="s">
        <v>489</v>
      </c>
      <c r="O767" s="8"/>
      <c r="P767" s="8"/>
      <c r="Q767" s="8"/>
      <c r="R767" s="202" t="s">
        <v>483</v>
      </c>
      <c r="S767" s="203" t="s">
        <v>1837</v>
      </c>
      <c r="T767" s="203" t="s">
        <v>1837</v>
      </c>
      <c r="U767" s="202" t="s">
        <v>2327</v>
      </c>
      <c r="V767" s="202" t="s">
        <v>1996</v>
      </c>
      <c r="W767" s="206" t="s">
        <v>489</v>
      </c>
      <c r="X767" s="8"/>
      <c r="Y767" s="8"/>
      <c r="Z767" s="8"/>
      <c r="AA767" s="202" t="s">
        <v>483</v>
      </c>
      <c r="AB767" s="203" t="s">
        <v>490</v>
      </c>
      <c r="AC767" s="202" t="s">
        <v>1996</v>
      </c>
      <c r="AD767" s="202" t="s">
        <v>3487</v>
      </c>
      <c r="AE767" s="202" t="s">
        <v>484</v>
      </c>
      <c r="AF767" s="204">
        <v>87030</v>
      </c>
      <c r="AG767" s="197">
        <v>36.494</v>
      </c>
      <c r="AH767" s="197">
        <v>37.130430775000001</v>
      </c>
      <c r="AI767" s="197">
        <v>1.01743932632762</v>
      </c>
      <c r="AJ767" s="197">
        <v>37.130431145000003</v>
      </c>
      <c r="AK767" s="197">
        <v>0</v>
      </c>
      <c r="AL767" s="197">
        <v>0</v>
      </c>
      <c r="AM767" s="12"/>
      <c r="AN767" s="12"/>
      <c r="AO767" s="204">
        <v>78335</v>
      </c>
      <c r="AP767" s="205">
        <v>8235.0499999999993</v>
      </c>
      <c r="AQ767" t="str">
        <f>_xlfn.IFNA(VLOOKUP(E767,'Order Lookup'!A:C,3,FALSE),"Other")</f>
        <v>ORDER</v>
      </c>
    </row>
    <row r="768" spans="1:43" ht="31.5" x14ac:dyDescent="0.35">
      <c r="A768" s="202" t="s">
        <v>802</v>
      </c>
      <c r="B768" s="202" t="s">
        <v>3488</v>
      </c>
      <c r="C768" s="202" t="s">
        <v>803</v>
      </c>
      <c r="D768" s="202" t="s">
        <v>1845</v>
      </c>
      <c r="E768" s="202" t="s">
        <v>804</v>
      </c>
      <c r="F768" s="202" t="s">
        <v>565</v>
      </c>
      <c r="G768" s="202" t="s">
        <v>565</v>
      </c>
      <c r="H768" s="202" t="s">
        <v>482</v>
      </c>
      <c r="I768" s="203" t="s">
        <v>1846</v>
      </c>
      <c r="J768" s="8"/>
      <c r="K768" s="203" t="s">
        <v>1847</v>
      </c>
      <c r="L768" s="202" t="s">
        <v>1661</v>
      </c>
      <c r="M768" s="202" t="s">
        <v>1661</v>
      </c>
      <c r="N768" s="206" t="s">
        <v>489</v>
      </c>
      <c r="O768" s="8"/>
      <c r="P768" s="8"/>
      <c r="Q768" s="8"/>
      <c r="R768" s="202" t="s">
        <v>483</v>
      </c>
      <c r="S768" s="203" t="s">
        <v>1837</v>
      </c>
      <c r="T768" s="203" t="s">
        <v>1837</v>
      </c>
      <c r="U768" s="202" t="s">
        <v>2324</v>
      </c>
      <c r="V768" s="202" t="s">
        <v>1996</v>
      </c>
      <c r="W768" s="206" t="s">
        <v>489</v>
      </c>
      <c r="X768" s="8"/>
      <c r="Y768" s="8"/>
      <c r="Z768" s="8"/>
      <c r="AA768" s="202" t="s">
        <v>483</v>
      </c>
      <c r="AB768" s="203" t="s">
        <v>490</v>
      </c>
      <c r="AC768" s="202" t="s">
        <v>1725</v>
      </c>
      <c r="AD768" s="202" t="s">
        <v>3488</v>
      </c>
      <c r="AE768" s="202" t="s">
        <v>484</v>
      </c>
      <c r="AF768" s="204">
        <v>41925</v>
      </c>
      <c r="AG768" s="197">
        <v>24.598500000000001</v>
      </c>
      <c r="AH768" s="197">
        <v>24.156044699999999</v>
      </c>
      <c r="AI768" s="197">
        <v>0.98201291542167202</v>
      </c>
      <c r="AJ768" s="197">
        <v>24.156044815000001</v>
      </c>
      <c r="AK768" s="197">
        <v>0</v>
      </c>
      <c r="AL768" s="197">
        <v>0</v>
      </c>
      <c r="AM768" s="12"/>
      <c r="AN768" s="12"/>
      <c r="AO768" s="204">
        <v>38078</v>
      </c>
      <c r="AP768" s="205">
        <v>7044.41</v>
      </c>
      <c r="AQ768" t="str">
        <f>_xlfn.IFNA(VLOOKUP(E768,'Order Lookup'!A:C,3,FALSE),"Other")</f>
        <v>ORDER</v>
      </c>
    </row>
    <row r="769" spans="1:43" ht="31.5" x14ac:dyDescent="0.35">
      <c r="A769" s="202" t="s">
        <v>802</v>
      </c>
      <c r="B769" s="202" t="s">
        <v>3489</v>
      </c>
      <c r="C769" s="202" t="s">
        <v>803</v>
      </c>
      <c r="D769" s="202" t="s">
        <v>1845</v>
      </c>
      <c r="E769" s="202" t="s">
        <v>804</v>
      </c>
      <c r="F769" s="202" t="s">
        <v>565</v>
      </c>
      <c r="G769" s="202" t="s">
        <v>565</v>
      </c>
      <c r="H769" s="202" t="s">
        <v>488</v>
      </c>
      <c r="I769" s="203" t="s">
        <v>1846</v>
      </c>
      <c r="J769" s="8"/>
      <c r="K769" s="203" t="s">
        <v>1847</v>
      </c>
      <c r="L769" s="8"/>
      <c r="M769" s="8"/>
      <c r="N769" s="202" t="s">
        <v>483</v>
      </c>
      <c r="O769" s="8"/>
      <c r="P769" s="8"/>
      <c r="Q769" s="8"/>
      <c r="R769" s="202" t="s">
        <v>483</v>
      </c>
      <c r="S769" s="8"/>
      <c r="T769" s="203" t="s">
        <v>1841</v>
      </c>
      <c r="U769" s="202" t="s">
        <v>2350</v>
      </c>
      <c r="V769" s="202" t="s">
        <v>1640</v>
      </c>
      <c r="W769" s="206" t="s">
        <v>489</v>
      </c>
      <c r="X769" s="8"/>
      <c r="Y769" s="8"/>
      <c r="Z769" s="8"/>
      <c r="AA769" s="202" t="s">
        <v>483</v>
      </c>
      <c r="AB769" s="203" t="s">
        <v>490</v>
      </c>
      <c r="AC769" s="202" t="s">
        <v>2324</v>
      </c>
      <c r="AD769" s="202" t="s">
        <v>3489</v>
      </c>
      <c r="AE769" s="202" t="s">
        <v>484</v>
      </c>
      <c r="AF769" s="204">
        <v>128017</v>
      </c>
      <c r="AG769" s="197">
        <v>72.561000000000007</v>
      </c>
      <c r="AH769" s="197">
        <v>75.905707344999996</v>
      </c>
      <c r="AI769" s="197">
        <v>1.04609511094114</v>
      </c>
      <c r="AJ769" s="197">
        <v>0</v>
      </c>
      <c r="AK769" s="197">
        <v>0</v>
      </c>
      <c r="AL769" s="197">
        <v>0</v>
      </c>
      <c r="AM769" s="12"/>
      <c r="AN769" s="12"/>
      <c r="AO769" s="204">
        <v>115227</v>
      </c>
      <c r="AP769" s="205">
        <v>0</v>
      </c>
      <c r="AQ769" t="str">
        <f>_xlfn.IFNA(VLOOKUP(E769,'Order Lookup'!A:C,3,FALSE),"Other")</f>
        <v>ORDER</v>
      </c>
    </row>
    <row r="770" spans="1:43" ht="31.5" x14ac:dyDescent="0.35">
      <c r="A770" s="202" t="s">
        <v>802</v>
      </c>
      <c r="B770" s="202" t="s">
        <v>3490</v>
      </c>
      <c r="C770" s="202" t="s">
        <v>803</v>
      </c>
      <c r="D770" s="202" t="s">
        <v>1845</v>
      </c>
      <c r="E770" s="202" t="s">
        <v>804</v>
      </c>
      <c r="F770" s="202" t="s">
        <v>565</v>
      </c>
      <c r="G770" s="202" t="s">
        <v>565</v>
      </c>
      <c r="H770" s="202" t="s">
        <v>488</v>
      </c>
      <c r="I770" s="203" t="s">
        <v>1846</v>
      </c>
      <c r="J770" s="8"/>
      <c r="K770" s="203" t="s">
        <v>1847</v>
      </c>
      <c r="L770" s="202" t="s">
        <v>1661</v>
      </c>
      <c r="M770" s="202" t="s">
        <v>1661</v>
      </c>
      <c r="N770" s="206" t="s">
        <v>489</v>
      </c>
      <c r="O770" s="8"/>
      <c r="P770" s="8"/>
      <c r="Q770" s="8"/>
      <c r="R770" s="202" t="s">
        <v>483</v>
      </c>
      <c r="S770" s="203" t="s">
        <v>1837</v>
      </c>
      <c r="T770" s="203" t="s">
        <v>1837</v>
      </c>
      <c r="U770" s="202" t="s">
        <v>2371</v>
      </c>
      <c r="V770" s="202" t="s">
        <v>1996</v>
      </c>
      <c r="W770" s="206" t="s">
        <v>489</v>
      </c>
      <c r="X770" s="8"/>
      <c r="Y770" s="8"/>
      <c r="Z770" s="8"/>
      <c r="AA770" s="202" t="s">
        <v>483</v>
      </c>
      <c r="AB770" s="203" t="s">
        <v>490</v>
      </c>
      <c r="AC770" s="202" t="s">
        <v>2324</v>
      </c>
      <c r="AD770" s="202" t="s">
        <v>3490</v>
      </c>
      <c r="AE770" s="202" t="s">
        <v>484</v>
      </c>
      <c r="AF770" s="204">
        <v>84023</v>
      </c>
      <c r="AG770" s="197">
        <v>36.569000000000003</v>
      </c>
      <c r="AH770" s="197">
        <v>36.547516154999997</v>
      </c>
      <c r="AI770" s="197">
        <v>0.99941251210041304</v>
      </c>
      <c r="AJ770" s="197">
        <v>0</v>
      </c>
      <c r="AK770" s="197">
        <v>0</v>
      </c>
      <c r="AL770" s="197">
        <v>0</v>
      </c>
      <c r="AM770" s="12"/>
      <c r="AN770" s="12"/>
      <c r="AO770" s="204">
        <v>75628</v>
      </c>
      <c r="AP770" s="205">
        <v>0</v>
      </c>
      <c r="AQ770" t="str">
        <f>_xlfn.IFNA(VLOOKUP(E770,'Order Lookup'!A:C,3,FALSE),"Other")</f>
        <v>ORDER</v>
      </c>
    </row>
    <row r="771" spans="1:43" ht="31.5" x14ac:dyDescent="0.35">
      <c r="A771" s="202" t="s">
        <v>802</v>
      </c>
      <c r="B771" s="202" t="s">
        <v>3491</v>
      </c>
      <c r="C771" s="202" t="s">
        <v>803</v>
      </c>
      <c r="D771" s="202" t="s">
        <v>1845</v>
      </c>
      <c r="E771" s="202" t="s">
        <v>804</v>
      </c>
      <c r="F771" s="202" t="s">
        <v>565</v>
      </c>
      <c r="G771" s="202" t="s">
        <v>565</v>
      </c>
      <c r="H771" s="202" t="s">
        <v>488</v>
      </c>
      <c r="I771" s="203" t="s">
        <v>1846</v>
      </c>
      <c r="J771" s="8"/>
      <c r="K771" s="203" t="s">
        <v>1847</v>
      </c>
      <c r="L771" s="202" t="s">
        <v>1661</v>
      </c>
      <c r="M771" s="202" t="s">
        <v>1661</v>
      </c>
      <c r="N771" s="206" t="s">
        <v>489</v>
      </c>
      <c r="O771" s="8"/>
      <c r="P771" s="8"/>
      <c r="Q771" s="8"/>
      <c r="R771" s="202" t="s">
        <v>483</v>
      </c>
      <c r="S771" s="203" t="s">
        <v>1837</v>
      </c>
      <c r="T771" s="203" t="s">
        <v>1837</v>
      </c>
      <c r="U771" s="202" t="s">
        <v>2371</v>
      </c>
      <c r="V771" s="202" t="s">
        <v>1996</v>
      </c>
      <c r="W771" s="206" t="s">
        <v>489</v>
      </c>
      <c r="X771" s="8"/>
      <c r="Y771" s="8"/>
      <c r="Z771" s="8"/>
      <c r="AA771" s="202" t="s">
        <v>483</v>
      </c>
      <c r="AB771" s="203" t="s">
        <v>490</v>
      </c>
      <c r="AC771" s="202" t="s">
        <v>2324</v>
      </c>
      <c r="AD771" s="202" t="s">
        <v>3491</v>
      </c>
      <c r="AE771" s="202" t="s">
        <v>484</v>
      </c>
      <c r="AF771" s="204">
        <v>74085</v>
      </c>
      <c r="AG771" s="197">
        <v>32.598999999999997</v>
      </c>
      <c r="AH771" s="197">
        <v>35.770397435</v>
      </c>
      <c r="AI771" s="207">
        <v>1.0972851141139299</v>
      </c>
      <c r="AJ771" s="197">
        <v>0</v>
      </c>
      <c r="AK771" s="197">
        <v>0</v>
      </c>
      <c r="AL771" s="197">
        <v>0</v>
      </c>
      <c r="AM771" s="12"/>
      <c r="AN771" s="12"/>
      <c r="AO771" s="204">
        <v>66682</v>
      </c>
      <c r="AP771" s="205">
        <v>0</v>
      </c>
      <c r="AQ771" t="str">
        <f>_xlfn.IFNA(VLOOKUP(E771,'Order Lookup'!A:C,3,FALSE),"Other")</f>
        <v>ORDER</v>
      </c>
    </row>
    <row r="772" spans="1:43" ht="31.5" x14ac:dyDescent="0.35">
      <c r="A772" s="202" t="s">
        <v>802</v>
      </c>
      <c r="B772" s="202" t="s">
        <v>3492</v>
      </c>
      <c r="C772" s="202" t="s">
        <v>803</v>
      </c>
      <c r="D772" s="202" t="s">
        <v>1845</v>
      </c>
      <c r="E772" s="202" t="s">
        <v>804</v>
      </c>
      <c r="F772" s="202" t="s">
        <v>565</v>
      </c>
      <c r="G772" s="202" t="s">
        <v>565</v>
      </c>
      <c r="H772" s="202" t="s">
        <v>488</v>
      </c>
      <c r="I772" s="203" t="s">
        <v>1846</v>
      </c>
      <c r="J772" s="8"/>
      <c r="K772" s="203" t="s">
        <v>1847</v>
      </c>
      <c r="L772" s="202" t="s">
        <v>1656</v>
      </c>
      <c r="M772" s="202" t="s">
        <v>1656</v>
      </c>
      <c r="N772" s="206" t="s">
        <v>489</v>
      </c>
      <c r="O772" s="8"/>
      <c r="P772" s="8"/>
      <c r="Q772" s="8"/>
      <c r="R772" s="202" t="s">
        <v>483</v>
      </c>
      <c r="S772" s="203" t="s">
        <v>1837</v>
      </c>
      <c r="T772" s="203" t="s">
        <v>1837</v>
      </c>
      <c r="U772" s="202" t="s">
        <v>2318</v>
      </c>
      <c r="V772" s="202" t="s">
        <v>2350</v>
      </c>
      <c r="W772" s="206" t="s">
        <v>489</v>
      </c>
      <c r="X772" s="8"/>
      <c r="Y772" s="8"/>
      <c r="Z772" s="8"/>
      <c r="AA772" s="202" t="s">
        <v>483</v>
      </c>
      <c r="AB772" s="203" t="s">
        <v>490</v>
      </c>
      <c r="AC772" s="202" t="s">
        <v>2332</v>
      </c>
      <c r="AD772" s="202" t="s">
        <v>3492</v>
      </c>
      <c r="AE772" s="202" t="s">
        <v>484</v>
      </c>
      <c r="AF772" s="204">
        <v>25715</v>
      </c>
      <c r="AG772" s="197">
        <v>14.553000000000001</v>
      </c>
      <c r="AH772" s="197">
        <v>25.322778840000002</v>
      </c>
      <c r="AI772" s="207">
        <v>1.7400384003298299</v>
      </c>
      <c r="AJ772" s="197">
        <v>2.2193818300000001</v>
      </c>
      <c r="AK772" s="197">
        <v>0</v>
      </c>
      <c r="AL772" s="197">
        <v>0</v>
      </c>
      <c r="AM772" s="12"/>
      <c r="AN772" s="12"/>
      <c r="AO772" s="204">
        <v>23146</v>
      </c>
      <c r="AP772" s="205">
        <v>9.0699999999999999E-3</v>
      </c>
      <c r="AQ772" t="str">
        <f>_xlfn.IFNA(VLOOKUP(E772,'Order Lookup'!A:C,3,FALSE),"Other")</f>
        <v>ORDER</v>
      </c>
    </row>
    <row r="773" spans="1:43" ht="31.5" x14ac:dyDescent="0.35">
      <c r="A773" s="202" t="s">
        <v>802</v>
      </c>
      <c r="B773" s="202" t="s">
        <v>3493</v>
      </c>
      <c r="C773" s="202" t="s">
        <v>803</v>
      </c>
      <c r="D773" s="202" t="s">
        <v>1845</v>
      </c>
      <c r="E773" s="202" t="s">
        <v>804</v>
      </c>
      <c r="F773" s="202" t="s">
        <v>565</v>
      </c>
      <c r="G773" s="202" t="s">
        <v>565</v>
      </c>
      <c r="H773" s="202" t="s">
        <v>482</v>
      </c>
      <c r="I773" s="203" t="s">
        <v>1846</v>
      </c>
      <c r="J773" s="203" t="s">
        <v>2258</v>
      </c>
      <c r="K773" s="8"/>
      <c r="L773" s="8"/>
      <c r="M773" s="8"/>
      <c r="N773" s="202" t="s">
        <v>483</v>
      </c>
      <c r="O773" s="8"/>
      <c r="P773" s="8"/>
      <c r="Q773" s="8"/>
      <c r="R773" s="202" t="s">
        <v>483</v>
      </c>
      <c r="S773" s="8"/>
      <c r="T773" s="203" t="s">
        <v>2257</v>
      </c>
      <c r="U773" s="202" t="s">
        <v>1669</v>
      </c>
      <c r="V773" s="202" t="s">
        <v>1669</v>
      </c>
      <c r="W773" s="206" t="s">
        <v>489</v>
      </c>
      <c r="X773" s="8"/>
      <c r="Y773" s="8"/>
      <c r="Z773" s="8"/>
      <c r="AA773" s="202" t="s">
        <v>483</v>
      </c>
      <c r="AB773" s="203" t="s">
        <v>490</v>
      </c>
      <c r="AC773" s="202" t="s">
        <v>1698</v>
      </c>
      <c r="AD773" s="202" t="s">
        <v>3493</v>
      </c>
      <c r="AE773" s="202" t="s">
        <v>484</v>
      </c>
      <c r="AF773" s="204">
        <v>2930</v>
      </c>
      <c r="AG773" s="197">
        <v>0.75049999999999994</v>
      </c>
      <c r="AH773" s="197">
        <v>0.76950499999999999</v>
      </c>
      <c r="AI773" s="197">
        <v>1.02532311792139</v>
      </c>
      <c r="AJ773" s="197">
        <v>0.76950499999999999</v>
      </c>
      <c r="AK773" s="197">
        <v>0</v>
      </c>
      <c r="AL773" s="197">
        <v>0</v>
      </c>
      <c r="AM773" s="12"/>
      <c r="AN773" s="12"/>
      <c r="AO773" s="204">
        <v>2638</v>
      </c>
      <c r="AP773" s="205">
        <v>412.98</v>
      </c>
      <c r="AQ773" t="str">
        <f>_xlfn.IFNA(VLOOKUP(E773,'Order Lookup'!A:C,3,FALSE),"Other")</f>
        <v>ORDER</v>
      </c>
    </row>
    <row r="774" spans="1:43" ht="42" x14ac:dyDescent="0.35">
      <c r="A774" s="202" t="s">
        <v>802</v>
      </c>
      <c r="B774" s="202" t="s">
        <v>3494</v>
      </c>
      <c r="C774" s="202" t="s">
        <v>807</v>
      </c>
      <c r="D774" s="202" t="s">
        <v>1848</v>
      </c>
      <c r="E774" s="202" t="s">
        <v>804</v>
      </c>
      <c r="F774" s="202" t="s">
        <v>565</v>
      </c>
      <c r="G774" s="202" t="s">
        <v>565</v>
      </c>
      <c r="H774" s="202" t="s">
        <v>488</v>
      </c>
      <c r="I774" s="203" t="s">
        <v>808</v>
      </c>
      <c r="J774" s="203" t="s">
        <v>806</v>
      </c>
      <c r="K774" s="203" t="s">
        <v>1849</v>
      </c>
      <c r="L774" s="202" t="s">
        <v>499</v>
      </c>
      <c r="M774" s="202" t="s">
        <v>1477</v>
      </c>
      <c r="N774" s="210" t="s">
        <v>484</v>
      </c>
      <c r="O774" s="8"/>
      <c r="P774" s="8"/>
      <c r="Q774" s="8"/>
      <c r="R774" s="202" t="s">
        <v>483</v>
      </c>
      <c r="S774" s="203" t="s">
        <v>1850</v>
      </c>
      <c r="T774" s="203" t="s">
        <v>1850</v>
      </c>
      <c r="U774" s="202" t="s">
        <v>1660</v>
      </c>
      <c r="V774" s="202" t="s">
        <v>1725</v>
      </c>
      <c r="W774" s="210" t="s">
        <v>484</v>
      </c>
      <c r="X774" s="203" t="s">
        <v>811</v>
      </c>
      <c r="Y774" s="202" t="s">
        <v>2329</v>
      </c>
      <c r="Z774" s="8"/>
      <c r="AA774" s="202" t="s">
        <v>593</v>
      </c>
      <c r="AB774" s="203" t="s">
        <v>490</v>
      </c>
      <c r="AC774" s="202" t="s">
        <v>2343</v>
      </c>
      <c r="AD774" s="202" t="s">
        <v>3494</v>
      </c>
      <c r="AE774" s="202" t="s">
        <v>484</v>
      </c>
      <c r="AF774" s="204">
        <v>126487</v>
      </c>
      <c r="AG774" s="197">
        <v>60.526499999999999</v>
      </c>
      <c r="AH774" s="197">
        <v>60.526224110000001</v>
      </c>
      <c r="AI774" s="197">
        <v>0.99999544183126399</v>
      </c>
      <c r="AJ774" s="197">
        <v>0</v>
      </c>
      <c r="AK774" s="197">
        <v>0</v>
      </c>
      <c r="AL774" s="197">
        <v>0</v>
      </c>
      <c r="AM774" s="12"/>
      <c r="AN774" s="12"/>
      <c r="AO774" s="204">
        <v>113865</v>
      </c>
      <c r="AP774" s="205">
        <v>0</v>
      </c>
      <c r="AQ774" t="str">
        <f>_xlfn.IFNA(VLOOKUP(E774,'Order Lookup'!A:C,3,FALSE),"Other")</f>
        <v>ORDER</v>
      </c>
    </row>
    <row r="775" spans="1:43" ht="42" x14ac:dyDescent="0.35">
      <c r="A775" s="202" t="s">
        <v>802</v>
      </c>
      <c r="B775" s="202" t="s">
        <v>3495</v>
      </c>
      <c r="C775" s="202" t="s">
        <v>807</v>
      </c>
      <c r="D775" s="202" t="s">
        <v>1848</v>
      </c>
      <c r="E775" s="202" t="s">
        <v>804</v>
      </c>
      <c r="F775" s="202" t="s">
        <v>565</v>
      </c>
      <c r="G775" s="202" t="s">
        <v>565</v>
      </c>
      <c r="H775" s="202" t="s">
        <v>488</v>
      </c>
      <c r="I775" s="203" t="s">
        <v>808</v>
      </c>
      <c r="J775" s="203" t="s">
        <v>806</v>
      </c>
      <c r="K775" s="203" t="s">
        <v>1849</v>
      </c>
      <c r="L775" s="202" t="s">
        <v>499</v>
      </c>
      <c r="M775" s="8"/>
      <c r="N775" s="202" t="s">
        <v>593</v>
      </c>
      <c r="O775" s="8"/>
      <c r="P775" s="8"/>
      <c r="Q775" s="8"/>
      <c r="R775" s="202" t="s">
        <v>483</v>
      </c>
      <c r="S775" s="203" t="s">
        <v>3496</v>
      </c>
      <c r="T775" s="203" t="s">
        <v>3496</v>
      </c>
      <c r="U775" s="202" t="s">
        <v>1728</v>
      </c>
      <c r="V775" s="202" t="s">
        <v>1728</v>
      </c>
      <c r="W775" s="206" t="s">
        <v>489</v>
      </c>
      <c r="X775" s="203" t="s">
        <v>811</v>
      </c>
      <c r="Y775" s="202" t="s">
        <v>2323</v>
      </c>
      <c r="Z775" s="8"/>
      <c r="AA775" s="202" t="s">
        <v>593</v>
      </c>
      <c r="AB775" s="203" t="s">
        <v>490</v>
      </c>
      <c r="AC775" s="202" t="s">
        <v>2329</v>
      </c>
      <c r="AD775" s="202" t="s">
        <v>3495</v>
      </c>
      <c r="AE775" s="202" t="s">
        <v>484</v>
      </c>
      <c r="AF775" s="204">
        <v>302317</v>
      </c>
      <c r="AG775" s="197">
        <v>133.41149999999999</v>
      </c>
      <c r="AH775" s="197">
        <v>133.3442259</v>
      </c>
      <c r="AI775" s="197">
        <v>0.99949573987249996</v>
      </c>
      <c r="AJ775" s="197">
        <v>40.429686705000002</v>
      </c>
      <c r="AK775" s="197">
        <v>0</v>
      </c>
      <c r="AL775" s="197">
        <v>0</v>
      </c>
      <c r="AM775" s="12"/>
      <c r="AN775" s="12"/>
      <c r="AO775" s="204">
        <v>272153</v>
      </c>
      <c r="AP775" s="205">
        <v>17073.558349999999</v>
      </c>
      <c r="AQ775" t="str">
        <f>_xlfn.IFNA(VLOOKUP(E775,'Order Lookup'!A:C,3,FALSE),"Other")</f>
        <v>ORDER</v>
      </c>
    </row>
    <row r="776" spans="1:43" ht="42" x14ac:dyDescent="0.35">
      <c r="A776" s="202" t="s">
        <v>802</v>
      </c>
      <c r="B776" s="202" t="s">
        <v>3497</v>
      </c>
      <c r="C776" s="202" t="s">
        <v>807</v>
      </c>
      <c r="D776" s="202" t="s">
        <v>1848</v>
      </c>
      <c r="E776" s="202" t="s">
        <v>804</v>
      </c>
      <c r="F776" s="202" t="s">
        <v>565</v>
      </c>
      <c r="G776" s="202" t="s">
        <v>565</v>
      </c>
      <c r="H776" s="202" t="s">
        <v>488</v>
      </c>
      <c r="I776" s="203" t="s">
        <v>808</v>
      </c>
      <c r="J776" s="203" t="s">
        <v>806</v>
      </c>
      <c r="K776" s="203" t="s">
        <v>1849</v>
      </c>
      <c r="L776" s="202" t="s">
        <v>499</v>
      </c>
      <c r="M776" s="202" t="s">
        <v>499</v>
      </c>
      <c r="N776" s="206" t="s">
        <v>489</v>
      </c>
      <c r="O776" s="8"/>
      <c r="P776" s="8"/>
      <c r="Q776" s="8"/>
      <c r="R776" s="202" t="s">
        <v>483</v>
      </c>
      <c r="S776" s="203" t="s">
        <v>1850</v>
      </c>
      <c r="T776" s="203" t="s">
        <v>1850</v>
      </c>
      <c r="U776" s="202" t="s">
        <v>1725</v>
      </c>
      <c r="V776" s="202" t="s">
        <v>1725</v>
      </c>
      <c r="W776" s="206" t="s">
        <v>489</v>
      </c>
      <c r="X776" s="203" t="s">
        <v>811</v>
      </c>
      <c r="Y776" s="202" t="s">
        <v>1658</v>
      </c>
      <c r="Z776" s="8"/>
      <c r="AA776" s="202" t="s">
        <v>593</v>
      </c>
      <c r="AB776" s="203" t="s">
        <v>490</v>
      </c>
      <c r="AC776" s="202" t="s">
        <v>2343</v>
      </c>
      <c r="AD776" s="202" t="s">
        <v>3497</v>
      </c>
      <c r="AE776" s="202" t="s">
        <v>484</v>
      </c>
      <c r="AF776" s="204">
        <v>20239</v>
      </c>
      <c r="AG776" s="197">
        <v>9.5325000000000006</v>
      </c>
      <c r="AH776" s="197">
        <v>9.5325264000000001</v>
      </c>
      <c r="AI776" s="197">
        <v>1.0000027694728599</v>
      </c>
      <c r="AJ776" s="197">
        <v>9.5325260000000007</v>
      </c>
      <c r="AK776" s="197">
        <v>0</v>
      </c>
      <c r="AL776" s="197">
        <v>0</v>
      </c>
      <c r="AM776" s="12"/>
      <c r="AN776" s="12"/>
      <c r="AO776" s="204">
        <v>18233</v>
      </c>
      <c r="AP776" s="205">
        <v>7.5199999999999998E-3</v>
      </c>
      <c r="AQ776" t="str">
        <f>_xlfn.IFNA(VLOOKUP(E776,'Order Lookup'!A:C,3,FALSE),"Other")</f>
        <v>ORDER</v>
      </c>
    </row>
    <row r="777" spans="1:43" ht="42" x14ac:dyDescent="0.35">
      <c r="A777" s="202" t="s">
        <v>802</v>
      </c>
      <c r="B777" s="202" t="s">
        <v>3498</v>
      </c>
      <c r="C777" s="202" t="s">
        <v>807</v>
      </c>
      <c r="D777" s="202" t="s">
        <v>1848</v>
      </c>
      <c r="E777" s="202" t="s">
        <v>804</v>
      </c>
      <c r="F777" s="202" t="s">
        <v>565</v>
      </c>
      <c r="G777" s="202" t="s">
        <v>565</v>
      </c>
      <c r="H777" s="202" t="s">
        <v>488</v>
      </c>
      <c r="I777" s="203" t="s">
        <v>808</v>
      </c>
      <c r="J777" s="203" t="s">
        <v>806</v>
      </c>
      <c r="K777" s="203" t="s">
        <v>1849</v>
      </c>
      <c r="L777" s="202" t="s">
        <v>499</v>
      </c>
      <c r="M777" s="8"/>
      <c r="N777" s="202" t="s">
        <v>593</v>
      </c>
      <c r="O777" s="8"/>
      <c r="P777" s="8"/>
      <c r="Q777" s="8"/>
      <c r="R777" s="202" t="s">
        <v>483</v>
      </c>
      <c r="S777" s="203" t="s">
        <v>3496</v>
      </c>
      <c r="T777" s="203" t="s">
        <v>3496</v>
      </c>
      <c r="U777" s="202" t="s">
        <v>2332</v>
      </c>
      <c r="V777" s="202" t="s">
        <v>2371</v>
      </c>
      <c r="W777" s="206" t="s">
        <v>489</v>
      </c>
      <c r="X777" s="8"/>
      <c r="Y777" s="8"/>
      <c r="Z777" s="8"/>
      <c r="AA777" s="202" t="s">
        <v>483</v>
      </c>
      <c r="AB777" s="203" t="s">
        <v>490</v>
      </c>
      <c r="AC777" s="202" t="s">
        <v>2332</v>
      </c>
      <c r="AD777" s="202" t="s">
        <v>3498</v>
      </c>
      <c r="AE777" s="202" t="s">
        <v>484</v>
      </c>
      <c r="AF777" s="204">
        <v>1999</v>
      </c>
      <c r="AG777" s="197">
        <v>0.40100000000000002</v>
      </c>
      <c r="AH777" s="197">
        <v>0.4012</v>
      </c>
      <c r="AI777" s="197">
        <v>1.00049875311721</v>
      </c>
      <c r="AJ777" s="197">
        <v>0.4012</v>
      </c>
      <c r="AK777" s="197">
        <v>0</v>
      </c>
      <c r="AL777" s="197">
        <v>0</v>
      </c>
      <c r="AM777" s="12"/>
      <c r="AN777" s="12"/>
      <c r="AO777" s="204">
        <v>1801</v>
      </c>
      <c r="AP777" s="205">
        <v>4.2399999999999998E-3</v>
      </c>
      <c r="AQ777" t="str">
        <f>_xlfn.IFNA(VLOOKUP(E777,'Order Lookup'!A:C,3,FALSE),"Other")</f>
        <v>ORDER</v>
      </c>
    </row>
    <row r="778" spans="1:43" ht="42" x14ac:dyDescent="0.35">
      <c r="A778" s="202" t="s">
        <v>802</v>
      </c>
      <c r="B778" s="202" t="s">
        <v>3499</v>
      </c>
      <c r="C778" s="202" t="s">
        <v>807</v>
      </c>
      <c r="D778" s="202" t="s">
        <v>3500</v>
      </c>
      <c r="E778" s="202" t="s">
        <v>804</v>
      </c>
      <c r="F778" s="202" t="s">
        <v>565</v>
      </c>
      <c r="G778" s="202" t="s">
        <v>565</v>
      </c>
      <c r="H778" s="202" t="s">
        <v>488</v>
      </c>
      <c r="I778" s="203" t="s">
        <v>808</v>
      </c>
      <c r="J778" s="203" t="s">
        <v>806</v>
      </c>
      <c r="K778" s="203" t="s">
        <v>1849</v>
      </c>
      <c r="L778" s="202" t="s">
        <v>499</v>
      </c>
      <c r="M778" s="202" t="s">
        <v>1477</v>
      </c>
      <c r="N778" s="210" t="s">
        <v>484</v>
      </c>
      <c r="O778" s="8"/>
      <c r="P778" s="8"/>
      <c r="Q778" s="8"/>
      <c r="R778" s="202" t="s">
        <v>483</v>
      </c>
      <c r="S778" s="203" t="s">
        <v>1850</v>
      </c>
      <c r="T778" s="203" t="s">
        <v>1850</v>
      </c>
      <c r="U778" s="202" t="s">
        <v>1725</v>
      </c>
      <c r="V778" s="202" t="s">
        <v>1725</v>
      </c>
      <c r="W778" s="206" t="s">
        <v>489</v>
      </c>
      <c r="X778" s="203" t="s">
        <v>811</v>
      </c>
      <c r="Y778" s="202" t="s">
        <v>2350</v>
      </c>
      <c r="Z778" s="8"/>
      <c r="AA778" s="202" t="s">
        <v>593</v>
      </c>
      <c r="AB778" s="203" t="s">
        <v>490</v>
      </c>
      <c r="AC778" s="202" t="s">
        <v>2343</v>
      </c>
      <c r="AD778" s="202" t="s">
        <v>3499</v>
      </c>
      <c r="AE778" s="202" t="s">
        <v>484</v>
      </c>
      <c r="AF778" s="204">
        <v>215256</v>
      </c>
      <c r="AG778" s="197">
        <v>94.361000000000004</v>
      </c>
      <c r="AH778" s="197">
        <v>94.361155870000005</v>
      </c>
      <c r="AI778" s="197">
        <v>1.00000165184769</v>
      </c>
      <c r="AJ778" s="197">
        <v>0</v>
      </c>
      <c r="AK778" s="197">
        <v>0</v>
      </c>
      <c r="AL778" s="197">
        <v>0</v>
      </c>
      <c r="AM778" s="12"/>
      <c r="AN778" s="12"/>
      <c r="AO778" s="204">
        <v>193776</v>
      </c>
      <c r="AP778" s="205">
        <v>0</v>
      </c>
      <c r="AQ778" t="str">
        <f>_xlfn.IFNA(VLOOKUP(E778,'Order Lookup'!A:C,3,FALSE),"Other")</f>
        <v>ORDER</v>
      </c>
    </row>
    <row r="779" spans="1:43" ht="42" x14ac:dyDescent="0.35">
      <c r="A779" s="202" t="s">
        <v>802</v>
      </c>
      <c r="B779" s="202" t="s">
        <v>3501</v>
      </c>
      <c r="C779" s="202" t="s">
        <v>807</v>
      </c>
      <c r="D779" s="202" t="s">
        <v>3500</v>
      </c>
      <c r="E779" s="202" t="s">
        <v>804</v>
      </c>
      <c r="F779" s="202" t="s">
        <v>565</v>
      </c>
      <c r="G779" s="202" t="s">
        <v>565</v>
      </c>
      <c r="H779" s="202" t="s">
        <v>488</v>
      </c>
      <c r="I779" s="203" t="s">
        <v>808</v>
      </c>
      <c r="J779" s="203" t="s">
        <v>806</v>
      </c>
      <c r="K779" s="203" t="s">
        <v>1849</v>
      </c>
      <c r="L779" s="202" t="s">
        <v>499</v>
      </c>
      <c r="M779" s="8"/>
      <c r="N779" s="202" t="s">
        <v>593</v>
      </c>
      <c r="O779" s="8"/>
      <c r="P779" s="8"/>
      <c r="Q779" s="8"/>
      <c r="R779" s="202" t="s">
        <v>483</v>
      </c>
      <c r="S779" s="203" t="s">
        <v>1850</v>
      </c>
      <c r="T779" s="203" t="s">
        <v>1850</v>
      </c>
      <c r="U779" s="202" t="s">
        <v>1726</v>
      </c>
      <c r="V779" s="202" t="s">
        <v>1725</v>
      </c>
      <c r="W779" s="206" t="s">
        <v>489</v>
      </c>
      <c r="X779" s="203" t="s">
        <v>811</v>
      </c>
      <c r="Y779" s="202" t="s">
        <v>2335</v>
      </c>
      <c r="Z779" s="8"/>
      <c r="AA779" s="202" t="s">
        <v>593</v>
      </c>
      <c r="AB779" s="203" t="s">
        <v>490</v>
      </c>
      <c r="AC779" s="202" t="s">
        <v>1726</v>
      </c>
      <c r="AD779" s="202" t="s">
        <v>3501</v>
      </c>
      <c r="AE779" s="202" t="s">
        <v>484</v>
      </c>
      <c r="AF779" s="204">
        <v>198431</v>
      </c>
      <c r="AG779" s="197">
        <v>95.137</v>
      </c>
      <c r="AH779" s="197">
        <v>95.136820125</v>
      </c>
      <c r="AI779" s="197">
        <v>0.99999810930552802</v>
      </c>
      <c r="AJ779" s="197">
        <v>0</v>
      </c>
      <c r="AK779" s="197">
        <v>0</v>
      </c>
      <c r="AL779" s="197">
        <v>0</v>
      </c>
      <c r="AM779" s="12"/>
      <c r="AN779" s="12"/>
      <c r="AO779" s="204">
        <v>178636</v>
      </c>
      <c r="AP779" s="205">
        <v>0</v>
      </c>
      <c r="AQ779" t="str">
        <f>_xlfn.IFNA(VLOOKUP(E779,'Order Lookup'!A:C,3,FALSE),"Other")</f>
        <v>ORDER</v>
      </c>
    </row>
    <row r="780" spans="1:43" ht="42" x14ac:dyDescent="0.35">
      <c r="A780" s="202" t="s">
        <v>802</v>
      </c>
      <c r="B780" s="202" t="s">
        <v>3502</v>
      </c>
      <c r="C780" s="202" t="s">
        <v>807</v>
      </c>
      <c r="D780" s="202" t="s">
        <v>3500</v>
      </c>
      <c r="E780" s="202" t="s">
        <v>804</v>
      </c>
      <c r="F780" s="202" t="s">
        <v>565</v>
      </c>
      <c r="G780" s="202" t="s">
        <v>565</v>
      </c>
      <c r="H780" s="202" t="s">
        <v>488</v>
      </c>
      <c r="I780" s="203" t="s">
        <v>808</v>
      </c>
      <c r="J780" s="203" t="s">
        <v>806</v>
      </c>
      <c r="K780" s="203" t="s">
        <v>1849</v>
      </c>
      <c r="L780" s="202" t="s">
        <v>499</v>
      </c>
      <c r="M780" s="8"/>
      <c r="N780" s="202" t="s">
        <v>593</v>
      </c>
      <c r="O780" s="8"/>
      <c r="P780" s="8"/>
      <c r="Q780" s="8"/>
      <c r="R780" s="202" t="s">
        <v>483</v>
      </c>
      <c r="S780" s="203" t="s">
        <v>1850</v>
      </c>
      <c r="T780" s="203" t="s">
        <v>1850</v>
      </c>
      <c r="U780" s="202" t="s">
        <v>2321</v>
      </c>
      <c r="V780" s="202" t="s">
        <v>1725</v>
      </c>
      <c r="W780" s="206" t="s">
        <v>489</v>
      </c>
      <c r="X780" s="203" t="s">
        <v>811</v>
      </c>
      <c r="Y780" s="202" t="s">
        <v>3023</v>
      </c>
      <c r="Z780" s="8"/>
      <c r="AA780" s="202" t="s">
        <v>593</v>
      </c>
      <c r="AB780" s="203" t="s">
        <v>490</v>
      </c>
      <c r="AC780" s="202" t="s">
        <v>2332</v>
      </c>
      <c r="AD780" s="202" t="s">
        <v>3502</v>
      </c>
      <c r="AE780" s="202" t="s">
        <v>484</v>
      </c>
      <c r="AF780" s="204">
        <v>170347</v>
      </c>
      <c r="AG780" s="197">
        <v>81.613500000000002</v>
      </c>
      <c r="AH780" s="197">
        <v>81.613437250000004</v>
      </c>
      <c r="AI780" s="197">
        <v>0.99999923113210398</v>
      </c>
      <c r="AJ780" s="197">
        <v>0</v>
      </c>
      <c r="AK780" s="197">
        <v>0</v>
      </c>
      <c r="AL780" s="197">
        <v>0</v>
      </c>
      <c r="AM780" s="12"/>
      <c r="AN780" s="12"/>
      <c r="AO780" s="204">
        <v>153353</v>
      </c>
      <c r="AP780" s="205">
        <v>0</v>
      </c>
      <c r="AQ780" t="str">
        <f>_xlfn.IFNA(VLOOKUP(E780,'Order Lookup'!A:C,3,FALSE),"Other")</f>
        <v>ORDER</v>
      </c>
    </row>
    <row r="781" spans="1:43" ht="42" x14ac:dyDescent="0.35">
      <c r="A781" s="202" t="s">
        <v>802</v>
      </c>
      <c r="B781" s="202" t="s">
        <v>3503</v>
      </c>
      <c r="C781" s="202" t="s">
        <v>807</v>
      </c>
      <c r="D781" s="202" t="s">
        <v>3500</v>
      </c>
      <c r="E781" s="202" t="s">
        <v>804</v>
      </c>
      <c r="F781" s="202" t="s">
        <v>565</v>
      </c>
      <c r="G781" s="202" t="s">
        <v>565</v>
      </c>
      <c r="H781" s="202" t="s">
        <v>488</v>
      </c>
      <c r="I781" s="203" t="s">
        <v>808</v>
      </c>
      <c r="J781" s="203" t="s">
        <v>806</v>
      </c>
      <c r="K781" s="203" t="s">
        <v>1849</v>
      </c>
      <c r="L781" s="202" t="s">
        <v>499</v>
      </c>
      <c r="M781" s="8"/>
      <c r="N781" s="202" t="s">
        <v>593</v>
      </c>
      <c r="O781" s="8"/>
      <c r="P781" s="8"/>
      <c r="Q781" s="8"/>
      <c r="R781" s="202" t="s">
        <v>483</v>
      </c>
      <c r="S781" s="203" t="s">
        <v>1850</v>
      </c>
      <c r="T781" s="203" t="s">
        <v>1850</v>
      </c>
      <c r="U781" s="202" t="s">
        <v>3024</v>
      </c>
      <c r="V781" s="202" t="s">
        <v>1725</v>
      </c>
      <c r="W781" s="206" t="s">
        <v>489</v>
      </c>
      <c r="X781" s="203" t="s">
        <v>811</v>
      </c>
      <c r="Y781" s="202" t="s">
        <v>3504</v>
      </c>
      <c r="Z781" s="8"/>
      <c r="AA781" s="202" t="s">
        <v>593</v>
      </c>
      <c r="AB781" s="203" t="s">
        <v>490</v>
      </c>
      <c r="AC781" s="202" t="s">
        <v>2332</v>
      </c>
      <c r="AD781" s="202" t="s">
        <v>3503</v>
      </c>
      <c r="AE781" s="202" t="s">
        <v>484</v>
      </c>
      <c r="AF781" s="204">
        <v>108566</v>
      </c>
      <c r="AG781" s="197">
        <v>57.359000000000002</v>
      </c>
      <c r="AH781" s="197">
        <v>60.417324110000003</v>
      </c>
      <c r="AI781" s="207">
        <v>1.0533189928346001</v>
      </c>
      <c r="AJ781" s="197">
        <v>0</v>
      </c>
      <c r="AK781" s="197">
        <v>0</v>
      </c>
      <c r="AL781" s="197">
        <v>0</v>
      </c>
      <c r="AM781" s="12"/>
      <c r="AN781" s="12"/>
      <c r="AO781" s="204">
        <v>97719</v>
      </c>
      <c r="AP781" s="205">
        <v>0</v>
      </c>
      <c r="AQ781" t="str">
        <f>_xlfn.IFNA(VLOOKUP(E781,'Order Lookup'!A:C,3,FALSE),"Other")</f>
        <v>ORDER</v>
      </c>
    </row>
    <row r="782" spans="1:43" ht="42" x14ac:dyDescent="0.35">
      <c r="A782" s="202" t="s">
        <v>802</v>
      </c>
      <c r="B782" s="202" t="s">
        <v>3505</v>
      </c>
      <c r="C782" s="202" t="s">
        <v>807</v>
      </c>
      <c r="D782" s="202" t="s">
        <v>3500</v>
      </c>
      <c r="E782" s="202" t="s">
        <v>804</v>
      </c>
      <c r="F782" s="202" t="s">
        <v>565</v>
      </c>
      <c r="G782" s="202" t="s">
        <v>565</v>
      </c>
      <c r="H782" s="202" t="s">
        <v>488</v>
      </c>
      <c r="I782" s="203" t="s">
        <v>808</v>
      </c>
      <c r="J782" s="203" t="s">
        <v>806</v>
      </c>
      <c r="K782" s="203" t="s">
        <v>1849</v>
      </c>
      <c r="L782" s="202" t="s">
        <v>499</v>
      </c>
      <c r="M782" s="202" t="s">
        <v>499</v>
      </c>
      <c r="N782" s="206" t="s">
        <v>489</v>
      </c>
      <c r="O782" s="8"/>
      <c r="P782" s="8"/>
      <c r="Q782" s="8"/>
      <c r="R782" s="202" t="s">
        <v>483</v>
      </c>
      <c r="S782" s="203" t="s">
        <v>1850</v>
      </c>
      <c r="T782" s="203" t="s">
        <v>1850</v>
      </c>
      <c r="U782" s="202" t="s">
        <v>1725</v>
      </c>
      <c r="V782" s="202" t="s">
        <v>1725</v>
      </c>
      <c r="W782" s="206" t="s">
        <v>489</v>
      </c>
      <c r="X782" s="8"/>
      <c r="Y782" s="8"/>
      <c r="Z782" s="8"/>
      <c r="AA782" s="202" t="s">
        <v>483</v>
      </c>
      <c r="AB782" s="203" t="s">
        <v>490</v>
      </c>
      <c r="AC782" s="202" t="s">
        <v>2343</v>
      </c>
      <c r="AD782" s="202" t="s">
        <v>3505</v>
      </c>
      <c r="AE782" s="202" t="s">
        <v>484</v>
      </c>
      <c r="AF782" s="204">
        <v>20239</v>
      </c>
      <c r="AG782" s="197">
        <v>9.5310000000000006</v>
      </c>
      <c r="AH782" s="197">
        <v>9.5325264000000001</v>
      </c>
      <c r="AI782" s="197">
        <v>1.0001601510859299</v>
      </c>
      <c r="AJ782" s="197">
        <v>9.5325260000000007</v>
      </c>
      <c r="AK782" s="197">
        <v>0</v>
      </c>
      <c r="AL782" s="197">
        <v>0</v>
      </c>
      <c r="AM782" s="12"/>
      <c r="AN782" s="12"/>
      <c r="AO782" s="204">
        <v>18233</v>
      </c>
      <c r="AP782" s="205">
        <v>7.5199999999999998E-3</v>
      </c>
      <c r="AQ782" t="str">
        <f>_xlfn.IFNA(VLOOKUP(E782,'Order Lookup'!A:C,3,FALSE),"Other")</f>
        <v>ORDER</v>
      </c>
    </row>
    <row r="783" spans="1:43" ht="42" x14ac:dyDescent="0.35">
      <c r="A783" s="202" t="s">
        <v>802</v>
      </c>
      <c r="B783" s="202" t="s">
        <v>3506</v>
      </c>
      <c r="C783" s="202" t="s">
        <v>803</v>
      </c>
      <c r="D783" s="202" t="s">
        <v>3507</v>
      </c>
      <c r="E783" s="202" t="s">
        <v>804</v>
      </c>
      <c r="F783" s="202" t="s">
        <v>565</v>
      </c>
      <c r="G783" s="202" t="s">
        <v>565</v>
      </c>
      <c r="H783" s="202" t="s">
        <v>488</v>
      </c>
      <c r="I783" s="203" t="s">
        <v>1846</v>
      </c>
      <c r="J783" s="203" t="s">
        <v>2258</v>
      </c>
      <c r="K783" s="203" t="s">
        <v>2256</v>
      </c>
      <c r="L783" s="202" t="s">
        <v>1662</v>
      </c>
      <c r="M783" s="202" t="s">
        <v>1662</v>
      </c>
      <c r="N783" s="206" t="s">
        <v>489</v>
      </c>
      <c r="O783" s="203" t="s">
        <v>1371</v>
      </c>
      <c r="P783" s="202" t="s">
        <v>1656</v>
      </c>
      <c r="Q783" s="202" t="s">
        <v>1656</v>
      </c>
      <c r="R783" s="206" t="s">
        <v>489</v>
      </c>
      <c r="S783" s="203" t="s">
        <v>1371</v>
      </c>
      <c r="T783" s="203" t="s">
        <v>1841</v>
      </c>
      <c r="U783" s="202" t="s">
        <v>3024</v>
      </c>
      <c r="V783" s="202" t="s">
        <v>2318</v>
      </c>
      <c r="W783" s="206" t="s">
        <v>489</v>
      </c>
      <c r="X783" s="8"/>
      <c r="Y783" s="8"/>
      <c r="Z783" s="8"/>
      <c r="AA783" s="202" t="s">
        <v>483</v>
      </c>
      <c r="AB783" s="203" t="s">
        <v>490</v>
      </c>
      <c r="AC783" s="202" t="s">
        <v>2362</v>
      </c>
      <c r="AD783" s="202" t="s">
        <v>3506</v>
      </c>
      <c r="AE783" s="202" t="s">
        <v>484</v>
      </c>
      <c r="AF783" s="204">
        <v>41320</v>
      </c>
      <c r="AG783" s="197">
        <v>19.738499999999998</v>
      </c>
      <c r="AH783" s="197">
        <v>23.225865304999999</v>
      </c>
      <c r="AI783" s="207">
        <v>1.1766783344732401</v>
      </c>
      <c r="AJ783" s="197">
        <v>0</v>
      </c>
      <c r="AK783" s="197">
        <v>0</v>
      </c>
      <c r="AL783" s="197">
        <v>0</v>
      </c>
      <c r="AM783" s="12"/>
      <c r="AN783" s="12"/>
      <c r="AO783" s="204">
        <v>37192</v>
      </c>
      <c r="AP783" s="205">
        <v>0</v>
      </c>
      <c r="AQ783" t="str">
        <f>_xlfn.IFNA(VLOOKUP(E783,'Order Lookup'!A:C,3,FALSE),"Other")</f>
        <v>ORDER</v>
      </c>
    </row>
    <row r="784" spans="1:43" ht="31.5" x14ac:dyDescent="0.35">
      <c r="A784" s="202" t="s">
        <v>802</v>
      </c>
      <c r="B784" s="202" t="s">
        <v>3508</v>
      </c>
      <c r="C784" s="202" t="s">
        <v>1538</v>
      </c>
      <c r="D784" s="202" t="s">
        <v>1853</v>
      </c>
      <c r="E784" s="202" t="s">
        <v>507</v>
      </c>
      <c r="F784" s="202" t="s">
        <v>565</v>
      </c>
      <c r="G784" s="8"/>
      <c r="H784" s="202" t="s">
        <v>482</v>
      </c>
      <c r="I784" s="203" t="s">
        <v>124</v>
      </c>
      <c r="J784" s="8"/>
      <c r="K784" s="8"/>
      <c r="L784" s="8"/>
      <c r="M784" s="8"/>
      <c r="N784" s="202" t="s">
        <v>483</v>
      </c>
      <c r="O784" s="8"/>
      <c r="P784" s="8"/>
      <c r="Q784" s="8"/>
      <c r="R784" s="202" t="s">
        <v>483</v>
      </c>
      <c r="S784" s="8"/>
      <c r="T784" s="8"/>
      <c r="U784" s="8"/>
      <c r="V784" s="8"/>
      <c r="W784" s="202" t="s">
        <v>483</v>
      </c>
      <c r="X784" s="8"/>
      <c r="Y784" s="8"/>
      <c r="Z784" s="8"/>
      <c r="AA784" s="202" t="s">
        <v>483</v>
      </c>
      <c r="AB784" s="8"/>
      <c r="AC784" s="202" t="s">
        <v>1698</v>
      </c>
      <c r="AD784" s="202" t="s">
        <v>3508</v>
      </c>
      <c r="AE784" s="202" t="s">
        <v>484</v>
      </c>
      <c r="AF784" s="204">
        <v>50</v>
      </c>
      <c r="AG784" s="197">
        <v>0</v>
      </c>
      <c r="AH784" s="197">
        <v>6.0000000000000001E-3</v>
      </c>
      <c r="AI784" s="12"/>
      <c r="AJ784" s="197">
        <v>6.0000000000000001E-3</v>
      </c>
      <c r="AK784" s="197">
        <v>0</v>
      </c>
      <c r="AL784" s="197">
        <v>0</v>
      </c>
      <c r="AM784" s="12"/>
      <c r="AN784" s="12"/>
      <c r="AO784" s="204">
        <v>39.43</v>
      </c>
      <c r="AP784" s="205">
        <v>11.8</v>
      </c>
      <c r="AQ784" t="str">
        <f>_xlfn.IFNA(VLOOKUP(E784,'Order Lookup'!A:C,3,FALSE),"Other")</f>
        <v>Other</v>
      </c>
    </row>
    <row r="785" spans="1:43" ht="31.5" x14ac:dyDescent="0.35">
      <c r="A785" s="202" t="s">
        <v>802</v>
      </c>
      <c r="B785" s="202" t="s">
        <v>3509</v>
      </c>
      <c r="C785" s="202" t="s">
        <v>803</v>
      </c>
      <c r="D785" s="202" t="s">
        <v>1539</v>
      </c>
      <c r="E785" s="202" t="s">
        <v>507</v>
      </c>
      <c r="F785" s="202" t="s">
        <v>565</v>
      </c>
      <c r="G785" s="8"/>
      <c r="H785" s="202" t="s">
        <v>482</v>
      </c>
      <c r="I785" s="203" t="s">
        <v>1537</v>
      </c>
      <c r="J785" s="8"/>
      <c r="K785" s="8"/>
      <c r="L785" s="8"/>
      <c r="M785" s="8"/>
      <c r="N785" s="202" t="s">
        <v>483</v>
      </c>
      <c r="O785" s="8"/>
      <c r="P785" s="8"/>
      <c r="Q785" s="8"/>
      <c r="R785" s="202" t="s">
        <v>483</v>
      </c>
      <c r="S785" s="8"/>
      <c r="T785" s="8"/>
      <c r="U785" s="8"/>
      <c r="V785" s="8"/>
      <c r="W785" s="202" t="s">
        <v>483</v>
      </c>
      <c r="X785" s="8"/>
      <c r="Y785" s="8"/>
      <c r="Z785" s="8"/>
      <c r="AA785" s="202" t="s">
        <v>483</v>
      </c>
      <c r="AB785" s="8"/>
      <c r="AC785" s="202" t="s">
        <v>1728</v>
      </c>
      <c r="AD785" s="202" t="s">
        <v>3509</v>
      </c>
      <c r="AE785" s="202" t="s">
        <v>484</v>
      </c>
      <c r="AF785" s="12"/>
      <c r="AG785" s="197">
        <v>0</v>
      </c>
      <c r="AH785" s="12"/>
      <c r="AI785" s="12"/>
      <c r="AJ785" s="12"/>
      <c r="AK785" s="12"/>
      <c r="AL785" s="12"/>
      <c r="AM785" s="12"/>
      <c r="AN785" s="12"/>
      <c r="AO785" s="12"/>
      <c r="AP785" s="15"/>
      <c r="AQ785" t="str">
        <f>_xlfn.IFNA(VLOOKUP(E785,'Order Lookup'!A:C,3,FALSE),"Other")</f>
        <v>Other</v>
      </c>
    </row>
    <row r="786" spans="1:43" ht="42" x14ac:dyDescent="0.35">
      <c r="A786" s="202" t="s">
        <v>802</v>
      </c>
      <c r="B786" s="202" t="s">
        <v>3510</v>
      </c>
      <c r="C786" s="202" t="s">
        <v>807</v>
      </c>
      <c r="D786" s="202" t="s">
        <v>1851</v>
      </c>
      <c r="E786" s="202" t="s">
        <v>507</v>
      </c>
      <c r="F786" s="202" t="s">
        <v>565</v>
      </c>
      <c r="G786" s="8"/>
      <c r="H786" s="202" t="s">
        <v>482</v>
      </c>
      <c r="I786" s="203" t="s">
        <v>509</v>
      </c>
      <c r="J786" s="8"/>
      <c r="K786" s="8"/>
      <c r="L786" s="8"/>
      <c r="M786" s="8"/>
      <c r="N786" s="202" t="s">
        <v>483</v>
      </c>
      <c r="O786" s="8"/>
      <c r="P786" s="8"/>
      <c r="Q786" s="8"/>
      <c r="R786" s="202" t="s">
        <v>483</v>
      </c>
      <c r="S786" s="8"/>
      <c r="T786" s="8"/>
      <c r="U786" s="8"/>
      <c r="V786" s="8"/>
      <c r="W786" s="202" t="s">
        <v>483</v>
      </c>
      <c r="X786" s="8"/>
      <c r="Y786" s="8"/>
      <c r="Z786" s="8"/>
      <c r="AA786" s="202" t="s">
        <v>483</v>
      </c>
      <c r="AB786" s="8"/>
      <c r="AC786" s="202" t="s">
        <v>1728</v>
      </c>
      <c r="AD786" s="202" t="s">
        <v>3510</v>
      </c>
      <c r="AE786" s="202" t="s">
        <v>484</v>
      </c>
      <c r="AF786" s="204">
        <v>262</v>
      </c>
      <c r="AG786" s="197">
        <v>0</v>
      </c>
      <c r="AH786" s="197">
        <v>1.9900000000000001E-2</v>
      </c>
      <c r="AI786" s="12"/>
      <c r="AJ786" s="197">
        <v>1.9900000000000001E-2</v>
      </c>
      <c r="AK786" s="197">
        <v>0</v>
      </c>
      <c r="AL786" s="197">
        <v>0</v>
      </c>
      <c r="AM786" s="12"/>
      <c r="AN786" s="12"/>
      <c r="AO786" s="204">
        <v>227.61</v>
      </c>
      <c r="AP786" s="205">
        <v>26.17</v>
      </c>
      <c r="AQ786" t="str">
        <f>_xlfn.IFNA(VLOOKUP(E786,'Order Lookup'!A:C,3,FALSE),"Other")</f>
        <v>Other</v>
      </c>
    </row>
    <row r="787" spans="1:43" ht="42" x14ac:dyDescent="0.35">
      <c r="A787" s="202" t="s">
        <v>802</v>
      </c>
      <c r="B787" s="202" t="s">
        <v>3511</v>
      </c>
      <c r="C787" s="202" t="s">
        <v>807</v>
      </c>
      <c r="D787" s="202" t="s">
        <v>1851</v>
      </c>
      <c r="E787" s="202" t="s">
        <v>507</v>
      </c>
      <c r="F787" s="202" t="s">
        <v>565</v>
      </c>
      <c r="G787" s="8"/>
      <c r="H787" s="202" t="s">
        <v>482</v>
      </c>
      <c r="I787" s="203" t="s">
        <v>509</v>
      </c>
      <c r="J787" s="8"/>
      <c r="K787" s="8"/>
      <c r="L787" s="8"/>
      <c r="M787" s="8"/>
      <c r="N787" s="202" t="s">
        <v>483</v>
      </c>
      <c r="O787" s="8"/>
      <c r="P787" s="8"/>
      <c r="Q787" s="8"/>
      <c r="R787" s="202" t="s">
        <v>483</v>
      </c>
      <c r="S787" s="8"/>
      <c r="T787" s="8"/>
      <c r="U787" s="8"/>
      <c r="V787" s="8"/>
      <c r="W787" s="202" t="s">
        <v>483</v>
      </c>
      <c r="X787" s="8"/>
      <c r="Y787" s="8"/>
      <c r="Z787" s="8"/>
      <c r="AA787" s="202" t="s">
        <v>483</v>
      </c>
      <c r="AB787" s="8"/>
      <c r="AC787" s="202" t="s">
        <v>1728</v>
      </c>
      <c r="AD787" s="202" t="s">
        <v>3511</v>
      </c>
      <c r="AE787" s="202" t="s">
        <v>484</v>
      </c>
      <c r="AF787" s="12"/>
      <c r="AG787" s="197">
        <v>0</v>
      </c>
      <c r="AH787" s="12"/>
      <c r="AI787" s="12"/>
      <c r="AJ787" s="12"/>
      <c r="AK787" s="12"/>
      <c r="AL787" s="12"/>
      <c r="AM787" s="12"/>
      <c r="AN787" s="12"/>
      <c r="AO787" s="12"/>
      <c r="AP787" s="15"/>
      <c r="AQ787" t="str">
        <f>_xlfn.IFNA(VLOOKUP(E787,'Order Lookup'!A:C,3,FALSE),"Other")</f>
        <v>Other</v>
      </c>
    </row>
    <row r="788" spans="1:43" ht="31.5" x14ac:dyDescent="0.35">
      <c r="A788" s="202" t="s">
        <v>802</v>
      </c>
      <c r="B788" s="202" t="s">
        <v>3512</v>
      </c>
      <c r="C788" s="202" t="s">
        <v>803</v>
      </c>
      <c r="D788" s="202" t="s">
        <v>1539</v>
      </c>
      <c r="E788" s="202" t="s">
        <v>507</v>
      </c>
      <c r="F788" s="202" t="s">
        <v>565</v>
      </c>
      <c r="G788" s="8"/>
      <c r="H788" s="202" t="s">
        <v>482</v>
      </c>
      <c r="I788" s="203" t="s">
        <v>1537</v>
      </c>
      <c r="J788" s="8"/>
      <c r="K788" s="8"/>
      <c r="L788" s="8"/>
      <c r="M788" s="8"/>
      <c r="N788" s="202" t="s">
        <v>483</v>
      </c>
      <c r="O788" s="8"/>
      <c r="P788" s="8"/>
      <c r="Q788" s="8"/>
      <c r="R788" s="202" t="s">
        <v>483</v>
      </c>
      <c r="S788" s="8"/>
      <c r="T788" s="8"/>
      <c r="U788" s="8"/>
      <c r="V788" s="8"/>
      <c r="W788" s="202" t="s">
        <v>483</v>
      </c>
      <c r="X788" s="8"/>
      <c r="Y788" s="8"/>
      <c r="Z788" s="8"/>
      <c r="AA788" s="202" t="s">
        <v>483</v>
      </c>
      <c r="AB788" s="8"/>
      <c r="AC788" s="202" t="s">
        <v>2323</v>
      </c>
      <c r="AD788" s="202" t="s">
        <v>3512</v>
      </c>
      <c r="AE788" s="202" t="s">
        <v>484</v>
      </c>
      <c r="AF788" s="12"/>
      <c r="AG788" s="197">
        <v>0</v>
      </c>
      <c r="AH788" s="12"/>
      <c r="AI788" s="12"/>
      <c r="AJ788" s="12"/>
      <c r="AK788" s="12"/>
      <c r="AL788" s="12"/>
      <c r="AM788" s="12"/>
      <c r="AN788" s="12"/>
      <c r="AO788" s="12"/>
      <c r="AP788" s="15"/>
      <c r="AQ788" t="str">
        <f>_xlfn.IFNA(VLOOKUP(E788,'Order Lookup'!A:C,3,FALSE),"Other")</f>
        <v>Other</v>
      </c>
    </row>
    <row r="789" spans="1:43" ht="42" x14ac:dyDescent="0.35">
      <c r="A789" s="202" t="s">
        <v>802</v>
      </c>
      <c r="B789" s="202" t="s">
        <v>3513</v>
      </c>
      <c r="C789" s="202" t="s">
        <v>807</v>
      </c>
      <c r="D789" s="202" t="s">
        <v>3514</v>
      </c>
      <c r="E789" s="202" t="s">
        <v>507</v>
      </c>
      <c r="F789" s="202" t="s">
        <v>565</v>
      </c>
      <c r="G789" s="8"/>
      <c r="H789" s="202" t="s">
        <v>482</v>
      </c>
      <c r="I789" s="203" t="s">
        <v>808</v>
      </c>
      <c r="J789" s="8"/>
      <c r="K789" s="8"/>
      <c r="L789" s="8"/>
      <c r="M789" s="8"/>
      <c r="N789" s="202" t="s">
        <v>483</v>
      </c>
      <c r="O789" s="8"/>
      <c r="P789" s="8"/>
      <c r="Q789" s="8"/>
      <c r="R789" s="202" t="s">
        <v>483</v>
      </c>
      <c r="S789" s="8"/>
      <c r="T789" s="8"/>
      <c r="U789" s="8"/>
      <c r="V789" s="8"/>
      <c r="W789" s="202" t="s">
        <v>483</v>
      </c>
      <c r="X789" s="8"/>
      <c r="Y789" s="8"/>
      <c r="Z789" s="8"/>
      <c r="AA789" s="202" t="s">
        <v>483</v>
      </c>
      <c r="AB789" s="8"/>
      <c r="AC789" s="202" t="s">
        <v>2323</v>
      </c>
      <c r="AD789" s="202" t="s">
        <v>3513</v>
      </c>
      <c r="AE789" s="202" t="s">
        <v>484</v>
      </c>
      <c r="AF789" s="204">
        <v>370.62</v>
      </c>
      <c r="AG789" s="197">
        <v>0</v>
      </c>
      <c r="AH789" s="197">
        <v>0.18736871999999999</v>
      </c>
      <c r="AI789" s="12"/>
      <c r="AJ789" s="197">
        <v>0.18736896</v>
      </c>
      <c r="AK789" s="197">
        <v>0</v>
      </c>
      <c r="AL789" s="197">
        <v>0</v>
      </c>
      <c r="AM789" s="12"/>
      <c r="AN789" s="12"/>
      <c r="AO789" s="204">
        <v>346.33</v>
      </c>
      <c r="AP789" s="205">
        <v>37.049999999999997</v>
      </c>
      <c r="AQ789" t="str">
        <f>_xlfn.IFNA(VLOOKUP(E789,'Order Lookup'!A:C,3,FALSE),"Other")</f>
        <v>Other</v>
      </c>
    </row>
    <row r="790" spans="1:43" ht="31.5" x14ac:dyDescent="0.35">
      <c r="A790" s="202" t="s">
        <v>802</v>
      </c>
      <c r="B790" s="202" t="s">
        <v>3515</v>
      </c>
      <c r="C790" s="202" t="s">
        <v>803</v>
      </c>
      <c r="D790" s="202" t="s">
        <v>3516</v>
      </c>
      <c r="E790" s="202" t="s">
        <v>507</v>
      </c>
      <c r="F790" s="202" t="s">
        <v>565</v>
      </c>
      <c r="G790" s="8"/>
      <c r="H790" s="202" t="s">
        <v>482</v>
      </c>
      <c r="I790" s="203" t="s">
        <v>88</v>
      </c>
      <c r="J790" s="8"/>
      <c r="K790" s="8"/>
      <c r="L790" s="8"/>
      <c r="M790" s="8"/>
      <c r="N790" s="202" t="s">
        <v>483</v>
      </c>
      <c r="O790" s="8"/>
      <c r="P790" s="8"/>
      <c r="Q790" s="8"/>
      <c r="R790" s="202" t="s">
        <v>483</v>
      </c>
      <c r="S790" s="8"/>
      <c r="T790" s="8"/>
      <c r="U790" s="8"/>
      <c r="V790" s="8"/>
      <c r="W790" s="202" t="s">
        <v>483</v>
      </c>
      <c r="X790" s="8"/>
      <c r="Y790" s="8"/>
      <c r="Z790" s="8"/>
      <c r="AA790" s="202" t="s">
        <v>483</v>
      </c>
      <c r="AB790" s="8"/>
      <c r="AC790" s="202" t="s">
        <v>2323</v>
      </c>
      <c r="AD790" s="202" t="s">
        <v>3515</v>
      </c>
      <c r="AE790" s="202" t="s">
        <v>484</v>
      </c>
      <c r="AF790" s="12"/>
      <c r="AG790" s="197">
        <v>0</v>
      </c>
      <c r="AH790" s="12"/>
      <c r="AI790" s="12"/>
      <c r="AJ790" s="12"/>
      <c r="AK790" s="12"/>
      <c r="AL790" s="12"/>
      <c r="AM790" s="12"/>
      <c r="AN790" s="12"/>
      <c r="AO790" s="12"/>
      <c r="AP790" s="15"/>
      <c r="AQ790" t="str">
        <f>_xlfn.IFNA(VLOOKUP(E790,'Order Lookup'!A:C,3,FALSE),"Other")</f>
        <v>Other</v>
      </c>
    </row>
    <row r="791" spans="1:43" ht="31.5" x14ac:dyDescent="0.35">
      <c r="A791" s="202" t="s">
        <v>802</v>
      </c>
      <c r="B791" s="202" t="s">
        <v>3517</v>
      </c>
      <c r="C791" s="202" t="s">
        <v>803</v>
      </c>
      <c r="D791" s="202" t="s">
        <v>3516</v>
      </c>
      <c r="E791" s="202" t="s">
        <v>507</v>
      </c>
      <c r="F791" s="202" t="s">
        <v>565</v>
      </c>
      <c r="G791" s="8"/>
      <c r="H791" s="202" t="s">
        <v>482</v>
      </c>
      <c r="I791" s="203" t="s">
        <v>88</v>
      </c>
      <c r="J791" s="8"/>
      <c r="K791" s="8"/>
      <c r="L791" s="8"/>
      <c r="M791" s="8"/>
      <c r="N791" s="202" t="s">
        <v>483</v>
      </c>
      <c r="O791" s="8"/>
      <c r="P791" s="8"/>
      <c r="Q791" s="8"/>
      <c r="R791" s="202" t="s">
        <v>483</v>
      </c>
      <c r="S791" s="8"/>
      <c r="T791" s="8"/>
      <c r="U791" s="8"/>
      <c r="V791" s="8"/>
      <c r="W791" s="202" t="s">
        <v>483</v>
      </c>
      <c r="X791" s="8"/>
      <c r="Y791" s="8"/>
      <c r="Z791" s="8"/>
      <c r="AA791" s="202" t="s">
        <v>483</v>
      </c>
      <c r="AB791" s="8"/>
      <c r="AC791" s="202" t="s">
        <v>2324</v>
      </c>
      <c r="AD791" s="202" t="s">
        <v>3517</v>
      </c>
      <c r="AE791" s="202" t="s">
        <v>484</v>
      </c>
      <c r="AF791" s="204">
        <v>124.28</v>
      </c>
      <c r="AG791" s="197">
        <v>0</v>
      </c>
      <c r="AH791" s="197">
        <v>3.1386150000000002E-2</v>
      </c>
      <c r="AI791" s="12"/>
      <c r="AJ791" s="197">
        <v>3.1385999999999997E-2</v>
      </c>
      <c r="AK791" s="197">
        <v>0</v>
      </c>
      <c r="AL791" s="197">
        <v>0</v>
      </c>
      <c r="AM791" s="12"/>
      <c r="AN791" s="12"/>
      <c r="AO791" s="204">
        <v>115.05</v>
      </c>
      <c r="AP791" s="205">
        <v>12.38</v>
      </c>
      <c r="AQ791" t="str">
        <f>_xlfn.IFNA(VLOOKUP(E791,'Order Lookup'!A:C,3,FALSE),"Other")</f>
        <v>Other</v>
      </c>
    </row>
    <row r="792" spans="1:43" ht="31.5" x14ac:dyDescent="0.35">
      <c r="A792" s="202" t="s">
        <v>802</v>
      </c>
      <c r="B792" s="202" t="s">
        <v>3518</v>
      </c>
      <c r="C792" s="202" t="s">
        <v>807</v>
      </c>
      <c r="D792" s="202" t="s">
        <v>3519</v>
      </c>
      <c r="E792" s="202" t="s">
        <v>507</v>
      </c>
      <c r="F792" s="202" t="s">
        <v>565</v>
      </c>
      <c r="G792" s="8"/>
      <c r="H792" s="202" t="s">
        <v>482</v>
      </c>
      <c r="I792" s="203" t="s">
        <v>808</v>
      </c>
      <c r="J792" s="8"/>
      <c r="K792" s="8"/>
      <c r="L792" s="8"/>
      <c r="M792" s="8"/>
      <c r="N792" s="202" t="s">
        <v>483</v>
      </c>
      <c r="O792" s="8"/>
      <c r="P792" s="8"/>
      <c r="Q792" s="8"/>
      <c r="R792" s="202" t="s">
        <v>483</v>
      </c>
      <c r="S792" s="8"/>
      <c r="T792" s="8"/>
      <c r="U792" s="8"/>
      <c r="V792" s="8"/>
      <c r="W792" s="202" t="s">
        <v>483</v>
      </c>
      <c r="X792" s="8"/>
      <c r="Y792" s="8"/>
      <c r="Z792" s="8"/>
      <c r="AA792" s="202" t="s">
        <v>483</v>
      </c>
      <c r="AB792" s="8"/>
      <c r="AC792" s="202" t="s">
        <v>2324</v>
      </c>
      <c r="AD792" s="202" t="s">
        <v>3518</v>
      </c>
      <c r="AE792" s="202" t="s">
        <v>484</v>
      </c>
      <c r="AF792" s="12"/>
      <c r="AG792" s="197">
        <v>0</v>
      </c>
      <c r="AH792" s="12"/>
      <c r="AI792" s="12"/>
      <c r="AJ792" s="12"/>
      <c r="AK792" s="12"/>
      <c r="AL792" s="12"/>
      <c r="AM792" s="12"/>
      <c r="AN792" s="12"/>
      <c r="AO792" s="12"/>
      <c r="AP792" s="15"/>
      <c r="AQ792" t="str">
        <f>_xlfn.IFNA(VLOOKUP(E792,'Order Lookup'!A:C,3,FALSE),"Other")</f>
        <v>Other</v>
      </c>
    </row>
    <row r="793" spans="1:43" ht="42" x14ac:dyDescent="0.35">
      <c r="A793" s="202" t="s">
        <v>802</v>
      </c>
      <c r="B793" s="202" t="s">
        <v>3520</v>
      </c>
      <c r="C793" s="202" t="s">
        <v>807</v>
      </c>
      <c r="D793" s="202" t="s">
        <v>1852</v>
      </c>
      <c r="E793" s="202" t="s">
        <v>507</v>
      </c>
      <c r="F793" s="202" t="s">
        <v>565</v>
      </c>
      <c r="G793" s="8"/>
      <c r="H793" s="202" t="s">
        <v>482</v>
      </c>
      <c r="I793" s="203" t="s">
        <v>509</v>
      </c>
      <c r="J793" s="8"/>
      <c r="K793" s="8"/>
      <c r="L793" s="8"/>
      <c r="M793" s="8"/>
      <c r="N793" s="202" t="s">
        <v>483</v>
      </c>
      <c r="O793" s="8"/>
      <c r="P793" s="8"/>
      <c r="Q793" s="8"/>
      <c r="R793" s="202" t="s">
        <v>483</v>
      </c>
      <c r="S793" s="8"/>
      <c r="T793" s="8"/>
      <c r="U793" s="8"/>
      <c r="V793" s="8"/>
      <c r="W793" s="202" t="s">
        <v>483</v>
      </c>
      <c r="X793" s="8"/>
      <c r="Y793" s="8"/>
      <c r="Z793" s="8"/>
      <c r="AA793" s="202" t="s">
        <v>483</v>
      </c>
      <c r="AB793" s="8"/>
      <c r="AC793" s="202" t="s">
        <v>1726</v>
      </c>
      <c r="AD793" s="202" t="s">
        <v>3520</v>
      </c>
      <c r="AE793" s="202" t="s">
        <v>484</v>
      </c>
      <c r="AF793" s="12"/>
      <c r="AG793" s="197">
        <v>0</v>
      </c>
      <c r="AH793" s="12"/>
      <c r="AI793" s="12"/>
      <c r="AJ793" s="12"/>
      <c r="AK793" s="12"/>
      <c r="AL793" s="12"/>
      <c r="AM793" s="12"/>
      <c r="AN793" s="12"/>
      <c r="AO793" s="12"/>
      <c r="AP793" s="15"/>
      <c r="AQ793" t="str">
        <f>_xlfn.IFNA(VLOOKUP(E793,'Order Lookup'!A:C,3,FALSE),"Other")</f>
        <v>Other</v>
      </c>
    </row>
    <row r="794" spans="1:43" ht="31.5" x14ac:dyDescent="0.35">
      <c r="A794" s="202" t="s">
        <v>802</v>
      </c>
      <c r="B794" s="202" t="s">
        <v>3521</v>
      </c>
      <c r="C794" s="202" t="s">
        <v>803</v>
      </c>
      <c r="D794" s="202" t="s">
        <v>1539</v>
      </c>
      <c r="E794" s="202" t="s">
        <v>507</v>
      </c>
      <c r="F794" s="202" t="s">
        <v>565</v>
      </c>
      <c r="G794" s="8"/>
      <c r="H794" s="202" t="s">
        <v>488</v>
      </c>
      <c r="I794" s="203" t="s">
        <v>1537</v>
      </c>
      <c r="J794" s="8"/>
      <c r="K794" s="8"/>
      <c r="L794" s="8"/>
      <c r="M794" s="8"/>
      <c r="N794" s="202" t="s">
        <v>483</v>
      </c>
      <c r="O794" s="8"/>
      <c r="P794" s="8"/>
      <c r="Q794" s="8"/>
      <c r="R794" s="202" t="s">
        <v>483</v>
      </c>
      <c r="S794" s="8"/>
      <c r="T794" s="8"/>
      <c r="U794" s="8"/>
      <c r="V794" s="8"/>
      <c r="W794" s="202" t="s">
        <v>483</v>
      </c>
      <c r="X794" s="8"/>
      <c r="Y794" s="8"/>
      <c r="Z794" s="8"/>
      <c r="AA794" s="202" t="s">
        <v>483</v>
      </c>
      <c r="AB794" s="8"/>
      <c r="AC794" s="202" t="s">
        <v>2371</v>
      </c>
      <c r="AD794" s="202" t="s">
        <v>3521</v>
      </c>
      <c r="AE794" s="202" t="s">
        <v>484</v>
      </c>
      <c r="AF794" s="12"/>
      <c r="AG794" s="197">
        <v>0</v>
      </c>
      <c r="AH794" s="12"/>
      <c r="AI794" s="12"/>
      <c r="AJ794" s="12"/>
      <c r="AK794" s="12"/>
      <c r="AL794" s="12"/>
      <c r="AM794" s="12"/>
      <c r="AN794" s="12"/>
      <c r="AO794" s="12"/>
      <c r="AP794" s="15"/>
      <c r="AQ794" t="str">
        <f>_xlfn.IFNA(VLOOKUP(E794,'Order Lookup'!A:C,3,FALSE),"Other")</f>
        <v>Other</v>
      </c>
    </row>
    <row r="795" spans="1:43" ht="42" x14ac:dyDescent="0.35">
      <c r="A795" s="202" t="s">
        <v>813</v>
      </c>
      <c r="B795" s="202" t="s">
        <v>3522</v>
      </c>
      <c r="C795" s="202" t="s">
        <v>814</v>
      </c>
      <c r="D795" s="202" t="s">
        <v>815</v>
      </c>
      <c r="E795" s="202" t="s">
        <v>495</v>
      </c>
      <c r="F795" s="202" t="s">
        <v>361</v>
      </c>
      <c r="G795" s="202" t="s">
        <v>361</v>
      </c>
      <c r="H795" s="202" t="s">
        <v>482</v>
      </c>
      <c r="I795" s="203" t="s">
        <v>381</v>
      </c>
      <c r="J795" s="203" t="s">
        <v>732</v>
      </c>
      <c r="K795" s="203" t="s">
        <v>821</v>
      </c>
      <c r="L795" s="8"/>
      <c r="M795" s="8"/>
      <c r="N795" s="202" t="s">
        <v>483</v>
      </c>
      <c r="O795" s="8"/>
      <c r="P795" s="8"/>
      <c r="Q795" s="8"/>
      <c r="R795" s="202" t="s">
        <v>483</v>
      </c>
      <c r="S795" s="8"/>
      <c r="T795" s="8"/>
      <c r="U795" s="8"/>
      <c r="V795" s="8"/>
      <c r="W795" s="202" t="s">
        <v>483</v>
      </c>
      <c r="X795" s="8"/>
      <c r="Y795" s="8"/>
      <c r="Z795" s="8"/>
      <c r="AA795" s="202" t="s">
        <v>483</v>
      </c>
      <c r="AB795" s="8"/>
      <c r="AC795" s="202" t="s">
        <v>2343</v>
      </c>
      <c r="AD795" s="202" t="s">
        <v>3522</v>
      </c>
      <c r="AE795" s="202" t="s">
        <v>484</v>
      </c>
      <c r="AF795" s="204">
        <v>11475</v>
      </c>
      <c r="AG795" s="197">
        <v>0</v>
      </c>
      <c r="AH795" s="197">
        <v>0</v>
      </c>
      <c r="AI795" s="12"/>
      <c r="AJ795" s="197">
        <v>0</v>
      </c>
      <c r="AK795" s="197">
        <v>64</v>
      </c>
      <c r="AL795" s="197">
        <v>65</v>
      </c>
      <c r="AM795" s="212">
        <v>1.015625</v>
      </c>
      <c r="AN795" s="12"/>
      <c r="AO795" s="204">
        <v>7040</v>
      </c>
      <c r="AP795" s="205">
        <v>4341</v>
      </c>
      <c r="AQ795" t="str">
        <f>_xlfn.IFNA(VLOOKUP(E795,'Order Lookup'!A:C,3,FALSE),"Other")</f>
        <v>ENPARTS</v>
      </c>
    </row>
    <row r="796" spans="1:43" ht="52.5" x14ac:dyDescent="0.35">
      <c r="A796" s="202" t="s">
        <v>813</v>
      </c>
      <c r="B796" s="202" t="s">
        <v>3523</v>
      </c>
      <c r="C796" s="202" t="s">
        <v>1540</v>
      </c>
      <c r="D796" s="202" t="s">
        <v>3524</v>
      </c>
      <c r="E796" s="202" t="s">
        <v>547</v>
      </c>
      <c r="F796" s="202" t="s">
        <v>361</v>
      </c>
      <c r="G796" s="202" t="s">
        <v>361</v>
      </c>
      <c r="H796" s="202" t="s">
        <v>488</v>
      </c>
      <c r="I796" s="203" t="s">
        <v>126</v>
      </c>
      <c r="J796" s="8"/>
      <c r="K796" s="8"/>
      <c r="L796" s="8"/>
      <c r="M796" s="8"/>
      <c r="N796" s="202" t="s">
        <v>483</v>
      </c>
      <c r="O796" s="8"/>
      <c r="P796" s="8"/>
      <c r="Q796" s="8"/>
      <c r="R796" s="202" t="s">
        <v>483</v>
      </c>
      <c r="S796" s="8"/>
      <c r="T796" s="8"/>
      <c r="U796" s="8"/>
      <c r="V796" s="8"/>
      <c r="W796" s="202" t="s">
        <v>483</v>
      </c>
      <c r="X796" s="8"/>
      <c r="Y796" s="8"/>
      <c r="Z796" s="8"/>
      <c r="AA796" s="202" t="s">
        <v>483</v>
      </c>
      <c r="AB796" s="8"/>
      <c r="AC796" s="202" t="s">
        <v>2323</v>
      </c>
      <c r="AD796" s="202" t="s">
        <v>3523</v>
      </c>
      <c r="AE796" s="202" t="s">
        <v>484</v>
      </c>
      <c r="AF796" s="204">
        <v>40000</v>
      </c>
      <c r="AG796" s="197">
        <v>0</v>
      </c>
      <c r="AH796" s="197">
        <v>3.7500000000000001E-4</v>
      </c>
      <c r="AI796" s="12"/>
      <c r="AJ796" s="197">
        <v>0</v>
      </c>
      <c r="AK796" s="197">
        <v>25</v>
      </c>
      <c r="AL796" s="197">
        <v>3753.66</v>
      </c>
      <c r="AM796" s="209">
        <v>150.1464</v>
      </c>
      <c r="AN796" s="197">
        <v>10009760</v>
      </c>
      <c r="AO796" s="204">
        <v>30000</v>
      </c>
      <c r="AP796" s="205">
        <v>-348601.8</v>
      </c>
      <c r="AQ796" t="str">
        <f>_xlfn.IFNA(VLOOKUP(E796,'Order Lookup'!A:C,3,FALSE),"Other")</f>
        <v>ORDER</v>
      </c>
    </row>
    <row r="797" spans="1:43" ht="31.5" x14ac:dyDescent="0.35">
      <c r="A797" s="202" t="s">
        <v>813</v>
      </c>
      <c r="B797" s="202" t="s">
        <v>3525</v>
      </c>
      <c r="C797" s="202" t="s">
        <v>816</v>
      </c>
      <c r="D797" s="202" t="s">
        <v>817</v>
      </c>
      <c r="E797" s="202" t="s">
        <v>486</v>
      </c>
      <c r="F797" s="202" t="s">
        <v>361</v>
      </c>
      <c r="G797" s="8"/>
      <c r="H797" s="202" t="s">
        <v>482</v>
      </c>
      <c r="I797" s="203" t="s">
        <v>382</v>
      </c>
      <c r="J797" s="8"/>
      <c r="K797" s="8"/>
      <c r="L797" s="8"/>
      <c r="M797" s="8"/>
      <c r="N797" s="202" t="s">
        <v>483</v>
      </c>
      <c r="O797" s="8"/>
      <c r="P797" s="8"/>
      <c r="Q797" s="8"/>
      <c r="R797" s="202" t="s">
        <v>483</v>
      </c>
      <c r="S797" s="8"/>
      <c r="T797" s="8"/>
      <c r="U797" s="8"/>
      <c r="V797" s="8"/>
      <c r="W797" s="202" t="s">
        <v>483</v>
      </c>
      <c r="X797" s="8"/>
      <c r="Y797" s="8"/>
      <c r="Z797" s="8"/>
      <c r="AA797" s="202" t="s">
        <v>483</v>
      </c>
      <c r="AB797" s="8"/>
      <c r="AC797" s="202" t="s">
        <v>2343</v>
      </c>
      <c r="AD797" s="202" t="s">
        <v>3525</v>
      </c>
      <c r="AE797" s="202" t="s">
        <v>484</v>
      </c>
      <c r="AF797" s="12"/>
      <c r="AG797" s="197">
        <v>0</v>
      </c>
      <c r="AH797" s="12"/>
      <c r="AI797" s="12"/>
      <c r="AJ797" s="12"/>
      <c r="AK797" s="12"/>
      <c r="AL797" s="12"/>
      <c r="AM797" s="12"/>
      <c r="AN797" s="12"/>
      <c r="AO797" s="12"/>
      <c r="AP797" s="15"/>
      <c r="AQ797" t="str">
        <f>_xlfn.IFNA(VLOOKUP(E797,'Order Lookup'!A:C,3,FALSE),"Other")</f>
        <v>Other</v>
      </c>
    </row>
    <row r="798" spans="1:43" ht="42" x14ac:dyDescent="0.35">
      <c r="A798" s="202" t="s">
        <v>813</v>
      </c>
      <c r="B798" s="202" t="s">
        <v>3526</v>
      </c>
      <c r="C798" s="202" t="s">
        <v>814</v>
      </c>
      <c r="D798" s="202" t="s">
        <v>1858</v>
      </c>
      <c r="E798" s="202" t="s">
        <v>501</v>
      </c>
      <c r="F798" s="202" t="s">
        <v>361</v>
      </c>
      <c r="G798" s="202" t="s">
        <v>361</v>
      </c>
      <c r="H798" s="202" t="s">
        <v>488</v>
      </c>
      <c r="I798" s="203" t="s">
        <v>381</v>
      </c>
      <c r="J798" s="203" t="s">
        <v>496</v>
      </c>
      <c r="K798" s="203" t="s">
        <v>774</v>
      </c>
      <c r="L798" s="202" t="s">
        <v>3527</v>
      </c>
      <c r="M798" s="8"/>
      <c r="N798" s="202" t="s">
        <v>593</v>
      </c>
      <c r="O798" s="8"/>
      <c r="P798" s="8"/>
      <c r="Q798" s="8"/>
      <c r="R798" s="202" t="s">
        <v>483</v>
      </c>
      <c r="S798" s="203" t="s">
        <v>611</v>
      </c>
      <c r="T798" s="203" t="s">
        <v>611</v>
      </c>
      <c r="U798" s="202" t="s">
        <v>2806</v>
      </c>
      <c r="V798" s="202" t="s">
        <v>1726</v>
      </c>
      <c r="W798" s="206" t="s">
        <v>489</v>
      </c>
      <c r="X798" s="8"/>
      <c r="Y798" s="8"/>
      <c r="Z798" s="8"/>
      <c r="AA798" s="202" t="s">
        <v>483</v>
      </c>
      <c r="AB798" s="203" t="s">
        <v>490</v>
      </c>
      <c r="AC798" s="202" t="s">
        <v>2350</v>
      </c>
      <c r="AD798" s="202" t="s">
        <v>3526</v>
      </c>
      <c r="AE798" s="202" t="s">
        <v>484</v>
      </c>
      <c r="AF798" s="204">
        <v>82141</v>
      </c>
      <c r="AG798" s="197">
        <v>16.7395</v>
      </c>
      <c r="AH798" s="197">
        <v>12.814116515</v>
      </c>
      <c r="AI798" s="208">
        <v>0.76550174826010298</v>
      </c>
      <c r="AJ798" s="197">
        <v>8.9999999999999993E-3</v>
      </c>
      <c r="AK798" s="197">
        <v>194</v>
      </c>
      <c r="AL798" s="197">
        <v>222.25</v>
      </c>
      <c r="AM798" s="209">
        <v>1.14561855670103</v>
      </c>
      <c r="AN798" s="197">
        <v>17.3441532032144</v>
      </c>
      <c r="AO798" s="204">
        <v>52372</v>
      </c>
      <c r="AP798" s="205">
        <v>15245.41</v>
      </c>
      <c r="AQ798" t="str">
        <f>_xlfn.IFNA(VLOOKUP(E798,'Order Lookup'!A:C,3,FALSE),"Other")</f>
        <v>ORDER</v>
      </c>
    </row>
    <row r="799" spans="1:43" ht="52.5" x14ac:dyDescent="0.35">
      <c r="A799" s="202" t="s">
        <v>813</v>
      </c>
      <c r="B799" s="202" t="s">
        <v>3528</v>
      </c>
      <c r="C799" s="202" t="s">
        <v>822</v>
      </c>
      <c r="D799" s="202" t="s">
        <v>3529</v>
      </c>
      <c r="E799" s="202" t="s">
        <v>507</v>
      </c>
      <c r="F799" s="202" t="s">
        <v>361</v>
      </c>
      <c r="G799" s="202" t="s">
        <v>361</v>
      </c>
      <c r="H799" s="202" t="s">
        <v>488</v>
      </c>
      <c r="I799" s="203" t="s">
        <v>380</v>
      </c>
      <c r="J799" s="203" t="s">
        <v>732</v>
      </c>
      <c r="K799" s="203" t="s">
        <v>774</v>
      </c>
      <c r="L799" s="8"/>
      <c r="M799" s="8"/>
      <c r="N799" s="202" t="s">
        <v>483</v>
      </c>
      <c r="O799" s="8"/>
      <c r="P799" s="8"/>
      <c r="Q799" s="8"/>
      <c r="R799" s="202" t="s">
        <v>483</v>
      </c>
      <c r="S799" s="8"/>
      <c r="T799" s="8"/>
      <c r="U799" s="8"/>
      <c r="V799" s="8"/>
      <c r="W799" s="202" t="s">
        <v>483</v>
      </c>
      <c r="X799" s="8"/>
      <c r="Y799" s="8"/>
      <c r="Z799" s="8"/>
      <c r="AA799" s="202" t="s">
        <v>483</v>
      </c>
      <c r="AB799" s="8"/>
      <c r="AC799" s="202" t="s">
        <v>2362</v>
      </c>
      <c r="AD799" s="202" t="s">
        <v>3528</v>
      </c>
      <c r="AE799" s="202" t="s">
        <v>484</v>
      </c>
      <c r="AF799" s="204">
        <v>1203.3599999999999</v>
      </c>
      <c r="AG799" s="197">
        <v>0</v>
      </c>
      <c r="AH799" s="197">
        <v>8.8406659999999998E-2</v>
      </c>
      <c r="AI799" s="12"/>
      <c r="AJ799" s="197">
        <v>0</v>
      </c>
      <c r="AK799" s="197">
        <v>0</v>
      </c>
      <c r="AL799" s="197">
        <v>0</v>
      </c>
      <c r="AM799" s="12"/>
      <c r="AN799" s="12"/>
      <c r="AO799" s="204">
        <v>412.11</v>
      </c>
      <c r="AP799" s="205">
        <v>0</v>
      </c>
      <c r="AQ799" t="str">
        <f>_xlfn.IFNA(VLOOKUP(E799,'Order Lookup'!A:C,3,FALSE),"Other")</f>
        <v>Other</v>
      </c>
    </row>
    <row r="800" spans="1:43" ht="52.5" x14ac:dyDescent="0.35">
      <c r="A800" s="202" t="s">
        <v>813</v>
      </c>
      <c r="B800" s="202" t="s">
        <v>3530</v>
      </c>
      <c r="C800" s="202" t="s">
        <v>1540</v>
      </c>
      <c r="D800" s="202" t="s">
        <v>3531</v>
      </c>
      <c r="E800" s="202" t="s">
        <v>787</v>
      </c>
      <c r="F800" s="202" t="s">
        <v>361</v>
      </c>
      <c r="G800" s="202" t="s">
        <v>361</v>
      </c>
      <c r="H800" s="202" t="s">
        <v>482</v>
      </c>
      <c r="I800" s="203" t="s">
        <v>380</v>
      </c>
      <c r="J800" s="203" t="s">
        <v>771</v>
      </c>
      <c r="K800" s="203" t="s">
        <v>774</v>
      </c>
      <c r="L800" s="8"/>
      <c r="M800" s="8"/>
      <c r="N800" s="202" t="s">
        <v>483</v>
      </c>
      <c r="O800" s="8"/>
      <c r="P800" s="8"/>
      <c r="Q800" s="8"/>
      <c r="R800" s="202" t="s">
        <v>483</v>
      </c>
      <c r="S800" s="8"/>
      <c r="T800" s="8"/>
      <c r="U800" s="202" t="s">
        <v>1698</v>
      </c>
      <c r="V800" s="8"/>
      <c r="W800" s="202" t="s">
        <v>593</v>
      </c>
      <c r="X800" s="8"/>
      <c r="Y800" s="8"/>
      <c r="Z800" s="8"/>
      <c r="AA800" s="202" t="s">
        <v>483</v>
      </c>
      <c r="AB800" s="8"/>
      <c r="AC800" s="202" t="s">
        <v>1698</v>
      </c>
      <c r="AD800" s="202" t="s">
        <v>3530</v>
      </c>
      <c r="AE800" s="202" t="s">
        <v>484</v>
      </c>
      <c r="AF800" s="204">
        <v>1161</v>
      </c>
      <c r="AG800" s="197">
        <v>0</v>
      </c>
      <c r="AH800" s="197">
        <v>9.35E-2</v>
      </c>
      <c r="AI800" s="12"/>
      <c r="AJ800" s="197">
        <v>9.35E-2</v>
      </c>
      <c r="AK800" s="197">
        <v>0</v>
      </c>
      <c r="AL800" s="197">
        <v>0</v>
      </c>
      <c r="AM800" s="12"/>
      <c r="AN800" s="12"/>
      <c r="AO800" s="204">
        <v>0</v>
      </c>
      <c r="AP800" s="205">
        <v>381.65</v>
      </c>
      <c r="AQ800" t="str">
        <f>_xlfn.IFNA(VLOOKUP(E800,'Order Lookup'!A:C,3,FALSE),"Other")</f>
        <v>ORDER</v>
      </c>
    </row>
    <row r="801" spans="1:43" ht="52.5" x14ac:dyDescent="0.35">
      <c r="A801" s="202" t="s">
        <v>813</v>
      </c>
      <c r="B801" s="202" t="s">
        <v>3532</v>
      </c>
      <c r="C801" s="202" t="s">
        <v>1540</v>
      </c>
      <c r="D801" s="202" t="s">
        <v>3531</v>
      </c>
      <c r="E801" s="202" t="s">
        <v>507</v>
      </c>
      <c r="F801" s="202" t="s">
        <v>361</v>
      </c>
      <c r="G801" s="8"/>
      <c r="H801" s="202" t="s">
        <v>482</v>
      </c>
      <c r="I801" s="203" t="s">
        <v>380</v>
      </c>
      <c r="J801" s="8"/>
      <c r="K801" s="8"/>
      <c r="L801" s="8"/>
      <c r="M801" s="8"/>
      <c r="N801" s="202" t="s">
        <v>483</v>
      </c>
      <c r="O801" s="8"/>
      <c r="P801" s="8"/>
      <c r="Q801" s="8"/>
      <c r="R801" s="202" t="s">
        <v>483</v>
      </c>
      <c r="S801" s="8"/>
      <c r="T801" s="8"/>
      <c r="U801" s="8"/>
      <c r="V801" s="8"/>
      <c r="W801" s="202" t="s">
        <v>483</v>
      </c>
      <c r="X801" s="8"/>
      <c r="Y801" s="8"/>
      <c r="Z801" s="8"/>
      <c r="AA801" s="202" t="s">
        <v>483</v>
      </c>
      <c r="AB801" s="8"/>
      <c r="AC801" s="202" t="s">
        <v>1996</v>
      </c>
      <c r="AD801" s="202" t="s">
        <v>3532</v>
      </c>
      <c r="AE801" s="202" t="s">
        <v>484</v>
      </c>
      <c r="AF801" s="204">
        <v>88.4</v>
      </c>
      <c r="AG801" s="197">
        <v>0</v>
      </c>
      <c r="AH801" s="197">
        <v>1.3259999999999999E-2</v>
      </c>
      <c r="AI801" s="12"/>
      <c r="AJ801" s="197">
        <v>1.3259999999999999E-2</v>
      </c>
      <c r="AK801" s="197">
        <v>0</v>
      </c>
      <c r="AL801" s="197">
        <v>0</v>
      </c>
      <c r="AM801" s="12"/>
      <c r="AN801" s="12"/>
      <c r="AO801" s="204">
        <v>46.72</v>
      </c>
      <c r="AP801" s="205">
        <v>-89.54</v>
      </c>
      <c r="AQ801" t="str">
        <f>_xlfn.IFNA(VLOOKUP(E801,'Order Lookup'!A:C,3,FALSE),"Other")</f>
        <v>Other</v>
      </c>
    </row>
    <row r="802" spans="1:43" ht="42" x14ac:dyDescent="0.35">
      <c r="A802" s="202" t="s">
        <v>813</v>
      </c>
      <c r="B802" s="202" t="s">
        <v>3533</v>
      </c>
      <c r="C802" s="202" t="s">
        <v>819</v>
      </c>
      <c r="D802" s="202" t="s">
        <v>1861</v>
      </c>
      <c r="E802" s="202" t="s">
        <v>529</v>
      </c>
      <c r="F802" s="202" t="s">
        <v>281</v>
      </c>
      <c r="G802" s="202" t="s">
        <v>361</v>
      </c>
      <c r="H802" s="202" t="s">
        <v>482</v>
      </c>
      <c r="I802" s="203" t="s">
        <v>377</v>
      </c>
      <c r="J802" s="203" t="s">
        <v>601</v>
      </c>
      <c r="K802" s="203" t="s">
        <v>1746</v>
      </c>
      <c r="L802" s="8"/>
      <c r="M802" s="8"/>
      <c r="N802" s="202" t="s">
        <v>483</v>
      </c>
      <c r="O802" s="8"/>
      <c r="P802" s="8"/>
      <c r="Q802" s="8"/>
      <c r="R802" s="202" t="s">
        <v>483</v>
      </c>
      <c r="S802" s="8"/>
      <c r="T802" s="203" t="s">
        <v>603</v>
      </c>
      <c r="U802" s="202" t="s">
        <v>2327</v>
      </c>
      <c r="V802" s="202" t="s">
        <v>2327</v>
      </c>
      <c r="W802" s="206" t="s">
        <v>489</v>
      </c>
      <c r="X802" s="8"/>
      <c r="Y802" s="8"/>
      <c r="Z802" s="8"/>
      <c r="AA802" s="202" t="s">
        <v>483</v>
      </c>
      <c r="AB802" s="203" t="s">
        <v>490</v>
      </c>
      <c r="AC802" s="202" t="s">
        <v>2323</v>
      </c>
      <c r="AD802" s="202" t="s">
        <v>3533</v>
      </c>
      <c r="AE802" s="202" t="s">
        <v>484</v>
      </c>
      <c r="AF802" s="204">
        <v>0</v>
      </c>
      <c r="AG802" s="197">
        <v>0</v>
      </c>
      <c r="AH802" s="197">
        <v>3.3039859999999997E-2</v>
      </c>
      <c r="AI802" s="12"/>
      <c r="AJ802" s="197">
        <v>3.3039499999999999E-2</v>
      </c>
      <c r="AK802" s="197">
        <v>0</v>
      </c>
      <c r="AL802" s="197">
        <v>0</v>
      </c>
      <c r="AM802" s="12"/>
      <c r="AN802" s="12"/>
      <c r="AO802" s="204">
        <v>0</v>
      </c>
      <c r="AP802" s="205">
        <v>-60.44</v>
      </c>
      <c r="AQ802" t="str">
        <f>_xlfn.IFNA(VLOOKUP(E802,'Order Lookup'!A:C,3,FALSE),"Other")</f>
        <v>Other</v>
      </c>
    </row>
    <row r="803" spans="1:43" ht="52.5" x14ac:dyDescent="0.35">
      <c r="A803" s="202" t="s">
        <v>813</v>
      </c>
      <c r="B803" s="202" t="s">
        <v>3534</v>
      </c>
      <c r="C803" s="202" t="s">
        <v>1540</v>
      </c>
      <c r="D803" s="202" t="s">
        <v>1862</v>
      </c>
      <c r="E803" s="202" t="s">
        <v>529</v>
      </c>
      <c r="F803" s="202" t="s">
        <v>281</v>
      </c>
      <c r="G803" s="202" t="s">
        <v>361</v>
      </c>
      <c r="H803" s="202" t="s">
        <v>482</v>
      </c>
      <c r="I803" s="203" t="s">
        <v>380</v>
      </c>
      <c r="J803" s="203" t="s">
        <v>624</v>
      </c>
      <c r="K803" s="203" t="s">
        <v>665</v>
      </c>
      <c r="L803" s="8"/>
      <c r="M803" s="8"/>
      <c r="N803" s="202" t="s">
        <v>483</v>
      </c>
      <c r="O803" s="8"/>
      <c r="P803" s="8"/>
      <c r="Q803" s="8"/>
      <c r="R803" s="202" t="s">
        <v>483</v>
      </c>
      <c r="S803" s="203" t="s">
        <v>576</v>
      </c>
      <c r="T803" s="203" t="s">
        <v>576</v>
      </c>
      <c r="U803" s="202" t="s">
        <v>1698</v>
      </c>
      <c r="V803" s="202" t="s">
        <v>1698</v>
      </c>
      <c r="W803" s="206" t="s">
        <v>489</v>
      </c>
      <c r="X803" s="203" t="s">
        <v>576</v>
      </c>
      <c r="Y803" s="202" t="s">
        <v>1698</v>
      </c>
      <c r="Z803" s="202" t="s">
        <v>1698</v>
      </c>
      <c r="AA803" s="206" t="s">
        <v>489</v>
      </c>
      <c r="AB803" s="203" t="s">
        <v>490</v>
      </c>
      <c r="AC803" s="202" t="s">
        <v>1698</v>
      </c>
      <c r="AD803" s="202" t="s">
        <v>3534</v>
      </c>
      <c r="AE803" s="202" t="s">
        <v>484</v>
      </c>
      <c r="AF803" s="204">
        <v>0</v>
      </c>
      <c r="AG803" s="197">
        <v>0</v>
      </c>
      <c r="AH803" s="197">
        <v>5.3909760000000001E-2</v>
      </c>
      <c r="AI803" s="12"/>
      <c r="AJ803" s="197">
        <v>5.391E-2</v>
      </c>
      <c r="AK803" s="197">
        <v>0</v>
      </c>
      <c r="AL803" s="197">
        <v>0</v>
      </c>
      <c r="AM803" s="12"/>
      <c r="AN803" s="12"/>
      <c r="AO803" s="204">
        <v>0</v>
      </c>
      <c r="AP803" s="205">
        <v>-201.44</v>
      </c>
      <c r="AQ803" t="str">
        <f>_xlfn.IFNA(VLOOKUP(E803,'Order Lookup'!A:C,3,FALSE),"Other")</f>
        <v>Other</v>
      </c>
    </row>
    <row r="804" spans="1:43" ht="52.5" x14ac:dyDescent="0.35">
      <c r="A804" s="202" t="s">
        <v>813</v>
      </c>
      <c r="B804" s="202" t="s">
        <v>3535</v>
      </c>
      <c r="C804" s="202" t="s">
        <v>1540</v>
      </c>
      <c r="D804" s="202" t="s">
        <v>1862</v>
      </c>
      <c r="E804" s="202" t="s">
        <v>507</v>
      </c>
      <c r="F804" s="202" t="s">
        <v>361</v>
      </c>
      <c r="G804" s="202" t="s">
        <v>361</v>
      </c>
      <c r="H804" s="202" t="s">
        <v>482</v>
      </c>
      <c r="I804" s="203" t="s">
        <v>380</v>
      </c>
      <c r="J804" s="203" t="s">
        <v>624</v>
      </c>
      <c r="K804" s="203" t="s">
        <v>665</v>
      </c>
      <c r="L804" s="8"/>
      <c r="M804" s="8"/>
      <c r="N804" s="202" t="s">
        <v>483</v>
      </c>
      <c r="O804" s="8"/>
      <c r="P804" s="8"/>
      <c r="Q804" s="8"/>
      <c r="R804" s="202" t="s">
        <v>483</v>
      </c>
      <c r="S804" s="8"/>
      <c r="T804" s="8"/>
      <c r="U804" s="8"/>
      <c r="V804" s="8"/>
      <c r="W804" s="202" t="s">
        <v>483</v>
      </c>
      <c r="X804" s="8"/>
      <c r="Y804" s="8"/>
      <c r="Z804" s="8"/>
      <c r="AA804" s="202" t="s">
        <v>483</v>
      </c>
      <c r="AB804" s="8"/>
      <c r="AC804" s="202" t="s">
        <v>1996</v>
      </c>
      <c r="AD804" s="202" t="s">
        <v>3535</v>
      </c>
      <c r="AE804" s="202" t="s">
        <v>484</v>
      </c>
      <c r="AF804" s="204">
        <v>17.78</v>
      </c>
      <c r="AG804" s="197">
        <v>0</v>
      </c>
      <c r="AH804" s="197">
        <v>1E-3</v>
      </c>
      <c r="AI804" s="12"/>
      <c r="AJ804" s="197">
        <v>1E-3</v>
      </c>
      <c r="AK804" s="197">
        <v>0</v>
      </c>
      <c r="AL804" s="197">
        <v>0</v>
      </c>
      <c r="AM804" s="12"/>
      <c r="AN804" s="12"/>
      <c r="AO804" s="204">
        <v>5.84</v>
      </c>
      <c r="AP804" s="205">
        <v>1.95</v>
      </c>
      <c r="AQ804" t="str">
        <f>_xlfn.IFNA(VLOOKUP(E804,'Order Lookup'!A:C,3,FALSE),"Other")</f>
        <v>Other</v>
      </c>
    </row>
    <row r="805" spans="1:43" ht="52.5" x14ac:dyDescent="0.35">
      <c r="A805" s="202" t="s">
        <v>813</v>
      </c>
      <c r="B805" s="202" t="s">
        <v>3536</v>
      </c>
      <c r="C805" s="202" t="s">
        <v>1540</v>
      </c>
      <c r="D805" s="202" t="s">
        <v>1862</v>
      </c>
      <c r="E805" s="202" t="s">
        <v>529</v>
      </c>
      <c r="F805" s="202" t="s">
        <v>281</v>
      </c>
      <c r="G805" s="202" t="s">
        <v>361</v>
      </c>
      <c r="H805" s="202" t="s">
        <v>482</v>
      </c>
      <c r="I805" s="203" t="s">
        <v>380</v>
      </c>
      <c r="J805" s="203" t="s">
        <v>624</v>
      </c>
      <c r="K805" s="203" t="s">
        <v>665</v>
      </c>
      <c r="L805" s="8"/>
      <c r="M805" s="8"/>
      <c r="N805" s="202" t="s">
        <v>483</v>
      </c>
      <c r="O805" s="8"/>
      <c r="P805" s="8"/>
      <c r="Q805" s="8"/>
      <c r="R805" s="202" t="s">
        <v>483</v>
      </c>
      <c r="S805" s="8"/>
      <c r="T805" s="203" t="s">
        <v>2302</v>
      </c>
      <c r="U805" s="202" t="s">
        <v>2350</v>
      </c>
      <c r="V805" s="202" t="s">
        <v>2350</v>
      </c>
      <c r="W805" s="206" t="s">
        <v>489</v>
      </c>
      <c r="X805" s="8"/>
      <c r="Y805" s="8"/>
      <c r="Z805" s="8"/>
      <c r="AA805" s="202" t="s">
        <v>483</v>
      </c>
      <c r="AB805" s="203" t="s">
        <v>490</v>
      </c>
      <c r="AC805" s="202" t="s">
        <v>2350</v>
      </c>
      <c r="AD805" s="202" t="s">
        <v>3536</v>
      </c>
      <c r="AE805" s="202" t="s">
        <v>484</v>
      </c>
      <c r="AF805" s="204">
        <v>0</v>
      </c>
      <c r="AG805" s="197">
        <v>0</v>
      </c>
      <c r="AH805" s="197">
        <v>0.11210000000000001</v>
      </c>
      <c r="AI805" s="12"/>
      <c r="AJ805" s="197">
        <v>0.11210000000000001</v>
      </c>
      <c r="AK805" s="197">
        <v>0</v>
      </c>
      <c r="AL805" s="197">
        <v>0</v>
      </c>
      <c r="AM805" s="12"/>
      <c r="AN805" s="12"/>
      <c r="AO805" s="204">
        <v>0</v>
      </c>
      <c r="AP805" s="205">
        <v>-567.83000000000004</v>
      </c>
      <c r="AQ805" t="str">
        <f>_xlfn.IFNA(VLOOKUP(E805,'Order Lookup'!A:C,3,FALSE),"Other")</f>
        <v>Other</v>
      </c>
    </row>
    <row r="806" spans="1:43" ht="52.5" x14ac:dyDescent="0.35">
      <c r="A806" s="202" t="s">
        <v>813</v>
      </c>
      <c r="B806" s="202" t="s">
        <v>3537</v>
      </c>
      <c r="C806" s="202" t="s">
        <v>1540</v>
      </c>
      <c r="D806" s="202" t="s">
        <v>1862</v>
      </c>
      <c r="E806" s="202" t="s">
        <v>529</v>
      </c>
      <c r="F806" s="202" t="s">
        <v>281</v>
      </c>
      <c r="G806" s="202" t="s">
        <v>361</v>
      </c>
      <c r="H806" s="202" t="s">
        <v>482</v>
      </c>
      <c r="I806" s="203" t="s">
        <v>380</v>
      </c>
      <c r="J806" s="203" t="s">
        <v>624</v>
      </c>
      <c r="K806" s="203" t="s">
        <v>665</v>
      </c>
      <c r="L806" s="8"/>
      <c r="M806" s="8"/>
      <c r="N806" s="202" t="s">
        <v>483</v>
      </c>
      <c r="O806" s="8"/>
      <c r="P806" s="8"/>
      <c r="Q806" s="8"/>
      <c r="R806" s="202" t="s">
        <v>483</v>
      </c>
      <c r="S806" s="203" t="s">
        <v>576</v>
      </c>
      <c r="T806" s="203" t="s">
        <v>576</v>
      </c>
      <c r="U806" s="202" t="s">
        <v>2338</v>
      </c>
      <c r="V806" s="202" t="s">
        <v>2338</v>
      </c>
      <c r="W806" s="206" t="s">
        <v>489</v>
      </c>
      <c r="X806" s="203" t="s">
        <v>576</v>
      </c>
      <c r="Y806" s="202" t="s">
        <v>2338</v>
      </c>
      <c r="Z806" s="202" t="s">
        <v>2338</v>
      </c>
      <c r="AA806" s="206" t="s">
        <v>489</v>
      </c>
      <c r="AB806" s="203" t="s">
        <v>490</v>
      </c>
      <c r="AC806" s="202" t="s">
        <v>2321</v>
      </c>
      <c r="AD806" s="202" t="s">
        <v>3537</v>
      </c>
      <c r="AE806" s="202" t="s">
        <v>484</v>
      </c>
      <c r="AF806" s="204">
        <v>0</v>
      </c>
      <c r="AG806" s="197">
        <v>0</v>
      </c>
      <c r="AH806" s="197">
        <v>5.4110999999999999E-2</v>
      </c>
      <c r="AI806" s="12"/>
      <c r="AJ806" s="197">
        <v>5.4110999999999999E-2</v>
      </c>
      <c r="AK806" s="197">
        <v>0</v>
      </c>
      <c r="AL806" s="197">
        <v>0</v>
      </c>
      <c r="AM806" s="12"/>
      <c r="AN806" s="12"/>
      <c r="AO806" s="204">
        <v>0</v>
      </c>
      <c r="AP806" s="205">
        <v>-782.5</v>
      </c>
      <c r="AQ806" t="str">
        <f>_xlfn.IFNA(VLOOKUP(E806,'Order Lookup'!A:C,3,FALSE),"Other")</f>
        <v>Other</v>
      </c>
    </row>
    <row r="807" spans="1:43" ht="31.5" x14ac:dyDescent="0.35">
      <c r="A807" s="202" t="s">
        <v>813</v>
      </c>
      <c r="B807" s="202" t="s">
        <v>3538</v>
      </c>
      <c r="C807" s="202" t="s">
        <v>1541</v>
      </c>
      <c r="D807" s="202" t="s">
        <v>3539</v>
      </c>
      <c r="E807" s="202" t="s">
        <v>507</v>
      </c>
      <c r="F807" s="202" t="s">
        <v>361</v>
      </c>
      <c r="G807" s="202" t="s">
        <v>361</v>
      </c>
      <c r="H807" s="202" t="s">
        <v>482</v>
      </c>
      <c r="I807" s="203" t="s">
        <v>380</v>
      </c>
      <c r="J807" s="203" t="s">
        <v>771</v>
      </c>
      <c r="K807" s="203" t="s">
        <v>774</v>
      </c>
      <c r="L807" s="8"/>
      <c r="M807" s="8"/>
      <c r="N807" s="202" t="s">
        <v>483</v>
      </c>
      <c r="O807" s="8"/>
      <c r="P807" s="8"/>
      <c r="Q807" s="8"/>
      <c r="R807" s="202" t="s">
        <v>483</v>
      </c>
      <c r="S807" s="8"/>
      <c r="T807" s="8"/>
      <c r="U807" s="8"/>
      <c r="V807" s="8"/>
      <c r="W807" s="202" t="s">
        <v>483</v>
      </c>
      <c r="X807" s="8"/>
      <c r="Y807" s="8"/>
      <c r="Z807" s="8"/>
      <c r="AA807" s="202" t="s">
        <v>483</v>
      </c>
      <c r="AB807" s="8"/>
      <c r="AC807" s="202" t="s">
        <v>2371</v>
      </c>
      <c r="AD807" s="202" t="s">
        <v>3538</v>
      </c>
      <c r="AE807" s="202" t="s">
        <v>484</v>
      </c>
      <c r="AF807" s="204">
        <v>5927.04</v>
      </c>
      <c r="AG807" s="197">
        <v>0</v>
      </c>
      <c r="AH807" s="197">
        <v>0.95960230999999996</v>
      </c>
      <c r="AI807" s="12"/>
      <c r="AJ807" s="197">
        <v>0.93070048000000005</v>
      </c>
      <c r="AK807" s="197">
        <v>0</v>
      </c>
      <c r="AL807" s="197">
        <v>0</v>
      </c>
      <c r="AM807" s="12"/>
      <c r="AN807" s="12"/>
      <c r="AO807" s="204">
        <v>3096.43</v>
      </c>
      <c r="AP807" s="205">
        <v>1761.81</v>
      </c>
      <c r="AQ807" t="str">
        <f>_xlfn.IFNA(VLOOKUP(E807,'Order Lookup'!A:C,3,FALSE),"Other")</f>
        <v>Other</v>
      </c>
    </row>
    <row r="808" spans="1:43" ht="31.5" x14ac:dyDescent="0.35">
      <c r="A808" s="202" t="s">
        <v>813</v>
      </c>
      <c r="B808" s="202" t="s">
        <v>3540</v>
      </c>
      <c r="C808" s="202" t="s">
        <v>1541</v>
      </c>
      <c r="D808" s="202" t="s">
        <v>3539</v>
      </c>
      <c r="E808" s="202" t="s">
        <v>486</v>
      </c>
      <c r="F808" s="202" t="s">
        <v>361</v>
      </c>
      <c r="G808" s="8"/>
      <c r="H808" s="202" t="s">
        <v>482</v>
      </c>
      <c r="I808" s="203" t="s">
        <v>380</v>
      </c>
      <c r="J808" s="8"/>
      <c r="K808" s="8"/>
      <c r="L808" s="8"/>
      <c r="M808" s="8"/>
      <c r="N808" s="202" t="s">
        <v>483</v>
      </c>
      <c r="O808" s="8"/>
      <c r="P808" s="8"/>
      <c r="Q808" s="8"/>
      <c r="R808" s="202" t="s">
        <v>483</v>
      </c>
      <c r="S808" s="8"/>
      <c r="T808" s="8"/>
      <c r="U808" s="8"/>
      <c r="V808" s="8"/>
      <c r="W808" s="202" t="s">
        <v>483</v>
      </c>
      <c r="X808" s="8"/>
      <c r="Y808" s="8"/>
      <c r="Z808" s="8"/>
      <c r="AA808" s="202" t="s">
        <v>483</v>
      </c>
      <c r="AB808" s="8"/>
      <c r="AC808" s="202" t="s">
        <v>2371</v>
      </c>
      <c r="AD808" s="202" t="s">
        <v>3540</v>
      </c>
      <c r="AE808" s="202" t="s">
        <v>484</v>
      </c>
      <c r="AF808" s="12"/>
      <c r="AG808" s="197">
        <v>0</v>
      </c>
      <c r="AH808" s="12"/>
      <c r="AI808" s="12"/>
      <c r="AJ808" s="12"/>
      <c r="AK808" s="12"/>
      <c r="AL808" s="12"/>
      <c r="AM808" s="12"/>
      <c r="AN808" s="12"/>
      <c r="AO808" s="12"/>
      <c r="AP808" s="15"/>
      <c r="AQ808" t="str">
        <f>_xlfn.IFNA(VLOOKUP(E808,'Order Lookup'!A:C,3,FALSE),"Other")</f>
        <v>Other</v>
      </c>
    </row>
    <row r="809" spans="1:43" ht="31.5" x14ac:dyDescent="0.35">
      <c r="A809" s="202" t="s">
        <v>813</v>
      </c>
      <c r="B809" s="202" t="s">
        <v>3541</v>
      </c>
      <c r="C809" s="202" t="s">
        <v>1541</v>
      </c>
      <c r="D809" s="202" t="s">
        <v>3539</v>
      </c>
      <c r="E809" s="202" t="s">
        <v>495</v>
      </c>
      <c r="F809" s="202" t="s">
        <v>281</v>
      </c>
      <c r="G809" s="202" t="s">
        <v>361</v>
      </c>
      <c r="H809" s="202" t="s">
        <v>482</v>
      </c>
      <c r="I809" s="203" t="s">
        <v>380</v>
      </c>
      <c r="J809" s="203" t="s">
        <v>771</v>
      </c>
      <c r="K809" s="203" t="s">
        <v>774</v>
      </c>
      <c r="L809" s="8"/>
      <c r="M809" s="8"/>
      <c r="N809" s="202" t="s">
        <v>483</v>
      </c>
      <c r="O809" s="8"/>
      <c r="P809" s="8"/>
      <c r="Q809" s="8"/>
      <c r="R809" s="202" t="s">
        <v>483</v>
      </c>
      <c r="S809" s="8"/>
      <c r="T809" s="203" t="s">
        <v>2302</v>
      </c>
      <c r="U809" s="202" t="s">
        <v>2350</v>
      </c>
      <c r="V809" s="202" t="s">
        <v>2350</v>
      </c>
      <c r="W809" s="206" t="s">
        <v>489</v>
      </c>
      <c r="X809" s="8"/>
      <c r="Y809" s="8"/>
      <c r="Z809" s="8"/>
      <c r="AA809" s="202" t="s">
        <v>483</v>
      </c>
      <c r="AB809" s="203" t="s">
        <v>490</v>
      </c>
      <c r="AC809" s="202" t="s">
        <v>2371</v>
      </c>
      <c r="AD809" s="202" t="s">
        <v>3541</v>
      </c>
      <c r="AE809" s="202" t="s">
        <v>484</v>
      </c>
      <c r="AF809" s="204">
        <v>313</v>
      </c>
      <c r="AG809" s="197">
        <v>7.0999999999999994E-2</v>
      </c>
      <c r="AH809" s="197">
        <v>7.0043635000000007E-2</v>
      </c>
      <c r="AI809" s="197">
        <v>0.98653007042253504</v>
      </c>
      <c r="AJ809" s="197">
        <v>7.0043499999999995E-2</v>
      </c>
      <c r="AK809" s="197">
        <v>0</v>
      </c>
      <c r="AL809" s="197">
        <v>0</v>
      </c>
      <c r="AM809" s="12"/>
      <c r="AN809" s="12"/>
      <c r="AO809" s="204">
        <v>194</v>
      </c>
      <c r="AP809" s="205">
        <v>172.23</v>
      </c>
      <c r="AQ809" t="str">
        <f>_xlfn.IFNA(VLOOKUP(E809,'Order Lookup'!A:C,3,FALSE),"Other")</f>
        <v>ENPARTS</v>
      </c>
    </row>
    <row r="810" spans="1:43" ht="31.5" x14ac:dyDescent="0.35">
      <c r="A810" s="202" t="s">
        <v>813</v>
      </c>
      <c r="B810" s="202" t="s">
        <v>3542</v>
      </c>
      <c r="C810" s="202" t="s">
        <v>3543</v>
      </c>
      <c r="D810" s="202" t="s">
        <v>3544</v>
      </c>
      <c r="E810" s="202" t="s">
        <v>501</v>
      </c>
      <c r="F810" s="202" t="s">
        <v>281</v>
      </c>
      <c r="G810" s="202" t="s">
        <v>361</v>
      </c>
      <c r="H810" s="202" t="s">
        <v>488</v>
      </c>
      <c r="I810" s="203" t="s">
        <v>380</v>
      </c>
      <c r="J810" s="203" t="s">
        <v>771</v>
      </c>
      <c r="K810" s="203" t="s">
        <v>1696</v>
      </c>
      <c r="L810" s="202" t="s">
        <v>3545</v>
      </c>
      <c r="M810" s="202" t="s">
        <v>3546</v>
      </c>
      <c r="N810" s="210" t="s">
        <v>484</v>
      </c>
      <c r="O810" s="203" t="s">
        <v>1696</v>
      </c>
      <c r="P810" s="202" t="s">
        <v>3545</v>
      </c>
      <c r="Q810" s="202" t="s">
        <v>3546</v>
      </c>
      <c r="R810" s="210" t="s">
        <v>484</v>
      </c>
      <c r="S810" s="203" t="s">
        <v>544</v>
      </c>
      <c r="T810" s="203" t="s">
        <v>544</v>
      </c>
      <c r="U810" s="202" t="s">
        <v>1996</v>
      </c>
      <c r="V810" s="202" t="s">
        <v>2343</v>
      </c>
      <c r="W810" s="210" t="s">
        <v>484</v>
      </c>
      <c r="X810" s="203" t="s">
        <v>544</v>
      </c>
      <c r="Y810" s="202" t="s">
        <v>1290</v>
      </c>
      <c r="Z810" s="8"/>
      <c r="AA810" s="202" t="s">
        <v>593</v>
      </c>
      <c r="AB810" s="203" t="s">
        <v>490</v>
      </c>
      <c r="AC810" s="202" t="s">
        <v>2343</v>
      </c>
      <c r="AD810" s="202" t="s">
        <v>3542</v>
      </c>
      <c r="AE810" s="202" t="s">
        <v>484</v>
      </c>
      <c r="AF810" s="204">
        <v>543032</v>
      </c>
      <c r="AG810" s="197">
        <v>148.077</v>
      </c>
      <c r="AH810" s="197">
        <v>172.24415849499999</v>
      </c>
      <c r="AI810" s="207">
        <v>1.1632066998588599</v>
      </c>
      <c r="AJ810" s="197">
        <v>151.91229758</v>
      </c>
      <c r="AK810" s="197">
        <v>318</v>
      </c>
      <c r="AL810" s="197">
        <v>296.60000000000002</v>
      </c>
      <c r="AM810" s="211">
        <v>0.93270440251572295</v>
      </c>
      <c r="AN810" s="197">
        <v>1.72197421724819</v>
      </c>
      <c r="AO810" s="204">
        <v>373545</v>
      </c>
      <c r="AP810" s="205">
        <v>155441.07999999999</v>
      </c>
      <c r="AQ810" t="str">
        <f>_xlfn.IFNA(VLOOKUP(E810,'Order Lookup'!A:C,3,FALSE),"Other")</f>
        <v>ORDER</v>
      </c>
    </row>
    <row r="811" spans="1:43" ht="31.5" x14ac:dyDescent="0.35">
      <c r="A811" s="202" t="s">
        <v>813</v>
      </c>
      <c r="B811" s="202" t="s">
        <v>3547</v>
      </c>
      <c r="C811" s="202" t="s">
        <v>816</v>
      </c>
      <c r="D811" s="202" t="s">
        <v>820</v>
      </c>
      <c r="E811" s="202" t="s">
        <v>486</v>
      </c>
      <c r="F811" s="202" t="s">
        <v>361</v>
      </c>
      <c r="G811" s="8"/>
      <c r="H811" s="202" t="s">
        <v>488</v>
      </c>
      <c r="I811" s="203" t="s">
        <v>382</v>
      </c>
      <c r="J811" s="8"/>
      <c r="K811" s="8"/>
      <c r="L811" s="8"/>
      <c r="M811" s="8"/>
      <c r="N811" s="202" t="s">
        <v>483</v>
      </c>
      <c r="O811" s="8"/>
      <c r="P811" s="8"/>
      <c r="Q811" s="8"/>
      <c r="R811" s="202" t="s">
        <v>483</v>
      </c>
      <c r="S811" s="8"/>
      <c r="T811" s="8"/>
      <c r="U811" s="8"/>
      <c r="V811" s="8"/>
      <c r="W811" s="202" t="s">
        <v>483</v>
      </c>
      <c r="X811" s="8"/>
      <c r="Y811" s="8"/>
      <c r="Z811" s="8"/>
      <c r="AA811" s="202" t="s">
        <v>483</v>
      </c>
      <c r="AB811" s="8"/>
      <c r="AC811" s="202" t="s">
        <v>1996</v>
      </c>
      <c r="AD811" s="202" t="s">
        <v>3547</v>
      </c>
      <c r="AE811" s="202" t="s">
        <v>484</v>
      </c>
      <c r="AF811" s="12"/>
      <c r="AG811" s="197">
        <v>0</v>
      </c>
      <c r="AH811" s="12"/>
      <c r="AI811" s="12"/>
      <c r="AJ811" s="12"/>
      <c r="AK811" s="12"/>
      <c r="AL811" s="12"/>
      <c r="AM811" s="12"/>
      <c r="AN811" s="12"/>
      <c r="AO811" s="12"/>
      <c r="AP811" s="15"/>
      <c r="AQ811" t="str">
        <f>_xlfn.IFNA(VLOOKUP(E811,'Order Lookup'!A:C,3,FALSE),"Other")</f>
        <v>Other</v>
      </c>
    </row>
    <row r="812" spans="1:43" ht="31.5" x14ac:dyDescent="0.35">
      <c r="A812" s="202" t="s">
        <v>813</v>
      </c>
      <c r="B812" s="202" t="s">
        <v>3548</v>
      </c>
      <c r="C812" s="202" t="s">
        <v>852</v>
      </c>
      <c r="D812" s="202" t="s">
        <v>3549</v>
      </c>
      <c r="E812" s="202" t="s">
        <v>486</v>
      </c>
      <c r="F812" s="202" t="s">
        <v>227</v>
      </c>
      <c r="G812" s="8"/>
      <c r="H812" s="202" t="s">
        <v>482</v>
      </c>
      <c r="I812" s="203" t="s">
        <v>375</v>
      </c>
      <c r="J812" s="8"/>
      <c r="K812" s="8"/>
      <c r="L812" s="8"/>
      <c r="M812" s="8"/>
      <c r="N812" s="202" t="s">
        <v>483</v>
      </c>
      <c r="O812" s="8"/>
      <c r="P812" s="8"/>
      <c r="Q812" s="8"/>
      <c r="R812" s="202" t="s">
        <v>483</v>
      </c>
      <c r="S812" s="8"/>
      <c r="T812" s="8"/>
      <c r="U812" s="8"/>
      <c r="V812" s="8"/>
      <c r="W812" s="202" t="s">
        <v>483</v>
      </c>
      <c r="X812" s="8"/>
      <c r="Y812" s="8"/>
      <c r="Z812" s="8"/>
      <c r="AA812" s="202" t="s">
        <v>483</v>
      </c>
      <c r="AB812" s="8"/>
      <c r="AC812" s="202" t="s">
        <v>1725</v>
      </c>
      <c r="AD812" s="202" t="s">
        <v>3548</v>
      </c>
      <c r="AE812" s="202" t="s">
        <v>484</v>
      </c>
      <c r="AF812" s="12"/>
      <c r="AG812" s="197">
        <v>0</v>
      </c>
      <c r="AH812" s="12"/>
      <c r="AI812" s="12"/>
      <c r="AJ812" s="12"/>
      <c r="AK812" s="12"/>
      <c r="AL812" s="12"/>
      <c r="AM812" s="12"/>
      <c r="AN812" s="12"/>
      <c r="AO812" s="12"/>
      <c r="AP812" s="15"/>
      <c r="AQ812" t="str">
        <f>_xlfn.IFNA(VLOOKUP(E812,'Order Lookup'!A:C,3,FALSE),"Other")</f>
        <v>Other</v>
      </c>
    </row>
    <row r="813" spans="1:43" ht="31.5" x14ac:dyDescent="0.35">
      <c r="A813" s="202" t="s">
        <v>813</v>
      </c>
      <c r="B813" s="202" t="s">
        <v>3550</v>
      </c>
      <c r="C813" s="202" t="s">
        <v>825</v>
      </c>
      <c r="D813" s="202" t="s">
        <v>1863</v>
      </c>
      <c r="E813" s="202" t="s">
        <v>486</v>
      </c>
      <c r="F813" s="202" t="s">
        <v>361</v>
      </c>
      <c r="G813" s="8"/>
      <c r="H813" s="202" t="s">
        <v>482</v>
      </c>
      <c r="I813" s="203" t="s">
        <v>826</v>
      </c>
      <c r="J813" s="8"/>
      <c r="K813" s="8"/>
      <c r="L813" s="8"/>
      <c r="M813" s="8"/>
      <c r="N813" s="202" t="s">
        <v>483</v>
      </c>
      <c r="O813" s="8"/>
      <c r="P813" s="8"/>
      <c r="Q813" s="8"/>
      <c r="R813" s="202" t="s">
        <v>483</v>
      </c>
      <c r="S813" s="8"/>
      <c r="T813" s="8"/>
      <c r="U813" s="8"/>
      <c r="V813" s="8"/>
      <c r="W813" s="202" t="s">
        <v>483</v>
      </c>
      <c r="X813" s="8"/>
      <c r="Y813" s="8"/>
      <c r="Z813" s="8"/>
      <c r="AA813" s="202" t="s">
        <v>483</v>
      </c>
      <c r="AB813" s="8"/>
      <c r="AC813" s="202" t="s">
        <v>2329</v>
      </c>
      <c r="AD813" s="202" t="s">
        <v>3550</v>
      </c>
      <c r="AE813" s="202" t="s">
        <v>484</v>
      </c>
      <c r="AF813" s="204">
        <v>0</v>
      </c>
      <c r="AG813" s="197">
        <v>0</v>
      </c>
      <c r="AH813" s="197">
        <v>1.0717839999999999E-2</v>
      </c>
      <c r="AI813" s="12"/>
      <c r="AJ813" s="197">
        <v>1.0718E-2</v>
      </c>
      <c r="AK813" s="197">
        <v>0</v>
      </c>
      <c r="AL813" s="197">
        <v>0</v>
      </c>
      <c r="AM813" s="12"/>
      <c r="AN813" s="12"/>
      <c r="AO813" s="204">
        <v>0</v>
      </c>
      <c r="AP813" s="205">
        <v>-74.849999999999994</v>
      </c>
      <c r="AQ813" t="str">
        <f>_xlfn.IFNA(VLOOKUP(E813,'Order Lookup'!A:C,3,FALSE),"Other")</f>
        <v>Other</v>
      </c>
    </row>
    <row r="814" spans="1:43" ht="31.5" x14ac:dyDescent="0.35">
      <c r="A814" s="202" t="s">
        <v>813</v>
      </c>
      <c r="B814" s="202" t="s">
        <v>3551</v>
      </c>
      <c r="C814" s="202" t="s">
        <v>816</v>
      </c>
      <c r="D814" s="202" t="s">
        <v>828</v>
      </c>
      <c r="E814" s="202" t="s">
        <v>486</v>
      </c>
      <c r="F814" s="202" t="s">
        <v>361</v>
      </c>
      <c r="G814" s="8"/>
      <c r="H814" s="202" t="s">
        <v>482</v>
      </c>
      <c r="I814" s="203" t="s">
        <v>382</v>
      </c>
      <c r="J814" s="8"/>
      <c r="K814" s="8"/>
      <c r="L814" s="8"/>
      <c r="M814" s="8"/>
      <c r="N814" s="202" t="s">
        <v>483</v>
      </c>
      <c r="O814" s="8"/>
      <c r="P814" s="8"/>
      <c r="Q814" s="8"/>
      <c r="R814" s="202" t="s">
        <v>483</v>
      </c>
      <c r="S814" s="8"/>
      <c r="T814" s="8"/>
      <c r="U814" s="8"/>
      <c r="V814" s="8"/>
      <c r="W814" s="202" t="s">
        <v>483</v>
      </c>
      <c r="X814" s="8"/>
      <c r="Y814" s="8"/>
      <c r="Z814" s="8"/>
      <c r="AA814" s="202" t="s">
        <v>483</v>
      </c>
      <c r="AB814" s="8"/>
      <c r="AC814" s="202" t="s">
        <v>1698</v>
      </c>
      <c r="AD814" s="202" t="s">
        <v>3551</v>
      </c>
      <c r="AE814" s="202" t="s">
        <v>484</v>
      </c>
      <c r="AF814" s="12"/>
      <c r="AG814" s="197">
        <v>0</v>
      </c>
      <c r="AH814" s="12"/>
      <c r="AI814" s="12"/>
      <c r="AJ814" s="12"/>
      <c r="AK814" s="12"/>
      <c r="AL814" s="12"/>
      <c r="AM814" s="12"/>
      <c r="AN814" s="12"/>
      <c r="AO814" s="12"/>
      <c r="AP814" s="15"/>
      <c r="AQ814" t="str">
        <f>_xlfn.IFNA(VLOOKUP(E814,'Order Lookup'!A:C,3,FALSE),"Other")</f>
        <v>Other</v>
      </c>
    </row>
    <row r="815" spans="1:43" ht="31.5" x14ac:dyDescent="0.35">
      <c r="A815" s="202" t="s">
        <v>813</v>
      </c>
      <c r="B815" s="202" t="s">
        <v>3552</v>
      </c>
      <c r="C815" s="202" t="s">
        <v>816</v>
      </c>
      <c r="D815" s="202" t="s">
        <v>828</v>
      </c>
      <c r="E815" s="202" t="s">
        <v>486</v>
      </c>
      <c r="F815" s="202" t="s">
        <v>361</v>
      </c>
      <c r="G815" s="8"/>
      <c r="H815" s="202" t="s">
        <v>482</v>
      </c>
      <c r="I815" s="203" t="s">
        <v>382</v>
      </c>
      <c r="J815" s="8"/>
      <c r="K815" s="8"/>
      <c r="L815" s="8"/>
      <c r="M815" s="8"/>
      <c r="N815" s="202" t="s">
        <v>483</v>
      </c>
      <c r="O815" s="8"/>
      <c r="P815" s="8"/>
      <c r="Q815" s="8"/>
      <c r="R815" s="202" t="s">
        <v>483</v>
      </c>
      <c r="S815" s="8"/>
      <c r="T815" s="8"/>
      <c r="U815" s="8"/>
      <c r="V815" s="8"/>
      <c r="W815" s="202" t="s">
        <v>483</v>
      </c>
      <c r="X815" s="8"/>
      <c r="Y815" s="8"/>
      <c r="Z815" s="8"/>
      <c r="AA815" s="202" t="s">
        <v>483</v>
      </c>
      <c r="AB815" s="8"/>
      <c r="AC815" s="202" t="s">
        <v>1728</v>
      </c>
      <c r="AD815" s="202" t="s">
        <v>3552</v>
      </c>
      <c r="AE815" s="202" t="s">
        <v>484</v>
      </c>
      <c r="AF815" s="12"/>
      <c r="AG815" s="197">
        <v>0</v>
      </c>
      <c r="AH815" s="12"/>
      <c r="AI815" s="12"/>
      <c r="AJ815" s="12"/>
      <c r="AK815" s="12"/>
      <c r="AL815" s="12"/>
      <c r="AM815" s="12"/>
      <c r="AN815" s="12"/>
      <c r="AO815" s="12"/>
      <c r="AP815" s="15"/>
      <c r="AQ815" t="str">
        <f>_xlfn.IFNA(VLOOKUP(E815,'Order Lookup'!A:C,3,FALSE),"Other")</f>
        <v>Other</v>
      </c>
    </row>
    <row r="816" spans="1:43" ht="31.5" x14ac:dyDescent="0.35">
      <c r="A816" s="202" t="s">
        <v>813</v>
      </c>
      <c r="B816" s="202" t="s">
        <v>3553</v>
      </c>
      <c r="C816" s="202" t="s">
        <v>816</v>
      </c>
      <c r="D816" s="202" t="s">
        <v>828</v>
      </c>
      <c r="E816" s="202" t="s">
        <v>529</v>
      </c>
      <c r="F816" s="202" t="s">
        <v>432</v>
      </c>
      <c r="G816" s="8"/>
      <c r="H816" s="202" t="s">
        <v>482</v>
      </c>
      <c r="I816" s="203" t="s">
        <v>382</v>
      </c>
      <c r="J816" s="8"/>
      <c r="K816" s="8"/>
      <c r="L816" s="8"/>
      <c r="M816" s="8"/>
      <c r="N816" s="202" t="s">
        <v>483</v>
      </c>
      <c r="O816" s="8"/>
      <c r="P816" s="8"/>
      <c r="Q816" s="8"/>
      <c r="R816" s="202" t="s">
        <v>483</v>
      </c>
      <c r="S816" s="8"/>
      <c r="T816" s="8"/>
      <c r="U816" s="8"/>
      <c r="V816" s="8"/>
      <c r="W816" s="202" t="s">
        <v>483</v>
      </c>
      <c r="X816" s="8"/>
      <c r="Y816" s="8"/>
      <c r="Z816" s="8"/>
      <c r="AA816" s="202" t="s">
        <v>483</v>
      </c>
      <c r="AB816" s="8"/>
      <c r="AC816" s="202" t="s">
        <v>2329</v>
      </c>
      <c r="AD816" s="202" t="s">
        <v>3553</v>
      </c>
      <c r="AE816" s="202" t="s">
        <v>484</v>
      </c>
      <c r="AF816" s="204">
        <v>0</v>
      </c>
      <c r="AG816" s="197">
        <v>0</v>
      </c>
      <c r="AH816" s="197">
        <v>0</v>
      </c>
      <c r="AI816" s="12"/>
      <c r="AJ816" s="197">
        <v>0</v>
      </c>
      <c r="AK816" s="197">
        <v>0</v>
      </c>
      <c r="AL816" s="197">
        <v>0</v>
      </c>
      <c r="AM816" s="12"/>
      <c r="AN816" s="12"/>
      <c r="AO816" s="204">
        <v>0</v>
      </c>
      <c r="AP816" s="205">
        <v>-37.5</v>
      </c>
      <c r="AQ816" t="str">
        <f>_xlfn.IFNA(VLOOKUP(E816,'Order Lookup'!A:C,3,FALSE),"Other")</f>
        <v>Other</v>
      </c>
    </row>
    <row r="817" spans="1:43" ht="31.5" x14ac:dyDescent="0.35">
      <c r="A817" s="202" t="s">
        <v>813</v>
      </c>
      <c r="B817" s="202" t="s">
        <v>3554</v>
      </c>
      <c r="C817" s="202" t="s">
        <v>816</v>
      </c>
      <c r="D817" s="202" t="s">
        <v>828</v>
      </c>
      <c r="E817" s="202" t="s">
        <v>486</v>
      </c>
      <c r="F817" s="202" t="s">
        <v>361</v>
      </c>
      <c r="G817" s="8"/>
      <c r="H817" s="202" t="s">
        <v>482</v>
      </c>
      <c r="I817" s="203" t="s">
        <v>382</v>
      </c>
      <c r="J817" s="8"/>
      <c r="K817" s="8"/>
      <c r="L817" s="8"/>
      <c r="M817" s="8"/>
      <c r="N817" s="202" t="s">
        <v>483</v>
      </c>
      <c r="O817" s="8"/>
      <c r="P817" s="8"/>
      <c r="Q817" s="8"/>
      <c r="R817" s="202" t="s">
        <v>483</v>
      </c>
      <c r="S817" s="8"/>
      <c r="T817" s="8"/>
      <c r="U817" s="8"/>
      <c r="V817" s="8"/>
      <c r="W817" s="202" t="s">
        <v>483</v>
      </c>
      <c r="X817" s="8"/>
      <c r="Y817" s="8"/>
      <c r="Z817" s="8"/>
      <c r="AA817" s="202" t="s">
        <v>483</v>
      </c>
      <c r="AB817" s="8"/>
      <c r="AC817" s="202" t="s">
        <v>2329</v>
      </c>
      <c r="AD817" s="202" t="s">
        <v>3554</v>
      </c>
      <c r="AE817" s="202" t="s">
        <v>484</v>
      </c>
      <c r="AF817" s="204">
        <v>0</v>
      </c>
      <c r="AG817" s="197">
        <v>0</v>
      </c>
      <c r="AH817" s="197">
        <v>1.4999999999999999E-2</v>
      </c>
      <c r="AI817" s="12"/>
      <c r="AJ817" s="197">
        <v>1.4999999999999999E-2</v>
      </c>
      <c r="AK817" s="197">
        <v>0</v>
      </c>
      <c r="AL817" s="197">
        <v>0</v>
      </c>
      <c r="AM817" s="12"/>
      <c r="AN817" s="12"/>
      <c r="AO817" s="204">
        <v>0</v>
      </c>
      <c r="AP817" s="205">
        <v>-115.1</v>
      </c>
      <c r="AQ817" t="str">
        <f>_xlfn.IFNA(VLOOKUP(E817,'Order Lookup'!A:C,3,FALSE),"Other")</f>
        <v>Other</v>
      </c>
    </row>
    <row r="818" spans="1:43" ht="31.5" x14ac:dyDescent="0.35">
      <c r="A818" s="202" t="s">
        <v>813</v>
      </c>
      <c r="B818" s="202" t="s">
        <v>3555</v>
      </c>
      <c r="C818" s="202" t="s">
        <v>816</v>
      </c>
      <c r="D818" s="202" t="s">
        <v>828</v>
      </c>
      <c r="E818" s="202" t="s">
        <v>507</v>
      </c>
      <c r="F818" s="202" t="s">
        <v>361</v>
      </c>
      <c r="G818" s="8"/>
      <c r="H818" s="202" t="s">
        <v>482</v>
      </c>
      <c r="I818" s="203" t="s">
        <v>382</v>
      </c>
      <c r="J818" s="8"/>
      <c r="K818" s="8"/>
      <c r="L818" s="8"/>
      <c r="M818" s="8"/>
      <c r="N818" s="202" t="s">
        <v>483</v>
      </c>
      <c r="O818" s="8"/>
      <c r="P818" s="8"/>
      <c r="Q818" s="8"/>
      <c r="R818" s="202" t="s">
        <v>483</v>
      </c>
      <c r="S818" s="8"/>
      <c r="T818" s="8"/>
      <c r="U818" s="8"/>
      <c r="V818" s="8"/>
      <c r="W818" s="202" t="s">
        <v>483</v>
      </c>
      <c r="X818" s="8"/>
      <c r="Y818" s="8"/>
      <c r="Z818" s="8"/>
      <c r="AA818" s="202" t="s">
        <v>483</v>
      </c>
      <c r="AB818" s="8"/>
      <c r="AC818" s="202" t="s">
        <v>1996</v>
      </c>
      <c r="AD818" s="202" t="s">
        <v>3555</v>
      </c>
      <c r="AE818" s="202" t="s">
        <v>484</v>
      </c>
      <c r="AF818" s="204">
        <v>1476.97</v>
      </c>
      <c r="AG818" s="197">
        <v>0</v>
      </c>
      <c r="AH818" s="197">
        <v>0.36985269999999998</v>
      </c>
      <c r="AI818" s="12"/>
      <c r="AJ818" s="197">
        <v>0.3428775</v>
      </c>
      <c r="AK818" s="197">
        <v>0</v>
      </c>
      <c r="AL818" s="197">
        <v>0</v>
      </c>
      <c r="AM818" s="12"/>
      <c r="AN818" s="12"/>
      <c r="AO818" s="204">
        <v>981.31</v>
      </c>
      <c r="AP818" s="205">
        <v>398.89</v>
      </c>
      <c r="AQ818" t="str">
        <f>_xlfn.IFNA(VLOOKUP(E818,'Order Lookup'!A:C,3,FALSE),"Other")</f>
        <v>Other</v>
      </c>
    </row>
    <row r="819" spans="1:43" ht="31.5" x14ac:dyDescent="0.35">
      <c r="A819" s="202" t="s">
        <v>813</v>
      </c>
      <c r="B819" s="202" t="s">
        <v>3556</v>
      </c>
      <c r="C819" s="202" t="s">
        <v>816</v>
      </c>
      <c r="D819" s="202" t="s">
        <v>828</v>
      </c>
      <c r="E819" s="202" t="s">
        <v>486</v>
      </c>
      <c r="F819" s="202" t="s">
        <v>361</v>
      </c>
      <c r="G819" s="8"/>
      <c r="H819" s="202" t="s">
        <v>482</v>
      </c>
      <c r="I819" s="203" t="s">
        <v>382</v>
      </c>
      <c r="J819" s="8"/>
      <c r="K819" s="8"/>
      <c r="L819" s="8"/>
      <c r="M819" s="8"/>
      <c r="N819" s="202" t="s">
        <v>483</v>
      </c>
      <c r="O819" s="8"/>
      <c r="P819" s="8"/>
      <c r="Q819" s="8"/>
      <c r="R819" s="202" t="s">
        <v>483</v>
      </c>
      <c r="S819" s="8"/>
      <c r="T819" s="8"/>
      <c r="U819" s="8"/>
      <c r="V819" s="8"/>
      <c r="W819" s="202" t="s">
        <v>483</v>
      </c>
      <c r="X819" s="8"/>
      <c r="Y819" s="8"/>
      <c r="Z819" s="8"/>
      <c r="AA819" s="202" t="s">
        <v>483</v>
      </c>
      <c r="AB819" s="8"/>
      <c r="AC819" s="202" t="s">
        <v>2324</v>
      </c>
      <c r="AD819" s="202" t="s">
        <v>3556</v>
      </c>
      <c r="AE819" s="202" t="s">
        <v>484</v>
      </c>
      <c r="AF819" s="12"/>
      <c r="AG819" s="197">
        <v>0</v>
      </c>
      <c r="AH819" s="12"/>
      <c r="AI819" s="12"/>
      <c r="AJ819" s="12"/>
      <c r="AK819" s="12"/>
      <c r="AL819" s="12"/>
      <c r="AM819" s="12"/>
      <c r="AN819" s="12"/>
      <c r="AO819" s="12"/>
      <c r="AP819" s="15"/>
      <c r="AQ819" t="str">
        <f>_xlfn.IFNA(VLOOKUP(E819,'Order Lookup'!A:C,3,FALSE),"Other")</f>
        <v>Other</v>
      </c>
    </row>
    <row r="820" spans="1:43" ht="31.5" x14ac:dyDescent="0.35">
      <c r="A820" s="202" t="s">
        <v>813</v>
      </c>
      <c r="B820" s="202" t="s">
        <v>3557</v>
      </c>
      <c r="C820" s="202" t="s">
        <v>816</v>
      </c>
      <c r="D820" s="202" t="s">
        <v>828</v>
      </c>
      <c r="E820" s="202" t="s">
        <v>486</v>
      </c>
      <c r="F820" s="202" t="s">
        <v>361</v>
      </c>
      <c r="G820" s="8"/>
      <c r="H820" s="202" t="s">
        <v>482</v>
      </c>
      <c r="I820" s="203" t="s">
        <v>382</v>
      </c>
      <c r="J820" s="8"/>
      <c r="K820" s="8"/>
      <c r="L820" s="8"/>
      <c r="M820" s="8"/>
      <c r="N820" s="202" t="s">
        <v>483</v>
      </c>
      <c r="O820" s="8"/>
      <c r="P820" s="8"/>
      <c r="Q820" s="8"/>
      <c r="R820" s="202" t="s">
        <v>483</v>
      </c>
      <c r="S820" s="8"/>
      <c r="T820" s="8"/>
      <c r="U820" s="8"/>
      <c r="V820" s="8"/>
      <c r="W820" s="202" t="s">
        <v>483</v>
      </c>
      <c r="X820" s="8"/>
      <c r="Y820" s="8"/>
      <c r="Z820" s="8"/>
      <c r="AA820" s="202" t="s">
        <v>483</v>
      </c>
      <c r="AB820" s="8"/>
      <c r="AC820" s="202" t="s">
        <v>2371</v>
      </c>
      <c r="AD820" s="202" t="s">
        <v>3557</v>
      </c>
      <c r="AE820" s="202" t="s">
        <v>484</v>
      </c>
      <c r="AF820" s="12"/>
      <c r="AG820" s="197">
        <v>0</v>
      </c>
      <c r="AH820" s="12"/>
      <c r="AI820" s="12"/>
      <c r="AJ820" s="12"/>
      <c r="AK820" s="12"/>
      <c r="AL820" s="12"/>
      <c r="AM820" s="12"/>
      <c r="AN820" s="12"/>
      <c r="AO820" s="12"/>
      <c r="AP820" s="15"/>
      <c r="AQ820" t="str">
        <f>_xlfn.IFNA(VLOOKUP(E820,'Order Lookup'!A:C,3,FALSE),"Other")</f>
        <v>Other</v>
      </c>
    </row>
    <row r="821" spans="1:43" ht="31.5" x14ac:dyDescent="0.35">
      <c r="A821" s="202" t="s">
        <v>813</v>
      </c>
      <c r="B821" s="202" t="s">
        <v>3558</v>
      </c>
      <c r="C821" s="202" t="s">
        <v>816</v>
      </c>
      <c r="D821" s="202" t="s">
        <v>828</v>
      </c>
      <c r="E821" s="202" t="s">
        <v>529</v>
      </c>
      <c r="F821" s="202" t="s">
        <v>432</v>
      </c>
      <c r="G821" s="8"/>
      <c r="H821" s="202" t="s">
        <v>482</v>
      </c>
      <c r="I821" s="203" t="s">
        <v>382</v>
      </c>
      <c r="J821" s="8"/>
      <c r="K821" s="8"/>
      <c r="L821" s="8"/>
      <c r="M821" s="8"/>
      <c r="N821" s="202" t="s">
        <v>483</v>
      </c>
      <c r="O821" s="8"/>
      <c r="P821" s="8"/>
      <c r="Q821" s="8"/>
      <c r="R821" s="202" t="s">
        <v>483</v>
      </c>
      <c r="S821" s="8"/>
      <c r="T821" s="8"/>
      <c r="U821" s="8"/>
      <c r="V821" s="8"/>
      <c r="W821" s="202" t="s">
        <v>483</v>
      </c>
      <c r="X821" s="8"/>
      <c r="Y821" s="8"/>
      <c r="Z821" s="8"/>
      <c r="AA821" s="202" t="s">
        <v>483</v>
      </c>
      <c r="AB821" s="8"/>
      <c r="AC821" s="202" t="s">
        <v>2332</v>
      </c>
      <c r="AD821" s="202" t="s">
        <v>3558</v>
      </c>
      <c r="AE821" s="202" t="s">
        <v>484</v>
      </c>
      <c r="AF821" s="204">
        <v>0</v>
      </c>
      <c r="AG821" s="197">
        <v>0</v>
      </c>
      <c r="AH821" s="197">
        <v>0.02</v>
      </c>
      <c r="AI821" s="12"/>
      <c r="AJ821" s="197">
        <v>0.02</v>
      </c>
      <c r="AK821" s="197">
        <v>0</v>
      </c>
      <c r="AL821" s="197">
        <v>0</v>
      </c>
      <c r="AM821" s="12"/>
      <c r="AN821" s="12"/>
      <c r="AO821" s="204">
        <v>0</v>
      </c>
      <c r="AP821" s="205">
        <v>-644.61</v>
      </c>
      <c r="AQ821" t="str">
        <f>_xlfn.IFNA(VLOOKUP(E821,'Order Lookup'!A:C,3,FALSE),"Other")</f>
        <v>Other</v>
      </c>
    </row>
    <row r="822" spans="1:43" ht="31.5" x14ac:dyDescent="0.35">
      <c r="A822" s="202" t="s">
        <v>813</v>
      </c>
      <c r="B822" s="202" t="s">
        <v>3559</v>
      </c>
      <c r="C822" s="202" t="s">
        <v>816</v>
      </c>
      <c r="D822" s="202" t="s">
        <v>828</v>
      </c>
      <c r="E822" s="202" t="s">
        <v>486</v>
      </c>
      <c r="F822" s="202" t="s">
        <v>361</v>
      </c>
      <c r="G822" s="8"/>
      <c r="H822" s="202" t="s">
        <v>482</v>
      </c>
      <c r="I822" s="203" t="s">
        <v>382</v>
      </c>
      <c r="J822" s="8"/>
      <c r="K822" s="8"/>
      <c r="L822" s="8"/>
      <c r="M822" s="8"/>
      <c r="N822" s="202" t="s">
        <v>483</v>
      </c>
      <c r="O822" s="8"/>
      <c r="P822" s="8"/>
      <c r="Q822" s="8"/>
      <c r="R822" s="202" t="s">
        <v>483</v>
      </c>
      <c r="S822" s="8"/>
      <c r="T822" s="8"/>
      <c r="U822" s="8"/>
      <c r="V822" s="8"/>
      <c r="W822" s="202" t="s">
        <v>483</v>
      </c>
      <c r="X822" s="8"/>
      <c r="Y822" s="8"/>
      <c r="Z822" s="8"/>
      <c r="AA822" s="202" t="s">
        <v>483</v>
      </c>
      <c r="AB822" s="8"/>
      <c r="AC822" s="202" t="s">
        <v>2335</v>
      </c>
      <c r="AD822" s="202" t="s">
        <v>3559</v>
      </c>
      <c r="AE822" s="202" t="s">
        <v>484</v>
      </c>
      <c r="AF822" s="204">
        <v>935.95</v>
      </c>
      <c r="AG822" s="197">
        <v>0</v>
      </c>
      <c r="AH822" s="197">
        <v>0.63890049999999998</v>
      </c>
      <c r="AI822" s="12"/>
      <c r="AJ822" s="197">
        <v>0.57146249999999998</v>
      </c>
      <c r="AK822" s="197">
        <v>0</v>
      </c>
      <c r="AL822" s="197">
        <v>0</v>
      </c>
      <c r="AM822" s="12"/>
      <c r="AN822" s="12"/>
      <c r="AO822" s="204">
        <v>1668.85</v>
      </c>
      <c r="AP822" s="205">
        <v>-850.8</v>
      </c>
      <c r="AQ822" t="str">
        <f>_xlfn.IFNA(VLOOKUP(E822,'Order Lookup'!A:C,3,FALSE),"Other")</f>
        <v>Other</v>
      </c>
    </row>
    <row r="823" spans="1:43" ht="31.5" x14ac:dyDescent="0.35">
      <c r="A823" s="202" t="s">
        <v>813</v>
      </c>
      <c r="B823" s="202" t="s">
        <v>3560</v>
      </c>
      <c r="C823" s="202" t="s">
        <v>816</v>
      </c>
      <c r="D823" s="202" t="s">
        <v>828</v>
      </c>
      <c r="E823" s="202" t="s">
        <v>486</v>
      </c>
      <c r="F823" s="202" t="s">
        <v>361</v>
      </c>
      <c r="G823" s="202" t="s">
        <v>361</v>
      </c>
      <c r="H823" s="202" t="s">
        <v>482</v>
      </c>
      <c r="I823" s="203" t="s">
        <v>382</v>
      </c>
      <c r="J823" s="203" t="s">
        <v>725</v>
      </c>
      <c r="K823" s="203" t="s">
        <v>1336</v>
      </c>
      <c r="L823" s="8"/>
      <c r="M823" s="8"/>
      <c r="N823" s="202" t="s">
        <v>483</v>
      </c>
      <c r="O823" s="8"/>
      <c r="P823" s="8"/>
      <c r="Q823" s="8"/>
      <c r="R823" s="202" t="s">
        <v>483</v>
      </c>
      <c r="S823" s="8"/>
      <c r="T823" s="8"/>
      <c r="U823" s="8"/>
      <c r="V823" s="8"/>
      <c r="W823" s="202" t="s">
        <v>483</v>
      </c>
      <c r="X823" s="8"/>
      <c r="Y823" s="8"/>
      <c r="Z823" s="8"/>
      <c r="AA823" s="202" t="s">
        <v>483</v>
      </c>
      <c r="AB823" s="8"/>
      <c r="AC823" s="202" t="s">
        <v>2362</v>
      </c>
      <c r="AD823" s="202" t="s">
        <v>3560</v>
      </c>
      <c r="AE823" s="202" t="s">
        <v>484</v>
      </c>
      <c r="AF823" s="204">
        <v>40</v>
      </c>
      <c r="AG823" s="197">
        <v>0</v>
      </c>
      <c r="AH823" s="197">
        <v>1.248E-2</v>
      </c>
      <c r="AI823" s="12"/>
      <c r="AJ823" s="197">
        <v>1.248E-2</v>
      </c>
      <c r="AK823" s="197">
        <v>0</v>
      </c>
      <c r="AL823" s="197">
        <v>0</v>
      </c>
      <c r="AM823" s="12"/>
      <c r="AN823" s="12"/>
      <c r="AO823" s="204">
        <v>0</v>
      </c>
      <c r="AP823" s="205">
        <v>-279.05</v>
      </c>
      <c r="AQ823" t="str">
        <f>_xlfn.IFNA(VLOOKUP(E823,'Order Lookup'!A:C,3,FALSE),"Other")</f>
        <v>Other</v>
      </c>
    </row>
    <row r="824" spans="1:43" ht="52.5" x14ac:dyDescent="0.35">
      <c r="A824" s="202" t="s">
        <v>813</v>
      </c>
      <c r="B824" s="202" t="s">
        <v>3561</v>
      </c>
      <c r="C824" s="202" t="s">
        <v>1540</v>
      </c>
      <c r="D824" s="202" t="s">
        <v>1542</v>
      </c>
      <c r="E824" s="202" t="s">
        <v>507</v>
      </c>
      <c r="F824" s="202" t="s">
        <v>361</v>
      </c>
      <c r="G824" s="8"/>
      <c r="H824" s="202" t="s">
        <v>482</v>
      </c>
      <c r="I824" s="203" t="s">
        <v>380</v>
      </c>
      <c r="J824" s="8"/>
      <c r="K824" s="8"/>
      <c r="L824" s="8"/>
      <c r="M824" s="8"/>
      <c r="N824" s="202" t="s">
        <v>483</v>
      </c>
      <c r="O824" s="8"/>
      <c r="P824" s="8"/>
      <c r="Q824" s="8"/>
      <c r="R824" s="202" t="s">
        <v>483</v>
      </c>
      <c r="S824" s="8"/>
      <c r="T824" s="8"/>
      <c r="U824" s="8"/>
      <c r="V824" s="8"/>
      <c r="W824" s="202" t="s">
        <v>483</v>
      </c>
      <c r="X824" s="8"/>
      <c r="Y824" s="8"/>
      <c r="Z824" s="8"/>
      <c r="AA824" s="202" t="s">
        <v>483</v>
      </c>
      <c r="AB824" s="8"/>
      <c r="AC824" s="202" t="s">
        <v>1996</v>
      </c>
      <c r="AD824" s="202" t="s">
        <v>3561</v>
      </c>
      <c r="AE824" s="202" t="s">
        <v>484</v>
      </c>
      <c r="AF824" s="12"/>
      <c r="AG824" s="197">
        <v>0</v>
      </c>
      <c r="AH824" s="12"/>
      <c r="AI824" s="12"/>
      <c r="AJ824" s="12"/>
      <c r="AK824" s="12"/>
      <c r="AL824" s="12"/>
      <c r="AM824" s="12"/>
      <c r="AN824" s="12"/>
      <c r="AO824" s="12"/>
      <c r="AP824" s="15"/>
      <c r="AQ824" t="str">
        <f>_xlfn.IFNA(VLOOKUP(E824,'Order Lookup'!A:C,3,FALSE),"Other")</f>
        <v>Other</v>
      </c>
    </row>
    <row r="825" spans="1:43" ht="42" x14ac:dyDescent="0.35">
      <c r="A825" s="202" t="s">
        <v>813</v>
      </c>
      <c r="B825" s="202" t="s">
        <v>3562</v>
      </c>
      <c r="C825" s="202" t="s">
        <v>829</v>
      </c>
      <c r="D825" s="202" t="s">
        <v>830</v>
      </c>
      <c r="E825" s="202" t="s">
        <v>584</v>
      </c>
      <c r="F825" s="202" t="s">
        <v>70</v>
      </c>
      <c r="G825" s="202" t="s">
        <v>361</v>
      </c>
      <c r="H825" s="202" t="s">
        <v>482</v>
      </c>
      <c r="I825" s="203" t="s">
        <v>377</v>
      </c>
      <c r="J825" s="203" t="s">
        <v>658</v>
      </c>
      <c r="K825" s="203" t="s">
        <v>493</v>
      </c>
      <c r="L825" s="8"/>
      <c r="M825" s="8"/>
      <c r="N825" s="202" t="s">
        <v>483</v>
      </c>
      <c r="O825" s="8"/>
      <c r="P825" s="8"/>
      <c r="Q825" s="8"/>
      <c r="R825" s="202" t="s">
        <v>483</v>
      </c>
      <c r="S825" s="8"/>
      <c r="T825" s="203" t="s">
        <v>682</v>
      </c>
      <c r="U825" s="202" t="s">
        <v>1728</v>
      </c>
      <c r="V825" s="202" t="s">
        <v>1728</v>
      </c>
      <c r="W825" s="206" t="s">
        <v>489</v>
      </c>
      <c r="X825" s="8"/>
      <c r="Y825" s="8"/>
      <c r="Z825" s="8"/>
      <c r="AA825" s="202" t="s">
        <v>483</v>
      </c>
      <c r="AB825" s="203" t="s">
        <v>490</v>
      </c>
      <c r="AC825" s="202" t="s">
        <v>2329</v>
      </c>
      <c r="AD825" s="202" t="s">
        <v>3562</v>
      </c>
      <c r="AE825" s="202" t="s">
        <v>484</v>
      </c>
      <c r="AF825" s="204">
        <v>36423</v>
      </c>
      <c r="AG825" s="197">
        <v>3.9224999999999999</v>
      </c>
      <c r="AH825" s="197">
        <v>5.2458870299999996</v>
      </c>
      <c r="AI825" s="207">
        <v>1.3373835640535401</v>
      </c>
      <c r="AJ825" s="197">
        <v>5.2458873300000004</v>
      </c>
      <c r="AK825" s="197">
        <v>42</v>
      </c>
      <c r="AL825" s="197">
        <v>37.25</v>
      </c>
      <c r="AM825" s="211">
        <v>0.88690476190476197</v>
      </c>
      <c r="AN825" s="197">
        <v>7.1008010250651497</v>
      </c>
      <c r="AO825" s="204">
        <v>23372</v>
      </c>
      <c r="AP825" s="205">
        <v>20127.27</v>
      </c>
      <c r="AQ825" t="str">
        <f>_xlfn.IFNA(VLOOKUP(E825,'Order Lookup'!A:C,3,FALSE),"Other")</f>
        <v>ENPARTS</v>
      </c>
    </row>
    <row r="826" spans="1:43" ht="42" x14ac:dyDescent="0.35">
      <c r="A826" s="202" t="s">
        <v>813</v>
      </c>
      <c r="B826" s="202" t="s">
        <v>3563</v>
      </c>
      <c r="C826" s="202" t="s">
        <v>829</v>
      </c>
      <c r="D826" s="202" t="s">
        <v>830</v>
      </c>
      <c r="E826" s="202" t="s">
        <v>486</v>
      </c>
      <c r="F826" s="202" t="s">
        <v>361</v>
      </c>
      <c r="G826" s="8"/>
      <c r="H826" s="202" t="s">
        <v>482</v>
      </c>
      <c r="I826" s="203" t="s">
        <v>382</v>
      </c>
      <c r="J826" s="8"/>
      <c r="K826" s="8"/>
      <c r="L826" s="8"/>
      <c r="M826" s="8"/>
      <c r="N826" s="202" t="s">
        <v>483</v>
      </c>
      <c r="O826" s="8"/>
      <c r="P826" s="8"/>
      <c r="Q826" s="8"/>
      <c r="R826" s="202" t="s">
        <v>483</v>
      </c>
      <c r="S826" s="8"/>
      <c r="T826" s="8"/>
      <c r="U826" s="8"/>
      <c r="V826" s="8"/>
      <c r="W826" s="202" t="s">
        <v>483</v>
      </c>
      <c r="X826" s="8"/>
      <c r="Y826" s="8"/>
      <c r="Z826" s="8"/>
      <c r="AA826" s="202" t="s">
        <v>483</v>
      </c>
      <c r="AB826" s="8"/>
      <c r="AC826" s="202" t="s">
        <v>1725</v>
      </c>
      <c r="AD826" s="202" t="s">
        <v>3563</v>
      </c>
      <c r="AE826" s="202" t="s">
        <v>484</v>
      </c>
      <c r="AF826" s="204">
        <v>0</v>
      </c>
      <c r="AG826" s="197">
        <v>0</v>
      </c>
      <c r="AH826" s="197">
        <v>0.01</v>
      </c>
      <c r="AI826" s="12"/>
      <c r="AJ826" s="197">
        <v>0.01</v>
      </c>
      <c r="AK826" s="197">
        <v>0</v>
      </c>
      <c r="AL826" s="197">
        <v>0</v>
      </c>
      <c r="AM826" s="12"/>
      <c r="AN826" s="12"/>
      <c r="AO826" s="204">
        <v>0</v>
      </c>
      <c r="AP826" s="205">
        <v>-63.64</v>
      </c>
      <c r="AQ826" t="str">
        <f>_xlfn.IFNA(VLOOKUP(E826,'Order Lookup'!A:C,3,FALSE),"Other")</f>
        <v>Other</v>
      </c>
    </row>
    <row r="827" spans="1:43" ht="42" x14ac:dyDescent="0.35">
      <c r="A827" s="202" t="s">
        <v>813</v>
      </c>
      <c r="B827" s="202" t="s">
        <v>3564</v>
      </c>
      <c r="C827" s="202" t="s">
        <v>829</v>
      </c>
      <c r="D827" s="202" t="s">
        <v>830</v>
      </c>
      <c r="E827" s="202" t="s">
        <v>486</v>
      </c>
      <c r="F827" s="202" t="s">
        <v>361</v>
      </c>
      <c r="G827" s="8"/>
      <c r="H827" s="202" t="s">
        <v>482</v>
      </c>
      <c r="I827" s="203" t="s">
        <v>377</v>
      </c>
      <c r="J827" s="8"/>
      <c r="K827" s="8"/>
      <c r="L827" s="8"/>
      <c r="M827" s="8"/>
      <c r="N827" s="202" t="s">
        <v>483</v>
      </c>
      <c r="O827" s="8"/>
      <c r="P827" s="8"/>
      <c r="Q827" s="8"/>
      <c r="R827" s="202" t="s">
        <v>483</v>
      </c>
      <c r="S827" s="8"/>
      <c r="T827" s="8"/>
      <c r="U827" s="8"/>
      <c r="V827" s="8"/>
      <c r="W827" s="202" t="s">
        <v>483</v>
      </c>
      <c r="X827" s="8"/>
      <c r="Y827" s="8"/>
      <c r="Z827" s="8"/>
      <c r="AA827" s="202" t="s">
        <v>483</v>
      </c>
      <c r="AB827" s="8"/>
      <c r="AC827" s="202" t="s">
        <v>2323</v>
      </c>
      <c r="AD827" s="202" t="s">
        <v>3564</v>
      </c>
      <c r="AE827" s="202" t="s">
        <v>484</v>
      </c>
      <c r="AF827" s="12"/>
      <c r="AG827" s="197">
        <v>0</v>
      </c>
      <c r="AH827" s="12"/>
      <c r="AI827" s="12"/>
      <c r="AJ827" s="12"/>
      <c r="AK827" s="12"/>
      <c r="AL827" s="12"/>
      <c r="AM827" s="12"/>
      <c r="AN827" s="12"/>
      <c r="AO827" s="12"/>
      <c r="AP827" s="15"/>
      <c r="AQ827" t="str">
        <f>_xlfn.IFNA(VLOOKUP(E827,'Order Lookup'!A:C,3,FALSE),"Other")</f>
        <v>Other</v>
      </c>
    </row>
    <row r="828" spans="1:43" ht="42" x14ac:dyDescent="0.35">
      <c r="A828" s="202" t="s">
        <v>813</v>
      </c>
      <c r="B828" s="202" t="s">
        <v>3565</v>
      </c>
      <c r="C828" s="202" t="s">
        <v>829</v>
      </c>
      <c r="D828" s="202" t="s">
        <v>830</v>
      </c>
      <c r="E828" s="202" t="s">
        <v>486</v>
      </c>
      <c r="F828" s="202" t="s">
        <v>361</v>
      </c>
      <c r="G828" s="8"/>
      <c r="H828" s="202" t="s">
        <v>482</v>
      </c>
      <c r="I828" s="203" t="s">
        <v>377</v>
      </c>
      <c r="J828" s="8"/>
      <c r="K828" s="8"/>
      <c r="L828" s="8"/>
      <c r="M828" s="8"/>
      <c r="N828" s="202" t="s">
        <v>483</v>
      </c>
      <c r="O828" s="8"/>
      <c r="P828" s="8"/>
      <c r="Q828" s="8"/>
      <c r="R828" s="202" t="s">
        <v>483</v>
      </c>
      <c r="S828" s="8"/>
      <c r="T828" s="8"/>
      <c r="U828" s="8"/>
      <c r="V828" s="8"/>
      <c r="W828" s="202" t="s">
        <v>483</v>
      </c>
      <c r="X828" s="8"/>
      <c r="Y828" s="8"/>
      <c r="Z828" s="8"/>
      <c r="AA828" s="202" t="s">
        <v>483</v>
      </c>
      <c r="AB828" s="8"/>
      <c r="AC828" s="202" t="s">
        <v>1726</v>
      </c>
      <c r="AD828" s="202" t="s">
        <v>3565</v>
      </c>
      <c r="AE828" s="202" t="s">
        <v>484</v>
      </c>
      <c r="AF828" s="12"/>
      <c r="AG828" s="197">
        <v>0</v>
      </c>
      <c r="AH828" s="12"/>
      <c r="AI828" s="12"/>
      <c r="AJ828" s="12"/>
      <c r="AK828" s="12"/>
      <c r="AL828" s="12"/>
      <c r="AM828" s="12"/>
      <c r="AN828" s="12"/>
      <c r="AO828" s="12"/>
      <c r="AP828" s="15"/>
      <c r="AQ828" t="str">
        <f>_xlfn.IFNA(VLOOKUP(E828,'Order Lookup'!A:C,3,FALSE),"Other")</f>
        <v>Other</v>
      </c>
    </row>
    <row r="829" spans="1:43" ht="42" x14ac:dyDescent="0.35">
      <c r="A829" s="202" t="s">
        <v>813</v>
      </c>
      <c r="B829" s="202" t="s">
        <v>3566</v>
      </c>
      <c r="C829" s="202" t="s">
        <v>829</v>
      </c>
      <c r="D829" s="202" t="s">
        <v>830</v>
      </c>
      <c r="E829" s="202" t="s">
        <v>486</v>
      </c>
      <c r="F829" s="202" t="s">
        <v>361</v>
      </c>
      <c r="G829" s="8"/>
      <c r="H829" s="202" t="s">
        <v>482</v>
      </c>
      <c r="I829" s="203" t="s">
        <v>382</v>
      </c>
      <c r="J829" s="8"/>
      <c r="K829" s="8"/>
      <c r="L829" s="8"/>
      <c r="M829" s="8"/>
      <c r="N829" s="202" t="s">
        <v>483</v>
      </c>
      <c r="O829" s="8"/>
      <c r="P829" s="8"/>
      <c r="Q829" s="8"/>
      <c r="R829" s="202" t="s">
        <v>483</v>
      </c>
      <c r="S829" s="8"/>
      <c r="T829" s="8"/>
      <c r="U829" s="8"/>
      <c r="V829" s="8"/>
      <c r="W829" s="202" t="s">
        <v>483</v>
      </c>
      <c r="X829" s="8"/>
      <c r="Y829" s="8"/>
      <c r="Z829" s="8"/>
      <c r="AA829" s="202" t="s">
        <v>483</v>
      </c>
      <c r="AB829" s="8"/>
      <c r="AC829" s="202" t="s">
        <v>2338</v>
      </c>
      <c r="AD829" s="202" t="s">
        <v>3566</v>
      </c>
      <c r="AE829" s="202" t="s">
        <v>484</v>
      </c>
      <c r="AF829" s="12"/>
      <c r="AG829" s="197">
        <v>0</v>
      </c>
      <c r="AH829" s="12"/>
      <c r="AI829" s="12"/>
      <c r="AJ829" s="12"/>
      <c r="AK829" s="12"/>
      <c r="AL829" s="12"/>
      <c r="AM829" s="12"/>
      <c r="AN829" s="12"/>
      <c r="AO829" s="12"/>
      <c r="AP829" s="15"/>
      <c r="AQ829" t="str">
        <f>_xlfn.IFNA(VLOOKUP(E829,'Order Lookup'!A:C,3,FALSE),"Other")</f>
        <v>Other</v>
      </c>
    </row>
    <row r="830" spans="1:43" ht="42" x14ac:dyDescent="0.35">
      <c r="A830" s="202" t="s">
        <v>813</v>
      </c>
      <c r="B830" s="202" t="s">
        <v>3567</v>
      </c>
      <c r="C830" s="202" t="s">
        <v>829</v>
      </c>
      <c r="D830" s="202" t="s">
        <v>830</v>
      </c>
      <c r="E830" s="202" t="s">
        <v>486</v>
      </c>
      <c r="F830" s="202" t="s">
        <v>361</v>
      </c>
      <c r="G830" s="8"/>
      <c r="H830" s="202" t="s">
        <v>482</v>
      </c>
      <c r="I830" s="203" t="s">
        <v>377</v>
      </c>
      <c r="J830" s="8"/>
      <c r="K830" s="8"/>
      <c r="L830" s="8"/>
      <c r="M830" s="8"/>
      <c r="N830" s="202" t="s">
        <v>483</v>
      </c>
      <c r="O830" s="8"/>
      <c r="P830" s="8"/>
      <c r="Q830" s="8"/>
      <c r="R830" s="202" t="s">
        <v>483</v>
      </c>
      <c r="S830" s="8"/>
      <c r="T830" s="8"/>
      <c r="U830" s="8"/>
      <c r="V830" s="8"/>
      <c r="W830" s="202" t="s">
        <v>483</v>
      </c>
      <c r="X830" s="8"/>
      <c r="Y830" s="8"/>
      <c r="Z830" s="8"/>
      <c r="AA830" s="202" t="s">
        <v>483</v>
      </c>
      <c r="AB830" s="8"/>
      <c r="AC830" s="202" t="s">
        <v>2335</v>
      </c>
      <c r="AD830" s="202" t="s">
        <v>3567</v>
      </c>
      <c r="AE830" s="202" t="s">
        <v>484</v>
      </c>
      <c r="AF830" s="204">
        <v>0</v>
      </c>
      <c r="AG830" s="197">
        <v>0</v>
      </c>
      <c r="AH830" s="197">
        <v>1.2E-2</v>
      </c>
      <c r="AI830" s="12"/>
      <c r="AJ830" s="197">
        <v>1.2E-2</v>
      </c>
      <c r="AK830" s="197">
        <v>0</v>
      </c>
      <c r="AL830" s="197">
        <v>0</v>
      </c>
      <c r="AM830" s="12"/>
      <c r="AN830" s="12"/>
      <c r="AO830" s="204">
        <v>0</v>
      </c>
      <c r="AP830" s="205">
        <v>-70.599999999999994</v>
      </c>
      <c r="AQ830" t="str">
        <f>_xlfn.IFNA(VLOOKUP(E830,'Order Lookup'!A:C,3,FALSE),"Other")</f>
        <v>Other</v>
      </c>
    </row>
    <row r="831" spans="1:43" ht="42" x14ac:dyDescent="0.35">
      <c r="A831" s="202" t="s">
        <v>813</v>
      </c>
      <c r="B831" s="202" t="s">
        <v>3568</v>
      </c>
      <c r="C831" s="202" t="s">
        <v>833</v>
      </c>
      <c r="D831" s="202" t="s">
        <v>1865</v>
      </c>
      <c r="E831" s="202" t="s">
        <v>520</v>
      </c>
      <c r="F831" s="202" t="s">
        <v>281</v>
      </c>
      <c r="G831" s="202" t="s">
        <v>361</v>
      </c>
      <c r="H831" s="202" t="s">
        <v>482</v>
      </c>
      <c r="I831" s="203" t="s">
        <v>256</v>
      </c>
      <c r="J831" s="203" t="s">
        <v>541</v>
      </c>
      <c r="K831" s="203" t="s">
        <v>560</v>
      </c>
      <c r="L831" s="8"/>
      <c r="M831" s="8"/>
      <c r="N831" s="202" t="s">
        <v>483</v>
      </c>
      <c r="O831" s="8"/>
      <c r="P831" s="8"/>
      <c r="Q831" s="8"/>
      <c r="R831" s="202" t="s">
        <v>483</v>
      </c>
      <c r="S831" s="8"/>
      <c r="T831" s="203" t="s">
        <v>544</v>
      </c>
      <c r="U831" s="202" t="s">
        <v>1698</v>
      </c>
      <c r="V831" s="202" t="s">
        <v>1698</v>
      </c>
      <c r="W831" s="206" t="s">
        <v>489</v>
      </c>
      <c r="X831" s="8"/>
      <c r="Y831" s="8"/>
      <c r="Z831" s="8"/>
      <c r="AA831" s="202" t="s">
        <v>483</v>
      </c>
      <c r="AB831" s="203" t="s">
        <v>490</v>
      </c>
      <c r="AC831" s="202" t="s">
        <v>1698</v>
      </c>
      <c r="AD831" s="202" t="s">
        <v>3568</v>
      </c>
      <c r="AE831" s="202" t="s">
        <v>484</v>
      </c>
      <c r="AF831" s="204">
        <v>0</v>
      </c>
      <c r="AG831" s="197">
        <v>0</v>
      </c>
      <c r="AH831" s="197">
        <v>0.26477250000000002</v>
      </c>
      <c r="AI831" s="12"/>
      <c r="AJ831" s="197">
        <v>0.26477250000000002</v>
      </c>
      <c r="AK831" s="197">
        <v>0</v>
      </c>
      <c r="AL831" s="197">
        <v>0</v>
      </c>
      <c r="AM831" s="12"/>
      <c r="AN831" s="12"/>
      <c r="AO831" s="204">
        <v>0</v>
      </c>
      <c r="AP831" s="205">
        <v>-1409.75</v>
      </c>
      <c r="AQ831" t="str">
        <f>_xlfn.IFNA(VLOOKUP(E831,'Order Lookup'!A:C,3,FALSE),"Other")</f>
        <v>Other</v>
      </c>
    </row>
    <row r="832" spans="1:43" ht="42" x14ac:dyDescent="0.35">
      <c r="A832" s="202" t="s">
        <v>813</v>
      </c>
      <c r="B832" s="202" t="s">
        <v>3569</v>
      </c>
      <c r="C832" s="202" t="s">
        <v>833</v>
      </c>
      <c r="D832" s="202" t="s">
        <v>1865</v>
      </c>
      <c r="E832" s="202" t="s">
        <v>520</v>
      </c>
      <c r="F832" s="202" t="s">
        <v>281</v>
      </c>
      <c r="G832" s="202" t="s">
        <v>361</v>
      </c>
      <c r="H832" s="202" t="s">
        <v>482</v>
      </c>
      <c r="I832" s="203" t="s">
        <v>256</v>
      </c>
      <c r="J832" s="203" t="s">
        <v>541</v>
      </c>
      <c r="K832" s="203" t="s">
        <v>560</v>
      </c>
      <c r="L832" s="8"/>
      <c r="M832" s="8"/>
      <c r="N832" s="202" t="s">
        <v>483</v>
      </c>
      <c r="O832" s="8"/>
      <c r="P832" s="8"/>
      <c r="Q832" s="8"/>
      <c r="R832" s="202" t="s">
        <v>483</v>
      </c>
      <c r="S832" s="8"/>
      <c r="T832" s="203" t="s">
        <v>544</v>
      </c>
      <c r="U832" s="202" t="s">
        <v>1996</v>
      </c>
      <c r="V832" s="202" t="s">
        <v>1996</v>
      </c>
      <c r="W832" s="206" t="s">
        <v>489</v>
      </c>
      <c r="X832" s="8"/>
      <c r="Y832" s="8"/>
      <c r="Z832" s="8"/>
      <c r="AA832" s="202" t="s">
        <v>483</v>
      </c>
      <c r="AB832" s="203" t="s">
        <v>490</v>
      </c>
      <c r="AC832" s="202" t="s">
        <v>1996</v>
      </c>
      <c r="AD832" s="202" t="s">
        <v>3569</v>
      </c>
      <c r="AE832" s="202" t="s">
        <v>484</v>
      </c>
      <c r="AF832" s="204">
        <v>0</v>
      </c>
      <c r="AG832" s="197">
        <v>0</v>
      </c>
      <c r="AH832" s="197">
        <v>8.8000000000000005E-3</v>
      </c>
      <c r="AI832" s="12"/>
      <c r="AJ832" s="197">
        <v>8.8000000000000005E-3</v>
      </c>
      <c r="AK832" s="197">
        <v>0</v>
      </c>
      <c r="AL832" s="197">
        <v>0</v>
      </c>
      <c r="AM832" s="12"/>
      <c r="AN832" s="12"/>
      <c r="AO832" s="204">
        <v>0</v>
      </c>
      <c r="AP832" s="205">
        <v>-37.6</v>
      </c>
      <c r="AQ832" t="str">
        <f>_xlfn.IFNA(VLOOKUP(E832,'Order Lookup'!A:C,3,FALSE),"Other")</f>
        <v>Other</v>
      </c>
    </row>
    <row r="833" spans="1:43" ht="42" x14ac:dyDescent="0.35">
      <c r="A833" s="202" t="s">
        <v>813</v>
      </c>
      <c r="B833" s="202" t="s">
        <v>3570</v>
      </c>
      <c r="C833" s="202" t="s">
        <v>829</v>
      </c>
      <c r="D833" s="202" t="s">
        <v>3571</v>
      </c>
      <c r="E833" s="202" t="s">
        <v>547</v>
      </c>
      <c r="F833" s="202" t="s">
        <v>114</v>
      </c>
      <c r="G833" s="202" t="s">
        <v>361</v>
      </c>
      <c r="H833" s="202" t="s">
        <v>488</v>
      </c>
      <c r="I833" s="203" t="s">
        <v>123</v>
      </c>
      <c r="J833" s="8"/>
      <c r="K833" s="8"/>
      <c r="L833" s="8"/>
      <c r="M833" s="8"/>
      <c r="N833" s="202" t="s">
        <v>483</v>
      </c>
      <c r="O833" s="8"/>
      <c r="P833" s="8"/>
      <c r="Q833" s="8"/>
      <c r="R833" s="202" t="s">
        <v>483</v>
      </c>
      <c r="S833" s="8"/>
      <c r="T833" s="203" t="s">
        <v>549</v>
      </c>
      <c r="U833" s="202" t="s">
        <v>2371</v>
      </c>
      <c r="V833" s="202" t="s">
        <v>2371</v>
      </c>
      <c r="W833" s="206" t="s">
        <v>489</v>
      </c>
      <c r="X833" s="8"/>
      <c r="Y833" s="8"/>
      <c r="Z833" s="8"/>
      <c r="AA833" s="202" t="s">
        <v>483</v>
      </c>
      <c r="AB833" s="203" t="s">
        <v>490</v>
      </c>
      <c r="AC833" s="202" t="s">
        <v>2371</v>
      </c>
      <c r="AD833" s="202" t="s">
        <v>3570</v>
      </c>
      <c r="AE833" s="202" t="s">
        <v>484</v>
      </c>
      <c r="AF833" s="204">
        <v>0</v>
      </c>
      <c r="AG833" s="197">
        <v>0</v>
      </c>
      <c r="AH833" s="197">
        <v>3.3599999999999998E-2</v>
      </c>
      <c r="AI833" s="12"/>
      <c r="AJ833" s="197">
        <v>3.3599999999999998E-2</v>
      </c>
      <c r="AK833" s="197">
        <v>0</v>
      </c>
      <c r="AL833" s="197">
        <v>0</v>
      </c>
      <c r="AM833" s="12"/>
      <c r="AN833" s="12"/>
      <c r="AO833" s="204">
        <v>0</v>
      </c>
      <c r="AP833" s="205">
        <v>-103.76</v>
      </c>
      <c r="AQ833" t="str">
        <f>_xlfn.IFNA(VLOOKUP(E833,'Order Lookup'!A:C,3,FALSE),"Other")</f>
        <v>ORDER</v>
      </c>
    </row>
    <row r="834" spans="1:43" ht="42" x14ac:dyDescent="0.35">
      <c r="A834" s="202" t="s">
        <v>813</v>
      </c>
      <c r="B834" s="202" t="s">
        <v>3572</v>
      </c>
      <c r="C834" s="202" t="s">
        <v>1550</v>
      </c>
      <c r="D834" s="202" t="s">
        <v>3573</v>
      </c>
      <c r="E834" s="202" t="s">
        <v>543</v>
      </c>
      <c r="F834" s="202" t="s">
        <v>281</v>
      </c>
      <c r="G834" s="202" t="s">
        <v>361</v>
      </c>
      <c r="H834" s="202" t="s">
        <v>482</v>
      </c>
      <c r="I834" s="203" t="s">
        <v>375</v>
      </c>
      <c r="J834" s="203" t="s">
        <v>521</v>
      </c>
      <c r="K834" s="203" t="s">
        <v>560</v>
      </c>
      <c r="L834" s="8"/>
      <c r="M834" s="8"/>
      <c r="N834" s="202" t="s">
        <v>483</v>
      </c>
      <c r="O834" s="8"/>
      <c r="P834" s="8"/>
      <c r="Q834" s="8"/>
      <c r="R834" s="202" t="s">
        <v>483</v>
      </c>
      <c r="S834" s="8"/>
      <c r="T834" s="203" t="s">
        <v>1869</v>
      </c>
      <c r="U834" s="202" t="s">
        <v>2327</v>
      </c>
      <c r="V834" s="202" t="s">
        <v>2327</v>
      </c>
      <c r="W834" s="206" t="s">
        <v>489</v>
      </c>
      <c r="X834" s="8"/>
      <c r="Y834" s="8"/>
      <c r="Z834" s="8"/>
      <c r="AA834" s="202" t="s">
        <v>483</v>
      </c>
      <c r="AB834" s="203" t="s">
        <v>490</v>
      </c>
      <c r="AC834" s="202" t="s">
        <v>2327</v>
      </c>
      <c r="AD834" s="202" t="s">
        <v>3572</v>
      </c>
      <c r="AE834" s="202" t="s">
        <v>484</v>
      </c>
      <c r="AF834" s="204">
        <v>797</v>
      </c>
      <c r="AG834" s="197">
        <v>0</v>
      </c>
      <c r="AH834" s="197">
        <v>5.7197344999999997E-2</v>
      </c>
      <c r="AI834" s="12"/>
      <c r="AJ834" s="197">
        <v>5.7197499999999998E-2</v>
      </c>
      <c r="AK834" s="197">
        <v>0</v>
      </c>
      <c r="AL834" s="197">
        <v>0</v>
      </c>
      <c r="AM834" s="12"/>
      <c r="AN834" s="12"/>
      <c r="AO834" s="204">
        <v>0</v>
      </c>
      <c r="AP834" s="205">
        <v>-32.06</v>
      </c>
      <c r="AQ834" t="str">
        <f>_xlfn.IFNA(VLOOKUP(E834,'Order Lookup'!A:C,3,FALSE),"Other")</f>
        <v>ENPARTS</v>
      </c>
    </row>
    <row r="835" spans="1:43" ht="42" x14ac:dyDescent="0.35">
      <c r="A835" s="202" t="s">
        <v>813</v>
      </c>
      <c r="B835" s="202" t="s">
        <v>3574</v>
      </c>
      <c r="C835" s="202" t="s">
        <v>841</v>
      </c>
      <c r="D835" s="202" t="s">
        <v>3575</v>
      </c>
      <c r="E835" s="202" t="s">
        <v>486</v>
      </c>
      <c r="F835" s="202" t="s">
        <v>227</v>
      </c>
      <c r="G835" s="8"/>
      <c r="H835" s="202" t="s">
        <v>482</v>
      </c>
      <c r="I835" s="203" t="s">
        <v>376</v>
      </c>
      <c r="J835" s="8"/>
      <c r="K835" s="8"/>
      <c r="L835" s="8"/>
      <c r="M835" s="8"/>
      <c r="N835" s="202" t="s">
        <v>483</v>
      </c>
      <c r="O835" s="8"/>
      <c r="P835" s="8"/>
      <c r="Q835" s="8"/>
      <c r="R835" s="202" t="s">
        <v>483</v>
      </c>
      <c r="S835" s="8"/>
      <c r="T835" s="8"/>
      <c r="U835" s="8"/>
      <c r="V835" s="8"/>
      <c r="W835" s="202" t="s">
        <v>483</v>
      </c>
      <c r="X835" s="8"/>
      <c r="Y835" s="8"/>
      <c r="Z835" s="8"/>
      <c r="AA835" s="202" t="s">
        <v>483</v>
      </c>
      <c r="AB835" s="8"/>
      <c r="AC835" s="202" t="s">
        <v>2338</v>
      </c>
      <c r="AD835" s="202" t="s">
        <v>3574</v>
      </c>
      <c r="AE835" s="202" t="s">
        <v>484</v>
      </c>
      <c r="AF835" s="12"/>
      <c r="AG835" s="197">
        <v>0</v>
      </c>
      <c r="AH835" s="12"/>
      <c r="AI835" s="12"/>
      <c r="AJ835" s="12"/>
      <c r="AK835" s="12"/>
      <c r="AL835" s="12"/>
      <c r="AM835" s="12"/>
      <c r="AN835" s="12"/>
      <c r="AO835" s="12"/>
      <c r="AP835" s="15"/>
      <c r="AQ835" t="str">
        <f>_xlfn.IFNA(VLOOKUP(E835,'Order Lookup'!A:C,3,FALSE),"Other")</f>
        <v>Other</v>
      </c>
    </row>
    <row r="836" spans="1:43" ht="42" x14ac:dyDescent="0.35">
      <c r="A836" s="202" t="s">
        <v>813</v>
      </c>
      <c r="B836" s="202" t="s">
        <v>3576</v>
      </c>
      <c r="C836" s="202" t="s">
        <v>850</v>
      </c>
      <c r="D836" s="202" t="s">
        <v>3577</v>
      </c>
      <c r="E836" s="202" t="s">
        <v>486</v>
      </c>
      <c r="F836" s="202" t="s">
        <v>227</v>
      </c>
      <c r="G836" s="8"/>
      <c r="H836" s="202" t="s">
        <v>482</v>
      </c>
      <c r="I836" s="203" t="s">
        <v>377</v>
      </c>
      <c r="J836" s="8"/>
      <c r="K836" s="8"/>
      <c r="L836" s="8"/>
      <c r="M836" s="8"/>
      <c r="N836" s="202" t="s">
        <v>483</v>
      </c>
      <c r="O836" s="8"/>
      <c r="P836" s="8"/>
      <c r="Q836" s="8"/>
      <c r="R836" s="202" t="s">
        <v>483</v>
      </c>
      <c r="S836" s="8"/>
      <c r="T836" s="8"/>
      <c r="U836" s="8"/>
      <c r="V836" s="8"/>
      <c r="W836" s="202" t="s">
        <v>483</v>
      </c>
      <c r="X836" s="8"/>
      <c r="Y836" s="8"/>
      <c r="Z836" s="8"/>
      <c r="AA836" s="202" t="s">
        <v>483</v>
      </c>
      <c r="AB836" s="8"/>
      <c r="AC836" s="202" t="s">
        <v>2329</v>
      </c>
      <c r="AD836" s="202" t="s">
        <v>3576</v>
      </c>
      <c r="AE836" s="202" t="s">
        <v>484</v>
      </c>
      <c r="AF836" s="12"/>
      <c r="AG836" s="197">
        <v>0</v>
      </c>
      <c r="AH836" s="12"/>
      <c r="AI836" s="12"/>
      <c r="AJ836" s="12"/>
      <c r="AK836" s="12"/>
      <c r="AL836" s="12"/>
      <c r="AM836" s="12"/>
      <c r="AN836" s="12"/>
      <c r="AO836" s="12"/>
      <c r="AP836" s="15"/>
      <c r="AQ836" t="str">
        <f>_xlfn.IFNA(VLOOKUP(E836,'Order Lookup'!A:C,3,FALSE),"Other")</f>
        <v>Other</v>
      </c>
    </row>
    <row r="837" spans="1:43" ht="42" x14ac:dyDescent="0.35">
      <c r="A837" s="202" t="s">
        <v>813</v>
      </c>
      <c r="B837" s="202" t="s">
        <v>3578</v>
      </c>
      <c r="C837" s="202" t="s">
        <v>850</v>
      </c>
      <c r="D837" s="202" t="s">
        <v>3577</v>
      </c>
      <c r="E837" s="202" t="s">
        <v>486</v>
      </c>
      <c r="F837" s="202" t="s">
        <v>227</v>
      </c>
      <c r="G837" s="202" t="s">
        <v>361</v>
      </c>
      <c r="H837" s="202" t="s">
        <v>482</v>
      </c>
      <c r="I837" s="203" t="s">
        <v>377</v>
      </c>
      <c r="J837" s="203" t="s">
        <v>732</v>
      </c>
      <c r="K837" s="203" t="s">
        <v>712</v>
      </c>
      <c r="L837" s="8"/>
      <c r="M837" s="8"/>
      <c r="N837" s="202" t="s">
        <v>483</v>
      </c>
      <c r="O837" s="8"/>
      <c r="P837" s="8"/>
      <c r="Q837" s="8"/>
      <c r="R837" s="202" t="s">
        <v>483</v>
      </c>
      <c r="S837" s="8"/>
      <c r="T837" s="8"/>
      <c r="U837" s="8"/>
      <c r="V837" s="8"/>
      <c r="W837" s="202" t="s">
        <v>483</v>
      </c>
      <c r="X837" s="8"/>
      <c r="Y837" s="8"/>
      <c r="Z837" s="8"/>
      <c r="AA837" s="202" t="s">
        <v>483</v>
      </c>
      <c r="AB837" s="8"/>
      <c r="AC837" s="202" t="s">
        <v>2332</v>
      </c>
      <c r="AD837" s="202" t="s">
        <v>3578</v>
      </c>
      <c r="AE837" s="202" t="s">
        <v>484</v>
      </c>
      <c r="AF837" s="204">
        <v>505</v>
      </c>
      <c r="AG837" s="197">
        <v>0</v>
      </c>
      <c r="AH837" s="197">
        <v>0.2159923</v>
      </c>
      <c r="AI837" s="12"/>
      <c r="AJ837" s="197">
        <v>0.19479750000000001</v>
      </c>
      <c r="AK837" s="197">
        <v>0</v>
      </c>
      <c r="AL837" s="197">
        <v>0</v>
      </c>
      <c r="AM837" s="12"/>
      <c r="AN837" s="12"/>
      <c r="AO837" s="204">
        <v>0</v>
      </c>
      <c r="AP837" s="205">
        <v>-519.53</v>
      </c>
      <c r="AQ837" t="str">
        <f>_xlfn.IFNA(VLOOKUP(E837,'Order Lookup'!A:C,3,FALSE),"Other")</f>
        <v>Other</v>
      </c>
    </row>
    <row r="838" spans="1:43" ht="31.5" x14ac:dyDescent="0.35">
      <c r="A838" s="202" t="s">
        <v>813</v>
      </c>
      <c r="B838" s="202" t="s">
        <v>3579</v>
      </c>
      <c r="C838" s="202" t="s">
        <v>1859</v>
      </c>
      <c r="D838" s="202" t="s">
        <v>1866</v>
      </c>
      <c r="E838" s="202" t="s">
        <v>501</v>
      </c>
      <c r="F838" s="202" t="s">
        <v>70</v>
      </c>
      <c r="G838" s="202" t="s">
        <v>361</v>
      </c>
      <c r="H838" s="202" t="s">
        <v>488</v>
      </c>
      <c r="I838" s="203" t="s">
        <v>377</v>
      </c>
      <c r="J838" s="203" t="s">
        <v>732</v>
      </c>
      <c r="K838" s="203" t="s">
        <v>592</v>
      </c>
      <c r="L838" s="8"/>
      <c r="M838" s="8"/>
      <c r="N838" s="202" t="s">
        <v>483</v>
      </c>
      <c r="O838" s="8"/>
      <c r="P838" s="8"/>
      <c r="Q838" s="8"/>
      <c r="R838" s="202" t="s">
        <v>483</v>
      </c>
      <c r="S838" s="203" t="s">
        <v>2563</v>
      </c>
      <c r="T838" s="203" t="s">
        <v>1337</v>
      </c>
      <c r="U838" s="202" t="s">
        <v>1728</v>
      </c>
      <c r="V838" s="202" t="s">
        <v>2329</v>
      </c>
      <c r="W838" s="210" t="s">
        <v>484</v>
      </c>
      <c r="X838" s="8"/>
      <c r="Y838" s="8"/>
      <c r="Z838" s="8"/>
      <c r="AA838" s="202" t="s">
        <v>483</v>
      </c>
      <c r="AB838" s="203" t="s">
        <v>490</v>
      </c>
      <c r="AC838" s="202" t="s">
        <v>2329</v>
      </c>
      <c r="AD838" s="202" t="s">
        <v>3579</v>
      </c>
      <c r="AE838" s="202" t="s">
        <v>484</v>
      </c>
      <c r="AF838" s="204">
        <v>228105</v>
      </c>
      <c r="AG838" s="197">
        <v>40.026499999999999</v>
      </c>
      <c r="AH838" s="197">
        <v>33.218215000000001</v>
      </c>
      <c r="AI838" s="208">
        <v>0.82990556256480097</v>
      </c>
      <c r="AJ838" s="197">
        <v>1.5032799999999999</v>
      </c>
      <c r="AK838" s="197">
        <v>0</v>
      </c>
      <c r="AL838" s="197">
        <v>0</v>
      </c>
      <c r="AM838" s="12"/>
      <c r="AN838" s="12"/>
      <c r="AO838" s="204">
        <v>203622</v>
      </c>
      <c r="AP838" s="205">
        <v>422.57</v>
      </c>
      <c r="AQ838" t="str">
        <f>_xlfn.IFNA(VLOOKUP(E838,'Order Lookup'!A:C,3,FALSE),"Other")</f>
        <v>ORDER</v>
      </c>
    </row>
    <row r="839" spans="1:43" ht="31.5" x14ac:dyDescent="0.35">
      <c r="A839" s="202" t="s">
        <v>813</v>
      </c>
      <c r="B839" s="202" t="s">
        <v>3580</v>
      </c>
      <c r="C839" s="202" t="s">
        <v>1859</v>
      </c>
      <c r="D839" s="202" t="s">
        <v>1866</v>
      </c>
      <c r="E839" s="202" t="s">
        <v>501</v>
      </c>
      <c r="F839" s="202" t="s">
        <v>70</v>
      </c>
      <c r="G839" s="202" t="s">
        <v>361</v>
      </c>
      <c r="H839" s="202" t="s">
        <v>488</v>
      </c>
      <c r="I839" s="203" t="s">
        <v>377</v>
      </c>
      <c r="J839" s="203" t="s">
        <v>732</v>
      </c>
      <c r="K839" s="203" t="s">
        <v>592</v>
      </c>
      <c r="L839" s="8"/>
      <c r="M839" s="8"/>
      <c r="N839" s="202" t="s">
        <v>483</v>
      </c>
      <c r="O839" s="8"/>
      <c r="P839" s="8"/>
      <c r="Q839" s="8"/>
      <c r="R839" s="202" t="s">
        <v>483</v>
      </c>
      <c r="S839" s="203" t="s">
        <v>683</v>
      </c>
      <c r="T839" s="203" t="s">
        <v>1337</v>
      </c>
      <c r="U839" s="202" t="s">
        <v>2327</v>
      </c>
      <c r="V839" s="202" t="s">
        <v>2327</v>
      </c>
      <c r="W839" s="206" t="s">
        <v>489</v>
      </c>
      <c r="X839" s="8"/>
      <c r="Y839" s="8"/>
      <c r="Z839" s="8"/>
      <c r="AA839" s="202" t="s">
        <v>483</v>
      </c>
      <c r="AB839" s="203" t="s">
        <v>490</v>
      </c>
      <c r="AC839" s="202" t="s">
        <v>2323</v>
      </c>
      <c r="AD839" s="202" t="s">
        <v>3580</v>
      </c>
      <c r="AE839" s="202" t="s">
        <v>484</v>
      </c>
      <c r="AF839" s="204">
        <v>94859</v>
      </c>
      <c r="AG839" s="197">
        <v>24.037500000000001</v>
      </c>
      <c r="AH839" s="197">
        <v>9.3569457400000005</v>
      </c>
      <c r="AI839" s="208">
        <v>0.38926451336453499</v>
      </c>
      <c r="AJ839" s="197">
        <v>9.3569444700000002</v>
      </c>
      <c r="AK839" s="197">
        <v>0</v>
      </c>
      <c r="AL839" s="197">
        <v>0</v>
      </c>
      <c r="AM839" s="12"/>
      <c r="AN839" s="12"/>
      <c r="AO839" s="204">
        <v>57393</v>
      </c>
      <c r="AP839" s="205">
        <v>71472.570000000007</v>
      </c>
      <c r="AQ839" t="str">
        <f>_xlfn.IFNA(VLOOKUP(E839,'Order Lookup'!A:C,3,FALSE),"Other")</f>
        <v>ORDER</v>
      </c>
    </row>
    <row r="840" spans="1:43" ht="31.5" x14ac:dyDescent="0.35">
      <c r="A840" s="202" t="s">
        <v>813</v>
      </c>
      <c r="B840" s="202" t="s">
        <v>3581</v>
      </c>
      <c r="C840" s="202" t="s">
        <v>1859</v>
      </c>
      <c r="D840" s="202" t="s">
        <v>1866</v>
      </c>
      <c r="E840" s="202" t="s">
        <v>501</v>
      </c>
      <c r="F840" s="202" t="s">
        <v>70</v>
      </c>
      <c r="G840" s="202" t="s">
        <v>361</v>
      </c>
      <c r="H840" s="202" t="s">
        <v>488</v>
      </c>
      <c r="I840" s="203" t="s">
        <v>377</v>
      </c>
      <c r="J840" s="203" t="s">
        <v>732</v>
      </c>
      <c r="K840" s="203" t="s">
        <v>592</v>
      </c>
      <c r="L840" s="8"/>
      <c r="M840" s="8"/>
      <c r="N840" s="202" t="s">
        <v>483</v>
      </c>
      <c r="O840" s="8"/>
      <c r="P840" s="8"/>
      <c r="Q840" s="8"/>
      <c r="R840" s="202" t="s">
        <v>483</v>
      </c>
      <c r="S840" s="203" t="s">
        <v>1337</v>
      </c>
      <c r="T840" s="203" t="s">
        <v>1337</v>
      </c>
      <c r="U840" s="202" t="s">
        <v>1726</v>
      </c>
      <c r="V840" s="202" t="s">
        <v>1726</v>
      </c>
      <c r="W840" s="206" t="s">
        <v>489</v>
      </c>
      <c r="X840" s="8"/>
      <c r="Y840" s="8"/>
      <c r="Z840" s="8"/>
      <c r="AA840" s="202" t="s">
        <v>483</v>
      </c>
      <c r="AB840" s="203" t="s">
        <v>490</v>
      </c>
      <c r="AC840" s="202" t="s">
        <v>2350</v>
      </c>
      <c r="AD840" s="202" t="s">
        <v>3581</v>
      </c>
      <c r="AE840" s="202" t="s">
        <v>484</v>
      </c>
      <c r="AF840" s="204">
        <v>1</v>
      </c>
      <c r="AG840" s="197">
        <v>0</v>
      </c>
      <c r="AH840" s="197">
        <v>6.5537893650000001</v>
      </c>
      <c r="AI840" s="12"/>
      <c r="AJ840" s="197">
        <v>0</v>
      </c>
      <c r="AK840" s="197">
        <v>0</v>
      </c>
      <c r="AL840" s="197">
        <v>0</v>
      </c>
      <c r="AM840" s="12"/>
      <c r="AN840" s="12"/>
      <c r="AO840" s="204">
        <v>0</v>
      </c>
      <c r="AP840" s="205">
        <v>0</v>
      </c>
      <c r="AQ840" t="str">
        <f>_xlfn.IFNA(VLOOKUP(E840,'Order Lookup'!A:C,3,FALSE),"Other")</f>
        <v>ORDER</v>
      </c>
    </row>
    <row r="841" spans="1:43" ht="73.5" x14ac:dyDescent="0.35">
      <c r="A841" s="202" t="s">
        <v>813</v>
      </c>
      <c r="B841" s="202" t="s">
        <v>3582</v>
      </c>
      <c r="C841" s="202" t="s">
        <v>1339</v>
      </c>
      <c r="D841" s="202" t="s">
        <v>1340</v>
      </c>
      <c r="E841" s="202" t="s">
        <v>507</v>
      </c>
      <c r="F841" s="202" t="s">
        <v>361</v>
      </c>
      <c r="G841" s="8"/>
      <c r="H841" s="202" t="s">
        <v>482</v>
      </c>
      <c r="I841" s="203" t="s">
        <v>382</v>
      </c>
      <c r="J841" s="8"/>
      <c r="K841" s="8"/>
      <c r="L841" s="8"/>
      <c r="M841" s="8"/>
      <c r="N841" s="202" t="s">
        <v>483</v>
      </c>
      <c r="O841" s="8"/>
      <c r="P841" s="8"/>
      <c r="Q841" s="8"/>
      <c r="R841" s="202" t="s">
        <v>483</v>
      </c>
      <c r="S841" s="8"/>
      <c r="T841" s="8"/>
      <c r="U841" s="8"/>
      <c r="V841" s="8"/>
      <c r="W841" s="202" t="s">
        <v>483</v>
      </c>
      <c r="X841" s="8"/>
      <c r="Y841" s="8"/>
      <c r="Z841" s="8"/>
      <c r="AA841" s="202" t="s">
        <v>483</v>
      </c>
      <c r="AB841" s="8"/>
      <c r="AC841" s="202" t="s">
        <v>2350</v>
      </c>
      <c r="AD841" s="202" t="s">
        <v>3582</v>
      </c>
      <c r="AE841" s="202" t="s">
        <v>484</v>
      </c>
      <c r="AF841" s="12"/>
      <c r="AG841" s="197">
        <v>0</v>
      </c>
      <c r="AH841" s="12"/>
      <c r="AI841" s="12"/>
      <c r="AJ841" s="12"/>
      <c r="AK841" s="12"/>
      <c r="AL841" s="12"/>
      <c r="AM841" s="12"/>
      <c r="AN841" s="12"/>
      <c r="AO841" s="12"/>
      <c r="AP841" s="15"/>
      <c r="AQ841" t="str">
        <f>_xlfn.IFNA(VLOOKUP(E841,'Order Lookup'!A:C,3,FALSE),"Other")</f>
        <v>Other</v>
      </c>
    </row>
    <row r="842" spans="1:43" ht="52.5" x14ac:dyDescent="0.35">
      <c r="A842" s="202" t="s">
        <v>813</v>
      </c>
      <c r="B842" s="202" t="s">
        <v>3583</v>
      </c>
      <c r="C842" s="202" t="s">
        <v>842</v>
      </c>
      <c r="D842" s="202" t="s">
        <v>843</v>
      </c>
      <c r="E842" s="202" t="s">
        <v>486</v>
      </c>
      <c r="F842" s="202" t="s">
        <v>63</v>
      </c>
      <c r="G842" s="8"/>
      <c r="H842" s="202" t="s">
        <v>488</v>
      </c>
      <c r="I842" s="203" t="s">
        <v>67</v>
      </c>
      <c r="J842" s="8"/>
      <c r="K842" s="8"/>
      <c r="L842" s="8"/>
      <c r="M842" s="8"/>
      <c r="N842" s="202" t="s">
        <v>483</v>
      </c>
      <c r="O842" s="8"/>
      <c r="P842" s="8"/>
      <c r="Q842" s="8"/>
      <c r="R842" s="202" t="s">
        <v>483</v>
      </c>
      <c r="S842" s="8"/>
      <c r="T842" s="8"/>
      <c r="U842" s="8"/>
      <c r="V842" s="8"/>
      <c r="W842" s="202" t="s">
        <v>483</v>
      </c>
      <c r="X842" s="8"/>
      <c r="Y842" s="8"/>
      <c r="Z842" s="8"/>
      <c r="AA842" s="202" t="s">
        <v>483</v>
      </c>
      <c r="AB842" s="8"/>
      <c r="AC842" s="202" t="s">
        <v>2324</v>
      </c>
      <c r="AD842" s="202" t="s">
        <v>3583</v>
      </c>
      <c r="AE842" s="202" t="s">
        <v>484</v>
      </c>
      <c r="AF842" s="204">
        <v>3388</v>
      </c>
      <c r="AG842" s="197">
        <v>0</v>
      </c>
      <c r="AH842" s="197">
        <v>0.1628</v>
      </c>
      <c r="AI842" s="12"/>
      <c r="AJ842" s="197">
        <v>0.1628</v>
      </c>
      <c r="AK842" s="197">
        <v>0</v>
      </c>
      <c r="AL842" s="197">
        <v>0</v>
      </c>
      <c r="AM842" s="12"/>
      <c r="AN842" s="12"/>
      <c r="AO842" s="204">
        <v>1703.68</v>
      </c>
      <c r="AP842" s="205">
        <v>-1703.72</v>
      </c>
      <c r="AQ842" t="str">
        <f>_xlfn.IFNA(VLOOKUP(E842,'Order Lookup'!A:C,3,FALSE),"Other")</f>
        <v>Other</v>
      </c>
    </row>
    <row r="843" spans="1:43" ht="52.5" x14ac:dyDescent="0.35">
      <c r="A843" s="202" t="s">
        <v>813</v>
      </c>
      <c r="B843" s="202" t="s">
        <v>3584</v>
      </c>
      <c r="C843" s="202" t="s">
        <v>842</v>
      </c>
      <c r="D843" s="202" t="s">
        <v>843</v>
      </c>
      <c r="E843" s="202" t="s">
        <v>486</v>
      </c>
      <c r="F843" s="202" t="s">
        <v>63</v>
      </c>
      <c r="G843" s="8"/>
      <c r="H843" s="202" t="s">
        <v>488</v>
      </c>
      <c r="I843" s="203" t="s">
        <v>127</v>
      </c>
      <c r="J843" s="8"/>
      <c r="K843" s="8"/>
      <c r="L843" s="8"/>
      <c r="M843" s="8"/>
      <c r="N843" s="202" t="s">
        <v>483</v>
      </c>
      <c r="O843" s="8"/>
      <c r="P843" s="8"/>
      <c r="Q843" s="8"/>
      <c r="R843" s="202" t="s">
        <v>483</v>
      </c>
      <c r="S843" s="8"/>
      <c r="T843" s="8"/>
      <c r="U843" s="8"/>
      <c r="V843" s="8"/>
      <c r="W843" s="202" t="s">
        <v>483</v>
      </c>
      <c r="X843" s="8"/>
      <c r="Y843" s="8"/>
      <c r="Z843" s="8"/>
      <c r="AA843" s="202" t="s">
        <v>483</v>
      </c>
      <c r="AB843" s="8"/>
      <c r="AC843" s="202" t="s">
        <v>2318</v>
      </c>
      <c r="AD843" s="202" t="s">
        <v>3584</v>
      </c>
      <c r="AE843" s="202" t="s">
        <v>484</v>
      </c>
      <c r="AF843" s="204">
        <v>3238.4</v>
      </c>
      <c r="AG843" s="197">
        <v>0</v>
      </c>
      <c r="AH843" s="197">
        <v>0.20805000000000001</v>
      </c>
      <c r="AI843" s="12"/>
      <c r="AJ843" s="197">
        <v>0.20805000000000001</v>
      </c>
      <c r="AK843" s="197">
        <v>0</v>
      </c>
      <c r="AL843" s="197">
        <v>0</v>
      </c>
      <c r="AM843" s="12"/>
      <c r="AN843" s="12"/>
      <c r="AO843" s="204">
        <v>1958.71</v>
      </c>
      <c r="AP843" s="205">
        <v>-1773.2</v>
      </c>
      <c r="AQ843" t="str">
        <f>_xlfn.IFNA(VLOOKUP(E843,'Order Lookup'!A:C,3,FALSE),"Other")</f>
        <v>Other</v>
      </c>
    </row>
    <row r="844" spans="1:43" ht="42" x14ac:dyDescent="0.35">
      <c r="A844" s="202" t="s">
        <v>813</v>
      </c>
      <c r="B844" s="202" t="s">
        <v>3585</v>
      </c>
      <c r="C844" s="202" t="s">
        <v>850</v>
      </c>
      <c r="D844" s="202" t="s">
        <v>1341</v>
      </c>
      <c r="E844" s="202" t="s">
        <v>584</v>
      </c>
      <c r="F844" s="202" t="s">
        <v>361</v>
      </c>
      <c r="G844" s="202" t="s">
        <v>361</v>
      </c>
      <c r="H844" s="202" t="s">
        <v>482</v>
      </c>
      <c r="I844" s="203" t="s">
        <v>377</v>
      </c>
      <c r="J844" s="203" t="s">
        <v>732</v>
      </c>
      <c r="K844" s="203" t="s">
        <v>663</v>
      </c>
      <c r="L844" s="8"/>
      <c r="M844" s="8"/>
      <c r="N844" s="202" t="s">
        <v>483</v>
      </c>
      <c r="O844" s="8"/>
      <c r="P844" s="8"/>
      <c r="Q844" s="8"/>
      <c r="R844" s="202" t="s">
        <v>483</v>
      </c>
      <c r="S844" s="8"/>
      <c r="T844" s="203" t="s">
        <v>1869</v>
      </c>
      <c r="U844" s="202" t="s">
        <v>1665</v>
      </c>
      <c r="V844" s="202" t="s">
        <v>1665</v>
      </c>
      <c r="W844" s="206" t="s">
        <v>489</v>
      </c>
      <c r="X844" s="8"/>
      <c r="Y844" s="8"/>
      <c r="Z844" s="8"/>
      <c r="AA844" s="202" t="s">
        <v>483</v>
      </c>
      <c r="AB844" s="203" t="s">
        <v>490</v>
      </c>
      <c r="AC844" s="202" t="s">
        <v>1698</v>
      </c>
      <c r="AD844" s="202" t="s">
        <v>3585</v>
      </c>
      <c r="AE844" s="202" t="s">
        <v>484</v>
      </c>
      <c r="AF844" s="204">
        <v>1250</v>
      </c>
      <c r="AG844" s="197">
        <v>6.5500000000000003E-2</v>
      </c>
      <c r="AH844" s="197">
        <v>6.160007E-2</v>
      </c>
      <c r="AI844" s="208">
        <v>0.94045908396946598</v>
      </c>
      <c r="AJ844" s="197">
        <v>6.1600000000000002E-2</v>
      </c>
      <c r="AK844" s="197">
        <v>0</v>
      </c>
      <c r="AL844" s="197">
        <v>0</v>
      </c>
      <c r="AM844" s="12"/>
      <c r="AN844" s="12"/>
      <c r="AO844" s="204">
        <v>150</v>
      </c>
      <c r="AP844" s="205">
        <v>73.19</v>
      </c>
      <c r="AQ844" t="str">
        <f>_xlfn.IFNA(VLOOKUP(E844,'Order Lookup'!A:C,3,FALSE),"Other")</f>
        <v>ENPARTS</v>
      </c>
    </row>
    <row r="845" spans="1:43" ht="42" x14ac:dyDescent="0.35">
      <c r="A845" s="202" t="s">
        <v>813</v>
      </c>
      <c r="B845" s="202" t="s">
        <v>3586</v>
      </c>
      <c r="C845" s="202" t="s">
        <v>850</v>
      </c>
      <c r="D845" s="202" t="s">
        <v>1341</v>
      </c>
      <c r="E845" s="202" t="s">
        <v>507</v>
      </c>
      <c r="F845" s="202" t="s">
        <v>227</v>
      </c>
      <c r="G845" s="8"/>
      <c r="H845" s="202" t="s">
        <v>482</v>
      </c>
      <c r="I845" s="203" t="s">
        <v>377</v>
      </c>
      <c r="J845" s="8"/>
      <c r="K845" s="8"/>
      <c r="L845" s="8"/>
      <c r="M845" s="8"/>
      <c r="N845" s="202" t="s">
        <v>483</v>
      </c>
      <c r="O845" s="8"/>
      <c r="P845" s="8"/>
      <c r="Q845" s="8"/>
      <c r="R845" s="202" t="s">
        <v>483</v>
      </c>
      <c r="S845" s="8"/>
      <c r="T845" s="8"/>
      <c r="U845" s="8"/>
      <c r="V845" s="8"/>
      <c r="W845" s="202" t="s">
        <v>483</v>
      </c>
      <c r="X845" s="8"/>
      <c r="Y845" s="8"/>
      <c r="Z845" s="8"/>
      <c r="AA845" s="202" t="s">
        <v>483</v>
      </c>
      <c r="AB845" s="8"/>
      <c r="AC845" s="202" t="s">
        <v>1698</v>
      </c>
      <c r="AD845" s="202" t="s">
        <v>3586</v>
      </c>
      <c r="AE845" s="202" t="s">
        <v>484</v>
      </c>
      <c r="AF845" s="204">
        <v>146.4</v>
      </c>
      <c r="AG845" s="197">
        <v>0</v>
      </c>
      <c r="AH845" s="197">
        <v>2.5680000000000001E-2</v>
      </c>
      <c r="AI845" s="12"/>
      <c r="AJ845" s="197">
        <v>2.5680000000000001E-2</v>
      </c>
      <c r="AK845" s="197">
        <v>0</v>
      </c>
      <c r="AL845" s="197">
        <v>0</v>
      </c>
      <c r="AM845" s="12"/>
      <c r="AN845" s="12"/>
      <c r="AO845" s="204">
        <v>87.87</v>
      </c>
      <c r="AP845" s="205">
        <v>61.93</v>
      </c>
      <c r="AQ845" t="str">
        <f>_xlfn.IFNA(VLOOKUP(E845,'Order Lookup'!A:C,3,FALSE),"Other")</f>
        <v>Other</v>
      </c>
    </row>
    <row r="846" spans="1:43" ht="42" x14ac:dyDescent="0.35">
      <c r="A846" s="202" t="s">
        <v>813</v>
      </c>
      <c r="B846" s="202" t="s">
        <v>3587</v>
      </c>
      <c r="C846" s="202" t="s">
        <v>816</v>
      </c>
      <c r="D846" s="202" t="s">
        <v>1547</v>
      </c>
      <c r="E846" s="202" t="s">
        <v>567</v>
      </c>
      <c r="F846" s="202" t="s">
        <v>281</v>
      </c>
      <c r="G846" s="8"/>
      <c r="H846" s="202" t="s">
        <v>482</v>
      </c>
      <c r="I846" s="203" t="s">
        <v>256</v>
      </c>
      <c r="J846" s="8"/>
      <c r="K846" s="8"/>
      <c r="L846" s="8"/>
      <c r="M846" s="8"/>
      <c r="N846" s="202" t="s">
        <v>483</v>
      </c>
      <c r="O846" s="8"/>
      <c r="P846" s="8"/>
      <c r="Q846" s="8"/>
      <c r="R846" s="202" t="s">
        <v>483</v>
      </c>
      <c r="S846" s="8"/>
      <c r="T846" s="8"/>
      <c r="U846" s="8"/>
      <c r="V846" s="8"/>
      <c r="W846" s="202" t="s">
        <v>483</v>
      </c>
      <c r="X846" s="8"/>
      <c r="Y846" s="8"/>
      <c r="Z846" s="8"/>
      <c r="AA846" s="202" t="s">
        <v>483</v>
      </c>
      <c r="AB846" s="8"/>
      <c r="AC846" s="202" t="s">
        <v>2350</v>
      </c>
      <c r="AD846" s="202" t="s">
        <v>3587</v>
      </c>
      <c r="AE846" s="202" t="s">
        <v>484</v>
      </c>
      <c r="AF846" s="204">
        <v>-1023</v>
      </c>
      <c r="AG846" s="197">
        <v>-0.1</v>
      </c>
      <c r="AH846" s="197">
        <v>0</v>
      </c>
      <c r="AI846" s="208">
        <v>0</v>
      </c>
      <c r="AJ846" s="197">
        <v>0</v>
      </c>
      <c r="AK846" s="197">
        <v>0</v>
      </c>
      <c r="AL846" s="197">
        <v>0</v>
      </c>
      <c r="AM846" s="12"/>
      <c r="AN846" s="12"/>
      <c r="AO846" s="204">
        <v>-867</v>
      </c>
      <c r="AP846" s="205">
        <v>-1022.69</v>
      </c>
      <c r="AQ846" t="str">
        <f>_xlfn.IFNA(VLOOKUP(E846,'Order Lookup'!A:C,3,FALSE),"Other")</f>
        <v>ORDER</v>
      </c>
    </row>
    <row r="847" spans="1:43" ht="42" x14ac:dyDescent="0.35">
      <c r="A847" s="202" t="s">
        <v>813</v>
      </c>
      <c r="B847" s="202" t="s">
        <v>3588</v>
      </c>
      <c r="C847" s="202" t="s">
        <v>816</v>
      </c>
      <c r="D847" s="202" t="s">
        <v>1547</v>
      </c>
      <c r="E847" s="202" t="s">
        <v>507</v>
      </c>
      <c r="F847" s="202" t="s">
        <v>361</v>
      </c>
      <c r="G847" s="8"/>
      <c r="H847" s="202" t="s">
        <v>482</v>
      </c>
      <c r="I847" s="203" t="s">
        <v>256</v>
      </c>
      <c r="J847" s="8"/>
      <c r="K847" s="8"/>
      <c r="L847" s="8"/>
      <c r="M847" s="8"/>
      <c r="N847" s="202" t="s">
        <v>483</v>
      </c>
      <c r="O847" s="8"/>
      <c r="P847" s="8"/>
      <c r="Q847" s="8"/>
      <c r="R847" s="202" t="s">
        <v>483</v>
      </c>
      <c r="S847" s="8"/>
      <c r="T847" s="8"/>
      <c r="U847" s="8"/>
      <c r="V847" s="8"/>
      <c r="W847" s="202" t="s">
        <v>483</v>
      </c>
      <c r="X847" s="8"/>
      <c r="Y847" s="8"/>
      <c r="Z847" s="8"/>
      <c r="AA847" s="202" t="s">
        <v>483</v>
      </c>
      <c r="AB847" s="8"/>
      <c r="AC847" s="202" t="s">
        <v>2332</v>
      </c>
      <c r="AD847" s="202" t="s">
        <v>3588</v>
      </c>
      <c r="AE847" s="202" t="s">
        <v>484</v>
      </c>
      <c r="AF847" s="12"/>
      <c r="AG847" s="197">
        <v>0</v>
      </c>
      <c r="AH847" s="12"/>
      <c r="AI847" s="12"/>
      <c r="AJ847" s="12"/>
      <c r="AK847" s="12"/>
      <c r="AL847" s="12"/>
      <c r="AM847" s="12"/>
      <c r="AN847" s="12"/>
      <c r="AO847" s="12"/>
      <c r="AP847" s="15"/>
      <c r="AQ847" t="str">
        <f>_xlfn.IFNA(VLOOKUP(E847,'Order Lookup'!A:C,3,FALSE),"Other")</f>
        <v>Other</v>
      </c>
    </row>
    <row r="848" spans="1:43" ht="42" x14ac:dyDescent="0.35">
      <c r="A848" s="202" t="s">
        <v>813</v>
      </c>
      <c r="B848" s="202" t="s">
        <v>3589</v>
      </c>
      <c r="C848" s="202" t="s">
        <v>829</v>
      </c>
      <c r="D848" s="202" t="s">
        <v>3590</v>
      </c>
      <c r="E848" s="202" t="s">
        <v>520</v>
      </c>
      <c r="F848" s="202" t="s">
        <v>281</v>
      </c>
      <c r="G848" s="202" t="s">
        <v>361</v>
      </c>
      <c r="H848" s="202" t="s">
        <v>482</v>
      </c>
      <c r="I848" s="203" t="s">
        <v>256</v>
      </c>
      <c r="J848" s="203" t="s">
        <v>541</v>
      </c>
      <c r="K848" s="203" t="s">
        <v>533</v>
      </c>
      <c r="L848" s="8"/>
      <c r="M848" s="8"/>
      <c r="N848" s="202" t="s">
        <v>483</v>
      </c>
      <c r="O848" s="8"/>
      <c r="P848" s="8"/>
      <c r="Q848" s="8"/>
      <c r="R848" s="202" t="s">
        <v>483</v>
      </c>
      <c r="S848" s="8"/>
      <c r="T848" s="203" t="s">
        <v>544</v>
      </c>
      <c r="U848" s="202" t="s">
        <v>1728</v>
      </c>
      <c r="V848" s="202" t="s">
        <v>1728</v>
      </c>
      <c r="W848" s="206" t="s">
        <v>489</v>
      </c>
      <c r="X848" s="8"/>
      <c r="Y848" s="8"/>
      <c r="Z848" s="8"/>
      <c r="AA848" s="202" t="s">
        <v>483</v>
      </c>
      <c r="AB848" s="203" t="s">
        <v>490</v>
      </c>
      <c r="AC848" s="202" t="s">
        <v>2329</v>
      </c>
      <c r="AD848" s="202" t="s">
        <v>3589</v>
      </c>
      <c r="AE848" s="202" t="s">
        <v>484</v>
      </c>
      <c r="AF848" s="204">
        <v>1270</v>
      </c>
      <c r="AG848" s="197">
        <v>1.0999999999999999E-2</v>
      </c>
      <c r="AH848" s="197">
        <v>1.176E-2</v>
      </c>
      <c r="AI848" s="207">
        <v>1.06909090909091</v>
      </c>
      <c r="AJ848" s="197">
        <v>1.176E-2</v>
      </c>
      <c r="AK848" s="197">
        <v>0</v>
      </c>
      <c r="AL848" s="197">
        <v>0</v>
      </c>
      <c r="AM848" s="12"/>
      <c r="AN848" s="12"/>
      <c r="AO848" s="204">
        <v>836.52</v>
      </c>
      <c r="AP848" s="205">
        <v>71.81</v>
      </c>
      <c r="AQ848" t="str">
        <f>_xlfn.IFNA(VLOOKUP(E848,'Order Lookup'!A:C,3,FALSE),"Other")</f>
        <v>Other</v>
      </c>
    </row>
    <row r="849" spans="1:43" ht="42" x14ac:dyDescent="0.35">
      <c r="A849" s="202" t="s">
        <v>813</v>
      </c>
      <c r="B849" s="202" t="s">
        <v>3591</v>
      </c>
      <c r="C849" s="202" t="s">
        <v>1549</v>
      </c>
      <c r="D849" s="202" t="s">
        <v>3592</v>
      </c>
      <c r="E849" s="202" t="s">
        <v>600</v>
      </c>
      <c r="F849" s="202" t="s">
        <v>281</v>
      </c>
      <c r="G849" s="202" t="s">
        <v>63</v>
      </c>
      <c r="H849" s="202" t="s">
        <v>482</v>
      </c>
      <c r="I849" s="203" t="s">
        <v>67</v>
      </c>
      <c r="J849" s="203" t="s">
        <v>738</v>
      </c>
      <c r="K849" s="203" t="s">
        <v>675</v>
      </c>
      <c r="L849" s="8"/>
      <c r="M849" s="8"/>
      <c r="N849" s="202" t="s">
        <v>483</v>
      </c>
      <c r="O849" s="8"/>
      <c r="P849" s="8"/>
      <c r="Q849" s="8"/>
      <c r="R849" s="202" t="s">
        <v>483</v>
      </c>
      <c r="S849" s="8"/>
      <c r="T849" s="203" t="s">
        <v>1038</v>
      </c>
      <c r="U849" s="202" t="s">
        <v>1726</v>
      </c>
      <c r="V849" s="202" t="s">
        <v>1726</v>
      </c>
      <c r="W849" s="206" t="s">
        <v>489</v>
      </c>
      <c r="X849" s="8"/>
      <c r="Y849" s="8"/>
      <c r="Z849" s="8"/>
      <c r="AA849" s="202" t="s">
        <v>483</v>
      </c>
      <c r="AB849" s="203" t="s">
        <v>490</v>
      </c>
      <c r="AC849" s="202" t="s">
        <v>2350</v>
      </c>
      <c r="AD849" s="202" t="s">
        <v>3591</v>
      </c>
      <c r="AE849" s="202" t="s">
        <v>484</v>
      </c>
      <c r="AF849" s="204">
        <v>6986</v>
      </c>
      <c r="AG849" s="197">
        <v>0.36049999999999999</v>
      </c>
      <c r="AH849" s="197">
        <v>0.38122780000000001</v>
      </c>
      <c r="AI849" s="207">
        <v>1.0574973647711501</v>
      </c>
      <c r="AJ849" s="197">
        <v>0.38122800000000001</v>
      </c>
      <c r="AK849" s="197">
        <v>0</v>
      </c>
      <c r="AL849" s="197">
        <v>0</v>
      </c>
      <c r="AM849" s="12"/>
      <c r="AN849" s="12"/>
      <c r="AO849" s="204">
        <v>3208</v>
      </c>
      <c r="AP849" s="205">
        <v>2942.89</v>
      </c>
      <c r="AQ849" t="str">
        <f>_xlfn.IFNA(VLOOKUP(E849,'Order Lookup'!A:C,3,FALSE),"Other")</f>
        <v>ORDER</v>
      </c>
    </row>
    <row r="850" spans="1:43" ht="42" x14ac:dyDescent="0.35">
      <c r="A850" s="202" t="s">
        <v>813</v>
      </c>
      <c r="B850" s="202" t="s">
        <v>3593</v>
      </c>
      <c r="C850" s="202" t="s">
        <v>1343</v>
      </c>
      <c r="D850" s="202" t="s">
        <v>3594</v>
      </c>
      <c r="E850" s="202" t="s">
        <v>580</v>
      </c>
      <c r="F850" s="202" t="s">
        <v>281</v>
      </c>
      <c r="G850" s="202" t="s">
        <v>361</v>
      </c>
      <c r="H850" s="202" t="s">
        <v>488</v>
      </c>
      <c r="I850" s="203" t="s">
        <v>377</v>
      </c>
      <c r="J850" s="203" t="s">
        <v>591</v>
      </c>
      <c r="K850" s="203" t="s">
        <v>3595</v>
      </c>
      <c r="L850" s="202" t="s">
        <v>760</v>
      </c>
      <c r="M850" s="8"/>
      <c r="N850" s="202" t="s">
        <v>593</v>
      </c>
      <c r="O850" s="8"/>
      <c r="P850" s="8"/>
      <c r="Q850" s="8"/>
      <c r="R850" s="202" t="s">
        <v>483</v>
      </c>
      <c r="S850" s="203" t="s">
        <v>770</v>
      </c>
      <c r="T850" s="203" t="s">
        <v>770</v>
      </c>
      <c r="U850" s="202" t="s">
        <v>1698</v>
      </c>
      <c r="V850" s="202" t="s">
        <v>1698</v>
      </c>
      <c r="W850" s="206" t="s">
        <v>489</v>
      </c>
      <c r="X850" s="203" t="s">
        <v>770</v>
      </c>
      <c r="Y850" s="202" t="s">
        <v>1698</v>
      </c>
      <c r="Z850" s="202" t="s">
        <v>1698</v>
      </c>
      <c r="AA850" s="206" t="s">
        <v>489</v>
      </c>
      <c r="AB850" s="203" t="s">
        <v>490</v>
      </c>
      <c r="AC850" s="202" t="s">
        <v>1698</v>
      </c>
      <c r="AD850" s="202" t="s">
        <v>3593</v>
      </c>
      <c r="AE850" s="202" t="s">
        <v>484</v>
      </c>
      <c r="AF850" s="204">
        <v>490240</v>
      </c>
      <c r="AG850" s="197">
        <v>108.7765</v>
      </c>
      <c r="AH850" s="197">
        <v>112.78436879500001</v>
      </c>
      <c r="AI850" s="197">
        <v>1.0368449876122099</v>
      </c>
      <c r="AJ850" s="197">
        <v>87.198464430000001</v>
      </c>
      <c r="AK850" s="197">
        <v>225</v>
      </c>
      <c r="AL850" s="197">
        <v>254.75</v>
      </c>
      <c r="AM850" s="209">
        <v>1.13222222222222</v>
      </c>
      <c r="AN850" s="197">
        <v>2.2587349889153598</v>
      </c>
      <c r="AO850" s="204">
        <v>346809</v>
      </c>
      <c r="AP850" s="205">
        <v>61344.78</v>
      </c>
      <c r="AQ850" t="str">
        <f>_xlfn.IFNA(VLOOKUP(E850,'Order Lookup'!A:C,3,FALSE),"Other")</f>
        <v>ORDER</v>
      </c>
    </row>
    <row r="851" spans="1:43" ht="42" x14ac:dyDescent="0.35">
      <c r="A851" s="202" t="s">
        <v>813</v>
      </c>
      <c r="B851" s="202" t="s">
        <v>3596</v>
      </c>
      <c r="C851" s="202" t="s">
        <v>1552</v>
      </c>
      <c r="D851" s="202" t="s">
        <v>1872</v>
      </c>
      <c r="E851" s="202" t="s">
        <v>501</v>
      </c>
      <c r="F851" s="202" t="s">
        <v>338</v>
      </c>
      <c r="G851" s="202" t="s">
        <v>361</v>
      </c>
      <c r="H851" s="202" t="s">
        <v>488</v>
      </c>
      <c r="I851" s="203" t="s">
        <v>377</v>
      </c>
      <c r="J851" s="203" t="s">
        <v>732</v>
      </c>
      <c r="K851" s="203" t="s">
        <v>726</v>
      </c>
      <c r="L851" s="202" t="s">
        <v>1286</v>
      </c>
      <c r="M851" s="202" t="s">
        <v>1577</v>
      </c>
      <c r="N851" s="210" t="s">
        <v>484</v>
      </c>
      <c r="O851" s="203" t="s">
        <v>726</v>
      </c>
      <c r="P851" s="202" t="s">
        <v>1300</v>
      </c>
      <c r="Q851" s="202" t="s">
        <v>1642</v>
      </c>
      <c r="R851" s="210" t="s">
        <v>484</v>
      </c>
      <c r="S851" s="203" t="s">
        <v>1324</v>
      </c>
      <c r="T851" s="203" t="s">
        <v>1324</v>
      </c>
      <c r="U851" s="202" t="s">
        <v>1725</v>
      </c>
      <c r="V851" s="202" t="s">
        <v>1725</v>
      </c>
      <c r="W851" s="206" t="s">
        <v>489</v>
      </c>
      <c r="X851" s="203" t="s">
        <v>1324</v>
      </c>
      <c r="Y851" s="202" t="s">
        <v>1726</v>
      </c>
      <c r="Z851" s="202" t="s">
        <v>2323</v>
      </c>
      <c r="AA851" s="206" t="s">
        <v>489</v>
      </c>
      <c r="AB851" s="203" t="s">
        <v>490</v>
      </c>
      <c r="AC851" s="202" t="s">
        <v>2343</v>
      </c>
      <c r="AD851" s="202" t="s">
        <v>3596</v>
      </c>
      <c r="AE851" s="202" t="s">
        <v>484</v>
      </c>
      <c r="AF851" s="204">
        <v>252561</v>
      </c>
      <c r="AG851" s="197">
        <v>27.4925</v>
      </c>
      <c r="AH851" s="197">
        <v>33.570883875</v>
      </c>
      <c r="AI851" s="207">
        <v>1.2210924388469599</v>
      </c>
      <c r="AJ851" s="197">
        <v>32.251259365000003</v>
      </c>
      <c r="AK851" s="197">
        <v>897</v>
      </c>
      <c r="AL851" s="197">
        <v>952</v>
      </c>
      <c r="AM851" s="209">
        <v>1.0613154960980999</v>
      </c>
      <c r="AN851" s="197">
        <v>28.357906915550299</v>
      </c>
      <c r="AO851" s="204">
        <v>172458</v>
      </c>
      <c r="AP851" s="205">
        <v>81541.789999999994</v>
      </c>
      <c r="AQ851" t="str">
        <f>_xlfn.IFNA(VLOOKUP(E851,'Order Lookup'!A:C,3,FALSE),"Other")</f>
        <v>ORDER</v>
      </c>
    </row>
    <row r="852" spans="1:43" ht="42" x14ac:dyDescent="0.35">
      <c r="A852" s="202" t="s">
        <v>813</v>
      </c>
      <c r="B852" s="202" t="s">
        <v>3597</v>
      </c>
      <c r="C852" s="202" t="s">
        <v>1552</v>
      </c>
      <c r="D852" s="202" t="s">
        <v>1872</v>
      </c>
      <c r="E852" s="202" t="s">
        <v>501</v>
      </c>
      <c r="F852" s="202" t="s">
        <v>338</v>
      </c>
      <c r="G852" s="202" t="s">
        <v>361</v>
      </c>
      <c r="H852" s="202" t="s">
        <v>488</v>
      </c>
      <c r="I852" s="203" t="s">
        <v>377</v>
      </c>
      <c r="J852" s="203" t="s">
        <v>732</v>
      </c>
      <c r="K852" s="203" t="s">
        <v>726</v>
      </c>
      <c r="L852" s="8"/>
      <c r="M852" s="8"/>
      <c r="N852" s="202" t="s">
        <v>483</v>
      </c>
      <c r="O852" s="8"/>
      <c r="P852" s="8"/>
      <c r="Q852" s="8"/>
      <c r="R852" s="202" t="s">
        <v>483</v>
      </c>
      <c r="S852" s="203" t="s">
        <v>1324</v>
      </c>
      <c r="T852" s="203" t="s">
        <v>702</v>
      </c>
      <c r="U852" s="202" t="s">
        <v>2329</v>
      </c>
      <c r="V852" s="202" t="s">
        <v>2329</v>
      </c>
      <c r="W852" s="206" t="s">
        <v>489</v>
      </c>
      <c r="X852" s="203" t="s">
        <v>1324</v>
      </c>
      <c r="Y852" s="202" t="s">
        <v>1725</v>
      </c>
      <c r="Z852" s="202" t="s">
        <v>1725</v>
      </c>
      <c r="AA852" s="206" t="s">
        <v>489</v>
      </c>
      <c r="AB852" s="203" t="s">
        <v>490</v>
      </c>
      <c r="AC852" s="202" t="s">
        <v>1996</v>
      </c>
      <c r="AD852" s="202" t="s">
        <v>3597</v>
      </c>
      <c r="AE852" s="202" t="s">
        <v>484</v>
      </c>
      <c r="AF852" s="204">
        <v>119176</v>
      </c>
      <c r="AG852" s="197">
        <v>44.0535</v>
      </c>
      <c r="AH852" s="197">
        <v>26.728098095</v>
      </c>
      <c r="AI852" s="208">
        <v>0.60671905966608797</v>
      </c>
      <c r="AJ852" s="197">
        <v>24.955985869999999</v>
      </c>
      <c r="AK852" s="197">
        <v>0</v>
      </c>
      <c r="AL852" s="197">
        <v>0</v>
      </c>
      <c r="AM852" s="12"/>
      <c r="AN852" s="12"/>
      <c r="AO852" s="204">
        <v>86252</v>
      </c>
      <c r="AP852" s="205">
        <v>51844.51</v>
      </c>
      <c r="AQ852" t="str">
        <f>_xlfn.IFNA(VLOOKUP(E852,'Order Lookup'!A:C,3,FALSE),"Other")</f>
        <v>ORDER</v>
      </c>
    </row>
    <row r="853" spans="1:43" ht="42" x14ac:dyDescent="0.35">
      <c r="A853" s="202" t="s">
        <v>813</v>
      </c>
      <c r="B853" s="202" t="s">
        <v>3598</v>
      </c>
      <c r="C853" s="202" t="s">
        <v>1552</v>
      </c>
      <c r="D853" s="202" t="s">
        <v>1872</v>
      </c>
      <c r="E853" s="202" t="s">
        <v>501</v>
      </c>
      <c r="F853" s="202" t="s">
        <v>338</v>
      </c>
      <c r="G853" s="202" t="s">
        <v>361</v>
      </c>
      <c r="H853" s="202" t="s">
        <v>482</v>
      </c>
      <c r="I853" s="203" t="s">
        <v>377</v>
      </c>
      <c r="J853" s="203" t="s">
        <v>732</v>
      </c>
      <c r="K853" s="203" t="s">
        <v>726</v>
      </c>
      <c r="L853" s="8"/>
      <c r="M853" s="8"/>
      <c r="N853" s="202" t="s">
        <v>483</v>
      </c>
      <c r="O853" s="8"/>
      <c r="P853" s="8"/>
      <c r="Q853" s="8"/>
      <c r="R853" s="202" t="s">
        <v>483</v>
      </c>
      <c r="S853" s="203" t="s">
        <v>1324</v>
      </c>
      <c r="T853" s="203" t="s">
        <v>1324</v>
      </c>
      <c r="U853" s="202" t="s">
        <v>1725</v>
      </c>
      <c r="V853" s="202" t="s">
        <v>1725</v>
      </c>
      <c r="W853" s="206" t="s">
        <v>489</v>
      </c>
      <c r="X853" s="203" t="s">
        <v>1324</v>
      </c>
      <c r="Y853" s="202" t="s">
        <v>1726</v>
      </c>
      <c r="Z853" s="202" t="s">
        <v>1726</v>
      </c>
      <c r="AA853" s="206" t="s">
        <v>489</v>
      </c>
      <c r="AB853" s="203" t="s">
        <v>490</v>
      </c>
      <c r="AC853" s="202" t="s">
        <v>2343</v>
      </c>
      <c r="AD853" s="202" t="s">
        <v>3598</v>
      </c>
      <c r="AE853" s="202" t="s">
        <v>484</v>
      </c>
      <c r="AF853" s="204">
        <v>35767</v>
      </c>
      <c r="AG853" s="197">
        <v>11.984500000000001</v>
      </c>
      <c r="AH853" s="197">
        <v>8.1142751700000009</v>
      </c>
      <c r="AI853" s="208">
        <v>0.67706413867912696</v>
      </c>
      <c r="AJ853" s="197">
        <v>8.114887435</v>
      </c>
      <c r="AK853" s="197">
        <v>0</v>
      </c>
      <c r="AL853" s="197">
        <v>0</v>
      </c>
      <c r="AM853" s="12"/>
      <c r="AN853" s="12"/>
      <c r="AO853" s="204">
        <v>26228</v>
      </c>
      <c r="AP853" s="205">
        <v>16554.5</v>
      </c>
      <c r="AQ853" t="str">
        <f>_xlfn.IFNA(VLOOKUP(E853,'Order Lookup'!A:C,3,FALSE),"Other")</f>
        <v>ORDER</v>
      </c>
    </row>
    <row r="854" spans="1:43" ht="42" x14ac:dyDescent="0.35">
      <c r="A854" s="202" t="s">
        <v>813</v>
      </c>
      <c r="B854" s="202" t="s">
        <v>3599</v>
      </c>
      <c r="C854" s="202" t="s">
        <v>1552</v>
      </c>
      <c r="D854" s="202" t="s">
        <v>1872</v>
      </c>
      <c r="E854" s="202" t="s">
        <v>501</v>
      </c>
      <c r="F854" s="202" t="s">
        <v>338</v>
      </c>
      <c r="G854" s="202" t="s">
        <v>361</v>
      </c>
      <c r="H854" s="202" t="s">
        <v>488</v>
      </c>
      <c r="I854" s="203" t="s">
        <v>377</v>
      </c>
      <c r="J854" s="203" t="s">
        <v>732</v>
      </c>
      <c r="K854" s="203" t="s">
        <v>726</v>
      </c>
      <c r="L854" s="8"/>
      <c r="M854" s="8"/>
      <c r="N854" s="202" t="s">
        <v>483</v>
      </c>
      <c r="O854" s="8"/>
      <c r="P854" s="8"/>
      <c r="Q854" s="8"/>
      <c r="R854" s="202" t="s">
        <v>483</v>
      </c>
      <c r="S854" s="203" t="s">
        <v>1324</v>
      </c>
      <c r="T854" s="203" t="s">
        <v>1324</v>
      </c>
      <c r="U854" s="202" t="s">
        <v>1725</v>
      </c>
      <c r="V854" s="202" t="s">
        <v>1698</v>
      </c>
      <c r="W854" s="206" t="s">
        <v>489</v>
      </c>
      <c r="X854" s="203" t="s">
        <v>1324</v>
      </c>
      <c r="Y854" s="202" t="s">
        <v>1725</v>
      </c>
      <c r="Z854" s="202" t="s">
        <v>1725</v>
      </c>
      <c r="AA854" s="206" t="s">
        <v>489</v>
      </c>
      <c r="AB854" s="203" t="s">
        <v>490</v>
      </c>
      <c r="AC854" s="202" t="s">
        <v>1728</v>
      </c>
      <c r="AD854" s="202" t="s">
        <v>3599</v>
      </c>
      <c r="AE854" s="202" t="s">
        <v>484</v>
      </c>
      <c r="AF854" s="204">
        <v>276992</v>
      </c>
      <c r="AG854" s="197">
        <v>61.878999999999998</v>
      </c>
      <c r="AH854" s="197">
        <v>53.603262534999999</v>
      </c>
      <c r="AI854" s="208">
        <v>0.86625935349633998</v>
      </c>
      <c r="AJ854" s="197">
        <v>41.268983560000002</v>
      </c>
      <c r="AK854" s="197">
        <v>0</v>
      </c>
      <c r="AL854" s="197">
        <v>0</v>
      </c>
      <c r="AM854" s="12"/>
      <c r="AN854" s="12"/>
      <c r="AO854" s="204">
        <v>190120</v>
      </c>
      <c r="AP854" s="205">
        <v>75771.83</v>
      </c>
      <c r="AQ854" t="str">
        <f>_xlfn.IFNA(VLOOKUP(E854,'Order Lookup'!A:C,3,FALSE),"Other")</f>
        <v>ORDER</v>
      </c>
    </row>
    <row r="855" spans="1:43" ht="31.5" x14ac:dyDescent="0.35">
      <c r="A855" s="202" t="s">
        <v>813</v>
      </c>
      <c r="B855" s="202" t="s">
        <v>3600</v>
      </c>
      <c r="C855" s="202" t="s">
        <v>823</v>
      </c>
      <c r="D855" s="202" t="s">
        <v>1873</v>
      </c>
      <c r="E855" s="202" t="s">
        <v>505</v>
      </c>
      <c r="F855" s="202" t="s">
        <v>63</v>
      </c>
      <c r="G855" s="8"/>
      <c r="H855" s="202" t="s">
        <v>482</v>
      </c>
      <c r="I855" s="203" t="s">
        <v>68</v>
      </c>
      <c r="J855" s="8"/>
      <c r="K855" s="8"/>
      <c r="L855" s="8"/>
      <c r="M855" s="8"/>
      <c r="N855" s="202" t="s">
        <v>483</v>
      </c>
      <c r="O855" s="8"/>
      <c r="P855" s="8"/>
      <c r="Q855" s="8"/>
      <c r="R855" s="202" t="s">
        <v>483</v>
      </c>
      <c r="S855" s="8"/>
      <c r="T855" s="8"/>
      <c r="U855" s="8"/>
      <c r="V855" s="8"/>
      <c r="W855" s="202" t="s">
        <v>483</v>
      </c>
      <c r="X855" s="8"/>
      <c r="Y855" s="8"/>
      <c r="Z855" s="8"/>
      <c r="AA855" s="202" t="s">
        <v>483</v>
      </c>
      <c r="AB855" s="8"/>
      <c r="AC855" s="202" t="s">
        <v>1725</v>
      </c>
      <c r="AD855" s="202" t="s">
        <v>3600</v>
      </c>
      <c r="AE855" s="202" t="s">
        <v>484</v>
      </c>
      <c r="AF855" s="12"/>
      <c r="AG855" s="197">
        <v>0</v>
      </c>
      <c r="AH855" s="12"/>
      <c r="AI855" s="12"/>
      <c r="AJ855" s="12"/>
      <c r="AK855" s="12"/>
      <c r="AL855" s="12"/>
      <c r="AM855" s="12"/>
      <c r="AN855" s="12"/>
      <c r="AO855" s="12"/>
      <c r="AP855" s="15"/>
      <c r="AQ855" t="str">
        <f>_xlfn.IFNA(VLOOKUP(E855,'Order Lookup'!A:C,3,FALSE),"Other")</f>
        <v>Other</v>
      </c>
    </row>
    <row r="856" spans="1:43" ht="52.5" x14ac:dyDescent="0.35">
      <c r="A856" s="202" t="s">
        <v>813</v>
      </c>
      <c r="B856" s="202" t="s">
        <v>3601</v>
      </c>
      <c r="C856" s="202" t="s">
        <v>832</v>
      </c>
      <c r="D856" s="202" t="s">
        <v>1877</v>
      </c>
      <c r="E856" s="202" t="s">
        <v>507</v>
      </c>
      <c r="F856" s="202" t="s">
        <v>227</v>
      </c>
      <c r="G856" s="8"/>
      <c r="H856" s="202" t="s">
        <v>482</v>
      </c>
      <c r="I856" s="203" t="s">
        <v>376</v>
      </c>
      <c r="J856" s="8"/>
      <c r="K856" s="8"/>
      <c r="L856" s="8"/>
      <c r="M856" s="8"/>
      <c r="N856" s="202" t="s">
        <v>483</v>
      </c>
      <c r="O856" s="8"/>
      <c r="P856" s="8"/>
      <c r="Q856" s="8"/>
      <c r="R856" s="202" t="s">
        <v>483</v>
      </c>
      <c r="S856" s="8"/>
      <c r="T856" s="8"/>
      <c r="U856" s="8"/>
      <c r="V856" s="8"/>
      <c r="W856" s="202" t="s">
        <v>483</v>
      </c>
      <c r="X856" s="8"/>
      <c r="Y856" s="8"/>
      <c r="Z856" s="8"/>
      <c r="AA856" s="202" t="s">
        <v>483</v>
      </c>
      <c r="AB856" s="8"/>
      <c r="AC856" s="202" t="s">
        <v>2371</v>
      </c>
      <c r="AD856" s="202" t="s">
        <v>3601</v>
      </c>
      <c r="AE856" s="202" t="s">
        <v>484</v>
      </c>
      <c r="AF856" s="12"/>
      <c r="AG856" s="197">
        <v>0</v>
      </c>
      <c r="AH856" s="12"/>
      <c r="AI856" s="12"/>
      <c r="AJ856" s="12"/>
      <c r="AK856" s="12"/>
      <c r="AL856" s="12"/>
      <c r="AM856" s="12"/>
      <c r="AN856" s="12"/>
      <c r="AO856" s="12"/>
      <c r="AP856" s="15"/>
      <c r="AQ856" t="str">
        <f>_xlfn.IFNA(VLOOKUP(E856,'Order Lookup'!A:C,3,FALSE),"Other")</f>
        <v>Other</v>
      </c>
    </row>
    <row r="857" spans="1:43" ht="31.5" x14ac:dyDescent="0.35">
      <c r="A857" s="202" t="s">
        <v>813</v>
      </c>
      <c r="B857" s="202" t="s">
        <v>3602</v>
      </c>
      <c r="C857" s="202" t="s">
        <v>1875</v>
      </c>
      <c r="D857" s="202" t="s">
        <v>1878</v>
      </c>
      <c r="E857" s="202" t="s">
        <v>495</v>
      </c>
      <c r="F857" s="202" t="s">
        <v>361</v>
      </c>
      <c r="G857" s="202" t="s">
        <v>361</v>
      </c>
      <c r="H857" s="202" t="s">
        <v>482</v>
      </c>
      <c r="I857" s="203" t="s">
        <v>381</v>
      </c>
      <c r="J857" s="203" t="s">
        <v>528</v>
      </c>
      <c r="K857" s="203" t="s">
        <v>1696</v>
      </c>
      <c r="L857" s="8"/>
      <c r="M857" s="8"/>
      <c r="N857" s="202" t="s">
        <v>483</v>
      </c>
      <c r="O857" s="8"/>
      <c r="P857" s="8"/>
      <c r="Q857" s="8"/>
      <c r="R857" s="202" t="s">
        <v>483</v>
      </c>
      <c r="S857" s="203" t="s">
        <v>2303</v>
      </c>
      <c r="T857" s="203" t="s">
        <v>2303</v>
      </c>
      <c r="U857" s="202" t="s">
        <v>2332</v>
      </c>
      <c r="V857" s="202" t="s">
        <v>2332</v>
      </c>
      <c r="W857" s="206" t="s">
        <v>489</v>
      </c>
      <c r="X857" s="8"/>
      <c r="Y857" s="8"/>
      <c r="Z857" s="8"/>
      <c r="AA857" s="202" t="s">
        <v>483</v>
      </c>
      <c r="AB857" s="203" t="s">
        <v>490</v>
      </c>
      <c r="AC857" s="202" t="s">
        <v>2338</v>
      </c>
      <c r="AD857" s="202" t="s">
        <v>3602</v>
      </c>
      <c r="AE857" s="202" t="s">
        <v>484</v>
      </c>
      <c r="AF857" s="204">
        <v>1</v>
      </c>
      <c r="AG857" s="197">
        <v>0</v>
      </c>
      <c r="AH857" s="197">
        <v>7.6898899999999996E-3</v>
      </c>
      <c r="AI857" s="12"/>
      <c r="AJ857" s="197">
        <v>7.6900099999999997E-3</v>
      </c>
      <c r="AK857" s="197">
        <v>0</v>
      </c>
      <c r="AL857" s="197">
        <v>0</v>
      </c>
      <c r="AM857" s="12"/>
      <c r="AN857" s="12"/>
      <c r="AO857" s="204">
        <v>0</v>
      </c>
      <c r="AP857" s="205">
        <v>-17.89</v>
      </c>
      <c r="AQ857" t="str">
        <f>_xlfn.IFNA(VLOOKUP(E857,'Order Lookup'!A:C,3,FALSE),"Other")</f>
        <v>ENPARTS</v>
      </c>
    </row>
    <row r="858" spans="1:43" ht="42" x14ac:dyDescent="0.35">
      <c r="A858" s="202" t="s">
        <v>813</v>
      </c>
      <c r="B858" s="202" t="s">
        <v>3603</v>
      </c>
      <c r="C858" s="202" t="s">
        <v>833</v>
      </c>
      <c r="D858" s="202" t="s">
        <v>3604</v>
      </c>
      <c r="E858" s="202" t="s">
        <v>501</v>
      </c>
      <c r="F858" s="202" t="s">
        <v>361</v>
      </c>
      <c r="G858" s="202" t="s">
        <v>361</v>
      </c>
      <c r="H858" s="202" t="s">
        <v>488</v>
      </c>
      <c r="I858" s="203" t="s">
        <v>380</v>
      </c>
      <c r="J858" s="203" t="s">
        <v>738</v>
      </c>
      <c r="K858" s="203" t="s">
        <v>533</v>
      </c>
      <c r="L858" s="202" t="s">
        <v>1303</v>
      </c>
      <c r="M858" s="202" t="s">
        <v>1362</v>
      </c>
      <c r="N858" s="210" t="s">
        <v>484</v>
      </c>
      <c r="O858" s="203" t="s">
        <v>533</v>
      </c>
      <c r="P858" s="202" t="s">
        <v>1478</v>
      </c>
      <c r="Q858" s="202" t="s">
        <v>1362</v>
      </c>
      <c r="R858" s="210" t="s">
        <v>484</v>
      </c>
      <c r="S858" s="203" t="s">
        <v>1091</v>
      </c>
      <c r="T858" s="203" t="s">
        <v>1091</v>
      </c>
      <c r="U858" s="202" t="s">
        <v>2321</v>
      </c>
      <c r="V858" s="202" t="s">
        <v>2321</v>
      </c>
      <c r="W858" s="206" t="s">
        <v>489</v>
      </c>
      <c r="X858" s="203" t="s">
        <v>1091</v>
      </c>
      <c r="Y858" s="202" t="s">
        <v>2321</v>
      </c>
      <c r="Z858" s="202" t="s">
        <v>2321</v>
      </c>
      <c r="AA858" s="206" t="s">
        <v>489</v>
      </c>
      <c r="AB858" s="203" t="s">
        <v>490</v>
      </c>
      <c r="AC858" s="202" t="s">
        <v>2335</v>
      </c>
      <c r="AD858" s="202" t="s">
        <v>3603</v>
      </c>
      <c r="AE858" s="202" t="s">
        <v>484</v>
      </c>
      <c r="AF858" s="204">
        <v>270906</v>
      </c>
      <c r="AG858" s="197">
        <v>90.015000000000001</v>
      </c>
      <c r="AH858" s="197">
        <v>89.531748375000006</v>
      </c>
      <c r="AI858" s="197">
        <v>0.99463143226129003</v>
      </c>
      <c r="AJ858" s="197">
        <v>1.2080259149999999</v>
      </c>
      <c r="AK858" s="197">
        <v>238</v>
      </c>
      <c r="AL858" s="197">
        <v>204.25</v>
      </c>
      <c r="AM858" s="211">
        <v>0.85819327731092399</v>
      </c>
      <c r="AN858" s="197">
        <v>2.2813136536159999</v>
      </c>
      <c r="AO858" s="204">
        <v>217903</v>
      </c>
      <c r="AP858" s="205">
        <v>25378.285940000002</v>
      </c>
      <c r="AQ858" t="str">
        <f>_xlfn.IFNA(VLOOKUP(E858,'Order Lookup'!A:C,3,FALSE),"Other")</f>
        <v>ORDER</v>
      </c>
    </row>
    <row r="859" spans="1:43" ht="52.5" x14ac:dyDescent="0.35">
      <c r="A859" s="202" t="s">
        <v>813</v>
      </c>
      <c r="B859" s="202" t="s">
        <v>3605</v>
      </c>
      <c r="C859" s="202" t="s">
        <v>1885</v>
      </c>
      <c r="D859" s="202" t="s">
        <v>3606</v>
      </c>
      <c r="E859" s="202" t="s">
        <v>594</v>
      </c>
      <c r="F859" s="202" t="s">
        <v>361</v>
      </c>
      <c r="G859" s="202" t="s">
        <v>361</v>
      </c>
      <c r="H859" s="202" t="s">
        <v>488</v>
      </c>
      <c r="I859" s="203" t="s">
        <v>380</v>
      </c>
      <c r="J859" s="203" t="s">
        <v>732</v>
      </c>
      <c r="K859" s="203" t="s">
        <v>542</v>
      </c>
      <c r="L859" s="202" t="s">
        <v>1654</v>
      </c>
      <c r="M859" s="202" t="s">
        <v>1650</v>
      </c>
      <c r="N859" s="206" t="s">
        <v>489</v>
      </c>
      <c r="O859" s="203" t="s">
        <v>542</v>
      </c>
      <c r="P859" s="202" t="s">
        <v>1654</v>
      </c>
      <c r="Q859" s="202" t="s">
        <v>1650</v>
      </c>
      <c r="R859" s="206" t="s">
        <v>489</v>
      </c>
      <c r="S859" s="203" t="s">
        <v>1876</v>
      </c>
      <c r="T859" s="203" t="s">
        <v>1876</v>
      </c>
      <c r="U859" s="202" t="s">
        <v>2318</v>
      </c>
      <c r="V859" s="202" t="s">
        <v>2318</v>
      </c>
      <c r="W859" s="206" t="s">
        <v>489</v>
      </c>
      <c r="X859" s="203" t="s">
        <v>1876</v>
      </c>
      <c r="Y859" s="202" t="s">
        <v>2318</v>
      </c>
      <c r="Z859" s="202" t="s">
        <v>2318</v>
      </c>
      <c r="AA859" s="206" t="s">
        <v>489</v>
      </c>
      <c r="AB859" s="203" t="s">
        <v>490</v>
      </c>
      <c r="AC859" s="202" t="s">
        <v>2362</v>
      </c>
      <c r="AD859" s="202" t="s">
        <v>3605</v>
      </c>
      <c r="AE859" s="202" t="s">
        <v>484</v>
      </c>
      <c r="AF859" s="204">
        <v>73222</v>
      </c>
      <c r="AG859" s="197">
        <v>19.875499999999999</v>
      </c>
      <c r="AH859" s="197">
        <v>20.191153065000002</v>
      </c>
      <c r="AI859" s="197">
        <v>1.01588151568514</v>
      </c>
      <c r="AJ859" s="197">
        <v>0</v>
      </c>
      <c r="AK859" s="197">
        <v>51</v>
      </c>
      <c r="AL859" s="197">
        <v>77.25</v>
      </c>
      <c r="AM859" s="209">
        <v>1.51470588235294</v>
      </c>
      <c r="AN859" s="197">
        <v>3.82593305846944</v>
      </c>
      <c r="AO859" s="204">
        <v>50671</v>
      </c>
      <c r="AP859" s="205">
        <v>0</v>
      </c>
      <c r="AQ859" t="str">
        <f>_xlfn.IFNA(VLOOKUP(E859,'Order Lookup'!A:C,3,FALSE),"Other")</f>
        <v>ORDER</v>
      </c>
    </row>
    <row r="860" spans="1:43" ht="42" x14ac:dyDescent="0.35">
      <c r="A860" s="202" t="s">
        <v>813</v>
      </c>
      <c r="B860" s="202" t="s">
        <v>3607</v>
      </c>
      <c r="C860" s="202" t="s">
        <v>3608</v>
      </c>
      <c r="D860" s="202" t="s">
        <v>3609</v>
      </c>
      <c r="E860" s="202" t="s">
        <v>594</v>
      </c>
      <c r="F860" s="202" t="s">
        <v>281</v>
      </c>
      <c r="G860" s="202" t="s">
        <v>361</v>
      </c>
      <c r="H860" s="202" t="s">
        <v>482</v>
      </c>
      <c r="I860" s="203" t="s">
        <v>382</v>
      </c>
      <c r="J860" s="203" t="s">
        <v>732</v>
      </c>
      <c r="K860" s="203" t="s">
        <v>560</v>
      </c>
      <c r="L860" s="202" t="s">
        <v>1654</v>
      </c>
      <c r="M860" s="202" t="s">
        <v>1654</v>
      </c>
      <c r="N860" s="206" t="s">
        <v>489</v>
      </c>
      <c r="O860" s="8"/>
      <c r="P860" s="8"/>
      <c r="Q860" s="8"/>
      <c r="R860" s="202" t="s">
        <v>483</v>
      </c>
      <c r="S860" s="203" t="s">
        <v>608</v>
      </c>
      <c r="T860" s="203" t="s">
        <v>608</v>
      </c>
      <c r="U860" s="202" t="s">
        <v>2329</v>
      </c>
      <c r="V860" s="202" t="s">
        <v>1728</v>
      </c>
      <c r="W860" s="206" t="s">
        <v>489</v>
      </c>
      <c r="X860" s="203" t="s">
        <v>608</v>
      </c>
      <c r="Y860" s="202" t="s">
        <v>1728</v>
      </c>
      <c r="Z860" s="202" t="s">
        <v>1728</v>
      </c>
      <c r="AA860" s="206" t="s">
        <v>489</v>
      </c>
      <c r="AB860" s="203" t="s">
        <v>490</v>
      </c>
      <c r="AC860" s="202" t="s">
        <v>1728</v>
      </c>
      <c r="AD860" s="202" t="s">
        <v>3607</v>
      </c>
      <c r="AE860" s="202" t="s">
        <v>484</v>
      </c>
      <c r="AF860" s="204">
        <v>33309</v>
      </c>
      <c r="AG860" s="197">
        <v>7.9424999999999999</v>
      </c>
      <c r="AH860" s="197">
        <v>8.0788705099999998</v>
      </c>
      <c r="AI860" s="197">
        <v>1.0171697211205499</v>
      </c>
      <c r="AJ860" s="197">
        <v>8.0788711249999992</v>
      </c>
      <c r="AK860" s="197">
        <v>46</v>
      </c>
      <c r="AL860" s="197">
        <v>43.25</v>
      </c>
      <c r="AM860" s="211">
        <v>0.940217391304348</v>
      </c>
      <c r="AN860" s="197">
        <v>5.35347112526006</v>
      </c>
      <c r="AO860" s="204">
        <v>24423</v>
      </c>
      <c r="AP860" s="205">
        <v>10099.56</v>
      </c>
      <c r="AQ860" t="str">
        <f>_xlfn.IFNA(VLOOKUP(E860,'Order Lookup'!A:C,3,FALSE),"Other")</f>
        <v>ORDER</v>
      </c>
    </row>
    <row r="861" spans="1:43" ht="42" x14ac:dyDescent="0.35">
      <c r="A861" s="202" t="s">
        <v>813</v>
      </c>
      <c r="B861" s="202" t="s">
        <v>3610</v>
      </c>
      <c r="C861" s="202" t="s">
        <v>3611</v>
      </c>
      <c r="D861" s="202" t="s">
        <v>3612</v>
      </c>
      <c r="E861" s="202" t="s">
        <v>501</v>
      </c>
      <c r="F861" s="202" t="s">
        <v>281</v>
      </c>
      <c r="G861" s="202" t="s">
        <v>361</v>
      </c>
      <c r="H861" s="202" t="s">
        <v>488</v>
      </c>
      <c r="I861" s="203" t="s">
        <v>380</v>
      </c>
      <c r="J861" s="203" t="s">
        <v>492</v>
      </c>
      <c r="K861" s="203" t="s">
        <v>503</v>
      </c>
      <c r="L861" s="202" t="s">
        <v>1668</v>
      </c>
      <c r="M861" s="202" t="s">
        <v>1660</v>
      </c>
      <c r="N861" s="210" t="s">
        <v>484</v>
      </c>
      <c r="O861" s="203" t="s">
        <v>556</v>
      </c>
      <c r="P861" s="202" t="s">
        <v>1284</v>
      </c>
      <c r="Q861" s="202" t="s">
        <v>1284</v>
      </c>
      <c r="R861" s="206" t="s">
        <v>489</v>
      </c>
      <c r="S861" s="203" t="s">
        <v>684</v>
      </c>
      <c r="T861" s="203" t="s">
        <v>684</v>
      </c>
      <c r="U861" s="202" t="s">
        <v>1726</v>
      </c>
      <c r="V861" s="202" t="s">
        <v>1726</v>
      </c>
      <c r="W861" s="206" t="s">
        <v>489</v>
      </c>
      <c r="X861" s="203" t="s">
        <v>684</v>
      </c>
      <c r="Y861" s="202" t="s">
        <v>1726</v>
      </c>
      <c r="Z861" s="202" t="s">
        <v>1726</v>
      </c>
      <c r="AA861" s="206" t="s">
        <v>489</v>
      </c>
      <c r="AB861" s="203" t="s">
        <v>490</v>
      </c>
      <c r="AC861" s="202" t="s">
        <v>1726</v>
      </c>
      <c r="AD861" s="202" t="s">
        <v>3610</v>
      </c>
      <c r="AE861" s="202" t="s">
        <v>484</v>
      </c>
      <c r="AF861" s="204">
        <v>220612</v>
      </c>
      <c r="AG861" s="197">
        <v>75.647000000000006</v>
      </c>
      <c r="AH861" s="197">
        <v>80.491863945000006</v>
      </c>
      <c r="AI861" s="207">
        <v>1.06404568515605</v>
      </c>
      <c r="AJ861" s="197">
        <v>79.777602665000003</v>
      </c>
      <c r="AK861" s="197">
        <v>176</v>
      </c>
      <c r="AL861" s="197">
        <v>238.1</v>
      </c>
      <c r="AM861" s="209">
        <v>1.3528409090909099</v>
      </c>
      <c r="AN861" s="197">
        <v>2.9580629436372998</v>
      </c>
      <c r="AO861" s="204">
        <v>181329</v>
      </c>
      <c r="AP861" s="205">
        <v>30608.28</v>
      </c>
      <c r="AQ861" t="str">
        <f>_xlfn.IFNA(VLOOKUP(E861,'Order Lookup'!A:C,3,FALSE),"Other")</f>
        <v>ORDER</v>
      </c>
    </row>
    <row r="862" spans="1:43" ht="52.5" x14ac:dyDescent="0.35">
      <c r="A862" s="202" t="s">
        <v>813</v>
      </c>
      <c r="B862" s="202" t="s">
        <v>3613</v>
      </c>
      <c r="C862" s="202" t="s">
        <v>3614</v>
      </c>
      <c r="D862" s="202" t="s">
        <v>3615</v>
      </c>
      <c r="E862" s="202" t="s">
        <v>594</v>
      </c>
      <c r="F862" s="202" t="s">
        <v>204</v>
      </c>
      <c r="G862" s="202" t="s">
        <v>361</v>
      </c>
      <c r="H862" s="202" t="s">
        <v>488</v>
      </c>
      <c r="I862" s="203" t="s">
        <v>382</v>
      </c>
      <c r="J862" s="203" t="s">
        <v>811</v>
      </c>
      <c r="K862" s="203" t="s">
        <v>542</v>
      </c>
      <c r="L862" s="202" t="s">
        <v>1668</v>
      </c>
      <c r="M862" s="202" t="s">
        <v>1668</v>
      </c>
      <c r="N862" s="206" t="s">
        <v>489</v>
      </c>
      <c r="O862" s="203" t="s">
        <v>542</v>
      </c>
      <c r="P862" s="202" t="s">
        <v>1668</v>
      </c>
      <c r="Q862" s="202" t="s">
        <v>1668</v>
      </c>
      <c r="R862" s="206" t="s">
        <v>489</v>
      </c>
      <c r="S862" s="203" t="s">
        <v>1557</v>
      </c>
      <c r="T862" s="203" t="s">
        <v>1557</v>
      </c>
      <c r="U862" s="202" t="s">
        <v>2324</v>
      </c>
      <c r="V862" s="202" t="s">
        <v>2324</v>
      </c>
      <c r="W862" s="206" t="s">
        <v>489</v>
      </c>
      <c r="X862" s="203" t="s">
        <v>1557</v>
      </c>
      <c r="Y862" s="202" t="s">
        <v>1996</v>
      </c>
      <c r="Z862" s="202" t="s">
        <v>1996</v>
      </c>
      <c r="AA862" s="206" t="s">
        <v>489</v>
      </c>
      <c r="AB862" s="203" t="s">
        <v>490</v>
      </c>
      <c r="AC862" s="202" t="s">
        <v>1726</v>
      </c>
      <c r="AD862" s="202" t="s">
        <v>3613</v>
      </c>
      <c r="AE862" s="202" t="s">
        <v>484</v>
      </c>
      <c r="AF862" s="204">
        <v>195138</v>
      </c>
      <c r="AG862" s="197">
        <v>56.377499999999998</v>
      </c>
      <c r="AH862" s="197">
        <v>54.436301135000001</v>
      </c>
      <c r="AI862" s="197">
        <v>0.96556784417542496</v>
      </c>
      <c r="AJ862" s="197">
        <v>48.601620715000003</v>
      </c>
      <c r="AK862" s="197">
        <v>129</v>
      </c>
      <c r="AL862" s="197">
        <v>163.51</v>
      </c>
      <c r="AM862" s="209">
        <v>1.26751937984496</v>
      </c>
      <c r="AN862" s="197">
        <v>3.0036941634682601</v>
      </c>
      <c r="AO862" s="204">
        <v>153657</v>
      </c>
      <c r="AP862" s="205">
        <v>51450.12</v>
      </c>
      <c r="AQ862" t="str">
        <f>_xlfn.IFNA(VLOOKUP(E862,'Order Lookup'!A:C,3,FALSE),"Other")</f>
        <v>ORDER</v>
      </c>
    </row>
    <row r="863" spans="1:43" ht="42" x14ac:dyDescent="0.35">
      <c r="A863" s="202" t="s">
        <v>813</v>
      </c>
      <c r="B863" s="202" t="s">
        <v>3616</v>
      </c>
      <c r="C863" s="202" t="s">
        <v>833</v>
      </c>
      <c r="D863" s="202" t="s">
        <v>3617</v>
      </c>
      <c r="E863" s="202" t="s">
        <v>501</v>
      </c>
      <c r="F863" s="202" t="s">
        <v>281</v>
      </c>
      <c r="G863" s="202" t="s">
        <v>361</v>
      </c>
      <c r="H863" s="202" t="s">
        <v>482</v>
      </c>
      <c r="I863" s="203" t="s">
        <v>380</v>
      </c>
      <c r="J863" s="203" t="s">
        <v>496</v>
      </c>
      <c r="K863" s="203" t="s">
        <v>542</v>
      </c>
      <c r="L863" s="202" t="s">
        <v>1658</v>
      </c>
      <c r="M863" s="202" t="s">
        <v>1658</v>
      </c>
      <c r="N863" s="206" t="s">
        <v>489</v>
      </c>
      <c r="O863" s="203" t="s">
        <v>542</v>
      </c>
      <c r="P863" s="202" t="s">
        <v>1658</v>
      </c>
      <c r="Q863" s="202" t="s">
        <v>1658</v>
      </c>
      <c r="R863" s="206" t="s">
        <v>489</v>
      </c>
      <c r="S863" s="203" t="s">
        <v>596</v>
      </c>
      <c r="T863" s="203" t="s">
        <v>596</v>
      </c>
      <c r="U863" s="202" t="s">
        <v>1725</v>
      </c>
      <c r="V863" s="202" t="s">
        <v>2329</v>
      </c>
      <c r="W863" s="206" t="s">
        <v>489</v>
      </c>
      <c r="X863" s="203" t="s">
        <v>596</v>
      </c>
      <c r="Y863" s="202" t="s">
        <v>2329</v>
      </c>
      <c r="Z863" s="202" t="s">
        <v>2329</v>
      </c>
      <c r="AA863" s="206" t="s">
        <v>489</v>
      </c>
      <c r="AB863" s="203" t="s">
        <v>490</v>
      </c>
      <c r="AC863" s="202" t="s">
        <v>1996</v>
      </c>
      <c r="AD863" s="202" t="s">
        <v>3616</v>
      </c>
      <c r="AE863" s="202" t="s">
        <v>484</v>
      </c>
      <c r="AF863" s="204">
        <v>52887</v>
      </c>
      <c r="AG863" s="197">
        <v>16.4465</v>
      </c>
      <c r="AH863" s="197">
        <v>15.003672444999999</v>
      </c>
      <c r="AI863" s="208">
        <v>0.91227145258869702</v>
      </c>
      <c r="AJ863" s="197">
        <v>15.00367634</v>
      </c>
      <c r="AK863" s="197">
        <v>86</v>
      </c>
      <c r="AL863" s="197">
        <v>84.5</v>
      </c>
      <c r="AM863" s="212">
        <v>0.98255813953488402</v>
      </c>
      <c r="AN863" s="197">
        <v>5.6319544637992802</v>
      </c>
      <c r="AO863" s="204">
        <v>39438</v>
      </c>
      <c r="AP863" s="205">
        <v>26759.48</v>
      </c>
      <c r="AQ863" t="str">
        <f>_xlfn.IFNA(VLOOKUP(E863,'Order Lookup'!A:C,3,FALSE),"Other")</f>
        <v>ORDER</v>
      </c>
    </row>
    <row r="864" spans="1:43" ht="42" x14ac:dyDescent="0.35">
      <c r="A864" s="202" t="s">
        <v>813</v>
      </c>
      <c r="B864" s="202" t="s">
        <v>3618</v>
      </c>
      <c r="C864" s="202" t="s">
        <v>833</v>
      </c>
      <c r="D864" s="202" t="s">
        <v>3619</v>
      </c>
      <c r="E864" s="202" t="s">
        <v>501</v>
      </c>
      <c r="F864" s="202" t="s">
        <v>281</v>
      </c>
      <c r="G864" s="202" t="s">
        <v>361</v>
      </c>
      <c r="H864" s="202" t="s">
        <v>482</v>
      </c>
      <c r="I864" s="203" t="s">
        <v>380</v>
      </c>
      <c r="J864" s="203" t="s">
        <v>496</v>
      </c>
      <c r="K864" s="203" t="s">
        <v>560</v>
      </c>
      <c r="L864" s="202" t="s">
        <v>1658</v>
      </c>
      <c r="M864" s="202" t="s">
        <v>1658</v>
      </c>
      <c r="N864" s="206" t="s">
        <v>489</v>
      </c>
      <c r="O864" s="203" t="s">
        <v>522</v>
      </c>
      <c r="P864" s="202" t="s">
        <v>1658</v>
      </c>
      <c r="Q864" s="8"/>
      <c r="R864" s="202" t="s">
        <v>593</v>
      </c>
      <c r="S864" s="203" t="s">
        <v>595</v>
      </c>
      <c r="T864" s="203" t="s">
        <v>595</v>
      </c>
      <c r="U864" s="202" t="s">
        <v>1725</v>
      </c>
      <c r="V864" s="202" t="s">
        <v>2329</v>
      </c>
      <c r="W864" s="206" t="s">
        <v>489</v>
      </c>
      <c r="X864" s="203" t="s">
        <v>595</v>
      </c>
      <c r="Y864" s="202" t="s">
        <v>1996</v>
      </c>
      <c r="Z864" s="202" t="s">
        <v>2329</v>
      </c>
      <c r="AA864" s="206" t="s">
        <v>489</v>
      </c>
      <c r="AB864" s="203" t="s">
        <v>490</v>
      </c>
      <c r="AC864" s="202" t="s">
        <v>1996</v>
      </c>
      <c r="AD864" s="202" t="s">
        <v>3618</v>
      </c>
      <c r="AE864" s="202" t="s">
        <v>484</v>
      </c>
      <c r="AF864" s="204">
        <v>61010</v>
      </c>
      <c r="AG864" s="197">
        <v>18.784500000000001</v>
      </c>
      <c r="AH864" s="197">
        <v>18.826256335</v>
      </c>
      <c r="AI864" s="197">
        <v>1.0022229143708901</v>
      </c>
      <c r="AJ864" s="197">
        <v>18.826258790000001</v>
      </c>
      <c r="AK864" s="197">
        <v>95</v>
      </c>
      <c r="AL864" s="197">
        <v>80.599999999999994</v>
      </c>
      <c r="AM864" s="211">
        <v>0.84842105263157896</v>
      </c>
      <c r="AN864" s="197">
        <v>4.28125478405157</v>
      </c>
      <c r="AO864" s="204">
        <v>45515</v>
      </c>
      <c r="AP864" s="205">
        <v>27683.24</v>
      </c>
      <c r="AQ864" t="str">
        <f>_xlfn.IFNA(VLOOKUP(E864,'Order Lookup'!A:C,3,FALSE),"Other")</f>
        <v>ORDER</v>
      </c>
    </row>
    <row r="865" spans="1:43" ht="52.5" x14ac:dyDescent="0.35">
      <c r="A865" s="202" t="s">
        <v>813</v>
      </c>
      <c r="B865" s="202" t="s">
        <v>3620</v>
      </c>
      <c r="C865" s="202" t="s">
        <v>1879</v>
      </c>
      <c r="D865" s="202" t="s">
        <v>1880</v>
      </c>
      <c r="E865" s="202" t="s">
        <v>505</v>
      </c>
      <c r="F865" s="202" t="s">
        <v>63</v>
      </c>
      <c r="G865" s="8"/>
      <c r="H865" s="202" t="s">
        <v>488</v>
      </c>
      <c r="I865" s="203" t="s">
        <v>256</v>
      </c>
      <c r="J865" s="8"/>
      <c r="K865" s="8"/>
      <c r="L865" s="8"/>
      <c r="M865" s="8"/>
      <c r="N865" s="202" t="s">
        <v>483</v>
      </c>
      <c r="O865" s="8"/>
      <c r="P865" s="8"/>
      <c r="Q865" s="8"/>
      <c r="R865" s="202" t="s">
        <v>483</v>
      </c>
      <c r="S865" s="8"/>
      <c r="T865" s="8"/>
      <c r="U865" s="8"/>
      <c r="V865" s="8"/>
      <c r="W865" s="202" t="s">
        <v>483</v>
      </c>
      <c r="X865" s="8"/>
      <c r="Y865" s="8"/>
      <c r="Z865" s="8"/>
      <c r="AA865" s="202" t="s">
        <v>483</v>
      </c>
      <c r="AB865" s="8"/>
      <c r="AC865" s="202" t="s">
        <v>2327</v>
      </c>
      <c r="AD865" s="202" t="s">
        <v>3620</v>
      </c>
      <c r="AE865" s="202" t="s">
        <v>484</v>
      </c>
      <c r="AF865" s="204">
        <v>0</v>
      </c>
      <c r="AG865" s="197">
        <v>0</v>
      </c>
      <c r="AH865" s="197">
        <v>8.4999999999999995E-4</v>
      </c>
      <c r="AI865" s="12"/>
      <c r="AJ865" s="197">
        <v>8.4999999999999995E-4</v>
      </c>
      <c r="AK865" s="197">
        <v>0</v>
      </c>
      <c r="AL865" s="197">
        <v>0</v>
      </c>
      <c r="AM865" s="12"/>
      <c r="AN865" s="12"/>
      <c r="AO865" s="204">
        <v>0</v>
      </c>
      <c r="AP865" s="205">
        <v>-2.99</v>
      </c>
      <c r="AQ865" t="str">
        <f>_xlfn.IFNA(VLOOKUP(E865,'Order Lookup'!A:C,3,FALSE),"Other")</f>
        <v>Other</v>
      </c>
    </row>
    <row r="866" spans="1:43" ht="52.5" x14ac:dyDescent="0.35">
      <c r="A866" s="202" t="s">
        <v>813</v>
      </c>
      <c r="B866" s="202" t="s">
        <v>3621</v>
      </c>
      <c r="C866" s="202" t="s">
        <v>1879</v>
      </c>
      <c r="D866" s="202" t="s">
        <v>1880</v>
      </c>
      <c r="E866" s="202" t="s">
        <v>529</v>
      </c>
      <c r="F866" s="202" t="s">
        <v>281</v>
      </c>
      <c r="G866" s="202" t="s">
        <v>63</v>
      </c>
      <c r="H866" s="202" t="s">
        <v>482</v>
      </c>
      <c r="I866" s="203" t="s">
        <v>256</v>
      </c>
      <c r="J866" s="203" t="s">
        <v>521</v>
      </c>
      <c r="K866" s="8"/>
      <c r="L866" s="8"/>
      <c r="M866" s="8"/>
      <c r="N866" s="202" t="s">
        <v>483</v>
      </c>
      <c r="O866" s="8"/>
      <c r="P866" s="8"/>
      <c r="Q866" s="8"/>
      <c r="R866" s="202" t="s">
        <v>483</v>
      </c>
      <c r="S866" s="8"/>
      <c r="T866" s="8"/>
      <c r="U866" s="8"/>
      <c r="V866" s="8"/>
      <c r="W866" s="202" t="s">
        <v>483</v>
      </c>
      <c r="X866" s="8"/>
      <c r="Y866" s="8"/>
      <c r="Z866" s="8"/>
      <c r="AA866" s="202" t="s">
        <v>483</v>
      </c>
      <c r="AB866" s="8"/>
      <c r="AC866" s="202" t="s">
        <v>2321</v>
      </c>
      <c r="AD866" s="202" t="s">
        <v>3621</v>
      </c>
      <c r="AE866" s="202" t="s">
        <v>484</v>
      </c>
      <c r="AF866" s="204">
        <v>0</v>
      </c>
      <c r="AG866" s="197">
        <v>0</v>
      </c>
      <c r="AH866" s="197">
        <v>0</v>
      </c>
      <c r="AI866" s="12"/>
      <c r="AJ866" s="197">
        <v>0</v>
      </c>
      <c r="AK866" s="197">
        <v>0</v>
      </c>
      <c r="AL866" s="197">
        <v>0</v>
      </c>
      <c r="AM866" s="12"/>
      <c r="AN866" s="12"/>
      <c r="AO866" s="204">
        <v>0</v>
      </c>
      <c r="AP866" s="205">
        <v>-22</v>
      </c>
      <c r="AQ866" t="str">
        <f>_xlfn.IFNA(VLOOKUP(E866,'Order Lookup'!A:C,3,FALSE),"Other")</f>
        <v>Other</v>
      </c>
    </row>
    <row r="867" spans="1:43" ht="31.5" x14ac:dyDescent="0.35">
      <c r="A867" s="202" t="s">
        <v>813</v>
      </c>
      <c r="B867" s="202" t="s">
        <v>3622</v>
      </c>
      <c r="C867" s="202" t="s">
        <v>3623</v>
      </c>
      <c r="D867" s="202" t="s">
        <v>3624</v>
      </c>
      <c r="E867" s="202" t="s">
        <v>567</v>
      </c>
      <c r="F867" s="202" t="s">
        <v>281</v>
      </c>
      <c r="G867" s="202" t="s">
        <v>361</v>
      </c>
      <c r="H867" s="202" t="s">
        <v>488</v>
      </c>
      <c r="I867" s="203" t="s">
        <v>375</v>
      </c>
      <c r="J867" s="203" t="s">
        <v>541</v>
      </c>
      <c r="K867" s="203" t="s">
        <v>522</v>
      </c>
      <c r="L867" s="202" t="s">
        <v>1660</v>
      </c>
      <c r="M867" s="202" t="s">
        <v>1660</v>
      </c>
      <c r="N867" s="206" t="s">
        <v>489</v>
      </c>
      <c r="O867" s="203" t="s">
        <v>522</v>
      </c>
      <c r="P867" s="202" t="s">
        <v>1660</v>
      </c>
      <c r="Q867" s="202" t="s">
        <v>1660</v>
      </c>
      <c r="R867" s="206" t="s">
        <v>489</v>
      </c>
      <c r="S867" s="203" t="s">
        <v>627</v>
      </c>
      <c r="T867" s="203" t="s">
        <v>627</v>
      </c>
      <c r="U867" s="202" t="s">
        <v>2329</v>
      </c>
      <c r="V867" s="202" t="s">
        <v>2329</v>
      </c>
      <c r="W867" s="206" t="s">
        <v>489</v>
      </c>
      <c r="X867" s="203" t="s">
        <v>627</v>
      </c>
      <c r="Y867" s="202" t="s">
        <v>2329</v>
      </c>
      <c r="Z867" s="202" t="s">
        <v>2329</v>
      </c>
      <c r="AA867" s="206" t="s">
        <v>489</v>
      </c>
      <c r="AB867" s="203" t="s">
        <v>490</v>
      </c>
      <c r="AC867" s="202" t="s">
        <v>2324</v>
      </c>
      <c r="AD867" s="202" t="s">
        <v>3622</v>
      </c>
      <c r="AE867" s="202" t="s">
        <v>484</v>
      </c>
      <c r="AF867" s="204">
        <v>63281</v>
      </c>
      <c r="AG867" s="197">
        <v>14.186999999999999</v>
      </c>
      <c r="AH867" s="197">
        <v>13.86668603</v>
      </c>
      <c r="AI867" s="197">
        <v>0.97742200817650005</v>
      </c>
      <c r="AJ867" s="197">
        <v>13.16082843</v>
      </c>
      <c r="AK867" s="197">
        <v>20</v>
      </c>
      <c r="AL867" s="197">
        <v>18</v>
      </c>
      <c r="AM867" s="211">
        <v>0.9</v>
      </c>
      <c r="AN867" s="197">
        <v>1.29807511045233</v>
      </c>
      <c r="AO867" s="204">
        <v>50313.32</v>
      </c>
      <c r="AP867" s="205">
        <v>15691.17</v>
      </c>
      <c r="AQ867" t="str">
        <f>_xlfn.IFNA(VLOOKUP(E867,'Order Lookup'!A:C,3,FALSE),"Other")</f>
        <v>ORDER</v>
      </c>
    </row>
    <row r="868" spans="1:43" ht="42" x14ac:dyDescent="0.35">
      <c r="A868" s="202" t="s">
        <v>813</v>
      </c>
      <c r="B868" s="202" t="s">
        <v>3625</v>
      </c>
      <c r="C868" s="202" t="s">
        <v>3623</v>
      </c>
      <c r="D868" s="202" t="s">
        <v>3626</v>
      </c>
      <c r="E868" s="202" t="s">
        <v>567</v>
      </c>
      <c r="F868" s="202" t="s">
        <v>281</v>
      </c>
      <c r="G868" s="202" t="s">
        <v>361</v>
      </c>
      <c r="H868" s="202" t="s">
        <v>488</v>
      </c>
      <c r="I868" s="203" t="s">
        <v>375</v>
      </c>
      <c r="J868" s="203" t="s">
        <v>541</v>
      </c>
      <c r="K868" s="203" t="s">
        <v>542</v>
      </c>
      <c r="L868" s="202" t="s">
        <v>1657</v>
      </c>
      <c r="M868" s="202" t="s">
        <v>1657</v>
      </c>
      <c r="N868" s="206" t="s">
        <v>489</v>
      </c>
      <c r="O868" s="203" t="s">
        <v>542</v>
      </c>
      <c r="P868" s="202" t="s">
        <v>1657</v>
      </c>
      <c r="Q868" s="8"/>
      <c r="R868" s="202" t="s">
        <v>593</v>
      </c>
      <c r="S868" s="203" t="s">
        <v>534</v>
      </c>
      <c r="T868" s="203" t="s">
        <v>534</v>
      </c>
      <c r="U868" s="202" t="s">
        <v>2329</v>
      </c>
      <c r="V868" s="202" t="s">
        <v>1728</v>
      </c>
      <c r="W868" s="206" t="s">
        <v>489</v>
      </c>
      <c r="X868" s="203" t="s">
        <v>534</v>
      </c>
      <c r="Y868" s="202" t="s">
        <v>1728</v>
      </c>
      <c r="Z868" s="202" t="s">
        <v>1728</v>
      </c>
      <c r="AA868" s="206" t="s">
        <v>489</v>
      </c>
      <c r="AB868" s="203" t="s">
        <v>490</v>
      </c>
      <c r="AC868" s="202" t="s">
        <v>1728</v>
      </c>
      <c r="AD868" s="202" t="s">
        <v>3625</v>
      </c>
      <c r="AE868" s="202" t="s">
        <v>484</v>
      </c>
      <c r="AF868" s="204">
        <v>46824</v>
      </c>
      <c r="AG868" s="197">
        <v>9.2110000000000003</v>
      </c>
      <c r="AH868" s="197">
        <v>9.3926448400000009</v>
      </c>
      <c r="AI868" s="197">
        <v>1.01972042557811</v>
      </c>
      <c r="AJ868" s="197">
        <v>8.9131833450000002</v>
      </c>
      <c r="AK868" s="197">
        <v>20</v>
      </c>
      <c r="AL868" s="197">
        <v>20.25</v>
      </c>
      <c r="AM868" s="212">
        <v>1.0125</v>
      </c>
      <c r="AN868" s="197">
        <v>2.1559422659911802</v>
      </c>
      <c r="AO868" s="204">
        <v>37426.39</v>
      </c>
      <c r="AP868" s="205">
        <v>10742.36</v>
      </c>
      <c r="AQ868" t="str">
        <f>_xlfn.IFNA(VLOOKUP(E868,'Order Lookup'!A:C,3,FALSE),"Other")</f>
        <v>ORDER</v>
      </c>
    </row>
    <row r="869" spans="1:43" ht="52.5" x14ac:dyDescent="0.35">
      <c r="A869" s="202" t="s">
        <v>813</v>
      </c>
      <c r="B869" s="202" t="s">
        <v>3627</v>
      </c>
      <c r="C869" s="202" t="s">
        <v>1885</v>
      </c>
      <c r="D869" s="202" t="s">
        <v>1886</v>
      </c>
      <c r="E869" s="202" t="s">
        <v>486</v>
      </c>
      <c r="F869" s="202" t="s">
        <v>361</v>
      </c>
      <c r="G869" s="8"/>
      <c r="H869" s="202" t="s">
        <v>482</v>
      </c>
      <c r="I869" s="203" t="s">
        <v>380</v>
      </c>
      <c r="J869" s="8"/>
      <c r="K869" s="8"/>
      <c r="L869" s="8"/>
      <c r="M869" s="8"/>
      <c r="N869" s="202" t="s">
        <v>483</v>
      </c>
      <c r="O869" s="8"/>
      <c r="P869" s="8"/>
      <c r="Q869" s="8"/>
      <c r="R869" s="202" t="s">
        <v>483</v>
      </c>
      <c r="S869" s="8"/>
      <c r="T869" s="8"/>
      <c r="U869" s="8"/>
      <c r="V869" s="8"/>
      <c r="W869" s="202" t="s">
        <v>483</v>
      </c>
      <c r="X869" s="8"/>
      <c r="Y869" s="8"/>
      <c r="Z869" s="8"/>
      <c r="AA869" s="202" t="s">
        <v>483</v>
      </c>
      <c r="AB869" s="8"/>
      <c r="AC869" s="202" t="s">
        <v>1996</v>
      </c>
      <c r="AD869" s="202" t="s">
        <v>3627</v>
      </c>
      <c r="AE869" s="202" t="s">
        <v>484</v>
      </c>
      <c r="AF869" s="204">
        <v>0</v>
      </c>
      <c r="AG869" s="197">
        <v>0</v>
      </c>
      <c r="AH869" s="197">
        <v>2.65E-3</v>
      </c>
      <c r="AI869" s="12"/>
      <c r="AJ869" s="197">
        <v>2.65E-3</v>
      </c>
      <c r="AK869" s="197">
        <v>0</v>
      </c>
      <c r="AL869" s="197">
        <v>0</v>
      </c>
      <c r="AM869" s="12"/>
      <c r="AN869" s="12"/>
      <c r="AO869" s="204">
        <v>0</v>
      </c>
      <c r="AP869" s="205">
        <v>-13.63</v>
      </c>
      <c r="AQ869" t="str">
        <f>_xlfn.IFNA(VLOOKUP(E869,'Order Lookup'!A:C,3,FALSE),"Other")</f>
        <v>Other</v>
      </c>
    </row>
    <row r="870" spans="1:43" ht="52.5" x14ac:dyDescent="0.35">
      <c r="A870" s="202" t="s">
        <v>813</v>
      </c>
      <c r="B870" s="202" t="s">
        <v>3628</v>
      </c>
      <c r="C870" s="202" t="s">
        <v>3629</v>
      </c>
      <c r="D870" s="202" t="s">
        <v>3630</v>
      </c>
      <c r="E870" s="202" t="s">
        <v>567</v>
      </c>
      <c r="F870" s="202" t="s">
        <v>281</v>
      </c>
      <c r="G870" s="202" t="s">
        <v>361</v>
      </c>
      <c r="H870" s="202" t="s">
        <v>482</v>
      </c>
      <c r="I870" s="203" t="s">
        <v>375</v>
      </c>
      <c r="J870" s="203" t="s">
        <v>541</v>
      </c>
      <c r="K870" s="203" t="s">
        <v>542</v>
      </c>
      <c r="L870" s="202" t="s">
        <v>1660</v>
      </c>
      <c r="M870" s="202" t="s">
        <v>1657</v>
      </c>
      <c r="N870" s="210" t="s">
        <v>484</v>
      </c>
      <c r="O870" s="203" t="s">
        <v>542</v>
      </c>
      <c r="P870" s="202" t="s">
        <v>1660</v>
      </c>
      <c r="Q870" s="8"/>
      <c r="R870" s="202" t="s">
        <v>593</v>
      </c>
      <c r="S870" s="203" t="s">
        <v>615</v>
      </c>
      <c r="T870" s="203" t="s">
        <v>615</v>
      </c>
      <c r="U870" s="202" t="s">
        <v>1728</v>
      </c>
      <c r="V870" s="202" t="s">
        <v>2329</v>
      </c>
      <c r="W870" s="210" t="s">
        <v>484</v>
      </c>
      <c r="X870" s="203" t="s">
        <v>615</v>
      </c>
      <c r="Y870" s="202" t="s">
        <v>1728</v>
      </c>
      <c r="Z870" s="202" t="s">
        <v>2329</v>
      </c>
      <c r="AA870" s="210" t="s">
        <v>484</v>
      </c>
      <c r="AB870" s="203" t="s">
        <v>490</v>
      </c>
      <c r="AC870" s="202" t="s">
        <v>2329</v>
      </c>
      <c r="AD870" s="202" t="s">
        <v>3628</v>
      </c>
      <c r="AE870" s="202" t="s">
        <v>484</v>
      </c>
      <c r="AF870" s="204">
        <v>25588</v>
      </c>
      <c r="AG870" s="197">
        <v>8.3045000000000009</v>
      </c>
      <c r="AH870" s="197">
        <v>8.5763172450000003</v>
      </c>
      <c r="AI870" s="197">
        <v>1.0327313197663901</v>
      </c>
      <c r="AJ870" s="197">
        <v>8.5799236449999992</v>
      </c>
      <c r="AK870" s="197">
        <v>44.5</v>
      </c>
      <c r="AL870" s="197">
        <v>43</v>
      </c>
      <c r="AM870" s="212">
        <v>0.96629213483146104</v>
      </c>
      <c r="AN870" s="197">
        <v>5.0138070656223697</v>
      </c>
      <c r="AO870" s="204">
        <v>20027.18</v>
      </c>
      <c r="AP870" s="205">
        <v>5123.24</v>
      </c>
      <c r="AQ870" t="str">
        <f>_xlfn.IFNA(VLOOKUP(E870,'Order Lookup'!A:C,3,FALSE),"Other")</f>
        <v>ORDER</v>
      </c>
    </row>
    <row r="871" spans="1:43" ht="31.5" x14ac:dyDescent="0.35">
      <c r="A871" s="202" t="s">
        <v>813</v>
      </c>
      <c r="B871" s="202" t="s">
        <v>3631</v>
      </c>
      <c r="C871" s="202" t="s">
        <v>3632</v>
      </c>
      <c r="D871" s="202" t="s">
        <v>3633</v>
      </c>
      <c r="E871" s="202" t="s">
        <v>772</v>
      </c>
      <c r="F871" s="202" t="s">
        <v>281</v>
      </c>
      <c r="G871" s="202" t="s">
        <v>361</v>
      </c>
      <c r="H871" s="202" t="s">
        <v>488</v>
      </c>
      <c r="I871" s="203" t="s">
        <v>375</v>
      </c>
      <c r="J871" s="203" t="s">
        <v>541</v>
      </c>
      <c r="K871" s="203" t="s">
        <v>522</v>
      </c>
      <c r="L871" s="202" t="s">
        <v>1665</v>
      </c>
      <c r="M871" s="202" t="s">
        <v>1698</v>
      </c>
      <c r="N871" s="210" t="s">
        <v>484</v>
      </c>
      <c r="O871" s="203" t="s">
        <v>522</v>
      </c>
      <c r="P871" s="202" t="s">
        <v>1665</v>
      </c>
      <c r="Q871" s="202" t="s">
        <v>1698</v>
      </c>
      <c r="R871" s="210" t="s">
        <v>484</v>
      </c>
      <c r="S871" s="203" t="s">
        <v>608</v>
      </c>
      <c r="T871" s="203" t="s">
        <v>2242</v>
      </c>
      <c r="U871" s="202" t="s">
        <v>1996</v>
      </c>
      <c r="V871" s="202" t="s">
        <v>1996</v>
      </c>
      <c r="W871" s="206" t="s">
        <v>489</v>
      </c>
      <c r="X871" s="8"/>
      <c r="Y871" s="8"/>
      <c r="Z871" s="8"/>
      <c r="AA871" s="202" t="s">
        <v>483</v>
      </c>
      <c r="AB871" s="203" t="s">
        <v>490</v>
      </c>
      <c r="AC871" s="202" t="s">
        <v>1996</v>
      </c>
      <c r="AD871" s="202" t="s">
        <v>3631</v>
      </c>
      <c r="AE871" s="202" t="s">
        <v>484</v>
      </c>
      <c r="AF871" s="204">
        <v>64664</v>
      </c>
      <c r="AG871" s="197">
        <v>18.689</v>
      </c>
      <c r="AH871" s="197">
        <v>22.007854944999998</v>
      </c>
      <c r="AI871" s="207">
        <v>1.17758333484938</v>
      </c>
      <c r="AJ871" s="197">
        <v>19.362056519999999</v>
      </c>
      <c r="AK871" s="197">
        <v>20</v>
      </c>
      <c r="AL871" s="197">
        <v>21.85</v>
      </c>
      <c r="AM871" s="209">
        <v>1.0925</v>
      </c>
      <c r="AN871" s="197">
        <v>0.99282733617635599</v>
      </c>
      <c r="AO871" s="204">
        <v>52716.91</v>
      </c>
      <c r="AP871" s="205">
        <v>11889.93</v>
      </c>
      <c r="AQ871" t="str">
        <f>_xlfn.IFNA(VLOOKUP(E871,'Order Lookup'!A:C,3,FALSE),"Other")</f>
        <v>ORDER</v>
      </c>
    </row>
    <row r="872" spans="1:43" ht="42" x14ac:dyDescent="0.35">
      <c r="A872" s="202" t="s">
        <v>813</v>
      </c>
      <c r="B872" s="202" t="s">
        <v>3634</v>
      </c>
      <c r="C872" s="202" t="s">
        <v>841</v>
      </c>
      <c r="D872" s="202" t="s">
        <v>3635</v>
      </c>
      <c r="E872" s="202" t="s">
        <v>501</v>
      </c>
      <c r="F872" s="202" t="s">
        <v>361</v>
      </c>
      <c r="G872" s="202" t="s">
        <v>361</v>
      </c>
      <c r="H872" s="202" t="s">
        <v>488</v>
      </c>
      <c r="I872" s="203" t="s">
        <v>376</v>
      </c>
      <c r="J872" s="203" t="s">
        <v>771</v>
      </c>
      <c r="K872" s="203" t="s">
        <v>602</v>
      </c>
      <c r="L872" s="202" t="s">
        <v>1698</v>
      </c>
      <c r="M872" s="202" t="s">
        <v>2329</v>
      </c>
      <c r="N872" s="210" t="s">
        <v>484</v>
      </c>
      <c r="O872" s="8"/>
      <c r="P872" s="8"/>
      <c r="Q872" s="8"/>
      <c r="R872" s="202" t="s">
        <v>483</v>
      </c>
      <c r="S872" s="203" t="s">
        <v>1857</v>
      </c>
      <c r="T872" s="203" t="s">
        <v>848</v>
      </c>
      <c r="U872" s="202" t="s">
        <v>2318</v>
      </c>
      <c r="V872" s="202" t="s">
        <v>2318</v>
      </c>
      <c r="W872" s="206" t="s">
        <v>489</v>
      </c>
      <c r="X872" s="203" t="s">
        <v>1857</v>
      </c>
      <c r="Y872" s="8"/>
      <c r="Z872" s="8"/>
      <c r="AA872" s="202" t="s">
        <v>483</v>
      </c>
      <c r="AB872" s="203" t="s">
        <v>490</v>
      </c>
      <c r="AC872" s="202" t="s">
        <v>2362</v>
      </c>
      <c r="AD872" s="202" t="s">
        <v>3634</v>
      </c>
      <c r="AE872" s="202" t="s">
        <v>484</v>
      </c>
      <c r="AF872" s="204">
        <v>257335</v>
      </c>
      <c r="AG872" s="197">
        <v>95.031999999999996</v>
      </c>
      <c r="AH872" s="197">
        <v>104.53734923</v>
      </c>
      <c r="AI872" s="207">
        <v>1.10002261585571</v>
      </c>
      <c r="AJ872" s="197">
        <v>18.505825850000001</v>
      </c>
      <c r="AK872" s="197">
        <v>106</v>
      </c>
      <c r="AL872" s="197">
        <v>204.75</v>
      </c>
      <c r="AM872" s="209">
        <v>1.9316037735849101</v>
      </c>
      <c r="AN872" s="197">
        <v>1.9586301117078699</v>
      </c>
      <c r="AO872" s="204">
        <v>198473</v>
      </c>
      <c r="AP872" s="205">
        <v>30403.7</v>
      </c>
      <c r="AQ872" t="str">
        <f>_xlfn.IFNA(VLOOKUP(E872,'Order Lookup'!A:C,3,FALSE),"Other")</f>
        <v>ORDER</v>
      </c>
    </row>
    <row r="873" spans="1:43" ht="42" x14ac:dyDescent="0.35">
      <c r="A873" s="202" t="s">
        <v>813</v>
      </c>
      <c r="B873" s="202" t="s">
        <v>3636</v>
      </c>
      <c r="C873" s="202" t="s">
        <v>1867</v>
      </c>
      <c r="D873" s="202" t="s">
        <v>3637</v>
      </c>
      <c r="E873" s="202" t="s">
        <v>486</v>
      </c>
      <c r="F873" s="202" t="s">
        <v>227</v>
      </c>
      <c r="G873" s="8"/>
      <c r="H873" s="202" t="s">
        <v>482</v>
      </c>
      <c r="I873" s="203" t="s">
        <v>375</v>
      </c>
      <c r="J873" s="8"/>
      <c r="K873" s="8"/>
      <c r="L873" s="8"/>
      <c r="M873" s="8"/>
      <c r="N873" s="202" t="s">
        <v>483</v>
      </c>
      <c r="O873" s="8"/>
      <c r="P873" s="8"/>
      <c r="Q873" s="8"/>
      <c r="R873" s="202" t="s">
        <v>483</v>
      </c>
      <c r="S873" s="8"/>
      <c r="T873" s="8"/>
      <c r="U873" s="8"/>
      <c r="V873" s="8"/>
      <c r="W873" s="202" t="s">
        <v>483</v>
      </c>
      <c r="X873" s="8"/>
      <c r="Y873" s="8"/>
      <c r="Z873" s="8"/>
      <c r="AA873" s="202" t="s">
        <v>483</v>
      </c>
      <c r="AB873" s="8"/>
      <c r="AC873" s="202" t="s">
        <v>1728</v>
      </c>
      <c r="AD873" s="202" t="s">
        <v>3636</v>
      </c>
      <c r="AE873" s="202" t="s">
        <v>484</v>
      </c>
      <c r="AF873" s="12"/>
      <c r="AG873" s="197">
        <v>0</v>
      </c>
      <c r="AH873" s="12"/>
      <c r="AI873" s="12"/>
      <c r="AJ873" s="12"/>
      <c r="AK873" s="12"/>
      <c r="AL873" s="12"/>
      <c r="AM873" s="12"/>
      <c r="AN873" s="12"/>
      <c r="AO873" s="12"/>
      <c r="AP873" s="15"/>
      <c r="AQ873" t="str">
        <f>_xlfn.IFNA(VLOOKUP(E873,'Order Lookup'!A:C,3,FALSE),"Other")</f>
        <v>Other</v>
      </c>
    </row>
    <row r="874" spans="1:43" ht="42" x14ac:dyDescent="0.35">
      <c r="A874" s="202" t="s">
        <v>813</v>
      </c>
      <c r="B874" s="202" t="s">
        <v>3638</v>
      </c>
      <c r="C874" s="202" t="s">
        <v>833</v>
      </c>
      <c r="D874" s="202" t="s">
        <v>3639</v>
      </c>
      <c r="E874" s="202" t="s">
        <v>567</v>
      </c>
      <c r="F874" s="202" t="s">
        <v>281</v>
      </c>
      <c r="G874" s="202" t="s">
        <v>361</v>
      </c>
      <c r="H874" s="202" t="s">
        <v>488</v>
      </c>
      <c r="I874" s="203" t="s">
        <v>375</v>
      </c>
      <c r="J874" s="203" t="s">
        <v>541</v>
      </c>
      <c r="K874" s="203" t="s">
        <v>522</v>
      </c>
      <c r="L874" s="202" t="s">
        <v>1728</v>
      </c>
      <c r="M874" s="202" t="s">
        <v>1728</v>
      </c>
      <c r="N874" s="206" t="s">
        <v>489</v>
      </c>
      <c r="O874" s="203" t="s">
        <v>522</v>
      </c>
      <c r="P874" s="202" t="s">
        <v>1728</v>
      </c>
      <c r="Q874" s="202" t="s">
        <v>1728</v>
      </c>
      <c r="R874" s="206" t="s">
        <v>489</v>
      </c>
      <c r="S874" s="203" t="s">
        <v>573</v>
      </c>
      <c r="T874" s="203" t="s">
        <v>573</v>
      </c>
      <c r="U874" s="202" t="s">
        <v>2343</v>
      </c>
      <c r="V874" s="202" t="s">
        <v>2343</v>
      </c>
      <c r="W874" s="206" t="s">
        <v>489</v>
      </c>
      <c r="X874" s="203" t="s">
        <v>573</v>
      </c>
      <c r="Y874" s="202" t="s">
        <v>2343</v>
      </c>
      <c r="Z874" s="202" t="s">
        <v>2343</v>
      </c>
      <c r="AA874" s="206" t="s">
        <v>489</v>
      </c>
      <c r="AB874" s="203" t="s">
        <v>490</v>
      </c>
      <c r="AC874" s="202" t="s">
        <v>2323</v>
      </c>
      <c r="AD874" s="202" t="s">
        <v>3638</v>
      </c>
      <c r="AE874" s="202" t="s">
        <v>484</v>
      </c>
      <c r="AF874" s="204">
        <v>18922</v>
      </c>
      <c r="AG874" s="197">
        <v>5.01</v>
      </c>
      <c r="AH874" s="197">
        <v>5.1769242850000001</v>
      </c>
      <c r="AI874" s="197">
        <v>1.03331822055888</v>
      </c>
      <c r="AJ874" s="197">
        <v>0.40639597</v>
      </c>
      <c r="AK874" s="197">
        <v>20</v>
      </c>
      <c r="AL874" s="197">
        <v>24</v>
      </c>
      <c r="AM874" s="209">
        <v>1.2</v>
      </c>
      <c r="AN874" s="197">
        <v>4.6359573134069896</v>
      </c>
      <c r="AO874" s="204">
        <v>15834.53</v>
      </c>
      <c r="AP874" s="205">
        <v>636.55388000000005</v>
      </c>
      <c r="AQ874" t="str">
        <f>_xlfn.IFNA(VLOOKUP(E874,'Order Lookup'!A:C,3,FALSE),"Other")</f>
        <v>ORDER</v>
      </c>
    </row>
    <row r="875" spans="1:43" ht="42" x14ac:dyDescent="0.35">
      <c r="A875" s="202" t="s">
        <v>813</v>
      </c>
      <c r="B875" s="202" t="s">
        <v>3640</v>
      </c>
      <c r="C875" s="202" t="s">
        <v>1342</v>
      </c>
      <c r="D875" s="202" t="s">
        <v>3641</v>
      </c>
      <c r="E875" s="202" t="s">
        <v>772</v>
      </c>
      <c r="F875" s="202" t="s">
        <v>281</v>
      </c>
      <c r="G875" s="202" t="s">
        <v>361</v>
      </c>
      <c r="H875" s="202" t="s">
        <v>488</v>
      </c>
      <c r="I875" s="203" t="s">
        <v>375</v>
      </c>
      <c r="J875" s="203" t="s">
        <v>541</v>
      </c>
      <c r="K875" s="203" t="s">
        <v>552</v>
      </c>
      <c r="L875" s="202" t="s">
        <v>1726</v>
      </c>
      <c r="M875" s="202" t="s">
        <v>1726</v>
      </c>
      <c r="N875" s="206" t="s">
        <v>489</v>
      </c>
      <c r="O875" s="8"/>
      <c r="P875" s="8"/>
      <c r="Q875" s="8"/>
      <c r="R875" s="202" t="s">
        <v>483</v>
      </c>
      <c r="S875" s="203" t="s">
        <v>608</v>
      </c>
      <c r="T875" s="203" t="s">
        <v>608</v>
      </c>
      <c r="U875" s="202" t="s">
        <v>2332</v>
      </c>
      <c r="V875" s="202" t="s">
        <v>2332</v>
      </c>
      <c r="W875" s="206" t="s">
        <v>489</v>
      </c>
      <c r="X875" s="203" t="s">
        <v>608</v>
      </c>
      <c r="Y875" s="202" t="s">
        <v>2332</v>
      </c>
      <c r="Z875" s="202" t="s">
        <v>2332</v>
      </c>
      <c r="AA875" s="206" t="s">
        <v>489</v>
      </c>
      <c r="AB875" s="203" t="s">
        <v>490</v>
      </c>
      <c r="AC875" s="202" t="s">
        <v>2318</v>
      </c>
      <c r="AD875" s="202" t="s">
        <v>3640</v>
      </c>
      <c r="AE875" s="202" t="s">
        <v>484</v>
      </c>
      <c r="AF875" s="204">
        <v>62566</v>
      </c>
      <c r="AG875" s="197">
        <v>24.236499999999999</v>
      </c>
      <c r="AH875" s="197">
        <v>24.14345595</v>
      </c>
      <c r="AI875" s="197">
        <v>0.99616099478060005</v>
      </c>
      <c r="AJ875" s="197">
        <v>0</v>
      </c>
      <c r="AK875" s="197">
        <v>20</v>
      </c>
      <c r="AL875" s="197">
        <v>19.5</v>
      </c>
      <c r="AM875" s="212">
        <v>0.97499999999999998</v>
      </c>
      <c r="AN875" s="197">
        <v>0.80767227526927399</v>
      </c>
      <c r="AO875" s="204">
        <v>56813.26</v>
      </c>
      <c r="AP875" s="205">
        <v>0</v>
      </c>
      <c r="AQ875" t="str">
        <f>_xlfn.IFNA(VLOOKUP(E875,'Order Lookup'!A:C,3,FALSE),"Other")</f>
        <v>ORDER</v>
      </c>
    </row>
    <row r="876" spans="1:43" ht="31.5" x14ac:dyDescent="0.35">
      <c r="A876" s="202" t="s">
        <v>813</v>
      </c>
      <c r="B876" s="202" t="s">
        <v>3642</v>
      </c>
      <c r="C876" s="202" t="s">
        <v>1881</v>
      </c>
      <c r="D876" s="202" t="s">
        <v>3643</v>
      </c>
      <c r="E876" s="202" t="s">
        <v>507</v>
      </c>
      <c r="F876" s="202" t="s">
        <v>227</v>
      </c>
      <c r="G876" s="8"/>
      <c r="H876" s="202" t="s">
        <v>488</v>
      </c>
      <c r="I876" s="203" t="s">
        <v>376</v>
      </c>
      <c r="J876" s="8"/>
      <c r="K876" s="8"/>
      <c r="L876" s="8"/>
      <c r="M876" s="8"/>
      <c r="N876" s="202" t="s">
        <v>483</v>
      </c>
      <c r="O876" s="8"/>
      <c r="P876" s="8"/>
      <c r="Q876" s="8"/>
      <c r="R876" s="202" t="s">
        <v>483</v>
      </c>
      <c r="S876" s="8"/>
      <c r="T876" s="8"/>
      <c r="U876" s="8"/>
      <c r="V876" s="8"/>
      <c r="W876" s="202" t="s">
        <v>483</v>
      </c>
      <c r="X876" s="8"/>
      <c r="Y876" s="8"/>
      <c r="Z876" s="8"/>
      <c r="AA876" s="202" t="s">
        <v>483</v>
      </c>
      <c r="AB876" s="8"/>
      <c r="AC876" s="202" t="s">
        <v>2362</v>
      </c>
      <c r="AD876" s="202" t="s">
        <v>3642</v>
      </c>
      <c r="AE876" s="202" t="s">
        <v>484</v>
      </c>
      <c r="AF876" s="204">
        <v>732.01</v>
      </c>
      <c r="AG876" s="197">
        <v>0</v>
      </c>
      <c r="AH876" s="197">
        <v>0.17611539000000001</v>
      </c>
      <c r="AI876" s="12"/>
      <c r="AJ876" s="197">
        <v>0</v>
      </c>
      <c r="AK876" s="197">
        <v>0</v>
      </c>
      <c r="AL876" s="197">
        <v>0</v>
      </c>
      <c r="AM876" s="12"/>
      <c r="AN876" s="12"/>
      <c r="AO876" s="204">
        <v>469.91</v>
      </c>
      <c r="AP876" s="205">
        <v>0</v>
      </c>
      <c r="AQ876" t="str">
        <f>_xlfn.IFNA(VLOOKUP(E876,'Order Lookup'!A:C,3,FALSE),"Other")</f>
        <v>Other</v>
      </c>
    </row>
    <row r="877" spans="1:43" ht="42" x14ac:dyDescent="0.35">
      <c r="A877" s="202" t="s">
        <v>813</v>
      </c>
      <c r="B877" s="202" t="s">
        <v>3644</v>
      </c>
      <c r="C877" s="202" t="s">
        <v>819</v>
      </c>
      <c r="D877" s="202" t="s">
        <v>3645</v>
      </c>
      <c r="E877" s="202" t="s">
        <v>507</v>
      </c>
      <c r="F877" s="202" t="s">
        <v>361</v>
      </c>
      <c r="G877" s="8"/>
      <c r="H877" s="202" t="s">
        <v>482</v>
      </c>
      <c r="I877" s="203" t="s">
        <v>375</v>
      </c>
      <c r="J877" s="8"/>
      <c r="K877" s="8"/>
      <c r="L877" s="8"/>
      <c r="M877" s="8"/>
      <c r="N877" s="202" t="s">
        <v>483</v>
      </c>
      <c r="O877" s="8"/>
      <c r="P877" s="8"/>
      <c r="Q877" s="8"/>
      <c r="R877" s="202" t="s">
        <v>483</v>
      </c>
      <c r="S877" s="8"/>
      <c r="T877" s="8"/>
      <c r="U877" s="8"/>
      <c r="V877" s="8"/>
      <c r="W877" s="202" t="s">
        <v>483</v>
      </c>
      <c r="X877" s="8"/>
      <c r="Y877" s="8"/>
      <c r="Z877" s="8"/>
      <c r="AA877" s="202" t="s">
        <v>483</v>
      </c>
      <c r="AB877" s="8"/>
      <c r="AC877" s="202" t="s">
        <v>2343</v>
      </c>
      <c r="AD877" s="202" t="s">
        <v>3644</v>
      </c>
      <c r="AE877" s="202" t="s">
        <v>484</v>
      </c>
      <c r="AF877" s="12"/>
      <c r="AG877" s="197">
        <v>0</v>
      </c>
      <c r="AH877" s="12"/>
      <c r="AI877" s="12"/>
      <c r="AJ877" s="12"/>
      <c r="AK877" s="12"/>
      <c r="AL877" s="12"/>
      <c r="AM877" s="12"/>
      <c r="AN877" s="12"/>
      <c r="AO877" s="12"/>
      <c r="AP877" s="15"/>
      <c r="AQ877" t="str">
        <f>_xlfn.IFNA(VLOOKUP(E877,'Order Lookup'!A:C,3,FALSE),"Other")</f>
        <v>Other</v>
      </c>
    </row>
    <row r="878" spans="1:43" ht="42" x14ac:dyDescent="0.35">
      <c r="A878" s="202" t="s">
        <v>813</v>
      </c>
      <c r="B878" s="202" t="s">
        <v>3646</v>
      </c>
      <c r="C878" s="202" t="s">
        <v>1344</v>
      </c>
      <c r="D878" s="202" t="s">
        <v>3647</v>
      </c>
      <c r="E878" s="202" t="s">
        <v>567</v>
      </c>
      <c r="F878" s="202" t="s">
        <v>281</v>
      </c>
      <c r="G878" s="202" t="s">
        <v>361</v>
      </c>
      <c r="H878" s="202" t="s">
        <v>488</v>
      </c>
      <c r="I878" s="203" t="s">
        <v>375</v>
      </c>
      <c r="J878" s="203" t="s">
        <v>541</v>
      </c>
      <c r="K878" s="203" t="s">
        <v>552</v>
      </c>
      <c r="L878" s="202" t="s">
        <v>2343</v>
      </c>
      <c r="M878" s="202" t="s">
        <v>2343</v>
      </c>
      <c r="N878" s="206" t="s">
        <v>489</v>
      </c>
      <c r="O878" s="8"/>
      <c r="P878" s="8"/>
      <c r="Q878" s="8"/>
      <c r="R878" s="202" t="s">
        <v>483</v>
      </c>
      <c r="S878" s="203" t="s">
        <v>608</v>
      </c>
      <c r="T878" s="203" t="s">
        <v>2242</v>
      </c>
      <c r="U878" s="202" t="s">
        <v>2324</v>
      </c>
      <c r="V878" s="202" t="s">
        <v>2324</v>
      </c>
      <c r="W878" s="206" t="s">
        <v>489</v>
      </c>
      <c r="X878" s="203" t="s">
        <v>608</v>
      </c>
      <c r="Y878" s="202" t="s">
        <v>2324</v>
      </c>
      <c r="Z878" s="202" t="s">
        <v>2324</v>
      </c>
      <c r="AA878" s="206" t="s">
        <v>489</v>
      </c>
      <c r="AB878" s="203" t="s">
        <v>490</v>
      </c>
      <c r="AC878" s="202" t="s">
        <v>1726</v>
      </c>
      <c r="AD878" s="202" t="s">
        <v>3646</v>
      </c>
      <c r="AE878" s="202" t="s">
        <v>484</v>
      </c>
      <c r="AF878" s="204">
        <v>42813</v>
      </c>
      <c r="AG878" s="197">
        <v>10.6815</v>
      </c>
      <c r="AH878" s="197">
        <v>10.425806095</v>
      </c>
      <c r="AI878" s="197">
        <v>0.97606198520806997</v>
      </c>
      <c r="AJ878" s="197">
        <v>9.1255367100000004</v>
      </c>
      <c r="AK878" s="197">
        <v>20</v>
      </c>
      <c r="AL878" s="197">
        <v>19.5</v>
      </c>
      <c r="AM878" s="212">
        <v>0.97499999999999998</v>
      </c>
      <c r="AN878" s="197">
        <v>1.87035897486639</v>
      </c>
      <c r="AO878" s="204">
        <v>32249.119999999999</v>
      </c>
      <c r="AP878" s="205">
        <v>13429.71</v>
      </c>
      <c r="AQ878" t="str">
        <f>_xlfn.IFNA(VLOOKUP(E878,'Order Lookup'!A:C,3,FALSE),"Other")</f>
        <v>ORDER</v>
      </c>
    </row>
    <row r="879" spans="1:43" ht="42" x14ac:dyDescent="0.35">
      <c r="A879" s="202" t="s">
        <v>813</v>
      </c>
      <c r="B879" s="202" t="s">
        <v>3648</v>
      </c>
      <c r="C879" s="202" t="s">
        <v>831</v>
      </c>
      <c r="D879" s="202" t="s">
        <v>3649</v>
      </c>
      <c r="E879" s="202" t="s">
        <v>594</v>
      </c>
      <c r="F879" s="202" t="s">
        <v>361</v>
      </c>
      <c r="G879" s="202" t="s">
        <v>361</v>
      </c>
      <c r="H879" s="202" t="s">
        <v>488</v>
      </c>
      <c r="I879" s="203" t="s">
        <v>381</v>
      </c>
      <c r="J879" s="8"/>
      <c r="K879" s="8"/>
      <c r="L879" s="8"/>
      <c r="M879" s="8"/>
      <c r="N879" s="202" t="s">
        <v>483</v>
      </c>
      <c r="O879" s="8"/>
      <c r="P879" s="8"/>
      <c r="Q879" s="8"/>
      <c r="R879" s="202" t="s">
        <v>483</v>
      </c>
      <c r="S879" s="203" t="s">
        <v>2303</v>
      </c>
      <c r="T879" s="203" t="s">
        <v>2303</v>
      </c>
      <c r="U879" s="202" t="s">
        <v>2329</v>
      </c>
      <c r="V879" s="202" t="s">
        <v>2329</v>
      </c>
      <c r="W879" s="206" t="s">
        <v>489</v>
      </c>
      <c r="X879" s="8"/>
      <c r="Y879" s="8"/>
      <c r="Z879" s="8"/>
      <c r="AA879" s="202" t="s">
        <v>483</v>
      </c>
      <c r="AB879" s="203" t="s">
        <v>490</v>
      </c>
      <c r="AC879" s="202" t="s">
        <v>1996</v>
      </c>
      <c r="AD879" s="202" t="s">
        <v>3648</v>
      </c>
      <c r="AE879" s="202" t="s">
        <v>484</v>
      </c>
      <c r="AF879" s="12"/>
      <c r="AG879" s="197">
        <v>0</v>
      </c>
      <c r="AH879" s="12"/>
      <c r="AI879" s="12"/>
      <c r="AJ879" s="12"/>
      <c r="AK879" s="12"/>
      <c r="AL879" s="12"/>
      <c r="AM879" s="12"/>
      <c r="AN879" s="12"/>
      <c r="AO879" s="12"/>
      <c r="AP879" s="15"/>
      <c r="AQ879" t="str">
        <f>_xlfn.IFNA(VLOOKUP(E879,'Order Lookup'!A:C,3,FALSE),"Other")</f>
        <v>ORDER</v>
      </c>
    </row>
    <row r="880" spans="1:43" ht="52.5" x14ac:dyDescent="0.35">
      <c r="A880" s="202" t="s">
        <v>813</v>
      </c>
      <c r="B880" s="202" t="s">
        <v>3650</v>
      </c>
      <c r="C880" s="202" t="s">
        <v>3629</v>
      </c>
      <c r="D880" s="202" t="s">
        <v>3651</v>
      </c>
      <c r="E880" s="202" t="s">
        <v>507</v>
      </c>
      <c r="F880" s="202" t="s">
        <v>227</v>
      </c>
      <c r="G880" s="8"/>
      <c r="H880" s="202" t="s">
        <v>482</v>
      </c>
      <c r="I880" s="203" t="s">
        <v>376</v>
      </c>
      <c r="J880" s="8"/>
      <c r="K880" s="8"/>
      <c r="L880" s="8"/>
      <c r="M880" s="8"/>
      <c r="N880" s="202" t="s">
        <v>483</v>
      </c>
      <c r="O880" s="8"/>
      <c r="P880" s="8"/>
      <c r="Q880" s="8"/>
      <c r="R880" s="202" t="s">
        <v>483</v>
      </c>
      <c r="S880" s="8"/>
      <c r="T880" s="8"/>
      <c r="U880" s="8"/>
      <c r="V880" s="8"/>
      <c r="W880" s="202" t="s">
        <v>483</v>
      </c>
      <c r="X880" s="8"/>
      <c r="Y880" s="8"/>
      <c r="Z880" s="8"/>
      <c r="AA880" s="202" t="s">
        <v>483</v>
      </c>
      <c r="AB880" s="8"/>
      <c r="AC880" s="202" t="s">
        <v>1698</v>
      </c>
      <c r="AD880" s="202" t="s">
        <v>3650</v>
      </c>
      <c r="AE880" s="202" t="s">
        <v>484</v>
      </c>
      <c r="AF880" s="12"/>
      <c r="AG880" s="197">
        <v>0</v>
      </c>
      <c r="AH880" s="12"/>
      <c r="AI880" s="12"/>
      <c r="AJ880" s="12"/>
      <c r="AK880" s="12"/>
      <c r="AL880" s="12"/>
      <c r="AM880" s="12"/>
      <c r="AN880" s="12"/>
      <c r="AO880" s="12"/>
      <c r="AP880" s="15"/>
      <c r="AQ880" t="str">
        <f>_xlfn.IFNA(VLOOKUP(E880,'Order Lookup'!A:C,3,FALSE),"Other")</f>
        <v>Other</v>
      </c>
    </row>
    <row r="881" spans="1:43" ht="31.5" x14ac:dyDescent="0.35">
      <c r="A881" s="202" t="s">
        <v>813</v>
      </c>
      <c r="B881" s="202" t="s">
        <v>3652</v>
      </c>
      <c r="C881" s="202" t="s">
        <v>824</v>
      </c>
      <c r="D881" s="202" t="s">
        <v>836</v>
      </c>
      <c r="E881" s="202" t="s">
        <v>507</v>
      </c>
      <c r="F881" s="202" t="s">
        <v>361</v>
      </c>
      <c r="G881" s="8"/>
      <c r="H881" s="202" t="s">
        <v>482</v>
      </c>
      <c r="I881" s="203" t="s">
        <v>380</v>
      </c>
      <c r="J881" s="8"/>
      <c r="K881" s="8"/>
      <c r="L881" s="8"/>
      <c r="M881" s="8"/>
      <c r="N881" s="202" t="s">
        <v>483</v>
      </c>
      <c r="O881" s="8"/>
      <c r="P881" s="8"/>
      <c r="Q881" s="8"/>
      <c r="R881" s="202" t="s">
        <v>483</v>
      </c>
      <c r="S881" s="8"/>
      <c r="T881" s="8"/>
      <c r="U881" s="8"/>
      <c r="V881" s="8"/>
      <c r="W881" s="202" t="s">
        <v>483</v>
      </c>
      <c r="X881" s="8"/>
      <c r="Y881" s="8"/>
      <c r="Z881" s="8"/>
      <c r="AA881" s="202" t="s">
        <v>483</v>
      </c>
      <c r="AB881" s="8"/>
      <c r="AC881" s="202" t="s">
        <v>1698</v>
      </c>
      <c r="AD881" s="202" t="s">
        <v>3652</v>
      </c>
      <c r="AE881" s="202" t="s">
        <v>484</v>
      </c>
      <c r="AF881" s="12"/>
      <c r="AG881" s="197">
        <v>0</v>
      </c>
      <c r="AH881" s="12"/>
      <c r="AI881" s="12"/>
      <c r="AJ881" s="12"/>
      <c r="AK881" s="12"/>
      <c r="AL881" s="12"/>
      <c r="AM881" s="12"/>
      <c r="AN881" s="12"/>
      <c r="AO881" s="12"/>
      <c r="AP881" s="15"/>
      <c r="AQ881" t="str">
        <f>_xlfn.IFNA(VLOOKUP(E881,'Order Lookup'!A:C,3,FALSE),"Other")</f>
        <v>Other</v>
      </c>
    </row>
    <row r="882" spans="1:43" ht="52.5" x14ac:dyDescent="0.35">
      <c r="A882" s="202" t="s">
        <v>813</v>
      </c>
      <c r="B882" s="202" t="s">
        <v>3653</v>
      </c>
      <c r="C882" s="202" t="s">
        <v>822</v>
      </c>
      <c r="D882" s="202" t="s">
        <v>3654</v>
      </c>
      <c r="E882" s="202" t="s">
        <v>507</v>
      </c>
      <c r="F882" s="202" t="s">
        <v>361</v>
      </c>
      <c r="G882" s="202" t="s">
        <v>361</v>
      </c>
      <c r="H882" s="202" t="s">
        <v>482</v>
      </c>
      <c r="I882" s="203" t="s">
        <v>380</v>
      </c>
      <c r="J882" s="8"/>
      <c r="K882" s="8"/>
      <c r="L882" s="8"/>
      <c r="M882" s="8"/>
      <c r="N882" s="202" t="s">
        <v>483</v>
      </c>
      <c r="O882" s="8"/>
      <c r="P882" s="8"/>
      <c r="Q882" s="8"/>
      <c r="R882" s="202" t="s">
        <v>483</v>
      </c>
      <c r="S882" s="8"/>
      <c r="T882" s="8"/>
      <c r="U882" s="8"/>
      <c r="V882" s="8"/>
      <c r="W882" s="202" t="s">
        <v>483</v>
      </c>
      <c r="X882" s="8"/>
      <c r="Y882" s="8"/>
      <c r="Z882" s="8"/>
      <c r="AA882" s="202" t="s">
        <v>483</v>
      </c>
      <c r="AB882" s="8"/>
      <c r="AC882" s="202" t="s">
        <v>1698</v>
      </c>
      <c r="AD882" s="202" t="s">
        <v>3653</v>
      </c>
      <c r="AE882" s="202" t="s">
        <v>484</v>
      </c>
      <c r="AF882" s="12"/>
      <c r="AG882" s="197">
        <v>0</v>
      </c>
      <c r="AH882" s="12"/>
      <c r="AI882" s="12"/>
      <c r="AJ882" s="12"/>
      <c r="AK882" s="12"/>
      <c r="AL882" s="12"/>
      <c r="AM882" s="12"/>
      <c r="AN882" s="12"/>
      <c r="AO882" s="12"/>
      <c r="AP882" s="15"/>
      <c r="AQ882" t="str">
        <f>_xlfn.IFNA(VLOOKUP(E882,'Order Lookup'!A:C,3,FALSE),"Other")</f>
        <v>Other</v>
      </c>
    </row>
    <row r="883" spans="1:43" ht="42" x14ac:dyDescent="0.35">
      <c r="A883" s="202" t="s">
        <v>813</v>
      </c>
      <c r="B883" s="202" t="s">
        <v>3655</v>
      </c>
      <c r="C883" s="202" t="s">
        <v>1854</v>
      </c>
      <c r="D883" s="202" t="s">
        <v>3656</v>
      </c>
      <c r="E883" s="202" t="s">
        <v>507</v>
      </c>
      <c r="F883" s="202" t="s">
        <v>361</v>
      </c>
      <c r="G883" s="8"/>
      <c r="H883" s="202" t="s">
        <v>482</v>
      </c>
      <c r="I883" s="203" t="s">
        <v>376</v>
      </c>
      <c r="J883" s="8"/>
      <c r="K883" s="8"/>
      <c r="L883" s="8"/>
      <c r="M883" s="8"/>
      <c r="N883" s="202" t="s">
        <v>483</v>
      </c>
      <c r="O883" s="8"/>
      <c r="P883" s="8"/>
      <c r="Q883" s="8"/>
      <c r="R883" s="202" t="s">
        <v>483</v>
      </c>
      <c r="S883" s="8"/>
      <c r="T883" s="8"/>
      <c r="U883" s="8"/>
      <c r="V883" s="8"/>
      <c r="W883" s="202" t="s">
        <v>483</v>
      </c>
      <c r="X883" s="8"/>
      <c r="Y883" s="8"/>
      <c r="Z883" s="8"/>
      <c r="AA883" s="202" t="s">
        <v>483</v>
      </c>
      <c r="AB883" s="8"/>
      <c r="AC883" s="202" t="s">
        <v>1698</v>
      </c>
      <c r="AD883" s="202" t="s">
        <v>3655</v>
      </c>
      <c r="AE883" s="202" t="s">
        <v>484</v>
      </c>
      <c r="AF883" s="12"/>
      <c r="AG883" s="197">
        <v>0</v>
      </c>
      <c r="AH883" s="12"/>
      <c r="AI883" s="12"/>
      <c r="AJ883" s="12"/>
      <c r="AK883" s="12"/>
      <c r="AL883" s="12"/>
      <c r="AM883" s="12"/>
      <c r="AN883" s="12"/>
      <c r="AO883" s="12"/>
      <c r="AP883" s="15"/>
      <c r="AQ883" t="str">
        <f>_xlfn.IFNA(VLOOKUP(E883,'Order Lookup'!A:C,3,FALSE),"Other")</f>
        <v>Other</v>
      </c>
    </row>
    <row r="884" spans="1:43" ht="31.5" x14ac:dyDescent="0.35">
      <c r="A884" s="202" t="s">
        <v>813</v>
      </c>
      <c r="B884" s="202" t="s">
        <v>3657</v>
      </c>
      <c r="C884" s="202" t="s">
        <v>845</v>
      </c>
      <c r="D884" s="202" t="s">
        <v>845</v>
      </c>
      <c r="E884" s="202" t="s">
        <v>507</v>
      </c>
      <c r="F884" s="202" t="s">
        <v>361</v>
      </c>
      <c r="G884" s="8"/>
      <c r="H884" s="202" t="s">
        <v>482</v>
      </c>
      <c r="I884" s="203" t="s">
        <v>382</v>
      </c>
      <c r="J884" s="8"/>
      <c r="K884" s="8"/>
      <c r="L884" s="8"/>
      <c r="M884" s="8"/>
      <c r="N884" s="202" t="s">
        <v>483</v>
      </c>
      <c r="O884" s="8"/>
      <c r="P884" s="8"/>
      <c r="Q884" s="8"/>
      <c r="R884" s="202" t="s">
        <v>483</v>
      </c>
      <c r="S884" s="8"/>
      <c r="T884" s="8"/>
      <c r="U884" s="8"/>
      <c r="V884" s="8"/>
      <c r="W884" s="202" t="s">
        <v>483</v>
      </c>
      <c r="X884" s="8"/>
      <c r="Y884" s="8"/>
      <c r="Z884" s="8"/>
      <c r="AA884" s="202" t="s">
        <v>483</v>
      </c>
      <c r="AB884" s="8"/>
      <c r="AC884" s="202" t="s">
        <v>1728</v>
      </c>
      <c r="AD884" s="202" t="s">
        <v>3657</v>
      </c>
      <c r="AE884" s="202" t="s">
        <v>484</v>
      </c>
      <c r="AF884" s="204">
        <v>285.7</v>
      </c>
      <c r="AG884" s="197">
        <v>0</v>
      </c>
      <c r="AH884" s="197">
        <v>2.7153975E-2</v>
      </c>
      <c r="AI884" s="12"/>
      <c r="AJ884" s="197">
        <v>2.7154500000000002E-2</v>
      </c>
      <c r="AK884" s="197">
        <v>0</v>
      </c>
      <c r="AL884" s="197">
        <v>0</v>
      </c>
      <c r="AM884" s="12"/>
      <c r="AN884" s="12"/>
      <c r="AO884" s="204">
        <v>182.47</v>
      </c>
      <c r="AP884" s="205">
        <v>166.84</v>
      </c>
      <c r="AQ884" t="str">
        <f>_xlfn.IFNA(VLOOKUP(E884,'Order Lookup'!A:C,3,FALSE),"Other")</f>
        <v>Other</v>
      </c>
    </row>
    <row r="885" spans="1:43" ht="31.5" x14ac:dyDescent="0.35">
      <c r="A885" s="202" t="s">
        <v>813</v>
      </c>
      <c r="B885" s="202" t="s">
        <v>3658</v>
      </c>
      <c r="C885" s="202" t="s">
        <v>845</v>
      </c>
      <c r="D885" s="202" t="s">
        <v>845</v>
      </c>
      <c r="E885" s="202" t="s">
        <v>486</v>
      </c>
      <c r="F885" s="202" t="s">
        <v>361</v>
      </c>
      <c r="G885" s="8"/>
      <c r="H885" s="202" t="s">
        <v>482</v>
      </c>
      <c r="I885" s="203" t="s">
        <v>382</v>
      </c>
      <c r="J885" s="8"/>
      <c r="K885" s="8"/>
      <c r="L885" s="8"/>
      <c r="M885" s="8"/>
      <c r="N885" s="202" t="s">
        <v>483</v>
      </c>
      <c r="O885" s="8"/>
      <c r="P885" s="8"/>
      <c r="Q885" s="8"/>
      <c r="R885" s="202" t="s">
        <v>483</v>
      </c>
      <c r="S885" s="8"/>
      <c r="T885" s="8"/>
      <c r="U885" s="8"/>
      <c r="V885" s="8"/>
      <c r="W885" s="202" t="s">
        <v>483</v>
      </c>
      <c r="X885" s="8"/>
      <c r="Y885" s="8"/>
      <c r="Z885" s="8"/>
      <c r="AA885" s="202" t="s">
        <v>483</v>
      </c>
      <c r="AB885" s="8"/>
      <c r="AC885" s="202" t="s">
        <v>2335</v>
      </c>
      <c r="AD885" s="202" t="s">
        <v>3658</v>
      </c>
      <c r="AE885" s="202" t="s">
        <v>484</v>
      </c>
      <c r="AF885" s="204">
        <v>0</v>
      </c>
      <c r="AG885" s="197">
        <v>0</v>
      </c>
      <c r="AH885" s="197">
        <v>3.7980449999999999E-2</v>
      </c>
      <c r="AI885" s="12"/>
      <c r="AJ885" s="197">
        <v>3.79805E-2</v>
      </c>
      <c r="AK885" s="197">
        <v>0</v>
      </c>
      <c r="AL885" s="197">
        <v>0</v>
      </c>
      <c r="AM885" s="12"/>
      <c r="AN885" s="12"/>
      <c r="AO885" s="204">
        <v>0</v>
      </c>
      <c r="AP885" s="205">
        <v>-186.33</v>
      </c>
      <c r="AQ885" t="str">
        <f>_xlfn.IFNA(VLOOKUP(E885,'Order Lookup'!A:C,3,FALSE),"Other")</f>
        <v>Other</v>
      </c>
    </row>
    <row r="886" spans="1:43" ht="42" x14ac:dyDescent="0.35">
      <c r="A886" s="202" t="s">
        <v>813</v>
      </c>
      <c r="B886" s="202" t="s">
        <v>3659</v>
      </c>
      <c r="C886" s="202" t="s">
        <v>833</v>
      </c>
      <c r="D886" s="202" t="s">
        <v>3660</v>
      </c>
      <c r="E886" s="202" t="s">
        <v>507</v>
      </c>
      <c r="F886" s="202" t="s">
        <v>361</v>
      </c>
      <c r="G886" s="202" t="s">
        <v>361</v>
      </c>
      <c r="H886" s="202" t="s">
        <v>482</v>
      </c>
      <c r="I886" s="203" t="s">
        <v>380</v>
      </c>
      <c r="J886" s="8"/>
      <c r="K886" s="8"/>
      <c r="L886" s="8"/>
      <c r="M886" s="8"/>
      <c r="N886" s="202" t="s">
        <v>483</v>
      </c>
      <c r="O886" s="8"/>
      <c r="P886" s="8"/>
      <c r="Q886" s="8"/>
      <c r="R886" s="202" t="s">
        <v>483</v>
      </c>
      <c r="S886" s="8"/>
      <c r="T886" s="8"/>
      <c r="U886" s="8"/>
      <c r="V886" s="8"/>
      <c r="W886" s="202" t="s">
        <v>483</v>
      </c>
      <c r="X886" s="8"/>
      <c r="Y886" s="8"/>
      <c r="Z886" s="8"/>
      <c r="AA886" s="202" t="s">
        <v>483</v>
      </c>
      <c r="AB886" s="8"/>
      <c r="AC886" s="202" t="s">
        <v>1728</v>
      </c>
      <c r="AD886" s="202" t="s">
        <v>3659</v>
      </c>
      <c r="AE886" s="202" t="s">
        <v>484</v>
      </c>
      <c r="AF886" s="204">
        <v>582.73</v>
      </c>
      <c r="AG886" s="197">
        <v>0</v>
      </c>
      <c r="AH886" s="197">
        <v>0.15722340500000001</v>
      </c>
      <c r="AI886" s="12"/>
      <c r="AJ886" s="197">
        <v>0.15722349999999999</v>
      </c>
      <c r="AK886" s="197">
        <v>0</v>
      </c>
      <c r="AL886" s="197">
        <v>0</v>
      </c>
      <c r="AM886" s="12"/>
      <c r="AN886" s="12"/>
      <c r="AO886" s="204">
        <v>371.57</v>
      </c>
      <c r="AP886" s="205">
        <v>240.05</v>
      </c>
      <c r="AQ886" t="str">
        <f>_xlfn.IFNA(VLOOKUP(E886,'Order Lookup'!A:C,3,FALSE),"Other")</f>
        <v>Other</v>
      </c>
    </row>
    <row r="887" spans="1:43" ht="42" x14ac:dyDescent="0.35">
      <c r="A887" s="202" t="s">
        <v>813</v>
      </c>
      <c r="B887" s="202" t="s">
        <v>3661</v>
      </c>
      <c r="C887" s="202" t="s">
        <v>833</v>
      </c>
      <c r="D887" s="202" t="s">
        <v>3662</v>
      </c>
      <c r="E887" s="202" t="s">
        <v>507</v>
      </c>
      <c r="F887" s="202" t="s">
        <v>361</v>
      </c>
      <c r="G887" s="202" t="s">
        <v>361</v>
      </c>
      <c r="H887" s="202" t="s">
        <v>482</v>
      </c>
      <c r="I887" s="203" t="s">
        <v>380</v>
      </c>
      <c r="J887" s="8"/>
      <c r="K887" s="8"/>
      <c r="L887" s="8"/>
      <c r="M887" s="8"/>
      <c r="N887" s="202" t="s">
        <v>483</v>
      </c>
      <c r="O887" s="8"/>
      <c r="P887" s="8"/>
      <c r="Q887" s="8"/>
      <c r="R887" s="202" t="s">
        <v>483</v>
      </c>
      <c r="S887" s="8"/>
      <c r="T887" s="8"/>
      <c r="U887" s="8"/>
      <c r="V887" s="8"/>
      <c r="W887" s="202" t="s">
        <v>483</v>
      </c>
      <c r="X887" s="8"/>
      <c r="Y887" s="8"/>
      <c r="Z887" s="8"/>
      <c r="AA887" s="202" t="s">
        <v>483</v>
      </c>
      <c r="AB887" s="8"/>
      <c r="AC887" s="202" t="s">
        <v>2329</v>
      </c>
      <c r="AD887" s="202" t="s">
        <v>3661</v>
      </c>
      <c r="AE887" s="202" t="s">
        <v>484</v>
      </c>
      <c r="AF887" s="204">
        <v>823</v>
      </c>
      <c r="AG887" s="197">
        <v>0</v>
      </c>
      <c r="AH887" s="197">
        <v>7.0999999999999994E-2</v>
      </c>
      <c r="AI887" s="12"/>
      <c r="AJ887" s="197">
        <v>7.0999999999999994E-2</v>
      </c>
      <c r="AK887" s="197">
        <v>0</v>
      </c>
      <c r="AL887" s="197">
        <v>0</v>
      </c>
      <c r="AM887" s="12"/>
      <c r="AN887" s="12"/>
      <c r="AO887" s="204">
        <v>462.08</v>
      </c>
      <c r="AP887" s="205">
        <v>360.92</v>
      </c>
      <c r="AQ887" t="str">
        <f>_xlfn.IFNA(VLOOKUP(E887,'Order Lookup'!A:C,3,FALSE),"Other")</f>
        <v>Other</v>
      </c>
    </row>
    <row r="888" spans="1:43" ht="31.5" x14ac:dyDescent="0.35">
      <c r="A888" s="202" t="s">
        <v>813</v>
      </c>
      <c r="B888" s="202" t="s">
        <v>3663</v>
      </c>
      <c r="C888" s="202" t="s">
        <v>824</v>
      </c>
      <c r="D888" s="202" t="s">
        <v>3664</v>
      </c>
      <c r="E888" s="202" t="s">
        <v>507</v>
      </c>
      <c r="F888" s="202" t="s">
        <v>361</v>
      </c>
      <c r="G888" s="8"/>
      <c r="H888" s="202" t="s">
        <v>482</v>
      </c>
      <c r="I888" s="203" t="s">
        <v>380</v>
      </c>
      <c r="J888" s="8"/>
      <c r="K888" s="8"/>
      <c r="L888" s="8"/>
      <c r="M888" s="8"/>
      <c r="N888" s="202" t="s">
        <v>483</v>
      </c>
      <c r="O888" s="8"/>
      <c r="P888" s="8"/>
      <c r="Q888" s="8"/>
      <c r="R888" s="202" t="s">
        <v>483</v>
      </c>
      <c r="S888" s="8"/>
      <c r="T888" s="8"/>
      <c r="U888" s="8"/>
      <c r="V888" s="8"/>
      <c r="W888" s="202" t="s">
        <v>483</v>
      </c>
      <c r="X888" s="8"/>
      <c r="Y888" s="8"/>
      <c r="Z888" s="8"/>
      <c r="AA888" s="202" t="s">
        <v>483</v>
      </c>
      <c r="AB888" s="8"/>
      <c r="AC888" s="202" t="s">
        <v>2329</v>
      </c>
      <c r="AD888" s="202" t="s">
        <v>3663</v>
      </c>
      <c r="AE888" s="202" t="s">
        <v>484</v>
      </c>
      <c r="AF888" s="204">
        <v>676</v>
      </c>
      <c r="AG888" s="197">
        <v>0</v>
      </c>
      <c r="AH888" s="197">
        <v>0.1</v>
      </c>
      <c r="AI888" s="12"/>
      <c r="AJ888" s="197">
        <v>0.1</v>
      </c>
      <c r="AK888" s="197">
        <v>0</v>
      </c>
      <c r="AL888" s="197">
        <v>0</v>
      </c>
      <c r="AM888" s="12"/>
      <c r="AN888" s="12"/>
      <c r="AO888" s="204">
        <v>405.35</v>
      </c>
      <c r="AP888" s="205">
        <v>270.66000000000003</v>
      </c>
      <c r="AQ888" t="str">
        <f>_xlfn.IFNA(VLOOKUP(E888,'Order Lookup'!A:C,3,FALSE),"Other")</f>
        <v>Other</v>
      </c>
    </row>
    <row r="889" spans="1:43" ht="52.5" x14ac:dyDescent="0.35">
      <c r="A889" s="202" t="s">
        <v>813</v>
      </c>
      <c r="B889" s="202" t="s">
        <v>3665</v>
      </c>
      <c r="C889" s="202" t="s">
        <v>1540</v>
      </c>
      <c r="D889" s="202" t="s">
        <v>1860</v>
      </c>
      <c r="E889" s="202" t="s">
        <v>507</v>
      </c>
      <c r="F889" s="202" t="s">
        <v>361</v>
      </c>
      <c r="G889" s="8"/>
      <c r="H889" s="202" t="s">
        <v>482</v>
      </c>
      <c r="I889" s="203" t="s">
        <v>380</v>
      </c>
      <c r="J889" s="8"/>
      <c r="K889" s="8"/>
      <c r="L889" s="8"/>
      <c r="M889" s="8"/>
      <c r="N889" s="202" t="s">
        <v>483</v>
      </c>
      <c r="O889" s="8"/>
      <c r="P889" s="8"/>
      <c r="Q889" s="8"/>
      <c r="R889" s="202" t="s">
        <v>483</v>
      </c>
      <c r="S889" s="8"/>
      <c r="T889" s="8"/>
      <c r="U889" s="8"/>
      <c r="V889" s="8"/>
      <c r="W889" s="202" t="s">
        <v>483</v>
      </c>
      <c r="X889" s="8"/>
      <c r="Y889" s="8"/>
      <c r="Z889" s="8"/>
      <c r="AA889" s="202" t="s">
        <v>483</v>
      </c>
      <c r="AB889" s="8"/>
      <c r="AC889" s="202" t="s">
        <v>1996</v>
      </c>
      <c r="AD889" s="202" t="s">
        <v>3665</v>
      </c>
      <c r="AE889" s="202" t="s">
        <v>484</v>
      </c>
      <c r="AF889" s="12"/>
      <c r="AG889" s="197">
        <v>0</v>
      </c>
      <c r="AH889" s="12"/>
      <c r="AI889" s="12"/>
      <c r="AJ889" s="12"/>
      <c r="AK889" s="12"/>
      <c r="AL889" s="12"/>
      <c r="AM889" s="12"/>
      <c r="AN889" s="12"/>
      <c r="AO889" s="12"/>
      <c r="AP889" s="15"/>
      <c r="AQ889" t="str">
        <f>_xlfn.IFNA(VLOOKUP(E889,'Order Lookup'!A:C,3,FALSE),"Other")</f>
        <v>Other</v>
      </c>
    </row>
    <row r="890" spans="1:43" ht="42" x14ac:dyDescent="0.35">
      <c r="A890" s="202" t="s">
        <v>813</v>
      </c>
      <c r="B890" s="202" t="s">
        <v>3666</v>
      </c>
      <c r="C890" s="202" t="s">
        <v>833</v>
      </c>
      <c r="D890" s="202" t="s">
        <v>3667</v>
      </c>
      <c r="E890" s="202" t="s">
        <v>507</v>
      </c>
      <c r="F890" s="202" t="s">
        <v>361</v>
      </c>
      <c r="G890" s="8"/>
      <c r="H890" s="202" t="s">
        <v>482</v>
      </c>
      <c r="I890" s="203" t="s">
        <v>380</v>
      </c>
      <c r="J890" s="8"/>
      <c r="K890" s="8"/>
      <c r="L890" s="8"/>
      <c r="M890" s="8"/>
      <c r="N890" s="202" t="s">
        <v>483</v>
      </c>
      <c r="O890" s="8"/>
      <c r="P890" s="8"/>
      <c r="Q890" s="8"/>
      <c r="R890" s="202" t="s">
        <v>483</v>
      </c>
      <c r="S890" s="8"/>
      <c r="T890" s="8"/>
      <c r="U890" s="8"/>
      <c r="V890" s="8"/>
      <c r="W890" s="202" t="s">
        <v>483</v>
      </c>
      <c r="X890" s="8"/>
      <c r="Y890" s="8"/>
      <c r="Z890" s="8"/>
      <c r="AA890" s="202" t="s">
        <v>483</v>
      </c>
      <c r="AB890" s="8"/>
      <c r="AC890" s="202" t="s">
        <v>1996</v>
      </c>
      <c r="AD890" s="202" t="s">
        <v>3666</v>
      </c>
      <c r="AE890" s="202" t="s">
        <v>484</v>
      </c>
      <c r="AF890" s="12"/>
      <c r="AG890" s="197">
        <v>0</v>
      </c>
      <c r="AH890" s="12"/>
      <c r="AI890" s="12"/>
      <c r="AJ890" s="12"/>
      <c r="AK890" s="12"/>
      <c r="AL890" s="12"/>
      <c r="AM890" s="12"/>
      <c r="AN890" s="12"/>
      <c r="AO890" s="12"/>
      <c r="AP890" s="15"/>
      <c r="AQ890" t="str">
        <f>_xlfn.IFNA(VLOOKUP(E890,'Order Lookup'!A:C,3,FALSE),"Other")</f>
        <v>Other</v>
      </c>
    </row>
    <row r="891" spans="1:43" ht="31.5" x14ac:dyDescent="0.35">
      <c r="A891" s="202" t="s">
        <v>813</v>
      </c>
      <c r="B891" s="202" t="s">
        <v>3668</v>
      </c>
      <c r="C891" s="202" t="s">
        <v>823</v>
      </c>
      <c r="D891" s="202" t="s">
        <v>3669</v>
      </c>
      <c r="E891" s="202" t="s">
        <v>600</v>
      </c>
      <c r="F891" s="202" t="s">
        <v>63</v>
      </c>
      <c r="G891" s="202" t="s">
        <v>361</v>
      </c>
      <c r="H891" s="202" t="s">
        <v>482</v>
      </c>
      <c r="I891" s="203" t="s">
        <v>67</v>
      </c>
      <c r="J891" s="203" t="s">
        <v>771</v>
      </c>
      <c r="K891" s="203" t="s">
        <v>545</v>
      </c>
      <c r="L891" s="202" t="s">
        <v>3670</v>
      </c>
      <c r="M891" s="8"/>
      <c r="N891" s="202" t="s">
        <v>593</v>
      </c>
      <c r="O891" s="8"/>
      <c r="P891" s="8"/>
      <c r="Q891" s="8"/>
      <c r="R891" s="202" t="s">
        <v>483</v>
      </c>
      <c r="S891" s="8"/>
      <c r="T891" s="8"/>
      <c r="U891" s="8"/>
      <c r="V891" s="8"/>
      <c r="W891" s="202" t="s">
        <v>483</v>
      </c>
      <c r="X891" s="8"/>
      <c r="Y891" s="8"/>
      <c r="Z891" s="8"/>
      <c r="AA891" s="202" t="s">
        <v>483</v>
      </c>
      <c r="AB891" s="8"/>
      <c r="AC891" s="202" t="s">
        <v>2318</v>
      </c>
      <c r="AD891" s="202" t="s">
        <v>3668</v>
      </c>
      <c r="AE891" s="202" t="s">
        <v>484</v>
      </c>
      <c r="AF891" s="204">
        <v>24500</v>
      </c>
      <c r="AG891" s="197">
        <v>0</v>
      </c>
      <c r="AH891" s="197">
        <v>0</v>
      </c>
      <c r="AI891" s="12"/>
      <c r="AJ891" s="197">
        <v>0</v>
      </c>
      <c r="AK891" s="197">
        <v>350</v>
      </c>
      <c r="AL891" s="197">
        <v>80.25</v>
      </c>
      <c r="AM891" s="211">
        <v>0.22928571428571401</v>
      </c>
      <c r="AN891" s="12"/>
      <c r="AO891" s="204">
        <v>19000</v>
      </c>
      <c r="AP891" s="205">
        <v>9574.7999999999993</v>
      </c>
      <c r="AQ891" t="str">
        <f>_xlfn.IFNA(VLOOKUP(E891,'Order Lookup'!A:C,3,FALSE),"Other")</f>
        <v>ORDER</v>
      </c>
    </row>
    <row r="892" spans="1:43" ht="31.5" x14ac:dyDescent="0.35">
      <c r="A892" s="202" t="s">
        <v>813</v>
      </c>
      <c r="B892" s="202" t="s">
        <v>3671</v>
      </c>
      <c r="C892" s="202" t="s">
        <v>845</v>
      </c>
      <c r="D892" s="202" t="s">
        <v>2813</v>
      </c>
      <c r="E892" s="202" t="s">
        <v>507</v>
      </c>
      <c r="F892" s="202" t="s">
        <v>361</v>
      </c>
      <c r="G892" s="202" t="s">
        <v>361</v>
      </c>
      <c r="H892" s="202" t="s">
        <v>482</v>
      </c>
      <c r="I892" s="203" t="s">
        <v>382</v>
      </c>
      <c r="J892" s="8"/>
      <c r="K892" s="8"/>
      <c r="L892" s="8"/>
      <c r="M892" s="8"/>
      <c r="N892" s="202" t="s">
        <v>483</v>
      </c>
      <c r="O892" s="8"/>
      <c r="P892" s="8"/>
      <c r="Q892" s="8"/>
      <c r="R892" s="202" t="s">
        <v>483</v>
      </c>
      <c r="S892" s="8"/>
      <c r="T892" s="8"/>
      <c r="U892" s="8"/>
      <c r="V892" s="8"/>
      <c r="W892" s="202" t="s">
        <v>483</v>
      </c>
      <c r="X892" s="8"/>
      <c r="Y892" s="8"/>
      <c r="Z892" s="8"/>
      <c r="AA892" s="202" t="s">
        <v>483</v>
      </c>
      <c r="AB892" s="8"/>
      <c r="AC892" s="202" t="s">
        <v>1996</v>
      </c>
      <c r="AD892" s="202" t="s">
        <v>3671</v>
      </c>
      <c r="AE892" s="202" t="s">
        <v>484</v>
      </c>
      <c r="AF892" s="204">
        <v>118.2</v>
      </c>
      <c r="AG892" s="197">
        <v>0</v>
      </c>
      <c r="AH892" s="197">
        <v>1.1249999999999999E-3</v>
      </c>
      <c r="AI892" s="12"/>
      <c r="AJ892" s="197">
        <v>1.1249999999999999E-3</v>
      </c>
      <c r="AK892" s="197">
        <v>0</v>
      </c>
      <c r="AL892" s="197">
        <v>0</v>
      </c>
      <c r="AM892" s="12"/>
      <c r="AN892" s="12"/>
      <c r="AO892" s="204">
        <v>88.87</v>
      </c>
      <c r="AP892" s="205">
        <v>30.21</v>
      </c>
      <c r="AQ892" t="str">
        <f>_xlfn.IFNA(VLOOKUP(E892,'Order Lookup'!A:C,3,FALSE),"Other")</f>
        <v>Other</v>
      </c>
    </row>
    <row r="893" spans="1:43" ht="42" x14ac:dyDescent="0.35">
      <c r="A893" s="202" t="s">
        <v>813</v>
      </c>
      <c r="B893" s="202" t="s">
        <v>3672</v>
      </c>
      <c r="C893" s="202" t="s">
        <v>841</v>
      </c>
      <c r="D893" s="202" t="s">
        <v>3673</v>
      </c>
      <c r="E893" s="202" t="s">
        <v>507</v>
      </c>
      <c r="F893" s="202" t="s">
        <v>227</v>
      </c>
      <c r="G893" s="8"/>
      <c r="H893" s="202" t="s">
        <v>482</v>
      </c>
      <c r="I893" s="203" t="s">
        <v>376</v>
      </c>
      <c r="J893" s="8"/>
      <c r="K893" s="8"/>
      <c r="L893" s="8"/>
      <c r="M893" s="8"/>
      <c r="N893" s="202" t="s">
        <v>483</v>
      </c>
      <c r="O893" s="8"/>
      <c r="P893" s="8"/>
      <c r="Q893" s="8"/>
      <c r="R893" s="202" t="s">
        <v>483</v>
      </c>
      <c r="S893" s="8"/>
      <c r="T893" s="8"/>
      <c r="U893" s="8"/>
      <c r="V893" s="8"/>
      <c r="W893" s="202" t="s">
        <v>483</v>
      </c>
      <c r="X893" s="8"/>
      <c r="Y893" s="8"/>
      <c r="Z893" s="8"/>
      <c r="AA893" s="202" t="s">
        <v>483</v>
      </c>
      <c r="AB893" s="8"/>
      <c r="AC893" s="202" t="s">
        <v>1725</v>
      </c>
      <c r="AD893" s="202" t="s">
        <v>3672</v>
      </c>
      <c r="AE893" s="202" t="s">
        <v>484</v>
      </c>
      <c r="AF893" s="204">
        <v>55.8</v>
      </c>
      <c r="AG893" s="197">
        <v>0</v>
      </c>
      <c r="AH893" s="197">
        <v>3.0000000000000001E-3</v>
      </c>
      <c r="AI893" s="12"/>
      <c r="AJ893" s="197">
        <v>3.0000000000000001E-3</v>
      </c>
      <c r="AK893" s="197">
        <v>0</v>
      </c>
      <c r="AL893" s="197">
        <v>0</v>
      </c>
      <c r="AM893" s="12"/>
      <c r="AN893" s="12"/>
      <c r="AO893" s="204">
        <v>31.12</v>
      </c>
      <c r="AP893" s="205">
        <v>28.75</v>
      </c>
      <c r="AQ893" t="str">
        <f>_xlfn.IFNA(VLOOKUP(E893,'Order Lookup'!A:C,3,FALSE),"Other")</f>
        <v>Other</v>
      </c>
    </row>
    <row r="894" spans="1:43" ht="52.5" x14ac:dyDescent="0.35">
      <c r="A894" s="202" t="s">
        <v>813</v>
      </c>
      <c r="B894" s="202" t="s">
        <v>3674</v>
      </c>
      <c r="C894" s="202" t="s">
        <v>1540</v>
      </c>
      <c r="D894" s="202" t="s">
        <v>1542</v>
      </c>
      <c r="E894" s="202" t="s">
        <v>507</v>
      </c>
      <c r="F894" s="202" t="s">
        <v>361</v>
      </c>
      <c r="G894" s="8"/>
      <c r="H894" s="202" t="s">
        <v>482</v>
      </c>
      <c r="I894" s="203" t="s">
        <v>380</v>
      </c>
      <c r="J894" s="8"/>
      <c r="K894" s="8"/>
      <c r="L894" s="8"/>
      <c r="M894" s="8"/>
      <c r="N894" s="202" t="s">
        <v>483</v>
      </c>
      <c r="O894" s="8"/>
      <c r="P894" s="8"/>
      <c r="Q894" s="8"/>
      <c r="R894" s="202" t="s">
        <v>483</v>
      </c>
      <c r="S894" s="8"/>
      <c r="T894" s="8"/>
      <c r="U894" s="8"/>
      <c r="V894" s="8"/>
      <c r="W894" s="202" t="s">
        <v>483</v>
      </c>
      <c r="X894" s="8"/>
      <c r="Y894" s="8"/>
      <c r="Z894" s="8"/>
      <c r="AA894" s="202" t="s">
        <v>483</v>
      </c>
      <c r="AB894" s="8"/>
      <c r="AC894" s="202" t="s">
        <v>1725</v>
      </c>
      <c r="AD894" s="202" t="s">
        <v>3674</v>
      </c>
      <c r="AE894" s="202" t="s">
        <v>484</v>
      </c>
      <c r="AF894" s="12"/>
      <c r="AG894" s="197">
        <v>0</v>
      </c>
      <c r="AH894" s="12"/>
      <c r="AI894" s="12"/>
      <c r="AJ894" s="12"/>
      <c r="AK894" s="12"/>
      <c r="AL894" s="12"/>
      <c r="AM894" s="12"/>
      <c r="AN894" s="12"/>
      <c r="AO894" s="12"/>
      <c r="AP894" s="15"/>
      <c r="AQ894" t="str">
        <f>_xlfn.IFNA(VLOOKUP(E894,'Order Lookup'!A:C,3,FALSE),"Other")</f>
        <v>Other</v>
      </c>
    </row>
    <row r="895" spans="1:43" ht="31.5" x14ac:dyDescent="0.35">
      <c r="A895" s="202" t="s">
        <v>813</v>
      </c>
      <c r="B895" s="202" t="s">
        <v>3675</v>
      </c>
      <c r="C895" s="202" t="s">
        <v>851</v>
      </c>
      <c r="D895" s="202" t="s">
        <v>3676</v>
      </c>
      <c r="E895" s="202" t="s">
        <v>481</v>
      </c>
      <c r="F895" s="202" t="s">
        <v>63</v>
      </c>
      <c r="G895" s="202" t="s">
        <v>63</v>
      </c>
      <c r="H895" s="202" t="s">
        <v>482</v>
      </c>
      <c r="I895" s="203" t="s">
        <v>66</v>
      </c>
      <c r="J895" s="8"/>
      <c r="K895" s="8"/>
      <c r="L895" s="8"/>
      <c r="M895" s="8"/>
      <c r="N895" s="202" t="s">
        <v>483</v>
      </c>
      <c r="O895" s="8"/>
      <c r="P895" s="8"/>
      <c r="Q895" s="8"/>
      <c r="R895" s="202" t="s">
        <v>483</v>
      </c>
      <c r="S895" s="8"/>
      <c r="T895" s="8"/>
      <c r="U895" s="8"/>
      <c r="V895" s="8"/>
      <c r="W895" s="202" t="s">
        <v>483</v>
      </c>
      <c r="X895" s="8"/>
      <c r="Y895" s="8"/>
      <c r="Z895" s="8"/>
      <c r="AA895" s="202" t="s">
        <v>483</v>
      </c>
      <c r="AB895" s="8"/>
      <c r="AC895" s="202" t="s">
        <v>1725</v>
      </c>
      <c r="AD895" s="202" t="s">
        <v>3675</v>
      </c>
      <c r="AE895" s="202" t="s">
        <v>484</v>
      </c>
      <c r="AF895" s="204">
        <v>62.43</v>
      </c>
      <c r="AG895" s="197">
        <v>0</v>
      </c>
      <c r="AH895" s="197">
        <v>5.1999999999999998E-3</v>
      </c>
      <c r="AI895" s="12"/>
      <c r="AJ895" s="197">
        <v>5.1999999999999998E-3</v>
      </c>
      <c r="AK895" s="197">
        <v>0</v>
      </c>
      <c r="AL895" s="197">
        <v>0</v>
      </c>
      <c r="AM895" s="12"/>
      <c r="AN895" s="12"/>
      <c r="AO895" s="204">
        <v>31.46</v>
      </c>
      <c r="AP895" s="205">
        <v>13.82</v>
      </c>
      <c r="AQ895" t="str">
        <f>_xlfn.IFNA(VLOOKUP(E895,'Order Lookup'!A:C,3,FALSE),"Other")</f>
        <v>Other</v>
      </c>
    </row>
    <row r="896" spans="1:43" ht="42" x14ac:dyDescent="0.35">
      <c r="A896" s="202" t="s">
        <v>813</v>
      </c>
      <c r="B896" s="202" t="s">
        <v>3677</v>
      </c>
      <c r="C896" s="202" t="s">
        <v>833</v>
      </c>
      <c r="D896" s="202" t="s">
        <v>3678</v>
      </c>
      <c r="E896" s="202" t="s">
        <v>507</v>
      </c>
      <c r="F896" s="202" t="s">
        <v>361</v>
      </c>
      <c r="G896" s="202" t="s">
        <v>361</v>
      </c>
      <c r="H896" s="202" t="s">
        <v>482</v>
      </c>
      <c r="I896" s="203" t="s">
        <v>380</v>
      </c>
      <c r="J896" s="8"/>
      <c r="K896" s="8"/>
      <c r="L896" s="8"/>
      <c r="M896" s="8"/>
      <c r="N896" s="202" t="s">
        <v>483</v>
      </c>
      <c r="O896" s="8"/>
      <c r="P896" s="8"/>
      <c r="Q896" s="8"/>
      <c r="R896" s="202" t="s">
        <v>483</v>
      </c>
      <c r="S896" s="8"/>
      <c r="T896" s="8"/>
      <c r="U896" s="8"/>
      <c r="V896" s="8"/>
      <c r="W896" s="202" t="s">
        <v>483</v>
      </c>
      <c r="X896" s="8"/>
      <c r="Y896" s="8"/>
      <c r="Z896" s="8"/>
      <c r="AA896" s="202" t="s">
        <v>483</v>
      </c>
      <c r="AB896" s="8"/>
      <c r="AC896" s="202" t="s">
        <v>1725</v>
      </c>
      <c r="AD896" s="202" t="s">
        <v>3677</v>
      </c>
      <c r="AE896" s="202" t="s">
        <v>484</v>
      </c>
      <c r="AF896" s="204">
        <v>593.36</v>
      </c>
      <c r="AG896" s="197">
        <v>0</v>
      </c>
      <c r="AH896" s="197">
        <v>0.108261</v>
      </c>
      <c r="AI896" s="12"/>
      <c r="AJ896" s="197">
        <v>0.108261</v>
      </c>
      <c r="AK896" s="197">
        <v>0</v>
      </c>
      <c r="AL896" s="197">
        <v>0</v>
      </c>
      <c r="AM896" s="12"/>
      <c r="AN896" s="12"/>
      <c r="AO896" s="204">
        <v>350.58</v>
      </c>
      <c r="AP896" s="205">
        <v>242.78</v>
      </c>
      <c r="AQ896" t="str">
        <f>_xlfn.IFNA(VLOOKUP(E896,'Order Lookup'!A:C,3,FALSE),"Other")</f>
        <v>Other</v>
      </c>
    </row>
    <row r="897" spans="1:43" ht="31.5" x14ac:dyDescent="0.35">
      <c r="A897" s="202" t="s">
        <v>813</v>
      </c>
      <c r="B897" s="202" t="s">
        <v>3679</v>
      </c>
      <c r="C897" s="202" t="s">
        <v>823</v>
      </c>
      <c r="D897" s="202" t="s">
        <v>1544</v>
      </c>
      <c r="E897" s="202" t="s">
        <v>481</v>
      </c>
      <c r="F897" s="202" t="s">
        <v>63</v>
      </c>
      <c r="G897" s="8"/>
      <c r="H897" s="202" t="s">
        <v>482</v>
      </c>
      <c r="I897" s="203" t="s">
        <v>67</v>
      </c>
      <c r="J897" s="8"/>
      <c r="K897" s="8"/>
      <c r="L897" s="8"/>
      <c r="M897" s="8"/>
      <c r="N897" s="202" t="s">
        <v>483</v>
      </c>
      <c r="O897" s="8"/>
      <c r="P897" s="8"/>
      <c r="Q897" s="8"/>
      <c r="R897" s="202" t="s">
        <v>483</v>
      </c>
      <c r="S897" s="8"/>
      <c r="T897" s="8"/>
      <c r="U897" s="8"/>
      <c r="V897" s="8"/>
      <c r="W897" s="202" t="s">
        <v>483</v>
      </c>
      <c r="X897" s="8"/>
      <c r="Y897" s="8"/>
      <c r="Z897" s="8"/>
      <c r="AA897" s="202" t="s">
        <v>483</v>
      </c>
      <c r="AB897" s="8"/>
      <c r="AC897" s="202" t="s">
        <v>1725</v>
      </c>
      <c r="AD897" s="202" t="s">
        <v>3679</v>
      </c>
      <c r="AE897" s="202" t="s">
        <v>484</v>
      </c>
      <c r="AF897" s="204">
        <v>74.099999999999994</v>
      </c>
      <c r="AG897" s="197">
        <v>0</v>
      </c>
      <c r="AH897" s="197">
        <v>5.3382999999999998E-3</v>
      </c>
      <c r="AI897" s="12"/>
      <c r="AJ897" s="197">
        <v>5.3385000000000004E-3</v>
      </c>
      <c r="AK897" s="197">
        <v>0</v>
      </c>
      <c r="AL897" s="197">
        <v>0</v>
      </c>
      <c r="AM897" s="12"/>
      <c r="AN897" s="12"/>
      <c r="AO897" s="204">
        <v>44.49</v>
      </c>
      <c r="AP897" s="205">
        <v>19.22</v>
      </c>
      <c r="AQ897" t="str">
        <f>_xlfn.IFNA(VLOOKUP(E897,'Order Lookup'!A:C,3,FALSE),"Other")</f>
        <v>Other</v>
      </c>
    </row>
    <row r="898" spans="1:43" ht="31.5" x14ac:dyDescent="0.35">
      <c r="A898" s="202" t="s">
        <v>813</v>
      </c>
      <c r="B898" s="202" t="s">
        <v>3680</v>
      </c>
      <c r="C898" s="202" t="s">
        <v>825</v>
      </c>
      <c r="D898" s="202" t="s">
        <v>3681</v>
      </c>
      <c r="E898" s="202" t="s">
        <v>507</v>
      </c>
      <c r="F898" s="202" t="s">
        <v>361</v>
      </c>
      <c r="G898" s="8"/>
      <c r="H898" s="202" t="s">
        <v>482</v>
      </c>
      <c r="I898" s="203" t="s">
        <v>381</v>
      </c>
      <c r="J898" s="8"/>
      <c r="K898" s="8"/>
      <c r="L898" s="8"/>
      <c r="M898" s="8"/>
      <c r="N898" s="202" t="s">
        <v>483</v>
      </c>
      <c r="O898" s="8"/>
      <c r="P898" s="8"/>
      <c r="Q898" s="8"/>
      <c r="R898" s="202" t="s">
        <v>483</v>
      </c>
      <c r="S898" s="8"/>
      <c r="T898" s="8"/>
      <c r="U898" s="8"/>
      <c r="V898" s="8"/>
      <c r="W898" s="202" t="s">
        <v>483</v>
      </c>
      <c r="X898" s="8"/>
      <c r="Y898" s="8"/>
      <c r="Z898" s="8"/>
      <c r="AA898" s="202" t="s">
        <v>483</v>
      </c>
      <c r="AB898" s="8"/>
      <c r="AC898" s="202" t="s">
        <v>1725</v>
      </c>
      <c r="AD898" s="202" t="s">
        <v>3680</v>
      </c>
      <c r="AE898" s="202" t="s">
        <v>484</v>
      </c>
      <c r="AF898" s="12"/>
      <c r="AG898" s="197">
        <v>0</v>
      </c>
      <c r="AH898" s="12"/>
      <c r="AI898" s="12"/>
      <c r="AJ898" s="12"/>
      <c r="AK898" s="12"/>
      <c r="AL898" s="12"/>
      <c r="AM898" s="12"/>
      <c r="AN898" s="12"/>
      <c r="AO898" s="12"/>
      <c r="AP898" s="15"/>
      <c r="AQ898" t="str">
        <f>_xlfn.IFNA(VLOOKUP(E898,'Order Lookup'!A:C,3,FALSE),"Other")</f>
        <v>Other</v>
      </c>
    </row>
    <row r="899" spans="1:43" ht="42" x14ac:dyDescent="0.35">
      <c r="A899" s="202" t="s">
        <v>813</v>
      </c>
      <c r="B899" s="202" t="s">
        <v>3682</v>
      </c>
      <c r="C899" s="202" t="s">
        <v>833</v>
      </c>
      <c r="D899" s="202" t="s">
        <v>1887</v>
      </c>
      <c r="E899" s="202" t="s">
        <v>507</v>
      </c>
      <c r="F899" s="202" t="s">
        <v>361</v>
      </c>
      <c r="G899" s="202" t="s">
        <v>361</v>
      </c>
      <c r="H899" s="202" t="s">
        <v>482</v>
      </c>
      <c r="I899" s="203" t="s">
        <v>380</v>
      </c>
      <c r="J899" s="8"/>
      <c r="K899" s="8"/>
      <c r="L899" s="8"/>
      <c r="M899" s="8"/>
      <c r="N899" s="202" t="s">
        <v>483</v>
      </c>
      <c r="O899" s="8"/>
      <c r="P899" s="8"/>
      <c r="Q899" s="8"/>
      <c r="R899" s="202" t="s">
        <v>483</v>
      </c>
      <c r="S899" s="8"/>
      <c r="T899" s="8"/>
      <c r="U899" s="8"/>
      <c r="V899" s="8"/>
      <c r="W899" s="202" t="s">
        <v>483</v>
      </c>
      <c r="X899" s="8"/>
      <c r="Y899" s="8"/>
      <c r="Z899" s="8"/>
      <c r="AA899" s="202" t="s">
        <v>483</v>
      </c>
      <c r="AB899" s="8"/>
      <c r="AC899" s="202" t="s">
        <v>1725</v>
      </c>
      <c r="AD899" s="202" t="s">
        <v>3682</v>
      </c>
      <c r="AE899" s="202" t="s">
        <v>484</v>
      </c>
      <c r="AF899" s="204">
        <v>128.88</v>
      </c>
      <c r="AG899" s="197">
        <v>0</v>
      </c>
      <c r="AH899" s="197">
        <v>1.668176E-2</v>
      </c>
      <c r="AI899" s="12"/>
      <c r="AJ899" s="197">
        <v>1.6681999999999999E-2</v>
      </c>
      <c r="AK899" s="197">
        <v>0</v>
      </c>
      <c r="AL899" s="197">
        <v>0</v>
      </c>
      <c r="AM899" s="12"/>
      <c r="AN899" s="12"/>
      <c r="AO899" s="204">
        <v>77.319999999999993</v>
      </c>
      <c r="AP899" s="205">
        <v>46.64</v>
      </c>
      <c r="AQ899" t="str">
        <f>_xlfn.IFNA(VLOOKUP(E899,'Order Lookup'!A:C,3,FALSE),"Other")</f>
        <v>Other</v>
      </c>
    </row>
    <row r="900" spans="1:43" ht="42" x14ac:dyDescent="0.35">
      <c r="A900" s="202" t="s">
        <v>813</v>
      </c>
      <c r="B900" s="202" t="s">
        <v>3683</v>
      </c>
      <c r="C900" s="202" t="s">
        <v>849</v>
      </c>
      <c r="D900" s="202" t="s">
        <v>3684</v>
      </c>
      <c r="E900" s="202" t="s">
        <v>507</v>
      </c>
      <c r="F900" s="202" t="s">
        <v>227</v>
      </c>
      <c r="G900" s="8"/>
      <c r="H900" s="202" t="s">
        <v>482</v>
      </c>
      <c r="I900" s="203" t="s">
        <v>376</v>
      </c>
      <c r="J900" s="8"/>
      <c r="K900" s="8"/>
      <c r="L900" s="8"/>
      <c r="M900" s="8"/>
      <c r="N900" s="202" t="s">
        <v>483</v>
      </c>
      <c r="O900" s="8"/>
      <c r="P900" s="8"/>
      <c r="Q900" s="8"/>
      <c r="R900" s="202" t="s">
        <v>483</v>
      </c>
      <c r="S900" s="8"/>
      <c r="T900" s="8"/>
      <c r="U900" s="8"/>
      <c r="V900" s="8"/>
      <c r="W900" s="202" t="s">
        <v>483</v>
      </c>
      <c r="X900" s="8"/>
      <c r="Y900" s="8"/>
      <c r="Z900" s="8"/>
      <c r="AA900" s="202" t="s">
        <v>483</v>
      </c>
      <c r="AB900" s="8"/>
      <c r="AC900" s="202" t="s">
        <v>2343</v>
      </c>
      <c r="AD900" s="202" t="s">
        <v>3683</v>
      </c>
      <c r="AE900" s="202" t="s">
        <v>484</v>
      </c>
      <c r="AF900" s="204">
        <v>4828.26</v>
      </c>
      <c r="AG900" s="197">
        <v>0</v>
      </c>
      <c r="AH900" s="197">
        <v>1.078638625</v>
      </c>
      <c r="AI900" s="12"/>
      <c r="AJ900" s="197">
        <v>1.0593704349999999</v>
      </c>
      <c r="AK900" s="197">
        <v>0</v>
      </c>
      <c r="AL900" s="197">
        <v>0</v>
      </c>
      <c r="AM900" s="12"/>
      <c r="AN900" s="12"/>
      <c r="AO900" s="204">
        <v>3256.44</v>
      </c>
      <c r="AP900" s="205">
        <v>2222.58</v>
      </c>
      <c r="AQ900" t="str">
        <f>_xlfn.IFNA(VLOOKUP(E900,'Order Lookup'!A:C,3,FALSE),"Other")</f>
        <v>Other</v>
      </c>
    </row>
    <row r="901" spans="1:43" ht="31.5" x14ac:dyDescent="0.35">
      <c r="A901" s="202" t="s">
        <v>813</v>
      </c>
      <c r="B901" s="202" t="s">
        <v>3685</v>
      </c>
      <c r="C901" s="202" t="s">
        <v>1548</v>
      </c>
      <c r="D901" s="202" t="s">
        <v>3686</v>
      </c>
      <c r="E901" s="202" t="s">
        <v>507</v>
      </c>
      <c r="F901" s="202" t="s">
        <v>227</v>
      </c>
      <c r="G901" s="8"/>
      <c r="H901" s="202" t="s">
        <v>482</v>
      </c>
      <c r="I901" s="203" t="s">
        <v>376</v>
      </c>
      <c r="J901" s="8"/>
      <c r="K901" s="8"/>
      <c r="L901" s="8"/>
      <c r="M901" s="8"/>
      <c r="N901" s="202" t="s">
        <v>483</v>
      </c>
      <c r="O901" s="8"/>
      <c r="P901" s="8"/>
      <c r="Q901" s="8"/>
      <c r="R901" s="202" t="s">
        <v>483</v>
      </c>
      <c r="S901" s="8"/>
      <c r="T901" s="8"/>
      <c r="U901" s="8"/>
      <c r="V901" s="8"/>
      <c r="W901" s="202" t="s">
        <v>483</v>
      </c>
      <c r="X901" s="8"/>
      <c r="Y901" s="8"/>
      <c r="Z901" s="8"/>
      <c r="AA901" s="202" t="s">
        <v>483</v>
      </c>
      <c r="AB901" s="8"/>
      <c r="AC901" s="202" t="s">
        <v>2343</v>
      </c>
      <c r="AD901" s="202" t="s">
        <v>3685</v>
      </c>
      <c r="AE901" s="202" t="s">
        <v>484</v>
      </c>
      <c r="AF901" s="12"/>
      <c r="AG901" s="197">
        <v>0</v>
      </c>
      <c r="AH901" s="12"/>
      <c r="AI901" s="12"/>
      <c r="AJ901" s="12"/>
      <c r="AK901" s="12"/>
      <c r="AL901" s="12"/>
      <c r="AM901" s="12"/>
      <c r="AN901" s="12"/>
      <c r="AO901" s="12"/>
      <c r="AP901" s="15"/>
      <c r="AQ901" t="str">
        <f>_xlfn.IFNA(VLOOKUP(E901,'Order Lookup'!A:C,3,FALSE),"Other")</f>
        <v>Other</v>
      </c>
    </row>
    <row r="902" spans="1:43" ht="31.5" x14ac:dyDescent="0.35">
      <c r="A902" s="202" t="s">
        <v>813</v>
      </c>
      <c r="B902" s="202" t="s">
        <v>3687</v>
      </c>
      <c r="C902" s="202" t="s">
        <v>825</v>
      </c>
      <c r="D902" s="202" t="s">
        <v>3688</v>
      </c>
      <c r="E902" s="202" t="s">
        <v>507</v>
      </c>
      <c r="F902" s="202" t="s">
        <v>361</v>
      </c>
      <c r="G902" s="8"/>
      <c r="H902" s="202" t="s">
        <v>482</v>
      </c>
      <c r="I902" s="203" t="s">
        <v>381</v>
      </c>
      <c r="J902" s="8"/>
      <c r="K902" s="8"/>
      <c r="L902" s="8"/>
      <c r="M902" s="8"/>
      <c r="N902" s="202" t="s">
        <v>483</v>
      </c>
      <c r="O902" s="8"/>
      <c r="P902" s="8"/>
      <c r="Q902" s="8"/>
      <c r="R902" s="202" t="s">
        <v>483</v>
      </c>
      <c r="S902" s="8"/>
      <c r="T902" s="8"/>
      <c r="U902" s="8"/>
      <c r="V902" s="8"/>
      <c r="W902" s="202" t="s">
        <v>483</v>
      </c>
      <c r="X902" s="8"/>
      <c r="Y902" s="8"/>
      <c r="Z902" s="8"/>
      <c r="AA902" s="202" t="s">
        <v>483</v>
      </c>
      <c r="AB902" s="8"/>
      <c r="AC902" s="202" t="s">
        <v>2327</v>
      </c>
      <c r="AD902" s="202" t="s">
        <v>3687</v>
      </c>
      <c r="AE902" s="202" t="s">
        <v>484</v>
      </c>
      <c r="AF902" s="204">
        <v>1085.92</v>
      </c>
      <c r="AG902" s="197">
        <v>0</v>
      </c>
      <c r="AH902" s="197">
        <v>0.30569442000000002</v>
      </c>
      <c r="AI902" s="12"/>
      <c r="AJ902" s="197">
        <v>0.30569450999999997</v>
      </c>
      <c r="AK902" s="197">
        <v>0</v>
      </c>
      <c r="AL902" s="197">
        <v>0</v>
      </c>
      <c r="AM902" s="12"/>
      <c r="AN902" s="12"/>
      <c r="AO902" s="204">
        <v>733.93</v>
      </c>
      <c r="AP902" s="205">
        <v>432.42</v>
      </c>
      <c r="AQ902" t="str">
        <f>_xlfn.IFNA(VLOOKUP(E902,'Order Lookup'!A:C,3,FALSE),"Other")</f>
        <v>Other</v>
      </c>
    </row>
    <row r="903" spans="1:43" ht="31.5" x14ac:dyDescent="0.35">
      <c r="A903" s="202" t="s">
        <v>813</v>
      </c>
      <c r="B903" s="202" t="s">
        <v>3689</v>
      </c>
      <c r="C903" s="202" t="s">
        <v>1859</v>
      </c>
      <c r="D903" s="202" t="s">
        <v>3690</v>
      </c>
      <c r="E903" s="202" t="s">
        <v>507</v>
      </c>
      <c r="F903" s="202" t="s">
        <v>361</v>
      </c>
      <c r="G903" s="8"/>
      <c r="H903" s="202" t="s">
        <v>482</v>
      </c>
      <c r="I903" s="203" t="s">
        <v>377</v>
      </c>
      <c r="J903" s="8"/>
      <c r="K903" s="8"/>
      <c r="L903" s="8"/>
      <c r="M903" s="8"/>
      <c r="N903" s="202" t="s">
        <v>483</v>
      </c>
      <c r="O903" s="8"/>
      <c r="P903" s="8"/>
      <c r="Q903" s="8"/>
      <c r="R903" s="202" t="s">
        <v>483</v>
      </c>
      <c r="S903" s="8"/>
      <c r="T903" s="8"/>
      <c r="U903" s="8"/>
      <c r="V903" s="8"/>
      <c r="W903" s="202" t="s">
        <v>483</v>
      </c>
      <c r="X903" s="8"/>
      <c r="Y903" s="8"/>
      <c r="Z903" s="8"/>
      <c r="AA903" s="202" t="s">
        <v>483</v>
      </c>
      <c r="AB903" s="8"/>
      <c r="AC903" s="202" t="s">
        <v>2327</v>
      </c>
      <c r="AD903" s="202" t="s">
        <v>3689</v>
      </c>
      <c r="AE903" s="202" t="s">
        <v>484</v>
      </c>
      <c r="AF903" s="12"/>
      <c r="AG903" s="197">
        <v>0</v>
      </c>
      <c r="AH903" s="12"/>
      <c r="AI903" s="12"/>
      <c r="AJ903" s="12"/>
      <c r="AK903" s="12"/>
      <c r="AL903" s="12"/>
      <c r="AM903" s="12"/>
      <c r="AN903" s="12"/>
      <c r="AO903" s="12"/>
      <c r="AP903" s="15"/>
      <c r="AQ903" t="str">
        <f>_xlfn.IFNA(VLOOKUP(E903,'Order Lookup'!A:C,3,FALSE),"Other")</f>
        <v>Other</v>
      </c>
    </row>
    <row r="904" spans="1:43" ht="52.5" x14ac:dyDescent="0.35">
      <c r="A904" s="202" t="s">
        <v>813</v>
      </c>
      <c r="B904" s="202" t="s">
        <v>3691</v>
      </c>
      <c r="C904" s="202" t="s">
        <v>3629</v>
      </c>
      <c r="D904" s="202" t="s">
        <v>3651</v>
      </c>
      <c r="E904" s="202" t="s">
        <v>507</v>
      </c>
      <c r="F904" s="202" t="s">
        <v>227</v>
      </c>
      <c r="G904" s="8"/>
      <c r="H904" s="202" t="s">
        <v>482</v>
      </c>
      <c r="I904" s="203" t="s">
        <v>376</v>
      </c>
      <c r="J904" s="8"/>
      <c r="K904" s="8"/>
      <c r="L904" s="8"/>
      <c r="M904" s="8"/>
      <c r="N904" s="202" t="s">
        <v>483</v>
      </c>
      <c r="O904" s="8"/>
      <c r="P904" s="8"/>
      <c r="Q904" s="8"/>
      <c r="R904" s="202" t="s">
        <v>483</v>
      </c>
      <c r="S904" s="8"/>
      <c r="T904" s="8"/>
      <c r="U904" s="8"/>
      <c r="V904" s="8"/>
      <c r="W904" s="202" t="s">
        <v>483</v>
      </c>
      <c r="X904" s="8"/>
      <c r="Y904" s="8"/>
      <c r="Z904" s="8"/>
      <c r="AA904" s="202" t="s">
        <v>483</v>
      </c>
      <c r="AB904" s="8"/>
      <c r="AC904" s="202" t="s">
        <v>2323</v>
      </c>
      <c r="AD904" s="202" t="s">
        <v>3691</v>
      </c>
      <c r="AE904" s="202" t="s">
        <v>484</v>
      </c>
      <c r="AF904" s="12"/>
      <c r="AG904" s="197">
        <v>0</v>
      </c>
      <c r="AH904" s="12"/>
      <c r="AI904" s="12"/>
      <c r="AJ904" s="12"/>
      <c r="AK904" s="12"/>
      <c r="AL904" s="12"/>
      <c r="AM904" s="12"/>
      <c r="AN904" s="12"/>
      <c r="AO904" s="12"/>
      <c r="AP904" s="15"/>
      <c r="AQ904" t="str">
        <f>_xlfn.IFNA(VLOOKUP(E904,'Order Lookup'!A:C,3,FALSE),"Other")</f>
        <v>Other</v>
      </c>
    </row>
    <row r="905" spans="1:43" ht="31.5" x14ac:dyDescent="0.35">
      <c r="A905" s="202" t="s">
        <v>813</v>
      </c>
      <c r="B905" s="202" t="s">
        <v>3692</v>
      </c>
      <c r="C905" s="202" t="s">
        <v>852</v>
      </c>
      <c r="D905" s="202" t="s">
        <v>3549</v>
      </c>
      <c r="E905" s="202" t="s">
        <v>507</v>
      </c>
      <c r="F905" s="202" t="s">
        <v>227</v>
      </c>
      <c r="G905" s="8"/>
      <c r="H905" s="202" t="s">
        <v>482</v>
      </c>
      <c r="I905" s="203" t="s">
        <v>375</v>
      </c>
      <c r="J905" s="8"/>
      <c r="K905" s="8"/>
      <c r="L905" s="8"/>
      <c r="M905" s="8"/>
      <c r="N905" s="202" t="s">
        <v>483</v>
      </c>
      <c r="O905" s="8"/>
      <c r="P905" s="8"/>
      <c r="Q905" s="8"/>
      <c r="R905" s="202" t="s">
        <v>483</v>
      </c>
      <c r="S905" s="8"/>
      <c r="T905" s="8"/>
      <c r="U905" s="8"/>
      <c r="V905" s="8"/>
      <c r="W905" s="202" t="s">
        <v>483</v>
      </c>
      <c r="X905" s="8"/>
      <c r="Y905" s="8"/>
      <c r="Z905" s="8"/>
      <c r="AA905" s="202" t="s">
        <v>483</v>
      </c>
      <c r="AB905" s="8"/>
      <c r="AC905" s="202" t="s">
        <v>2323</v>
      </c>
      <c r="AD905" s="202" t="s">
        <v>3692</v>
      </c>
      <c r="AE905" s="202" t="s">
        <v>484</v>
      </c>
      <c r="AF905" s="12"/>
      <c r="AG905" s="197">
        <v>0</v>
      </c>
      <c r="AH905" s="12"/>
      <c r="AI905" s="12"/>
      <c r="AJ905" s="12"/>
      <c r="AK905" s="12"/>
      <c r="AL905" s="12"/>
      <c r="AM905" s="12"/>
      <c r="AN905" s="12"/>
      <c r="AO905" s="12"/>
      <c r="AP905" s="15"/>
      <c r="AQ905" t="str">
        <f>_xlfn.IFNA(VLOOKUP(E905,'Order Lookup'!A:C,3,FALSE),"Other")</f>
        <v>Other</v>
      </c>
    </row>
    <row r="906" spans="1:43" ht="31.5" x14ac:dyDescent="0.35">
      <c r="A906" s="202" t="s">
        <v>813</v>
      </c>
      <c r="B906" s="202" t="s">
        <v>3693</v>
      </c>
      <c r="C906" s="202" t="s">
        <v>824</v>
      </c>
      <c r="D906" s="202" t="s">
        <v>3664</v>
      </c>
      <c r="E906" s="202" t="s">
        <v>507</v>
      </c>
      <c r="F906" s="202" t="s">
        <v>361</v>
      </c>
      <c r="G906" s="8"/>
      <c r="H906" s="202" t="s">
        <v>482</v>
      </c>
      <c r="I906" s="203" t="s">
        <v>380</v>
      </c>
      <c r="J906" s="8"/>
      <c r="K906" s="8"/>
      <c r="L906" s="8"/>
      <c r="M906" s="8"/>
      <c r="N906" s="202" t="s">
        <v>483</v>
      </c>
      <c r="O906" s="8"/>
      <c r="P906" s="8"/>
      <c r="Q906" s="8"/>
      <c r="R906" s="202" t="s">
        <v>483</v>
      </c>
      <c r="S906" s="8"/>
      <c r="T906" s="8"/>
      <c r="U906" s="8"/>
      <c r="V906" s="8"/>
      <c r="W906" s="202" t="s">
        <v>483</v>
      </c>
      <c r="X906" s="8"/>
      <c r="Y906" s="8"/>
      <c r="Z906" s="8"/>
      <c r="AA906" s="202" t="s">
        <v>483</v>
      </c>
      <c r="AB906" s="8"/>
      <c r="AC906" s="202" t="s">
        <v>2323</v>
      </c>
      <c r="AD906" s="202" t="s">
        <v>3693</v>
      </c>
      <c r="AE906" s="202" t="s">
        <v>484</v>
      </c>
      <c r="AF906" s="204">
        <v>169</v>
      </c>
      <c r="AG906" s="197">
        <v>0</v>
      </c>
      <c r="AH906" s="197">
        <v>2.5000000000000001E-2</v>
      </c>
      <c r="AI906" s="12"/>
      <c r="AJ906" s="197">
        <v>2.5000000000000001E-2</v>
      </c>
      <c r="AK906" s="197">
        <v>0</v>
      </c>
      <c r="AL906" s="197">
        <v>0</v>
      </c>
      <c r="AM906" s="12"/>
      <c r="AN906" s="12"/>
      <c r="AO906" s="204">
        <v>101.34</v>
      </c>
      <c r="AP906" s="205">
        <v>67.66</v>
      </c>
      <c r="AQ906" t="str">
        <f>_xlfn.IFNA(VLOOKUP(E906,'Order Lookup'!A:C,3,FALSE),"Other")</f>
        <v>Other</v>
      </c>
    </row>
    <row r="907" spans="1:43" ht="31.5" x14ac:dyDescent="0.35">
      <c r="A907" s="202" t="s">
        <v>813</v>
      </c>
      <c r="B907" s="202" t="s">
        <v>3694</v>
      </c>
      <c r="C907" s="202" t="s">
        <v>1884</v>
      </c>
      <c r="D907" s="202" t="s">
        <v>3695</v>
      </c>
      <c r="E907" s="202" t="s">
        <v>507</v>
      </c>
      <c r="F907" s="202" t="s">
        <v>227</v>
      </c>
      <c r="G907" s="8"/>
      <c r="H907" s="202" t="s">
        <v>488</v>
      </c>
      <c r="I907" s="203" t="s">
        <v>376</v>
      </c>
      <c r="J907" s="8"/>
      <c r="K907" s="8"/>
      <c r="L907" s="8"/>
      <c r="M907" s="8"/>
      <c r="N907" s="202" t="s">
        <v>483</v>
      </c>
      <c r="O907" s="8"/>
      <c r="P907" s="8"/>
      <c r="Q907" s="8"/>
      <c r="R907" s="202" t="s">
        <v>483</v>
      </c>
      <c r="S907" s="8"/>
      <c r="T907" s="8"/>
      <c r="U907" s="8"/>
      <c r="V907" s="8"/>
      <c r="W907" s="202" t="s">
        <v>483</v>
      </c>
      <c r="X907" s="8"/>
      <c r="Y907" s="8"/>
      <c r="Z907" s="8"/>
      <c r="AA907" s="202" t="s">
        <v>483</v>
      </c>
      <c r="AB907" s="8"/>
      <c r="AC907" s="202" t="s">
        <v>2323</v>
      </c>
      <c r="AD907" s="202" t="s">
        <v>3694</v>
      </c>
      <c r="AE907" s="202" t="s">
        <v>484</v>
      </c>
      <c r="AF907" s="12"/>
      <c r="AG907" s="197">
        <v>0</v>
      </c>
      <c r="AH907" s="12"/>
      <c r="AI907" s="12"/>
      <c r="AJ907" s="12"/>
      <c r="AK907" s="12"/>
      <c r="AL907" s="12"/>
      <c r="AM907" s="12"/>
      <c r="AN907" s="12"/>
      <c r="AO907" s="12"/>
      <c r="AP907" s="15"/>
      <c r="AQ907" t="str">
        <f>_xlfn.IFNA(VLOOKUP(E907,'Order Lookup'!A:C,3,FALSE),"Other")</f>
        <v>Other</v>
      </c>
    </row>
    <row r="908" spans="1:43" ht="31.5" x14ac:dyDescent="0.35">
      <c r="A908" s="202" t="s">
        <v>813</v>
      </c>
      <c r="B908" s="202" t="s">
        <v>3696</v>
      </c>
      <c r="C908" s="202" t="s">
        <v>1546</v>
      </c>
      <c r="D908" s="202" t="s">
        <v>3697</v>
      </c>
      <c r="E908" s="202" t="s">
        <v>507</v>
      </c>
      <c r="F908" s="202" t="s">
        <v>361</v>
      </c>
      <c r="G908" s="8"/>
      <c r="H908" s="202" t="s">
        <v>482</v>
      </c>
      <c r="I908" s="203" t="s">
        <v>381</v>
      </c>
      <c r="J908" s="8"/>
      <c r="K908" s="8"/>
      <c r="L908" s="8"/>
      <c r="M908" s="8"/>
      <c r="N908" s="202" t="s">
        <v>483</v>
      </c>
      <c r="O908" s="8"/>
      <c r="P908" s="8"/>
      <c r="Q908" s="8"/>
      <c r="R908" s="202" t="s">
        <v>483</v>
      </c>
      <c r="S908" s="8"/>
      <c r="T908" s="8"/>
      <c r="U908" s="8"/>
      <c r="V908" s="8"/>
      <c r="W908" s="202" t="s">
        <v>483</v>
      </c>
      <c r="X908" s="8"/>
      <c r="Y908" s="8"/>
      <c r="Z908" s="8"/>
      <c r="AA908" s="202" t="s">
        <v>483</v>
      </c>
      <c r="AB908" s="8"/>
      <c r="AC908" s="202" t="s">
        <v>2323</v>
      </c>
      <c r="AD908" s="202" t="s">
        <v>3696</v>
      </c>
      <c r="AE908" s="202" t="s">
        <v>484</v>
      </c>
      <c r="AF908" s="204">
        <v>219.6</v>
      </c>
      <c r="AG908" s="197">
        <v>0</v>
      </c>
      <c r="AH908" s="197">
        <v>1.370322E-2</v>
      </c>
      <c r="AI908" s="12"/>
      <c r="AJ908" s="197">
        <v>1.370304E-2</v>
      </c>
      <c r="AK908" s="197">
        <v>0</v>
      </c>
      <c r="AL908" s="197">
        <v>0</v>
      </c>
      <c r="AM908" s="12"/>
      <c r="AN908" s="12"/>
      <c r="AO908" s="204">
        <v>131.77000000000001</v>
      </c>
      <c r="AP908" s="205">
        <v>75.040000000000006</v>
      </c>
      <c r="AQ908" t="str">
        <f>_xlfn.IFNA(VLOOKUP(E908,'Order Lookup'!A:C,3,FALSE),"Other")</f>
        <v>Other</v>
      </c>
    </row>
    <row r="909" spans="1:43" ht="42" x14ac:dyDescent="0.35">
      <c r="A909" s="202" t="s">
        <v>813</v>
      </c>
      <c r="B909" s="202" t="s">
        <v>3698</v>
      </c>
      <c r="C909" s="202" t="s">
        <v>829</v>
      </c>
      <c r="D909" s="202" t="s">
        <v>830</v>
      </c>
      <c r="E909" s="202" t="s">
        <v>507</v>
      </c>
      <c r="F909" s="202" t="s">
        <v>361</v>
      </c>
      <c r="G909" s="8"/>
      <c r="H909" s="202" t="s">
        <v>482</v>
      </c>
      <c r="I909" s="203" t="s">
        <v>382</v>
      </c>
      <c r="J909" s="8"/>
      <c r="K909" s="8"/>
      <c r="L909" s="8"/>
      <c r="M909" s="8"/>
      <c r="N909" s="202" t="s">
        <v>483</v>
      </c>
      <c r="O909" s="8"/>
      <c r="P909" s="8"/>
      <c r="Q909" s="8"/>
      <c r="R909" s="202" t="s">
        <v>483</v>
      </c>
      <c r="S909" s="8"/>
      <c r="T909" s="8"/>
      <c r="U909" s="8"/>
      <c r="V909" s="8"/>
      <c r="W909" s="202" t="s">
        <v>483</v>
      </c>
      <c r="X909" s="8"/>
      <c r="Y909" s="8"/>
      <c r="Z909" s="8"/>
      <c r="AA909" s="202" t="s">
        <v>483</v>
      </c>
      <c r="AB909" s="8"/>
      <c r="AC909" s="202" t="s">
        <v>2323</v>
      </c>
      <c r="AD909" s="202" t="s">
        <v>3698</v>
      </c>
      <c r="AE909" s="202" t="s">
        <v>484</v>
      </c>
      <c r="AF909" s="12"/>
      <c r="AG909" s="197">
        <v>0</v>
      </c>
      <c r="AH909" s="12"/>
      <c r="AI909" s="12"/>
      <c r="AJ909" s="12"/>
      <c r="AK909" s="12"/>
      <c r="AL909" s="12"/>
      <c r="AM909" s="12"/>
      <c r="AN909" s="12"/>
      <c r="AO909" s="12"/>
      <c r="AP909" s="15"/>
      <c r="AQ909" t="str">
        <f>_xlfn.IFNA(VLOOKUP(E909,'Order Lookup'!A:C,3,FALSE),"Other")</f>
        <v>Other</v>
      </c>
    </row>
    <row r="910" spans="1:43" ht="42" x14ac:dyDescent="0.35">
      <c r="A910" s="202" t="s">
        <v>813</v>
      </c>
      <c r="B910" s="202" t="s">
        <v>3699</v>
      </c>
      <c r="C910" s="202" t="s">
        <v>1338</v>
      </c>
      <c r="D910" s="202" t="s">
        <v>3700</v>
      </c>
      <c r="E910" s="202" t="s">
        <v>481</v>
      </c>
      <c r="F910" s="202" t="s">
        <v>63</v>
      </c>
      <c r="G910" s="202" t="s">
        <v>63</v>
      </c>
      <c r="H910" s="202" t="s">
        <v>668</v>
      </c>
      <c r="I910" s="203" t="s">
        <v>66</v>
      </c>
      <c r="J910" s="8"/>
      <c r="K910" s="8"/>
      <c r="L910" s="8"/>
      <c r="M910" s="8"/>
      <c r="N910" s="202" t="s">
        <v>483</v>
      </c>
      <c r="O910" s="8"/>
      <c r="P910" s="8"/>
      <c r="Q910" s="8"/>
      <c r="R910" s="202" t="s">
        <v>483</v>
      </c>
      <c r="S910" s="8"/>
      <c r="T910" s="8"/>
      <c r="U910" s="8"/>
      <c r="V910" s="8"/>
      <c r="W910" s="202" t="s">
        <v>483</v>
      </c>
      <c r="X910" s="8"/>
      <c r="Y910" s="8"/>
      <c r="Z910" s="8"/>
      <c r="AA910" s="202" t="s">
        <v>483</v>
      </c>
      <c r="AB910" s="8"/>
      <c r="AC910" s="202" t="s">
        <v>2324</v>
      </c>
      <c r="AD910" s="202" t="s">
        <v>3699</v>
      </c>
      <c r="AE910" s="202" t="s">
        <v>484</v>
      </c>
      <c r="AF910" s="204">
        <v>0</v>
      </c>
      <c r="AG910" s="197">
        <v>0</v>
      </c>
      <c r="AH910" s="197">
        <v>0</v>
      </c>
      <c r="AI910" s="12"/>
      <c r="AJ910" s="197">
        <v>0</v>
      </c>
      <c r="AK910" s="197">
        <v>0</v>
      </c>
      <c r="AL910" s="197">
        <v>0</v>
      </c>
      <c r="AM910" s="12"/>
      <c r="AN910" s="12"/>
      <c r="AO910" s="204">
        <v>0</v>
      </c>
      <c r="AP910" s="205">
        <v>0</v>
      </c>
      <c r="AQ910" t="str">
        <f>_xlfn.IFNA(VLOOKUP(E910,'Order Lookup'!A:C,3,FALSE),"Other")</f>
        <v>Other</v>
      </c>
    </row>
    <row r="911" spans="1:43" ht="42" x14ac:dyDescent="0.35">
      <c r="A911" s="202" t="s">
        <v>813</v>
      </c>
      <c r="B911" s="202" t="s">
        <v>3701</v>
      </c>
      <c r="C911" s="202" t="s">
        <v>1338</v>
      </c>
      <c r="D911" s="202" t="s">
        <v>3702</v>
      </c>
      <c r="E911" s="202" t="s">
        <v>481</v>
      </c>
      <c r="F911" s="202" t="s">
        <v>63</v>
      </c>
      <c r="G911" s="202" t="s">
        <v>63</v>
      </c>
      <c r="H911" s="202" t="s">
        <v>668</v>
      </c>
      <c r="I911" s="203" t="s">
        <v>66</v>
      </c>
      <c r="J911" s="8"/>
      <c r="K911" s="8"/>
      <c r="L911" s="8"/>
      <c r="M911" s="8"/>
      <c r="N911" s="202" t="s">
        <v>483</v>
      </c>
      <c r="O911" s="8"/>
      <c r="P911" s="8"/>
      <c r="Q911" s="8"/>
      <c r="R911" s="202" t="s">
        <v>483</v>
      </c>
      <c r="S911" s="8"/>
      <c r="T911" s="8"/>
      <c r="U911" s="8"/>
      <c r="V911" s="8"/>
      <c r="W911" s="202" t="s">
        <v>483</v>
      </c>
      <c r="X911" s="8"/>
      <c r="Y911" s="8"/>
      <c r="Z911" s="8"/>
      <c r="AA911" s="202" t="s">
        <v>483</v>
      </c>
      <c r="AB911" s="8"/>
      <c r="AC911" s="202" t="s">
        <v>2324</v>
      </c>
      <c r="AD911" s="202" t="s">
        <v>3701</v>
      </c>
      <c r="AE911" s="202" t="s">
        <v>484</v>
      </c>
      <c r="AF911" s="12"/>
      <c r="AG911" s="197">
        <v>0</v>
      </c>
      <c r="AH911" s="12"/>
      <c r="AI911" s="12"/>
      <c r="AJ911" s="12"/>
      <c r="AK911" s="12"/>
      <c r="AL911" s="12"/>
      <c r="AM911" s="12"/>
      <c r="AN911" s="12"/>
      <c r="AO911" s="12"/>
      <c r="AP911" s="15"/>
      <c r="AQ911" t="str">
        <f>_xlfn.IFNA(VLOOKUP(E911,'Order Lookup'!A:C,3,FALSE),"Other")</f>
        <v>Other</v>
      </c>
    </row>
    <row r="912" spans="1:43" ht="31.5" x14ac:dyDescent="0.35">
      <c r="A912" s="202" t="s">
        <v>813</v>
      </c>
      <c r="B912" s="202" t="s">
        <v>3703</v>
      </c>
      <c r="C912" s="202" t="s">
        <v>1867</v>
      </c>
      <c r="D912" s="202" t="s">
        <v>636</v>
      </c>
      <c r="E912" s="202" t="s">
        <v>507</v>
      </c>
      <c r="F912" s="202" t="s">
        <v>227</v>
      </c>
      <c r="G912" s="202" t="s">
        <v>361</v>
      </c>
      <c r="H912" s="202" t="s">
        <v>482</v>
      </c>
      <c r="I912" s="203" t="s">
        <v>375</v>
      </c>
      <c r="J912" s="8"/>
      <c r="K912" s="8"/>
      <c r="L912" s="8"/>
      <c r="M912" s="8"/>
      <c r="N912" s="202" t="s">
        <v>483</v>
      </c>
      <c r="O912" s="8"/>
      <c r="P912" s="8"/>
      <c r="Q912" s="8"/>
      <c r="R912" s="202" t="s">
        <v>483</v>
      </c>
      <c r="S912" s="8"/>
      <c r="T912" s="8"/>
      <c r="U912" s="8"/>
      <c r="V912" s="8"/>
      <c r="W912" s="202" t="s">
        <v>483</v>
      </c>
      <c r="X912" s="8"/>
      <c r="Y912" s="8"/>
      <c r="Z912" s="8"/>
      <c r="AA912" s="202" t="s">
        <v>483</v>
      </c>
      <c r="AB912" s="8"/>
      <c r="AC912" s="202" t="s">
        <v>2324</v>
      </c>
      <c r="AD912" s="202" t="s">
        <v>3703</v>
      </c>
      <c r="AE912" s="202" t="s">
        <v>484</v>
      </c>
      <c r="AF912" s="204">
        <v>172</v>
      </c>
      <c r="AG912" s="197">
        <v>0</v>
      </c>
      <c r="AH912" s="197">
        <v>1.8696299999999999E-2</v>
      </c>
      <c r="AI912" s="12"/>
      <c r="AJ912" s="197">
        <v>1.8696500000000001E-2</v>
      </c>
      <c r="AK912" s="197">
        <v>0</v>
      </c>
      <c r="AL912" s="197">
        <v>0</v>
      </c>
      <c r="AM912" s="12"/>
      <c r="AN912" s="12"/>
      <c r="AO912" s="204">
        <v>103.39</v>
      </c>
      <c r="AP912" s="205">
        <v>107.75</v>
      </c>
      <c r="AQ912" t="str">
        <f>_xlfn.IFNA(VLOOKUP(E912,'Order Lookup'!A:C,3,FALSE),"Other")</f>
        <v>Other</v>
      </c>
    </row>
    <row r="913" spans="1:43" ht="52.5" x14ac:dyDescent="0.35">
      <c r="A913" s="202" t="s">
        <v>813</v>
      </c>
      <c r="B913" s="202" t="s">
        <v>3704</v>
      </c>
      <c r="C913" s="202" t="s">
        <v>3629</v>
      </c>
      <c r="D913" s="202" t="s">
        <v>3705</v>
      </c>
      <c r="E913" s="202" t="s">
        <v>507</v>
      </c>
      <c r="F913" s="202" t="s">
        <v>227</v>
      </c>
      <c r="G913" s="8"/>
      <c r="H913" s="202" t="s">
        <v>482</v>
      </c>
      <c r="I913" s="203" t="s">
        <v>376</v>
      </c>
      <c r="J913" s="8"/>
      <c r="K913" s="8"/>
      <c r="L913" s="8"/>
      <c r="M913" s="8"/>
      <c r="N913" s="202" t="s">
        <v>483</v>
      </c>
      <c r="O913" s="8"/>
      <c r="P913" s="8"/>
      <c r="Q913" s="8"/>
      <c r="R913" s="202" t="s">
        <v>483</v>
      </c>
      <c r="S913" s="8"/>
      <c r="T913" s="8"/>
      <c r="U913" s="8"/>
      <c r="V913" s="8"/>
      <c r="W913" s="202" t="s">
        <v>483</v>
      </c>
      <c r="X913" s="8"/>
      <c r="Y913" s="8"/>
      <c r="Z913" s="8"/>
      <c r="AA913" s="202" t="s">
        <v>483</v>
      </c>
      <c r="AB913" s="8"/>
      <c r="AC913" s="202" t="s">
        <v>2324</v>
      </c>
      <c r="AD913" s="202" t="s">
        <v>3704</v>
      </c>
      <c r="AE913" s="202" t="s">
        <v>484</v>
      </c>
      <c r="AF913" s="204">
        <v>299.77</v>
      </c>
      <c r="AG913" s="197">
        <v>0</v>
      </c>
      <c r="AH913" s="197">
        <v>3.7832079999999997E-2</v>
      </c>
      <c r="AI913" s="12"/>
      <c r="AJ913" s="197">
        <v>3.7831999999999998E-2</v>
      </c>
      <c r="AK913" s="197">
        <v>0</v>
      </c>
      <c r="AL913" s="197">
        <v>0</v>
      </c>
      <c r="AM913" s="12"/>
      <c r="AN913" s="12"/>
      <c r="AO913" s="204">
        <v>235.72</v>
      </c>
      <c r="AP913" s="205">
        <v>201.98</v>
      </c>
      <c r="AQ913" t="str">
        <f>_xlfn.IFNA(VLOOKUP(E913,'Order Lookup'!A:C,3,FALSE),"Other")</f>
        <v>Other</v>
      </c>
    </row>
    <row r="914" spans="1:43" ht="42" x14ac:dyDescent="0.35">
      <c r="A914" s="202" t="s">
        <v>813</v>
      </c>
      <c r="B914" s="202" t="s">
        <v>3706</v>
      </c>
      <c r="C914" s="202" t="s">
        <v>850</v>
      </c>
      <c r="D914" s="202" t="s">
        <v>3707</v>
      </c>
      <c r="E914" s="202" t="s">
        <v>563</v>
      </c>
      <c r="F914" s="202" t="s">
        <v>227</v>
      </c>
      <c r="G914" s="8"/>
      <c r="H914" s="202" t="s">
        <v>482</v>
      </c>
      <c r="I914" s="203" t="s">
        <v>377</v>
      </c>
      <c r="J914" s="8"/>
      <c r="K914" s="8"/>
      <c r="L914" s="8"/>
      <c r="M914" s="8"/>
      <c r="N914" s="202" t="s">
        <v>483</v>
      </c>
      <c r="O914" s="8"/>
      <c r="P914" s="8"/>
      <c r="Q914" s="8"/>
      <c r="R914" s="202" t="s">
        <v>483</v>
      </c>
      <c r="S914" s="8"/>
      <c r="T914" s="8"/>
      <c r="U914" s="8"/>
      <c r="V914" s="8"/>
      <c r="W914" s="202" t="s">
        <v>483</v>
      </c>
      <c r="X914" s="8"/>
      <c r="Y914" s="8"/>
      <c r="Z914" s="8"/>
      <c r="AA914" s="202" t="s">
        <v>483</v>
      </c>
      <c r="AB914" s="8"/>
      <c r="AC914" s="202" t="s">
        <v>2332</v>
      </c>
      <c r="AD914" s="202" t="s">
        <v>3706</v>
      </c>
      <c r="AE914" s="202" t="s">
        <v>484</v>
      </c>
      <c r="AF914" s="204">
        <v>41629.58</v>
      </c>
      <c r="AG914" s="197">
        <v>0</v>
      </c>
      <c r="AH914" s="197">
        <v>11.937926819999999</v>
      </c>
      <c r="AI914" s="12"/>
      <c r="AJ914" s="197">
        <v>11.937926225</v>
      </c>
      <c r="AK914" s="197">
        <v>0</v>
      </c>
      <c r="AL914" s="197">
        <v>0</v>
      </c>
      <c r="AM914" s="12"/>
      <c r="AN914" s="12"/>
      <c r="AO914" s="204">
        <v>25773.919999999998</v>
      </c>
      <c r="AP914" s="205">
        <v>19758.25</v>
      </c>
      <c r="AQ914" t="str">
        <f>_xlfn.IFNA(VLOOKUP(E914,'Order Lookup'!A:C,3,FALSE),"Other")</f>
        <v>Other</v>
      </c>
    </row>
    <row r="915" spans="1:43" ht="42" x14ac:dyDescent="0.35">
      <c r="A915" s="202" t="s">
        <v>813</v>
      </c>
      <c r="B915" s="202" t="s">
        <v>3708</v>
      </c>
      <c r="C915" s="202" t="s">
        <v>850</v>
      </c>
      <c r="D915" s="202" t="s">
        <v>3709</v>
      </c>
      <c r="E915" s="202" t="s">
        <v>563</v>
      </c>
      <c r="F915" s="202" t="s">
        <v>227</v>
      </c>
      <c r="G915" s="8"/>
      <c r="H915" s="202" t="s">
        <v>482</v>
      </c>
      <c r="I915" s="203" t="s">
        <v>377</v>
      </c>
      <c r="J915" s="8"/>
      <c r="K915" s="8"/>
      <c r="L915" s="8"/>
      <c r="M915" s="8"/>
      <c r="N915" s="202" t="s">
        <v>483</v>
      </c>
      <c r="O915" s="8"/>
      <c r="P915" s="8"/>
      <c r="Q915" s="8"/>
      <c r="R915" s="202" t="s">
        <v>483</v>
      </c>
      <c r="S915" s="8"/>
      <c r="T915" s="8"/>
      <c r="U915" s="8"/>
      <c r="V915" s="8"/>
      <c r="W915" s="202" t="s">
        <v>483</v>
      </c>
      <c r="X915" s="8"/>
      <c r="Y915" s="8"/>
      <c r="Z915" s="8"/>
      <c r="AA915" s="202" t="s">
        <v>483</v>
      </c>
      <c r="AB915" s="8"/>
      <c r="AC915" s="202" t="s">
        <v>2332</v>
      </c>
      <c r="AD915" s="202" t="s">
        <v>3708</v>
      </c>
      <c r="AE915" s="202" t="s">
        <v>484</v>
      </c>
      <c r="AF915" s="12"/>
      <c r="AG915" s="197">
        <v>0</v>
      </c>
      <c r="AH915" s="12"/>
      <c r="AI915" s="12"/>
      <c r="AJ915" s="12"/>
      <c r="AK915" s="12"/>
      <c r="AL915" s="12"/>
      <c r="AM915" s="12"/>
      <c r="AN915" s="12"/>
      <c r="AO915" s="12"/>
      <c r="AP915" s="15"/>
      <c r="AQ915" t="str">
        <f>_xlfn.IFNA(VLOOKUP(E915,'Order Lookup'!A:C,3,FALSE),"Other")</f>
        <v>Other</v>
      </c>
    </row>
    <row r="916" spans="1:43" ht="42" x14ac:dyDescent="0.35">
      <c r="A916" s="202" t="s">
        <v>813</v>
      </c>
      <c r="B916" s="202" t="s">
        <v>3710</v>
      </c>
      <c r="C916" s="202" t="s">
        <v>814</v>
      </c>
      <c r="D916" s="202" t="s">
        <v>3711</v>
      </c>
      <c r="E916" s="202" t="s">
        <v>507</v>
      </c>
      <c r="F916" s="202" t="s">
        <v>361</v>
      </c>
      <c r="G916" s="8"/>
      <c r="H916" s="202" t="s">
        <v>482</v>
      </c>
      <c r="I916" s="203" t="s">
        <v>381</v>
      </c>
      <c r="J916" s="8"/>
      <c r="K916" s="8"/>
      <c r="L916" s="8"/>
      <c r="M916" s="8"/>
      <c r="N916" s="202" t="s">
        <v>483</v>
      </c>
      <c r="O916" s="8"/>
      <c r="P916" s="8"/>
      <c r="Q916" s="8"/>
      <c r="R916" s="202" t="s">
        <v>483</v>
      </c>
      <c r="S916" s="8"/>
      <c r="T916" s="8"/>
      <c r="U916" s="8"/>
      <c r="V916" s="8"/>
      <c r="W916" s="202" t="s">
        <v>483</v>
      </c>
      <c r="X916" s="8"/>
      <c r="Y916" s="8"/>
      <c r="Z916" s="8"/>
      <c r="AA916" s="202" t="s">
        <v>483</v>
      </c>
      <c r="AB916" s="8"/>
      <c r="AC916" s="202" t="s">
        <v>1726</v>
      </c>
      <c r="AD916" s="202" t="s">
        <v>3710</v>
      </c>
      <c r="AE916" s="202" t="s">
        <v>484</v>
      </c>
      <c r="AF916" s="204">
        <v>309.2</v>
      </c>
      <c r="AG916" s="197">
        <v>0</v>
      </c>
      <c r="AH916" s="197">
        <v>4.1674999999999997E-2</v>
      </c>
      <c r="AI916" s="12"/>
      <c r="AJ916" s="197">
        <v>4.1674999999999997E-2</v>
      </c>
      <c r="AK916" s="197">
        <v>0</v>
      </c>
      <c r="AL916" s="197">
        <v>0</v>
      </c>
      <c r="AM916" s="12"/>
      <c r="AN916" s="12"/>
      <c r="AO916" s="204">
        <v>230.07</v>
      </c>
      <c r="AP916" s="205">
        <v>194.45</v>
      </c>
      <c r="AQ916" t="str">
        <f>_xlfn.IFNA(VLOOKUP(E916,'Order Lookup'!A:C,3,FALSE),"Other")</f>
        <v>Other</v>
      </c>
    </row>
    <row r="917" spans="1:43" ht="31.5" x14ac:dyDescent="0.35">
      <c r="A917" s="202" t="s">
        <v>813</v>
      </c>
      <c r="B917" s="202" t="s">
        <v>3712</v>
      </c>
      <c r="C917" s="202" t="s">
        <v>1875</v>
      </c>
      <c r="D917" s="202" t="s">
        <v>3713</v>
      </c>
      <c r="E917" s="202" t="s">
        <v>507</v>
      </c>
      <c r="F917" s="202" t="s">
        <v>361</v>
      </c>
      <c r="G917" s="8"/>
      <c r="H917" s="202" t="s">
        <v>482</v>
      </c>
      <c r="I917" s="203" t="s">
        <v>381</v>
      </c>
      <c r="J917" s="8"/>
      <c r="K917" s="8"/>
      <c r="L917" s="8"/>
      <c r="M917" s="8"/>
      <c r="N917" s="202" t="s">
        <v>483</v>
      </c>
      <c r="O917" s="8"/>
      <c r="P917" s="8"/>
      <c r="Q917" s="8"/>
      <c r="R917" s="202" t="s">
        <v>483</v>
      </c>
      <c r="S917" s="8"/>
      <c r="T917" s="8"/>
      <c r="U917" s="8"/>
      <c r="V917" s="8"/>
      <c r="W917" s="202" t="s">
        <v>483</v>
      </c>
      <c r="X917" s="8"/>
      <c r="Y917" s="8"/>
      <c r="Z917" s="8"/>
      <c r="AA917" s="202" t="s">
        <v>483</v>
      </c>
      <c r="AB917" s="8"/>
      <c r="AC917" s="202" t="s">
        <v>1726</v>
      </c>
      <c r="AD917" s="202" t="s">
        <v>3712</v>
      </c>
      <c r="AE917" s="202" t="s">
        <v>484</v>
      </c>
      <c r="AF917" s="12"/>
      <c r="AG917" s="197">
        <v>0</v>
      </c>
      <c r="AH917" s="12"/>
      <c r="AI917" s="12"/>
      <c r="AJ917" s="12"/>
      <c r="AK917" s="12"/>
      <c r="AL917" s="12"/>
      <c r="AM917" s="12"/>
      <c r="AN917" s="12"/>
      <c r="AO917" s="12"/>
      <c r="AP917" s="15"/>
      <c r="AQ917" t="str">
        <f>_xlfn.IFNA(VLOOKUP(E917,'Order Lookup'!A:C,3,FALSE),"Other")</f>
        <v>Other</v>
      </c>
    </row>
    <row r="918" spans="1:43" ht="31.5" x14ac:dyDescent="0.35">
      <c r="A918" s="202" t="s">
        <v>813</v>
      </c>
      <c r="B918" s="202" t="s">
        <v>3714</v>
      </c>
      <c r="C918" s="202" t="s">
        <v>825</v>
      </c>
      <c r="D918" s="202" t="s">
        <v>3715</v>
      </c>
      <c r="E918" s="202" t="s">
        <v>507</v>
      </c>
      <c r="F918" s="202" t="s">
        <v>361</v>
      </c>
      <c r="G918" s="8"/>
      <c r="H918" s="202" t="s">
        <v>488</v>
      </c>
      <c r="I918" s="203" t="s">
        <v>381</v>
      </c>
      <c r="J918" s="8"/>
      <c r="K918" s="8"/>
      <c r="L918" s="8"/>
      <c r="M918" s="8"/>
      <c r="N918" s="202" t="s">
        <v>483</v>
      </c>
      <c r="O918" s="8"/>
      <c r="P918" s="8"/>
      <c r="Q918" s="8"/>
      <c r="R918" s="202" t="s">
        <v>483</v>
      </c>
      <c r="S918" s="8"/>
      <c r="T918" s="8"/>
      <c r="U918" s="8"/>
      <c r="V918" s="8"/>
      <c r="W918" s="202" t="s">
        <v>483</v>
      </c>
      <c r="X918" s="8"/>
      <c r="Y918" s="8"/>
      <c r="Z918" s="8"/>
      <c r="AA918" s="202" t="s">
        <v>483</v>
      </c>
      <c r="AB918" s="8"/>
      <c r="AC918" s="202" t="s">
        <v>2350</v>
      </c>
      <c r="AD918" s="202" t="s">
        <v>3714</v>
      </c>
      <c r="AE918" s="202" t="s">
        <v>484</v>
      </c>
      <c r="AF918" s="204">
        <v>6410.52</v>
      </c>
      <c r="AG918" s="197">
        <v>0</v>
      </c>
      <c r="AH918" s="197">
        <v>2.0194415800000001</v>
      </c>
      <c r="AI918" s="12"/>
      <c r="AJ918" s="197">
        <v>1.959859915</v>
      </c>
      <c r="AK918" s="197">
        <v>0</v>
      </c>
      <c r="AL918" s="197">
        <v>0</v>
      </c>
      <c r="AM918" s="12"/>
      <c r="AN918" s="12"/>
      <c r="AO918" s="204">
        <v>4204.67</v>
      </c>
      <c r="AP918" s="205">
        <v>2949.53</v>
      </c>
      <c r="AQ918" t="str">
        <f>_xlfn.IFNA(VLOOKUP(E918,'Order Lookup'!A:C,3,FALSE),"Other")</f>
        <v>Other</v>
      </c>
    </row>
    <row r="919" spans="1:43" ht="31.5" x14ac:dyDescent="0.35">
      <c r="A919" s="202" t="s">
        <v>813</v>
      </c>
      <c r="B919" s="202" t="s">
        <v>3716</v>
      </c>
      <c r="C919" s="202" t="s">
        <v>3717</v>
      </c>
      <c r="D919" s="202" t="s">
        <v>3718</v>
      </c>
      <c r="E919" s="202" t="s">
        <v>507</v>
      </c>
      <c r="F919" s="202" t="s">
        <v>227</v>
      </c>
      <c r="G919" s="8"/>
      <c r="H919" s="202" t="s">
        <v>482</v>
      </c>
      <c r="I919" s="203" t="s">
        <v>376</v>
      </c>
      <c r="J919" s="8"/>
      <c r="K919" s="8"/>
      <c r="L919" s="8"/>
      <c r="M919" s="8"/>
      <c r="N919" s="202" t="s">
        <v>483</v>
      </c>
      <c r="O919" s="8"/>
      <c r="P919" s="8"/>
      <c r="Q919" s="8"/>
      <c r="R919" s="202" t="s">
        <v>483</v>
      </c>
      <c r="S919" s="8"/>
      <c r="T919" s="8"/>
      <c r="U919" s="8"/>
      <c r="V919" s="8"/>
      <c r="W919" s="202" t="s">
        <v>483</v>
      </c>
      <c r="X919" s="8"/>
      <c r="Y919" s="8"/>
      <c r="Z919" s="8"/>
      <c r="AA919" s="202" t="s">
        <v>483</v>
      </c>
      <c r="AB919" s="8"/>
      <c r="AC919" s="202" t="s">
        <v>2350</v>
      </c>
      <c r="AD919" s="202" t="s">
        <v>3716</v>
      </c>
      <c r="AE919" s="202" t="s">
        <v>484</v>
      </c>
      <c r="AF919" s="204">
        <v>15843.64</v>
      </c>
      <c r="AG919" s="197">
        <v>0</v>
      </c>
      <c r="AH919" s="197">
        <v>3.7791780450000001</v>
      </c>
      <c r="AI919" s="12"/>
      <c r="AJ919" s="197">
        <v>3.7791775200000002</v>
      </c>
      <c r="AK919" s="197">
        <v>0</v>
      </c>
      <c r="AL919" s="197">
        <v>0</v>
      </c>
      <c r="AM919" s="12"/>
      <c r="AN919" s="12"/>
      <c r="AO919" s="204">
        <v>10147.530000000001</v>
      </c>
      <c r="AP919" s="205">
        <v>6736.23</v>
      </c>
      <c r="AQ919" t="str">
        <f>_xlfn.IFNA(VLOOKUP(E919,'Order Lookup'!A:C,3,FALSE),"Other")</f>
        <v>Other</v>
      </c>
    </row>
    <row r="920" spans="1:43" ht="42" x14ac:dyDescent="0.35">
      <c r="A920" s="202" t="s">
        <v>813</v>
      </c>
      <c r="B920" s="202" t="s">
        <v>3719</v>
      </c>
      <c r="C920" s="202" t="s">
        <v>819</v>
      </c>
      <c r="D920" s="202" t="s">
        <v>3720</v>
      </c>
      <c r="E920" s="202" t="s">
        <v>507</v>
      </c>
      <c r="F920" s="202" t="s">
        <v>361</v>
      </c>
      <c r="G920" s="8"/>
      <c r="H920" s="202" t="s">
        <v>482</v>
      </c>
      <c r="I920" s="203" t="s">
        <v>375</v>
      </c>
      <c r="J920" s="8"/>
      <c r="K920" s="8"/>
      <c r="L920" s="8"/>
      <c r="M920" s="8"/>
      <c r="N920" s="202" t="s">
        <v>483</v>
      </c>
      <c r="O920" s="8"/>
      <c r="P920" s="8"/>
      <c r="Q920" s="8"/>
      <c r="R920" s="202" t="s">
        <v>483</v>
      </c>
      <c r="S920" s="8"/>
      <c r="T920" s="8"/>
      <c r="U920" s="8"/>
      <c r="V920" s="8"/>
      <c r="W920" s="202" t="s">
        <v>483</v>
      </c>
      <c r="X920" s="8"/>
      <c r="Y920" s="8"/>
      <c r="Z920" s="8"/>
      <c r="AA920" s="202" t="s">
        <v>483</v>
      </c>
      <c r="AB920" s="8"/>
      <c r="AC920" s="202" t="s">
        <v>2318</v>
      </c>
      <c r="AD920" s="202" t="s">
        <v>3719</v>
      </c>
      <c r="AE920" s="202" t="s">
        <v>484</v>
      </c>
      <c r="AF920" s="12"/>
      <c r="AG920" s="197">
        <v>0</v>
      </c>
      <c r="AH920" s="12"/>
      <c r="AI920" s="12"/>
      <c r="AJ920" s="12"/>
      <c r="AK920" s="12"/>
      <c r="AL920" s="12"/>
      <c r="AM920" s="12"/>
      <c r="AN920" s="12"/>
      <c r="AO920" s="12"/>
      <c r="AP920" s="15"/>
      <c r="AQ920" t="str">
        <f>_xlfn.IFNA(VLOOKUP(E920,'Order Lookup'!A:C,3,FALSE),"Other")</f>
        <v>Other</v>
      </c>
    </row>
    <row r="921" spans="1:43" ht="42" x14ac:dyDescent="0.35">
      <c r="A921" s="202" t="s">
        <v>813</v>
      </c>
      <c r="B921" s="202" t="s">
        <v>3721</v>
      </c>
      <c r="C921" s="202" t="s">
        <v>1870</v>
      </c>
      <c r="D921" s="202" t="s">
        <v>3722</v>
      </c>
      <c r="E921" s="202" t="s">
        <v>507</v>
      </c>
      <c r="F921" s="202" t="s">
        <v>361</v>
      </c>
      <c r="G921" s="8"/>
      <c r="H921" s="202" t="s">
        <v>482</v>
      </c>
      <c r="I921" s="203" t="s">
        <v>380</v>
      </c>
      <c r="J921" s="8"/>
      <c r="K921" s="8"/>
      <c r="L921" s="8"/>
      <c r="M921" s="8"/>
      <c r="N921" s="202" t="s">
        <v>483</v>
      </c>
      <c r="O921" s="8"/>
      <c r="P921" s="8"/>
      <c r="Q921" s="8"/>
      <c r="R921" s="202" t="s">
        <v>483</v>
      </c>
      <c r="S921" s="8"/>
      <c r="T921" s="8"/>
      <c r="U921" s="8"/>
      <c r="V921" s="8"/>
      <c r="W921" s="202" t="s">
        <v>483</v>
      </c>
      <c r="X921" s="8"/>
      <c r="Y921" s="8"/>
      <c r="Z921" s="8"/>
      <c r="AA921" s="202" t="s">
        <v>483</v>
      </c>
      <c r="AB921" s="8"/>
      <c r="AC921" s="202" t="s">
        <v>2371</v>
      </c>
      <c r="AD921" s="202" t="s">
        <v>3721</v>
      </c>
      <c r="AE921" s="202" t="s">
        <v>484</v>
      </c>
      <c r="AF921" s="204">
        <v>380.98</v>
      </c>
      <c r="AG921" s="197">
        <v>0</v>
      </c>
      <c r="AH921" s="197">
        <v>6.049976E-2</v>
      </c>
      <c r="AI921" s="12"/>
      <c r="AJ921" s="197">
        <v>6.0499999999999998E-2</v>
      </c>
      <c r="AK921" s="197">
        <v>0</v>
      </c>
      <c r="AL921" s="197">
        <v>0</v>
      </c>
      <c r="AM921" s="12"/>
      <c r="AN921" s="12"/>
      <c r="AO921" s="204">
        <v>168.59</v>
      </c>
      <c r="AP921" s="205">
        <v>192.91</v>
      </c>
      <c r="AQ921" t="str">
        <f>_xlfn.IFNA(VLOOKUP(E921,'Order Lookup'!A:C,3,FALSE),"Other")</f>
        <v>Other</v>
      </c>
    </row>
    <row r="922" spans="1:43" ht="42" x14ac:dyDescent="0.35">
      <c r="A922" s="202" t="s">
        <v>813</v>
      </c>
      <c r="B922" s="202" t="s">
        <v>3723</v>
      </c>
      <c r="C922" s="202" t="s">
        <v>1854</v>
      </c>
      <c r="D922" s="202" t="s">
        <v>1882</v>
      </c>
      <c r="E922" s="202" t="s">
        <v>507</v>
      </c>
      <c r="F922" s="202" t="s">
        <v>361</v>
      </c>
      <c r="G922" s="8"/>
      <c r="H922" s="202" t="s">
        <v>482</v>
      </c>
      <c r="I922" s="203" t="s">
        <v>376</v>
      </c>
      <c r="J922" s="8"/>
      <c r="K922" s="8"/>
      <c r="L922" s="8"/>
      <c r="M922" s="8"/>
      <c r="N922" s="202" t="s">
        <v>483</v>
      </c>
      <c r="O922" s="8"/>
      <c r="P922" s="8"/>
      <c r="Q922" s="8"/>
      <c r="R922" s="202" t="s">
        <v>483</v>
      </c>
      <c r="S922" s="8"/>
      <c r="T922" s="8"/>
      <c r="U922" s="8"/>
      <c r="V922" s="8"/>
      <c r="W922" s="202" t="s">
        <v>483</v>
      </c>
      <c r="X922" s="8"/>
      <c r="Y922" s="8"/>
      <c r="Z922" s="8"/>
      <c r="AA922" s="202" t="s">
        <v>483</v>
      </c>
      <c r="AB922" s="8"/>
      <c r="AC922" s="202" t="s">
        <v>2371</v>
      </c>
      <c r="AD922" s="202" t="s">
        <v>3723</v>
      </c>
      <c r="AE922" s="202" t="s">
        <v>484</v>
      </c>
      <c r="AF922" s="204">
        <v>672.99</v>
      </c>
      <c r="AG922" s="197">
        <v>0</v>
      </c>
      <c r="AH922" s="197">
        <v>0.128109365</v>
      </c>
      <c r="AI922" s="12"/>
      <c r="AJ922" s="197">
        <v>0.120402</v>
      </c>
      <c r="AK922" s="197">
        <v>0</v>
      </c>
      <c r="AL922" s="197">
        <v>0</v>
      </c>
      <c r="AM922" s="12"/>
      <c r="AN922" s="12"/>
      <c r="AO922" s="204">
        <v>413.12</v>
      </c>
      <c r="AP922" s="205">
        <v>226.66</v>
      </c>
      <c r="AQ922" t="str">
        <f>_xlfn.IFNA(VLOOKUP(E922,'Order Lookup'!A:C,3,FALSE),"Other")</f>
        <v>Other</v>
      </c>
    </row>
    <row r="923" spans="1:43" ht="31.5" x14ac:dyDescent="0.35">
      <c r="A923" s="202" t="s">
        <v>813</v>
      </c>
      <c r="B923" s="202" t="s">
        <v>3724</v>
      </c>
      <c r="C923" s="202" t="s">
        <v>824</v>
      </c>
      <c r="D923" s="202" t="s">
        <v>1864</v>
      </c>
      <c r="E923" s="202" t="s">
        <v>507</v>
      </c>
      <c r="F923" s="202" t="s">
        <v>361</v>
      </c>
      <c r="G923" s="202" t="s">
        <v>361</v>
      </c>
      <c r="H923" s="202" t="s">
        <v>482</v>
      </c>
      <c r="I923" s="203" t="s">
        <v>380</v>
      </c>
      <c r="J923" s="8"/>
      <c r="K923" s="8"/>
      <c r="L923" s="8"/>
      <c r="M923" s="8"/>
      <c r="N923" s="202" t="s">
        <v>483</v>
      </c>
      <c r="O923" s="8"/>
      <c r="P923" s="8"/>
      <c r="Q923" s="8"/>
      <c r="R923" s="202" t="s">
        <v>483</v>
      </c>
      <c r="S923" s="8"/>
      <c r="T923" s="8"/>
      <c r="U923" s="8"/>
      <c r="V923" s="8"/>
      <c r="W923" s="202" t="s">
        <v>483</v>
      </c>
      <c r="X923" s="8"/>
      <c r="Y923" s="8"/>
      <c r="Z923" s="8"/>
      <c r="AA923" s="202" t="s">
        <v>483</v>
      </c>
      <c r="AB923" s="8"/>
      <c r="AC923" s="202" t="s">
        <v>2332</v>
      </c>
      <c r="AD923" s="202" t="s">
        <v>3724</v>
      </c>
      <c r="AE923" s="202" t="s">
        <v>484</v>
      </c>
      <c r="AF923" s="12"/>
      <c r="AG923" s="197">
        <v>0</v>
      </c>
      <c r="AH923" s="12"/>
      <c r="AI923" s="12"/>
      <c r="AJ923" s="12"/>
      <c r="AK923" s="12"/>
      <c r="AL923" s="12"/>
      <c r="AM923" s="12"/>
      <c r="AN923" s="12"/>
      <c r="AO923" s="12"/>
      <c r="AP923" s="15"/>
      <c r="AQ923" t="str">
        <f>_xlfn.IFNA(VLOOKUP(E923,'Order Lookup'!A:C,3,FALSE),"Other")</f>
        <v>Other</v>
      </c>
    </row>
    <row r="924" spans="1:43" ht="42" x14ac:dyDescent="0.35">
      <c r="A924" s="202" t="s">
        <v>813</v>
      </c>
      <c r="B924" s="202" t="s">
        <v>3725</v>
      </c>
      <c r="C924" s="202" t="s">
        <v>831</v>
      </c>
      <c r="D924" s="202" t="s">
        <v>1871</v>
      </c>
      <c r="E924" s="202" t="s">
        <v>507</v>
      </c>
      <c r="F924" s="202" t="s">
        <v>361</v>
      </c>
      <c r="G924" s="8"/>
      <c r="H924" s="202" t="s">
        <v>482</v>
      </c>
      <c r="I924" s="203" t="s">
        <v>381</v>
      </c>
      <c r="J924" s="8"/>
      <c r="K924" s="8"/>
      <c r="L924" s="8"/>
      <c r="M924" s="8"/>
      <c r="N924" s="202" t="s">
        <v>483</v>
      </c>
      <c r="O924" s="8"/>
      <c r="P924" s="8"/>
      <c r="Q924" s="8"/>
      <c r="R924" s="202" t="s">
        <v>483</v>
      </c>
      <c r="S924" s="8"/>
      <c r="T924" s="8"/>
      <c r="U924" s="8"/>
      <c r="V924" s="8"/>
      <c r="W924" s="202" t="s">
        <v>483</v>
      </c>
      <c r="X924" s="8"/>
      <c r="Y924" s="8"/>
      <c r="Z924" s="8"/>
      <c r="AA924" s="202" t="s">
        <v>483</v>
      </c>
      <c r="AB924" s="8"/>
      <c r="AC924" s="202" t="s">
        <v>2335</v>
      </c>
      <c r="AD924" s="202" t="s">
        <v>3725</v>
      </c>
      <c r="AE924" s="202" t="s">
        <v>484</v>
      </c>
      <c r="AF924" s="204">
        <v>72</v>
      </c>
      <c r="AG924" s="197">
        <v>0</v>
      </c>
      <c r="AH924" s="197">
        <v>1.15E-2</v>
      </c>
      <c r="AI924" s="12"/>
      <c r="AJ924" s="197">
        <v>1.15E-2</v>
      </c>
      <c r="AK924" s="197">
        <v>0</v>
      </c>
      <c r="AL924" s="197">
        <v>0</v>
      </c>
      <c r="AM924" s="12"/>
      <c r="AN924" s="12"/>
      <c r="AO924" s="204">
        <v>43.22</v>
      </c>
      <c r="AP924" s="205">
        <v>30.13</v>
      </c>
      <c r="AQ924" t="str">
        <f>_xlfn.IFNA(VLOOKUP(E924,'Order Lookup'!A:C,3,FALSE),"Other")</f>
        <v>Other</v>
      </c>
    </row>
    <row r="925" spans="1:43" ht="42" x14ac:dyDescent="0.35">
      <c r="A925" s="202" t="s">
        <v>813</v>
      </c>
      <c r="B925" s="202" t="s">
        <v>3726</v>
      </c>
      <c r="C925" s="202" t="s">
        <v>831</v>
      </c>
      <c r="D925" s="202" t="s">
        <v>1883</v>
      </c>
      <c r="E925" s="202" t="s">
        <v>507</v>
      </c>
      <c r="F925" s="202" t="s">
        <v>361</v>
      </c>
      <c r="G925" s="8"/>
      <c r="H925" s="202" t="s">
        <v>482</v>
      </c>
      <c r="I925" s="203" t="s">
        <v>381</v>
      </c>
      <c r="J925" s="8"/>
      <c r="K925" s="8"/>
      <c r="L925" s="8"/>
      <c r="M925" s="8"/>
      <c r="N925" s="202" t="s">
        <v>483</v>
      </c>
      <c r="O925" s="8"/>
      <c r="P925" s="8"/>
      <c r="Q925" s="8"/>
      <c r="R925" s="202" t="s">
        <v>483</v>
      </c>
      <c r="S925" s="8"/>
      <c r="T925" s="8"/>
      <c r="U925" s="8"/>
      <c r="V925" s="8"/>
      <c r="W925" s="202" t="s">
        <v>483</v>
      </c>
      <c r="X925" s="8"/>
      <c r="Y925" s="8"/>
      <c r="Z925" s="8"/>
      <c r="AA925" s="202" t="s">
        <v>483</v>
      </c>
      <c r="AB925" s="8"/>
      <c r="AC925" s="202" t="s">
        <v>2335</v>
      </c>
      <c r="AD925" s="202" t="s">
        <v>3726</v>
      </c>
      <c r="AE925" s="202" t="s">
        <v>484</v>
      </c>
      <c r="AF925" s="204">
        <v>593.28</v>
      </c>
      <c r="AG925" s="197">
        <v>0</v>
      </c>
      <c r="AH925" s="197">
        <v>7.5600000000000001E-2</v>
      </c>
      <c r="AI925" s="12"/>
      <c r="AJ925" s="197">
        <v>7.5600000000000001E-2</v>
      </c>
      <c r="AK925" s="197">
        <v>0</v>
      </c>
      <c r="AL925" s="197">
        <v>0</v>
      </c>
      <c r="AM925" s="12"/>
      <c r="AN925" s="12"/>
      <c r="AO925" s="204">
        <v>356.24</v>
      </c>
      <c r="AP925" s="205">
        <v>237.04</v>
      </c>
      <c r="AQ925" t="str">
        <f>_xlfn.IFNA(VLOOKUP(E925,'Order Lookup'!A:C,3,FALSE),"Other")</f>
        <v>Other</v>
      </c>
    </row>
    <row r="926" spans="1:43" ht="42" x14ac:dyDescent="0.35">
      <c r="A926" s="202" t="s">
        <v>813</v>
      </c>
      <c r="B926" s="202" t="s">
        <v>3727</v>
      </c>
      <c r="C926" s="202" t="s">
        <v>831</v>
      </c>
      <c r="D926" s="202" t="s">
        <v>1883</v>
      </c>
      <c r="E926" s="202" t="s">
        <v>507</v>
      </c>
      <c r="F926" s="202" t="s">
        <v>361</v>
      </c>
      <c r="G926" s="8"/>
      <c r="H926" s="202" t="s">
        <v>482</v>
      </c>
      <c r="I926" s="203" t="s">
        <v>381</v>
      </c>
      <c r="J926" s="8"/>
      <c r="K926" s="8"/>
      <c r="L926" s="8"/>
      <c r="M926" s="8"/>
      <c r="N926" s="202" t="s">
        <v>483</v>
      </c>
      <c r="O926" s="8"/>
      <c r="P926" s="8"/>
      <c r="Q926" s="8"/>
      <c r="R926" s="202" t="s">
        <v>483</v>
      </c>
      <c r="S926" s="8"/>
      <c r="T926" s="8"/>
      <c r="U926" s="8"/>
      <c r="V926" s="8"/>
      <c r="W926" s="202" t="s">
        <v>483</v>
      </c>
      <c r="X926" s="8"/>
      <c r="Y926" s="8"/>
      <c r="Z926" s="8"/>
      <c r="AA926" s="202" t="s">
        <v>483</v>
      </c>
      <c r="AB926" s="8"/>
      <c r="AC926" s="202" t="s">
        <v>2335</v>
      </c>
      <c r="AD926" s="202" t="s">
        <v>3727</v>
      </c>
      <c r="AE926" s="202" t="s">
        <v>484</v>
      </c>
      <c r="AF926" s="204">
        <v>363.5</v>
      </c>
      <c r="AG926" s="197">
        <v>0</v>
      </c>
      <c r="AH926" s="197">
        <v>1.6574999999999999E-2</v>
      </c>
      <c r="AI926" s="12"/>
      <c r="AJ926" s="197">
        <v>1.6574999999999999E-2</v>
      </c>
      <c r="AK926" s="197">
        <v>0</v>
      </c>
      <c r="AL926" s="197">
        <v>0</v>
      </c>
      <c r="AM926" s="12"/>
      <c r="AN926" s="12"/>
      <c r="AO926" s="204">
        <v>183.93</v>
      </c>
      <c r="AP926" s="205">
        <v>189.16</v>
      </c>
      <c r="AQ926" t="str">
        <f>_xlfn.IFNA(VLOOKUP(E926,'Order Lookup'!A:C,3,FALSE),"Other")</f>
        <v>Other</v>
      </c>
    </row>
    <row r="927" spans="1:43" ht="31.5" x14ac:dyDescent="0.35">
      <c r="A927" s="202" t="s">
        <v>813</v>
      </c>
      <c r="B927" s="202" t="s">
        <v>3728</v>
      </c>
      <c r="C927" s="202" t="s">
        <v>1875</v>
      </c>
      <c r="D927" s="202" t="s">
        <v>3713</v>
      </c>
      <c r="E927" s="202" t="s">
        <v>507</v>
      </c>
      <c r="F927" s="202" t="s">
        <v>361</v>
      </c>
      <c r="G927" s="8"/>
      <c r="H927" s="202" t="s">
        <v>482</v>
      </c>
      <c r="I927" s="203" t="s">
        <v>381</v>
      </c>
      <c r="J927" s="8"/>
      <c r="K927" s="8"/>
      <c r="L927" s="8"/>
      <c r="M927" s="8"/>
      <c r="N927" s="202" t="s">
        <v>483</v>
      </c>
      <c r="O927" s="8"/>
      <c r="P927" s="8"/>
      <c r="Q927" s="8"/>
      <c r="R927" s="202" t="s">
        <v>483</v>
      </c>
      <c r="S927" s="8"/>
      <c r="T927" s="8"/>
      <c r="U927" s="8"/>
      <c r="V927" s="8"/>
      <c r="W927" s="202" t="s">
        <v>483</v>
      </c>
      <c r="X927" s="8"/>
      <c r="Y927" s="8"/>
      <c r="Z927" s="8"/>
      <c r="AA927" s="202" t="s">
        <v>483</v>
      </c>
      <c r="AB927" s="8"/>
      <c r="AC927" s="202" t="s">
        <v>2335</v>
      </c>
      <c r="AD927" s="202" t="s">
        <v>3728</v>
      </c>
      <c r="AE927" s="202" t="s">
        <v>484</v>
      </c>
      <c r="AF927" s="204">
        <v>13661.12</v>
      </c>
      <c r="AG927" s="197">
        <v>0</v>
      </c>
      <c r="AH927" s="197">
        <v>3.2568111750000002</v>
      </c>
      <c r="AI927" s="12"/>
      <c r="AJ927" s="197">
        <v>3.2568110849999998</v>
      </c>
      <c r="AK927" s="197">
        <v>0</v>
      </c>
      <c r="AL927" s="197">
        <v>0</v>
      </c>
      <c r="AM927" s="12"/>
      <c r="AN927" s="12"/>
      <c r="AO927" s="204">
        <v>6912.4</v>
      </c>
      <c r="AP927" s="205">
        <v>7211.68</v>
      </c>
      <c r="AQ927" t="str">
        <f>_xlfn.IFNA(VLOOKUP(E927,'Order Lookup'!A:C,3,FALSE),"Other")</f>
        <v>Other</v>
      </c>
    </row>
    <row r="928" spans="1:43" ht="42" x14ac:dyDescent="0.35">
      <c r="A928" s="202" t="s">
        <v>813</v>
      </c>
      <c r="B928" s="202" t="s">
        <v>3729</v>
      </c>
      <c r="C928" s="202" t="s">
        <v>3608</v>
      </c>
      <c r="D928" s="202" t="s">
        <v>3609</v>
      </c>
      <c r="E928" s="202" t="s">
        <v>507</v>
      </c>
      <c r="F928" s="202" t="s">
        <v>361</v>
      </c>
      <c r="G928" s="8"/>
      <c r="H928" s="202" t="s">
        <v>482</v>
      </c>
      <c r="I928" s="203" t="s">
        <v>382</v>
      </c>
      <c r="J928" s="8"/>
      <c r="K928" s="8"/>
      <c r="L928" s="8"/>
      <c r="M928" s="8"/>
      <c r="N928" s="202" t="s">
        <v>483</v>
      </c>
      <c r="O928" s="8"/>
      <c r="P928" s="8"/>
      <c r="Q928" s="8"/>
      <c r="R928" s="202" t="s">
        <v>483</v>
      </c>
      <c r="S928" s="8"/>
      <c r="T928" s="8"/>
      <c r="U928" s="8"/>
      <c r="V928" s="8"/>
      <c r="W928" s="202" t="s">
        <v>483</v>
      </c>
      <c r="X928" s="8"/>
      <c r="Y928" s="8"/>
      <c r="Z928" s="8"/>
      <c r="AA928" s="202" t="s">
        <v>483</v>
      </c>
      <c r="AB928" s="8"/>
      <c r="AC928" s="202" t="s">
        <v>2335</v>
      </c>
      <c r="AD928" s="202" t="s">
        <v>3729</v>
      </c>
      <c r="AE928" s="202" t="s">
        <v>484</v>
      </c>
      <c r="AF928" s="12"/>
      <c r="AG928" s="197">
        <v>0</v>
      </c>
      <c r="AH928" s="12"/>
      <c r="AI928" s="12"/>
      <c r="AJ928" s="12"/>
      <c r="AK928" s="12"/>
      <c r="AL928" s="12"/>
      <c r="AM928" s="12"/>
      <c r="AN928" s="12"/>
      <c r="AO928" s="12"/>
      <c r="AP928" s="15"/>
      <c r="AQ928" t="str">
        <f>_xlfn.IFNA(VLOOKUP(E928,'Order Lookup'!A:C,3,FALSE),"Other")</f>
        <v>Other</v>
      </c>
    </row>
    <row r="929" spans="1:43" ht="42" x14ac:dyDescent="0.35">
      <c r="A929" s="202" t="s">
        <v>813</v>
      </c>
      <c r="B929" s="202" t="s">
        <v>3730</v>
      </c>
      <c r="C929" s="202" t="s">
        <v>833</v>
      </c>
      <c r="D929" s="202" t="s">
        <v>3731</v>
      </c>
      <c r="E929" s="202" t="s">
        <v>507</v>
      </c>
      <c r="F929" s="202" t="s">
        <v>361</v>
      </c>
      <c r="G929" s="8"/>
      <c r="H929" s="202" t="s">
        <v>482</v>
      </c>
      <c r="I929" s="203" t="s">
        <v>380</v>
      </c>
      <c r="J929" s="8"/>
      <c r="K929" s="8"/>
      <c r="L929" s="8"/>
      <c r="M929" s="8"/>
      <c r="N929" s="202" t="s">
        <v>483</v>
      </c>
      <c r="O929" s="8"/>
      <c r="P929" s="8"/>
      <c r="Q929" s="8"/>
      <c r="R929" s="202" t="s">
        <v>483</v>
      </c>
      <c r="S929" s="8"/>
      <c r="T929" s="8"/>
      <c r="U929" s="8"/>
      <c r="V929" s="8"/>
      <c r="W929" s="202" t="s">
        <v>483</v>
      </c>
      <c r="X929" s="8"/>
      <c r="Y929" s="8"/>
      <c r="Z929" s="8"/>
      <c r="AA929" s="202" t="s">
        <v>483</v>
      </c>
      <c r="AB929" s="8"/>
      <c r="AC929" s="202" t="s">
        <v>2318</v>
      </c>
      <c r="AD929" s="202" t="s">
        <v>3730</v>
      </c>
      <c r="AE929" s="202" t="s">
        <v>484</v>
      </c>
      <c r="AF929" s="12"/>
      <c r="AG929" s="197">
        <v>0</v>
      </c>
      <c r="AH929" s="12"/>
      <c r="AI929" s="12"/>
      <c r="AJ929" s="12"/>
      <c r="AK929" s="12"/>
      <c r="AL929" s="12"/>
      <c r="AM929" s="12"/>
      <c r="AN929" s="12"/>
      <c r="AO929" s="12"/>
      <c r="AP929" s="15"/>
      <c r="AQ929" t="str">
        <f>_xlfn.IFNA(VLOOKUP(E929,'Order Lookup'!A:C,3,FALSE),"Other")</f>
        <v>Other</v>
      </c>
    </row>
    <row r="930" spans="1:43" ht="31.5" x14ac:dyDescent="0.35">
      <c r="A930" s="202" t="s">
        <v>813</v>
      </c>
      <c r="B930" s="202" t="s">
        <v>3732</v>
      </c>
      <c r="C930" s="202" t="s">
        <v>825</v>
      </c>
      <c r="D930" s="202" t="s">
        <v>3733</v>
      </c>
      <c r="E930" s="202" t="s">
        <v>507</v>
      </c>
      <c r="F930" s="202" t="s">
        <v>361</v>
      </c>
      <c r="G930" s="202" t="s">
        <v>361</v>
      </c>
      <c r="H930" s="202" t="s">
        <v>482</v>
      </c>
      <c r="I930" s="203" t="s">
        <v>256</v>
      </c>
      <c r="J930" s="8"/>
      <c r="K930" s="8"/>
      <c r="L930" s="8"/>
      <c r="M930" s="8"/>
      <c r="N930" s="202" t="s">
        <v>483</v>
      </c>
      <c r="O930" s="8"/>
      <c r="P930" s="8"/>
      <c r="Q930" s="8"/>
      <c r="R930" s="202" t="s">
        <v>483</v>
      </c>
      <c r="S930" s="8"/>
      <c r="T930" s="8"/>
      <c r="U930" s="8"/>
      <c r="V930" s="8"/>
      <c r="W930" s="202" t="s">
        <v>483</v>
      </c>
      <c r="X930" s="8"/>
      <c r="Y930" s="8"/>
      <c r="Z930" s="8"/>
      <c r="AA930" s="202" t="s">
        <v>483</v>
      </c>
      <c r="AB930" s="8"/>
      <c r="AC930" s="202" t="s">
        <v>2318</v>
      </c>
      <c r="AD930" s="202" t="s">
        <v>3732</v>
      </c>
      <c r="AE930" s="202" t="s">
        <v>484</v>
      </c>
      <c r="AF930" s="204">
        <v>207.84</v>
      </c>
      <c r="AG930" s="197">
        <v>0</v>
      </c>
      <c r="AH930" s="197">
        <v>2.8157999999999999E-2</v>
      </c>
      <c r="AI930" s="12"/>
      <c r="AJ930" s="197">
        <v>2.8157999999999999E-2</v>
      </c>
      <c r="AK930" s="197">
        <v>0</v>
      </c>
      <c r="AL930" s="197">
        <v>0</v>
      </c>
      <c r="AM930" s="12"/>
      <c r="AN930" s="12"/>
      <c r="AO930" s="204">
        <v>106.72</v>
      </c>
      <c r="AP930" s="205">
        <v>101.27</v>
      </c>
      <c r="AQ930" t="str">
        <f>_xlfn.IFNA(VLOOKUP(E930,'Order Lookup'!A:C,3,FALSE),"Other")</f>
        <v>Other</v>
      </c>
    </row>
    <row r="931" spans="1:43" ht="31.5" x14ac:dyDescent="0.35">
      <c r="A931" s="202" t="s">
        <v>813</v>
      </c>
      <c r="B931" s="202" t="s">
        <v>3734</v>
      </c>
      <c r="C931" s="202" t="s">
        <v>1545</v>
      </c>
      <c r="D931" s="202" t="s">
        <v>3735</v>
      </c>
      <c r="E931" s="202" t="s">
        <v>507</v>
      </c>
      <c r="F931" s="202" t="s">
        <v>361</v>
      </c>
      <c r="G931" s="202" t="s">
        <v>361</v>
      </c>
      <c r="H931" s="202" t="s">
        <v>482</v>
      </c>
      <c r="I931" s="203" t="s">
        <v>375</v>
      </c>
      <c r="J931" s="8"/>
      <c r="K931" s="8"/>
      <c r="L931" s="8"/>
      <c r="M931" s="8"/>
      <c r="N931" s="202" t="s">
        <v>483</v>
      </c>
      <c r="O931" s="8"/>
      <c r="P931" s="8"/>
      <c r="Q931" s="8"/>
      <c r="R931" s="202" t="s">
        <v>483</v>
      </c>
      <c r="S931" s="8"/>
      <c r="T931" s="8"/>
      <c r="U931" s="8"/>
      <c r="V931" s="8"/>
      <c r="W931" s="202" t="s">
        <v>483</v>
      </c>
      <c r="X931" s="8"/>
      <c r="Y931" s="8"/>
      <c r="Z931" s="8"/>
      <c r="AA931" s="202" t="s">
        <v>483</v>
      </c>
      <c r="AB931" s="8"/>
      <c r="AC931" s="202" t="s">
        <v>2362</v>
      </c>
      <c r="AD931" s="202" t="s">
        <v>3734</v>
      </c>
      <c r="AE931" s="202" t="s">
        <v>484</v>
      </c>
      <c r="AF931" s="204">
        <v>713.64</v>
      </c>
      <c r="AG931" s="197">
        <v>0</v>
      </c>
      <c r="AH931" s="197">
        <v>0.11613295</v>
      </c>
      <c r="AI931" s="12"/>
      <c r="AJ931" s="197">
        <v>0.116133</v>
      </c>
      <c r="AK931" s="197">
        <v>0</v>
      </c>
      <c r="AL931" s="197">
        <v>0</v>
      </c>
      <c r="AM931" s="12"/>
      <c r="AN931" s="12"/>
      <c r="AO931" s="204">
        <v>426.37</v>
      </c>
      <c r="AP931" s="205">
        <v>244.19</v>
      </c>
      <c r="AQ931" t="str">
        <f>_xlfn.IFNA(VLOOKUP(E931,'Order Lookup'!A:C,3,FALSE),"Other")</f>
        <v>Other</v>
      </c>
    </row>
    <row r="932" spans="1:43" ht="42" x14ac:dyDescent="0.35">
      <c r="A932" s="202" t="s">
        <v>813</v>
      </c>
      <c r="B932" s="202" t="s">
        <v>3736</v>
      </c>
      <c r="C932" s="202" t="s">
        <v>833</v>
      </c>
      <c r="D932" s="202" t="s">
        <v>1887</v>
      </c>
      <c r="E932" s="202" t="s">
        <v>507</v>
      </c>
      <c r="F932" s="202" t="s">
        <v>361</v>
      </c>
      <c r="G932" s="8"/>
      <c r="H932" s="202" t="s">
        <v>482</v>
      </c>
      <c r="I932" s="203" t="s">
        <v>380</v>
      </c>
      <c r="J932" s="8"/>
      <c r="K932" s="8"/>
      <c r="L932" s="8"/>
      <c r="M932" s="8"/>
      <c r="N932" s="202" t="s">
        <v>483</v>
      </c>
      <c r="O932" s="8"/>
      <c r="P932" s="8"/>
      <c r="Q932" s="8"/>
      <c r="R932" s="202" t="s">
        <v>483</v>
      </c>
      <c r="S932" s="8"/>
      <c r="T932" s="8"/>
      <c r="U932" s="8"/>
      <c r="V932" s="8"/>
      <c r="W932" s="202" t="s">
        <v>483</v>
      </c>
      <c r="X932" s="8"/>
      <c r="Y932" s="8"/>
      <c r="Z932" s="8"/>
      <c r="AA932" s="202" t="s">
        <v>483</v>
      </c>
      <c r="AB932" s="8"/>
      <c r="AC932" s="202" t="s">
        <v>2362</v>
      </c>
      <c r="AD932" s="202" t="s">
        <v>3736</v>
      </c>
      <c r="AE932" s="202" t="s">
        <v>484</v>
      </c>
      <c r="AF932" s="204">
        <v>47.16</v>
      </c>
      <c r="AG932" s="197">
        <v>0</v>
      </c>
      <c r="AH932" s="197">
        <v>6.0578100000000003E-3</v>
      </c>
      <c r="AI932" s="12"/>
      <c r="AJ932" s="197">
        <v>6.058005E-3</v>
      </c>
      <c r="AK932" s="197">
        <v>0</v>
      </c>
      <c r="AL932" s="197">
        <v>0</v>
      </c>
      <c r="AM932" s="12"/>
      <c r="AN932" s="12"/>
      <c r="AO932" s="204">
        <v>28.3</v>
      </c>
      <c r="AP932" s="205">
        <v>16.78</v>
      </c>
      <c r="AQ932" t="str">
        <f>_xlfn.IFNA(VLOOKUP(E932,'Order Lookup'!A:C,3,FALSE),"Other")</f>
        <v>Other</v>
      </c>
    </row>
    <row r="933" spans="1:43" ht="42" x14ac:dyDescent="0.35">
      <c r="A933" s="202" t="s">
        <v>853</v>
      </c>
      <c r="B933" s="202" t="s">
        <v>3737</v>
      </c>
      <c r="C933" s="202" t="s">
        <v>3738</v>
      </c>
      <c r="D933" s="202" t="s">
        <v>3739</v>
      </c>
      <c r="E933" s="202" t="s">
        <v>854</v>
      </c>
      <c r="F933" s="202" t="s">
        <v>2311</v>
      </c>
      <c r="G933" s="202" t="s">
        <v>856</v>
      </c>
      <c r="H933" s="202" t="s">
        <v>482</v>
      </c>
      <c r="I933" s="203" t="s">
        <v>1645</v>
      </c>
      <c r="J933" s="203" t="s">
        <v>3740</v>
      </c>
      <c r="K933" s="8"/>
      <c r="L933" s="8"/>
      <c r="M933" s="8"/>
      <c r="N933" s="202" t="s">
        <v>483</v>
      </c>
      <c r="O933" s="8"/>
      <c r="P933" s="8"/>
      <c r="Q933" s="8"/>
      <c r="R933" s="202" t="s">
        <v>483</v>
      </c>
      <c r="S933" s="203" t="s">
        <v>3740</v>
      </c>
      <c r="T933" s="203" t="s">
        <v>3740</v>
      </c>
      <c r="U933" s="202" t="s">
        <v>1725</v>
      </c>
      <c r="V933" s="202" t="s">
        <v>1725</v>
      </c>
      <c r="W933" s="206" t="s">
        <v>489</v>
      </c>
      <c r="X933" s="8"/>
      <c r="Y933" s="8"/>
      <c r="Z933" s="8"/>
      <c r="AA933" s="202" t="s">
        <v>483</v>
      </c>
      <c r="AB933" s="203" t="s">
        <v>490</v>
      </c>
      <c r="AC933" s="202" t="s">
        <v>2343</v>
      </c>
      <c r="AD933" s="202" t="s">
        <v>3737</v>
      </c>
      <c r="AE933" s="202" t="s">
        <v>484</v>
      </c>
      <c r="AF933" s="204">
        <v>0</v>
      </c>
      <c r="AG933" s="197">
        <v>0</v>
      </c>
      <c r="AH933" s="197">
        <v>0.23663928000000001</v>
      </c>
      <c r="AI933" s="12"/>
      <c r="AJ933" s="197">
        <v>0.2366395</v>
      </c>
      <c r="AK933" s="197">
        <v>0</v>
      </c>
      <c r="AL933" s="197">
        <v>0</v>
      </c>
      <c r="AM933" s="12"/>
      <c r="AN933" s="12"/>
      <c r="AO933" s="204">
        <v>0</v>
      </c>
      <c r="AP933" s="205">
        <v>-425.98</v>
      </c>
      <c r="AQ933" t="str">
        <f>_xlfn.IFNA(VLOOKUP(E933,'Order Lookup'!A:C,3,FALSE),"Other")</f>
        <v>ENPARTS</v>
      </c>
    </row>
    <row r="934" spans="1:43" ht="52.5" x14ac:dyDescent="0.35">
      <c r="A934" s="202" t="s">
        <v>853</v>
      </c>
      <c r="B934" s="202" t="s">
        <v>3741</v>
      </c>
      <c r="C934" s="202" t="s">
        <v>858</v>
      </c>
      <c r="D934" s="202" t="s">
        <v>1888</v>
      </c>
      <c r="E934" s="202" t="s">
        <v>859</v>
      </c>
      <c r="F934" s="202" t="s">
        <v>204</v>
      </c>
      <c r="G934" s="8"/>
      <c r="H934" s="202" t="s">
        <v>482</v>
      </c>
      <c r="I934" s="203" t="s">
        <v>136</v>
      </c>
      <c r="J934" s="8"/>
      <c r="K934" s="8"/>
      <c r="L934" s="8"/>
      <c r="M934" s="8"/>
      <c r="N934" s="202" t="s">
        <v>483</v>
      </c>
      <c r="O934" s="8"/>
      <c r="P934" s="8"/>
      <c r="Q934" s="8"/>
      <c r="R934" s="202" t="s">
        <v>483</v>
      </c>
      <c r="S934" s="8"/>
      <c r="T934" s="8"/>
      <c r="U934" s="8"/>
      <c r="V934" s="8"/>
      <c r="W934" s="202" t="s">
        <v>483</v>
      </c>
      <c r="X934" s="8"/>
      <c r="Y934" s="8"/>
      <c r="Z934" s="8"/>
      <c r="AA934" s="202" t="s">
        <v>483</v>
      </c>
      <c r="AB934" s="8"/>
      <c r="AC934" s="202" t="s">
        <v>2343</v>
      </c>
      <c r="AD934" s="202" t="s">
        <v>3741</v>
      </c>
      <c r="AE934" s="202" t="s">
        <v>484</v>
      </c>
      <c r="AF934" s="204">
        <v>0</v>
      </c>
      <c r="AG934" s="197">
        <v>0</v>
      </c>
      <c r="AH934" s="197">
        <v>1.4959999999999999E-2</v>
      </c>
      <c r="AI934" s="12"/>
      <c r="AJ934" s="197">
        <v>1.4959999999999999E-2</v>
      </c>
      <c r="AK934" s="197">
        <v>0</v>
      </c>
      <c r="AL934" s="197">
        <v>0</v>
      </c>
      <c r="AM934" s="12"/>
      <c r="AN934" s="12"/>
      <c r="AO934" s="204">
        <v>121</v>
      </c>
      <c r="AP934" s="205">
        <v>-167.65</v>
      </c>
      <c r="AQ934" t="str">
        <f>_xlfn.IFNA(VLOOKUP(E934,'Order Lookup'!A:C,3,FALSE),"Other")</f>
        <v>Other</v>
      </c>
    </row>
    <row r="935" spans="1:43" ht="42" x14ac:dyDescent="0.35">
      <c r="A935" s="202" t="s">
        <v>853</v>
      </c>
      <c r="B935" s="202" t="s">
        <v>3742</v>
      </c>
      <c r="C935" s="202" t="s">
        <v>864</v>
      </c>
      <c r="D935" s="202" t="s">
        <v>3743</v>
      </c>
      <c r="E935" s="202" t="s">
        <v>874</v>
      </c>
      <c r="F935" s="202" t="s">
        <v>270</v>
      </c>
      <c r="G935" s="202" t="s">
        <v>270</v>
      </c>
      <c r="H935" s="202" t="s">
        <v>482</v>
      </c>
      <c r="I935" s="203" t="s">
        <v>134</v>
      </c>
      <c r="J935" s="203" t="s">
        <v>860</v>
      </c>
      <c r="K935" s="203" t="s">
        <v>869</v>
      </c>
      <c r="L935" s="8"/>
      <c r="M935" s="8"/>
      <c r="N935" s="202" t="s">
        <v>483</v>
      </c>
      <c r="O935" s="8"/>
      <c r="P935" s="8"/>
      <c r="Q935" s="8"/>
      <c r="R935" s="202" t="s">
        <v>483</v>
      </c>
      <c r="S935" s="8"/>
      <c r="T935" s="8"/>
      <c r="U935" s="8"/>
      <c r="V935" s="8"/>
      <c r="W935" s="202" t="s">
        <v>483</v>
      </c>
      <c r="X935" s="8"/>
      <c r="Y935" s="8"/>
      <c r="Z935" s="8"/>
      <c r="AA935" s="202" t="s">
        <v>483</v>
      </c>
      <c r="AB935" s="8"/>
      <c r="AC935" s="202" t="s">
        <v>2332</v>
      </c>
      <c r="AD935" s="202" t="s">
        <v>3742</v>
      </c>
      <c r="AE935" s="202" t="s">
        <v>484</v>
      </c>
      <c r="AF935" s="204">
        <v>0</v>
      </c>
      <c r="AG935" s="197">
        <v>0</v>
      </c>
      <c r="AH935" s="197">
        <v>4.3550000000000001E-4</v>
      </c>
      <c r="AI935" s="12"/>
      <c r="AJ935" s="197">
        <v>4.3550000000000001E-4</v>
      </c>
      <c r="AK935" s="197">
        <v>0</v>
      </c>
      <c r="AL935" s="197">
        <v>0</v>
      </c>
      <c r="AM935" s="12"/>
      <c r="AN935" s="12"/>
      <c r="AO935" s="204">
        <v>0</v>
      </c>
      <c r="AP935" s="205">
        <v>-16.28</v>
      </c>
      <c r="AQ935" t="str">
        <f>_xlfn.IFNA(VLOOKUP(E935,'Order Lookup'!A:C,3,FALSE),"Other")</f>
        <v>Other</v>
      </c>
    </row>
    <row r="936" spans="1:43" ht="31.5" x14ac:dyDescent="0.35">
      <c r="A936" s="202" t="s">
        <v>853</v>
      </c>
      <c r="B936" s="202" t="s">
        <v>3744</v>
      </c>
      <c r="C936" s="202" t="s">
        <v>864</v>
      </c>
      <c r="D936" s="202" t="s">
        <v>3745</v>
      </c>
      <c r="E936" s="202" t="s">
        <v>855</v>
      </c>
      <c r="F936" s="202" t="s">
        <v>204</v>
      </c>
      <c r="G936" s="8"/>
      <c r="H936" s="202" t="s">
        <v>488</v>
      </c>
      <c r="I936" s="203" t="s">
        <v>136</v>
      </c>
      <c r="J936" s="8"/>
      <c r="K936" s="8"/>
      <c r="L936" s="8"/>
      <c r="M936" s="8"/>
      <c r="N936" s="202" t="s">
        <v>483</v>
      </c>
      <c r="O936" s="8"/>
      <c r="P936" s="8"/>
      <c r="Q936" s="8"/>
      <c r="R936" s="202" t="s">
        <v>483</v>
      </c>
      <c r="S936" s="8"/>
      <c r="T936" s="8"/>
      <c r="U936" s="8"/>
      <c r="V936" s="8"/>
      <c r="W936" s="202" t="s">
        <v>483</v>
      </c>
      <c r="X936" s="8"/>
      <c r="Y936" s="8"/>
      <c r="Z936" s="8"/>
      <c r="AA936" s="202" t="s">
        <v>483</v>
      </c>
      <c r="AB936" s="8"/>
      <c r="AC936" s="202" t="s">
        <v>2329</v>
      </c>
      <c r="AD936" s="202" t="s">
        <v>3744</v>
      </c>
      <c r="AE936" s="202" t="s">
        <v>484</v>
      </c>
      <c r="AF936" s="204">
        <v>-921</v>
      </c>
      <c r="AG936" s="197">
        <v>5.0000000000000001E-4</v>
      </c>
      <c r="AH936" s="197">
        <v>0</v>
      </c>
      <c r="AI936" s="208">
        <v>0</v>
      </c>
      <c r="AJ936" s="197">
        <v>0</v>
      </c>
      <c r="AK936" s="197">
        <v>0</v>
      </c>
      <c r="AL936" s="197">
        <v>0</v>
      </c>
      <c r="AM936" s="12"/>
      <c r="AN936" s="12"/>
      <c r="AO936" s="204">
        <v>200</v>
      </c>
      <c r="AP936" s="205">
        <v>-921</v>
      </c>
      <c r="AQ936" t="str">
        <f>_xlfn.IFNA(VLOOKUP(E936,'Order Lookup'!A:C,3,FALSE),"Other")</f>
        <v>ORDER</v>
      </c>
    </row>
    <row r="937" spans="1:43" ht="42" x14ac:dyDescent="0.35">
      <c r="A937" s="202" t="s">
        <v>853</v>
      </c>
      <c r="B937" s="202" t="s">
        <v>3746</v>
      </c>
      <c r="C937" s="202" t="s">
        <v>864</v>
      </c>
      <c r="D937" s="202" t="s">
        <v>1553</v>
      </c>
      <c r="E937" s="202" t="s">
        <v>854</v>
      </c>
      <c r="F937" s="202" t="s">
        <v>204</v>
      </c>
      <c r="G937" s="8"/>
      <c r="H937" s="202" t="s">
        <v>488</v>
      </c>
      <c r="I937" s="203" t="s">
        <v>136</v>
      </c>
      <c r="J937" s="8"/>
      <c r="K937" s="8"/>
      <c r="L937" s="8"/>
      <c r="M937" s="8"/>
      <c r="N937" s="202" t="s">
        <v>483</v>
      </c>
      <c r="O937" s="8"/>
      <c r="P937" s="8"/>
      <c r="Q937" s="8"/>
      <c r="R937" s="202" t="s">
        <v>483</v>
      </c>
      <c r="S937" s="8"/>
      <c r="T937" s="8"/>
      <c r="U937" s="8"/>
      <c r="V937" s="8"/>
      <c r="W937" s="202" t="s">
        <v>483</v>
      </c>
      <c r="X937" s="8"/>
      <c r="Y937" s="8"/>
      <c r="Z937" s="8"/>
      <c r="AA937" s="202" t="s">
        <v>483</v>
      </c>
      <c r="AB937" s="8"/>
      <c r="AC937" s="202" t="s">
        <v>1698</v>
      </c>
      <c r="AD937" s="202" t="s">
        <v>3746</v>
      </c>
      <c r="AE937" s="202" t="s">
        <v>484</v>
      </c>
      <c r="AF937" s="204">
        <v>-400</v>
      </c>
      <c r="AG937" s="197">
        <v>5.0000000000000001E-4</v>
      </c>
      <c r="AH937" s="197">
        <v>0</v>
      </c>
      <c r="AI937" s="208">
        <v>0</v>
      </c>
      <c r="AJ937" s="197">
        <v>0</v>
      </c>
      <c r="AK937" s="197">
        <v>0</v>
      </c>
      <c r="AL937" s="197">
        <v>0</v>
      </c>
      <c r="AM937" s="12"/>
      <c r="AN937" s="12"/>
      <c r="AO937" s="204">
        <v>340</v>
      </c>
      <c r="AP937" s="205">
        <v>-400</v>
      </c>
      <c r="AQ937" t="str">
        <f>_xlfn.IFNA(VLOOKUP(E937,'Order Lookup'!A:C,3,FALSE),"Other")</f>
        <v>ENPARTS</v>
      </c>
    </row>
    <row r="938" spans="1:43" ht="42" x14ac:dyDescent="0.35">
      <c r="A938" s="202" t="s">
        <v>853</v>
      </c>
      <c r="B938" s="202" t="s">
        <v>3747</v>
      </c>
      <c r="C938" s="202" t="s">
        <v>864</v>
      </c>
      <c r="D938" s="202" t="s">
        <v>1553</v>
      </c>
      <c r="E938" s="202" t="s">
        <v>854</v>
      </c>
      <c r="F938" s="202" t="s">
        <v>204</v>
      </c>
      <c r="G938" s="8"/>
      <c r="H938" s="202" t="s">
        <v>482</v>
      </c>
      <c r="I938" s="203" t="s">
        <v>136</v>
      </c>
      <c r="J938" s="8"/>
      <c r="K938" s="8"/>
      <c r="L938" s="8"/>
      <c r="M938" s="8"/>
      <c r="N938" s="202" t="s">
        <v>483</v>
      </c>
      <c r="O938" s="8"/>
      <c r="P938" s="8"/>
      <c r="Q938" s="8"/>
      <c r="R938" s="202" t="s">
        <v>483</v>
      </c>
      <c r="S938" s="8"/>
      <c r="T938" s="8"/>
      <c r="U938" s="8"/>
      <c r="V938" s="8"/>
      <c r="W938" s="202" t="s">
        <v>483</v>
      </c>
      <c r="X938" s="8"/>
      <c r="Y938" s="8"/>
      <c r="Z938" s="8"/>
      <c r="AA938" s="202" t="s">
        <v>483</v>
      </c>
      <c r="AB938" s="8"/>
      <c r="AC938" s="202" t="s">
        <v>1725</v>
      </c>
      <c r="AD938" s="202" t="s">
        <v>3747</v>
      </c>
      <c r="AE938" s="202" t="s">
        <v>484</v>
      </c>
      <c r="AF938" s="204">
        <v>-4031</v>
      </c>
      <c r="AG938" s="197">
        <v>0</v>
      </c>
      <c r="AH938" s="197">
        <v>0</v>
      </c>
      <c r="AI938" s="12"/>
      <c r="AJ938" s="197">
        <v>0</v>
      </c>
      <c r="AK938" s="197">
        <v>0</v>
      </c>
      <c r="AL938" s="197">
        <v>0</v>
      </c>
      <c r="AM938" s="12"/>
      <c r="AN938" s="12"/>
      <c r="AO938" s="204">
        <v>0</v>
      </c>
      <c r="AP938" s="205">
        <v>-4031</v>
      </c>
      <c r="AQ938" t="str">
        <f>_xlfn.IFNA(VLOOKUP(E938,'Order Lookup'!A:C,3,FALSE),"Other")</f>
        <v>ENPARTS</v>
      </c>
    </row>
    <row r="939" spans="1:43" ht="31.5" x14ac:dyDescent="0.35">
      <c r="A939" s="202" t="s">
        <v>853</v>
      </c>
      <c r="B939" s="202" t="s">
        <v>3748</v>
      </c>
      <c r="C939" s="202" t="s">
        <v>864</v>
      </c>
      <c r="D939" s="202" t="s">
        <v>867</v>
      </c>
      <c r="E939" s="202" t="s">
        <v>854</v>
      </c>
      <c r="F939" s="202" t="s">
        <v>204</v>
      </c>
      <c r="G939" s="8"/>
      <c r="H939" s="202" t="s">
        <v>488</v>
      </c>
      <c r="I939" s="203" t="s">
        <v>136</v>
      </c>
      <c r="J939" s="8"/>
      <c r="K939" s="8"/>
      <c r="L939" s="8"/>
      <c r="M939" s="8"/>
      <c r="N939" s="202" t="s">
        <v>483</v>
      </c>
      <c r="O939" s="8"/>
      <c r="P939" s="8"/>
      <c r="Q939" s="8"/>
      <c r="R939" s="202" t="s">
        <v>483</v>
      </c>
      <c r="S939" s="8"/>
      <c r="T939" s="8"/>
      <c r="U939" s="8"/>
      <c r="V939" s="8"/>
      <c r="W939" s="202" t="s">
        <v>483</v>
      </c>
      <c r="X939" s="8"/>
      <c r="Y939" s="8"/>
      <c r="Z939" s="8"/>
      <c r="AA939" s="202" t="s">
        <v>483</v>
      </c>
      <c r="AB939" s="8"/>
      <c r="AC939" s="202" t="s">
        <v>1698</v>
      </c>
      <c r="AD939" s="202" t="s">
        <v>3748</v>
      </c>
      <c r="AE939" s="202" t="s">
        <v>484</v>
      </c>
      <c r="AF939" s="204">
        <v>-400</v>
      </c>
      <c r="AG939" s="197">
        <v>5.0000000000000001E-4</v>
      </c>
      <c r="AH939" s="197">
        <v>0</v>
      </c>
      <c r="AI939" s="208">
        <v>0</v>
      </c>
      <c r="AJ939" s="197">
        <v>0</v>
      </c>
      <c r="AK939" s="197">
        <v>0</v>
      </c>
      <c r="AL939" s="197">
        <v>0</v>
      </c>
      <c r="AM939" s="12"/>
      <c r="AN939" s="12"/>
      <c r="AO939" s="204">
        <v>340</v>
      </c>
      <c r="AP939" s="205">
        <v>-400</v>
      </c>
      <c r="AQ939" t="str">
        <f>_xlfn.IFNA(VLOOKUP(E939,'Order Lookup'!A:C,3,FALSE),"Other")</f>
        <v>ENPARTS</v>
      </c>
    </row>
    <row r="940" spans="1:43" ht="31.5" x14ac:dyDescent="0.35">
      <c r="A940" s="202" t="s">
        <v>853</v>
      </c>
      <c r="B940" s="202" t="s">
        <v>3749</v>
      </c>
      <c r="C940" s="202" t="s">
        <v>864</v>
      </c>
      <c r="D940" s="202" t="s">
        <v>867</v>
      </c>
      <c r="E940" s="202" t="s">
        <v>855</v>
      </c>
      <c r="F940" s="202" t="s">
        <v>204</v>
      </c>
      <c r="G940" s="8"/>
      <c r="H940" s="202" t="s">
        <v>482</v>
      </c>
      <c r="I940" s="203" t="s">
        <v>136</v>
      </c>
      <c r="J940" s="8"/>
      <c r="K940" s="8"/>
      <c r="L940" s="8"/>
      <c r="M940" s="8"/>
      <c r="N940" s="202" t="s">
        <v>483</v>
      </c>
      <c r="O940" s="8"/>
      <c r="P940" s="8"/>
      <c r="Q940" s="8"/>
      <c r="R940" s="202" t="s">
        <v>483</v>
      </c>
      <c r="S940" s="8"/>
      <c r="T940" s="8"/>
      <c r="U940" s="8"/>
      <c r="V940" s="8"/>
      <c r="W940" s="202" t="s">
        <v>483</v>
      </c>
      <c r="X940" s="8"/>
      <c r="Y940" s="8"/>
      <c r="Z940" s="8"/>
      <c r="AA940" s="202" t="s">
        <v>483</v>
      </c>
      <c r="AB940" s="8"/>
      <c r="AC940" s="202" t="s">
        <v>2327</v>
      </c>
      <c r="AD940" s="202" t="s">
        <v>3749</v>
      </c>
      <c r="AE940" s="202" t="s">
        <v>484</v>
      </c>
      <c r="AF940" s="204">
        <v>-809</v>
      </c>
      <c r="AG940" s="197">
        <v>0</v>
      </c>
      <c r="AH940" s="197">
        <v>0</v>
      </c>
      <c r="AI940" s="12"/>
      <c r="AJ940" s="197">
        <v>0</v>
      </c>
      <c r="AK940" s="197">
        <v>0</v>
      </c>
      <c r="AL940" s="197">
        <v>0</v>
      </c>
      <c r="AM940" s="12"/>
      <c r="AN940" s="12"/>
      <c r="AO940" s="204">
        <v>0</v>
      </c>
      <c r="AP940" s="205">
        <v>-809</v>
      </c>
      <c r="AQ940" t="str">
        <f>_xlfn.IFNA(VLOOKUP(E940,'Order Lookup'!A:C,3,FALSE),"Other")</f>
        <v>ORDER</v>
      </c>
    </row>
    <row r="941" spans="1:43" ht="31.5" x14ac:dyDescent="0.35">
      <c r="A941" s="202" t="s">
        <v>853</v>
      </c>
      <c r="B941" s="202" t="s">
        <v>3750</v>
      </c>
      <c r="C941" s="202" t="s">
        <v>864</v>
      </c>
      <c r="D941" s="202" t="s">
        <v>875</v>
      </c>
      <c r="E941" s="202" t="s">
        <v>855</v>
      </c>
      <c r="F941" s="202" t="s">
        <v>204</v>
      </c>
      <c r="G941" s="8"/>
      <c r="H941" s="202" t="s">
        <v>482</v>
      </c>
      <c r="I941" s="203" t="s">
        <v>394</v>
      </c>
      <c r="J941" s="8"/>
      <c r="K941" s="8"/>
      <c r="L941" s="8"/>
      <c r="M941" s="8"/>
      <c r="N941" s="202" t="s">
        <v>483</v>
      </c>
      <c r="O941" s="8"/>
      <c r="P941" s="8"/>
      <c r="Q941" s="8"/>
      <c r="R941" s="202" t="s">
        <v>483</v>
      </c>
      <c r="S941" s="8"/>
      <c r="T941" s="8"/>
      <c r="U941" s="8"/>
      <c r="V941" s="8"/>
      <c r="W941" s="202" t="s">
        <v>483</v>
      </c>
      <c r="X941" s="8"/>
      <c r="Y941" s="8"/>
      <c r="Z941" s="8"/>
      <c r="AA941" s="202" t="s">
        <v>483</v>
      </c>
      <c r="AB941" s="8"/>
      <c r="AC941" s="202" t="s">
        <v>2327</v>
      </c>
      <c r="AD941" s="202" t="s">
        <v>3750</v>
      </c>
      <c r="AE941" s="202" t="s">
        <v>484</v>
      </c>
      <c r="AF941" s="204">
        <v>-1145</v>
      </c>
      <c r="AG941" s="197">
        <v>0</v>
      </c>
      <c r="AH941" s="197">
        <v>0</v>
      </c>
      <c r="AI941" s="12"/>
      <c r="AJ941" s="197">
        <v>0</v>
      </c>
      <c r="AK941" s="197">
        <v>0</v>
      </c>
      <c r="AL941" s="197">
        <v>0</v>
      </c>
      <c r="AM941" s="12"/>
      <c r="AN941" s="12"/>
      <c r="AO941" s="204">
        <v>0</v>
      </c>
      <c r="AP941" s="205">
        <v>-1145</v>
      </c>
      <c r="AQ941" t="str">
        <f>_xlfn.IFNA(VLOOKUP(E941,'Order Lookup'!A:C,3,FALSE),"Other")</f>
        <v>ORDER</v>
      </c>
    </row>
    <row r="942" spans="1:43" ht="31.5" x14ac:dyDescent="0.35">
      <c r="A942" s="202" t="s">
        <v>853</v>
      </c>
      <c r="B942" s="202" t="s">
        <v>3751</v>
      </c>
      <c r="C942" s="202" t="s">
        <v>1555</v>
      </c>
      <c r="D942" s="202" t="s">
        <v>1556</v>
      </c>
      <c r="E942" s="202" t="s">
        <v>859</v>
      </c>
      <c r="F942" s="202" t="s">
        <v>270</v>
      </c>
      <c r="G942" s="202" t="s">
        <v>856</v>
      </c>
      <c r="H942" s="202" t="s">
        <v>482</v>
      </c>
      <c r="I942" s="203" t="s">
        <v>410</v>
      </c>
      <c r="J942" s="203" t="s">
        <v>873</v>
      </c>
      <c r="K942" s="203" t="s">
        <v>861</v>
      </c>
      <c r="L942" s="8"/>
      <c r="M942" s="8"/>
      <c r="N942" s="202" t="s">
        <v>483</v>
      </c>
      <c r="O942" s="8"/>
      <c r="P942" s="8"/>
      <c r="Q942" s="8"/>
      <c r="R942" s="202" t="s">
        <v>483</v>
      </c>
      <c r="S942" s="8"/>
      <c r="T942" s="203" t="s">
        <v>862</v>
      </c>
      <c r="U942" s="202" t="s">
        <v>1657</v>
      </c>
      <c r="V942" s="202" t="s">
        <v>1698</v>
      </c>
      <c r="W942" s="210" t="s">
        <v>484</v>
      </c>
      <c r="X942" s="8"/>
      <c r="Y942" s="8"/>
      <c r="Z942" s="8"/>
      <c r="AA942" s="202" t="s">
        <v>483</v>
      </c>
      <c r="AB942" s="203" t="s">
        <v>490</v>
      </c>
      <c r="AC942" s="202" t="s">
        <v>1698</v>
      </c>
      <c r="AD942" s="202" t="s">
        <v>3751</v>
      </c>
      <c r="AE942" s="202" t="s">
        <v>484</v>
      </c>
      <c r="AF942" s="204">
        <v>0</v>
      </c>
      <c r="AG942" s="197">
        <v>8.4500000000000006E-2</v>
      </c>
      <c r="AH942" s="197">
        <v>8.0799145000000003E-2</v>
      </c>
      <c r="AI942" s="197">
        <v>0.95620289940828396</v>
      </c>
      <c r="AJ942" s="197">
        <v>8.0798999999999996E-2</v>
      </c>
      <c r="AK942" s="197">
        <v>0</v>
      </c>
      <c r="AL942" s="197">
        <v>0</v>
      </c>
      <c r="AM942" s="12"/>
      <c r="AN942" s="12"/>
      <c r="AO942" s="204">
        <v>210.63</v>
      </c>
      <c r="AP942" s="205">
        <v>-125.47</v>
      </c>
      <c r="AQ942" t="str">
        <f>_xlfn.IFNA(VLOOKUP(E942,'Order Lookup'!A:C,3,FALSE),"Other")</f>
        <v>Other</v>
      </c>
    </row>
    <row r="943" spans="1:43" ht="42" x14ac:dyDescent="0.35">
      <c r="A943" s="202" t="s">
        <v>853</v>
      </c>
      <c r="B943" s="202" t="s">
        <v>3752</v>
      </c>
      <c r="C943" s="202" t="s">
        <v>864</v>
      </c>
      <c r="D943" s="202" t="s">
        <v>3753</v>
      </c>
      <c r="E943" s="202" t="s">
        <v>855</v>
      </c>
      <c r="F943" s="202" t="s">
        <v>270</v>
      </c>
      <c r="G943" s="202" t="s">
        <v>856</v>
      </c>
      <c r="H943" s="202" t="s">
        <v>482</v>
      </c>
      <c r="I943" s="203" t="s">
        <v>394</v>
      </c>
      <c r="J943" s="203" t="s">
        <v>868</v>
      </c>
      <c r="K943" s="203" t="s">
        <v>587</v>
      </c>
      <c r="L943" s="8"/>
      <c r="M943" s="8"/>
      <c r="N943" s="202" t="s">
        <v>483</v>
      </c>
      <c r="O943" s="8"/>
      <c r="P943" s="8"/>
      <c r="Q943" s="8"/>
      <c r="R943" s="202" t="s">
        <v>483</v>
      </c>
      <c r="S943" s="203" t="s">
        <v>868</v>
      </c>
      <c r="T943" s="203" t="s">
        <v>868</v>
      </c>
      <c r="U943" s="202" t="s">
        <v>3754</v>
      </c>
      <c r="V943" s="202" t="s">
        <v>2338</v>
      </c>
      <c r="W943" s="206" t="s">
        <v>489</v>
      </c>
      <c r="X943" s="203" t="s">
        <v>868</v>
      </c>
      <c r="Y943" s="202" t="s">
        <v>2332</v>
      </c>
      <c r="Z943" s="202" t="s">
        <v>2332</v>
      </c>
      <c r="AA943" s="206" t="s">
        <v>489</v>
      </c>
      <c r="AB943" s="203" t="s">
        <v>490</v>
      </c>
      <c r="AC943" s="202" t="s">
        <v>2327</v>
      </c>
      <c r="AD943" s="202" t="s">
        <v>3752</v>
      </c>
      <c r="AE943" s="202" t="s">
        <v>484</v>
      </c>
      <c r="AF943" s="204">
        <v>24579</v>
      </c>
      <c r="AG943" s="197">
        <v>6.2024999999999997</v>
      </c>
      <c r="AH943" s="197">
        <v>6.0141442400000003</v>
      </c>
      <c r="AI943" s="197">
        <v>0.96963228375654997</v>
      </c>
      <c r="AJ943" s="197">
        <v>6.0141443800000003</v>
      </c>
      <c r="AK943" s="197">
        <v>12</v>
      </c>
      <c r="AL943" s="197">
        <v>41.75</v>
      </c>
      <c r="AM943" s="209">
        <v>3.4791666666666701</v>
      </c>
      <c r="AN943" s="197">
        <v>6.9419685218590601</v>
      </c>
      <c r="AO943" s="204">
        <v>17745</v>
      </c>
      <c r="AP943" s="205">
        <v>4228.08</v>
      </c>
      <c r="AQ943" t="str">
        <f>_xlfn.IFNA(VLOOKUP(E943,'Order Lookup'!A:C,3,FALSE),"Other")</f>
        <v>ORDER</v>
      </c>
    </row>
    <row r="944" spans="1:43" ht="42" x14ac:dyDescent="0.35">
      <c r="A944" s="202" t="s">
        <v>853</v>
      </c>
      <c r="B944" s="202" t="s">
        <v>3755</v>
      </c>
      <c r="C944" s="202" t="s">
        <v>864</v>
      </c>
      <c r="D944" s="202" t="s">
        <v>3753</v>
      </c>
      <c r="E944" s="202" t="s">
        <v>855</v>
      </c>
      <c r="F944" s="202" t="s">
        <v>204</v>
      </c>
      <c r="G944" s="8"/>
      <c r="H944" s="202" t="s">
        <v>482</v>
      </c>
      <c r="I944" s="203" t="s">
        <v>394</v>
      </c>
      <c r="J944" s="8"/>
      <c r="K944" s="8"/>
      <c r="L944" s="8"/>
      <c r="M944" s="8"/>
      <c r="N944" s="202" t="s">
        <v>483</v>
      </c>
      <c r="O944" s="8"/>
      <c r="P944" s="8"/>
      <c r="Q944" s="8"/>
      <c r="R944" s="202" t="s">
        <v>483</v>
      </c>
      <c r="S944" s="8"/>
      <c r="T944" s="8"/>
      <c r="U944" s="8"/>
      <c r="V944" s="8"/>
      <c r="W944" s="202" t="s">
        <v>483</v>
      </c>
      <c r="X944" s="8"/>
      <c r="Y944" s="8"/>
      <c r="Z944" s="8"/>
      <c r="AA944" s="202" t="s">
        <v>483</v>
      </c>
      <c r="AB944" s="8"/>
      <c r="AC944" s="202" t="s">
        <v>2327</v>
      </c>
      <c r="AD944" s="202" t="s">
        <v>3755</v>
      </c>
      <c r="AE944" s="202" t="s">
        <v>484</v>
      </c>
      <c r="AF944" s="204">
        <v>-1349</v>
      </c>
      <c r="AG944" s="197">
        <v>0</v>
      </c>
      <c r="AH944" s="197">
        <v>0</v>
      </c>
      <c r="AI944" s="12"/>
      <c r="AJ944" s="197">
        <v>0</v>
      </c>
      <c r="AK944" s="197">
        <v>0</v>
      </c>
      <c r="AL944" s="197">
        <v>0</v>
      </c>
      <c r="AM944" s="12"/>
      <c r="AN944" s="12"/>
      <c r="AO944" s="204">
        <v>0</v>
      </c>
      <c r="AP944" s="205">
        <v>-1349</v>
      </c>
      <c r="AQ944" t="str">
        <f>_xlfn.IFNA(VLOOKUP(E944,'Order Lookup'!A:C,3,FALSE),"Other")</f>
        <v>ORDER</v>
      </c>
    </row>
    <row r="945" spans="1:43" ht="42" x14ac:dyDescent="0.35">
      <c r="A945" s="202" t="s">
        <v>853</v>
      </c>
      <c r="B945" s="202" t="s">
        <v>3756</v>
      </c>
      <c r="C945" s="202" t="s">
        <v>864</v>
      </c>
      <c r="D945" s="202" t="s">
        <v>3753</v>
      </c>
      <c r="E945" s="202" t="s">
        <v>854</v>
      </c>
      <c r="F945" s="202" t="s">
        <v>204</v>
      </c>
      <c r="G945" s="202" t="s">
        <v>856</v>
      </c>
      <c r="H945" s="202" t="s">
        <v>482</v>
      </c>
      <c r="I945" s="203" t="s">
        <v>410</v>
      </c>
      <c r="J945" s="203" t="s">
        <v>868</v>
      </c>
      <c r="K945" s="203" t="s">
        <v>733</v>
      </c>
      <c r="L945" s="8"/>
      <c r="M945" s="8"/>
      <c r="N945" s="202" t="s">
        <v>483</v>
      </c>
      <c r="O945" s="8"/>
      <c r="P945" s="8"/>
      <c r="Q945" s="8"/>
      <c r="R945" s="202" t="s">
        <v>483</v>
      </c>
      <c r="S945" s="8"/>
      <c r="T945" s="203" t="s">
        <v>862</v>
      </c>
      <c r="U945" s="202" t="s">
        <v>2335</v>
      </c>
      <c r="V945" s="202" t="s">
        <v>2335</v>
      </c>
      <c r="W945" s="206" t="s">
        <v>489</v>
      </c>
      <c r="X945" s="8"/>
      <c r="Y945" s="8"/>
      <c r="Z945" s="8"/>
      <c r="AA945" s="202" t="s">
        <v>483</v>
      </c>
      <c r="AB945" s="203" t="s">
        <v>490</v>
      </c>
      <c r="AC945" s="202" t="s">
        <v>2335</v>
      </c>
      <c r="AD945" s="202" t="s">
        <v>3756</v>
      </c>
      <c r="AE945" s="202" t="s">
        <v>484</v>
      </c>
      <c r="AF945" s="204">
        <v>1230</v>
      </c>
      <c r="AG945" s="197">
        <v>8.1500000000000003E-2</v>
      </c>
      <c r="AH945" s="197">
        <v>7.7037124999999998E-2</v>
      </c>
      <c r="AI945" s="208">
        <v>0.94524079754601198</v>
      </c>
      <c r="AJ945" s="197">
        <v>7.7036499999999994E-2</v>
      </c>
      <c r="AK945" s="197">
        <v>0</v>
      </c>
      <c r="AL945" s="197">
        <v>0</v>
      </c>
      <c r="AM945" s="12"/>
      <c r="AN945" s="12"/>
      <c r="AO945" s="204">
        <v>255.83</v>
      </c>
      <c r="AP945" s="205">
        <v>297.17</v>
      </c>
      <c r="AQ945" t="str">
        <f>_xlfn.IFNA(VLOOKUP(E945,'Order Lookup'!A:C,3,FALSE),"Other")</f>
        <v>ENPARTS</v>
      </c>
    </row>
    <row r="946" spans="1:43" ht="31.5" x14ac:dyDescent="0.35">
      <c r="A946" s="202" t="s">
        <v>853</v>
      </c>
      <c r="B946" s="202" t="s">
        <v>3757</v>
      </c>
      <c r="C946" s="202" t="s">
        <v>864</v>
      </c>
      <c r="D946" s="202" t="s">
        <v>1889</v>
      </c>
      <c r="E946" s="202" t="s">
        <v>855</v>
      </c>
      <c r="F946" s="202" t="s">
        <v>270</v>
      </c>
      <c r="G946" s="202" t="s">
        <v>856</v>
      </c>
      <c r="H946" s="202" t="s">
        <v>488</v>
      </c>
      <c r="I946" s="203" t="s">
        <v>394</v>
      </c>
      <c r="J946" s="203" t="s">
        <v>868</v>
      </c>
      <c r="K946" s="203" t="s">
        <v>861</v>
      </c>
      <c r="L946" s="8"/>
      <c r="M946" s="8"/>
      <c r="N946" s="202" t="s">
        <v>483</v>
      </c>
      <c r="O946" s="8"/>
      <c r="P946" s="8"/>
      <c r="Q946" s="8"/>
      <c r="R946" s="202" t="s">
        <v>483</v>
      </c>
      <c r="S946" s="8"/>
      <c r="T946" s="8"/>
      <c r="U946" s="8"/>
      <c r="V946" s="8"/>
      <c r="W946" s="202" t="s">
        <v>483</v>
      </c>
      <c r="X946" s="8"/>
      <c r="Y946" s="8"/>
      <c r="Z946" s="8"/>
      <c r="AA946" s="202" t="s">
        <v>483</v>
      </c>
      <c r="AB946" s="8"/>
      <c r="AC946" s="202" t="s">
        <v>2343</v>
      </c>
      <c r="AD946" s="202" t="s">
        <v>3757</v>
      </c>
      <c r="AE946" s="202" t="s">
        <v>484</v>
      </c>
      <c r="AF946" s="204">
        <v>2080</v>
      </c>
      <c r="AG946" s="197">
        <v>0.3</v>
      </c>
      <c r="AH946" s="197">
        <v>2.5000000000000001E-2</v>
      </c>
      <c r="AI946" s="208">
        <v>8.3333333333332996E-2</v>
      </c>
      <c r="AJ946" s="197">
        <v>0</v>
      </c>
      <c r="AK946" s="197">
        <v>0</v>
      </c>
      <c r="AL946" s="197">
        <v>0</v>
      </c>
      <c r="AM946" s="12"/>
      <c r="AN946" s="12"/>
      <c r="AO946" s="204">
        <v>2080</v>
      </c>
      <c r="AP946" s="205">
        <v>0</v>
      </c>
      <c r="AQ946" t="str">
        <f>_xlfn.IFNA(VLOOKUP(E946,'Order Lookup'!A:C,3,FALSE),"Other")</f>
        <v>ORDER</v>
      </c>
    </row>
    <row r="947" spans="1:43" ht="31.5" x14ac:dyDescent="0.35">
      <c r="A947" s="202" t="s">
        <v>853</v>
      </c>
      <c r="B947" s="202" t="s">
        <v>3758</v>
      </c>
      <c r="C947" s="202" t="s">
        <v>864</v>
      </c>
      <c r="D947" s="202" t="s">
        <v>1889</v>
      </c>
      <c r="E947" s="202" t="s">
        <v>855</v>
      </c>
      <c r="F947" s="202" t="s">
        <v>270</v>
      </c>
      <c r="G947" s="8"/>
      <c r="H947" s="202" t="s">
        <v>482</v>
      </c>
      <c r="I947" s="203" t="s">
        <v>394</v>
      </c>
      <c r="J947" s="8"/>
      <c r="K947" s="8"/>
      <c r="L947" s="8"/>
      <c r="M947" s="8"/>
      <c r="N947" s="202" t="s">
        <v>483</v>
      </c>
      <c r="O947" s="8"/>
      <c r="P947" s="8"/>
      <c r="Q947" s="8"/>
      <c r="R947" s="202" t="s">
        <v>483</v>
      </c>
      <c r="S947" s="8"/>
      <c r="T947" s="8"/>
      <c r="U947" s="8"/>
      <c r="V947" s="8"/>
      <c r="W947" s="202" t="s">
        <v>483</v>
      </c>
      <c r="X947" s="8"/>
      <c r="Y947" s="8"/>
      <c r="Z947" s="8"/>
      <c r="AA947" s="202" t="s">
        <v>483</v>
      </c>
      <c r="AB947" s="8"/>
      <c r="AC947" s="202" t="s">
        <v>2327</v>
      </c>
      <c r="AD947" s="202" t="s">
        <v>3758</v>
      </c>
      <c r="AE947" s="202" t="s">
        <v>484</v>
      </c>
      <c r="AF947" s="204">
        <v>-1459</v>
      </c>
      <c r="AG947" s="197">
        <v>0</v>
      </c>
      <c r="AH947" s="197">
        <v>0</v>
      </c>
      <c r="AI947" s="12"/>
      <c r="AJ947" s="197">
        <v>0</v>
      </c>
      <c r="AK947" s="197">
        <v>0</v>
      </c>
      <c r="AL947" s="197">
        <v>0</v>
      </c>
      <c r="AM947" s="12"/>
      <c r="AN947" s="12"/>
      <c r="AO947" s="204">
        <v>0</v>
      </c>
      <c r="AP947" s="205">
        <v>-1459</v>
      </c>
      <c r="AQ947" t="str">
        <f>_xlfn.IFNA(VLOOKUP(E947,'Order Lookup'!A:C,3,FALSE),"Other")</f>
        <v>ORDER</v>
      </c>
    </row>
    <row r="948" spans="1:43" ht="31.5" x14ac:dyDescent="0.35">
      <c r="A948" s="202" t="s">
        <v>853</v>
      </c>
      <c r="B948" s="202" t="s">
        <v>3759</v>
      </c>
      <c r="C948" s="202" t="s">
        <v>864</v>
      </c>
      <c r="D948" s="202" t="s">
        <v>3760</v>
      </c>
      <c r="E948" s="202" t="s">
        <v>855</v>
      </c>
      <c r="F948" s="202" t="s">
        <v>270</v>
      </c>
      <c r="G948" s="8"/>
      <c r="H948" s="202" t="s">
        <v>482</v>
      </c>
      <c r="I948" s="203" t="s">
        <v>394</v>
      </c>
      <c r="J948" s="8"/>
      <c r="K948" s="8"/>
      <c r="L948" s="8"/>
      <c r="M948" s="8"/>
      <c r="N948" s="202" t="s">
        <v>483</v>
      </c>
      <c r="O948" s="8"/>
      <c r="P948" s="8"/>
      <c r="Q948" s="8"/>
      <c r="R948" s="202" t="s">
        <v>483</v>
      </c>
      <c r="S948" s="8"/>
      <c r="T948" s="8"/>
      <c r="U948" s="8"/>
      <c r="V948" s="8"/>
      <c r="W948" s="202" t="s">
        <v>483</v>
      </c>
      <c r="X948" s="8"/>
      <c r="Y948" s="8"/>
      <c r="Z948" s="8"/>
      <c r="AA948" s="202" t="s">
        <v>483</v>
      </c>
      <c r="AB948" s="8"/>
      <c r="AC948" s="202" t="s">
        <v>2327</v>
      </c>
      <c r="AD948" s="202" t="s">
        <v>3759</v>
      </c>
      <c r="AE948" s="202" t="s">
        <v>484</v>
      </c>
      <c r="AF948" s="204">
        <v>-1591</v>
      </c>
      <c r="AG948" s="197">
        <v>0</v>
      </c>
      <c r="AH948" s="197">
        <v>0</v>
      </c>
      <c r="AI948" s="12"/>
      <c r="AJ948" s="197">
        <v>0</v>
      </c>
      <c r="AK948" s="197">
        <v>0</v>
      </c>
      <c r="AL948" s="197">
        <v>0</v>
      </c>
      <c r="AM948" s="12"/>
      <c r="AN948" s="12"/>
      <c r="AO948" s="204">
        <v>0</v>
      </c>
      <c r="AP948" s="205">
        <v>-1591</v>
      </c>
      <c r="AQ948" t="str">
        <f>_xlfn.IFNA(VLOOKUP(E948,'Order Lookup'!A:C,3,FALSE),"Other")</f>
        <v>ORDER</v>
      </c>
    </row>
    <row r="949" spans="1:43" ht="31.5" x14ac:dyDescent="0.35">
      <c r="A949" s="202" t="s">
        <v>853</v>
      </c>
      <c r="B949" s="202" t="s">
        <v>3761</v>
      </c>
      <c r="C949" s="202" t="s">
        <v>864</v>
      </c>
      <c r="D949" s="202" t="s">
        <v>3762</v>
      </c>
      <c r="E949" s="202" t="s">
        <v>855</v>
      </c>
      <c r="F949" s="202" t="s">
        <v>270</v>
      </c>
      <c r="G949" s="202" t="s">
        <v>856</v>
      </c>
      <c r="H949" s="202" t="s">
        <v>482</v>
      </c>
      <c r="I949" s="203" t="s">
        <v>136</v>
      </c>
      <c r="J949" s="203" t="s">
        <v>876</v>
      </c>
      <c r="K949" s="203" t="s">
        <v>861</v>
      </c>
      <c r="L949" s="8"/>
      <c r="M949" s="8"/>
      <c r="N949" s="202" t="s">
        <v>483</v>
      </c>
      <c r="O949" s="8"/>
      <c r="P949" s="8"/>
      <c r="Q949" s="8"/>
      <c r="R949" s="202" t="s">
        <v>483</v>
      </c>
      <c r="S949" s="8"/>
      <c r="T949" s="8"/>
      <c r="U949" s="8"/>
      <c r="V949" s="8"/>
      <c r="W949" s="202" t="s">
        <v>483</v>
      </c>
      <c r="X949" s="8"/>
      <c r="Y949" s="8"/>
      <c r="Z949" s="8"/>
      <c r="AA949" s="202" t="s">
        <v>483</v>
      </c>
      <c r="AB949" s="8"/>
      <c r="AC949" s="202" t="s">
        <v>2327</v>
      </c>
      <c r="AD949" s="202" t="s">
        <v>3761</v>
      </c>
      <c r="AE949" s="202" t="s">
        <v>484</v>
      </c>
      <c r="AF949" s="204">
        <v>-1161</v>
      </c>
      <c r="AG949" s="197">
        <v>0</v>
      </c>
      <c r="AH949" s="197">
        <v>0</v>
      </c>
      <c r="AI949" s="12"/>
      <c r="AJ949" s="197">
        <v>0</v>
      </c>
      <c r="AK949" s="197">
        <v>0</v>
      </c>
      <c r="AL949" s="197">
        <v>0</v>
      </c>
      <c r="AM949" s="12"/>
      <c r="AN949" s="12"/>
      <c r="AO949" s="204">
        <v>0</v>
      </c>
      <c r="AP949" s="205">
        <v>-1161</v>
      </c>
      <c r="AQ949" t="str">
        <f>_xlfn.IFNA(VLOOKUP(E949,'Order Lookup'!A:C,3,FALSE),"Other")</f>
        <v>ORDER</v>
      </c>
    </row>
    <row r="950" spans="1:43" ht="31.5" x14ac:dyDescent="0.35">
      <c r="A950" s="202" t="s">
        <v>853</v>
      </c>
      <c r="B950" s="202" t="s">
        <v>3763</v>
      </c>
      <c r="C950" s="202" t="s">
        <v>864</v>
      </c>
      <c r="D950" s="202" t="s">
        <v>1890</v>
      </c>
      <c r="E950" s="202" t="s">
        <v>855</v>
      </c>
      <c r="F950" s="202" t="s">
        <v>270</v>
      </c>
      <c r="G950" s="8"/>
      <c r="H950" s="202" t="s">
        <v>482</v>
      </c>
      <c r="I950" s="203" t="s">
        <v>394</v>
      </c>
      <c r="J950" s="8"/>
      <c r="K950" s="8"/>
      <c r="L950" s="8"/>
      <c r="M950" s="8"/>
      <c r="N950" s="202" t="s">
        <v>483</v>
      </c>
      <c r="O950" s="8"/>
      <c r="P950" s="8"/>
      <c r="Q950" s="8"/>
      <c r="R950" s="202" t="s">
        <v>483</v>
      </c>
      <c r="S950" s="8"/>
      <c r="T950" s="8"/>
      <c r="U950" s="8"/>
      <c r="V950" s="8"/>
      <c r="W950" s="202" t="s">
        <v>483</v>
      </c>
      <c r="X950" s="8"/>
      <c r="Y950" s="8"/>
      <c r="Z950" s="8"/>
      <c r="AA950" s="202" t="s">
        <v>483</v>
      </c>
      <c r="AB950" s="8"/>
      <c r="AC950" s="202" t="s">
        <v>2327</v>
      </c>
      <c r="AD950" s="202" t="s">
        <v>3763</v>
      </c>
      <c r="AE950" s="202" t="s">
        <v>484</v>
      </c>
      <c r="AF950" s="204">
        <v>-1340</v>
      </c>
      <c r="AG950" s="197">
        <v>0</v>
      </c>
      <c r="AH950" s="197">
        <v>0</v>
      </c>
      <c r="AI950" s="12"/>
      <c r="AJ950" s="197">
        <v>0</v>
      </c>
      <c r="AK950" s="197">
        <v>0</v>
      </c>
      <c r="AL950" s="197">
        <v>0</v>
      </c>
      <c r="AM950" s="12"/>
      <c r="AN950" s="12"/>
      <c r="AO950" s="204">
        <v>0</v>
      </c>
      <c r="AP950" s="205">
        <v>-1340</v>
      </c>
      <c r="AQ950" t="str">
        <f>_xlfn.IFNA(VLOOKUP(E950,'Order Lookup'!A:C,3,FALSE),"Other")</f>
        <v>ORDER</v>
      </c>
    </row>
    <row r="951" spans="1:43" ht="52.5" x14ac:dyDescent="0.35">
      <c r="A951" s="202" t="s">
        <v>853</v>
      </c>
      <c r="B951" s="202" t="s">
        <v>3764</v>
      </c>
      <c r="C951" s="202" t="s">
        <v>858</v>
      </c>
      <c r="D951" s="202" t="s">
        <v>1892</v>
      </c>
      <c r="E951" s="202" t="s">
        <v>854</v>
      </c>
      <c r="F951" s="202" t="s">
        <v>204</v>
      </c>
      <c r="G951" s="202" t="s">
        <v>856</v>
      </c>
      <c r="H951" s="202" t="s">
        <v>488</v>
      </c>
      <c r="I951" s="203" t="s">
        <v>136</v>
      </c>
      <c r="J951" s="203" t="s">
        <v>866</v>
      </c>
      <c r="K951" s="203" t="s">
        <v>861</v>
      </c>
      <c r="L951" s="8"/>
      <c r="M951" s="8"/>
      <c r="N951" s="202" t="s">
        <v>483</v>
      </c>
      <c r="O951" s="8"/>
      <c r="P951" s="8"/>
      <c r="Q951" s="8"/>
      <c r="R951" s="202" t="s">
        <v>483</v>
      </c>
      <c r="S951" s="8"/>
      <c r="T951" s="203" t="s">
        <v>863</v>
      </c>
      <c r="U951" s="202" t="s">
        <v>2324</v>
      </c>
      <c r="V951" s="202" t="s">
        <v>2324</v>
      </c>
      <c r="W951" s="206" t="s">
        <v>489</v>
      </c>
      <c r="X951" s="8"/>
      <c r="Y951" s="8"/>
      <c r="Z951" s="8"/>
      <c r="AA951" s="202" t="s">
        <v>483</v>
      </c>
      <c r="AB951" s="203" t="s">
        <v>490</v>
      </c>
      <c r="AC951" s="202" t="s">
        <v>2324</v>
      </c>
      <c r="AD951" s="202" t="s">
        <v>3764</v>
      </c>
      <c r="AE951" s="202" t="s">
        <v>484</v>
      </c>
      <c r="AF951" s="204">
        <v>1839</v>
      </c>
      <c r="AG951" s="197">
        <v>0.1865</v>
      </c>
      <c r="AH951" s="197">
        <v>6.0340159999999997E-2</v>
      </c>
      <c r="AI951" s="208">
        <v>0.32353973190348501</v>
      </c>
      <c r="AJ951" s="197">
        <v>0</v>
      </c>
      <c r="AK951" s="197">
        <v>0</v>
      </c>
      <c r="AL951" s="197">
        <v>0</v>
      </c>
      <c r="AM951" s="12"/>
      <c r="AN951" s="12"/>
      <c r="AO951" s="204">
        <v>1232.99</v>
      </c>
      <c r="AP951" s="205">
        <v>0</v>
      </c>
      <c r="AQ951" t="str">
        <f>_xlfn.IFNA(VLOOKUP(E951,'Order Lookup'!A:C,3,FALSE),"Other")</f>
        <v>ENPARTS</v>
      </c>
    </row>
    <row r="952" spans="1:43" ht="52.5" x14ac:dyDescent="0.35">
      <c r="A952" s="202" t="s">
        <v>853</v>
      </c>
      <c r="B952" s="202" t="s">
        <v>3765</v>
      </c>
      <c r="C952" s="202" t="s">
        <v>858</v>
      </c>
      <c r="D952" s="202" t="s">
        <v>1345</v>
      </c>
      <c r="E952" s="202" t="s">
        <v>855</v>
      </c>
      <c r="F952" s="202" t="s">
        <v>204</v>
      </c>
      <c r="G952" s="8"/>
      <c r="H952" s="202" t="s">
        <v>482</v>
      </c>
      <c r="I952" s="203" t="s">
        <v>394</v>
      </c>
      <c r="J952" s="8"/>
      <c r="K952" s="8"/>
      <c r="L952" s="8"/>
      <c r="M952" s="8"/>
      <c r="N952" s="202" t="s">
        <v>483</v>
      </c>
      <c r="O952" s="8"/>
      <c r="P952" s="8"/>
      <c r="Q952" s="8"/>
      <c r="R952" s="202" t="s">
        <v>483</v>
      </c>
      <c r="S952" s="8"/>
      <c r="T952" s="8"/>
      <c r="U952" s="8"/>
      <c r="V952" s="8"/>
      <c r="W952" s="202" t="s">
        <v>483</v>
      </c>
      <c r="X952" s="8"/>
      <c r="Y952" s="8"/>
      <c r="Z952" s="8"/>
      <c r="AA952" s="202" t="s">
        <v>483</v>
      </c>
      <c r="AB952" s="8"/>
      <c r="AC952" s="202" t="s">
        <v>2350</v>
      </c>
      <c r="AD952" s="202" t="s">
        <v>3765</v>
      </c>
      <c r="AE952" s="202" t="s">
        <v>484</v>
      </c>
      <c r="AF952" s="204">
        <v>-516</v>
      </c>
      <c r="AG952" s="197">
        <v>0</v>
      </c>
      <c r="AH952" s="197">
        <v>0</v>
      </c>
      <c r="AI952" s="12"/>
      <c r="AJ952" s="197">
        <v>0</v>
      </c>
      <c r="AK952" s="197">
        <v>0</v>
      </c>
      <c r="AL952" s="197">
        <v>0</v>
      </c>
      <c r="AM952" s="12"/>
      <c r="AN952" s="12"/>
      <c r="AO952" s="204">
        <v>0</v>
      </c>
      <c r="AP952" s="205">
        <v>-516.4</v>
      </c>
      <c r="AQ952" t="str">
        <f>_xlfn.IFNA(VLOOKUP(E952,'Order Lookup'!A:C,3,FALSE),"Other")</f>
        <v>ORDER</v>
      </c>
    </row>
    <row r="953" spans="1:43" ht="42" x14ac:dyDescent="0.35">
      <c r="A953" s="202" t="s">
        <v>853</v>
      </c>
      <c r="B953" s="202" t="s">
        <v>3766</v>
      </c>
      <c r="C953" s="202" t="s">
        <v>3738</v>
      </c>
      <c r="D953" s="202" t="s">
        <v>3767</v>
      </c>
      <c r="E953" s="202" t="s">
        <v>855</v>
      </c>
      <c r="F953" s="202" t="s">
        <v>204</v>
      </c>
      <c r="G953" s="202" t="s">
        <v>856</v>
      </c>
      <c r="H953" s="202" t="s">
        <v>482</v>
      </c>
      <c r="I953" s="203" t="s">
        <v>136</v>
      </c>
      <c r="J953" s="203" t="s">
        <v>876</v>
      </c>
      <c r="K953" s="203" t="s">
        <v>869</v>
      </c>
      <c r="L953" s="202" t="s">
        <v>599</v>
      </c>
      <c r="M953" s="8"/>
      <c r="N953" s="202" t="s">
        <v>593</v>
      </c>
      <c r="O953" s="203" t="s">
        <v>960</v>
      </c>
      <c r="P953" s="202" t="s">
        <v>1317</v>
      </c>
      <c r="Q953" s="202" t="s">
        <v>1317</v>
      </c>
      <c r="R953" s="206" t="s">
        <v>489</v>
      </c>
      <c r="S953" s="203" t="s">
        <v>960</v>
      </c>
      <c r="T953" s="203" t="s">
        <v>960</v>
      </c>
      <c r="U953" s="202" t="s">
        <v>1391</v>
      </c>
      <c r="V953" s="202" t="s">
        <v>1468</v>
      </c>
      <c r="W953" s="210" t="s">
        <v>484</v>
      </c>
      <c r="X953" s="203" t="s">
        <v>960</v>
      </c>
      <c r="Y953" s="202" t="s">
        <v>1362</v>
      </c>
      <c r="Z953" s="202" t="s">
        <v>1362</v>
      </c>
      <c r="AA953" s="206" t="s">
        <v>489</v>
      </c>
      <c r="AB953" s="203" t="s">
        <v>490</v>
      </c>
      <c r="AC953" s="202" t="s">
        <v>2371</v>
      </c>
      <c r="AD953" s="202" t="s">
        <v>3766</v>
      </c>
      <c r="AE953" s="202" t="s">
        <v>484</v>
      </c>
      <c r="AF953" s="204">
        <v>74842</v>
      </c>
      <c r="AG953" s="197">
        <v>27.738499999999998</v>
      </c>
      <c r="AH953" s="197">
        <v>27.708339380000002</v>
      </c>
      <c r="AI953" s="197">
        <v>0.99891268020981705</v>
      </c>
      <c r="AJ953" s="197">
        <v>27.708359855000001</v>
      </c>
      <c r="AK953" s="197">
        <v>97.97</v>
      </c>
      <c r="AL953" s="197">
        <v>114.58</v>
      </c>
      <c r="AM953" s="209">
        <v>1.1695416964376899</v>
      </c>
      <c r="AN953" s="197">
        <v>4.1352171427026896</v>
      </c>
      <c r="AO953" s="204">
        <v>61266</v>
      </c>
      <c r="AP953" s="205">
        <v>18010.810000000001</v>
      </c>
      <c r="AQ953" t="str">
        <f>_xlfn.IFNA(VLOOKUP(E953,'Order Lookup'!A:C,3,FALSE),"Other")</f>
        <v>ORDER</v>
      </c>
    </row>
    <row r="954" spans="1:43" ht="42" x14ac:dyDescent="0.35">
      <c r="A954" s="202" t="s">
        <v>853</v>
      </c>
      <c r="B954" s="202" t="s">
        <v>3768</v>
      </c>
      <c r="C954" s="202" t="s">
        <v>3738</v>
      </c>
      <c r="D954" s="202" t="s">
        <v>3767</v>
      </c>
      <c r="E954" s="202" t="s">
        <v>855</v>
      </c>
      <c r="F954" s="202" t="s">
        <v>204</v>
      </c>
      <c r="G954" s="8"/>
      <c r="H954" s="202" t="s">
        <v>488</v>
      </c>
      <c r="I954" s="203" t="s">
        <v>136</v>
      </c>
      <c r="J954" s="8"/>
      <c r="K954" s="8"/>
      <c r="L954" s="8"/>
      <c r="M954" s="8"/>
      <c r="N954" s="202" t="s">
        <v>483</v>
      </c>
      <c r="O954" s="8"/>
      <c r="P954" s="8"/>
      <c r="Q954" s="8"/>
      <c r="R954" s="202" t="s">
        <v>483</v>
      </c>
      <c r="S954" s="8"/>
      <c r="T954" s="8"/>
      <c r="U954" s="8"/>
      <c r="V954" s="8"/>
      <c r="W954" s="202" t="s">
        <v>483</v>
      </c>
      <c r="X954" s="8"/>
      <c r="Y954" s="8"/>
      <c r="Z954" s="8"/>
      <c r="AA954" s="202" t="s">
        <v>483</v>
      </c>
      <c r="AB954" s="8"/>
      <c r="AC954" s="202" t="s">
        <v>2371</v>
      </c>
      <c r="AD954" s="202" t="s">
        <v>3768</v>
      </c>
      <c r="AE954" s="202" t="s">
        <v>484</v>
      </c>
      <c r="AF954" s="204">
        <v>5148</v>
      </c>
      <c r="AG954" s="197">
        <v>0.3</v>
      </c>
      <c r="AH954" s="197">
        <v>2.5000000000000001E-2</v>
      </c>
      <c r="AI954" s="208">
        <v>8.3333333333332996E-2</v>
      </c>
      <c r="AJ954" s="197">
        <v>0</v>
      </c>
      <c r="AK954" s="197">
        <v>0</v>
      </c>
      <c r="AL954" s="197">
        <v>0</v>
      </c>
      <c r="AM954" s="12"/>
      <c r="AN954" s="12"/>
      <c r="AO954" s="204">
        <v>4400.3500000000004</v>
      </c>
      <c r="AP954" s="205">
        <v>0</v>
      </c>
      <c r="AQ954" t="str">
        <f>_xlfn.IFNA(VLOOKUP(E954,'Order Lookup'!A:C,3,FALSE),"Other")</f>
        <v>ORDER</v>
      </c>
    </row>
    <row r="955" spans="1:43" ht="42" x14ac:dyDescent="0.35">
      <c r="A955" s="202" t="s">
        <v>853</v>
      </c>
      <c r="B955" s="202" t="s">
        <v>3769</v>
      </c>
      <c r="C955" s="202" t="s">
        <v>3738</v>
      </c>
      <c r="D955" s="202" t="s">
        <v>3767</v>
      </c>
      <c r="E955" s="202" t="s">
        <v>855</v>
      </c>
      <c r="F955" s="202" t="s">
        <v>204</v>
      </c>
      <c r="G955" s="202" t="s">
        <v>856</v>
      </c>
      <c r="H955" s="202" t="s">
        <v>482</v>
      </c>
      <c r="I955" s="203" t="s">
        <v>136</v>
      </c>
      <c r="J955" s="203" t="s">
        <v>876</v>
      </c>
      <c r="K955" s="203" t="s">
        <v>869</v>
      </c>
      <c r="L955" s="8"/>
      <c r="M955" s="8"/>
      <c r="N955" s="202" t="s">
        <v>483</v>
      </c>
      <c r="O955" s="8"/>
      <c r="P955" s="8"/>
      <c r="Q955" s="8"/>
      <c r="R955" s="202" t="s">
        <v>483</v>
      </c>
      <c r="S955" s="8"/>
      <c r="T955" s="8"/>
      <c r="U955" s="8"/>
      <c r="V955" s="8"/>
      <c r="W955" s="202" t="s">
        <v>483</v>
      </c>
      <c r="X955" s="8"/>
      <c r="Y955" s="8"/>
      <c r="Z955" s="8"/>
      <c r="AA955" s="202" t="s">
        <v>483</v>
      </c>
      <c r="AB955" s="8"/>
      <c r="AC955" s="202" t="s">
        <v>2371</v>
      </c>
      <c r="AD955" s="202" t="s">
        <v>3769</v>
      </c>
      <c r="AE955" s="202" t="s">
        <v>484</v>
      </c>
      <c r="AF955" s="204">
        <v>750</v>
      </c>
      <c r="AG955" s="197">
        <v>3.7499999999999999E-2</v>
      </c>
      <c r="AH955" s="197">
        <v>2.5000000000000001E-2</v>
      </c>
      <c r="AI955" s="208">
        <v>0.66666666666666696</v>
      </c>
      <c r="AJ955" s="197">
        <v>2.5000000000000001E-2</v>
      </c>
      <c r="AK955" s="197">
        <v>0</v>
      </c>
      <c r="AL955" s="197">
        <v>0</v>
      </c>
      <c r="AM955" s="12"/>
      <c r="AN955" s="12"/>
      <c r="AO955" s="204">
        <v>657.89</v>
      </c>
      <c r="AP955" s="205">
        <v>436.75</v>
      </c>
      <c r="AQ955" t="str">
        <f>_xlfn.IFNA(VLOOKUP(E955,'Order Lookup'!A:C,3,FALSE),"Other")</f>
        <v>ORDER</v>
      </c>
    </row>
    <row r="956" spans="1:43" ht="42" x14ac:dyDescent="0.35">
      <c r="A956" s="202" t="s">
        <v>853</v>
      </c>
      <c r="B956" s="202" t="s">
        <v>3770</v>
      </c>
      <c r="C956" s="202" t="s">
        <v>1558</v>
      </c>
      <c r="D956" s="202" t="s">
        <v>1559</v>
      </c>
      <c r="E956" s="202" t="s">
        <v>855</v>
      </c>
      <c r="F956" s="202" t="s">
        <v>204</v>
      </c>
      <c r="G956" s="8"/>
      <c r="H956" s="202" t="s">
        <v>488</v>
      </c>
      <c r="I956" s="203" t="s">
        <v>136</v>
      </c>
      <c r="J956" s="8"/>
      <c r="K956" s="8"/>
      <c r="L956" s="8"/>
      <c r="M956" s="8"/>
      <c r="N956" s="202" t="s">
        <v>483</v>
      </c>
      <c r="O956" s="8"/>
      <c r="P956" s="8"/>
      <c r="Q956" s="8"/>
      <c r="R956" s="202" t="s">
        <v>483</v>
      </c>
      <c r="S956" s="8"/>
      <c r="T956" s="8"/>
      <c r="U956" s="8"/>
      <c r="V956" s="8"/>
      <c r="W956" s="202" t="s">
        <v>483</v>
      </c>
      <c r="X956" s="8"/>
      <c r="Y956" s="8"/>
      <c r="Z956" s="8"/>
      <c r="AA956" s="202" t="s">
        <v>483</v>
      </c>
      <c r="AB956" s="8"/>
      <c r="AC956" s="202" t="s">
        <v>2332</v>
      </c>
      <c r="AD956" s="202" t="s">
        <v>3770</v>
      </c>
      <c r="AE956" s="202" t="s">
        <v>484</v>
      </c>
      <c r="AF956" s="204">
        <v>2377</v>
      </c>
      <c r="AG956" s="197">
        <v>0.74450000000000005</v>
      </c>
      <c r="AH956" s="197">
        <v>0</v>
      </c>
      <c r="AI956" s="208">
        <v>0</v>
      </c>
      <c r="AJ956" s="197">
        <v>0</v>
      </c>
      <c r="AK956" s="197">
        <v>0</v>
      </c>
      <c r="AL956" s="197">
        <v>0</v>
      </c>
      <c r="AM956" s="12"/>
      <c r="AN956" s="12"/>
      <c r="AO956" s="204">
        <v>2085.09</v>
      </c>
      <c r="AP956" s="205">
        <v>2377</v>
      </c>
      <c r="AQ956" t="str">
        <f>_xlfn.IFNA(VLOOKUP(E956,'Order Lookup'!A:C,3,FALSE),"Other")</f>
        <v>ORDER</v>
      </c>
    </row>
    <row r="957" spans="1:43" ht="31.5" x14ac:dyDescent="0.35">
      <c r="A957" s="202" t="s">
        <v>853</v>
      </c>
      <c r="B957" s="202" t="s">
        <v>3771</v>
      </c>
      <c r="C957" s="202" t="s">
        <v>1894</v>
      </c>
      <c r="D957" s="202" t="s">
        <v>1895</v>
      </c>
      <c r="E957" s="202" t="s">
        <v>855</v>
      </c>
      <c r="F957" s="202" t="s">
        <v>204</v>
      </c>
      <c r="G957" s="202" t="s">
        <v>856</v>
      </c>
      <c r="H957" s="202" t="s">
        <v>482</v>
      </c>
      <c r="I957" s="203" t="s">
        <v>134</v>
      </c>
      <c r="J957" s="203" t="s">
        <v>860</v>
      </c>
      <c r="K957" s="203" t="s">
        <v>733</v>
      </c>
      <c r="L957" s="202" t="s">
        <v>1331</v>
      </c>
      <c r="M957" s="8"/>
      <c r="N957" s="202" t="s">
        <v>593</v>
      </c>
      <c r="O957" s="203" t="s">
        <v>865</v>
      </c>
      <c r="P957" s="202" t="s">
        <v>1650</v>
      </c>
      <c r="Q957" s="202" t="s">
        <v>1654</v>
      </c>
      <c r="R957" s="210" t="s">
        <v>484</v>
      </c>
      <c r="S957" s="203" t="s">
        <v>865</v>
      </c>
      <c r="T957" s="203" t="s">
        <v>582</v>
      </c>
      <c r="U957" s="202" t="s">
        <v>1665</v>
      </c>
      <c r="V957" s="202" t="s">
        <v>1665</v>
      </c>
      <c r="W957" s="206" t="s">
        <v>489</v>
      </c>
      <c r="X957" s="203" t="s">
        <v>865</v>
      </c>
      <c r="Y957" s="202" t="s">
        <v>1660</v>
      </c>
      <c r="Z957" s="202" t="s">
        <v>1659</v>
      </c>
      <c r="AA957" s="206" t="s">
        <v>489</v>
      </c>
      <c r="AB957" s="203" t="s">
        <v>490</v>
      </c>
      <c r="AC957" s="202" t="s">
        <v>1698</v>
      </c>
      <c r="AD957" s="202" t="s">
        <v>3771</v>
      </c>
      <c r="AE957" s="202" t="s">
        <v>484</v>
      </c>
      <c r="AF957" s="204">
        <v>136450</v>
      </c>
      <c r="AG957" s="197">
        <v>41.16</v>
      </c>
      <c r="AH957" s="197">
        <v>44.31991309</v>
      </c>
      <c r="AI957" s="207">
        <v>1.07677145505345</v>
      </c>
      <c r="AJ957" s="197">
        <v>44.326740364999999</v>
      </c>
      <c r="AK957" s="197">
        <v>254.53</v>
      </c>
      <c r="AL957" s="197">
        <v>345.39</v>
      </c>
      <c r="AM957" s="209">
        <v>1.35697167328016</v>
      </c>
      <c r="AN957" s="197">
        <v>7.7931109498933404</v>
      </c>
      <c r="AO957" s="204">
        <v>113438.3</v>
      </c>
      <c r="AP957" s="205">
        <v>15177.86</v>
      </c>
      <c r="AQ957" t="str">
        <f>_xlfn.IFNA(VLOOKUP(E957,'Order Lookup'!A:C,3,FALSE),"Other")</f>
        <v>ORDER</v>
      </c>
    </row>
    <row r="958" spans="1:43" ht="31.5" x14ac:dyDescent="0.35">
      <c r="A958" s="202" t="s">
        <v>853</v>
      </c>
      <c r="B958" s="202" t="s">
        <v>3772</v>
      </c>
      <c r="C958" s="202" t="s">
        <v>1894</v>
      </c>
      <c r="D958" s="202" t="s">
        <v>1895</v>
      </c>
      <c r="E958" s="202" t="s">
        <v>859</v>
      </c>
      <c r="F958" s="202" t="s">
        <v>204</v>
      </c>
      <c r="G958" s="202" t="s">
        <v>856</v>
      </c>
      <c r="H958" s="202" t="s">
        <v>482</v>
      </c>
      <c r="I958" s="203" t="s">
        <v>134</v>
      </c>
      <c r="J958" s="203" t="s">
        <v>860</v>
      </c>
      <c r="K958" s="203" t="s">
        <v>733</v>
      </c>
      <c r="L958" s="8"/>
      <c r="M958" s="8"/>
      <c r="N958" s="202" t="s">
        <v>483</v>
      </c>
      <c r="O958" s="8"/>
      <c r="P958" s="8"/>
      <c r="Q958" s="8"/>
      <c r="R958" s="202" t="s">
        <v>483</v>
      </c>
      <c r="S958" s="203" t="s">
        <v>865</v>
      </c>
      <c r="T958" s="203" t="s">
        <v>865</v>
      </c>
      <c r="U958" s="202" t="s">
        <v>1725</v>
      </c>
      <c r="V958" s="202" t="s">
        <v>1725</v>
      </c>
      <c r="W958" s="206" t="s">
        <v>489</v>
      </c>
      <c r="X958" s="203" t="s">
        <v>865</v>
      </c>
      <c r="Y958" s="202" t="s">
        <v>1725</v>
      </c>
      <c r="Z958" s="202" t="s">
        <v>1725</v>
      </c>
      <c r="AA958" s="206" t="s">
        <v>489</v>
      </c>
      <c r="AB958" s="203" t="s">
        <v>490</v>
      </c>
      <c r="AC958" s="202" t="s">
        <v>1725</v>
      </c>
      <c r="AD958" s="202" t="s">
        <v>3772</v>
      </c>
      <c r="AE958" s="202" t="s">
        <v>484</v>
      </c>
      <c r="AF958" s="204">
        <v>0</v>
      </c>
      <c r="AG958" s="197">
        <v>1.15E-2</v>
      </c>
      <c r="AH958" s="197">
        <v>1.13025E-2</v>
      </c>
      <c r="AI958" s="197">
        <v>0.98282608695652196</v>
      </c>
      <c r="AJ958" s="197">
        <v>1.13025E-2</v>
      </c>
      <c r="AK958" s="197">
        <v>0</v>
      </c>
      <c r="AL958" s="197">
        <v>0</v>
      </c>
      <c r="AM958" s="12"/>
      <c r="AN958" s="12"/>
      <c r="AO958" s="204">
        <v>108.59</v>
      </c>
      <c r="AP958" s="205">
        <v>-24.19</v>
      </c>
      <c r="AQ958" t="str">
        <f>_xlfn.IFNA(VLOOKUP(E958,'Order Lookup'!A:C,3,FALSE),"Other")</f>
        <v>Other</v>
      </c>
    </row>
    <row r="959" spans="1:43" ht="31.5" x14ac:dyDescent="0.35">
      <c r="A959" s="202" t="s">
        <v>853</v>
      </c>
      <c r="B959" s="202" t="s">
        <v>3773</v>
      </c>
      <c r="C959" s="202" t="s">
        <v>1894</v>
      </c>
      <c r="D959" s="202" t="s">
        <v>1895</v>
      </c>
      <c r="E959" s="202" t="s">
        <v>859</v>
      </c>
      <c r="F959" s="202" t="s">
        <v>204</v>
      </c>
      <c r="G959" s="202" t="s">
        <v>856</v>
      </c>
      <c r="H959" s="202" t="s">
        <v>482</v>
      </c>
      <c r="I959" s="203" t="s">
        <v>134</v>
      </c>
      <c r="J959" s="203" t="s">
        <v>860</v>
      </c>
      <c r="K959" s="203" t="s">
        <v>733</v>
      </c>
      <c r="L959" s="8"/>
      <c r="M959" s="8"/>
      <c r="N959" s="202" t="s">
        <v>483</v>
      </c>
      <c r="O959" s="8"/>
      <c r="P959" s="8"/>
      <c r="Q959" s="8"/>
      <c r="R959" s="202" t="s">
        <v>483</v>
      </c>
      <c r="S959" s="203" t="s">
        <v>865</v>
      </c>
      <c r="T959" s="203" t="s">
        <v>2001</v>
      </c>
      <c r="U959" s="202" t="s">
        <v>2327</v>
      </c>
      <c r="V959" s="202" t="s">
        <v>2327</v>
      </c>
      <c r="W959" s="206" t="s">
        <v>489</v>
      </c>
      <c r="X959" s="8"/>
      <c r="Y959" s="8"/>
      <c r="Z959" s="8"/>
      <c r="AA959" s="202" t="s">
        <v>483</v>
      </c>
      <c r="AB959" s="203" t="s">
        <v>490</v>
      </c>
      <c r="AC959" s="202" t="s">
        <v>2327</v>
      </c>
      <c r="AD959" s="202" t="s">
        <v>3773</v>
      </c>
      <c r="AE959" s="202" t="s">
        <v>484</v>
      </c>
      <c r="AF959" s="204">
        <v>0</v>
      </c>
      <c r="AG959" s="197">
        <v>0.123</v>
      </c>
      <c r="AH959" s="197">
        <v>0.12539557000000001</v>
      </c>
      <c r="AI959" s="197">
        <v>1.0194761788617901</v>
      </c>
      <c r="AJ959" s="197">
        <v>0.12539554</v>
      </c>
      <c r="AK959" s="197">
        <v>0</v>
      </c>
      <c r="AL959" s="197">
        <v>0</v>
      </c>
      <c r="AM959" s="12"/>
      <c r="AN959" s="12"/>
      <c r="AO959" s="204">
        <v>490.43</v>
      </c>
      <c r="AP959" s="205">
        <v>-510.57</v>
      </c>
      <c r="AQ959" t="str">
        <f>_xlfn.IFNA(VLOOKUP(E959,'Order Lookup'!A:C,3,FALSE),"Other")</f>
        <v>Other</v>
      </c>
    </row>
    <row r="960" spans="1:43" ht="31.5" x14ac:dyDescent="0.35">
      <c r="A960" s="202" t="s">
        <v>853</v>
      </c>
      <c r="B960" s="202" t="s">
        <v>3774</v>
      </c>
      <c r="C960" s="202" t="s">
        <v>1894</v>
      </c>
      <c r="D960" s="202" t="s">
        <v>1895</v>
      </c>
      <c r="E960" s="202" t="s">
        <v>859</v>
      </c>
      <c r="F960" s="202" t="s">
        <v>204</v>
      </c>
      <c r="G960" s="202" t="s">
        <v>856</v>
      </c>
      <c r="H960" s="202" t="s">
        <v>482</v>
      </c>
      <c r="I960" s="203" t="s">
        <v>134</v>
      </c>
      <c r="J960" s="203" t="s">
        <v>860</v>
      </c>
      <c r="K960" s="203" t="s">
        <v>733</v>
      </c>
      <c r="L960" s="8"/>
      <c r="M960" s="8"/>
      <c r="N960" s="202" t="s">
        <v>483</v>
      </c>
      <c r="O960" s="8"/>
      <c r="P960" s="8"/>
      <c r="Q960" s="8"/>
      <c r="R960" s="202" t="s">
        <v>483</v>
      </c>
      <c r="S960" s="203" t="s">
        <v>865</v>
      </c>
      <c r="T960" s="203" t="s">
        <v>1299</v>
      </c>
      <c r="U960" s="202" t="s">
        <v>2324</v>
      </c>
      <c r="V960" s="202" t="s">
        <v>2323</v>
      </c>
      <c r="W960" s="206" t="s">
        <v>489</v>
      </c>
      <c r="X960" s="203" t="s">
        <v>865</v>
      </c>
      <c r="Y960" s="202" t="s">
        <v>2324</v>
      </c>
      <c r="Z960" s="202" t="s">
        <v>2324</v>
      </c>
      <c r="AA960" s="206" t="s">
        <v>489</v>
      </c>
      <c r="AB960" s="203" t="s">
        <v>490</v>
      </c>
      <c r="AC960" s="202" t="s">
        <v>2324</v>
      </c>
      <c r="AD960" s="202" t="s">
        <v>3774</v>
      </c>
      <c r="AE960" s="202" t="s">
        <v>484</v>
      </c>
      <c r="AF960" s="204">
        <v>0</v>
      </c>
      <c r="AG960" s="197">
        <v>0.21199999999999999</v>
      </c>
      <c r="AH960" s="197">
        <v>0.19840004999999999</v>
      </c>
      <c r="AI960" s="208">
        <v>0.93584929245282999</v>
      </c>
      <c r="AJ960" s="197">
        <v>0.19840004999999999</v>
      </c>
      <c r="AK960" s="197">
        <v>0</v>
      </c>
      <c r="AL960" s="197">
        <v>0</v>
      </c>
      <c r="AM960" s="12"/>
      <c r="AN960" s="12"/>
      <c r="AO960" s="204">
        <v>1072.31</v>
      </c>
      <c r="AP960" s="205">
        <v>-359.28</v>
      </c>
      <c r="AQ960" t="str">
        <f>_xlfn.IFNA(VLOOKUP(E960,'Order Lookup'!A:C,3,FALSE),"Other")</f>
        <v>Other</v>
      </c>
    </row>
    <row r="961" spans="1:43" ht="52.5" x14ac:dyDescent="0.35">
      <c r="A961" s="202" t="s">
        <v>853</v>
      </c>
      <c r="B961" s="202" t="s">
        <v>3775</v>
      </c>
      <c r="C961" s="202" t="s">
        <v>1560</v>
      </c>
      <c r="D961" s="202" t="s">
        <v>1561</v>
      </c>
      <c r="E961" s="202" t="s">
        <v>859</v>
      </c>
      <c r="F961" s="202" t="s">
        <v>270</v>
      </c>
      <c r="G961" s="202" t="s">
        <v>270</v>
      </c>
      <c r="H961" s="202" t="s">
        <v>482</v>
      </c>
      <c r="I961" s="203" t="s">
        <v>53</v>
      </c>
      <c r="J961" s="203" t="s">
        <v>873</v>
      </c>
      <c r="K961" s="203" t="s">
        <v>869</v>
      </c>
      <c r="L961" s="8"/>
      <c r="M961" s="8"/>
      <c r="N961" s="202" t="s">
        <v>483</v>
      </c>
      <c r="O961" s="8"/>
      <c r="P961" s="8"/>
      <c r="Q961" s="8"/>
      <c r="R961" s="202" t="s">
        <v>483</v>
      </c>
      <c r="S961" s="8"/>
      <c r="T961" s="203" t="s">
        <v>862</v>
      </c>
      <c r="U961" s="202" t="s">
        <v>2323</v>
      </c>
      <c r="V961" s="202" t="s">
        <v>2323</v>
      </c>
      <c r="W961" s="206" t="s">
        <v>489</v>
      </c>
      <c r="X961" s="8"/>
      <c r="Y961" s="8"/>
      <c r="Z961" s="8"/>
      <c r="AA961" s="202" t="s">
        <v>483</v>
      </c>
      <c r="AB961" s="203" t="s">
        <v>490</v>
      </c>
      <c r="AC961" s="202" t="s">
        <v>2323</v>
      </c>
      <c r="AD961" s="202" t="s">
        <v>3775</v>
      </c>
      <c r="AE961" s="202" t="s">
        <v>484</v>
      </c>
      <c r="AF961" s="204">
        <v>0</v>
      </c>
      <c r="AG961" s="197">
        <v>0.23549999999999999</v>
      </c>
      <c r="AH961" s="197">
        <v>0.223887375</v>
      </c>
      <c r="AI961" s="197">
        <v>0.95068949044586004</v>
      </c>
      <c r="AJ961" s="197">
        <v>0.22388750499999999</v>
      </c>
      <c r="AK961" s="197">
        <v>0</v>
      </c>
      <c r="AL961" s="197">
        <v>0</v>
      </c>
      <c r="AM961" s="12"/>
      <c r="AN961" s="12"/>
      <c r="AO961" s="204">
        <v>471.89</v>
      </c>
      <c r="AP961" s="205">
        <v>-338.84</v>
      </c>
      <c r="AQ961" t="str">
        <f>_xlfn.IFNA(VLOOKUP(E961,'Order Lookup'!A:C,3,FALSE),"Other")</f>
        <v>Other</v>
      </c>
    </row>
    <row r="962" spans="1:43" ht="42" x14ac:dyDescent="0.35">
      <c r="A962" s="202" t="s">
        <v>853</v>
      </c>
      <c r="B962" s="202" t="s">
        <v>3776</v>
      </c>
      <c r="C962" s="202" t="s">
        <v>1896</v>
      </c>
      <c r="D962" s="202" t="s">
        <v>1897</v>
      </c>
      <c r="E962" s="202" t="s">
        <v>855</v>
      </c>
      <c r="F962" s="202" t="s">
        <v>270</v>
      </c>
      <c r="G962" s="202" t="s">
        <v>856</v>
      </c>
      <c r="H962" s="202" t="s">
        <v>488</v>
      </c>
      <c r="I962" s="203" t="s">
        <v>53</v>
      </c>
      <c r="J962" s="8"/>
      <c r="K962" s="203" t="s">
        <v>587</v>
      </c>
      <c r="L962" s="202" t="s">
        <v>1653</v>
      </c>
      <c r="M962" s="202" t="s">
        <v>1653</v>
      </c>
      <c r="N962" s="206" t="s">
        <v>489</v>
      </c>
      <c r="O962" s="203" t="s">
        <v>872</v>
      </c>
      <c r="P962" s="202" t="s">
        <v>1672</v>
      </c>
      <c r="Q962" s="202" t="s">
        <v>1698</v>
      </c>
      <c r="R962" s="210" t="s">
        <v>484</v>
      </c>
      <c r="S962" s="203" t="s">
        <v>870</v>
      </c>
      <c r="T962" s="203" t="s">
        <v>870</v>
      </c>
      <c r="U962" s="202" t="s">
        <v>1726</v>
      </c>
      <c r="V962" s="202" t="s">
        <v>1726</v>
      </c>
      <c r="W962" s="206" t="s">
        <v>489</v>
      </c>
      <c r="X962" s="203" t="s">
        <v>870</v>
      </c>
      <c r="Y962" s="202" t="s">
        <v>1726</v>
      </c>
      <c r="Z962" s="202" t="s">
        <v>2324</v>
      </c>
      <c r="AA962" s="206" t="s">
        <v>489</v>
      </c>
      <c r="AB962" s="203" t="s">
        <v>490</v>
      </c>
      <c r="AC962" s="202" t="s">
        <v>2350</v>
      </c>
      <c r="AD962" s="202" t="s">
        <v>3776</v>
      </c>
      <c r="AE962" s="202" t="s">
        <v>484</v>
      </c>
      <c r="AF962" s="204">
        <v>84403</v>
      </c>
      <c r="AG962" s="197">
        <v>30.189</v>
      </c>
      <c r="AH962" s="197">
        <v>29.479002685000001</v>
      </c>
      <c r="AI962" s="197">
        <v>0.97648158882374403</v>
      </c>
      <c r="AJ962" s="197">
        <v>0</v>
      </c>
      <c r="AK962" s="197">
        <v>108.69</v>
      </c>
      <c r="AL962" s="197">
        <v>110.5</v>
      </c>
      <c r="AM962" s="212">
        <v>1.0166528659490299</v>
      </c>
      <c r="AN962" s="197">
        <v>3.7484307451224099</v>
      </c>
      <c r="AO962" s="204">
        <v>72921.759999999995</v>
      </c>
      <c r="AP962" s="205">
        <v>0</v>
      </c>
      <c r="AQ962" t="str">
        <f>_xlfn.IFNA(VLOOKUP(E962,'Order Lookup'!A:C,3,FALSE),"Other")</f>
        <v>ORDER</v>
      </c>
    </row>
    <row r="963" spans="1:43" ht="42" x14ac:dyDescent="0.35">
      <c r="A963" s="202" t="s">
        <v>853</v>
      </c>
      <c r="B963" s="202" t="s">
        <v>3777</v>
      </c>
      <c r="C963" s="202" t="s">
        <v>1896</v>
      </c>
      <c r="D963" s="202" t="s">
        <v>1897</v>
      </c>
      <c r="E963" s="202" t="s">
        <v>855</v>
      </c>
      <c r="F963" s="202" t="s">
        <v>270</v>
      </c>
      <c r="G963" s="8"/>
      <c r="H963" s="202" t="s">
        <v>488</v>
      </c>
      <c r="I963" s="203" t="s">
        <v>53</v>
      </c>
      <c r="J963" s="8"/>
      <c r="K963" s="8"/>
      <c r="L963" s="8"/>
      <c r="M963" s="8"/>
      <c r="N963" s="202" t="s">
        <v>483</v>
      </c>
      <c r="O963" s="8"/>
      <c r="P963" s="8"/>
      <c r="Q963" s="8"/>
      <c r="R963" s="202" t="s">
        <v>483</v>
      </c>
      <c r="S963" s="8"/>
      <c r="T963" s="8"/>
      <c r="U963" s="8"/>
      <c r="V963" s="8"/>
      <c r="W963" s="202" t="s">
        <v>483</v>
      </c>
      <c r="X963" s="8"/>
      <c r="Y963" s="8"/>
      <c r="Z963" s="8"/>
      <c r="AA963" s="202" t="s">
        <v>483</v>
      </c>
      <c r="AB963" s="8"/>
      <c r="AC963" s="202" t="s">
        <v>2350</v>
      </c>
      <c r="AD963" s="202" t="s">
        <v>3777</v>
      </c>
      <c r="AE963" s="202" t="s">
        <v>484</v>
      </c>
      <c r="AF963" s="204">
        <v>17916</v>
      </c>
      <c r="AG963" s="197">
        <v>5.0000000000000001E-4</v>
      </c>
      <c r="AH963" s="197">
        <v>2.9686249999999998</v>
      </c>
      <c r="AI963" s="207">
        <v>5937.25</v>
      </c>
      <c r="AJ963" s="197">
        <v>0</v>
      </c>
      <c r="AK963" s="197">
        <v>0</v>
      </c>
      <c r="AL963" s="197">
        <v>0</v>
      </c>
      <c r="AM963" s="12"/>
      <c r="AN963" s="12"/>
      <c r="AO963" s="204">
        <v>16743.93</v>
      </c>
      <c r="AP963" s="205">
        <v>0</v>
      </c>
      <c r="AQ963" t="str">
        <f>_xlfn.IFNA(VLOOKUP(E963,'Order Lookup'!A:C,3,FALSE),"Other")</f>
        <v>ORDER</v>
      </c>
    </row>
    <row r="964" spans="1:43" ht="42" x14ac:dyDescent="0.35">
      <c r="A964" s="202" t="s">
        <v>853</v>
      </c>
      <c r="B964" s="202" t="s">
        <v>3778</v>
      </c>
      <c r="C964" s="202" t="s">
        <v>1896</v>
      </c>
      <c r="D964" s="202" t="s">
        <v>1897</v>
      </c>
      <c r="E964" s="202" t="s">
        <v>855</v>
      </c>
      <c r="F964" s="202" t="s">
        <v>270</v>
      </c>
      <c r="G964" s="202" t="s">
        <v>270</v>
      </c>
      <c r="H964" s="202" t="s">
        <v>488</v>
      </c>
      <c r="I964" s="203" t="s">
        <v>53</v>
      </c>
      <c r="J964" s="8"/>
      <c r="K964" s="203" t="s">
        <v>587</v>
      </c>
      <c r="L964" s="8"/>
      <c r="M964" s="8"/>
      <c r="N964" s="202" t="s">
        <v>483</v>
      </c>
      <c r="O964" s="8"/>
      <c r="P964" s="8"/>
      <c r="Q964" s="8"/>
      <c r="R964" s="202" t="s">
        <v>483</v>
      </c>
      <c r="S964" s="8"/>
      <c r="T964" s="8"/>
      <c r="U964" s="8"/>
      <c r="V964" s="8"/>
      <c r="W964" s="202" t="s">
        <v>483</v>
      </c>
      <c r="X964" s="8"/>
      <c r="Y964" s="8"/>
      <c r="Z964" s="8"/>
      <c r="AA964" s="202" t="s">
        <v>483</v>
      </c>
      <c r="AB964" s="8"/>
      <c r="AC964" s="202" t="s">
        <v>2350</v>
      </c>
      <c r="AD964" s="202" t="s">
        <v>3778</v>
      </c>
      <c r="AE964" s="202" t="s">
        <v>484</v>
      </c>
      <c r="AF964" s="204">
        <v>2354</v>
      </c>
      <c r="AG964" s="197">
        <v>0.3</v>
      </c>
      <c r="AH964" s="197">
        <v>2.5000000000000001E-2</v>
      </c>
      <c r="AI964" s="208">
        <v>8.3333333333332996E-2</v>
      </c>
      <c r="AJ964" s="197">
        <v>0</v>
      </c>
      <c r="AK964" s="197">
        <v>0</v>
      </c>
      <c r="AL964" s="197">
        <v>0</v>
      </c>
      <c r="AM964" s="12"/>
      <c r="AN964" s="12"/>
      <c r="AO964" s="204">
        <v>2000.85</v>
      </c>
      <c r="AP964" s="205">
        <v>0</v>
      </c>
      <c r="AQ964" t="str">
        <f>_xlfn.IFNA(VLOOKUP(E964,'Order Lookup'!A:C,3,FALSE),"Other")</f>
        <v>ORDER</v>
      </c>
    </row>
    <row r="965" spans="1:43" ht="42" x14ac:dyDescent="0.35">
      <c r="A965" s="202" t="s">
        <v>853</v>
      </c>
      <c r="B965" s="202" t="s">
        <v>3779</v>
      </c>
      <c r="C965" s="202" t="s">
        <v>1896</v>
      </c>
      <c r="D965" s="202" t="s">
        <v>1897</v>
      </c>
      <c r="E965" s="202" t="s">
        <v>855</v>
      </c>
      <c r="F965" s="202" t="s">
        <v>270</v>
      </c>
      <c r="G965" s="202" t="s">
        <v>270</v>
      </c>
      <c r="H965" s="202" t="s">
        <v>488</v>
      </c>
      <c r="I965" s="203" t="s">
        <v>53</v>
      </c>
      <c r="J965" s="8"/>
      <c r="K965" s="203" t="s">
        <v>587</v>
      </c>
      <c r="L965" s="202" t="s">
        <v>1653</v>
      </c>
      <c r="M965" s="8"/>
      <c r="N965" s="202" t="s">
        <v>593</v>
      </c>
      <c r="O965" s="8"/>
      <c r="P965" s="8"/>
      <c r="Q965" s="8"/>
      <c r="R965" s="202" t="s">
        <v>483</v>
      </c>
      <c r="S965" s="203" t="s">
        <v>870</v>
      </c>
      <c r="T965" s="8"/>
      <c r="U965" s="202" t="s">
        <v>1726</v>
      </c>
      <c r="V965" s="8"/>
      <c r="W965" s="202" t="s">
        <v>593</v>
      </c>
      <c r="X965" s="8"/>
      <c r="Y965" s="8"/>
      <c r="Z965" s="8"/>
      <c r="AA965" s="202" t="s">
        <v>483</v>
      </c>
      <c r="AB965" s="203" t="s">
        <v>490</v>
      </c>
      <c r="AC965" s="202" t="s">
        <v>2350</v>
      </c>
      <c r="AD965" s="202" t="s">
        <v>3779</v>
      </c>
      <c r="AE965" s="202" t="s">
        <v>484</v>
      </c>
      <c r="AF965" s="204">
        <v>1250</v>
      </c>
      <c r="AG965" s="197">
        <v>6.25E-2</v>
      </c>
      <c r="AH965" s="197">
        <v>0</v>
      </c>
      <c r="AI965" s="208">
        <v>0</v>
      </c>
      <c r="AJ965" s="197">
        <v>0</v>
      </c>
      <c r="AK965" s="197">
        <v>0</v>
      </c>
      <c r="AL965" s="197">
        <v>0</v>
      </c>
      <c r="AM965" s="12"/>
      <c r="AN965" s="12"/>
      <c r="AO965" s="204">
        <v>1096.49</v>
      </c>
      <c r="AP965" s="205">
        <v>0</v>
      </c>
      <c r="AQ965" t="str">
        <f>_xlfn.IFNA(VLOOKUP(E965,'Order Lookup'!A:C,3,FALSE),"Other")</f>
        <v>ORDER</v>
      </c>
    </row>
    <row r="966" spans="1:43" ht="52.5" x14ac:dyDescent="0.35">
      <c r="A966" s="202" t="s">
        <v>853</v>
      </c>
      <c r="B966" s="202" t="s">
        <v>3780</v>
      </c>
      <c r="C966" s="202" t="s">
        <v>858</v>
      </c>
      <c r="D966" s="202" t="s">
        <v>3781</v>
      </c>
      <c r="E966" s="202" t="s">
        <v>855</v>
      </c>
      <c r="F966" s="202" t="s">
        <v>204</v>
      </c>
      <c r="G966" s="202" t="s">
        <v>856</v>
      </c>
      <c r="H966" s="202" t="s">
        <v>488</v>
      </c>
      <c r="I966" s="203" t="s">
        <v>53</v>
      </c>
      <c r="J966" s="203" t="s">
        <v>857</v>
      </c>
      <c r="K966" s="203" t="s">
        <v>587</v>
      </c>
      <c r="L966" s="202" t="s">
        <v>1657</v>
      </c>
      <c r="M966" s="202" t="s">
        <v>1657</v>
      </c>
      <c r="N966" s="206" t="s">
        <v>489</v>
      </c>
      <c r="O966" s="8"/>
      <c r="P966" s="8"/>
      <c r="Q966" s="8"/>
      <c r="R966" s="202" t="s">
        <v>483</v>
      </c>
      <c r="S966" s="203" t="s">
        <v>1557</v>
      </c>
      <c r="T966" s="203" t="s">
        <v>1557</v>
      </c>
      <c r="U966" s="202" t="s">
        <v>2362</v>
      </c>
      <c r="V966" s="202" t="s">
        <v>2362</v>
      </c>
      <c r="W966" s="206" t="s">
        <v>489</v>
      </c>
      <c r="X966" s="203" t="s">
        <v>1557</v>
      </c>
      <c r="Y966" s="202" t="s">
        <v>2332</v>
      </c>
      <c r="Z966" s="202" t="s">
        <v>2338</v>
      </c>
      <c r="AA966" s="210" t="s">
        <v>484</v>
      </c>
      <c r="AB966" s="203" t="s">
        <v>490</v>
      </c>
      <c r="AC966" s="202" t="s">
        <v>2362</v>
      </c>
      <c r="AD966" s="202" t="s">
        <v>3780</v>
      </c>
      <c r="AE966" s="202" t="s">
        <v>484</v>
      </c>
      <c r="AF966" s="204">
        <v>155384</v>
      </c>
      <c r="AG966" s="197">
        <v>45.406999999999996</v>
      </c>
      <c r="AH966" s="197">
        <v>45.913380435000001</v>
      </c>
      <c r="AI966" s="197">
        <v>1.0111520345981899</v>
      </c>
      <c r="AJ966" s="197">
        <v>0</v>
      </c>
      <c r="AK966" s="197">
        <v>268.95</v>
      </c>
      <c r="AL966" s="197">
        <v>301.48</v>
      </c>
      <c r="AM966" s="209">
        <v>1.1209518497862101</v>
      </c>
      <c r="AN966" s="197">
        <v>6.5662775675341098</v>
      </c>
      <c r="AO966" s="204">
        <v>119198.88</v>
      </c>
      <c r="AP966" s="205">
        <v>0</v>
      </c>
      <c r="AQ966" t="str">
        <f>_xlfn.IFNA(VLOOKUP(E966,'Order Lookup'!A:C,3,FALSE),"Other")</f>
        <v>ORDER</v>
      </c>
    </row>
    <row r="967" spans="1:43" ht="42" x14ac:dyDescent="0.35">
      <c r="A967" s="202" t="s">
        <v>853</v>
      </c>
      <c r="B967" s="202" t="s">
        <v>3782</v>
      </c>
      <c r="C967" s="202" t="s">
        <v>879</v>
      </c>
      <c r="D967" s="202" t="s">
        <v>3783</v>
      </c>
      <c r="E967" s="202" t="s">
        <v>812</v>
      </c>
      <c r="F967" s="202" t="s">
        <v>35</v>
      </c>
      <c r="G967" s="8"/>
      <c r="H967" s="202" t="s">
        <v>482</v>
      </c>
      <c r="I967" s="203" t="s">
        <v>386</v>
      </c>
      <c r="J967" s="8"/>
      <c r="K967" s="8"/>
      <c r="L967" s="8"/>
      <c r="M967" s="8"/>
      <c r="N967" s="202" t="s">
        <v>483</v>
      </c>
      <c r="O967" s="8"/>
      <c r="P967" s="8"/>
      <c r="Q967" s="8"/>
      <c r="R967" s="202" t="s">
        <v>483</v>
      </c>
      <c r="S967" s="8"/>
      <c r="T967" s="8"/>
      <c r="U967" s="8"/>
      <c r="V967" s="8"/>
      <c r="W967" s="202" t="s">
        <v>483</v>
      </c>
      <c r="X967" s="8"/>
      <c r="Y967" s="8"/>
      <c r="Z967" s="8"/>
      <c r="AA967" s="202" t="s">
        <v>483</v>
      </c>
      <c r="AB967" s="8"/>
      <c r="AC967" s="202" t="s">
        <v>2329</v>
      </c>
      <c r="AD967" s="202" t="s">
        <v>3782</v>
      </c>
      <c r="AE967" s="202" t="s">
        <v>484</v>
      </c>
      <c r="AF967" s="204">
        <v>1427.04</v>
      </c>
      <c r="AG967" s="197">
        <v>0</v>
      </c>
      <c r="AH967" s="197">
        <v>0.26824585000000001</v>
      </c>
      <c r="AI967" s="12"/>
      <c r="AJ967" s="197">
        <v>0.26824598999999999</v>
      </c>
      <c r="AK967" s="197">
        <v>0</v>
      </c>
      <c r="AL967" s="197">
        <v>0</v>
      </c>
      <c r="AM967" s="12"/>
      <c r="AN967" s="12"/>
      <c r="AO967" s="204">
        <v>0</v>
      </c>
      <c r="AP967" s="205">
        <v>609.66</v>
      </c>
      <c r="AQ967" t="str">
        <f>_xlfn.IFNA(VLOOKUP(E967,'Order Lookup'!A:C,3,FALSE),"Other")</f>
        <v>Other</v>
      </c>
    </row>
    <row r="968" spans="1:43" ht="42" x14ac:dyDescent="0.35">
      <c r="A968" s="202" t="s">
        <v>853</v>
      </c>
      <c r="B968" s="202" t="s">
        <v>3784</v>
      </c>
      <c r="C968" s="202" t="s">
        <v>879</v>
      </c>
      <c r="D968" s="202" t="s">
        <v>3785</v>
      </c>
      <c r="E968" s="202" t="s">
        <v>812</v>
      </c>
      <c r="F968" s="202" t="s">
        <v>343</v>
      </c>
      <c r="G968" s="8"/>
      <c r="H968" s="202" t="s">
        <v>482</v>
      </c>
      <c r="I968" s="203" t="s">
        <v>3786</v>
      </c>
      <c r="J968" s="8"/>
      <c r="K968" s="8"/>
      <c r="L968" s="8"/>
      <c r="M968" s="8"/>
      <c r="N968" s="202" t="s">
        <v>483</v>
      </c>
      <c r="O968" s="8"/>
      <c r="P968" s="8"/>
      <c r="Q968" s="8"/>
      <c r="R968" s="202" t="s">
        <v>483</v>
      </c>
      <c r="S968" s="8"/>
      <c r="T968" s="8"/>
      <c r="U968" s="8"/>
      <c r="V968" s="8"/>
      <c r="W968" s="202" t="s">
        <v>483</v>
      </c>
      <c r="X968" s="8"/>
      <c r="Y968" s="8"/>
      <c r="Z968" s="8"/>
      <c r="AA968" s="202" t="s">
        <v>483</v>
      </c>
      <c r="AB968" s="8"/>
      <c r="AC968" s="202" t="s">
        <v>1996</v>
      </c>
      <c r="AD968" s="202" t="s">
        <v>3784</v>
      </c>
      <c r="AE968" s="202" t="s">
        <v>484</v>
      </c>
      <c r="AF968" s="12"/>
      <c r="AG968" s="197">
        <v>0</v>
      </c>
      <c r="AH968" s="12"/>
      <c r="AI968" s="12"/>
      <c r="AJ968" s="12"/>
      <c r="AK968" s="12"/>
      <c r="AL968" s="12"/>
      <c r="AM968" s="12"/>
      <c r="AN968" s="12"/>
      <c r="AO968" s="12"/>
      <c r="AP968" s="15"/>
      <c r="AQ968" t="str">
        <f>_xlfn.IFNA(VLOOKUP(E968,'Order Lookup'!A:C,3,FALSE),"Other")</f>
        <v>Other</v>
      </c>
    </row>
    <row r="969" spans="1:43" ht="21" x14ac:dyDescent="0.35">
      <c r="A969" s="202" t="s">
        <v>853</v>
      </c>
      <c r="B969" s="202" t="s">
        <v>3787</v>
      </c>
      <c r="C969" s="202" t="s">
        <v>1636</v>
      </c>
      <c r="D969" s="202" t="s">
        <v>3788</v>
      </c>
      <c r="E969" s="202" t="s">
        <v>904</v>
      </c>
      <c r="F969" s="202" t="s">
        <v>270</v>
      </c>
      <c r="G969" s="8"/>
      <c r="H969" s="202" t="s">
        <v>488</v>
      </c>
      <c r="I969" s="203" t="s">
        <v>3789</v>
      </c>
      <c r="J969" s="8"/>
      <c r="K969" s="8"/>
      <c r="L969" s="8"/>
      <c r="M969" s="8"/>
      <c r="N969" s="202" t="s">
        <v>483</v>
      </c>
      <c r="O969" s="8"/>
      <c r="P969" s="8"/>
      <c r="Q969" s="8"/>
      <c r="R969" s="202" t="s">
        <v>483</v>
      </c>
      <c r="S969" s="8"/>
      <c r="T969" s="8"/>
      <c r="U969" s="8"/>
      <c r="V969" s="8"/>
      <c r="W969" s="202" t="s">
        <v>483</v>
      </c>
      <c r="X969" s="8"/>
      <c r="Y969" s="8"/>
      <c r="Z969" s="8"/>
      <c r="AA969" s="202" t="s">
        <v>483</v>
      </c>
      <c r="AB969" s="8"/>
      <c r="AC969" s="202" t="s">
        <v>2332</v>
      </c>
      <c r="AD969" s="202" t="s">
        <v>3787</v>
      </c>
      <c r="AE969" s="202" t="s">
        <v>484</v>
      </c>
      <c r="AF969" s="12"/>
      <c r="AG969" s="197">
        <v>0</v>
      </c>
      <c r="AH969" s="12"/>
      <c r="AI969" s="12"/>
      <c r="AJ969" s="12"/>
      <c r="AK969" s="12"/>
      <c r="AL969" s="12"/>
      <c r="AM969" s="12"/>
      <c r="AN969" s="12"/>
      <c r="AO969" s="12"/>
      <c r="AP969" s="15"/>
      <c r="AQ969" t="str">
        <f>_xlfn.IFNA(VLOOKUP(E969,'Order Lookup'!A:C,3,FALSE),"Other")</f>
        <v>Other</v>
      </c>
    </row>
    <row r="970" spans="1:43" ht="31.5" x14ac:dyDescent="0.35">
      <c r="A970" s="202" t="s">
        <v>883</v>
      </c>
      <c r="B970" s="202" t="s">
        <v>3790</v>
      </c>
      <c r="C970" s="202" t="s">
        <v>914</v>
      </c>
      <c r="D970" s="202" t="s">
        <v>3791</v>
      </c>
      <c r="E970" s="202" t="s">
        <v>957</v>
      </c>
      <c r="F970" s="202" t="s">
        <v>270</v>
      </c>
      <c r="G970" s="8"/>
      <c r="H970" s="202" t="s">
        <v>488</v>
      </c>
      <c r="I970" s="203" t="s">
        <v>958</v>
      </c>
      <c r="J970" s="8"/>
      <c r="K970" s="8"/>
      <c r="L970" s="8"/>
      <c r="M970" s="8"/>
      <c r="N970" s="202" t="s">
        <v>483</v>
      </c>
      <c r="O970" s="8"/>
      <c r="P970" s="8"/>
      <c r="Q970" s="8"/>
      <c r="R970" s="202" t="s">
        <v>483</v>
      </c>
      <c r="S970" s="8"/>
      <c r="T970" s="8"/>
      <c r="U970" s="8"/>
      <c r="V970" s="8"/>
      <c r="W970" s="202" t="s">
        <v>483</v>
      </c>
      <c r="X970" s="8"/>
      <c r="Y970" s="8"/>
      <c r="Z970" s="8"/>
      <c r="AA970" s="202" t="s">
        <v>483</v>
      </c>
      <c r="AB970" s="8"/>
      <c r="AC970" s="202" t="s">
        <v>2318</v>
      </c>
      <c r="AD970" s="202" t="s">
        <v>3790</v>
      </c>
      <c r="AE970" s="202" t="s">
        <v>484</v>
      </c>
      <c r="AF970" s="204">
        <v>33950</v>
      </c>
      <c r="AG970" s="197">
        <v>5</v>
      </c>
      <c r="AH970" s="197">
        <v>5</v>
      </c>
      <c r="AI970" s="197">
        <v>1</v>
      </c>
      <c r="AJ970" s="197">
        <v>0</v>
      </c>
      <c r="AK970" s="197">
        <v>0</v>
      </c>
      <c r="AL970" s="197">
        <v>0</v>
      </c>
      <c r="AM970" s="12"/>
      <c r="AN970" s="12"/>
      <c r="AO970" s="204">
        <v>30281</v>
      </c>
      <c r="AP970" s="205">
        <v>0</v>
      </c>
      <c r="AQ970" t="str">
        <f>_xlfn.IFNA(VLOOKUP(E970,'Order Lookup'!A:C,3,FALSE),"Other")</f>
        <v>ORDER</v>
      </c>
    </row>
    <row r="971" spans="1:43" ht="42" x14ac:dyDescent="0.35">
      <c r="A971" s="202" t="s">
        <v>883</v>
      </c>
      <c r="B971" s="202" t="s">
        <v>3792</v>
      </c>
      <c r="C971" s="202" t="s">
        <v>3793</v>
      </c>
      <c r="D971" s="202" t="s">
        <v>3794</v>
      </c>
      <c r="E971" s="202" t="s">
        <v>854</v>
      </c>
      <c r="F971" s="202" t="s">
        <v>162</v>
      </c>
      <c r="G971" s="8"/>
      <c r="H971" s="202" t="s">
        <v>482</v>
      </c>
      <c r="I971" s="203" t="s">
        <v>189</v>
      </c>
      <c r="J971" s="8"/>
      <c r="K971" s="8"/>
      <c r="L971" s="8"/>
      <c r="M971" s="8"/>
      <c r="N971" s="202" t="s">
        <v>483</v>
      </c>
      <c r="O971" s="8"/>
      <c r="P971" s="8"/>
      <c r="Q971" s="8"/>
      <c r="R971" s="202" t="s">
        <v>483</v>
      </c>
      <c r="S971" s="8"/>
      <c r="T971" s="8"/>
      <c r="U971" s="8"/>
      <c r="V971" s="8"/>
      <c r="W971" s="202" t="s">
        <v>483</v>
      </c>
      <c r="X971" s="8"/>
      <c r="Y971" s="8"/>
      <c r="Z971" s="8"/>
      <c r="AA971" s="202" t="s">
        <v>483</v>
      </c>
      <c r="AB971" s="8"/>
      <c r="AC971" s="202" t="s">
        <v>2323</v>
      </c>
      <c r="AD971" s="202" t="s">
        <v>3792</v>
      </c>
      <c r="AE971" s="202" t="s">
        <v>484</v>
      </c>
      <c r="AF971" s="204">
        <v>700</v>
      </c>
      <c r="AG971" s="197">
        <v>0</v>
      </c>
      <c r="AH971" s="197">
        <v>0</v>
      </c>
      <c r="AI971" s="12"/>
      <c r="AJ971" s="197">
        <v>0</v>
      </c>
      <c r="AK971" s="197">
        <v>0</v>
      </c>
      <c r="AL971" s="197">
        <v>0</v>
      </c>
      <c r="AM971" s="12"/>
      <c r="AN971" s="12"/>
      <c r="AO971" s="204">
        <v>350</v>
      </c>
      <c r="AP971" s="205">
        <v>700</v>
      </c>
      <c r="AQ971" t="str">
        <f>_xlfn.IFNA(VLOOKUP(E971,'Order Lookup'!A:C,3,FALSE),"Other")</f>
        <v>ENPARTS</v>
      </c>
    </row>
    <row r="972" spans="1:43" ht="31.5" x14ac:dyDescent="0.35">
      <c r="A972" s="202" t="s">
        <v>883</v>
      </c>
      <c r="B972" s="202" t="s">
        <v>3795</v>
      </c>
      <c r="C972" s="202" t="s">
        <v>892</v>
      </c>
      <c r="D972" s="202" t="s">
        <v>3796</v>
      </c>
      <c r="E972" s="202" t="s">
        <v>854</v>
      </c>
      <c r="F972" s="202" t="s">
        <v>162</v>
      </c>
      <c r="G972" s="8"/>
      <c r="H972" s="202" t="s">
        <v>482</v>
      </c>
      <c r="I972" s="203" t="s">
        <v>188</v>
      </c>
      <c r="J972" s="8"/>
      <c r="K972" s="8"/>
      <c r="L972" s="8"/>
      <c r="M972" s="8"/>
      <c r="N972" s="202" t="s">
        <v>483</v>
      </c>
      <c r="O972" s="8"/>
      <c r="P972" s="8"/>
      <c r="Q972" s="8"/>
      <c r="R972" s="202" t="s">
        <v>483</v>
      </c>
      <c r="S972" s="8"/>
      <c r="T972" s="8"/>
      <c r="U972" s="8"/>
      <c r="V972" s="8"/>
      <c r="W972" s="202" t="s">
        <v>483</v>
      </c>
      <c r="X972" s="8"/>
      <c r="Y972" s="8"/>
      <c r="Z972" s="8"/>
      <c r="AA972" s="202" t="s">
        <v>483</v>
      </c>
      <c r="AB972" s="8"/>
      <c r="AC972" s="202" t="s">
        <v>2371</v>
      </c>
      <c r="AD972" s="202" t="s">
        <v>3795</v>
      </c>
      <c r="AE972" s="202" t="s">
        <v>484</v>
      </c>
      <c r="AF972" s="204">
        <v>1624</v>
      </c>
      <c r="AG972" s="197">
        <v>0</v>
      </c>
      <c r="AH972" s="197">
        <v>0</v>
      </c>
      <c r="AI972" s="12"/>
      <c r="AJ972" s="197">
        <v>0</v>
      </c>
      <c r="AK972" s="197">
        <v>0</v>
      </c>
      <c r="AL972" s="197">
        <v>0</v>
      </c>
      <c r="AM972" s="12"/>
      <c r="AN972" s="12"/>
      <c r="AO972" s="204">
        <v>812</v>
      </c>
      <c r="AP972" s="205">
        <v>1624</v>
      </c>
      <c r="AQ972" t="str">
        <f>_xlfn.IFNA(VLOOKUP(E972,'Order Lookup'!A:C,3,FALSE),"Other")</f>
        <v>ENPARTS</v>
      </c>
    </row>
    <row r="973" spans="1:43" ht="52.5" x14ac:dyDescent="0.35">
      <c r="A973" s="202" t="s">
        <v>883</v>
      </c>
      <c r="B973" s="202" t="s">
        <v>3797</v>
      </c>
      <c r="C973" s="202" t="s">
        <v>909</v>
      </c>
      <c r="D973" s="202" t="s">
        <v>1348</v>
      </c>
      <c r="E973" s="202" t="s">
        <v>859</v>
      </c>
      <c r="F973" s="8"/>
      <c r="G973" s="202" t="s">
        <v>162</v>
      </c>
      <c r="H973" s="202" t="s">
        <v>488</v>
      </c>
      <c r="I973" s="203" t="s">
        <v>180</v>
      </c>
      <c r="J973" s="203" t="s">
        <v>1899</v>
      </c>
      <c r="K973" s="203" t="s">
        <v>898</v>
      </c>
      <c r="L973" s="8"/>
      <c r="M973" s="8"/>
      <c r="N973" s="202" t="s">
        <v>483</v>
      </c>
      <c r="O973" s="8"/>
      <c r="P973" s="8"/>
      <c r="Q973" s="8"/>
      <c r="R973" s="202" t="s">
        <v>483</v>
      </c>
      <c r="S973" s="8"/>
      <c r="T973" s="203" t="s">
        <v>885</v>
      </c>
      <c r="U973" s="202" t="s">
        <v>2362</v>
      </c>
      <c r="V973" s="202" t="s">
        <v>2362</v>
      </c>
      <c r="W973" s="206" t="s">
        <v>489</v>
      </c>
      <c r="X973" s="8"/>
      <c r="Y973" s="8"/>
      <c r="Z973" s="8"/>
      <c r="AA973" s="202" t="s">
        <v>483</v>
      </c>
      <c r="AB973" s="203" t="s">
        <v>490</v>
      </c>
      <c r="AC973" s="202" t="s">
        <v>2362</v>
      </c>
      <c r="AD973" s="202" t="s">
        <v>3797</v>
      </c>
      <c r="AE973" s="202" t="s">
        <v>484</v>
      </c>
      <c r="AF973" s="204">
        <v>0</v>
      </c>
      <c r="AG973" s="197">
        <v>0</v>
      </c>
      <c r="AH973" s="197">
        <v>2.4500000000000001E-2</v>
      </c>
      <c r="AI973" s="12"/>
      <c r="AJ973" s="197">
        <v>2.4500000000000001E-2</v>
      </c>
      <c r="AK973" s="197">
        <v>0</v>
      </c>
      <c r="AL973" s="197">
        <v>0</v>
      </c>
      <c r="AM973" s="12"/>
      <c r="AN973" s="12"/>
      <c r="AO973" s="204">
        <v>0</v>
      </c>
      <c r="AP973" s="205">
        <v>-54.04</v>
      </c>
      <c r="AQ973" t="str">
        <f>_xlfn.IFNA(VLOOKUP(E973,'Order Lookup'!A:C,3,FALSE),"Other")</f>
        <v>Other</v>
      </c>
    </row>
    <row r="974" spans="1:43" ht="42" x14ac:dyDescent="0.35">
      <c r="A974" s="202" t="s">
        <v>883</v>
      </c>
      <c r="B974" s="202" t="s">
        <v>3798</v>
      </c>
      <c r="C974" s="202" t="s">
        <v>1566</v>
      </c>
      <c r="D974" s="202" t="s">
        <v>1898</v>
      </c>
      <c r="E974" s="202" t="s">
        <v>859</v>
      </c>
      <c r="F974" s="202" t="s">
        <v>162</v>
      </c>
      <c r="G974" s="202" t="s">
        <v>162</v>
      </c>
      <c r="H974" s="202" t="s">
        <v>488</v>
      </c>
      <c r="I974" s="203" t="s">
        <v>180</v>
      </c>
      <c r="J974" s="203" t="s">
        <v>1899</v>
      </c>
      <c r="K974" s="203" t="s">
        <v>902</v>
      </c>
      <c r="L974" s="8"/>
      <c r="M974" s="8"/>
      <c r="N974" s="202" t="s">
        <v>483</v>
      </c>
      <c r="O974" s="8"/>
      <c r="P974" s="8"/>
      <c r="Q974" s="8"/>
      <c r="R974" s="202" t="s">
        <v>483</v>
      </c>
      <c r="S974" s="8"/>
      <c r="T974" s="203" t="s">
        <v>885</v>
      </c>
      <c r="U974" s="202" t="s">
        <v>2362</v>
      </c>
      <c r="V974" s="202" t="s">
        <v>2362</v>
      </c>
      <c r="W974" s="206" t="s">
        <v>489</v>
      </c>
      <c r="X974" s="8"/>
      <c r="Y974" s="8"/>
      <c r="Z974" s="8"/>
      <c r="AA974" s="202" t="s">
        <v>483</v>
      </c>
      <c r="AB974" s="203" t="s">
        <v>490</v>
      </c>
      <c r="AC974" s="202" t="s">
        <v>2362</v>
      </c>
      <c r="AD974" s="202" t="s">
        <v>3798</v>
      </c>
      <c r="AE974" s="202" t="s">
        <v>484</v>
      </c>
      <c r="AF974" s="204">
        <v>1</v>
      </c>
      <c r="AG974" s="197">
        <v>0</v>
      </c>
      <c r="AH974" s="197">
        <v>6.5600000000000006E-2</v>
      </c>
      <c r="AI974" s="12"/>
      <c r="AJ974" s="197">
        <v>6.5600000000000006E-2</v>
      </c>
      <c r="AK974" s="197">
        <v>0</v>
      </c>
      <c r="AL974" s="197">
        <v>0</v>
      </c>
      <c r="AM974" s="12"/>
      <c r="AN974" s="12"/>
      <c r="AO974" s="204">
        <v>50</v>
      </c>
      <c r="AP974" s="205">
        <v>-519.29999999999995</v>
      </c>
      <c r="AQ974" t="str">
        <f>_xlfn.IFNA(VLOOKUP(E974,'Order Lookup'!A:C,3,FALSE),"Other")</f>
        <v>Other</v>
      </c>
    </row>
    <row r="975" spans="1:43" ht="42" x14ac:dyDescent="0.35">
      <c r="A975" s="202" t="s">
        <v>883</v>
      </c>
      <c r="B975" s="202" t="s">
        <v>3799</v>
      </c>
      <c r="C975" s="202" t="s">
        <v>914</v>
      </c>
      <c r="D975" s="202" t="s">
        <v>1900</v>
      </c>
      <c r="E975" s="202" t="s">
        <v>874</v>
      </c>
      <c r="F975" s="202" t="s">
        <v>162</v>
      </c>
      <c r="G975" s="8"/>
      <c r="H975" s="202" t="s">
        <v>488</v>
      </c>
      <c r="I975" s="203" t="s">
        <v>180</v>
      </c>
      <c r="J975" s="8"/>
      <c r="K975" s="8"/>
      <c r="L975" s="8"/>
      <c r="M975" s="8"/>
      <c r="N975" s="202" t="s">
        <v>483</v>
      </c>
      <c r="O975" s="8"/>
      <c r="P975" s="8"/>
      <c r="Q975" s="8"/>
      <c r="R975" s="202" t="s">
        <v>483</v>
      </c>
      <c r="S975" s="8"/>
      <c r="T975" s="8"/>
      <c r="U975" s="8"/>
      <c r="V975" s="8"/>
      <c r="W975" s="202" t="s">
        <v>483</v>
      </c>
      <c r="X975" s="8"/>
      <c r="Y975" s="8"/>
      <c r="Z975" s="8"/>
      <c r="AA975" s="202" t="s">
        <v>483</v>
      </c>
      <c r="AB975" s="8"/>
      <c r="AC975" s="202" t="s">
        <v>2324</v>
      </c>
      <c r="AD975" s="202" t="s">
        <v>3799</v>
      </c>
      <c r="AE975" s="202" t="s">
        <v>484</v>
      </c>
      <c r="AF975" s="204">
        <v>3431.74</v>
      </c>
      <c r="AG975" s="197">
        <v>0</v>
      </c>
      <c r="AH975" s="197">
        <v>0.45485999999999999</v>
      </c>
      <c r="AI975" s="12"/>
      <c r="AJ975" s="197">
        <v>0.30869999999999997</v>
      </c>
      <c r="AK975" s="197">
        <v>0</v>
      </c>
      <c r="AL975" s="197">
        <v>0</v>
      </c>
      <c r="AM975" s="12"/>
      <c r="AN975" s="12"/>
      <c r="AO975" s="204">
        <v>1745.87</v>
      </c>
      <c r="AP975" s="205">
        <v>-2388.75</v>
      </c>
      <c r="AQ975" t="str">
        <f>_xlfn.IFNA(VLOOKUP(E975,'Order Lookup'!A:C,3,FALSE),"Other")</f>
        <v>Other</v>
      </c>
    </row>
    <row r="976" spans="1:43" ht="42" x14ac:dyDescent="0.35">
      <c r="A976" s="202" t="s">
        <v>883</v>
      </c>
      <c r="B976" s="202" t="s">
        <v>3800</v>
      </c>
      <c r="C976" s="202" t="s">
        <v>914</v>
      </c>
      <c r="D976" s="202" t="s">
        <v>1900</v>
      </c>
      <c r="E976" s="202" t="s">
        <v>874</v>
      </c>
      <c r="F976" s="202" t="s">
        <v>162</v>
      </c>
      <c r="G976" s="8"/>
      <c r="H976" s="202" t="s">
        <v>488</v>
      </c>
      <c r="I976" s="203" t="s">
        <v>180</v>
      </c>
      <c r="J976" s="8"/>
      <c r="K976" s="8"/>
      <c r="L976" s="8"/>
      <c r="M976" s="8"/>
      <c r="N976" s="202" t="s">
        <v>483</v>
      </c>
      <c r="O976" s="8"/>
      <c r="P976" s="8"/>
      <c r="Q976" s="8"/>
      <c r="R976" s="202" t="s">
        <v>483</v>
      </c>
      <c r="S976" s="8"/>
      <c r="T976" s="8"/>
      <c r="U976" s="8"/>
      <c r="V976" s="8"/>
      <c r="W976" s="202" t="s">
        <v>483</v>
      </c>
      <c r="X976" s="8"/>
      <c r="Y976" s="8"/>
      <c r="Z976" s="8"/>
      <c r="AA976" s="202" t="s">
        <v>483</v>
      </c>
      <c r="AB976" s="8"/>
      <c r="AC976" s="202" t="s">
        <v>2324</v>
      </c>
      <c r="AD976" s="202" t="s">
        <v>3800</v>
      </c>
      <c r="AE976" s="202" t="s">
        <v>484</v>
      </c>
      <c r="AF976" s="204">
        <v>601.20000000000005</v>
      </c>
      <c r="AG976" s="197">
        <v>0</v>
      </c>
      <c r="AH976" s="197">
        <v>2.2499999999999999E-2</v>
      </c>
      <c r="AI976" s="12"/>
      <c r="AJ976" s="197">
        <v>2.2499999999999999E-2</v>
      </c>
      <c r="AK976" s="197">
        <v>0</v>
      </c>
      <c r="AL976" s="197">
        <v>0</v>
      </c>
      <c r="AM976" s="12"/>
      <c r="AN976" s="12"/>
      <c r="AO976" s="204">
        <v>300.33999999999997</v>
      </c>
      <c r="AP976" s="205">
        <v>-295.68</v>
      </c>
      <c r="AQ976" t="str">
        <f>_xlfn.IFNA(VLOOKUP(E976,'Order Lookup'!A:C,3,FALSE),"Other")</f>
        <v>Other</v>
      </c>
    </row>
    <row r="977" spans="1:43" ht="31.5" x14ac:dyDescent="0.35">
      <c r="A977" s="202" t="s">
        <v>883</v>
      </c>
      <c r="B977" s="202" t="s">
        <v>3801</v>
      </c>
      <c r="C977" s="202" t="s">
        <v>1901</v>
      </c>
      <c r="D977" s="202" t="s">
        <v>1902</v>
      </c>
      <c r="E977" s="202" t="s">
        <v>854</v>
      </c>
      <c r="F977" s="202" t="s">
        <v>162</v>
      </c>
      <c r="G977" s="202" t="s">
        <v>162</v>
      </c>
      <c r="H977" s="202" t="s">
        <v>488</v>
      </c>
      <c r="I977" s="203" t="s">
        <v>183</v>
      </c>
      <c r="J977" s="203" t="s">
        <v>884</v>
      </c>
      <c r="K977" s="203" t="s">
        <v>898</v>
      </c>
      <c r="L977" s="8"/>
      <c r="M977" s="8"/>
      <c r="N977" s="202" t="s">
        <v>483</v>
      </c>
      <c r="O977" s="8"/>
      <c r="P977" s="8"/>
      <c r="Q977" s="8"/>
      <c r="R977" s="202" t="s">
        <v>483</v>
      </c>
      <c r="S977" s="8"/>
      <c r="T977" s="203" t="s">
        <v>885</v>
      </c>
      <c r="U977" s="202" t="s">
        <v>2327</v>
      </c>
      <c r="V977" s="202" t="s">
        <v>2327</v>
      </c>
      <c r="W977" s="206" t="s">
        <v>489</v>
      </c>
      <c r="X977" s="8"/>
      <c r="Y977" s="8"/>
      <c r="Z977" s="8"/>
      <c r="AA977" s="202" t="s">
        <v>483</v>
      </c>
      <c r="AB977" s="203" t="s">
        <v>490</v>
      </c>
      <c r="AC977" s="202" t="s">
        <v>2323</v>
      </c>
      <c r="AD977" s="202" t="s">
        <v>3801</v>
      </c>
      <c r="AE977" s="202" t="s">
        <v>484</v>
      </c>
      <c r="AF977" s="204">
        <v>18644</v>
      </c>
      <c r="AG977" s="197">
        <v>0.9385</v>
      </c>
      <c r="AH977" s="197">
        <v>0.85852399999999995</v>
      </c>
      <c r="AI977" s="208">
        <v>0.91478316462440101</v>
      </c>
      <c r="AJ977" s="197">
        <v>6.8524000000000002E-2</v>
      </c>
      <c r="AK977" s="197">
        <v>0</v>
      </c>
      <c r="AL977" s="197">
        <v>0</v>
      </c>
      <c r="AM977" s="12"/>
      <c r="AN977" s="12"/>
      <c r="AO977" s="204">
        <v>13915.14</v>
      </c>
      <c r="AP977" s="205">
        <v>-51.12</v>
      </c>
      <c r="AQ977" t="str">
        <f>_xlfn.IFNA(VLOOKUP(E977,'Order Lookup'!A:C,3,FALSE),"Other")</f>
        <v>ENPARTS</v>
      </c>
    </row>
    <row r="978" spans="1:43" ht="31.5" x14ac:dyDescent="0.35">
      <c r="A978" s="202" t="s">
        <v>883</v>
      </c>
      <c r="B978" s="202" t="s">
        <v>3802</v>
      </c>
      <c r="C978" s="202" t="s">
        <v>1360</v>
      </c>
      <c r="D978" s="202" t="s">
        <v>3803</v>
      </c>
      <c r="E978" s="202" t="s">
        <v>812</v>
      </c>
      <c r="F978" s="202" t="s">
        <v>162</v>
      </c>
      <c r="G978" s="8"/>
      <c r="H978" s="202" t="s">
        <v>488</v>
      </c>
      <c r="I978" s="203" t="s">
        <v>181</v>
      </c>
      <c r="J978" s="8"/>
      <c r="K978" s="8"/>
      <c r="L978" s="8"/>
      <c r="M978" s="8"/>
      <c r="N978" s="202" t="s">
        <v>483</v>
      </c>
      <c r="O978" s="8"/>
      <c r="P978" s="8"/>
      <c r="Q978" s="8"/>
      <c r="R978" s="202" t="s">
        <v>483</v>
      </c>
      <c r="S978" s="8"/>
      <c r="T978" s="8"/>
      <c r="U978" s="8"/>
      <c r="V978" s="8"/>
      <c r="W978" s="202" t="s">
        <v>483</v>
      </c>
      <c r="X978" s="8"/>
      <c r="Y978" s="8"/>
      <c r="Z978" s="8"/>
      <c r="AA978" s="202" t="s">
        <v>483</v>
      </c>
      <c r="AB978" s="8"/>
      <c r="AC978" s="202" t="s">
        <v>2371</v>
      </c>
      <c r="AD978" s="202" t="s">
        <v>3802</v>
      </c>
      <c r="AE978" s="202" t="s">
        <v>484</v>
      </c>
      <c r="AF978" s="204">
        <v>455.4</v>
      </c>
      <c r="AG978" s="197">
        <v>0</v>
      </c>
      <c r="AH978" s="197">
        <v>3.6495E-2</v>
      </c>
      <c r="AI978" s="12"/>
      <c r="AJ978" s="197">
        <v>3.6495E-2</v>
      </c>
      <c r="AK978" s="197">
        <v>0</v>
      </c>
      <c r="AL978" s="197">
        <v>0</v>
      </c>
      <c r="AM978" s="12"/>
      <c r="AN978" s="12"/>
      <c r="AO978" s="204">
        <v>227.98</v>
      </c>
      <c r="AP978" s="205">
        <v>-222.71</v>
      </c>
      <c r="AQ978" t="str">
        <f>_xlfn.IFNA(VLOOKUP(E978,'Order Lookup'!A:C,3,FALSE),"Other")</f>
        <v>Other</v>
      </c>
    </row>
    <row r="979" spans="1:43" ht="31.5" x14ac:dyDescent="0.35">
      <c r="A979" s="202" t="s">
        <v>883</v>
      </c>
      <c r="B979" s="202" t="s">
        <v>3804</v>
      </c>
      <c r="C979" s="202" t="s">
        <v>1941</v>
      </c>
      <c r="D979" s="202" t="s">
        <v>3805</v>
      </c>
      <c r="E979" s="202" t="s">
        <v>854</v>
      </c>
      <c r="F979" s="202" t="s">
        <v>162</v>
      </c>
      <c r="G979" s="202" t="s">
        <v>162</v>
      </c>
      <c r="H979" s="202" t="s">
        <v>482</v>
      </c>
      <c r="I979" s="203" t="s">
        <v>181</v>
      </c>
      <c r="J979" s="8"/>
      <c r="K979" s="8"/>
      <c r="L979" s="8"/>
      <c r="M979" s="8"/>
      <c r="N979" s="202" t="s">
        <v>483</v>
      </c>
      <c r="O979" s="8"/>
      <c r="P979" s="8"/>
      <c r="Q979" s="8"/>
      <c r="R979" s="202" t="s">
        <v>483</v>
      </c>
      <c r="S979" s="8"/>
      <c r="T979" s="203" t="s">
        <v>885</v>
      </c>
      <c r="U979" s="202" t="s">
        <v>1725</v>
      </c>
      <c r="V979" s="202" t="s">
        <v>1725</v>
      </c>
      <c r="W979" s="206" t="s">
        <v>489</v>
      </c>
      <c r="X979" s="8"/>
      <c r="Y979" s="8"/>
      <c r="Z979" s="8"/>
      <c r="AA979" s="202" t="s">
        <v>483</v>
      </c>
      <c r="AB979" s="203" t="s">
        <v>490</v>
      </c>
      <c r="AC979" s="202" t="s">
        <v>1725</v>
      </c>
      <c r="AD979" s="202" t="s">
        <v>3804</v>
      </c>
      <c r="AE979" s="202" t="s">
        <v>484</v>
      </c>
      <c r="AF979" s="204">
        <v>3109</v>
      </c>
      <c r="AG979" s="197">
        <v>0.59650000000000003</v>
      </c>
      <c r="AH979" s="197">
        <v>0.58877740499999998</v>
      </c>
      <c r="AI979" s="197">
        <v>0.98705348700754403</v>
      </c>
      <c r="AJ979" s="197">
        <v>0.58877749999999995</v>
      </c>
      <c r="AK979" s="197">
        <v>0</v>
      </c>
      <c r="AL979" s="197">
        <v>0</v>
      </c>
      <c r="AM979" s="12"/>
      <c r="AN979" s="12"/>
      <c r="AO979" s="204">
        <v>1658.94</v>
      </c>
      <c r="AP979" s="205">
        <v>1917.24</v>
      </c>
      <c r="AQ979" t="str">
        <f>_xlfn.IFNA(VLOOKUP(E979,'Order Lookup'!A:C,3,FALSE),"Other")</f>
        <v>ENPARTS</v>
      </c>
    </row>
    <row r="980" spans="1:43" ht="31.5" x14ac:dyDescent="0.35">
      <c r="A980" s="202" t="s">
        <v>883</v>
      </c>
      <c r="B980" s="202" t="s">
        <v>3806</v>
      </c>
      <c r="C980" s="202" t="s">
        <v>903</v>
      </c>
      <c r="D980" s="202" t="s">
        <v>3807</v>
      </c>
      <c r="E980" s="202" t="s">
        <v>855</v>
      </c>
      <c r="F980" s="202" t="s">
        <v>162</v>
      </c>
      <c r="G980" s="202" t="s">
        <v>162</v>
      </c>
      <c r="H980" s="202" t="s">
        <v>488</v>
      </c>
      <c r="I980" s="203" t="s">
        <v>181</v>
      </c>
      <c r="J980" s="203" t="s">
        <v>884</v>
      </c>
      <c r="K980" s="203" t="s">
        <v>902</v>
      </c>
      <c r="L980" s="202" t="s">
        <v>3808</v>
      </c>
      <c r="M980" s="202" t="s">
        <v>3808</v>
      </c>
      <c r="N980" s="206" t="s">
        <v>489</v>
      </c>
      <c r="O980" s="8"/>
      <c r="P980" s="8"/>
      <c r="Q980" s="8"/>
      <c r="R980" s="202" t="s">
        <v>483</v>
      </c>
      <c r="S980" s="8"/>
      <c r="T980" s="8"/>
      <c r="U980" s="8"/>
      <c r="V980" s="8"/>
      <c r="W980" s="202" t="s">
        <v>483</v>
      </c>
      <c r="X980" s="8"/>
      <c r="Y980" s="8"/>
      <c r="Z980" s="8"/>
      <c r="AA980" s="202" t="s">
        <v>483</v>
      </c>
      <c r="AB980" s="8"/>
      <c r="AC980" s="202" t="s">
        <v>2321</v>
      </c>
      <c r="AD980" s="202" t="s">
        <v>3806</v>
      </c>
      <c r="AE980" s="202" t="s">
        <v>484</v>
      </c>
      <c r="AF980" s="204">
        <v>12652</v>
      </c>
      <c r="AG980" s="197">
        <v>1.3280000000000001</v>
      </c>
      <c r="AH980" s="197">
        <v>2.4704199999999998</v>
      </c>
      <c r="AI980" s="207">
        <v>1.8602560240963899</v>
      </c>
      <c r="AJ980" s="197">
        <v>0</v>
      </c>
      <c r="AK980" s="197">
        <v>0</v>
      </c>
      <c r="AL980" s="197">
        <v>0</v>
      </c>
      <c r="AM980" s="12"/>
      <c r="AN980" s="12"/>
      <c r="AO980" s="204">
        <v>17388</v>
      </c>
      <c r="AP980" s="205">
        <v>0</v>
      </c>
      <c r="AQ980" t="str">
        <f>_xlfn.IFNA(VLOOKUP(E980,'Order Lookup'!A:C,3,FALSE),"Other")</f>
        <v>ORDER</v>
      </c>
    </row>
    <row r="981" spans="1:43" ht="31.5" x14ac:dyDescent="0.35">
      <c r="A981" s="202" t="s">
        <v>883</v>
      </c>
      <c r="B981" s="202" t="s">
        <v>3809</v>
      </c>
      <c r="C981" s="202" t="s">
        <v>903</v>
      </c>
      <c r="D981" s="202" t="s">
        <v>3807</v>
      </c>
      <c r="E981" s="202" t="s">
        <v>527</v>
      </c>
      <c r="F981" s="202" t="s">
        <v>162</v>
      </c>
      <c r="G981" s="202" t="s">
        <v>162</v>
      </c>
      <c r="H981" s="202" t="s">
        <v>488</v>
      </c>
      <c r="I981" s="203" t="s">
        <v>181</v>
      </c>
      <c r="J981" s="203" t="s">
        <v>884</v>
      </c>
      <c r="K981" s="203" t="s">
        <v>902</v>
      </c>
      <c r="L981" s="8"/>
      <c r="M981" s="8"/>
      <c r="N981" s="202" t="s">
        <v>483</v>
      </c>
      <c r="O981" s="8"/>
      <c r="P981" s="8"/>
      <c r="Q981" s="8"/>
      <c r="R981" s="202" t="s">
        <v>483</v>
      </c>
      <c r="S981" s="8"/>
      <c r="T981" s="203" t="s">
        <v>885</v>
      </c>
      <c r="U981" s="202" t="s">
        <v>1725</v>
      </c>
      <c r="V981" s="202" t="s">
        <v>1725</v>
      </c>
      <c r="W981" s="206" t="s">
        <v>489</v>
      </c>
      <c r="X981" s="8"/>
      <c r="Y981" s="8"/>
      <c r="Z981" s="8"/>
      <c r="AA981" s="202" t="s">
        <v>483</v>
      </c>
      <c r="AB981" s="203" t="s">
        <v>490</v>
      </c>
      <c r="AC981" s="202" t="s">
        <v>2350</v>
      </c>
      <c r="AD981" s="202" t="s">
        <v>3809</v>
      </c>
      <c r="AE981" s="202" t="s">
        <v>484</v>
      </c>
      <c r="AF981" s="204">
        <v>0</v>
      </c>
      <c r="AG981" s="197">
        <v>0</v>
      </c>
      <c r="AH981" s="197">
        <v>0.91039999999999999</v>
      </c>
      <c r="AI981" s="12"/>
      <c r="AJ981" s="197">
        <v>0.91039999999999999</v>
      </c>
      <c r="AK981" s="197">
        <v>0</v>
      </c>
      <c r="AL981" s="197">
        <v>0</v>
      </c>
      <c r="AM981" s="12"/>
      <c r="AN981" s="12"/>
      <c r="AO981" s="204">
        <v>0</v>
      </c>
      <c r="AP981" s="205">
        <v>-2278.54</v>
      </c>
      <c r="AQ981" t="str">
        <f>_xlfn.IFNA(VLOOKUP(E981,'Order Lookup'!A:C,3,FALSE),"Other")</f>
        <v>Other</v>
      </c>
    </row>
    <row r="982" spans="1:43" ht="31.5" x14ac:dyDescent="0.35">
      <c r="A982" s="202" t="s">
        <v>883</v>
      </c>
      <c r="B982" s="202" t="s">
        <v>3810</v>
      </c>
      <c r="C982" s="202" t="s">
        <v>903</v>
      </c>
      <c r="D982" s="202" t="s">
        <v>3807</v>
      </c>
      <c r="E982" s="202" t="s">
        <v>812</v>
      </c>
      <c r="F982" s="202" t="s">
        <v>162</v>
      </c>
      <c r="G982" s="8"/>
      <c r="H982" s="202" t="s">
        <v>482</v>
      </c>
      <c r="I982" s="203" t="s">
        <v>181</v>
      </c>
      <c r="J982" s="8"/>
      <c r="K982" s="8"/>
      <c r="L982" s="8"/>
      <c r="M982" s="8"/>
      <c r="N982" s="202" t="s">
        <v>483</v>
      </c>
      <c r="O982" s="8"/>
      <c r="P982" s="8"/>
      <c r="Q982" s="8"/>
      <c r="R982" s="202" t="s">
        <v>483</v>
      </c>
      <c r="S982" s="8"/>
      <c r="T982" s="8"/>
      <c r="U982" s="8"/>
      <c r="V982" s="8"/>
      <c r="W982" s="202" t="s">
        <v>483</v>
      </c>
      <c r="X982" s="8"/>
      <c r="Y982" s="8"/>
      <c r="Z982" s="8"/>
      <c r="AA982" s="202" t="s">
        <v>483</v>
      </c>
      <c r="AB982" s="8"/>
      <c r="AC982" s="202" t="s">
        <v>2324</v>
      </c>
      <c r="AD982" s="202" t="s">
        <v>3810</v>
      </c>
      <c r="AE982" s="202" t="s">
        <v>484</v>
      </c>
      <c r="AF982" s="204">
        <v>2762.37</v>
      </c>
      <c r="AG982" s="197">
        <v>0</v>
      </c>
      <c r="AH982" s="197">
        <v>0.83426374999999997</v>
      </c>
      <c r="AI982" s="12"/>
      <c r="AJ982" s="197">
        <v>0.83426400999999994</v>
      </c>
      <c r="AK982" s="197">
        <v>0</v>
      </c>
      <c r="AL982" s="197">
        <v>0</v>
      </c>
      <c r="AM982" s="12"/>
      <c r="AN982" s="12"/>
      <c r="AO982" s="204">
        <v>1901.96</v>
      </c>
      <c r="AP982" s="205">
        <v>1195.73</v>
      </c>
      <c r="AQ982" t="str">
        <f>_xlfn.IFNA(VLOOKUP(E982,'Order Lookup'!A:C,3,FALSE),"Other")</f>
        <v>Other</v>
      </c>
    </row>
    <row r="983" spans="1:43" ht="31.5" x14ac:dyDescent="0.35">
      <c r="A983" s="202" t="s">
        <v>883</v>
      </c>
      <c r="B983" s="202" t="s">
        <v>3811</v>
      </c>
      <c r="C983" s="202" t="s">
        <v>903</v>
      </c>
      <c r="D983" s="202" t="s">
        <v>3807</v>
      </c>
      <c r="E983" s="202" t="s">
        <v>812</v>
      </c>
      <c r="F983" s="202" t="s">
        <v>162</v>
      </c>
      <c r="G983" s="8"/>
      <c r="H983" s="202" t="s">
        <v>482</v>
      </c>
      <c r="I983" s="203" t="s">
        <v>181</v>
      </c>
      <c r="J983" s="8"/>
      <c r="K983" s="8"/>
      <c r="L983" s="8"/>
      <c r="M983" s="8"/>
      <c r="N983" s="202" t="s">
        <v>483</v>
      </c>
      <c r="O983" s="8"/>
      <c r="P983" s="8"/>
      <c r="Q983" s="8"/>
      <c r="R983" s="202" t="s">
        <v>483</v>
      </c>
      <c r="S983" s="8"/>
      <c r="T983" s="8"/>
      <c r="U983" s="8"/>
      <c r="V983" s="8"/>
      <c r="W983" s="202" t="s">
        <v>483</v>
      </c>
      <c r="X983" s="8"/>
      <c r="Y983" s="8"/>
      <c r="Z983" s="8"/>
      <c r="AA983" s="202" t="s">
        <v>483</v>
      </c>
      <c r="AB983" s="8"/>
      <c r="AC983" s="202" t="s">
        <v>1726</v>
      </c>
      <c r="AD983" s="202" t="s">
        <v>3811</v>
      </c>
      <c r="AE983" s="202" t="s">
        <v>484</v>
      </c>
      <c r="AF983" s="12"/>
      <c r="AG983" s="197">
        <v>0</v>
      </c>
      <c r="AH983" s="12"/>
      <c r="AI983" s="12"/>
      <c r="AJ983" s="12"/>
      <c r="AK983" s="12"/>
      <c r="AL983" s="12"/>
      <c r="AM983" s="12"/>
      <c r="AN983" s="12"/>
      <c r="AO983" s="12"/>
      <c r="AP983" s="15"/>
      <c r="AQ983" t="str">
        <f>_xlfn.IFNA(VLOOKUP(E983,'Order Lookup'!A:C,3,FALSE),"Other")</f>
        <v>Other</v>
      </c>
    </row>
    <row r="984" spans="1:43" ht="31.5" x14ac:dyDescent="0.35">
      <c r="A984" s="202" t="s">
        <v>883</v>
      </c>
      <c r="B984" s="202" t="s">
        <v>3812</v>
      </c>
      <c r="C984" s="202" t="s">
        <v>903</v>
      </c>
      <c r="D984" s="202" t="s">
        <v>3807</v>
      </c>
      <c r="E984" s="202" t="s">
        <v>527</v>
      </c>
      <c r="F984" s="202" t="s">
        <v>162</v>
      </c>
      <c r="G984" s="202" t="s">
        <v>162</v>
      </c>
      <c r="H984" s="202" t="s">
        <v>488</v>
      </c>
      <c r="I984" s="203" t="s">
        <v>181</v>
      </c>
      <c r="J984" s="203" t="s">
        <v>884</v>
      </c>
      <c r="K984" s="203" t="s">
        <v>902</v>
      </c>
      <c r="L984" s="8"/>
      <c r="M984" s="8"/>
      <c r="N984" s="202" t="s">
        <v>483</v>
      </c>
      <c r="O984" s="8"/>
      <c r="P984" s="8"/>
      <c r="Q984" s="8"/>
      <c r="R984" s="202" t="s">
        <v>483</v>
      </c>
      <c r="S984" s="8"/>
      <c r="T984" s="203" t="s">
        <v>885</v>
      </c>
      <c r="U984" s="202" t="s">
        <v>2318</v>
      </c>
      <c r="V984" s="202" t="s">
        <v>2318</v>
      </c>
      <c r="W984" s="206" t="s">
        <v>489</v>
      </c>
      <c r="X984" s="8"/>
      <c r="Y984" s="8"/>
      <c r="Z984" s="8"/>
      <c r="AA984" s="202" t="s">
        <v>483</v>
      </c>
      <c r="AB984" s="203" t="s">
        <v>490</v>
      </c>
      <c r="AC984" s="202" t="s">
        <v>2318</v>
      </c>
      <c r="AD984" s="202" t="s">
        <v>3812</v>
      </c>
      <c r="AE984" s="202" t="s">
        <v>484</v>
      </c>
      <c r="AF984" s="204">
        <v>0</v>
      </c>
      <c r="AG984" s="197">
        <v>0</v>
      </c>
      <c r="AH984" s="197">
        <v>0.72799999999999998</v>
      </c>
      <c r="AI984" s="12"/>
      <c r="AJ984" s="197">
        <v>0.72799999999999998</v>
      </c>
      <c r="AK984" s="197">
        <v>0</v>
      </c>
      <c r="AL984" s="197">
        <v>0</v>
      </c>
      <c r="AM984" s="12"/>
      <c r="AN984" s="12"/>
      <c r="AO984" s="204">
        <v>0</v>
      </c>
      <c r="AP984" s="205">
        <v>-2184.48</v>
      </c>
      <c r="AQ984" t="str">
        <f>_xlfn.IFNA(VLOOKUP(E984,'Order Lookup'!A:C,3,FALSE),"Other")</f>
        <v>Other</v>
      </c>
    </row>
    <row r="985" spans="1:43" ht="42" x14ac:dyDescent="0.35">
      <c r="A985" s="202" t="s">
        <v>883</v>
      </c>
      <c r="B985" s="202" t="s">
        <v>3813</v>
      </c>
      <c r="C985" s="202" t="s">
        <v>1352</v>
      </c>
      <c r="D985" s="202" t="s">
        <v>1904</v>
      </c>
      <c r="E985" s="202" t="s">
        <v>854</v>
      </c>
      <c r="F985" s="202" t="s">
        <v>162</v>
      </c>
      <c r="G985" s="202" t="s">
        <v>162</v>
      </c>
      <c r="H985" s="202" t="s">
        <v>482</v>
      </c>
      <c r="I985" s="203" t="s">
        <v>188</v>
      </c>
      <c r="J985" s="203" t="s">
        <v>891</v>
      </c>
      <c r="K985" s="203" t="s">
        <v>887</v>
      </c>
      <c r="L985" s="8"/>
      <c r="M985" s="8"/>
      <c r="N985" s="202" t="s">
        <v>483</v>
      </c>
      <c r="O985" s="8"/>
      <c r="P985" s="8"/>
      <c r="Q985" s="8"/>
      <c r="R985" s="202" t="s">
        <v>483</v>
      </c>
      <c r="S985" s="8"/>
      <c r="T985" s="203" t="s">
        <v>885</v>
      </c>
      <c r="U985" s="202" t="s">
        <v>1698</v>
      </c>
      <c r="V985" s="202" t="s">
        <v>2329</v>
      </c>
      <c r="W985" s="210" t="s">
        <v>484</v>
      </c>
      <c r="X985" s="8"/>
      <c r="Y985" s="8"/>
      <c r="Z985" s="8"/>
      <c r="AA985" s="202" t="s">
        <v>483</v>
      </c>
      <c r="AB985" s="203" t="s">
        <v>490</v>
      </c>
      <c r="AC985" s="202" t="s">
        <v>2329</v>
      </c>
      <c r="AD985" s="202" t="s">
        <v>3813</v>
      </c>
      <c r="AE985" s="202" t="s">
        <v>484</v>
      </c>
      <c r="AF985" s="204">
        <v>2248</v>
      </c>
      <c r="AG985" s="197">
        <v>0.29849999999999999</v>
      </c>
      <c r="AH985" s="197">
        <v>0.29764000000000002</v>
      </c>
      <c r="AI985" s="197">
        <v>0.99711892797319901</v>
      </c>
      <c r="AJ985" s="197">
        <v>0.29764000000000002</v>
      </c>
      <c r="AK985" s="197">
        <v>0</v>
      </c>
      <c r="AL985" s="197">
        <v>0</v>
      </c>
      <c r="AM985" s="12"/>
      <c r="AN985" s="12"/>
      <c r="AO985" s="204">
        <v>1070.2</v>
      </c>
      <c r="AP985" s="205">
        <v>925.33</v>
      </c>
      <c r="AQ985" t="str">
        <f>_xlfn.IFNA(VLOOKUP(E985,'Order Lookup'!A:C,3,FALSE),"Other")</f>
        <v>ENPARTS</v>
      </c>
    </row>
    <row r="986" spans="1:43" ht="42" x14ac:dyDescent="0.35">
      <c r="A986" s="202" t="s">
        <v>883</v>
      </c>
      <c r="B986" s="202" t="s">
        <v>3814</v>
      </c>
      <c r="C986" s="202" t="s">
        <v>1352</v>
      </c>
      <c r="D986" s="202" t="s">
        <v>1904</v>
      </c>
      <c r="E986" s="202" t="s">
        <v>812</v>
      </c>
      <c r="F986" s="202" t="s">
        <v>162</v>
      </c>
      <c r="G986" s="8"/>
      <c r="H986" s="202" t="s">
        <v>482</v>
      </c>
      <c r="I986" s="203" t="s">
        <v>188</v>
      </c>
      <c r="J986" s="8"/>
      <c r="K986" s="8"/>
      <c r="L986" s="8"/>
      <c r="M986" s="8"/>
      <c r="N986" s="202" t="s">
        <v>483</v>
      </c>
      <c r="O986" s="8"/>
      <c r="P986" s="8"/>
      <c r="Q986" s="8"/>
      <c r="R986" s="202" t="s">
        <v>483</v>
      </c>
      <c r="S986" s="8"/>
      <c r="T986" s="8"/>
      <c r="U986" s="8"/>
      <c r="V986" s="8"/>
      <c r="W986" s="202" t="s">
        <v>483</v>
      </c>
      <c r="X986" s="8"/>
      <c r="Y986" s="8"/>
      <c r="Z986" s="8"/>
      <c r="AA986" s="202" t="s">
        <v>483</v>
      </c>
      <c r="AB986" s="8"/>
      <c r="AC986" s="202" t="s">
        <v>2324</v>
      </c>
      <c r="AD986" s="202" t="s">
        <v>3814</v>
      </c>
      <c r="AE986" s="202" t="s">
        <v>484</v>
      </c>
      <c r="AF986" s="204">
        <v>1075.24</v>
      </c>
      <c r="AG986" s="197">
        <v>0</v>
      </c>
      <c r="AH986" s="197">
        <v>0.26288519999999999</v>
      </c>
      <c r="AI986" s="12"/>
      <c r="AJ986" s="197">
        <v>0.26288512000000003</v>
      </c>
      <c r="AK986" s="197">
        <v>0</v>
      </c>
      <c r="AL986" s="197">
        <v>0</v>
      </c>
      <c r="AM986" s="12"/>
      <c r="AN986" s="12"/>
      <c r="AO986" s="204">
        <v>730.22</v>
      </c>
      <c r="AP986" s="205">
        <v>492.89</v>
      </c>
      <c r="AQ986" t="str">
        <f>_xlfn.IFNA(VLOOKUP(E986,'Order Lookup'!A:C,3,FALSE),"Other")</f>
        <v>Other</v>
      </c>
    </row>
    <row r="987" spans="1:43" ht="42" x14ac:dyDescent="0.35">
      <c r="A987" s="202" t="s">
        <v>883</v>
      </c>
      <c r="B987" s="202" t="s">
        <v>3815</v>
      </c>
      <c r="C987" s="202" t="s">
        <v>1352</v>
      </c>
      <c r="D987" s="202" t="s">
        <v>1904</v>
      </c>
      <c r="E987" s="202" t="s">
        <v>874</v>
      </c>
      <c r="F987" s="202" t="s">
        <v>162</v>
      </c>
      <c r="G987" s="8"/>
      <c r="H987" s="202" t="s">
        <v>488</v>
      </c>
      <c r="I987" s="203" t="s">
        <v>188</v>
      </c>
      <c r="J987" s="8"/>
      <c r="K987" s="8"/>
      <c r="L987" s="8"/>
      <c r="M987" s="8"/>
      <c r="N987" s="202" t="s">
        <v>483</v>
      </c>
      <c r="O987" s="8"/>
      <c r="P987" s="8"/>
      <c r="Q987" s="8"/>
      <c r="R987" s="202" t="s">
        <v>483</v>
      </c>
      <c r="S987" s="8"/>
      <c r="T987" s="8"/>
      <c r="U987" s="8"/>
      <c r="V987" s="8"/>
      <c r="W987" s="202" t="s">
        <v>483</v>
      </c>
      <c r="X987" s="8"/>
      <c r="Y987" s="8"/>
      <c r="Z987" s="8"/>
      <c r="AA987" s="202" t="s">
        <v>483</v>
      </c>
      <c r="AB987" s="8"/>
      <c r="AC987" s="202" t="s">
        <v>2318</v>
      </c>
      <c r="AD987" s="202" t="s">
        <v>3815</v>
      </c>
      <c r="AE987" s="202" t="s">
        <v>484</v>
      </c>
      <c r="AF987" s="204">
        <v>-88</v>
      </c>
      <c r="AG987" s="197">
        <v>0</v>
      </c>
      <c r="AH987" s="197">
        <v>1.9300000000000001E-2</v>
      </c>
      <c r="AI987" s="12"/>
      <c r="AJ987" s="197">
        <v>1.9300000000000001E-2</v>
      </c>
      <c r="AK987" s="197">
        <v>0</v>
      </c>
      <c r="AL987" s="197">
        <v>0</v>
      </c>
      <c r="AM987" s="12"/>
      <c r="AN987" s="12"/>
      <c r="AO987" s="204">
        <v>36.39</v>
      </c>
      <c r="AP987" s="205">
        <v>-36.39</v>
      </c>
      <c r="AQ987" t="str">
        <f>_xlfn.IFNA(VLOOKUP(E987,'Order Lookup'!A:C,3,FALSE),"Other")</f>
        <v>Other</v>
      </c>
    </row>
    <row r="988" spans="1:43" ht="31.5" x14ac:dyDescent="0.35">
      <c r="A988" s="202" t="s">
        <v>883</v>
      </c>
      <c r="B988" s="202" t="s">
        <v>3816</v>
      </c>
      <c r="C988" s="202" t="s">
        <v>949</v>
      </c>
      <c r="D988" s="202" t="s">
        <v>3817</v>
      </c>
      <c r="E988" s="202" t="s">
        <v>812</v>
      </c>
      <c r="F988" s="202" t="s">
        <v>162</v>
      </c>
      <c r="G988" s="8"/>
      <c r="H988" s="202" t="s">
        <v>482</v>
      </c>
      <c r="I988" s="203" t="s">
        <v>181</v>
      </c>
      <c r="J988" s="8"/>
      <c r="K988" s="8"/>
      <c r="L988" s="8"/>
      <c r="M988" s="8"/>
      <c r="N988" s="202" t="s">
        <v>483</v>
      </c>
      <c r="O988" s="8"/>
      <c r="P988" s="8"/>
      <c r="Q988" s="8"/>
      <c r="R988" s="202" t="s">
        <v>483</v>
      </c>
      <c r="S988" s="8"/>
      <c r="T988" s="8"/>
      <c r="U988" s="8"/>
      <c r="V988" s="8"/>
      <c r="W988" s="202" t="s">
        <v>483</v>
      </c>
      <c r="X988" s="8"/>
      <c r="Y988" s="8"/>
      <c r="Z988" s="8"/>
      <c r="AA988" s="202" t="s">
        <v>483</v>
      </c>
      <c r="AB988" s="8"/>
      <c r="AC988" s="202" t="s">
        <v>1726</v>
      </c>
      <c r="AD988" s="202" t="s">
        <v>3816</v>
      </c>
      <c r="AE988" s="202" t="s">
        <v>484</v>
      </c>
      <c r="AF988" s="204">
        <v>2649.47</v>
      </c>
      <c r="AG988" s="197">
        <v>0</v>
      </c>
      <c r="AH988" s="197">
        <v>0.7290295</v>
      </c>
      <c r="AI988" s="12"/>
      <c r="AJ988" s="197">
        <v>0.7290295</v>
      </c>
      <c r="AK988" s="197">
        <v>0</v>
      </c>
      <c r="AL988" s="197">
        <v>0</v>
      </c>
      <c r="AM988" s="12"/>
      <c r="AN988" s="12"/>
      <c r="AO988" s="204">
        <v>1868.25</v>
      </c>
      <c r="AP988" s="205">
        <v>1028.81</v>
      </c>
      <c r="AQ988" t="str">
        <f>_xlfn.IFNA(VLOOKUP(E988,'Order Lookup'!A:C,3,FALSE),"Other")</f>
        <v>Other</v>
      </c>
    </row>
    <row r="989" spans="1:43" ht="42" x14ac:dyDescent="0.35">
      <c r="A989" s="202" t="s">
        <v>883</v>
      </c>
      <c r="B989" s="202" t="s">
        <v>3818</v>
      </c>
      <c r="C989" s="202" t="s">
        <v>892</v>
      </c>
      <c r="D989" s="202" t="s">
        <v>1565</v>
      </c>
      <c r="E989" s="202" t="s">
        <v>812</v>
      </c>
      <c r="F989" s="202" t="s">
        <v>162</v>
      </c>
      <c r="G989" s="8"/>
      <c r="H989" s="202" t="s">
        <v>482</v>
      </c>
      <c r="I989" s="203" t="s">
        <v>188</v>
      </c>
      <c r="J989" s="8"/>
      <c r="K989" s="8"/>
      <c r="L989" s="8"/>
      <c r="M989" s="8"/>
      <c r="N989" s="202" t="s">
        <v>483</v>
      </c>
      <c r="O989" s="8"/>
      <c r="P989" s="8"/>
      <c r="Q989" s="8"/>
      <c r="R989" s="202" t="s">
        <v>483</v>
      </c>
      <c r="S989" s="8"/>
      <c r="T989" s="8"/>
      <c r="U989" s="8"/>
      <c r="V989" s="8"/>
      <c r="W989" s="202" t="s">
        <v>483</v>
      </c>
      <c r="X989" s="8"/>
      <c r="Y989" s="8"/>
      <c r="Z989" s="8"/>
      <c r="AA989" s="202" t="s">
        <v>483</v>
      </c>
      <c r="AB989" s="8"/>
      <c r="AC989" s="202" t="s">
        <v>1996</v>
      </c>
      <c r="AD989" s="202" t="s">
        <v>3818</v>
      </c>
      <c r="AE989" s="202" t="s">
        <v>484</v>
      </c>
      <c r="AF989" s="204">
        <v>219.22</v>
      </c>
      <c r="AG989" s="197">
        <v>0</v>
      </c>
      <c r="AH989" s="197">
        <v>2.9766000000000001E-2</v>
      </c>
      <c r="AI989" s="12"/>
      <c r="AJ989" s="197">
        <v>2.9766000000000001E-2</v>
      </c>
      <c r="AK989" s="197">
        <v>0</v>
      </c>
      <c r="AL989" s="197">
        <v>0</v>
      </c>
      <c r="AM989" s="12"/>
      <c r="AN989" s="12"/>
      <c r="AO989" s="204">
        <v>109.61</v>
      </c>
      <c r="AP989" s="205">
        <v>139.58000000000001</v>
      </c>
      <c r="AQ989" t="str">
        <f>_xlfn.IFNA(VLOOKUP(E989,'Order Lookup'!A:C,3,FALSE),"Other")</f>
        <v>Other</v>
      </c>
    </row>
    <row r="990" spans="1:43" ht="31.5" x14ac:dyDescent="0.35">
      <c r="A990" s="202" t="s">
        <v>883</v>
      </c>
      <c r="B990" s="202" t="s">
        <v>3819</v>
      </c>
      <c r="C990" s="202" t="s">
        <v>900</v>
      </c>
      <c r="D990" s="202" t="s">
        <v>901</v>
      </c>
      <c r="E990" s="202" t="s">
        <v>812</v>
      </c>
      <c r="F990" s="202" t="s">
        <v>162</v>
      </c>
      <c r="G990" s="8"/>
      <c r="H990" s="202" t="s">
        <v>482</v>
      </c>
      <c r="I990" s="203" t="s">
        <v>181</v>
      </c>
      <c r="J990" s="8"/>
      <c r="K990" s="8"/>
      <c r="L990" s="8"/>
      <c r="M990" s="8"/>
      <c r="N990" s="202" t="s">
        <v>483</v>
      </c>
      <c r="O990" s="8"/>
      <c r="P990" s="8"/>
      <c r="Q990" s="8"/>
      <c r="R990" s="202" t="s">
        <v>483</v>
      </c>
      <c r="S990" s="8"/>
      <c r="T990" s="8"/>
      <c r="U990" s="8"/>
      <c r="V990" s="8"/>
      <c r="W990" s="202" t="s">
        <v>483</v>
      </c>
      <c r="X990" s="8"/>
      <c r="Y990" s="8"/>
      <c r="Z990" s="8"/>
      <c r="AA990" s="202" t="s">
        <v>483</v>
      </c>
      <c r="AB990" s="8"/>
      <c r="AC990" s="202" t="s">
        <v>1996</v>
      </c>
      <c r="AD990" s="202" t="s">
        <v>3819</v>
      </c>
      <c r="AE990" s="202" t="s">
        <v>484</v>
      </c>
      <c r="AF990" s="204">
        <v>57.04</v>
      </c>
      <c r="AG990" s="197">
        <v>0</v>
      </c>
      <c r="AH990" s="197">
        <v>5.8785199999999999E-3</v>
      </c>
      <c r="AI990" s="12"/>
      <c r="AJ990" s="197">
        <v>5.8785199999999999E-3</v>
      </c>
      <c r="AK990" s="197">
        <v>0</v>
      </c>
      <c r="AL990" s="197">
        <v>0</v>
      </c>
      <c r="AM990" s="12"/>
      <c r="AN990" s="12"/>
      <c r="AO990" s="204">
        <v>28.52</v>
      </c>
      <c r="AP990" s="205">
        <v>46.4</v>
      </c>
      <c r="AQ990" t="str">
        <f>_xlfn.IFNA(VLOOKUP(E990,'Order Lookup'!A:C,3,FALSE),"Other")</f>
        <v>Other</v>
      </c>
    </row>
    <row r="991" spans="1:43" ht="31.5" x14ac:dyDescent="0.35">
      <c r="A991" s="202" t="s">
        <v>883</v>
      </c>
      <c r="B991" s="202" t="s">
        <v>3820</v>
      </c>
      <c r="C991" s="202" t="s">
        <v>900</v>
      </c>
      <c r="D991" s="202" t="s">
        <v>901</v>
      </c>
      <c r="E991" s="202" t="s">
        <v>874</v>
      </c>
      <c r="F991" s="202" t="s">
        <v>162</v>
      </c>
      <c r="G991" s="8"/>
      <c r="H991" s="202" t="s">
        <v>488</v>
      </c>
      <c r="I991" s="203" t="s">
        <v>181</v>
      </c>
      <c r="J991" s="8"/>
      <c r="K991" s="8"/>
      <c r="L991" s="8"/>
      <c r="M991" s="8"/>
      <c r="N991" s="202" t="s">
        <v>483</v>
      </c>
      <c r="O991" s="8"/>
      <c r="P991" s="8"/>
      <c r="Q991" s="8"/>
      <c r="R991" s="202" t="s">
        <v>483</v>
      </c>
      <c r="S991" s="8"/>
      <c r="T991" s="8"/>
      <c r="U991" s="8"/>
      <c r="V991" s="8"/>
      <c r="W991" s="202" t="s">
        <v>483</v>
      </c>
      <c r="X991" s="8"/>
      <c r="Y991" s="8"/>
      <c r="Z991" s="8"/>
      <c r="AA991" s="202" t="s">
        <v>483</v>
      </c>
      <c r="AB991" s="8"/>
      <c r="AC991" s="202" t="s">
        <v>2323</v>
      </c>
      <c r="AD991" s="202" t="s">
        <v>3820</v>
      </c>
      <c r="AE991" s="202" t="s">
        <v>484</v>
      </c>
      <c r="AF991" s="12"/>
      <c r="AG991" s="197">
        <v>0</v>
      </c>
      <c r="AH991" s="12"/>
      <c r="AI991" s="12"/>
      <c r="AJ991" s="12"/>
      <c r="AK991" s="12"/>
      <c r="AL991" s="12"/>
      <c r="AM991" s="12"/>
      <c r="AN991" s="12"/>
      <c r="AO991" s="12"/>
      <c r="AP991" s="15"/>
      <c r="AQ991" t="str">
        <f>_xlfn.IFNA(VLOOKUP(E991,'Order Lookup'!A:C,3,FALSE),"Other")</f>
        <v>Other</v>
      </c>
    </row>
    <row r="992" spans="1:43" ht="31.5" x14ac:dyDescent="0.35">
      <c r="A992" s="202" t="s">
        <v>883</v>
      </c>
      <c r="B992" s="202" t="s">
        <v>3821</v>
      </c>
      <c r="C992" s="202" t="s">
        <v>900</v>
      </c>
      <c r="D992" s="202" t="s">
        <v>901</v>
      </c>
      <c r="E992" s="202" t="s">
        <v>859</v>
      </c>
      <c r="F992" s="202" t="s">
        <v>204</v>
      </c>
      <c r="G992" s="202" t="s">
        <v>162</v>
      </c>
      <c r="H992" s="202" t="s">
        <v>488</v>
      </c>
      <c r="I992" s="203" t="s">
        <v>183</v>
      </c>
      <c r="J992" s="203" t="s">
        <v>884</v>
      </c>
      <c r="K992" s="203" t="s">
        <v>902</v>
      </c>
      <c r="L992" s="8"/>
      <c r="M992" s="8"/>
      <c r="N992" s="202" t="s">
        <v>483</v>
      </c>
      <c r="O992" s="8"/>
      <c r="P992" s="8"/>
      <c r="Q992" s="8"/>
      <c r="R992" s="202" t="s">
        <v>483</v>
      </c>
      <c r="S992" s="8"/>
      <c r="T992" s="203" t="s">
        <v>885</v>
      </c>
      <c r="U992" s="202" t="s">
        <v>2335</v>
      </c>
      <c r="V992" s="202" t="s">
        <v>2335</v>
      </c>
      <c r="W992" s="206" t="s">
        <v>489</v>
      </c>
      <c r="X992" s="8"/>
      <c r="Y992" s="8"/>
      <c r="Z992" s="8"/>
      <c r="AA992" s="202" t="s">
        <v>483</v>
      </c>
      <c r="AB992" s="203" t="s">
        <v>490</v>
      </c>
      <c r="AC992" s="202" t="s">
        <v>2335</v>
      </c>
      <c r="AD992" s="202" t="s">
        <v>3821</v>
      </c>
      <c r="AE992" s="202" t="s">
        <v>484</v>
      </c>
      <c r="AF992" s="204">
        <v>0</v>
      </c>
      <c r="AG992" s="197">
        <v>0</v>
      </c>
      <c r="AH992" s="197">
        <v>0.17029691499999999</v>
      </c>
      <c r="AI992" s="12"/>
      <c r="AJ992" s="197">
        <v>0.17029654499999999</v>
      </c>
      <c r="AK992" s="197">
        <v>0</v>
      </c>
      <c r="AL992" s="197">
        <v>0</v>
      </c>
      <c r="AM992" s="12"/>
      <c r="AN992" s="12"/>
      <c r="AO992" s="204">
        <v>0</v>
      </c>
      <c r="AP992" s="205">
        <v>-761.45</v>
      </c>
      <c r="AQ992" t="str">
        <f>_xlfn.IFNA(VLOOKUP(E992,'Order Lookup'!A:C,3,FALSE),"Other")</f>
        <v>Other</v>
      </c>
    </row>
    <row r="993" spans="1:43" ht="31.5" x14ac:dyDescent="0.35">
      <c r="A993" s="202" t="s">
        <v>883</v>
      </c>
      <c r="B993" s="202" t="s">
        <v>3822</v>
      </c>
      <c r="C993" s="202" t="s">
        <v>1349</v>
      </c>
      <c r="D993" s="202" t="s">
        <v>3823</v>
      </c>
      <c r="E993" s="202" t="s">
        <v>812</v>
      </c>
      <c r="F993" s="202" t="s">
        <v>162</v>
      </c>
      <c r="G993" s="8"/>
      <c r="H993" s="202" t="s">
        <v>482</v>
      </c>
      <c r="I993" s="203" t="s">
        <v>181</v>
      </c>
      <c r="J993" s="8"/>
      <c r="K993" s="8"/>
      <c r="L993" s="8"/>
      <c r="M993" s="8"/>
      <c r="N993" s="202" t="s">
        <v>483</v>
      </c>
      <c r="O993" s="8"/>
      <c r="P993" s="8"/>
      <c r="Q993" s="8"/>
      <c r="R993" s="202" t="s">
        <v>483</v>
      </c>
      <c r="S993" s="8"/>
      <c r="T993" s="8"/>
      <c r="U993" s="8"/>
      <c r="V993" s="8"/>
      <c r="W993" s="202" t="s">
        <v>483</v>
      </c>
      <c r="X993" s="8"/>
      <c r="Y993" s="8"/>
      <c r="Z993" s="8"/>
      <c r="AA993" s="202" t="s">
        <v>483</v>
      </c>
      <c r="AB993" s="8"/>
      <c r="AC993" s="202" t="s">
        <v>2323</v>
      </c>
      <c r="AD993" s="202" t="s">
        <v>3822</v>
      </c>
      <c r="AE993" s="202" t="s">
        <v>484</v>
      </c>
      <c r="AF993" s="204">
        <v>368</v>
      </c>
      <c r="AG993" s="197">
        <v>0</v>
      </c>
      <c r="AH993" s="197">
        <v>5.5999999999999999E-3</v>
      </c>
      <c r="AI993" s="12"/>
      <c r="AJ993" s="197">
        <v>5.5999999999999999E-3</v>
      </c>
      <c r="AK993" s="197">
        <v>0</v>
      </c>
      <c r="AL993" s="197">
        <v>0</v>
      </c>
      <c r="AM993" s="12"/>
      <c r="AN993" s="12"/>
      <c r="AO993" s="204">
        <v>183.83</v>
      </c>
      <c r="AP993" s="205">
        <v>184.97</v>
      </c>
      <c r="AQ993" t="str">
        <f>_xlfn.IFNA(VLOOKUP(E993,'Order Lookup'!A:C,3,FALSE),"Other")</f>
        <v>Other</v>
      </c>
    </row>
    <row r="994" spans="1:43" ht="31.5" x14ac:dyDescent="0.35">
      <c r="A994" s="202" t="s">
        <v>883</v>
      </c>
      <c r="B994" s="202" t="s">
        <v>3824</v>
      </c>
      <c r="C994" s="202" t="s">
        <v>892</v>
      </c>
      <c r="D994" s="202" t="s">
        <v>1906</v>
      </c>
      <c r="E994" s="202" t="s">
        <v>859</v>
      </c>
      <c r="F994" s="202" t="s">
        <v>204</v>
      </c>
      <c r="G994" s="8"/>
      <c r="H994" s="202" t="s">
        <v>488</v>
      </c>
      <c r="I994" s="203" t="s">
        <v>188</v>
      </c>
      <c r="J994" s="8"/>
      <c r="K994" s="8"/>
      <c r="L994" s="8"/>
      <c r="M994" s="8"/>
      <c r="N994" s="202" t="s">
        <v>483</v>
      </c>
      <c r="O994" s="8"/>
      <c r="P994" s="8"/>
      <c r="Q994" s="8"/>
      <c r="R994" s="202" t="s">
        <v>483</v>
      </c>
      <c r="S994" s="8"/>
      <c r="T994" s="8"/>
      <c r="U994" s="8"/>
      <c r="V994" s="8"/>
      <c r="W994" s="202" t="s">
        <v>483</v>
      </c>
      <c r="X994" s="8"/>
      <c r="Y994" s="8"/>
      <c r="Z994" s="8"/>
      <c r="AA994" s="202" t="s">
        <v>483</v>
      </c>
      <c r="AB994" s="8"/>
      <c r="AC994" s="202" t="s">
        <v>1728</v>
      </c>
      <c r="AD994" s="202" t="s">
        <v>3824</v>
      </c>
      <c r="AE994" s="202" t="s">
        <v>484</v>
      </c>
      <c r="AF994" s="204">
        <v>0</v>
      </c>
      <c r="AG994" s="197">
        <v>0</v>
      </c>
      <c r="AH994" s="197">
        <v>0</v>
      </c>
      <c r="AI994" s="12"/>
      <c r="AJ994" s="197">
        <v>0</v>
      </c>
      <c r="AK994" s="197">
        <v>0</v>
      </c>
      <c r="AL994" s="197">
        <v>0</v>
      </c>
      <c r="AM994" s="12"/>
      <c r="AN994" s="12"/>
      <c r="AO994" s="204">
        <v>0</v>
      </c>
      <c r="AP994" s="205">
        <v>-102.5</v>
      </c>
      <c r="AQ994" t="str">
        <f>_xlfn.IFNA(VLOOKUP(E994,'Order Lookup'!A:C,3,FALSE),"Other")</f>
        <v>Other</v>
      </c>
    </row>
    <row r="995" spans="1:43" ht="31.5" x14ac:dyDescent="0.35">
      <c r="A995" s="202" t="s">
        <v>883</v>
      </c>
      <c r="B995" s="202" t="s">
        <v>3825</v>
      </c>
      <c r="C995" s="202" t="s">
        <v>910</v>
      </c>
      <c r="D995" s="202" t="s">
        <v>3826</v>
      </c>
      <c r="E995" s="202" t="s">
        <v>812</v>
      </c>
      <c r="F995" s="202" t="s">
        <v>162</v>
      </c>
      <c r="G995" s="8"/>
      <c r="H995" s="202" t="s">
        <v>482</v>
      </c>
      <c r="I995" s="203" t="s">
        <v>181</v>
      </c>
      <c r="J995" s="8"/>
      <c r="K995" s="8"/>
      <c r="L995" s="8"/>
      <c r="M995" s="8"/>
      <c r="N995" s="202" t="s">
        <v>483</v>
      </c>
      <c r="O995" s="8"/>
      <c r="P995" s="8"/>
      <c r="Q995" s="8"/>
      <c r="R995" s="202" t="s">
        <v>483</v>
      </c>
      <c r="S995" s="8"/>
      <c r="T995" s="8"/>
      <c r="U995" s="8"/>
      <c r="V995" s="8"/>
      <c r="W995" s="202" t="s">
        <v>483</v>
      </c>
      <c r="X995" s="8"/>
      <c r="Y995" s="8"/>
      <c r="Z995" s="8"/>
      <c r="AA995" s="202" t="s">
        <v>483</v>
      </c>
      <c r="AB995" s="8"/>
      <c r="AC995" s="202" t="s">
        <v>2327</v>
      </c>
      <c r="AD995" s="202" t="s">
        <v>3825</v>
      </c>
      <c r="AE995" s="202" t="s">
        <v>484</v>
      </c>
      <c r="AF995" s="204">
        <v>37.4</v>
      </c>
      <c r="AG995" s="197">
        <v>0</v>
      </c>
      <c r="AH995" s="197">
        <v>1.8699999999999999E-3</v>
      </c>
      <c r="AI995" s="12"/>
      <c r="AJ995" s="197">
        <v>1.8699999999999999E-3</v>
      </c>
      <c r="AK995" s="197">
        <v>0</v>
      </c>
      <c r="AL995" s="197">
        <v>0</v>
      </c>
      <c r="AM995" s="12"/>
      <c r="AN995" s="12"/>
      <c r="AO995" s="204">
        <v>19.190000000000001</v>
      </c>
      <c r="AP995" s="205">
        <v>18.239999999999998</v>
      </c>
      <c r="AQ995" t="str">
        <f>_xlfn.IFNA(VLOOKUP(E995,'Order Lookup'!A:C,3,FALSE),"Other")</f>
        <v>Other</v>
      </c>
    </row>
    <row r="996" spans="1:43" ht="31.5" x14ac:dyDescent="0.35">
      <c r="A996" s="202" t="s">
        <v>883</v>
      </c>
      <c r="B996" s="202" t="s">
        <v>3827</v>
      </c>
      <c r="C996" s="202" t="s">
        <v>1961</v>
      </c>
      <c r="D996" s="202" t="s">
        <v>3828</v>
      </c>
      <c r="E996" s="202" t="s">
        <v>812</v>
      </c>
      <c r="F996" s="202" t="s">
        <v>162</v>
      </c>
      <c r="G996" s="8"/>
      <c r="H996" s="202" t="s">
        <v>482</v>
      </c>
      <c r="I996" s="203" t="s">
        <v>185</v>
      </c>
      <c r="J996" s="8"/>
      <c r="K996" s="8"/>
      <c r="L996" s="8"/>
      <c r="M996" s="8"/>
      <c r="N996" s="202" t="s">
        <v>483</v>
      </c>
      <c r="O996" s="8"/>
      <c r="P996" s="8"/>
      <c r="Q996" s="8"/>
      <c r="R996" s="202" t="s">
        <v>483</v>
      </c>
      <c r="S996" s="8"/>
      <c r="T996" s="8"/>
      <c r="U996" s="8"/>
      <c r="V996" s="8"/>
      <c r="W996" s="202" t="s">
        <v>483</v>
      </c>
      <c r="X996" s="8"/>
      <c r="Y996" s="8"/>
      <c r="Z996" s="8"/>
      <c r="AA996" s="202" t="s">
        <v>483</v>
      </c>
      <c r="AB996" s="8"/>
      <c r="AC996" s="202" t="s">
        <v>2324</v>
      </c>
      <c r="AD996" s="202" t="s">
        <v>3827</v>
      </c>
      <c r="AE996" s="202" t="s">
        <v>484</v>
      </c>
      <c r="AF996" s="204">
        <v>13.58</v>
      </c>
      <c r="AG996" s="197">
        <v>0</v>
      </c>
      <c r="AH996" s="197">
        <v>1.0425499999999999E-3</v>
      </c>
      <c r="AI996" s="12"/>
      <c r="AJ996" s="197">
        <v>1.0425E-3</v>
      </c>
      <c r="AK996" s="197">
        <v>0</v>
      </c>
      <c r="AL996" s="197">
        <v>0</v>
      </c>
      <c r="AM996" s="12"/>
      <c r="AN996" s="12"/>
      <c r="AO996" s="204">
        <v>6.76</v>
      </c>
      <c r="AP996" s="205">
        <v>7.39</v>
      </c>
      <c r="AQ996" t="str">
        <f>_xlfn.IFNA(VLOOKUP(E996,'Order Lookup'!A:C,3,FALSE),"Other")</f>
        <v>Other</v>
      </c>
    </row>
    <row r="997" spans="1:43" ht="42" x14ac:dyDescent="0.35">
      <c r="A997" s="202" t="s">
        <v>883</v>
      </c>
      <c r="B997" s="202" t="s">
        <v>3829</v>
      </c>
      <c r="C997" s="202" t="s">
        <v>914</v>
      </c>
      <c r="D997" s="202" t="s">
        <v>1910</v>
      </c>
      <c r="E997" s="202" t="s">
        <v>859</v>
      </c>
      <c r="F997" s="202" t="s">
        <v>204</v>
      </c>
      <c r="G997" s="202" t="s">
        <v>162</v>
      </c>
      <c r="H997" s="202" t="s">
        <v>488</v>
      </c>
      <c r="I997" s="203" t="s">
        <v>180</v>
      </c>
      <c r="J997" s="203" t="s">
        <v>1909</v>
      </c>
      <c r="K997" s="203" t="s">
        <v>887</v>
      </c>
      <c r="L997" s="8"/>
      <c r="M997" s="8"/>
      <c r="N997" s="202" t="s">
        <v>483</v>
      </c>
      <c r="O997" s="8"/>
      <c r="P997" s="8"/>
      <c r="Q997" s="8"/>
      <c r="R997" s="202" t="s">
        <v>483</v>
      </c>
      <c r="S997" s="8"/>
      <c r="T997" s="203" t="s">
        <v>885</v>
      </c>
      <c r="U997" s="202" t="s">
        <v>1728</v>
      </c>
      <c r="V997" s="202" t="s">
        <v>1728</v>
      </c>
      <c r="W997" s="206" t="s">
        <v>489</v>
      </c>
      <c r="X997" s="8"/>
      <c r="Y997" s="8"/>
      <c r="Z997" s="8"/>
      <c r="AA997" s="202" t="s">
        <v>483</v>
      </c>
      <c r="AB997" s="203" t="s">
        <v>490</v>
      </c>
      <c r="AC997" s="202" t="s">
        <v>1728</v>
      </c>
      <c r="AD997" s="202" t="s">
        <v>3829</v>
      </c>
      <c r="AE997" s="202" t="s">
        <v>484</v>
      </c>
      <c r="AF997" s="204">
        <v>0</v>
      </c>
      <c r="AG997" s="197">
        <v>0</v>
      </c>
      <c r="AH997" s="197">
        <v>1.7869950000000001</v>
      </c>
      <c r="AI997" s="12"/>
      <c r="AJ997" s="197">
        <v>1.7869950000000001</v>
      </c>
      <c r="AK997" s="197">
        <v>0</v>
      </c>
      <c r="AL997" s="197">
        <v>0</v>
      </c>
      <c r="AM997" s="12"/>
      <c r="AN997" s="12"/>
      <c r="AO997" s="204">
        <v>0</v>
      </c>
      <c r="AP997" s="205">
        <v>-3517.75</v>
      </c>
      <c r="AQ997" t="str">
        <f>_xlfn.IFNA(VLOOKUP(E997,'Order Lookup'!A:C,3,FALSE),"Other")</f>
        <v>Other</v>
      </c>
    </row>
    <row r="998" spans="1:43" ht="42" x14ac:dyDescent="0.35">
      <c r="A998" s="202" t="s">
        <v>883</v>
      </c>
      <c r="B998" s="202" t="s">
        <v>3830</v>
      </c>
      <c r="C998" s="202" t="s">
        <v>914</v>
      </c>
      <c r="D998" s="202" t="s">
        <v>1910</v>
      </c>
      <c r="E998" s="202" t="s">
        <v>859</v>
      </c>
      <c r="F998" s="202" t="s">
        <v>204</v>
      </c>
      <c r="G998" s="202" t="s">
        <v>162</v>
      </c>
      <c r="H998" s="202" t="s">
        <v>488</v>
      </c>
      <c r="I998" s="203" t="s">
        <v>180</v>
      </c>
      <c r="J998" s="203" t="s">
        <v>1909</v>
      </c>
      <c r="K998" s="203" t="s">
        <v>887</v>
      </c>
      <c r="L998" s="8"/>
      <c r="M998" s="8"/>
      <c r="N998" s="202" t="s">
        <v>483</v>
      </c>
      <c r="O998" s="8"/>
      <c r="P998" s="8"/>
      <c r="Q998" s="8"/>
      <c r="R998" s="202" t="s">
        <v>483</v>
      </c>
      <c r="S998" s="8"/>
      <c r="T998" s="203" t="s">
        <v>885</v>
      </c>
      <c r="U998" s="202" t="s">
        <v>2327</v>
      </c>
      <c r="V998" s="202" t="s">
        <v>2327</v>
      </c>
      <c r="W998" s="206" t="s">
        <v>489</v>
      </c>
      <c r="X998" s="8"/>
      <c r="Y998" s="8"/>
      <c r="Z998" s="8"/>
      <c r="AA998" s="202" t="s">
        <v>483</v>
      </c>
      <c r="AB998" s="203" t="s">
        <v>490</v>
      </c>
      <c r="AC998" s="202" t="s">
        <v>2323</v>
      </c>
      <c r="AD998" s="202" t="s">
        <v>3830</v>
      </c>
      <c r="AE998" s="202" t="s">
        <v>484</v>
      </c>
      <c r="AF998" s="204">
        <v>0</v>
      </c>
      <c r="AG998" s="197">
        <v>0</v>
      </c>
      <c r="AH998" s="197">
        <v>0.81920870999999995</v>
      </c>
      <c r="AI998" s="12"/>
      <c r="AJ998" s="197">
        <v>0.81920844999999998</v>
      </c>
      <c r="AK998" s="197">
        <v>0</v>
      </c>
      <c r="AL998" s="197">
        <v>0</v>
      </c>
      <c r="AM998" s="12"/>
      <c r="AN998" s="12"/>
      <c r="AO998" s="204">
        <v>0</v>
      </c>
      <c r="AP998" s="205">
        <v>-2313.89</v>
      </c>
      <c r="AQ998" t="str">
        <f>_xlfn.IFNA(VLOOKUP(E998,'Order Lookup'!A:C,3,FALSE),"Other")</f>
        <v>Other</v>
      </c>
    </row>
    <row r="999" spans="1:43" ht="42" x14ac:dyDescent="0.35">
      <c r="A999" s="202" t="s">
        <v>883</v>
      </c>
      <c r="B999" s="202" t="s">
        <v>3831</v>
      </c>
      <c r="C999" s="202" t="s">
        <v>914</v>
      </c>
      <c r="D999" s="202" t="s">
        <v>1910</v>
      </c>
      <c r="E999" s="202" t="s">
        <v>859</v>
      </c>
      <c r="F999" s="202" t="s">
        <v>204</v>
      </c>
      <c r="G999" s="8"/>
      <c r="H999" s="202" t="s">
        <v>488</v>
      </c>
      <c r="I999" s="203" t="s">
        <v>180</v>
      </c>
      <c r="J999" s="8"/>
      <c r="K999" s="8"/>
      <c r="L999" s="8"/>
      <c r="M999" s="8"/>
      <c r="N999" s="202" t="s">
        <v>483</v>
      </c>
      <c r="O999" s="8"/>
      <c r="P999" s="8"/>
      <c r="Q999" s="8"/>
      <c r="R999" s="202" t="s">
        <v>483</v>
      </c>
      <c r="S999" s="8"/>
      <c r="T999" s="8"/>
      <c r="U999" s="8"/>
      <c r="V999" s="8"/>
      <c r="W999" s="202" t="s">
        <v>483</v>
      </c>
      <c r="X999" s="8"/>
      <c r="Y999" s="8"/>
      <c r="Z999" s="8"/>
      <c r="AA999" s="202" t="s">
        <v>483</v>
      </c>
      <c r="AB999" s="8"/>
      <c r="AC999" s="202" t="s">
        <v>2321</v>
      </c>
      <c r="AD999" s="202" t="s">
        <v>3831</v>
      </c>
      <c r="AE999" s="202" t="s">
        <v>484</v>
      </c>
      <c r="AF999" s="204">
        <v>0</v>
      </c>
      <c r="AG999" s="197">
        <v>0</v>
      </c>
      <c r="AH999" s="197">
        <v>0</v>
      </c>
      <c r="AI999" s="12"/>
      <c r="AJ999" s="197">
        <v>0</v>
      </c>
      <c r="AK999" s="197">
        <v>0</v>
      </c>
      <c r="AL999" s="197">
        <v>0</v>
      </c>
      <c r="AM999" s="12"/>
      <c r="AN999" s="12"/>
      <c r="AO999" s="204">
        <v>0</v>
      </c>
      <c r="AP999" s="205">
        <v>0</v>
      </c>
      <c r="AQ999" t="str">
        <f>_xlfn.IFNA(VLOOKUP(E999,'Order Lookup'!A:C,3,FALSE),"Other")</f>
        <v>Other</v>
      </c>
    </row>
    <row r="1000" spans="1:43" ht="52.5" x14ac:dyDescent="0.35">
      <c r="A1000" s="202" t="s">
        <v>883</v>
      </c>
      <c r="B1000" s="202" t="s">
        <v>3832</v>
      </c>
      <c r="C1000" s="202" t="s">
        <v>913</v>
      </c>
      <c r="D1000" s="202" t="s">
        <v>1911</v>
      </c>
      <c r="E1000" s="202" t="s">
        <v>874</v>
      </c>
      <c r="F1000" s="202" t="s">
        <v>162</v>
      </c>
      <c r="G1000" s="202" t="s">
        <v>162</v>
      </c>
      <c r="H1000" s="202" t="s">
        <v>488</v>
      </c>
      <c r="I1000" s="203" t="s">
        <v>181</v>
      </c>
      <c r="J1000" s="203" t="s">
        <v>884</v>
      </c>
      <c r="K1000" s="203" t="s">
        <v>887</v>
      </c>
      <c r="L1000" s="8"/>
      <c r="M1000" s="8"/>
      <c r="N1000" s="202" t="s">
        <v>483</v>
      </c>
      <c r="O1000" s="8"/>
      <c r="P1000" s="8"/>
      <c r="Q1000" s="8"/>
      <c r="R1000" s="202" t="s">
        <v>483</v>
      </c>
      <c r="S1000" s="8"/>
      <c r="T1000" s="8"/>
      <c r="U1000" s="8"/>
      <c r="V1000" s="8"/>
      <c r="W1000" s="202" t="s">
        <v>483</v>
      </c>
      <c r="X1000" s="8"/>
      <c r="Y1000" s="8"/>
      <c r="Z1000" s="8"/>
      <c r="AA1000" s="202" t="s">
        <v>483</v>
      </c>
      <c r="AB1000" s="8"/>
      <c r="AC1000" s="202" t="s">
        <v>2324</v>
      </c>
      <c r="AD1000" s="202" t="s">
        <v>3832</v>
      </c>
      <c r="AE1000" s="202" t="s">
        <v>484</v>
      </c>
      <c r="AF1000" s="204">
        <v>-0.52</v>
      </c>
      <c r="AG1000" s="197">
        <v>0</v>
      </c>
      <c r="AH1000" s="197">
        <v>2.711206E-2</v>
      </c>
      <c r="AI1000" s="12"/>
      <c r="AJ1000" s="197">
        <v>2.7112000000000001E-2</v>
      </c>
      <c r="AK1000" s="197">
        <v>0</v>
      </c>
      <c r="AL1000" s="197">
        <v>0</v>
      </c>
      <c r="AM1000" s="12"/>
      <c r="AN1000" s="12"/>
      <c r="AO1000" s="204">
        <v>112.75</v>
      </c>
      <c r="AP1000" s="205">
        <v>-112.82</v>
      </c>
      <c r="AQ1000" t="str">
        <f>_xlfn.IFNA(VLOOKUP(E1000,'Order Lookup'!A:C,3,FALSE),"Other")</f>
        <v>Other</v>
      </c>
    </row>
    <row r="1001" spans="1:43" ht="42" x14ac:dyDescent="0.35">
      <c r="A1001" s="202" t="s">
        <v>883</v>
      </c>
      <c r="B1001" s="202" t="s">
        <v>3833</v>
      </c>
      <c r="C1001" s="202" t="s">
        <v>918</v>
      </c>
      <c r="D1001" s="202" t="s">
        <v>919</v>
      </c>
      <c r="E1001" s="202" t="s">
        <v>874</v>
      </c>
      <c r="F1001" s="202" t="s">
        <v>162</v>
      </c>
      <c r="G1001" s="8"/>
      <c r="H1001" s="202" t="s">
        <v>488</v>
      </c>
      <c r="I1001" s="203" t="s">
        <v>189</v>
      </c>
      <c r="J1001" s="8"/>
      <c r="K1001" s="8"/>
      <c r="L1001" s="8"/>
      <c r="M1001" s="8"/>
      <c r="N1001" s="202" t="s">
        <v>483</v>
      </c>
      <c r="O1001" s="8"/>
      <c r="P1001" s="8"/>
      <c r="Q1001" s="8"/>
      <c r="R1001" s="202" t="s">
        <v>483</v>
      </c>
      <c r="S1001" s="8"/>
      <c r="T1001" s="8"/>
      <c r="U1001" s="8"/>
      <c r="V1001" s="8"/>
      <c r="W1001" s="202" t="s">
        <v>483</v>
      </c>
      <c r="X1001" s="8"/>
      <c r="Y1001" s="8"/>
      <c r="Z1001" s="8"/>
      <c r="AA1001" s="202" t="s">
        <v>483</v>
      </c>
      <c r="AB1001" s="8"/>
      <c r="AC1001" s="202" t="s">
        <v>1698</v>
      </c>
      <c r="AD1001" s="202" t="s">
        <v>3833</v>
      </c>
      <c r="AE1001" s="202" t="s">
        <v>484</v>
      </c>
      <c r="AF1001" s="204">
        <v>-81.36</v>
      </c>
      <c r="AG1001" s="197">
        <v>0</v>
      </c>
      <c r="AH1001" s="197">
        <v>2.8000000000000001E-2</v>
      </c>
      <c r="AI1001" s="12"/>
      <c r="AJ1001" s="197">
        <v>2.8000000000000001E-2</v>
      </c>
      <c r="AK1001" s="197">
        <v>0</v>
      </c>
      <c r="AL1001" s="197">
        <v>0</v>
      </c>
      <c r="AM1001" s="12"/>
      <c r="AN1001" s="12"/>
      <c r="AO1001" s="204">
        <v>159.29</v>
      </c>
      <c r="AP1001" s="205">
        <v>-159.28</v>
      </c>
      <c r="AQ1001" t="str">
        <f>_xlfn.IFNA(VLOOKUP(E1001,'Order Lookup'!A:C,3,FALSE),"Other")</f>
        <v>Other</v>
      </c>
    </row>
    <row r="1002" spans="1:43" ht="42" x14ac:dyDescent="0.35">
      <c r="A1002" s="202" t="s">
        <v>883</v>
      </c>
      <c r="B1002" s="202" t="s">
        <v>3834</v>
      </c>
      <c r="C1002" s="202" t="s">
        <v>918</v>
      </c>
      <c r="D1002" s="202" t="s">
        <v>919</v>
      </c>
      <c r="E1002" s="202" t="s">
        <v>874</v>
      </c>
      <c r="F1002" s="202" t="s">
        <v>162</v>
      </c>
      <c r="G1002" s="8"/>
      <c r="H1002" s="202" t="s">
        <v>488</v>
      </c>
      <c r="I1002" s="203" t="s">
        <v>189</v>
      </c>
      <c r="J1002" s="8"/>
      <c r="K1002" s="8"/>
      <c r="L1002" s="8"/>
      <c r="M1002" s="8"/>
      <c r="N1002" s="202" t="s">
        <v>483</v>
      </c>
      <c r="O1002" s="8"/>
      <c r="P1002" s="8"/>
      <c r="Q1002" s="8"/>
      <c r="R1002" s="202" t="s">
        <v>483</v>
      </c>
      <c r="S1002" s="8"/>
      <c r="T1002" s="8"/>
      <c r="U1002" s="8"/>
      <c r="V1002" s="8"/>
      <c r="W1002" s="202" t="s">
        <v>483</v>
      </c>
      <c r="X1002" s="8"/>
      <c r="Y1002" s="8"/>
      <c r="Z1002" s="8"/>
      <c r="AA1002" s="202" t="s">
        <v>483</v>
      </c>
      <c r="AB1002" s="8"/>
      <c r="AC1002" s="202" t="s">
        <v>1996</v>
      </c>
      <c r="AD1002" s="202" t="s">
        <v>3834</v>
      </c>
      <c r="AE1002" s="202" t="s">
        <v>484</v>
      </c>
      <c r="AF1002" s="12"/>
      <c r="AG1002" s="197">
        <v>0</v>
      </c>
      <c r="AH1002" s="12"/>
      <c r="AI1002" s="12"/>
      <c r="AJ1002" s="12"/>
      <c r="AK1002" s="12"/>
      <c r="AL1002" s="12"/>
      <c r="AM1002" s="12"/>
      <c r="AN1002" s="12"/>
      <c r="AO1002" s="12"/>
      <c r="AP1002" s="15"/>
      <c r="AQ1002" t="str">
        <f>_xlfn.IFNA(VLOOKUP(E1002,'Order Lookup'!A:C,3,FALSE),"Other")</f>
        <v>Other</v>
      </c>
    </row>
    <row r="1003" spans="1:43" ht="42" x14ac:dyDescent="0.35">
      <c r="A1003" s="202" t="s">
        <v>883</v>
      </c>
      <c r="B1003" s="202" t="s">
        <v>3835</v>
      </c>
      <c r="C1003" s="202" t="s">
        <v>918</v>
      </c>
      <c r="D1003" s="202" t="s">
        <v>919</v>
      </c>
      <c r="E1003" s="202" t="s">
        <v>854</v>
      </c>
      <c r="F1003" s="202" t="s">
        <v>162</v>
      </c>
      <c r="G1003" s="202" t="s">
        <v>162</v>
      </c>
      <c r="H1003" s="202" t="s">
        <v>482</v>
      </c>
      <c r="I1003" s="203" t="s">
        <v>189</v>
      </c>
      <c r="J1003" s="203" t="s">
        <v>920</v>
      </c>
      <c r="K1003" s="203" t="s">
        <v>887</v>
      </c>
      <c r="L1003" s="8"/>
      <c r="M1003" s="8"/>
      <c r="N1003" s="202" t="s">
        <v>483</v>
      </c>
      <c r="O1003" s="8"/>
      <c r="P1003" s="8"/>
      <c r="Q1003" s="8"/>
      <c r="R1003" s="202" t="s">
        <v>483</v>
      </c>
      <c r="S1003" s="8"/>
      <c r="T1003" s="203" t="s">
        <v>885</v>
      </c>
      <c r="U1003" s="202" t="s">
        <v>2338</v>
      </c>
      <c r="V1003" s="202" t="s">
        <v>2338</v>
      </c>
      <c r="W1003" s="206" t="s">
        <v>489</v>
      </c>
      <c r="X1003" s="8"/>
      <c r="Y1003" s="8"/>
      <c r="Z1003" s="8"/>
      <c r="AA1003" s="202" t="s">
        <v>483</v>
      </c>
      <c r="AB1003" s="203" t="s">
        <v>490</v>
      </c>
      <c r="AC1003" s="202" t="s">
        <v>2321</v>
      </c>
      <c r="AD1003" s="202" t="s">
        <v>3835</v>
      </c>
      <c r="AE1003" s="202" t="s">
        <v>484</v>
      </c>
      <c r="AF1003" s="204">
        <v>651</v>
      </c>
      <c r="AG1003" s="197">
        <v>1.0999999999999999E-2</v>
      </c>
      <c r="AH1003" s="197">
        <v>1.1665500000000001E-2</v>
      </c>
      <c r="AI1003" s="207">
        <v>1.0605</v>
      </c>
      <c r="AJ1003" s="197">
        <v>1.1665500000000001E-2</v>
      </c>
      <c r="AK1003" s="197">
        <v>0</v>
      </c>
      <c r="AL1003" s="197">
        <v>0</v>
      </c>
      <c r="AM1003" s="12"/>
      <c r="AN1003" s="12"/>
      <c r="AO1003" s="204">
        <v>519.5</v>
      </c>
      <c r="AP1003" s="205">
        <v>621.6</v>
      </c>
      <c r="AQ1003" t="str">
        <f>_xlfn.IFNA(VLOOKUP(E1003,'Order Lookup'!A:C,3,FALSE),"Other")</f>
        <v>ENPARTS</v>
      </c>
    </row>
    <row r="1004" spans="1:43" ht="42" x14ac:dyDescent="0.35">
      <c r="A1004" s="202" t="s">
        <v>883</v>
      </c>
      <c r="B1004" s="202" t="s">
        <v>3836</v>
      </c>
      <c r="C1004" s="202" t="s">
        <v>918</v>
      </c>
      <c r="D1004" s="202" t="s">
        <v>919</v>
      </c>
      <c r="E1004" s="202" t="s">
        <v>859</v>
      </c>
      <c r="F1004" s="202" t="s">
        <v>162</v>
      </c>
      <c r="G1004" s="202" t="s">
        <v>162</v>
      </c>
      <c r="H1004" s="202" t="s">
        <v>488</v>
      </c>
      <c r="I1004" s="203" t="s">
        <v>189</v>
      </c>
      <c r="J1004" s="203" t="s">
        <v>920</v>
      </c>
      <c r="K1004" s="203" t="s">
        <v>887</v>
      </c>
      <c r="L1004" s="8"/>
      <c r="M1004" s="8"/>
      <c r="N1004" s="202" t="s">
        <v>483</v>
      </c>
      <c r="O1004" s="8"/>
      <c r="P1004" s="8"/>
      <c r="Q1004" s="8"/>
      <c r="R1004" s="202" t="s">
        <v>483</v>
      </c>
      <c r="S1004" s="8"/>
      <c r="T1004" s="203" t="s">
        <v>885</v>
      </c>
      <c r="U1004" s="202" t="s">
        <v>2321</v>
      </c>
      <c r="V1004" s="202" t="s">
        <v>2321</v>
      </c>
      <c r="W1004" s="206" t="s">
        <v>489</v>
      </c>
      <c r="X1004" s="8"/>
      <c r="Y1004" s="8"/>
      <c r="Z1004" s="8"/>
      <c r="AA1004" s="202" t="s">
        <v>483</v>
      </c>
      <c r="AB1004" s="203" t="s">
        <v>490</v>
      </c>
      <c r="AC1004" s="202" t="s">
        <v>2335</v>
      </c>
      <c r="AD1004" s="202" t="s">
        <v>3836</v>
      </c>
      <c r="AE1004" s="202" t="s">
        <v>484</v>
      </c>
      <c r="AF1004" s="204">
        <v>0</v>
      </c>
      <c r="AG1004" s="197">
        <v>0</v>
      </c>
      <c r="AH1004" s="197">
        <v>0.34292211</v>
      </c>
      <c r="AI1004" s="12"/>
      <c r="AJ1004" s="197">
        <v>0.342922</v>
      </c>
      <c r="AK1004" s="197">
        <v>0</v>
      </c>
      <c r="AL1004" s="197">
        <v>0</v>
      </c>
      <c r="AM1004" s="12"/>
      <c r="AN1004" s="12"/>
      <c r="AO1004" s="204">
        <v>0</v>
      </c>
      <c r="AP1004" s="205">
        <v>-701.95</v>
      </c>
      <c r="AQ1004" t="str">
        <f>_xlfn.IFNA(VLOOKUP(E1004,'Order Lookup'!A:C,3,FALSE),"Other")</f>
        <v>Other</v>
      </c>
    </row>
    <row r="1005" spans="1:43" ht="31.5" x14ac:dyDescent="0.35">
      <c r="A1005" s="202" t="s">
        <v>883</v>
      </c>
      <c r="B1005" s="202" t="s">
        <v>3837</v>
      </c>
      <c r="C1005" s="202" t="s">
        <v>918</v>
      </c>
      <c r="D1005" s="202" t="s">
        <v>3838</v>
      </c>
      <c r="E1005" s="202" t="s">
        <v>812</v>
      </c>
      <c r="F1005" s="202" t="s">
        <v>162</v>
      </c>
      <c r="G1005" s="8"/>
      <c r="H1005" s="202" t="s">
        <v>482</v>
      </c>
      <c r="I1005" s="203" t="s">
        <v>189</v>
      </c>
      <c r="J1005" s="8"/>
      <c r="K1005" s="8"/>
      <c r="L1005" s="8"/>
      <c r="M1005" s="8"/>
      <c r="N1005" s="202" t="s">
        <v>483</v>
      </c>
      <c r="O1005" s="8"/>
      <c r="P1005" s="8"/>
      <c r="Q1005" s="8"/>
      <c r="R1005" s="202" t="s">
        <v>483</v>
      </c>
      <c r="S1005" s="8"/>
      <c r="T1005" s="8"/>
      <c r="U1005" s="8"/>
      <c r="V1005" s="8"/>
      <c r="W1005" s="202" t="s">
        <v>483</v>
      </c>
      <c r="X1005" s="8"/>
      <c r="Y1005" s="8"/>
      <c r="Z1005" s="8"/>
      <c r="AA1005" s="202" t="s">
        <v>483</v>
      </c>
      <c r="AB1005" s="8"/>
      <c r="AC1005" s="202" t="s">
        <v>1728</v>
      </c>
      <c r="AD1005" s="202" t="s">
        <v>3837</v>
      </c>
      <c r="AE1005" s="202" t="s">
        <v>484</v>
      </c>
      <c r="AF1005" s="204">
        <v>295.10000000000002</v>
      </c>
      <c r="AG1005" s="197">
        <v>0</v>
      </c>
      <c r="AH1005" s="197">
        <v>2.6975095000000001E-2</v>
      </c>
      <c r="AI1005" s="12"/>
      <c r="AJ1005" s="197">
        <v>2.6975499999999999E-2</v>
      </c>
      <c r="AK1005" s="197">
        <v>0</v>
      </c>
      <c r="AL1005" s="197">
        <v>0</v>
      </c>
      <c r="AM1005" s="12"/>
      <c r="AN1005" s="12"/>
      <c r="AO1005" s="204">
        <v>153.29</v>
      </c>
      <c r="AP1005" s="205">
        <v>146.31</v>
      </c>
      <c r="AQ1005" t="str">
        <f>_xlfn.IFNA(VLOOKUP(E1005,'Order Lookup'!A:C,3,FALSE),"Other")</f>
        <v>Other</v>
      </c>
    </row>
    <row r="1006" spans="1:43" ht="42" x14ac:dyDescent="0.35">
      <c r="A1006" s="202" t="s">
        <v>883</v>
      </c>
      <c r="B1006" s="202" t="s">
        <v>3839</v>
      </c>
      <c r="C1006" s="202" t="s">
        <v>923</v>
      </c>
      <c r="D1006" s="202" t="s">
        <v>924</v>
      </c>
      <c r="E1006" s="202" t="s">
        <v>874</v>
      </c>
      <c r="F1006" s="202" t="s">
        <v>162</v>
      </c>
      <c r="G1006" s="8"/>
      <c r="H1006" s="202" t="s">
        <v>488</v>
      </c>
      <c r="I1006" s="203" t="s">
        <v>185</v>
      </c>
      <c r="J1006" s="8"/>
      <c r="K1006" s="8"/>
      <c r="L1006" s="8"/>
      <c r="M1006" s="8"/>
      <c r="N1006" s="202" t="s">
        <v>483</v>
      </c>
      <c r="O1006" s="8"/>
      <c r="P1006" s="8"/>
      <c r="Q1006" s="8"/>
      <c r="R1006" s="202" t="s">
        <v>483</v>
      </c>
      <c r="S1006" s="8"/>
      <c r="T1006" s="8"/>
      <c r="U1006" s="8"/>
      <c r="V1006" s="8"/>
      <c r="W1006" s="202" t="s">
        <v>483</v>
      </c>
      <c r="X1006" s="8"/>
      <c r="Y1006" s="8"/>
      <c r="Z1006" s="8"/>
      <c r="AA1006" s="202" t="s">
        <v>483</v>
      </c>
      <c r="AB1006" s="8"/>
      <c r="AC1006" s="202" t="s">
        <v>1698</v>
      </c>
      <c r="AD1006" s="202" t="s">
        <v>3839</v>
      </c>
      <c r="AE1006" s="202" t="s">
        <v>484</v>
      </c>
      <c r="AF1006" s="12"/>
      <c r="AG1006" s="197">
        <v>0</v>
      </c>
      <c r="AH1006" s="12"/>
      <c r="AI1006" s="12"/>
      <c r="AJ1006" s="12"/>
      <c r="AK1006" s="12"/>
      <c r="AL1006" s="12"/>
      <c r="AM1006" s="12"/>
      <c r="AN1006" s="12"/>
      <c r="AO1006" s="12"/>
      <c r="AP1006" s="15"/>
      <c r="AQ1006" t="str">
        <f>_xlfn.IFNA(VLOOKUP(E1006,'Order Lookup'!A:C,3,FALSE),"Other")</f>
        <v>Other</v>
      </c>
    </row>
    <row r="1007" spans="1:43" ht="42" x14ac:dyDescent="0.35">
      <c r="A1007" s="202" t="s">
        <v>883</v>
      </c>
      <c r="B1007" s="202" t="s">
        <v>3840</v>
      </c>
      <c r="C1007" s="202" t="s">
        <v>923</v>
      </c>
      <c r="D1007" s="202" t="s">
        <v>924</v>
      </c>
      <c r="E1007" s="202" t="s">
        <v>874</v>
      </c>
      <c r="F1007" s="202" t="s">
        <v>162</v>
      </c>
      <c r="G1007" s="8"/>
      <c r="H1007" s="202" t="s">
        <v>488</v>
      </c>
      <c r="I1007" s="203" t="s">
        <v>185</v>
      </c>
      <c r="J1007" s="8"/>
      <c r="K1007" s="8"/>
      <c r="L1007" s="8"/>
      <c r="M1007" s="8"/>
      <c r="N1007" s="202" t="s">
        <v>483</v>
      </c>
      <c r="O1007" s="8"/>
      <c r="P1007" s="8"/>
      <c r="Q1007" s="8"/>
      <c r="R1007" s="202" t="s">
        <v>483</v>
      </c>
      <c r="S1007" s="8"/>
      <c r="T1007" s="8"/>
      <c r="U1007" s="8"/>
      <c r="V1007" s="8"/>
      <c r="W1007" s="202" t="s">
        <v>483</v>
      </c>
      <c r="X1007" s="8"/>
      <c r="Y1007" s="8"/>
      <c r="Z1007" s="8"/>
      <c r="AA1007" s="202" t="s">
        <v>483</v>
      </c>
      <c r="AB1007" s="8"/>
      <c r="AC1007" s="202" t="s">
        <v>2327</v>
      </c>
      <c r="AD1007" s="202" t="s">
        <v>3840</v>
      </c>
      <c r="AE1007" s="202" t="s">
        <v>484</v>
      </c>
      <c r="AF1007" s="204">
        <v>-26.61</v>
      </c>
      <c r="AG1007" s="197">
        <v>0</v>
      </c>
      <c r="AH1007" s="197">
        <v>5.9905000000000002E-3</v>
      </c>
      <c r="AI1007" s="12"/>
      <c r="AJ1007" s="197">
        <v>5.9905000000000002E-3</v>
      </c>
      <c r="AK1007" s="197">
        <v>0</v>
      </c>
      <c r="AL1007" s="197">
        <v>0</v>
      </c>
      <c r="AM1007" s="12"/>
      <c r="AN1007" s="12"/>
      <c r="AO1007" s="204">
        <v>64.900000000000006</v>
      </c>
      <c r="AP1007" s="205">
        <v>-70.59</v>
      </c>
      <c r="AQ1007" t="str">
        <f>_xlfn.IFNA(VLOOKUP(E1007,'Order Lookup'!A:C,3,FALSE),"Other")</f>
        <v>Other</v>
      </c>
    </row>
    <row r="1008" spans="1:43" ht="31.5" x14ac:dyDescent="0.35">
      <c r="A1008" s="202" t="s">
        <v>883</v>
      </c>
      <c r="B1008" s="202" t="s">
        <v>3841</v>
      </c>
      <c r="C1008" s="202" t="s">
        <v>926</v>
      </c>
      <c r="D1008" s="202" t="s">
        <v>927</v>
      </c>
      <c r="E1008" s="202" t="s">
        <v>854</v>
      </c>
      <c r="F1008" s="202" t="s">
        <v>162</v>
      </c>
      <c r="G1008" s="202" t="s">
        <v>162</v>
      </c>
      <c r="H1008" s="202" t="s">
        <v>482</v>
      </c>
      <c r="I1008" s="203" t="s">
        <v>185</v>
      </c>
      <c r="J1008" s="203" t="s">
        <v>897</v>
      </c>
      <c r="K1008" s="203" t="s">
        <v>887</v>
      </c>
      <c r="L1008" s="8"/>
      <c r="M1008" s="8"/>
      <c r="N1008" s="202" t="s">
        <v>483</v>
      </c>
      <c r="O1008" s="8"/>
      <c r="P1008" s="8"/>
      <c r="Q1008" s="8"/>
      <c r="R1008" s="202" t="s">
        <v>483</v>
      </c>
      <c r="S1008" s="8"/>
      <c r="T1008" s="203" t="s">
        <v>885</v>
      </c>
      <c r="U1008" s="202" t="s">
        <v>2324</v>
      </c>
      <c r="V1008" s="202" t="s">
        <v>2324</v>
      </c>
      <c r="W1008" s="206" t="s">
        <v>489</v>
      </c>
      <c r="X1008" s="8"/>
      <c r="Y1008" s="8"/>
      <c r="Z1008" s="8"/>
      <c r="AA1008" s="202" t="s">
        <v>483</v>
      </c>
      <c r="AB1008" s="203" t="s">
        <v>490</v>
      </c>
      <c r="AC1008" s="202" t="s">
        <v>2324</v>
      </c>
      <c r="AD1008" s="202" t="s">
        <v>3841</v>
      </c>
      <c r="AE1008" s="202" t="s">
        <v>484</v>
      </c>
      <c r="AF1008" s="204">
        <v>3624</v>
      </c>
      <c r="AG1008" s="197">
        <v>0.77500000000000002</v>
      </c>
      <c r="AH1008" s="197">
        <v>0.71895580000000003</v>
      </c>
      <c r="AI1008" s="208">
        <v>0.92768490322580599</v>
      </c>
      <c r="AJ1008" s="197">
        <v>0.71895600000000004</v>
      </c>
      <c r="AK1008" s="197">
        <v>0</v>
      </c>
      <c r="AL1008" s="197">
        <v>0</v>
      </c>
      <c r="AM1008" s="12"/>
      <c r="AN1008" s="12"/>
      <c r="AO1008" s="204">
        <v>1305.6400000000001</v>
      </c>
      <c r="AP1008" s="205">
        <v>1698.5</v>
      </c>
      <c r="AQ1008" t="str">
        <f>_xlfn.IFNA(VLOOKUP(E1008,'Order Lookup'!A:C,3,FALSE),"Other")</f>
        <v>ENPARTS</v>
      </c>
    </row>
    <row r="1009" spans="1:43" ht="31.5" x14ac:dyDescent="0.35">
      <c r="A1009" s="202" t="s">
        <v>883</v>
      </c>
      <c r="B1009" s="202" t="s">
        <v>3842</v>
      </c>
      <c r="C1009" s="202" t="s">
        <v>926</v>
      </c>
      <c r="D1009" s="202" t="s">
        <v>927</v>
      </c>
      <c r="E1009" s="202" t="s">
        <v>859</v>
      </c>
      <c r="F1009" s="202" t="s">
        <v>162</v>
      </c>
      <c r="G1009" s="8"/>
      <c r="H1009" s="202" t="s">
        <v>488</v>
      </c>
      <c r="I1009" s="203" t="s">
        <v>185</v>
      </c>
      <c r="J1009" s="8"/>
      <c r="K1009" s="8"/>
      <c r="L1009" s="8"/>
      <c r="M1009" s="8"/>
      <c r="N1009" s="202" t="s">
        <v>483</v>
      </c>
      <c r="O1009" s="8"/>
      <c r="P1009" s="8"/>
      <c r="Q1009" s="8"/>
      <c r="R1009" s="202" t="s">
        <v>483</v>
      </c>
      <c r="S1009" s="8"/>
      <c r="T1009" s="8"/>
      <c r="U1009" s="8"/>
      <c r="V1009" s="8"/>
      <c r="W1009" s="202" t="s">
        <v>483</v>
      </c>
      <c r="X1009" s="8"/>
      <c r="Y1009" s="8"/>
      <c r="Z1009" s="8"/>
      <c r="AA1009" s="202" t="s">
        <v>483</v>
      </c>
      <c r="AB1009" s="8"/>
      <c r="AC1009" s="202" t="s">
        <v>1726</v>
      </c>
      <c r="AD1009" s="202" t="s">
        <v>3842</v>
      </c>
      <c r="AE1009" s="202" t="s">
        <v>484</v>
      </c>
      <c r="AF1009" s="204">
        <v>0</v>
      </c>
      <c r="AG1009" s="197">
        <v>0</v>
      </c>
      <c r="AH1009" s="197">
        <v>0</v>
      </c>
      <c r="AI1009" s="12"/>
      <c r="AJ1009" s="197">
        <v>0</v>
      </c>
      <c r="AK1009" s="197">
        <v>0</v>
      </c>
      <c r="AL1009" s="197">
        <v>0</v>
      </c>
      <c r="AM1009" s="12"/>
      <c r="AN1009" s="12"/>
      <c r="AO1009" s="204">
        <v>0</v>
      </c>
      <c r="AP1009" s="205">
        <v>-673.6</v>
      </c>
      <c r="AQ1009" t="str">
        <f>_xlfn.IFNA(VLOOKUP(E1009,'Order Lookup'!A:C,3,FALSE),"Other")</f>
        <v>Other</v>
      </c>
    </row>
    <row r="1010" spans="1:43" ht="31.5" x14ac:dyDescent="0.35">
      <c r="A1010" s="202" t="s">
        <v>883</v>
      </c>
      <c r="B1010" s="202" t="s">
        <v>3843</v>
      </c>
      <c r="C1010" s="202" t="s">
        <v>903</v>
      </c>
      <c r="D1010" s="202" t="s">
        <v>929</v>
      </c>
      <c r="E1010" s="202" t="s">
        <v>904</v>
      </c>
      <c r="F1010" s="202" t="s">
        <v>162</v>
      </c>
      <c r="G1010" s="8"/>
      <c r="H1010" s="202" t="s">
        <v>482</v>
      </c>
      <c r="I1010" s="203" t="s">
        <v>386</v>
      </c>
      <c r="J1010" s="8"/>
      <c r="K1010" s="8"/>
      <c r="L1010" s="8"/>
      <c r="M1010" s="8"/>
      <c r="N1010" s="202" t="s">
        <v>483</v>
      </c>
      <c r="O1010" s="8"/>
      <c r="P1010" s="8"/>
      <c r="Q1010" s="8"/>
      <c r="R1010" s="202" t="s">
        <v>483</v>
      </c>
      <c r="S1010" s="8"/>
      <c r="T1010" s="8"/>
      <c r="U1010" s="8"/>
      <c r="V1010" s="8"/>
      <c r="W1010" s="202" t="s">
        <v>483</v>
      </c>
      <c r="X1010" s="8"/>
      <c r="Y1010" s="8"/>
      <c r="Z1010" s="8"/>
      <c r="AA1010" s="202" t="s">
        <v>483</v>
      </c>
      <c r="AB1010" s="8"/>
      <c r="AC1010" s="202" t="s">
        <v>1725</v>
      </c>
      <c r="AD1010" s="202" t="s">
        <v>3843</v>
      </c>
      <c r="AE1010" s="202" t="s">
        <v>484</v>
      </c>
      <c r="AF1010" s="12"/>
      <c r="AG1010" s="197">
        <v>0</v>
      </c>
      <c r="AH1010" s="12"/>
      <c r="AI1010" s="12"/>
      <c r="AJ1010" s="12"/>
      <c r="AK1010" s="12"/>
      <c r="AL1010" s="12"/>
      <c r="AM1010" s="12"/>
      <c r="AN1010" s="12"/>
      <c r="AO1010" s="12"/>
      <c r="AP1010" s="15"/>
      <c r="AQ1010" t="str">
        <f>_xlfn.IFNA(VLOOKUP(E1010,'Order Lookup'!A:C,3,FALSE),"Other")</f>
        <v>Other</v>
      </c>
    </row>
    <row r="1011" spans="1:43" ht="31.5" x14ac:dyDescent="0.35">
      <c r="A1011" s="202" t="s">
        <v>883</v>
      </c>
      <c r="B1011" s="202" t="s">
        <v>3844</v>
      </c>
      <c r="C1011" s="202" t="s">
        <v>903</v>
      </c>
      <c r="D1011" s="202" t="s">
        <v>929</v>
      </c>
      <c r="E1011" s="202" t="s">
        <v>904</v>
      </c>
      <c r="F1011" s="202" t="s">
        <v>162</v>
      </c>
      <c r="G1011" s="8"/>
      <c r="H1011" s="202" t="s">
        <v>482</v>
      </c>
      <c r="I1011" s="203" t="s">
        <v>386</v>
      </c>
      <c r="J1011" s="8"/>
      <c r="K1011" s="8"/>
      <c r="L1011" s="8"/>
      <c r="M1011" s="8"/>
      <c r="N1011" s="202" t="s">
        <v>483</v>
      </c>
      <c r="O1011" s="8"/>
      <c r="P1011" s="8"/>
      <c r="Q1011" s="8"/>
      <c r="R1011" s="202" t="s">
        <v>483</v>
      </c>
      <c r="S1011" s="8"/>
      <c r="T1011" s="8"/>
      <c r="U1011" s="8"/>
      <c r="V1011" s="8"/>
      <c r="W1011" s="202" t="s">
        <v>483</v>
      </c>
      <c r="X1011" s="8"/>
      <c r="Y1011" s="8"/>
      <c r="Z1011" s="8"/>
      <c r="AA1011" s="202" t="s">
        <v>483</v>
      </c>
      <c r="AB1011" s="8"/>
      <c r="AC1011" s="202" t="s">
        <v>1725</v>
      </c>
      <c r="AD1011" s="202" t="s">
        <v>3844</v>
      </c>
      <c r="AE1011" s="202" t="s">
        <v>484</v>
      </c>
      <c r="AF1011" s="12"/>
      <c r="AG1011" s="197">
        <v>0</v>
      </c>
      <c r="AH1011" s="12"/>
      <c r="AI1011" s="12"/>
      <c r="AJ1011" s="12"/>
      <c r="AK1011" s="12"/>
      <c r="AL1011" s="12"/>
      <c r="AM1011" s="12"/>
      <c r="AN1011" s="12"/>
      <c r="AO1011" s="12"/>
      <c r="AP1011" s="15"/>
      <c r="AQ1011" t="str">
        <f>_xlfn.IFNA(VLOOKUP(E1011,'Order Lookup'!A:C,3,FALSE),"Other")</f>
        <v>Other</v>
      </c>
    </row>
    <row r="1012" spans="1:43" ht="31.5" x14ac:dyDescent="0.35">
      <c r="A1012" s="202" t="s">
        <v>883</v>
      </c>
      <c r="B1012" s="202" t="s">
        <v>3845</v>
      </c>
      <c r="C1012" s="202" t="s">
        <v>903</v>
      </c>
      <c r="D1012" s="202" t="s">
        <v>929</v>
      </c>
      <c r="E1012" s="202" t="s">
        <v>527</v>
      </c>
      <c r="F1012" s="202" t="s">
        <v>162</v>
      </c>
      <c r="G1012" s="202" t="s">
        <v>162</v>
      </c>
      <c r="H1012" s="202" t="s">
        <v>488</v>
      </c>
      <c r="I1012" s="203" t="s">
        <v>183</v>
      </c>
      <c r="J1012" s="203" t="s">
        <v>884</v>
      </c>
      <c r="K1012" s="203" t="s">
        <v>902</v>
      </c>
      <c r="L1012" s="8"/>
      <c r="M1012" s="8"/>
      <c r="N1012" s="202" t="s">
        <v>483</v>
      </c>
      <c r="O1012" s="8"/>
      <c r="P1012" s="8"/>
      <c r="Q1012" s="8"/>
      <c r="R1012" s="202" t="s">
        <v>483</v>
      </c>
      <c r="S1012" s="8"/>
      <c r="T1012" s="203" t="s">
        <v>884</v>
      </c>
      <c r="U1012" s="202" t="s">
        <v>1725</v>
      </c>
      <c r="V1012" s="202" t="s">
        <v>2327</v>
      </c>
      <c r="W1012" s="210" t="s">
        <v>484</v>
      </c>
      <c r="X1012" s="8"/>
      <c r="Y1012" s="8"/>
      <c r="Z1012" s="8"/>
      <c r="AA1012" s="202" t="s">
        <v>483</v>
      </c>
      <c r="AB1012" s="203" t="s">
        <v>490</v>
      </c>
      <c r="AC1012" s="202" t="s">
        <v>2327</v>
      </c>
      <c r="AD1012" s="202" t="s">
        <v>3845</v>
      </c>
      <c r="AE1012" s="202" t="s">
        <v>484</v>
      </c>
      <c r="AF1012" s="204">
        <v>32596</v>
      </c>
      <c r="AG1012" s="197">
        <v>5.0229999999999997</v>
      </c>
      <c r="AH1012" s="197">
        <v>6.0261911399999999</v>
      </c>
      <c r="AI1012" s="207">
        <v>1.1997195182162099</v>
      </c>
      <c r="AJ1012" s="197">
        <v>6.0261945499999996</v>
      </c>
      <c r="AK1012" s="197">
        <v>0</v>
      </c>
      <c r="AL1012" s="197">
        <v>0</v>
      </c>
      <c r="AM1012" s="12"/>
      <c r="AN1012" s="12"/>
      <c r="AO1012" s="204">
        <v>15521.64</v>
      </c>
      <c r="AP1012" s="205">
        <v>-12452.58</v>
      </c>
      <c r="AQ1012" t="str">
        <f>_xlfn.IFNA(VLOOKUP(E1012,'Order Lookup'!A:C,3,FALSE),"Other")</f>
        <v>Other</v>
      </c>
    </row>
    <row r="1013" spans="1:43" ht="31.5" x14ac:dyDescent="0.35">
      <c r="A1013" s="202" t="s">
        <v>883</v>
      </c>
      <c r="B1013" s="202" t="s">
        <v>3846</v>
      </c>
      <c r="C1013" s="202" t="s">
        <v>903</v>
      </c>
      <c r="D1013" s="202" t="s">
        <v>929</v>
      </c>
      <c r="E1013" s="202" t="s">
        <v>527</v>
      </c>
      <c r="F1013" s="202" t="s">
        <v>162</v>
      </c>
      <c r="G1013" s="202" t="s">
        <v>162</v>
      </c>
      <c r="H1013" s="202" t="s">
        <v>488</v>
      </c>
      <c r="I1013" s="203" t="s">
        <v>183</v>
      </c>
      <c r="J1013" s="203" t="s">
        <v>884</v>
      </c>
      <c r="K1013" s="203" t="s">
        <v>902</v>
      </c>
      <c r="L1013" s="8"/>
      <c r="M1013" s="8"/>
      <c r="N1013" s="202" t="s">
        <v>483</v>
      </c>
      <c r="O1013" s="8"/>
      <c r="P1013" s="8"/>
      <c r="Q1013" s="8"/>
      <c r="R1013" s="202" t="s">
        <v>483</v>
      </c>
      <c r="S1013" s="8"/>
      <c r="T1013" s="203" t="s">
        <v>884</v>
      </c>
      <c r="U1013" s="202" t="s">
        <v>1725</v>
      </c>
      <c r="V1013" s="202" t="s">
        <v>1725</v>
      </c>
      <c r="W1013" s="206" t="s">
        <v>489</v>
      </c>
      <c r="X1013" s="8"/>
      <c r="Y1013" s="8"/>
      <c r="Z1013" s="8"/>
      <c r="AA1013" s="202" t="s">
        <v>483</v>
      </c>
      <c r="AB1013" s="203" t="s">
        <v>490</v>
      </c>
      <c r="AC1013" s="202" t="s">
        <v>2327</v>
      </c>
      <c r="AD1013" s="202" t="s">
        <v>3846</v>
      </c>
      <c r="AE1013" s="202" t="s">
        <v>484</v>
      </c>
      <c r="AF1013" s="204">
        <v>0</v>
      </c>
      <c r="AG1013" s="197">
        <v>0</v>
      </c>
      <c r="AH1013" s="197">
        <v>6.0261911399999999</v>
      </c>
      <c r="AI1013" s="12"/>
      <c r="AJ1013" s="197">
        <v>6.0261945499999996</v>
      </c>
      <c r="AK1013" s="197">
        <v>0</v>
      </c>
      <c r="AL1013" s="197">
        <v>0</v>
      </c>
      <c r="AM1013" s="12"/>
      <c r="AN1013" s="12"/>
      <c r="AO1013" s="204">
        <v>0</v>
      </c>
      <c r="AP1013" s="205">
        <v>-12530.03</v>
      </c>
      <c r="AQ1013" t="str">
        <f>_xlfn.IFNA(VLOOKUP(E1013,'Order Lookup'!A:C,3,FALSE),"Other")</f>
        <v>Other</v>
      </c>
    </row>
    <row r="1014" spans="1:43" ht="31.5" x14ac:dyDescent="0.35">
      <c r="A1014" s="202" t="s">
        <v>883</v>
      </c>
      <c r="B1014" s="202" t="s">
        <v>3847</v>
      </c>
      <c r="C1014" s="202" t="s">
        <v>903</v>
      </c>
      <c r="D1014" s="202" t="s">
        <v>929</v>
      </c>
      <c r="E1014" s="202" t="s">
        <v>527</v>
      </c>
      <c r="F1014" s="202" t="s">
        <v>162</v>
      </c>
      <c r="G1014" s="202" t="s">
        <v>162</v>
      </c>
      <c r="H1014" s="202" t="s">
        <v>488</v>
      </c>
      <c r="I1014" s="203" t="s">
        <v>183</v>
      </c>
      <c r="J1014" s="203" t="s">
        <v>884</v>
      </c>
      <c r="K1014" s="203" t="s">
        <v>902</v>
      </c>
      <c r="L1014" s="8"/>
      <c r="M1014" s="8"/>
      <c r="N1014" s="202" t="s">
        <v>483</v>
      </c>
      <c r="O1014" s="8"/>
      <c r="P1014" s="8"/>
      <c r="Q1014" s="8"/>
      <c r="R1014" s="202" t="s">
        <v>483</v>
      </c>
      <c r="S1014" s="8"/>
      <c r="T1014" s="203" t="s">
        <v>884</v>
      </c>
      <c r="U1014" s="202" t="s">
        <v>2343</v>
      </c>
      <c r="V1014" s="202" t="s">
        <v>2327</v>
      </c>
      <c r="W1014" s="210" t="s">
        <v>484</v>
      </c>
      <c r="X1014" s="8"/>
      <c r="Y1014" s="8"/>
      <c r="Z1014" s="8"/>
      <c r="AA1014" s="202" t="s">
        <v>483</v>
      </c>
      <c r="AB1014" s="203" t="s">
        <v>490</v>
      </c>
      <c r="AC1014" s="202" t="s">
        <v>2327</v>
      </c>
      <c r="AD1014" s="202" t="s">
        <v>3847</v>
      </c>
      <c r="AE1014" s="202" t="s">
        <v>484</v>
      </c>
      <c r="AF1014" s="204">
        <v>0</v>
      </c>
      <c r="AG1014" s="197">
        <v>0</v>
      </c>
      <c r="AH1014" s="197">
        <v>6.0251642399999996</v>
      </c>
      <c r="AI1014" s="12"/>
      <c r="AJ1014" s="197">
        <v>6.0251675450000004</v>
      </c>
      <c r="AK1014" s="197">
        <v>0</v>
      </c>
      <c r="AL1014" s="197">
        <v>0</v>
      </c>
      <c r="AM1014" s="12"/>
      <c r="AN1014" s="12"/>
      <c r="AO1014" s="204">
        <v>0</v>
      </c>
      <c r="AP1014" s="205">
        <v>-12570</v>
      </c>
      <c r="AQ1014" t="str">
        <f>_xlfn.IFNA(VLOOKUP(E1014,'Order Lookup'!A:C,3,FALSE),"Other")</f>
        <v>Other</v>
      </c>
    </row>
    <row r="1015" spans="1:43" ht="31.5" x14ac:dyDescent="0.35">
      <c r="A1015" s="202" t="s">
        <v>883</v>
      </c>
      <c r="B1015" s="202" t="s">
        <v>3848</v>
      </c>
      <c r="C1015" s="202" t="s">
        <v>903</v>
      </c>
      <c r="D1015" s="202" t="s">
        <v>929</v>
      </c>
      <c r="E1015" s="202" t="s">
        <v>527</v>
      </c>
      <c r="F1015" s="202" t="s">
        <v>162</v>
      </c>
      <c r="G1015" s="202" t="s">
        <v>162</v>
      </c>
      <c r="H1015" s="202" t="s">
        <v>488</v>
      </c>
      <c r="I1015" s="203" t="s">
        <v>183</v>
      </c>
      <c r="J1015" s="203" t="s">
        <v>884</v>
      </c>
      <c r="K1015" s="203" t="s">
        <v>902</v>
      </c>
      <c r="L1015" s="8"/>
      <c r="M1015" s="8"/>
      <c r="N1015" s="202" t="s">
        <v>483</v>
      </c>
      <c r="O1015" s="8"/>
      <c r="P1015" s="8"/>
      <c r="Q1015" s="8"/>
      <c r="R1015" s="202" t="s">
        <v>483</v>
      </c>
      <c r="S1015" s="8"/>
      <c r="T1015" s="203" t="s">
        <v>884</v>
      </c>
      <c r="U1015" s="202" t="s">
        <v>2343</v>
      </c>
      <c r="V1015" s="202" t="s">
        <v>2327</v>
      </c>
      <c r="W1015" s="210" t="s">
        <v>484</v>
      </c>
      <c r="X1015" s="8"/>
      <c r="Y1015" s="8"/>
      <c r="Z1015" s="8"/>
      <c r="AA1015" s="202" t="s">
        <v>483</v>
      </c>
      <c r="AB1015" s="203" t="s">
        <v>490</v>
      </c>
      <c r="AC1015" s="202" t="s">
        <v>2324</v>
      </c>
      <c r="AD1015" s="202" t="s">
        <v>3848</v>
      </c>
      <c r="AE1015" s="202" t="s">
        <v>484</v>
      </c>
      <c r="AF1015" s="204">
        <v>0</v>
      </c>
      <c r="AG1015" s="197">
        <v>0</v>
      </c>
      <c r="AH1015" s="197">
        <v>6.0251642399999996</v>
      </c>
      <c r="AI1015" s="12"/>
      <c r="AJ1015" s="197">
        <v>6.0251675450000004</v>
      </c>
      <c r="AK1015" s="197">
        <v>0</v>
      </c>
      <c r="AL1015" s="197">
        <v>0</v>
      </c>
      <c r="AM1015" s="12"/>
      <c r="AN1015" s="12"/>
      <c r="AO1015" s="204">
        <v>0</v>
      </c>
      <c r="AP1015" s="205">
        <v>-12531.36</v>
      </c>
      <c r="AQ1015" t="str">
        <f>_xlfn.IFNA(VLOOKUP(E1015,'Order Lookup'!A:C,3,FALSE),"Other")</f>
        <v>Other</v>
      </c>
    </row>
    <row r="1016" spans="1:43" ht="31.5" x14ac:dyDescent="0.35">
      <c r="A1016" s="202" t="s">
        <v>883</v>
      </c>
      <c r="B1016" s="202" t="s">
        <v>3849</v>
      </c>
      <c r="C1016" s="202" t="s">
        <v>903</v>
      </c>
      <c r="D1016" s="202" t="s">
        <v>929</v>
      </c>
      <c r="E1016" s="202" t="s">
        <v>527</v>
      </c>
      <c r="F1016" s="202" t="s">
        <v>162</v>
      </c>
      <c r="G1016" s="202" t="s">
        <v>162</v>
      </c>
      <c r="H1016" s="202" t="s">
        <v>488</v>
      </c>
      <c r="I1016" s="203" t="s">
        <v>183</v>
      </c>
      <c r="J1016" s="203" t="s">
        <v>884</v>
      </c>
      <c r="K1016" s="203" t="s">
        <v>902</v>
      </c>
      <c r="L1016" s="8"/>
      <c r="M1016" s="8"/>
      <c r="N1016" s="202" t="s">
        <v>483</v>
      </c>
      <c r="O1016" s="8"/>
      <c r="P1016" s="8"/>
      <c r="Q1016" s="8"/>
      <c r="R1016" s="202" t="s">
        <v>483</v>
      </c>
      <c r="S1016" s="8"/>
      <c r="T1016" s="203" t="s">
        <v>884</v>
      </c>
      <c r="U1016" s="202" t="s">
        <v>2327</v>
      </c>
      <c r="V1016" s="202" t="s">
        <v>2327</v>
      </c>
      <c r="W1016" s="206" t="s">
        <v>489</v>
      </c>
      <c r="X1016" s="8"/>
      <c r="Y1016" s="8"/>
      <c r="Z1016" s="8"/>
      <c r="AA1016" s="202" t="s">
        <v>483</v>
      </c>
      <c r="AB1016" s="203" t="s">
        <v>490</v>
      </c>
      <c r="AC1016" s="202" t="s">
        <v>2327</v>
      </c>
      <c r="AD1016" s="202" t="s">
        <v>3849</v>
      </c>
      <c r="AE1016" s="202" t="s">
        <v>484</v>
      </c>
      <c r="AF1016" s="204">
        <v>0</v>
      </c>
      <c r="AG1016" s="197">
        <v>0</v>
      </c>
      <c r="AH1016" s="197">
        <v>6.0251642399999996</v>
      </c>
      <c r="AI1016" s="12"/>
      <c r="AJ1016" s="197">
        <v>6.0251675450000004</v>
      </c>
      <c r="AK1016" s="197">
        <v>0</v>
      </c>
      <c r="AL1016" s="197">
        <v>0</v>
      </c>
      <c r="AM1016" s="12"/>
      <c r="AN1016" s="12"/>
      <c r="AO1016" s="204">
        <v>0</v>
      </c>
      <c r="AP1016" s="205">
        <v>-12531.36</v>
      </c>
      <c r="AQ1016" t="str">
        <f>_xlfn.IFNA(VLOOKUP(E1016,'Order Lookup'!A:C,3,FALSE),"Other")</f>
        <v>Other</v>
      </c>
    </row>
    <row r="1017" spans="1:43" ht="31.5" x14ac:dyDescent="0.35">
      <c r="A1017" s="202" t="s">
        <v>883</v>
      </c>
      <c r="B1017" s="202" t="s">
        <v>3850</v>
      </c>
      <c r="C1017" s="202" t="s">
        <v>903</v>
      </c>
      <c r="D1017" s="202" t="s">
        <v>929</v>
      </c>
      <c r="E1017" s="202" t="s">
        <v>527</v>
      </c>
      <c r="F1017" s="202" t="s">
        <v>162</v>
      </c>
      <c r="G1017" s="202" t="s">
        <v>162</v>
      </c>
      <c r="H1017" s="202" t="s">
        <v>488</v>
      </c>
      <c r="I1017" s="203" t="s">
        <v>183</v>
      </c>
      <c r="J1017" s="203" t="s">
        <v>884</v>
      </c>
      <c r="K1017" s="203" t="s">
        <v>902</v>
      </c>
      <c r="L1017" s="8"/>
      <c r="M1017" s="8"/>
      <c r="N1017" s="202" t="s">
        <v>483</v>
      </c>
      <c r="O1017" s="8"/>
      <c r="P1017" s="8"/>
      <c r="Q1017" s="8"/>
      <c r="R1017" s="202" t="s">
        <v>483</v>
      </c>
      <c r="S1017" s="8"/>
      <c r="T1017" s="203" t="s">
        <v>884</v>
      </c>
      <c r="U1017" s="202" t="s">
        <v>2327</v>
      </c>
      <c r="V1017" s="202" t="s">
        <v>2327</v>
      </c>
      <c r="W1017" s="206" t="s">
        <v>489</v>
      </c>
      <c r="X1017" s="8"/>
      <c r="Y1017" s="8"/>
      <c r="Z1017" s="8"/>
      <c r="AA1017" s="202" t="s">
        <v>483</v>
      </c>
      <c r="AB1017" s="203" t="s">
        <v>490</v>
      </c>
      <c r="AC1017" s="202" t="s">
        <v>2323</v>
      </c>
      <c r="AD1017" s="202" t="s">
        <v>3850</v>
      </c>
      <c r="AE1017" s="202" t="s">
        <v>484</v>
      </c>
      <c r="AF1017" s="204">
        <v>0</v>
      </c>
      <c r="AG1017" s="197">
        <v>0</v>
      </c>
      <c r="AH1017" s="197">
        <v>6.0251642399999996</v>
      </c>
      <c r="AI1017" s="12"/>
      <c r="AJ1017" s="197">
        <v>6.0251675450000004</v>
      </c>
      <c r="AK1017" s="197">
        <v>0</v>
      </c>
      <c r="AL1017" s="197">
        <v>0</v>
      </c>
      <c r="AM1017" s="12"/>
      <c r="AN1017" s="12"/>
      <c r="AO1017" s="204">
        <v>0</v>
      </c>
      <c r="AP1017" s="205">
        <v>-12559.8</v>
      </c>
      <c r="AQ1017" t="str">
        <f>_xlfn.IFNA(VLOOKUP(E1017,'Order Lookup'!A:C,3,FALSE),"Other")</f>
        <v>Other</v>
      </c>
    </row>
    <row r="1018" spans="1:43" ht="31.5" x14ac:dyDescent="0.35">
      <c r="A1018" s="202" t="s">
        <v>883</v>
      </c>
      <c r="B1018" s="202" t="s">
        <v>3851</v>
      </c>
      <c r="C1018" s="202" t="s">
        <v>903</v>
      </c>
      <c r="D1018" s="202" t="s">
        <v>929</v>
      </c>
      <c r="E1018" s="202" t="s">
        <v>527</v>
      </c>
      <c r="F1018" s="202" t="s">
        <v>162</v>
      </c>
      <c r="G1018" s="202" t="s">
        <v>162</v>
      </c>
      <c r="H1018" s="202" t="s">
        <v>488</v>
      </c>
      <c r="I1018" s="203" t="s">
        <v>183</v>
      </c>
      <c r="J1018" s="203" t="s">
        <v>884</v>
      </c>
      <c r="K1018" s="203" t="s">
        <v>902</v>
      </c>
      <c r="L1018" s="8"/>
      <c r="M1018" s="8"/>
      <c r="N1018" s="202" t="s">
        <v>483</v>
      </c>
      <c r="O1018" s="8"/>
      <c r="P1018" s="8"/>
      <c r="Q1018" s="8"/>
      <c r="R1018" s="202" t="s">
        <v>483</v>
      </c>
      <c r="S1018" s="8"/>
      <c r="T1018" s="203" t="s">
        <v>884</v>
      </c>
      <c r="U1018" s="202" t="s">
        <v>2327</v>
      </c>
      <c r="V1018" s="202" t="s">
        <v>2327</v>
      </c>
      <c r="W1018" s="206" t="s">
        <v>489</v>
      </c>
      <c r="X1018" s="8"/>
      <c r="Y1018" s="8"/>
      <c r="Z1018" s="8"/>
      <c r="AA1018" s="202" t="s">
        <v>483</v>
      </c>
      <c r="AB1018" s="203" t="s">
        <v>490</v>
      </c>
      <c r="AC1018" s="202" t="s">
        <v>2323</v>
      </c>
      <c r="AD1018" s="202" t="s">
        <v>3851</v>
      </c>
      <c r="AE1018" s="202" t="s">
        <v>484</v>
      </c>
      <c r="AF1018" s="204">
        <v>0</v>
      </c>
      <c r="AG1018" s="197">
        <v>0</v>
      </c>
      <c r="AH1018" s="197">
        <v>6.0251642399999996</v>
      </c>
      <c r="AI1018" s="12"/>
      <c r="AJ1018" s="197">
        <v>6.0251675450000004</v>
      </c>
      <c r="AK1018" s="197">
        <v>0</v>
      </c>
      <c r="AL1018" s="197">
        <v>0</v>
      </c>
      <c r="AM1018" s="12"/>
      <c r="AN1018" s="12"/>
      <c r="AO1018" s="204">
        <v>0</v>
      </c>
      <c r="AP1018" s="205">
        <v>-12559.8</v>
      </c>
      <c r="AQ1018" t="str">
        <f>_xlfn.IFNA(VLOOKUP(E1018,'Order Lookup'!A:C,3,FALSE),"Other")</f>
        <v>Other</v>
      </c>
    </row>
    <row r="1019" spans="1:43" ht="31.5" x14ac:dyDescent="0.35">
      <c r="A1019" s="202" t="s">
        <v>883</v>
      </c>
      <c r="B1019" s="202" t="s">
        <v>3852</v>
      </c>
      <c r="C1019" s="202" t="s">
        <v>903</v>
      </c>
      <c r="D1019" s="202" t="s">
        <v>929</v>
      </c>
      <c r="E1019" s="202" t="s">
        <v>527</v>
      </c>
      <c r="F1019" s="202" t="s">
        <v>162</v>
      </c>
      <c r="G1019" s="202" t="s">
        <v>162</v>
      </c>
      <c r="H1019" s="202" t="s">
        <v>488</v>
      </c>
      <c r="I1019" s="203" t="s">
        <v>183</v>
      </c>
      <c r="J1019" s="203" t="s">
        <v>884</v>
      </c>
      <c r="K1019" s="203" t="s">
        <v>902</v>
      </c>
      <c r="L1019" s="8"/>
      <c r="M1019" s="8"/>
      <c r="N1019" s="202" t="s">
        <v>483</v>
      </c>
      <c r="O1019" s="8"/>
      <c r="P1019" s="8"/>
      <c r="Q1019" s="8"/>
      <c r="R1019" s="202" t="s">
        <v>483</v>
      </c>
      <c r="S1019" s="8"/>
      <c r="T1019" s="203" t="s">
        <v>884</v>
      </c>
      <c r="U1019" s="202" t="s">
        <v>2327</v>
      </c>
      <c r="V1019" s="202" t="s">
        <v>2327</v>
      </c>
      <c r="W1019" s="206" t="s">
        <v>489</v>
      </c>
      <c r="X1019" s="8"/>
      <c r="Y1019" s="8"/>
      <c r="Z1019" s="8"/>
      <c r="AA1019" s="202" t="s">
        <v>483</v>
      </c>
      <c r="AB1019" s="203" t="s">
        <v>490</v>
      </c>
      <c r="AC1019" s="202" t="s">
        <v>2323</v>
      </c>
      <c r="AD1019" s="202" t="s">
        <v>3852</v>
      </c>
      <c r="AE1019" s="202" t="s">
        <v>484</v>
      </c>
      <c r="AF1019" s="204">
        <v>0</v>
      </c>
      <c r="AG1019" s="197">
        <v>0</v>
      </c>
      <c r="AH1019" s="197">
        <v>6.0251642399999996</v>
      </c>
      <c r="AI1019" s="12"/>
      <c r="AJ1019" s="197">
        <v>6.0251675450000004</v>
      </c>
      <c r="AK1019" s="197">
        <v>0</v>
      </c>
      <c r="AL1019" s="197">
        <v>0</v>
      </c>
      <c r="AM1019" s="12"/>
      <c r="AN1019" s="12"/>
      <c r="AO1019" s="204">
        <v>0</v>
      </c>
      <c r="AP1019" s="205">
        <v>-12559.8</v>
      </c>
      <c r="AQ1019" t="str">
        <f>_xlfn.IFNA(VLOOKUP(E1019,'Order Lookup'!A:C,3,FALSE),"Other")</f>
        <v>Other</v>
      </c>
    </row>
    <row r="1020" spans="1:43" ht="31.5" x14ac:dyDescent="0.35">
      <c r="A1020" s="202" t="s">
        <v>883</v>
      </c>
      <c r="B1020" s="202" t="s">
        <v>3853</v>
      </c>
      <c r="C1020" s="202" t="s">
        <v>903</v>
      </c>
      <c r="D1020" s="202" t="s">
        <v>929</v>
      </c>
      <c r="E1020" s="202" t="s">
        <v>527</v>
      </c>
      <c r="F1020" s="202" t="s">
        <v>162</v>
      </c>
      <c r="G1020" s="202" t="s">
        <v>162</v>
      </c>
      <c r="H1020" s="202" t="s">
        <v>488</v>
      </c>
      <c r="I1020" s="203" t="s">
        <v>183</v>
      </c>
      <c r="J1020" s="203" t="s">
        <v>884</v>
      </c>
      <c r="K1020" s="203" t="s">
        <v>902</v>
      </c>
      <c r="L1020" s="8"/>
      <c r="M1020" s="8"/>
      <c r="N1020" s="202" t="s">
        <v>483</v>
      </c>
      <c r="O1020" s="8"/>
      <c r="P1020" s="8"/>
      <c r="Q1020" s="8"/>
      <c r="R1020" s="202" t="s">
        <v>483</v>
      </c>
      <c r="S1020" s="8"/>
      <c r="T1020" s="203" t="s">
        <v>884</v>
      </c>
      <c r="U1020" s="202" t="s">
        <v>2327</v>
      </c>
      <c r="V1020" s="202" t="s">
        <v>2327</v>
      </c>
      <c r="W1020" s="206" t="s">
        <v>489</v>
      </c>
      <c r="X1020" s="8"/>
      <c r="Y1020" s="8"/>
      <c r="Z1020" s="8"/>
      <c r="AA1020" s="202" t="s">
        <v>483</v>
      </c>
      <c r="AB1020" s="203" t="s">
        <v>490</v>
      </c>
      <c r="AC1020" s="202" t="s">
        <v>2323</v>
      </c>
      <c r="AD1020" s="202" t="s">
        <v>3853</v>
      </c>
      <c r="AE1020" s="202" t="s">
        <v>484</v>
      </c>
      <c r="AF1020" s="204">
        <v>0</v>
      </c>
      <c r="AG1020" s="197">
        <v>0</v>
      </c>
      <c r="AH1020" s="197">
        <v>6.0251642399999996</v>
      </c>
      <c r="AI1020" s="12"/>
      <c r="AJ1020" s="197">
        <v>6.0251675450000004</v>
      </c>
      <c r="AK1020" s="197">
        <v>0</v>
      </c>
      <c r="AL1020" s="197">
        <v>0</v>
      </c>
      <c r="AM1020" s="12"/>
      <c r="AN1020" s="12"/>
      <c r="AO1020" s="204">
        <v>0</v>
      </c>
      <c r="AP1020" s="205">
        <v>-12559.8</v>
      </c>
      <c r="AQ1020" t="str">
        <f>_xlfn.IFNA(VLOOKUP(E1020,'Order Lookup'!A:C,3,FALSE),"Other")</f>
        <v>Other</v>
      </c>
    </row>
    <row r="1021" spans="1:43" ht="31.5" x14ac:dyDescent="0.35">
      <c r="A1021" s="202" t="s">
        <v>883</v>
      </c>
      <c r="B1021" s="202" t="s">
        <v>3854</v>
      </c>
      <c r="C1021" s="202" t="s">
        <v>903</v>
      </c>
      <c r="D1021" s="202" t="s">
        <v>929</v>
      </c>
      <c r="E1021" s="202" t="s">
        <v>859</v>
      </c>
      <c r="F1021" s="202" t="s">
        <v>35</v>
      </c>
      <c r="G1021" s="202" t="s">
        <v>162</v>
      </c>
      <c r="H1021" s="202" t="s">
        <v>488</v>
      </c>
      <c r="I1021" s="203" t="s">
        <v>183</v>
      </c>
      <c r="J1021" s="203" t="s">
        <v>884</v>
      </c>
      <c r="K1021" s="203" t="s">
        <v>902</v>
      </c>
      <c r="L1021" s="8"/>
      <c r="M1021" s="8"/>
      <c r="N1021" s="202" t="s">
        <v>483</v>
      </c>
      <c r="O1021" s="8"/>
      <c r="P1021" s="8"/>
      <c r="Q1021" s="8"/>
      <c r="R1021" s="202" t="s">
        <v>483</v>
      </c>
      <c r="S1021" s="8"/>
      <c r="T1021" s="8"/>
      <c r="U1021" s="8"/>
      <c r="V1021" s="8"/>
      <c r="W1021" s="202" t="s">
        <v>483</v>
      </c>
      <c r="X1021" s="8"/>
      <c r="Y1021" s="8"/>
      <c r="Z1021" s="8"/>
      <c r="AA1021" s="202" t="s">
        <v>483</v>
      </c>
      <c r="AB1021" s="8"/>
      <c r="AC1021" s="202" t="s">
        <v>1725</v>
      </c>
      <c r="AD1021" s="202" t="s">
        <v>3854</v>
      </c>
      <c r="AE1021" s="202" t="s">
        <v>484</v>
      </c>
      <c r="AF1021" s="204">
        <v>1</v>
      </c>
      <c r="AG1021" s="197">
        <v>0</v>
      </c>
      <c r="AH1021" s="197">
        <v>21.1005</v>
      </c>
      <c r="AI1021" s="12"/>
      <c r="AJ1021" s="197">
        <v>21.1005</v>
      </c>
      <c r="AK1021" s="197">
        <v>0</v>
      </c>
      <c r="AL1021" s="197">
        <v>0</v>
      </c>
      <c r="AM1021" s="12"/>
      <c r="AN1021" s="12"/>
      <c r="AO1021" s="204">
        <v>0</v>
      </c>
      <c r="AP1021" s="205">
        <v>-47800.99</v>
      </c>
      <c r="AQ1021" t="str">
        <f>_xlfn.IFNA(VLOOKUP(E1021,'Order Lookup'!A:C,3,FALSE),"Other")</f>
        <v>Other</v>
      </c>
    </row>
    <row r="1022" spans="1:43" ht="31.5" x14ac:dyDescent="0.35">
      <c r="A1022" s="202" t="s">
        <v>883</v>
      </c>
      <c r="B1022" s="202" t="s">
        <v>3855</v>
      </c>
      <c r="C1022" s="202" t="s">
        <v>903</v>
      </c>
      <c r="D1022" s="202" t="s">
        <v>929</v>
      </c>
      <c r="E1022" s="202" t="s">
        <v>812</v>
      </c>
      <c r="F1022" s="202" t="s">
        <v>162</v>
      </c>
      <c r="G1022" s="8"/>
      <c r="H1022" s="202" t="s">
        <v>482</v>
      </c>
      <c r="I1022" s="203" t="s">
        <v>181</v>
      </c>
      <c r="J1022" s="8"/>
      <c r="K1022" s="8"/>
      <c r="L1022" s="8"/>
      <c r="M1022" s="8"/>
      <c r="N1022" s="202" t="s">
        <v>483</v>
      </c>
      <c r="O1022" s="8"/>
      <c r="P1022" s="8"/>
      <c r="Q1022" s="8"/>
      <c r="R1022" s="202" t="s">
        <v>483</v>
      </c>
      <c r="S1022" s="8"/>
      <c r="T1022" s="8"/>
      <c r="U1022" s="8"/>
      <c r="V1022" s="8"/>
      <c r="W1022" s="202" t="s">
        <v>483</v>
      </c>
      <c r="X1022" s="8"/>
      <c r="Y1022" s="8"/>
      <c r="Z1022" s="8"/>
      <c r="AA1022" s="202" t="s">
        <v>483</v>
      </c>
      <c r="AB1022" s="8"/>
      <c r="AC1022" s="202" t="s">
        <v>2327</v>
      </c>
      <c r="AD1022" s="202" t="s">
        <v>3855</v>
      </c>
      <c r="AE1022" s="202" t="s">
        <v>484</v>
      </c>
      <c r="AF1022" s="204">
        <v>184</v>
      </c>
      <c r="AG1022" s="197">
        <v>0</v>
      </c>
      <c r="AH1022" s="197">
        <v>3.3119999999999997E-2</v>
      </c>
      <c r="AI1022" s="12"/>
      <c r="AJ1022" s="197">
        <v>3.3119999999999997E-2</v>
      </c>
      <c r="AK1022" s="197">
        <v>0</v>
      </c>
      <c r="AL1022" s="197">
        <v>0</v>
      </c>
      <c r="AM1022" s="12"/>
      <c r="AN1022" s="12"/>
      <c r="AO1022" s="204">
        <v>90.43</v>
      </c>
      <c r="AP1022" s="205">
        <v>121.91</v>
      </c>
      <c r="AQ1022" t="str">
        <f>_xlfn.IFNA(VLOOKUP(E1022,'Order Lookup'!A:C,3,FALSE),"Other")</f>
        <v>Other</v>
      </c>
    </row>
    <row r="1023" spans="1:43" ht="31.5" x14ac:dyDescent="0.35">
      <c r="A1023" s="202" t="s">
        <v>883</v>
      </c>
      <c r="B1023" s="202" t="s">
        <v>3856</v>
      </c>
      <c r="C1023" s="202" t="s">
        <v>903</v>
      </c>
      <c r="D1023" s="202" t="s">
        <v>929</v>
      </c>
      <c r="E1023" s="202" t="s">
        <v>812</v>
      </c>
      <c r="F1023" s="202" t="s">
        <v>162</v>
      </c>
      <c r="G1023" s="8"/>
      <c r="H1023" s="202" t="s">
        <v>482</v>
      </c>
      <c r="I1023" s="203" t="s">
        <v>181</v>
      </c>
      <c r="J1023" s="8"/>
      <c r="K1023" s="8"/>
      <c r="L1023" s="8"/>
      <c r="M1023" s="8"/>
      <c r="N1023" s="202" t="s">
        <v>483</v>
      </c>
      <c r="O1023" s="8"/>
      <c r="P1023" s="8"/>
      <c r="Q1023" s="8"/>
      <c r="R1023" s="202" t="s">
        <v>483</v>
      </c>
      <c r="S1023" s="8"/>
      <c r="T1023" s="8"/>
      <c r="U1023" s="8"/>
      <c r="V1023" s="8"/>
      <c r="W1023" s="202" t="s">
        <v>483</v>
      </c>
      <c r="X1023" s="8"/>
      <c r="Y1023" s="8"/>
      <c r="Z1023" s="8"/>
      <c r="AA1023" s="202" t="s">
        <v>483</v>
      </c>
      <c r="AB1023" s="8"/>
      <c r="AC1023" s="202" t="s">
        <v>2327</v>
      </c>
      <c r="AD1023" s="202" t="s">
        <v>3856</v>
      </c>
      <c r="AE1023" s="202" t="s">
        <v>484</v>
      </c>
      <c r="AF1023" s="12"/>
      <c r="AG1023" s="197">
        <v>0</v>
      </c>
      <c r="AH1023" s="12"/>
      <c r="AI1023" s="12"/>
      <c r="AJ1023" s="12"/>
      <c r="AK1023" s="12"/>
      <c r="AL1023" s="12"/>
      <c r="AM1023" s="12"/>
      <c r="AN1023" s="12"/>
      <c r="AO1023" s="12"/>
      <c r="AP1023" s="15"/>
      <c r="AQ1023" t="str">
        <f>_xlfn.IFNA(VLOOKUP(E1023,'Order Lookup'!A:C,3,FALSE),"Other")</f>
        <v>Other</v>
      </c>
    </row>
    <row r="1024" spans="1:43" ht="31.5" x14ac:dyDescent="0.35">
      <c r="A1024" s="202" t="s">
        <v>883</v>
      </c>
      <c r="B1024" s="202" t="s">
        <v>3857</v>
      </c>
      <c r="C1024" s="202" t="s">
        <v>903</v>
      </c>
      <c r="D1024" s="202" t="s">
        <v>929</v>
      </c>
      <c r="E1024" s="202" t="s">
        <v>874</v>
      </c>
      <c r="F1024" s="202" t="s">
        <v>162</v>
      </c>
      <c r="G1024" s="8"/>
      <c r="H1024" s="202" t="s">
        <v>488</v>
      </c>
      <c r="I1024" s="203" t="s">
        <v>181</v>
      </c>
      <c r="J1024" s="8"/>
      <c r="K1024" s="8"/>
      <c r="L1024" s="8"/>
      <c r="M1024" s="8"/>
      <c r="N1024" s="202" t="s">
        <v>483</v>
      </c>
      <c r="O1024" s="8"/>
      <c r="P1024" s="8"/>
      <c r="Q1024" s="8"/>
      <c r="R1024" s="202" t="s">
        <v>483</v>
      </c>
      <c r="S1024" s="8"/>
      <c r="T1024" s="8"/>
      <c r="U1024" s="8"/>
      <c r="V1024" s="8"/>
      <c r="W1024" s="202" t="s">
        <v>483</v>
      </c>
      <c r="X1024" s="8"/>
      <c r="Y1024" s="8"/>
      <c r="Z1024" s="8"/>
      <c r="AA1024" s="202" t="s">
        <v>483</v>
      </c>
      <c r="AB1024" s="8"/>
      <c r="AC1024" s="202" t="s">
        <v>2327</v>
      </c>
      <c r="AD1024" s="202" t="s">
        <v>3857</v>
      </c>
      <c r="AE1024" s="202" t="s">
        <v>484</v>
      </c>
      <c r="AF1024" s="204">
        <v>-0.48</v>
      </c>
      <c r="AG1024" s="197">
        <v>0</v>
      </c>
      <c r="AH1024" s="197">
        <v>1.3984E-2</v>
      </c>
      <c r="AI1024" s="12"/>
      <c r="AJ1024" s="197">
        <v>1.3984E-2</v>
      </c>
      <c r="AK1024" s="197">
        <v>0</v>
      </c>
      <c r="AL1024" s="197">
        <v>0</v>
      </c>
      <c r="AM1024" s="12"/>
      <c r="AN1024" s="12"/>
      <c r="AO1024" s="204">
        <v>26.16</v>
      </c>
      <c r="AP1024" s="205">
        <v>-37.25</v>
      </c>
      <c r="AQ1024" t="str">
        <f>_xlfn.IFNA(VLOOKUP(E1024,'Order Lookup'!A:C,3,FALSE),"Other")</f>
        <v>Other</v>
      </c>
    </row>
    <row r="1025" spans="1:43" ht="31.5" x14ac:dyDescent="0.35">
      <c r="A1025" s="202" t="s">
        <v>883</v>
      </c>
      <c r="B1025" s="202" t="s">
        <v>3858</v>
      </c>
      <c r="C1025" s="202" t="s">
        <v>903</v>
      </c>
      <c r="D1025" s="202" t="s">
        <v>929</v>
      </c>
      <c r="E1025" s="202" t="s">
        <v>859</v>
      </c>
      <c r="F1025" s="202" t="s">
        <v>35</v>
      </c>
      <c r="G1025" s="8"/>
      <c r="H1025" s="202" t="s">
        <v>488</v>
      </c>
      <c r="I1025" s="203" t="s">
        <v>183</v>
      </c>
      <c r="J1025" s="8"/>
      <c r="K1025" s="8"/>
      <c r="L1025" s="8"/>
      <c r="M1025" s="8"/>
      <c r="N1025" s="202" t="s">
        <v>483</v>
      </c>
      <c r="O1025" s="8"/>
      <c r="P1025" s="8"/>
      <c r="Q1025" s="8"/>
      <c r="R1025" s="202" t="s">
        <v>483</v>
      </c>
      <c r="S1025" s="8"/>
      <c r="T1025" s="8"/>
      <c r="U1025" s="8"/>
      <c r="V1025" s="8"/>
      <c r="W1025" s="202" t="s">
        <v>483</v>
      </c>
      <c r="X1025" s="8"/>
      <c r="Y1025" s="8"/>
      <c r="Z1025" s="8"/>
      <c r="AA1025" s="202" t="s">
        <v>483</v>
      </c>
      <c r="AB1025" s="8"/>
      <c r="AC1025" s="202" t="s">
        <v>2350</v>
      </c>
      <c r="AD1025" s="202" t="s">
        <v>3858</v>
      </c>
      <c r="AE1025" s="202" t="s">
        <v>484</v>
      </c>
      <c r="AF1025" s="204">
        <v>0</v>
      </c>
      <c r="AG1025" s="197">
        <v>0</v>
      </c>
      <c r="AH1025" s="197">
        <v>1.2500000000000001E-2</v>
      </c>
      <c r="AI1025" s="12"/>
      <c r="AJ1025" s="197">
        <v>1.2500000000000001E-2</v>
      </c>
      <c r="AK1025" s="197">
        <v>0</v>
      </c>
      <c r="AL1025" s="197">
        <v>0</v>
      </c>
      <c r="AM1025" s="12"/>
      <c r="AN1025" s="12"/>
      <c r="AO1025" s="204">
        <v>0</v>
      </c>
      <c r="AP1025" s="205">
        <v>-3700</v>
      </c>
      <c r="AQ1025" t="str">
        <f>_xlfn.IFNA(VLOOKUP(E1025,'Order Lookup'!A:C,3,FALSE),"Other")</f>
        <v>Other</v>
      </c>
    </row>
    <row r="1026" spans="1:43" ht="31.5" x14ac:dyDescent="0.35">
      <c r="A1026" s="202" t="s">
        <v>883</v>
      </c>
      <c r="B1026" s="202" t="s">
        <v>3859</v>
      </c>
      <c r="C1026" s="202" t="s">
        <v>903</v>
      </c>
      <c r="D1026" s="202" t="s">
        <v>929</v>
      </c>
      <c r="E1026" s="202" t="s">
        <v>874</v>
      </c>
      <c r="F1026" s="202" t="s">
        <v>162</v>
      </c>
      <c r="G1026" s="8"/>
      <c r="H1026" s="202" t="s">
        <v>488</v>
      </c>
      <c r="I1026" s="203" t="s">
        <v>181</v>
      </c>
      <c r="J1026" s="8"/>
      <c r="K1026" s="8"/>
      <c r="L1026" s="8"/>
      <c r="M1026" s="8"/>
      <c r="N1026" s="202" t="s">
        <v>483</v>
      </c>
      <c r="O1026" s="8"/>
      <c r="P1026" s="8"/>
      <c r="Q1026" s="8"/>
      <c r="R1026" s="202" t="s">
        <v>483</v>
      </c>
      <c r="S1026" s="8"/>
      <c r="T1026" s="8"/>
      <c r="U1026" s="8"/>
      <c r="V1026" s="8"/>
      <c r="W1026" s="202" t="s">
        <v>483</v>
      </c>
      <c r="X1026" s="8"/>
      <c r="Y1026" s="8"/>
      <c r="Z1026" s="8"/>
      <c r="AA1026" s="202" t="s">
        <v>483</v>
      </c>
      <c r="AB1026" s="8"/>
      <c r="AC1026" s="202" t="s">
        <v>2318</v>
      </c>
      <c r="AD1026" s="202" t="s">
        <v>3859</v>
      </c>
      <c r="AE1026" s="202" t="s">
        <v>484</v>
      </c>
      <c r="AF1026" s="204">
        <v>-146</v>
      </c>
      <c r="AG1026" s="197">
        <v>0</v>
      </c>
      <c r="AH1026" s="197">
        <v>0.16175</v>
      </c>
      <c r="AI1026" s="12"/>
      <c r="AJ1026" s="197">
        <v>0.16175</v>
      </c>
      <c r="AK1026" s="197">
        <v>0</v>
      </c>
      <c r="AL1026" s="197">
        <v>0</v>
      </c>
      <c r="AM1026" s="12"/>
      <c r="AN1026" s="12"/>
      <c r="AO1026" s="204">
        <v>328.27</v>
      </c>
      <c r="AP1026" s="205">
        <v>-298.27</v>
      </c>
      <c r="AQ1026" t="str">
        <f>_xlfn.IFNA(VLOOKUP(E1026,'Order Lookup'!A:C,3,FALSE),"Other")</f>
        <v>Other</v>
      </c>
    </row>
    <row r="1027" spans="1:43" ht="42" x14ac:dyDescent="0.35">
      <c r="A1027" s="202" t="s">
        <v>883</v>
      </c>
      <c r="B1027" s="202" t="s">
        <v>3860</v>
      </c>
      <c r="C1027" s="202" t="s">
        <v>896</v>
      </c>
      <c r="D1027" s="202" t="s">
        <v>933</v>
      </c>
      <c r="E1027" s="202" t="s">
        <v>874</v>
      </c>
      <c r="F1027" s="202" t="s">
        <v>162</v>
      </c>
      <c r="G1027" s="8"/>
      <c r="H1027" s="202" t="s">
        <v>488</v>
      </c>
      <c r="I1027" s="203" t="s">
        <v>188</v>
      </c>
      <c r="J1027" s="8"/>
      <c r="K1027" s="8"/>
      <c r="L1027" s="8"/>
      <c r="M1027" s="8"/>
      <c r="N1027" s="202" t="s">
        <v>483</v>
      </c>
      <c r="O1027" s="8"/>
      <c r="P1027" s="8"/>
      <c r="Q1027" s="8"/>
      <c r="R1027" s="202" t="s">
        <v>483</v>
      </c>
      <c r="S1027" s="8"/>
      <c r="T1027" s="8"/>
      <c r="U1027" s="8"/>
      <c r="V1027" s="8"/>
      <c r="W1027" s="202" t="s">
        <v>483</v>
      </c>
      <c r="X1027" s="8"/>
      <c r="Y1027" s="8"/>
      <c r="Z1027" s="8"/>
      <c r="AA1027" s="202" t="s">
        <v>483</v>
      </c>
      <c r="AB1027" s="8"/>
      <c r="AC1027" s="202" t="s">
        <v>2318</v>
      </c>
      <c r="AD1027" s="202" t="s">
        <v>3860</v>
      </c>
      <c r="AE1027" s="202" t="s">
        <v>484</v>
      </c>
      <c r="AF1027" s="204">
        <v>0.2</v>
      </c>
      <c r="AG1027" s="197">
        <v>0</v>
      </c>
      <c r="AH1027" s="197">
        <v>0.16390054000000001</v>
      </c>
      <c r="AI1027" s="12"/>
      <c r="AJ1027" s="197">
        <v>0.16389999999999999</v>
      </c>
      <c r="AK1027" s="197">
        <v>0</v>
      </c>
      <c r="AL1027" s="197">
        <v>0</v>
      </c>
      <c r="AM1027" s="12"/>
      <c r="AN1027" s="12"/>
      <c r="AO1027" s="204">
        <v>316.75</v>
      </c>
      <c r="AP1027" s="205">
        <v>-268.66000000000003</v>
      </c>
      <c r="AQ1027" t="str">
        <f>_xlfn.IFNA(VLOOKUP(E1027,'Order Lookup'!A:C,3,FALSE),"Other")</f>
        <v>Other</v>
      </c>
    </row>
    <row r="1028" spans="1:43" ht="31.5" x14ac:dyDescent="0.35">
      <c r="A1028" s="202" t="s">
        <v>883</v>
      </c>
      <c r="B1028" s="202" t="s">
        <v>3861</v>
      </c>
      <c r="C1028" s="202" t="s">
        <v>915</v>
      </c>
      <c r="D1028" s="202" t="s">
        <v>1567</v>
      </c>
      <c r="E1028" s="202" t="s">
        <v>855</v>
      </c>
      <c r="F1028" s="202" t="s">
        <v>162</v>
      </c>
      <c r="G1028" s="202" t="s">
        <v>162</v>
      </c>
      <c r="H1028" s="202" t="s">
        <v>482</v>
      </c>
      <c r="I1028" s="203" t="s">
        <v>183</v>
      </c>
      <c r="J1028" s="203" t="s">
        <v>884</v>
      </c>
      <c r="K1028" s="203" t="s">
        <v>902</v>
      </c>
      <c r="L1028" s="202" t="s">
        <v>1619</v>
      </c>
      <c r="M1028" s="202" t="s">
        <v>1619</v>
      </c>
      <c r="N1028" s="206" t="s">
        <v>489</v>
      </c>
      <c r="O1028" s="8"/>
      <c r="P1028" s="8"/>
      <c r="Q1028" s="8"/>
      <c r="R1028" s="202" t="s">
        <v>483</v>
      </c>
      <c r="S1028" s="8"/>
      <c r="T1028" s="8"/>
      <c r="U1028" s="8"/>
      <c r="V1028" s="8"/>
      <c r="W1028" s="202" t="s">
        <v>483</v>
      </c>
      <c r="X1028" s="8"/>
      <c r="Y1028" s="8"/>
      <c r="Z1028" s="8"/>
      <c r="AA1028" s="202" t="s">
        <v>483</v>
      </c>
      <c r="AB1028" s="8"/>
      <c r="AC1028" s="202" t="s">
        <v>1996</v>
      </c>
      <c r="AD1028" s="202" t="s">
        <v>3861</v>
      </c>
      <c r="AE1028" s="202" t="s">
        <v>484</v>
      </c>
      <c r="AF1028" s="204">
        <v>38197</v>
      </c>
      <c r="AG1028" s="197">
        <v>15.7</v>
      </c>
      <c r="AH1028" s="197">
        <v>20.880500000000001</v>
      </c>
      <c r="AI1028" s="207">
        <v>1.3299681528662399</v>
      </c>
      <c r="AJ1028" s="197">
        <v>20.880500000000001</v>
      </c>
      <c r="AK1028" s="197">
        <v>0</v>
      </c>
      <c r="AL1028" s="197">
        <v>0</v>
      </c>
      <c r="AM1028" s="12"/>
      <c r="AN1028" s="12"/>
      <c r="AO1028" s="204">
        <v>33506</v>
      </c>
      <c r="AP1028" s="205">
        <v>-13658.02</v>
      </c>
      <c r="AQ1028" t="str">
        <f>_xlfn.IFNA(VLOOKUP(E1028,'Order Lookup'!A:C,3,FALSE),"Other")</f>
        <v>ORDER</v>
      </c>
    </row>
    <row r="1029" spans="1:43" ht="31.5" x14ac:dyDescent="0.35">
      <c r="A1029" s="202" t="s">
        <v>883</v>
      </c>
      <c r="B1029" s="202" t="s">
        <v>3862</v>
      </c>
      <c r="C1029" s="202" t="s">
        <v>915</v>
      </c>
      <c r="D1029" s="202" t="s">
        <v>1567</v>
      </c>
      <c r="E1029" s="202" t="s">
        <v>874</v>
      </c>
      <c r="F1029" s="202" t="s">
        <v>55</v>
      </c>
      <c r="G1029" s="202" t="s">
        <v>162</v>
      </c>
      <c r="H1029" s="202" t="s">
        <v>488</v>
      </c>
      <c r="I1029" s="203" t="s">
        <v>186</v>
      </c>
      <c r="J1029" s="203" t="s">
        <v>884</v>
      </c>
      <c r="K1029" s="203" t="s">
        <v>902</v>
      </c>
      <c r="L1029" s="8"/>
      <c r="M1029" s="8"/>
      <c r="N1029" s="202" t="s">
        <v>483</v>
      </c>
      <c r="O1029" s="8"/>
      <c r="P1029" s="8"/>
      <c r="Q1029" s="8"/>
      <c r="R1029" s="202" t="s">
        <v>483</v>
      </c>
      <c r="S1029" s="8"/>
      <c r="T1029" s="8"/>
      <c r="U1029" s="8"/>
      <c r="V1029" s="8"/>
      <c r="W1029" s="202" t="s">
        <v>483</v>
      </c>
      <c r="X1029" s="8"/>
      <c r="Y1029" s="8"/>
      <c r="Z1029" s="8"/>
      <c r="AA1029" s="202" t="s">
        <v>483</v>
      </c>
      <c r="AB1029" s="8"/>
      <c r="AC1029" s="202" t="s">
        <v>2324</v>
      </c>
      <c r="AD1029" s="202" t="s">
        <v>3862</v>
      </c>
      <c r="AE1029" s="202" t="s">
        <v>484</v>
      </c>
      <c r="AF1029" s="204">
        <v>-0.44</v>
      </c>
      <c r="AG1029" s="197">
        <v>0</v>
      </c>
      <c r="AH1029" s="197">
        <v>1.96592631</v>
      </c>
      <c r="AI1029" s="12"/>
      <c r="AJ1029" s="197">
        <v>1.965924995</v>
      </c>
      <c r="AK1029" s="197">
        <v>0</v>
      </c>
      <c r="AL1029" s="197">
        <v>0</v>
      </c>
      <c r="AM1029" s="12"/>
      <c r="AN1029" s="12"/>
      <c r="AO1029" s="204">
        <v>4389.05</v>
      </c>
      <c r="AP1029" s="205">
        <v>-4378.16</v>
      </c>
      <c r="AQ1029" t="str">
        <f>_xlfn.IFNA(VLOOKUP(E1029,'Order Lookup'!A:C,3,FALSE),"Other")</f>
        <v>Other</v>
      </c>
    </row>
    <row r="1030" spans="1:43" ht="42" x14ac:dyDescent="0.35">
      <c r="A1030" s="202" t="s">
        <v>883</v>
      </c>
      <c r="B1030" s="202" t="s">
        <v>3863</v>
      </c>
      <c r="C1030" s="202" t="s">
        <v>906</v>
      </c>
      <c r="D1030" s="202" t="s">
        <v>1568</v>
      </c>
      <c r="E1030" s="202" t="s">
        <v>874</v>
      </c>
      <c r="F1030" s="202" t="s">
        <v>162</v>
      </c>
      <c r="G1030" s="8"/>
      <c r="H1030" s="202" t="s">
        <v>488</v>
      </c>
      <c r="I1030" s="203" t="s">
        <v>190</v>
      </c>
      <c r="J1030" s="8"/>
      <c r="K1030" s="8"/>
      <c r="L1030" s="8"/>
      <c r="M1030" s="8"/>
      <c r="N1030" s="202" t="s">
        <v>483</v>
      </c>
      <c r="O1030" s="8"/>
      <c r="P1030" s="8"/>
      <c r="Q1030" s="8"/>
      <c r="R1030" s="202" t="s">
        <v>483</v>
      </c>
      <c r="S1030" s="8"/>
      <c r="T1030" s="8"/>
      <c r="U1030" s="8"/>
      <c r="V1030" s="8"/>
      <c r="W1030" s="202" t="s">
        <v>483</v>
      </c>
      <c r="X1030" s="8"/>
      <c r="Y1030" s="8"/>
      <c r="Z1030" s="8"/>
      <c r="AA1030" s="202" t="s">
        <v>483</v>
      </c>
      <c r="AB1030" s="8"/>
      <c r="AC1030" s="202" t="s">
        <v>2343</v>
      </c>
      <c r="AD1030" s="202" t="s">
        <v>3863</v>
      </c>
      <c r="AE1030" s="202" t="s">
        <v>484</v>
      </c>
      <c r="AF1030" s="12"/>
      <c r="AG1030" s="197">
        <v>0</v>
      </c>
      <c r="AH1030" s="12"/>
      <c r="AI1030" s="12"/>
      <c r="AJ1030" s="12"/>
      <c r="AK1030" s="12"/>
      <c r="AL1030" s="12"/>
      <c r="AM1030" s="12"/>
      <c r="AN1030" s="12"/>
      <c r="AO1030" s="12"/>
      <c r="AP1030" s="15"/>
      <c r="AQ1030" t="str">
        <f>_xlfn.IFNA(VLOOKUP(E1030,'Order Lookup'!A:C,3,FALSE),"Other")</f>
        <v>Other</v>
      </c>
    </row>
    <row r="1031" spans="1:43" ht="42" x14ac:dyDescent="0.35">
      <c r="A1031" s="202" t="s">
        <v>883</v>
      </c>
      <c r="B1031" s="202" t="s">
        <v>3864</v>
      </c>
      <c r="C1031" s="202" t="s">
        <v>906</v>
      </c>
      <c r="D1031" s="202" t="s">
        <v>1568</v>
      </c>
      <c r="E1031" s="202" t="s">
        <v>874</v>
      </c>
      <c r="F1031" s="202" t="s">
        <v>162</v>
      </c>
      <c r="G1031" s="8"/>
      <c r="H1031" s="202" t="s">
        <v>488</v>
      </c>
      <c r="I1031" s="203" t="s">
        <v>190</v>
      </c>
      <c r="J1031" s="8"/>
      <c r="K1031" s="8"/>
      <c r="L1031" s="8"/>
      <c r="M1031" s="8"/>
      <c r="N1031" s="202" t="s">
        <v>483</v>
      </c>
      <c r="O1031" s="8"/>
      <c r="P1031" s="8"/>
      <c r="Q1031" s="8"/>
      <c r="R1031" s="202" t="s">
        <v>483</v>
      </c>
      <c r="S1031" s="8"/>
      <c r="T1031" s="8"/>
      <c r="U1031" s="8"/>
      <c r="V1031" s="8"/>
      <c r="W1031" s="202" t="s">
        <v>483</v>
      </c>
      <c r="X1031" s="8"/>
      <c r="Y1031" s="8"/>
      <c r="Z1031" s="8"/>
      <c r="AA1031" s="202" t="s">
        <v>483</v>
      </c>
      <c r="AB1031" s="8"/>
      <c r="AC1031" s="202" t="s">
        <v>2327</v>
      </c>
      <c r="AD1031" s="202" t="s">
        <v>3864</v>
      </c>
      <c r="AE1031" s="202" t="s">
        <v>484</v>
      </c>
      <c r="AF1031" s="12"/>
      <c r="AG1031" s="197">
        <v>0</v>
      </c>
      <c r="AH1031" s="12"/>
      <c r="AI1031" s="12"/>
      <c r="AJ1031" s="12"/>
      <c r="AK1031" s="12"/>
      <c r="AL1031" s="12"/>
      <c r="AM1031" s="12"/>
      <c r="AN1031" s="12"/>
      <c r="AO1031" s="12"/>
      <c r="AP1031" s="15"/>
      <c r="AQ1031" t="str">
        <f>_xlfn.IFNA(VLOOKUP(E1031,'Order Lookup'!A:C,3,FALSE),"Other")</f>
        <v>Other</v>
      </c>
    </row>
    <row r="1032" spans="1:43" ht="42" x14ac:dyDescent="0.35">
      <c r="A1032" s="202" t="s">
        <v>883</v>
      </c>
      <c r="B1032" s="202" t="s">
        <v>3865</v>
      </c>
      <c r="C1032" s="202" t="s">
        <v>906</v>
      </c>
      <c r="D1032" s="202" t="s">
        <v>1568</v>
      </c>
      <c r="E1032" s="202" t="s">
        <v>874</v>
      </c>
      <c r="F1032" s="202" t="s">
        <v>162</v>
      </c>
      <c r="G1032" s="8"/>
      <c r="H1032" s="202" t="s">
        <v>488</v>
      </c>
      <c r="I1032" s="203" t="s">
        <v>190</v>
      </c>
      <c r="J1032" s="8"/>
      <c r="K1032" s="8"/>
      <c r="L1032" s="8"/>
      <c r="M1032" s="8"/>
      <c r="N1032" s="202" t="s">
        <v>483</v>
      </c>
      <c r="O1032" s="8"/>
      <c r="P1032" s="8"/>
      <c r="Q1032" s="8"/>
      <c r="R1032" s="202" t="s">
        <v>483</v>
      </c>
      <c r="S1032" s="8"/>
      <c r="T1032" s="8"/>
      <c r="U1032" s="8"/>
      <c r="V1032" s="8"/>
      <c r="W1032" s="202" t="s">
        <v>483</v>
      </c>
      <c r="X1032" s="8"/>
      <c r="Y1032" s="8"/>
      <c r="Z1032" s="8"/>
      <c r="AA1032" s="202" t="s">
        <v>483</v>
      </c>
      <c r="AB1032" s="8"/>
      <c r="AC1032" s="202" t="s">
        <v>2332</v>
      </c>
      <c r="AD1032" s="202" t="s">
        <v>3865</v>
      </c>
      <c r="AE1032" s="202" t="s">
        <v>484</v>
      </c>
      <c r="AF1032" s="12"/>
      <c r="AG1032" s="197">
        <v>0</v>
      </c>
      <c r="AH1032" s="12"/>
      <c r="AI1032" s="12"/>
      <c r="AJ1032" s="12"/>
      <c r="AK1032" s="12"/>
      <c r="AL1032" s="12"/>
      <c r="AM1032" s="12"/>
      <c r="AN1032" s="12"/>
      <c r="AO1032" s="12"/>
      <c r="AP1032" s="15"/>
      <c r="AQ1032" t="str">
        <f>_xlfn.IFNA(VLOOKUP(E1032,'Order Lookup'!A:C,3,FALSE),"Other")</f>
        <v>Other</v>
      </c>
    </row>
    <row r="1033" spans="1:43" ht="31.5" x14ac:dyDescent="0.35">
      <c r="A1033" s="202" t="s">
        <v>883</v>
      </c>
      <c r="B1033" s="202" t="s">
        <v>3866</v>
      </c>
      <c r="C1033" s="202" t="s">
        <v>889</v>
      </c>
      <c r="D1033" s="202" t="s">
        <v>1569</v>
      </c>
      <c r="E1033" s="202" t="s">
        <v>812</v>
      </c>
      <c r="F1033" s="202" t="s">
        <v>162</v>
      </c>
      <c r="G1033" s="8"/>
      <c r="H1033" s="202" t="s">
        <v>482</v>
      </c>
      <c r="I1033" s="203" t="s">
        <v>182</v>
      </c>
      <c r="J1033" s="8"/>
      <c r="K1033" s="8"/>
      <c r="L1033" s="8"/>
      <c r="M1033" s="8"/>
      <c r="N1033" s="202" t="s">
        <v>483</v>
      </c>
      <c r="O1033" s="8"/>
      <c r="P1033" s="8"/>
      <c r="Q1033" s="8"/>
      <c r="R1033" s="202" t="s">
        <v>483</v>
      </c>
      <c r="S1033" s="8"/>
      <c r="T1033" s="8"/>
      <c r="U1033" s="8"/>
      <c r="V1033" s="8"/>
      <c r="W1033" s="202" t="s">
        <v>483</v>
      </c>
      <c r="X1033" s="8"/>
      <c r="Y1033" s="8"/>
      <c r="Z1033" s="8"/>
      <c r="AA1033" s="202" t="s">
        <v>483</v>
      </c>
      <c r="AB1033" s="8"/>
      <c r="AC1033" s="202" t="s">
        <v>2327</v>
      </c>
      <c r="AD1033" s="202" t="s">
        <v>3866</v>
      </c>
      <c r="AE1033" s="202" t="s">
        <v>484</v>
      </c>
      <c r="AF1033" s="12"/>
      <c r="AG1033" s="197">
        <v>0</v>
      </c>
      <c r="AH1033" s="12"/>
      <c r="AI1033" s="12"/>
      <c r="AJ1033" s="12"/>
      <c r="AK1033" s="12"/>
      <c r="AL1033" s="12"/>
      <c r="AM1033" s="12"/>
      <c r="AN1033" s="12"/>
      <c r="AO1033" s="12"/>
      <c r="AP1033" s="15"/>
      <c r="AQ1033" t="str">
        <f>_xlfn.IFNA(VLOOKUP(E1033,'Order Lookup'!A:C,3,FALSE),"Other")</f>
        <v>Other</v>
      </c>
    </row>
    <row r="1034" spans="1:43" ht="31.5" x14ac:dyDescent="0.35">
      <c r="A1034" s="202" t="s">
        <v>883</v>
      </c>
      <c r="B1034" s="202" t="s">
        <v>3867</v>
      </c>
      <c r="C1034" s="202" t="s">
        <v>889</v>
      </c>
      <c r="D1034" s="202" t="s">
        <v>1569</v>
      </c>
      <c r="E1034" s="202" t="s">
        <v>812</v>
      </c>
      <c r="F1034" s="202" t="s">
        <v>162</v>
      </c>
      <c r="G1034" s="8"/>
      <c r="H1034" s="202" t="s">
        <v>482</v>
      </c>
      <c r="I1034" s="203" t="s">
        <v>182</v>
      </c>
      <c r="J1034" s="8"/>
      <c r="K1034" s="8"/>
      <c r="L1034" s="8"/>
      <c r="M1034" s="8"/>
      <c r="N1034" s="202" t="s">
        <v>483</v>
      </c>
      <c r="O1034" s="8"/>
      <c r="P1034" s="8"/>
      <c r="Q1034" s="8"/>
      <c r="R1034" s="202" t="s">
        <v>483</v>
      </c>
      <c r="S1034" s="8"/>
      <c r="T1034" s="8"/>
      <c r="U1034" s="8"/>
      <c r="V1034" s="8"/>
      <c r="W1034" s="202" t="s">
        <v>483</v>
      </c>
      <c r="X1034" s="8"/>
      <c r="Y1034" s="8"/>
      <c r="Z1034" s="8"/>
      <c r="AA1034" s="202" t="s">
        <v>483</v>
      </c>
      <c r="AB1034" s="8"/>
      <c r="AC1034" s="202" t="s">
        <v>2323</v>
      </c>
      <c r="AD1034" s="202" t="s">
        <v>3867</v>
      </c>
      <c r="AE1034" s="202" t="s">
        <v>484</v>
      </c>
      <c r="AF1034" s="12"/>
      <c r="AG1034" s="197">
        <v>0</v>
      </c>
      <c r="AH1034" s="12"/>
      <c r="AI1034" s="12"/>
      <c r="AJ1034" s="12"/>
      <c r="AK1034" s="12"/>
      <c r="AL1034" s="12"/>
      <c r="AM1034" s="12"/>
      <c r="AN1034" s="12"/>
      <c r="AO1034" s="12"/>
      <c r="AP1034" s="15"/>
      <c r="AQ1034" t="str">
        <f>_xlfn.IFNA(VLOOKUP(E1034,'Order Lookup'!A:C,3,FALSE),"Other")</f>
        <v>Other</v>
      </c>
    </row>
    <row r="1035" spans="1:43" ht="31.5" x14ac:dyDescent="0.35">
      <c r="A1035" s="202" t="s">
        <v>883</v>
      </c>
      <c r="B1035" s="202" t="s">
        <v>3868</v>
      </c>
      <c r="C1035" s="202" t="s">
        <v>918</v>
      </c>
      <c r="D1035" s="202" t="s">
        <v>3869</v>
      </c>
      <c r="E1035" s="202" t="s">
        <v>855</v>
      </c>
      <c r="F1035" s="202" t="s">
        <v>343</v>
      </c>
      <c r="G1035" s="202" t="s">
        <v>162</v>
      </c>
      <c r="H1035" s="202" t="s">
        <v>488</v>
      </c>
      <c r="I1035" s="203" t="s">
        <v>189</v>
      </c>
      <c r="J1035" s="203" t="s">
        <v>920</v>
      </c>
      <c r="K1035" s="203" t="s">
        <v>979</v>
      </c>
      <c r="L1035" s="202" t="s">
        <v>605</v>
      </c>
      <c r="M1035" s="202" t="s">
        <v>605</v>
      </c>
      <c r="N1035" s="206" t="s">
        <v>489</v>
      </c>
      <c r="O1035" s="203" t="s">
        <v>920</v>
      </c>
      <c r="P1035" s="202" t="s">
        <v>3870</v>
      </c>
      <c r="Q1035" s="202" t="s">
        <v>3870</v>
      </c>
      <c r="R1035" s="206" t="s">
        <v>489</v>
      </c>
      <c r="S1035" s="203" t="s">
        <v>3871</v>
      </c>
      <c r="T1035" s="203" t="s">
        <v>2022</v>
      </c>
      <c r="U1035" s="202" t="s">
        <v>1479</v>
      </c>
      <c r="V1035" s="202" t="s">
        <v>1317</v>
      </c>
      <c r="W1035" s="206" t="s">
        <v>489</v>
      </c>
      <c r="X1035" s="203" t="s">
        <v>2022</v>
      </c>
      <c r="Y1035" s="202" t="s">
        <v>1300</v>
      </c>
      <c r="Z1035" s="202" t="s">
        <v>1308</v>
      </c>
      <c r="AA1035" s="210" t="s">
        <v>484</v>
      </c>
      <c r="AB1035" s="203" t="s">
        <v>490</v>
      </c>
      <c r="AC1035" s="202" t="s">
        <v>1728</v>
      </c>
      <c r="AD1035" s="202" t="s">
        <v>3868</v>
      </c>
      <c r="AE1035" s="202" t="s">
        <v>484</v>
      </c>
      <c r="AF1035" s="204">
        <v>546095</v>
      </c>
      <c r="AG1035" s="197">
        <v>210.12549999999999</v>
      </c>
      <c r="AH1035" s="197">
        <v>214.44349309500001</v>
      </c>
      <c r="AI1035" s="197">
        <v>1.02054959105392</v>
      </c>
      <c r="AJ1035" s="197">
        <v>248.38419032499999</v>
      </c>
      <c r="AK1035" s="197">
        <v>462.96</v>
      </c>
      <c r="AL1035" s="197">
        <v>316.25</v>
      </c>
      <c r="AM1035" s="211">
        <v>0.68310437186798001</v>
      </c>
      <c r="AN1035" s="197">
        <v>1.4747474751304299</v>
      </c>
      <c r="AO1035" s="204">
        <v>389308.59</v>
      </c>
      <c r="AP1035" s="205">
        <v>138762.12</v>
      </c>
      <c r="AQ1035" t="str">
        <f>_xlfn.IFNA(VLOOKUP(E1035,'Order Lookup'!A:C,3,FALSE),"Other")</f>
        <v>ORDER</v>
      </c>
    </row>
    <row r="1036" spans="1:43" ht="31.5" x14ac:dyDescent="0.35">
      <c r="A1036" s="202" t="s">
        <v>883</v>
      </c>
      <c r="B1036" s="202" t="s">
        <v>3872</v>
      </c>
      <c r="C1036" s="202" t="s">
        <v>912</v>
      </c>
      <c r="D1036" s="202" t="s">
        <v>3873</v>
      </c>
      <c r="E1036" s="202" t="s">
        <v>855</v>
      </c>
      <c r="F1036" s="202" t="s">
        <v>162</v>
      </c>
      <c r="G1036" s="202" t="s">
        <v>162</v>
      </c>
      <c r="H1036" s="202" t="s">
        <v>488</v>
      </c>
      <c r="I1036" s="203" t="s">
        <v>185</v>
      </c>
      <c r="J1036" s="203" t="s">
        <v>868</v>
      </c>
      <c r="K1036" s="203" t="s">
        <v>733</v>
      </c>
      <c r="L1036" s="202" t="s">
        <v>1658</v>
      </c>
      <c r="M1036" s="202" t="s">
        <v>1658</v>
      </c>
      <c r="N1036" s="206" t="s">
        <v>489</v>
      </c>
      <c r="O1036" s="8"/>
      <c r="P1036" s="8"/>
      <c r="Q1036" s="8"/>
      <c r="R1036" s="202" t="s">
        <v>483</v>
      </c>
      <c r="S1036" s="203" t="s">
        <v>1579</v>
      </c>
      <c r="T1036" s="203" t="s">
        <v>1579</v>
      </c>
      <c r="U1036" s="202" t="s">
        <v>2332</v>
      </c>
      <c r="V1036" s="202" t="s">
        <v>2332</v>
      </c>
      <c r="W1036" s="206" t="s">
        <v>489</v>
      </c>
      <c r="X1036" s="203" t="s">
        <v>1579</v>
      </c>
      <c r="Y1036" s="202" t="s">
        <v>2332</v>
      </c>
      <c r="Z1036" s="202" t="s">
        <v>2332</v>
      </c>
      <c r="AA1036" s="206" t="s">
        <v>489</v>
      </c>
      <c r="AB1036" s="203" t="s">
        <v>490</v>
      </c>
      <c r="AC1036" s="202" t="s">
        <v>2338</v>
      </c>
      <c r="AD1036" s="202" t="s">
        <v>3872</v>
      </c>
      <c r="AE1036" s="202" t="s">
        <v>484</v>
      </c>
      <c r="AF1036" s="204">
        <v>133671</v>
      </c>
      <c r="AG1036" s="197">
        <v>39.932000000000002</v>
      </c>
      <c r="AH1036" s="197">
        <v>38.373356025</v>
      </c>
      <c r="AI1036" s="197">
        <v>0.96096754545226903</v>
      </c>
      <c r="AJ1036" s="197">
        <v>2.74444314</v>
      </c>
      <c r="AK1036" s="197">
        <v>129</v>
      </c>
      <c r="AL1036" s="197">
        <v>170</v>
      </c>
      <c r="AM1036" s="209">
        <v>1.3178294573643401</v>
      </c>
      <c r="AN1036" s="197">
        <v>4.4301572134906904</v>
      </c>
      <c r="AO1036" s="204">
        <v>91006.51</v>
      </c>
      <c r="AP1036" s="205">
        <v>-1.7148E-2</v>
      </c>
      <c r="AQ1036" t="str">
        <f>_xlfn.IFNA(VLOOKUP(E1036,'Order Lookup'!A:C,3,FALSE),"Other")</f>
        <v>ORDER</v>
      </c>
    </row>
    <row r="1037" spans="1:43" ht="31.5" x14ac:dyDescent="0.35">
      <c r="A1037" s="202" t="s">
        <v>883</v>
      </c>
      <c r="B1037" s="202" t="s">
        <v>3874</v>
      </c>
      <c r="C1037" s="202" t="s">
        <v>912</v>
      </c>
      <c r="D1037" s="202" t="s">
        <v>3873</v>
      </c>
      <c r="E1037" s="202" t="s">
        <v>859</v>
      </c>
      <c r="F1037" s="202" t="s">
        <v>162</v>
      </c>
      <c r="G1037" s="202" t="s">
        <v>162</v>
      </c>
      <c r="H1037" s="202" t="s">
        <v>488</v>
      </c>
      <c r="I1037" s="203" t="s">
        <v>185</v>
      </c>
      <c r="J1037" s="203" t="s">
        <v>868</v>
      </c>
      <c r="K1037" s="203" t="s">
        <v>733</v>
      </c>
      <c r="L1037" s="8"/>
      <c r="M1037" s="8"/>
      <c r="N1037" s="202" t="s">
        <v>483</v>
      </c>
      <c r="O1037" s="8"/>
      <c r="P1037" s="8"/>
      <c r="Q1037" s="8"/>
      <c r="R1037" s="202" t="s">
        <v>483</v>
      </c>
      <c r="S1037" s="203" t="s">
        <v>1579</v>
      </c>
      <c r="T1037" s="203" t="s">
        <v>1579</v>
      </c>
      <c r="U1037" s="202" t="s">
        <v>2321</v>
      </c>
      <c r="V1037" s="202" t="s">
        <v>2321</v>
      </c>
      <c r="W1037" s="206" t="s">
        <v>489</v>
      </c>
      <c r="X1037" s="8"/>
      <c r="Y1037" s="8"/>
      <c r="Z1037" s="8"/>
      <c r="AA1037" s="202" t="s">
        <v>483</v>
      </c>
      <c r="AB1037" s="203" t="s">
        <v>490</v>
      </c>
      <c r="AC1037" s="202" t="s">
        <v>2335</v>
      </c>
      <c r="AD1037" s="202" t="s">
        <v>3874</v>
      </c>
      <c r="AE1037" s="202" t="s">
        <v>484</v>
      </c>
      <c r="AF1037" s="204">
        <v>0</v>
      </c>
      <c r="AG1037" s="197">
        <v>0</v>
      </c>
      <c r="AH1037" s="197">
        <v>0.50021255499999995</v>
      </c>
      <c r="AI1037" s="12"/>
      <c r="AJ1037" s="197">
        <v>0</v>
      </c>
      <c r="AK1037" s="197">
        <v>0</v>
      </c>
      <c r="AL1037" s="197">
        <v>0</v>
      </c>
      <c r="AM1037" s="12"/>
      <c r="AN1037" s="12"/>
      <c r="AO1037" s="204">
        <v>0</v>
      </c>
      <c r="AP1037" s="205">
        <v>0</v>
      </c>
      <c r="AQ1037" t="str">
        <f>_xlfn.IFNA(VLOOKUP(E1037,'Order Lookup'!A:C,3,FALSE),"Other")</f>
        <v>Other</v>
      </c>
    </row>
    <row r="1038" spans="1:43" ht="31.5" x14ac:dyDescent="0.35">
      <c r="A1038" s="202" t="s">
        <v>883</v>
      </c>
      <c r="B1038" s="202" t="s">
        <v>3875</v>
      </c>
      <c r="C1038" s="202" t="s">
        <v>1570</v>
      </c>
      <c r="D1038" s="202" t="s">
        <v>1571</v>
      </c>
      <c r="E1038" s="202" t="s">
        <v>874</v>
      </c>
      <c r="F1038" s="202" t="s">
        <v>162</v>
      </c>
      <c r="G1038" s="8"/>
      <c r="H1038" s="202" t="s">
        <v>488</v>
      </c>
      <c r="I1038" s="203" t="s">
        <v>1916</v>
      </c>
      <c r="J1038" s="8"/>
      <c r="K1038" s="8"/>
      <c r="L1038" s="8"/>
      <c r="M1038" s="8"/>
      <c r="N1038" s="202" t="s">
        <v>483</v>
      </c>
      <c r="O1038" s="8"/>
      <c r="P1038" s="8"/>
      <c r="Q1038" s="8"/>
      <c r="R1038" s="202" t="s">
        <v>483</v>
      </c>
      <c r="S1038" s="8"/>
      <c r="T1038" s="8"/>
      <c r="U1038" s="8"/>
      <c r="V1038" s="8"/>
      <c r="W1038" s="202" t="s">
        <v>483</v>
      </c>
      <c r="X1038" s="8"/>
      <c r="Y1038" s="8"/>
      <c r="Z1038" s="8"/>
      <c r="AA1038" s="202" t="s">
        <v>483</v>
      </c>
      <c r="AB1038" s="8"/>
      <c r="AC1038" s="202" t="s">
        <v>2329</v>
      </c>
      <c r="AD1038" s="202" t="s">
        <v>3875</v>
      </c>
      <c r="AE1038" s="202" t="s">
        <v>484</v>
      </c>
      <c r="AF1038" s="204">
        <v>-1573.58</v>
      </c>
      <c r="AG1038" s="197">
        <v>0</v>
      </c>
      <c r="AH1038" s="197">
        <v>1.093469E-2</v>
      </c>
      <c r="AI1038" s="12"/>
      <c r="AJ1038" s="197">
        <v>1.0935E-2</v>
      </c>
      <c r="AK1038" s="197">
        <v>0</v>
      </c>
      <c r="AL1038" s="197">
        <v>0</v>
      </c>
      <c r="AM1038" s="12"/>
      <c r="AN1038" s="12"/>
      <c r="AO1038" s="204">
        <v>53.21</v>
      </c>
      <c r="AP1038" s="205">
        <v>-28.68</v>
      </c>
      <c r="AQ1038" t="str">
        <f>_xlfn.IFNA(VLOOKUP(E1038,'Order Lookup'!A:C,3,FALSE),"Other")</f>
        <v>Other</v>
      </c>
    </row>
    <row r="1039" spans="1:43" ht="31.5" x14ac:dyDescent="0.35">
      <c r="A1039" s="202" t="s">
        <v>883</v>
      </c>
      <c r="B1039" s="202" t="s">
        <v>3876</v>
      </c>
      <c r="C1039" s="202" t="s">
        <v>1570</v>
      </c>
      <c r="D1039" s="202" t="s">
        <v>1571</v>
      </c>
      <c r="E1039" s="202" t="s">
        <v>874</v>
      </c>
      <c r="F1039" s="202" t="s">
        <v>162</v>
      </c>
      <c r="G1039" s="8"/>
      <c r="H1039" s="202" t="s">
        <v>488</v>
      </c>
      <c r="I1039" s="203" t="s">
        <v>181</v>
      </c>
      <c r="J1039" s="8"/>
      <c r="K1039" s="8"/>
      <c r="L1039" s="8"/>
      <c r="M1039" s="8"/>
      <c r="N1039" s="202" t="s">
        <v>483</v>
      </c>
      <c r="O1039" s="8"/>
      <c r="P1039" s="8"/>
      <c r="Q1039" s="8"/>
      <c r="R1039" s="202" t="s">
        <v>483</v>
      </c>
      <c r="S1039" s="8"/>
      <c r="T1039" s="8"/>
      <c r="U1039" s="8"/>
      <c r="V1039" s="8"/>
      <c r="W1039" s="202" t="s">
        <v>483</v>
      </c>
      <c r="X1039" s="8"/>
      <c r="Y1039" s="8"/>
      <c r="Z1039" s="8"/>
      <c r="AA1039" s="202" t="s">
        <v>483</v>
      </c>
      <c r="AB1039" s="8"/>
      <c r="AC1039" s="202" t="s">
        <v>2343</v>
      </c>
      <c r="AD1039" s="202" t="s">
        <v>3876</v>
      </c>
      <c r="AE1039" s="202" t="s">
        <v>484</v>
      </c>
      <c r="AF1039" s="204">
        <v>-23.68</v>
      </c>
      <c r="AG1039" s="197">
        <v>0</v>
      </c>
      <c r="AH1039" s="197">
        <v>7.1999999999999998E-3</v>
      </c>
      <c r="AI1039" s="12"/>
      <c r="AJ1039" s="197">
        <v>7.1999999999999998E-3</v>
      </c>
      <c r="AK1039" s="197">
        <v>0</v>
      </c>
      <c r="AL1039" s="197">
        <v>0</v>
      </c>
      <c r="AM1039" s="12"/>
      <c r="AN1039" s="12"/>
      <c r="AO1039" s="204">
        <v>110.15</v>
      </c>
      <c r="AP1039" s="205">
        <v>-110.79</v>
      </c>
      <c r="AQ1039" t="str">
        <f>_xlfn.IFNA(VLOOKUP(E1039,'Order Lookup'!A:C,3,FALSE),"Other")</f>
        <v>Other</v>
      </c>
    </row>
    <row r="1040" spans="1:43" ht="31.5" x14ac:dyDescent="0.35">
      <c r="A1040" s="202" t="s">
        <v>883</v>
      </c>
      <c r="B1040" s="202" t="s">
        <v>3877</v>
      </c>
      <c r="C1040" s="202" t="s">
        <v>1917</v>
      </c>
      <c r="D1040" s="202" t="s">
        <v>1918</v>
      </c>
      <c r="E1040" s="202" t="s">
        <v>506</v>
      </c>
      <c r="F1040" s="202" t="s">
        <v>55</v>
      </c>
      <c r="G1040" s="8"/>
      <c r="H1040" s="202" t="s">
        <v>482</v>
      </c>
      <c r="I1040" s="203" t="s">
        <v>425</v>
      </c>
      <c r="J1040" s="8"/>
      <c r="K1040" s="8"/>
      <c r="L1040" s="8"/>
      <c r="M1040" s="8"/>
      <c r="N1040" s="202" t="s">
        <v>483</v>
      </c>
      <c r="O1040" s="8"/>
      <c r="P1040" s="8"/>
      <c r="Q1040" s="8"/>
      <c r="R1040" s="202" t="s">
        <v>483</v>
      </c>
      <c r="S1040" s="8"/>
      <c r="T1040" s="8"/>
      <c r="U1040" s="8"/>
      <c r="V1040" s="8"/>
      <c r="W1040" s="202" t="s">
        <v>483</v>
      </c>
      <c r="X1040" s="8"/>
      <c r="Y1040" s="8"/>
      <c r="Z1040" s="8"/>
      <c r="AA1040" s="202" t="s">
        <v>483</v>
      </c>
      <c r="AB1040" s="8"/>
      <c r="AC1040" s="202" t="s">
        <v>3064</v>
      </c>
      <c r="AD1040" s="202" t="s">
        <v>3877</v>
      </c>
      <c r="AE1040" s="202" t="s">
        <v>484</v>
      </c>
      <c r="AF1040" s="204">
        <v>1</v>
      </c>
      <c r="AG1040" s="197">
        <v>0</v>
      </c>
      <c r="AH1040" s="197">
        <v>0</v>
      </c>
      <c r="AI1040" s="12"/>
      <c r="AJ1040" s="197">
        <v>0</v>
      </c>
      <c r="AK1040" s="197">
        <v>0</v>
      </c>
      <c r="AL1040" s="197">
        <v>0</v>
      </c>
      <c r="AM1040" s="12"/>
      <c r="AN1040" s="12"/>
      <c r="AO1040" s="204">
        <v>9475</v>
      </c>
      <c r="AP1040" s="205">
        <v>1</v>
      </c>
      <c r="AQ1040" t="str">
        <f>_xlfn.IFNA(VLOOKUP(E1040,'Order Lookup'!A:C,3,FALSE),"Other")</f>
        <v>ORDER</v>
      </c>
    </row>
    <row r="1041" spans="1:43" ht="31.5" x14ac:dyDescent="0.35">
      <c r="A1041" s="202" t="s">
        <v>883</v>
      </c>
      <c r="B1041" s="202" t="s">
        <v>3878</v>
      </c>
      <c r="C1041" s="202" t="s">
        <v>896</v>
      </c>
      <c r="D1041" s="202" t="s">
        <v>3879</v>
      </c>
      <c r="E1041" s="202" t="s">
        <v>874</v>
      </c>
      <c r="F1041" s="202" t="s">
        <v>162</v>
      </c>
      <c r="G1041" s="8"/>
      <c r="H1041" s="202" t="s">
        <v>488</v>
      </c>
      <c r="I1041" s="203" t="s">
        <v>188</v>
      </c>
      <c r="J1041" s="8"/>
      <c r="K1041" s="8"/>
      <c r="L1041" s="8"/>
      <c r="M1041" s="8"/>
      <c r="N1041" s="202" t="s">
        <v>483</v>
      </c>
      <c r="O1041" s="8"/>
      <c r="P1041" s="8"/>
      <c r="Q1041" s="8"/>
      <c r="R1041" s="202" t="s">
        <v>483</v>
      </c>
      <c r="S1041" s="8"/>
      <c r="T1041" s="8"/>
      <c r="U1041" s="8"/>
      <c r="V1041" s="8"/>
      <c r="W1041" s="202" t="s">
        <v>483</v>
      </c>
      <c r="X1041" s="8"/>
      <c r="Y1041" s="8"/>
      <c r="Z1041" s="8"/>
      <c r="AA1041" s="202" t="s">
        <v>483</v>
      </c>
      <c r="AB1041" s="8"/>
      <c r="AC1041" s="202" t="s">
        <v>2350</v>
      </c>
      <c r="AD1041" s="202" t="s">
        <v>3878</v>
      </c>
      <c r="AE1041" s="202" t="s">
        <v>484</v>
      </c>
      <c r="AF1041" s="204">
        <v>-17.97</v>
      </c>
      <c r="AG1041" s="197">
        <v>0</v>
      </c>
      <c r="AH1041" s="197">
        <v>2.3999999999999998E-3</v>
      </c>
      <c r="AI1041" s="12"/>
      <c r="AJ1041" s="197">
        <v>2.3999999999999998E-3</v>
      </c>
      <c r="AK1041" s="197">
        <v>0</v>
      </c>
      <c r="AL1041" s="197">
        <v>0</v>
      </c>
      <c r="AM1041" s="12"/>
      <c r="AN1041" s="12"/>
      <c r="AO1041" s="204">
        <v>4.5199999999999996</v>
      </c>
      <c r="AP1041" s="205">
        <v>-6.54</v>
      </c>
      <c r="AQ1041" t="str">
        <f>_xlfn.IFNA(VLOOKUP(E1041,'Order Lookup'!A:C,3,FALSE),"Other")</f>
        <v>Other</v>
      </c>
    </row>
    <row r="1042" spans="1:43" ht="31.5" x14ac:dyDescent="0.35">
      <c r="A1042" s="202" t="s">
        <v>883</v>
      </c>
      <c r="B1042" s="202" t="s">
        <v>3880</v>
      </c>
      <c r="C1042" s="202" t="s">
        <v>896</v>
      </c>
      <c r="D1042" s="202" t="s">
        <v>3879</v>
      </c>
      <c r="E1042" s="202" t="s">
        <v>874</v>
      </c>
      <c r="F1042" s="202" t="s">
        <v>162</v>
      </c>
      <c r="G1042" s="8"/>
      <c r="H1042" s="202" t="s">
        <v>488</v>
      </c>
      <c r="I1042" s="203" t="s">
        <v>188</v>
      </c>
      <c r="J1042" s="8"/>
      <c r="K1042" s="8"/>
      <c r="L1042" s="8"/>
      <c r="M1042" s="8"/>
      <c r="N1042" s="202" t="s">
        <v>483</v>
      </c>
      <c r="O1042" s="8"/>
      <c r="P1042" s="8"/>
      <c r="Q1042" s="8"/>
      <c r="R1042" s="202" t="s">
        <v>483</v>
      </c>
      <c r="S1042" s="8"/>
      <c r="T1042" s="8"/>
      <c r="U1042" s="8"/>
      <c r="V1042" s="8"/>
      <c r="W1042" s="202" t="s">
        <v>483</v>
      </c>
      <c r="X1042" s="8"/>
      <c r="Y1042" s="8"/>
      <c r="Z1042" s="8"/>
      <c r="AA1042" s="202" t="s">
        <v>483</v>
      </c>
      <c r="AB1042" s="8"/>
      <c r="AC1042" s="202" t="s">
        <v>2332</v>
      </c>
      <c r="AD1042" s="202" t="s">
        <v>3880</v>
      </c>
      <c r="AE1042" s="202" t="s">
        <v>484</v>
      </c>
      <c r="AF1042" s="12"/>
      <c r="AG1042" s="197">
        <v>0</v>
      </c>
      <c r="AH1042" s="12"/>
      <c r="AI1042" s="12"/>
      <c r="AJ1042" s="12"/>
      <c r="AK1042" s="12"/>
      <c r="AL1042" s="12"/>
      <c r="AM1042" s="12"/>
      <c r="AN1042" s="12"/>
      <c r="AO1042" s="12"/>
      <c r="AP1042" s="15"/>
      <c r="AQ1042" t="str">
        <f>_xlfn.IFNA(VLOOKUP(E1042,'Order Lookup'!A:C,3,FALSE),"Other")</f>
        <v>Other</v>
      </c>
    </row>
    <row r="1043" spans="1:43" ht="31.5" x14ac:dyDescent="0.35">
      <c r="A1043" s="202" t="s">
        <v>883</v>
      </c>
      <c r="B1043" s="202" t="s">
        <v>3881</v>
      </c>
      <c r="C1043" s="202" t="s">
        <v>943</v>
      </c>
      <c r="D1043" s="202" t="s">
        <v>944</v>
      </c>
      <c r="E1043" s="202" t="s">
        <v>874</v>
      </c>
      <c r="F1043" s="202" t="s">
        <v>162</v>
      </c>
      <c r="G1043" s="8"/>
      <c r="H1043" s="202" t="s">
        <v>488</v>
      </c>
      <c r="I1043" s="203" t="s">
        <v>181</v>
      </c>
      <c r="J1043" s="8"/>
      <c r="K1043" s="8"/>
      <c r="L1043" s="8"/>
      <c r="M1043" s="8"/>
      <c r="N1043" s="202" t="s">
        <v>483</v>
      </c>
      <c r="O1043" s="8"/>
      <c r="P1043" s="8"/>
      <c r="Q1043" s="8"/>
      <c r="R1043" s="202" t="s">
        <v>483</v>
      </c>
      <c r="S1043" s="8"/>
      <c r="T1043" s="8"/>
      <c r="U1043" s="8"/>
      <c r="V1043" s="8"/>
      <c r="W1043" s="202" t="s">
        <v>483</v>
      </c>
      <c r="X1043" s="8"/>
      <c r="Y1043" s="8"/>
      <c r="Z1043" s="8"/>
      <c r="AA1043" s="202" t="s">
        <v>483</v>
      </c>
      <c r="AB1043" s="8"/>
      <c r="AC1043" s="202" t="s">
        <v>1728</v>
      </c>
      <c r="AD1043" s="202" t="s">
        <v>3881</v>
      </c>
      <c r="AE1043" s="202" t="s">
        <v>484</v>
      </c>
      <c r="AF1043" s="12"/>
      <c r="AG1043" s="197">
        <v>0</v>
      </c>
      <c r="AH1043" s="12"/>
      <c r="AI1043" s="12"/>
      <c r="AJ1043" s="12"/>
      <c r="AK1043" s="12"/>
      <c r="AL1043" s="12"/>
      <c r="AM1043" s="12"/>
      <c r="AN1043" s="12"/>
      <c r="AO1043" s="12"/>
      <c r="AP1043" s="15"/>
      <c r="AQ1043" t="str">
        <f>_xlfn.IFNA(VLOOKUP(E1043,'Order Lookup'!A:C,3,FALSE),"Other")</f>
        <v>Other</v>
      </c>
    </row>
    <row r="1044" spans="1:43" ht="31.5" x14ac:dyDescent="0.35">
      <c r="A1044" s="202" t="s">
        <v>883</v>
      </c>
      <c r="B1044" s="202" t="s">
        <v>3882</v>
      </c>
      <c r="C1044" s="202" t="s">
        <v>917</v>
      </c>
      <c r="D1044" s="202" t="s">
        <v>1572</v>
      </c>
      <c r="E1044" s="202" t="s">
        <v>874</v>
      </c>
      <c r="F1044" s="202" t="s">
        <v>162</v>
      </c>
      <c r="G1044" s="202" t="s">
        <v>162</v>
      </c>
      <c r="H1044" s="202" t="s">
        <v>668</v>
      </c>
      <c r="I1044" s="203" t="s">
        <v>136</v>
      </c>
      <c r="J1044" s="203" t="s">
        <v>868</v>
      </c>
      <c r="K1044" s="203" t="s">
        <v>839</v>
      </c>
      <c r="L1044" s="8"/>
      <c r="M1044" s="8"/>
      <c r="N1044" s="202" t="s">
        <v>483</v>
      </c>
      <c r="O1044" s="8"/>
      <c r="P1044" s="8"/>
      <c r="Q1044" s="8"/>
      <c r="R1044" s="202" t="s">
        <v>483</v>
      </c>
      <c r="S1044" s="8"/>
      <c r="T1044" s="8"/>
      <c r="U1044" s="8"/>
      <c r="V1044" s="8"/>
      <c r="W1044" s="202" t="s">
        <v>483</v>
      </c>
      <c r="X1044" s="8"/>
      <c r="Y1044" s="8"/>
      <c r="Z1044" s="8"/>
      <c r="AA1044" s="202" t="s">
        <v>483</v>
      </c>
      <c r="AB1044" s="8"/>
      <c r="AC1044" s="202" t="s">
        <v>2335</v>
      </c>
      <c r="AD1044" s="202" t="s">
        <v>3882</v>
      </c>
      <c r="AE1044" s="202" t="s">
        <v>484</v>
      </c>
      <c r="AF1044" s="204">
        <v>4807</v>
      </c>
      <c r="AG1044" s="197">
        <v>0</v>
      </c>
      <c r="AH1044" s="197">
        <v>0</v>
      </c>
      <c r="AI1044" s="12"/>
      <c r="AJ1044" s="197">
        <v>0</v>
      </c>
      <c r="AK1044" s="197">
        <v>0</v>
      </c>
      <c r="AL1044" s="197">
        <v>0</v>
      </c>
      <c r="AM1044" s="12"/>
      <c r="AN1044" s="12"/>
      <c r="AO1044" s="204">
        <v>0</v>
      </c>
      <c r="AP1044" s="205">
        <v>0</v>
      </c>
      <c r="AQ1044" t="str">
        <f>_xlfn.IFNA(VLOOKUP(E1044,'Order Lookup'!A:C,3,FALSE),"Other")</f>
        <v>Other</v>
      </c>
    </row>
    <row r="1045" spans="1:43" ht="31.5" x14ac:dyDescent="0.35">
      <c r="A1045" s="202" t="s">
        <v>883</v>
      </c>
      <c r="B1045" s="202" t="s">
        <v>3883</v>
      </c>
      <c r="C1045" s="202" t="s">
        <v>947</v>
      </c>
      <c r="D1045" s="202" t="s">
        <v>948</v>
      </c>
      <c r="E1045" s="202" t="s">
        <v>874</v>
      </c>
      <c r="F1045" s="202" t="s">
        <v>162</v>
      </c>
      <c r="G1045" s="8"/>
      <c r="H1045" s="202" t="s">
        <v>488</v>
      </c>
      <c r="I1045" s="203" t="s">
        <v>185</v>
      </c>
      <c r="J1045" s="8"/>
      <c r="K1045" s="8"/>
      <c r="L1045" s="8"/>
      <c r="M1045" s="8"/>
      <c r="N1045" s="202" t="s">
        <v>483</v>
      </c>
      <c r="O1045" s="8"/>
      <c r="P1045" s="8"/>
      <c r="Q1045" s="8"/>
      <c r="R1045" s="202" t="s">
        <v>483</v>
      </c>
      <c r="S1045" s="8"/>
      <c r="T1045" s="8"/>
      <c r="U1045" s="8"/>
      <c r="V1045" s="8"/>
      <c r="W1045" s="202" t="s">
        <v>483</v>
      </c>
      <c r="X1045" s="8"/>
      <c r="Y1045" s="8"/>
      <c r="Z1045" s="8"/>
      <c r="AA1045" s="202" t="s">
        <v>483</v>
      </c>
      <c r="AB1045" s="8"/>
      <c r="AC1045" s="202" t="s">
        <v>1698</v>
      </c>
      <c r="AD1045" s="202" t="s">
        <v>3883</v>
      </c>
      <c r="AE1045" s="202" t="s">
        <v>484</v>
      </c>
      <c r="AF1045" s="12"/>
      <c r="AG1045" s="197">
        <v>0</v>
      </c>
      <c r="AH1045" s="12"/>
      <c r="AI1045" s="12"/>
      <c r="AJ1045" s="12"/>
      <c r="AK1045" s="12"/>
      <c r="AL1045" s="12"/>
      <c r="AM1045" s="12"/>
      <c r="AN1045" s="12"/>
      <c r="AO1045" s="12"/>
      <c r="AP1045" s="15"/>
      <c r="AQ1045" t="str">
        <f>_xlfn.IFNA(VLOOKUP(E1045,'Order Lookup'!A:C,3,FALSE),"Other")</f>
        <v>Other</v>
      </c>
    </row>
    <row r="1046" spans="1:43" ht="31.5" x14ac:dyDescent="0.35">
      <c r="A1046" s="202" t="s">
        <v>883</v>
      </c>
      <c r="B1046" s="202" t="s">
        <v>3884</v>
      </c>
      <c r="C1046" s="202" t="s">
        <v>947</v>
      </c>
      <c r="D1046" s="202" t="s">
        <v>948</v>
      </c>
      <c r="E1046" s="202" t="s">
        <v>874</v>
      </c>
      <c r="F1046" s="202" t="s">
        <v>162</v>
      </c>
      <c r="G1046" s="8"/>
      <c r="H1046" s="202" t="s">
        <v>488</v>
      </c>
      <c r="I1046" s="203" t="s">
        <v>185</v>
      </c>
      <c r="J1046" s="8"/>
      <c r="K1046" s="8"/>
      <c r="L1046" s="8"/>
      <c r="M1046" s="8"/>
      <c r="N1046" s="202" t="s">
        <v>483</v>
      </c>
      <c r="O1046" s="8"/>
      <c r="P1046" s="8"/>
      <c r="Q1046" s="8"/>
      <c r="R1046" s="202" t="s">
        <v>483</v>
      </c>
      <c r="S1046" s="8"/>
      <c r="T1046" s="8"/>
      <c r="U1046" s="8"/>
      <c r="V1046" s="8"/>
      <c r="W1046" s="202" t="s">
        <v>483</v>
      </c>
      <c r="X1046" s="8"/>
      <c r="Y1046" s="8"/>
      <c r="Z1046" s="8"/>
      <c r="AA1046" s="202" t="s">
        <v>483</v>
      </c>
      <c r="AB1046" s="8"/>
      <c r="AC1046" s="202" t="s">
        <v>2321</v>
      </c>
      <c r="AD1046" s="202" t="s">
        <v>3884</v>
      </c>
      <c r="AE1046" s="202" t="s">
        <v>484</v>
      </c>
      <c r="AF1046" s="204">
        <v>-1644.78</v>
      </c>
      <c r="AG1046" s="197">
        <v>0</v>
      </c>
      <c r="AH1046" s="197">
        <v>0.687721095</v>
      </c>
      <c r="AI1046" s="12"/>
      <c r="AJ1046" s="197">
        <v>0.68772049999999996</v>
      </c>
      <c r="AK1046" s="197">
        <v>0</v>
      </c>
      <c r="AL1046" s="197">
        <v>0</v>
      </c>
      <c r="AM1046" s="12"/>
      <c r="AN1046" s="12"/>
      <c r="AO1046" s="204">
        <v>1252.76</v>
      </c>
      <c r="AP1046" s="205">
        <v>-1043.8900000000001</v>
      </c>
      <c r="AQ1046" t="str">
        <f>_xlfn.IFNA(VLOOKUP(E1046,'Order Lookup'!A:C,3,FALSE),"Other")</f>
        <v>Other</v>
      </c>
    </row>
    <row r="1047" spans="1:43" ht="42" x14ac:dyDescent="0.35">
      <c r="A1047" s="202" t="s">
        <v>883</v>
      </c>
      <c r="B1047" s="202" t="s">
        <v>3885</v>
      </c>
      <c r="C1047" s="202" t="s">
        <v>893</v>
      </c>
      <c r="D1047" s="202" t="s">
        <v>3886</v>
      </c>
      <c r="E1047" s="202" t="s">
        <v>812</v>
      </c>
      <c r="F1047" s="202" t="s">
        <v>162</v>
      </c>
      <c r="G1047" s="8"/>
      <c r="H1047" s="202" t="s">
        <v>482</v>
      </c>
      <c r="I1047" s="203" t="s">
        <v>181</v>
      </c>
      <c r="J1047" s="8"/>
      <c r="K1047" s="8"/>
      <c r="L1047" s="8"/>
      <c r="M1047" s="8"/>
      <c r="N1047" s="202" t="s">
        <v>483</v>
      </c>
      <c r="O1047" s="8"/>
      <c r="P1047" s="8"/>
      <c r="Q1047" s="8"/>
      <c r="R1047" s="202" t="s">
        <v>483</v>
      </c>
      <c r="S1047" s="8"/>
      <c r="T1047" s="8"/>
      <c r="U1047" s="8"/>
      <c r="V1047" s="8"/>
      <c r="W1047" s="202" t="s">
        <v>483</v>
      </c>
      <c r="X1047" s="8"/>
      <c r="Y1047" s="8"/>
      <c r="Z1047" s="8"/>
      <c r="AA1047" s="202" t="s">
        <v>483</v>
      </c>
      <c r="AB1047" s="8"/>
      <c r="AC1047" s="202" t="s">
        <v>2321</v>
      </c>
      <c r="AD1047" s="202" t="s">
        <v>3885</v>
      </c>
      <c r="AE1047" s="202" t="s">
        <v>484</v>
      </c>
      <c r="AF1047" s="204">
        <v>4429.2299999999996</v>
      </c>
      <c r="AG1047" s="197">
        <v>0</v>
      </c>
      <c r="AH1047" s="197">
        <v>1.1025953799999999</v>
      </c>
      <c r="AI1047" s="12"/>
      <c r="AJ1047" s="197">
        <v>1.10259554</v>
      </c>
      <c r="AK1047" s="197">
        <v>0</v>
      </c>
      <c r="AL1047" s="197">
        <v>0</v>
      </c>
      <c r="AM1047" s="12"/>
      <c r="AN1047" s="12"/>
      <c r="AO1047" s="204">
        <v>3076.04</v>
      </c>
      <c r="AP1047" s="205">
        <v>1944.66</v>
      </c>
      <c r="AQ1047" t="str">
        <f>_xlfn.IFNA(VLOOKUP(E1047,'Order Lookup'!A:C,3,FALSE),"Other")</f>
        <v>Other</v>
      </c>
    </row>
    <row r="1048" spans="1:43" ht="31.5" x14ac:dyDescent="0.35">
      <c r="A1048" s="202" t="s">
        <v>883</v>
      </c>
      <c r="B1048" s="202" t="s">
        <v>3887</v>
      </c>
      <c r="C1048" s="202" t="s">
        <v>905</v>
      </c>
      <c r="D1048" s="202" t="s">
        <v>3888</v>
      </c>
      <c r="E1048" s="202" t="s">
        <v>874</v>
      </c>
      <c r="F1048" s="202" t="s">
        <v>162</v>
      </c>
      <c r="G1048" s="8"/>
      <c r="H1048" s="202" t="s">
        <v>488</v>
      </c>
      <c r="I1048" s="203" t="s">
        <v>181</v>
      </c>
      <c r="J1048" s="8"/>
      <c r="K1048" s="8"/>
      <c r="L1048" s="8"/>
      <c r="M1048" s="8"/>
      <c r="N1048" s="202" t="s">
        <v>483</v>
      </c>
      <c r="O1048" s="8"/>
      <c r="P1048" s="8"/>
      <c r="Q1048" s="8"/>
      <c r="R1048" s="202" t="s">
        <v>483</v>
      </c>
      <c r="S1048" s="8"/>
      <c r="T1048" s="8"/>
      <c r="U1048" s="8"/>
      <c r="V1048" s="8"/>
      <c r="W1048" s="202" t="s">
        <v>483</v>
      </c>
      <c r="X1048" s="8"/>
      <c r="Y1048" s="8"/>
      <c r="Z1048" s="8"/>
      <c r="AA1048" s="202" t="s">
        <v>483</v>
      </c>
      <c r="AB1048" s="8"/>
      <c r="AC1048" s="202" t="s">
        <v>2318</v>
      </c>
      <c r="AD1048" s="202" t="s">
        <v>3887</v>
      </c>
      <c r="AE1048" s="202" t="s">
        <v>484</v>
      </c>
      <c r="AF1048" s="204">
        <v>-385.5</v>
      </c>
      <c r="AG1048" s="197">
        <v>0</v>
      </c>
      <c r="AH1048" s="197">
        <v>4.1099999999999998E-2</v>
      </c>
      <c r="AI1048" s="12"/>
      <c r="AJ1048" s="197">
        <v>4.1099999999999998E-2</v>
      </c>
      <c r="AK1048" s="197">
        <v>0</v>
      </c>
      <c r="AL1048" s="197">
        <v>0</v>
      </c>
      <c r="AM1048" s="12"/>
      <c r="AN1048" s="12"/>
      <c r="AO1048" s="204">
        <v>160.37</v>
      </c>
      <c r="AP1048" s="205">
        <v>-140.88999999999999</v>
      </c>
      <c r="AQ1048" t="str">
        <f>_xlfn.IFNA(VLOOKUP(E1048,'Order Lookup'!A:C,3,FALSE),"Other")</f>
        <v>Other</v>
      </c>
    </row>
    <row r="1049" spans="1:43" ht="42" x14ac:dyDescent="0.35">
      <c r="A1049" s="202" t="s">
        <v>883</v>
      </c>
      <c r="B1049" s="202" t="s">
        <v>3889</v>
      </c>
      <c r="C1049" s="202" t="s">
        <v>3890</v>
      </c>
      <c r="D1049" s="202" t="s">
        <v>3891</v>
      </c>
      <c r="E1049" s="202" t="s">
        <v>859</v>
      </c>
      <c r="F1049" s="202" t="s">
        <v>281</v>
      </c>
      <c r="G1049" s="202" t="s">
        <v>162</v>
      </c>
      <c r="H1049" s="202" t="s">
        <v>488</v>
      </c>
      <c r="I1049" s="203" t="s">
        <v>181</v>
      </c>
      <c r="J1049" s="203" t="s">
        <v>925</v>
      </c>
      <c r="K1049" s="203" t="s">
        <v>887</v>
      </c>
      <c r="L1049" s="8"/>
      <c r="M1049" s="8"/>
      <c r="N1049" s="202" t="s">
        <v>483</v>
      </c>
      <c r="O1049" s="8"/>
      <c r="P1049" s="8"/>
      <c r="Q1049" s="8"/>
      <c r="R1049" s="202" t="s">
        <v>483</v>
      </c>
      <c r="S1049" s="8"/>
      <c r="T1049" s="203" t="s">
        <v>885</v>
      </c>
      <c r="U1049" s="202" t="s">
        <v>1726</v>
      </c>
      <c r="V1049" s="202" t="s">
        <v>1726</v>
      </c>
      <c r="W1049" s="206" t="s">
        <v>489</v>
      </c>
      <c r="X1049" s="8"/>
      <c r="Y1049" s="8"/>
      <c r="Z1049" s="8"/>
      <c r="AA1049" s="202" t="s">
        <v>483</v>
      </c>
      <c r="AB1049" s="203" t="s">
        <v>490</v>
      </c>
      <c r="AC1049" s="202" t="s">
        <v>1726</v>
      </c>
      <c r="AD1049" s="202" t="s">
        <v>3889</v>
      </c>
      <c r="AE1049" s="202" t="s">
        <v>484</v>
      </c>
      <c r="AF1049" s="204">
        <v>0</v>
      </c>
      <c r="AG1049" s="197">
        <v>0</v>
      </c>
      <c r="AH1049" s="197">
        <v>0.48584042</v>
      </c>
      <c r="AI1049" s="12"/>
      <c r="AJ1049" s="197">
        <v>0.48584051</v>
      </c>
      <c r="AK1049" s="197">
        <v>0</v>
      </c>
      <c r="AL1049" s="197">
        <v>0</v>
      </c>
      <c r="AM1049" s="12"/>
      <c r="AN1049" s="12"/>
      <c r="AO1049" s="204">
        <v>0</v>
      </c>
      <c r="AP1049" s="205">
        <v>-1097.48</v>
      </c>
      <c r="AQ1049" t="str">
        <f>_xlfn.IFNA(VLOOKUP(E1049,'Order Lookup'!A:C,3,FALSE),"Other")</f>
        <v>Other</v>
      </c>
    </row>
    <row r="1050" spans="1:43" ht="31.5" x14ac:dyDescent="0.35">
      <c r="A1050" s="202" t="s">
        <v>883</v>
      </c>
      <c r="B1050" s="202" t="s">
        <v>3892</v>
      </c>
      <c r="C1050" s="202" t="s">
        <v>953</v>
      </c>
      <c r="D1050" s="202" t="s">
        <v>1921</v>
      </c>
      <c r="E1050" s="202" t="s">
        <v>812</v>
      </c>
      <c r="F1050" s="202" t="s">
        <v>162</v>
      </c>
      <c r="G1050" s="8"/>
      <c r="H1050" s="202" t="s">
        <v>482</v>
      </c>
      <c r="I1050" s="203" t="s">
        <v>181</v>
      </c>
      <c r="J1050" s="8"/>
      <c r="K1050" s="8"/>
      <c r="L1050" s="8"/>
      <c r="M1050" s="8"/>
      <c r="N1050" s="202" t="s">
        <v>483</v>
      </c>
      <c r="O1050" s="8"/>
      <c r="P1050" s="8"/>
      <c r="Q1050" s="8"/>
      <c r="R1050" s="202" t="s">
        <v>483</v>
      </c>
      <c r="S1050" s="8"/>
      <c r="T1050" s="8"/>
      <c r="U1050" s="8"/>
      <c r="V1050" s="8"/>
      <c r="W1050" s="202" t="s">
        <v>483</v>
      </c>
      <c r="X1050" s="8"/>
      <c r="Y1050" s="8"/>
      <c r="Z1050" s="8"/>
      <c r="AA1050" s="202" t="s">
        <v>483</v>
      </c>
      <c r="AB1050" s="8"/>
      <c r="AC1050" s="202" t="s">
        <v>1698</v>
      </c>
      <c r="AD1050" s="202" t="s">
        <v>3892</v>
      </c>
      <c r="AE1050" s="202" t="s">
        <v>484</v>
      </c>
      <c r="AF1050" s="204">
        <v>250.36</v>
      </c>
      <c r="AG1050" s="197">
        <v>0</v>
      </c>
      <c r="AH1050" s="197">
        <v>2.9000000000000001E-2</v>
      </c>
      <c r="AI1050" s="12"/>
      <c r="AJ1050" s="197">
        <v>2.9000000000000001E-2</v>
      </c>
      <c r="AK1050" s="197">
        <v>0</v>
      </c>
      <c r="AL1050" s="197">
        <v>0</v>
      </c>
      <c r="AM1050" s="12"/>
      <c r="AN1050" s="12"/>
      <c r="AO1050" s="204">
        <v>150.11000000000001</v>
      </c>
      <c r="AP1050" s="205">
        <v>138.33000000000001</v>
      </c>
      <c r="AQ1050" t="str">
        <f>_xlfn.IFNA(VLOOKUP(E1050,'Order Lookup'!A:C,3,FALSE),"Other")</f>
        <v>Other</v>
      </c>
    </row>
    <row r="1051" spans="1:43" ht="31.5" x14ac:dyDescent="0.35">
      <c r="A1051" s="202" t="s">
        <v>883</v>
      </c>
      <c r="B1051" s="202" t="s">
        <v>3893</v>
      </c>
      <c r="C1051" s="202" t="s">
        <v>953</v>
      </c>
      <c r="D1051" s="202" t="s">
        <v>1921</v>
      </c>
      <c r="E1051" s="202" t="s">
        <v>812</v>
      </c>
      <c r="F1051" s="202" t="s">
        <v>162</v>
      </c>
      <c r="G1051" s="8"/>
      <c r="H1051" s="202" t="s">
        <v>482</v>
      </c>
      <c r="I1051" s="203" t="s">
        <v>181</v>
      </c>
      <c r="J1051" s="8"/>
      <c r="K1051" s="8"/>
      <c r="L1051" s="8"/>
      <c r="M1051" s="8"/>
      <c r="N1051" s="202" t="s">
        <v>483</v>
      </c>
      <c r="O1051" s="8"/>
      <c r="P1051" s="8"/>
      <c r="Q1051" s="8"/>
      <c r="R1051" s="202" t="s">
        <v>483</v>
      </c>
      <c r="S1051" s="8"/>
      <c r="T1051" s="8"/>
      <c r="U1051" s="8"/>
      <c r="V1051" s="8"/>
      <c r="W1051" s="202" t="s">
        <v>483</v>
      </c>
      <c r="X1051" s="8"/>
      <c r="Y1051" s="8"/>
      <c r="Z1051" s="8"/>
      <c r="AA1051" s="202" t="s">
        <v>483</v>
      </c>
      <c r="AB1051" s="8"/>
      <c r="AC1051" s="202" t="s">
        <v>1728</v>
      </c>
      <c r="AD1051" s="202" t="s">
        <v>3893</v>
      </c>
      <c r="AE1051" s="202" t="s">
        <v>484</v>
      </c>
      <c r="AF1051" s="12"/>
      <c r="AG1051" s="197">
        <v>0</v>
      </c>
      <c r="AH1051" s="12"/>
      <c r="AI1051" s="12"/>
      <c r="AJ1051" s="12"/>
      <c r="AK1051" s="12"/>
      <c r="AL1051" s="12"/>
      <c r="AM1051" s="12"/>
      <c r="AN1051" s="12"/>
      <c r="AO1051" s="12"/>
      <c r="AP1051" s="15"/>
      <c r="AQ1051" t="str">
        <f>_xlfn.IFNA(VLOOKUP(E1051,'Order Lookup'!A:C,3,FALSE),"Other")</f>
        <v>Other</v>
      </c>
    </row>
    <row r="1052" spans="1:43" ht="42" x14ac:dyDescent="0.35">
      <c r="A1052" s="202" t="s">
        <v>883</v>
      </c>
      <c r="B1052" s="202" t="s">
        <v>3894</v>
      </c>
      <c r="C1052" s="202" t="s">
        <v>964</v>
      </c>
      <c r="D1052" s="202" t="s">
        <v>1573</v>
      </c>
      <c r="E1052" s="202" t="s">
        <v>859</v>
      </c>
      <c r="F1052" s="202" t="s">
        <v>162</v>
      </c>
      <c r="G1052" s="202" t="s">
        <v>162</v>
      </c>
      <c r="H1052" s="202" t="s">
        <v>488</v>
      </c>
      <c r="I1052" s="203" t="s">
        <v>181</v>
      </c>
      <c r="J1052" s="203" t="s">
        <v>911</v>
      </c>
      <c r="K1052" s="203" t="s">
        <v>887</v>
      </c>
      <c r="L1052" s="8"/>
      <c r="M1052" s="8"/>
      <c r="N1052" s="202" t="s">
        <v>483</v>
      </c>
      <c r="O1052" s="8"/>
      <c r="P1052" s="8"/>
      <c r="Q1052" s="8"/>
      <c r="R1052" s="202" t="s">
        <v>483</v>
      </c>
      <c r="S1052" s="8"/>
      <c r="T1052" s="203" t="s">
        <v>885</v>
      </c>
      <c r="U1052" s="202" t="s">
        <v>1726</v>
      </c>
      <c r="V1052" s="202" t="s">
        <v>1726</v>
      </c>
      <c r="W1052" s="206" t="s">
        <v>489</v>
      </c>
      <c r="X1052" s="8"/>
      <c r="Y1052" s="8"/>
      <c r="Z1052" s="8"/>
      <c r="AA1052" s="202" t="s">
        <v>483</v>
      </c>
      <c r="AB1052" s="203" t="s">
        <v>490</v>
      </c>
      <c r="AC1052" s="202" t="s">
        <v>1726</v>
      </c>
      <c r="AD1052" s="202" t="s">
        <v>3894</v>
      </c>
      <c r="AE1052" s="202" t="s">
        <v>484</v>
      </c>
      <c r="AF1052" s="204">
        <v>0</v>
      </c>
      <c r="AG1052" s="197">
        <v>0</v>
      </c>
      <c r="AH1052" s="197">
        <v>0.11920500000000001</v>
      </c>
      <c r="AI1052" s="12"/>
      <c r="AJ1052" s="197">
        <v>0.11920500000000001</v>
      </c>
      <c r="AK1052" s="197">
        <v>0</v>
      </c>
      <c r="AL1052" s="197">
        <v>0</v>
      </c>
      <c r="AM1052" s="12"/>
      <c r="AN1052" s="12"/>
      <c r="AO1052" s="204">
        <v>0</v>
      </c>
      <c r="AP1052" s="205">
        <v>-375.51</v>
      </c>
      <c r="AQ1052" t="str">
        <f>_xlfn.IFNA(VLOOKUP(E1052,'Order Lookup'!A:C,3,FALSE),"Other")</f>
        <v>Other</v>
      </c>
    </row>
    <row r="1053" spans="1:43" ht="31.5" x14ac:dyDescent="0.35">
      <c r="A1053" s="202" t="s">
        <v>883</v>
      </c>
      <c r="B1053" s="202" t="s">
        <v>3895</v>
      </c>
      <c r="C1053" s="202" t="s">
        <v>906</v>
      </c>
      <c r="D1053" s="202" t="s">
        <v>1574</v>
      </c>
      <c r="E1053" s="202" t="s">
        <v>812</v>
      </c>
      <c r="F1053" s="202" t="s">
        <v>162</v>
      </c>
      <c r="G1053" s="8"/>
      <c r="H1053" s="202" t="s">
        <v>482</v>
      </c>
      <c r="I1053" s="203" t="s">
        <v>190</v>
      </c>
      <c r="J1053" s="8"/>
      <c r="K1053" s="8"/>
      <c r="L1053" s="8"/>
      <c r="M1053" s="8"/>
      <c r="N1053" s="202" t="s">
        <v>483</v>
      </c>
      <c r="O1053" s="8"/>
      <c r="P1053" s="8"/>
      <c r="Q1053" s="8"/>
      <c r="R1053" s="202" t="s">
        <v>483</v>
      </c>
      <c r="S1053" s="8"/>
      <c r="T1053" s="8"/>
      <c r="U1053" s="8"/>
      <c r="V1053" s="8"/>
      <c r="W1053" s="202" t="s">
        <v>483</v>
      </c>
      <c r="X1053" s="8"/>
      <c r="Y1053" s="8"/>
      <c r="Z1053" s="8"/>
      <c r="AA1053" s="202" t="s">
        <v>483</v>
      </c>
      <c r="AB1053" s="8"/>
      <c r="AC1053" s="202" t="s">
        <v>2350</v>
      </c>
      <c r="AD1053" s="202" t="s">
        <v>3895</v>
      </c>
      <c r="AE1053" s="202" t="s">
        <v>484</v>
      </c>
      <c r="AF1053" s="12"/>
      <c r="AG1053" s="197">
        <v>0</v>
      </c>
      <c r="AH1053" s="12"/>
      <c r="AI1053" s="12"/>
      <c r="AJ1053" s="12"/>
      <c r="AK1053" s="12"/>
      <c r="AL1053" s="12"/>
      <c r="AM1053" s="12"/>
      <c r="AN1053" s="12"/>
      <c r="AO1053" s="12"/>
      <c r="AP1053" s="15"/>
      <c r="AQ1053" t="str">
        <f>_xlfn.IFNA(VLOOKUP(E1053,'Order Lookup'!A:C,3,FALSE),"Other")</f>
        <v>Other</v>
      </c>
    </row>
    <row r="1054" spans="1:43" ht="31.5" x14ac:dyDescent="0.35">
      <c r="A1054" s="202" t="s">
        <v>883</v>
      </c>
      <c r="B1054" s="202" t="s">
        <v>3896</v>
      </c>
      <c r="C1054" s="202" t="s">
        <v>912</v>
      </c>
      <c r="D1054" s="202" t="s">
        <v>1922</v>
      </c>
      <c r="E1054" s="202" t="s">
        <v>859</v>
      </c>
      <c r="F1054" s="202" t="s">
        <v>162</v>
      </c>
      <c r="G1054" s="202" t="s">
        <v>162</v>
      </c>
      <c r="H1054" s="202" t="s">
        <v>488</v>
      </c>
      <c r="I1054" s="203" t="s">
        <v>185</v>
      </c>
      <c r="J1054" s="203" t="s">
        <v>1909</v>
      </c>
      <c r="K1054" s="203" t="s">
        <v>890</v>
      </c>
      <c r="L1054" s="8"/>
      <c r="M1054" s="8"/>
      <c r="N1054" s="202" t="s">
        <v>483</v>
      </c>
      <c r="O1054" s="8"/>
      <c r="P1054" s="8"/>
      <c r="Q1054" s="8"/>
      <c r="R1054" s="202" t="s">
        <v>483</v>
      </c>
      <c r="S1054" s="8"/>
      <c r="T1054" s="203" t="s">
        <v>885</v>
      </c>
      <c r="U1054" s="202" t="s">
        <v>1726</v>
      </c>
      <c r="V1054" s="202" t="s">
        <v>1726</v>
      </c>
      <c r="W1054" s="206" t="s">
        <v>489</v>
      </c>
      <c r="X1054" s="8"/>
      <c r="Y1054" s="8"/>
      <c r="Z1054" s="8"/>
      <c r="AA1054" s="202" t="s">
        <v>483</v>
      </c>
      <c r="AB1054" s="203" t="s">
        <v>490</v>
      </c>
      <c r="AC1054" s="202" t="s">
        <v>1726</v>
      </c>
      <c r="AD1054" s="202" t="s">
        <v>3896</v>
      </c>
      <c r="AE1054" s="202" t="s">
        <v>484</v>
      </c>
      <c r="AF1054" s="204">
        <v>0</v>
      </c>
      <c r="AG1054" s="197">
        <v>0</v>
      </c>
      <c r="AH1054" s="197">
        <v>6.4150079999999998E-2</v>
      </c>
      <c r="AI1054" s="12"/>
      <c r="AJ1054" s="197">
        <v>6.4149990000000004E-2</v>
      </c>
      <c r="AK1054" s="197">
        <v>0</v>
      </c>
      <c r="AL1054" s="197">
        <v>0</v>
      </c>
      <c r="AM1054" s="12"/>
      <c r="AN1054" s="12"/>
      <c r="AO1054" s="204">
        <v>0</v>
      </c>
      <c r="AP1054" s="205">
        <v>-108.48</v>
      </c>
      <c r="AQ1054" t="str">
        <f>_xlfn.IFNA(VLOOKUP(E1054,'Order Lookup'!A:C,3,FALSE),"Other")</f>
        <v>Other</v>
      </c>
    </row>
    <row r="1055" spans="1:43" ht="31.5" x14ac:dyDescent="0.35">
      <c r="A1055" s="202" t="s">
        <v>883</v>
      </c>
      <c r="B1055" s="202" t="s">
        <v>3897</v>
      </c>
      <c r="C1055" s="202" t="s">
        <v>1923</v>
      </c>
      <c r="D1055" s="202" t="s">
        <v>1924</v>
      </c>
      <c r="E1055" s="202" t="s">
        <v>855</v>
      </c>
      <c r="F1055" s="202" t="s">
        <v>281</v>
      </c>
      <c r="G1055" s="202" t="s">
        <v>162</v>
      </c>
      <c r="H1055" s="202" t="s">
        <v>488</v>
      </c>
      <c r="I1055" s="203" t="s">
        <v>188</v>
      </c>
      <c r="J1055" s="203" t="s">
        <v>891</v>
      </c>
      <c r="K1055" s="203" t="s">
        <v>902</v>
      </c>
      <c r="L1055" s="8"/>
      <c r="M1055" s="8"/>
      <c r="N1055" s="202" t="s">
        <v>483</v>
      </c>
      <c r="O1055" s="8"/>
      <c r="P1055" s="8"/>
      <c r="Q1055" s="8"/>
      <c r="R1055" s="202" t="s">
        <v>483</v>
      </c>
      <c r="S1055" s="203" t="s">
        <v>614</v>
      </c>
      <c r="T1055" s="203" t="s">
        <v>614</v>
      </c>
      <c r="U1055" s="202" t="s">
        <v>1660</v>
      </c>
      <c r="V1055" s="202" t="s">
        <v>1660</v>
      </c>
      <c r="W1055" s="206" t="s">
        <v>489</v>
      </c>
      <c r="X1055" s="203" t="s">
        <v>614</v>
      </c>
      <c r="Y1055" s="202" t="s">
        <v>1660</v>
      </c>
      <c r="Z1055" s="202" t="s">
        <v>1660</v>
      </c>
      <c r="AA1055" s="206" t="s">
        <v>489</v>
      </c>
      <c r="AB1055" s="8"/>
      <c r="AC1055" s="202" t="s">
        <v>2335</v>
      </c>
      <c r="AD1055" s="202" t="s">
        <v>3897</v>
      </c>
      <c r="AE1055" s="202" t="s">
        <v>484</v>
      </c>
      <c r="AF1055" s="204">
        <v>70093</v>
      </c>
      <c r="AG1055" s="197">
        <v>11.9</v>
      </c>
      <c r="AH1055" s="197">
        <v>10.888725000000001</v>
      </c>
      <c r="AI1055" s="208">
        <v>0.91501890756302495</v>
      </c>
      <c r="AJ1055" s="197">
        <v>0</v>
      </c>
      <c r="AK1055" s="197">
        <v>0</v>
      </c>
      <c r="AL1055" s="197">
        <v>0</v>
      </c>
      <c r="AM1055" s="12"/>
      <c r="AN1055" s="12"/>
      <c r="AO1055" s="204">
        <v>66547</v>
      </c>
      <c r="AP1055" s="205">
        <v>0</v>
      </c>
      <c r="AQ1055" t="str">
        <f>_xlfn.IFNA(VLOOKUP(E1055,'Order Lookup'!A:C,3,FALSE),"Other")</f>
        <v>ORDER</v>
      </c>
    </row>
    <row r="1056" spans="1:43" ht="42" x14ac:dyDescent="0.35">
      <c r="A1056" s="202" t="s">
        <v>883</v>
      </c>
      <c r="B1056" s="202" t="s">
        <v>3898</v>
      </c>
      <c r="C1056" s="202" t="s">
        <v>3899</v>
      </c>
      <c r="D1056" s="202" t="s">
        <v>3900</v>
      </c>
      <c r="E1056" s="202" t="s">
        <v>855</v>
      </c>
      <c r="F1056" s="202" t="s">
        <v>162</v>
      </c>
      <c r="G1056" s="202" t="s">
        <v>162</v>
      </c>
      <c r="H1056" s="202" t="s">
        <v>488</v>
      </c>
      <c r="I1056" s="203" t="s">
        <v>181</v>
      </c>
      <c r="J1056" s="203" t="s">
        <v>884</v>
      </c>
      <c r="K1056" s="203" t="s">
        <v>950</v>
      </c>
      <c r="L1056" s="202" t="s">
        <v>1469</v>
      </c>
      <c r="M1056" s="8"/>
      <c r="N1056" s="202" t="s">
        <v>593</v>
      </c>
      <c r="O1056" s="8"/>
      <c r="P1056" s="8"/>
      <c r="Q1056" s="8"/>
      <c r="R1056" s="202" t="s">
        <v>483</v>
      </c>
      <c r="S1056" s="203" t="s">
        <v>1351</v>
      </c>
      <c r="T1056" s="203" t="s">
        <v>1564</v>
      </c>
      <c r="U1056" s="202" t="s">
        <v>2332</v>
      </c>
      <c r="V1056" s="202" t="s">
        <v>2362</v>
      </c>
      <c r="W1056" s="210" t="s">
        <v>484</v>
      </c>
      <c r="X1056" s="203" t="s">
        <v>1351</v>
      </c>
      <c r="Y1056" s="202" t="s">
        <v>2332</v>
      </c>
      <c r="Z1056" s="202" t="s">
        <v>3901</v>
      </c>
      <c r="AA1056" s="210" t="s">
        <v>484</v>
      </c>
      <c r="AB1056" s="203" t="s">
        <v>490</v>
      </c>
      <c r="AC1056" s="202" t="s">
        <v>2362</v>
      </c>
      <c r="AD1056" s="202" t="s">
        <v>3898</v>
      </c>
      <c r="AE1056" s="202" t="s">
        <v>484</v>
      </c>
      <c r="AF1056" s="204">
        <v>449313</v>
      </c>
      <c r="AG1056" s="197">
        <v>123.6905</v>
      </c>
      <c r="AH1056" s="197">
        <v>91.939006634999998</v>
      </c>
      <c r="AI1056" s="208">
        <v>0.74329885185200195</v>
      </c>
      <c r="AJ1056" s="197">
        <v>0</v>
      </c>
      <c r="AK1056" s="197">
        <v>810</v>
      </c>
      <c r="AL1056" s="197">
        <v>935.75</v>
      </c>
      <c r="AM1056" s="209">
        <v>1.1552469135802499</v>
      </c>
      <c r="AN1056" s="197">
        <v>10.177943337096799</v>
      </c>
      <c r="AO1056" s="204">
        <v>312599.7</v>
      </c>
      <c r="AP1056" s="205">
        <v>0</v>
      </c>
      <c r="AQ1056" t="str">
        <f>_xlfn.IFNA(VLOOKUP(E1056,'Order Lookup'!A:C,3,FALSE),"Other")</f>
        <v>ORDER</v>
      </c>
    </row>
    <row r="1057" spans="1:43" ht="42" x14ac:dyDescent="0.35">
      <c r="A1057" s="202" t="s">
        <v>883</v>
      </c>
      <c r="B1057" s="202" t="s">
        <v>3902</v>
      </c>
      <c r="C1057" s="202" t="s">
        <v>3899</v>
      </c>
      <c r="D1057" s="202" t="s">
        <v>3900</v>
      </c>
      <c r="E1057" s="202" t="s">
        <v>855</v>
      </c>
      <c r="F1057" s="202" t="s">
        <v>162</v>
      </c>
      <c r="G1057" s="202" t="s">
        <v>162</v>
      </c>
      <c r="H1057" s="202" t="s">
        <v>488</v>
      </c>
      <c r="I1057" s="203" t="s">
        <v>181</v>
      </c>
      <c r="J1057" s="203" t="s">
        <v>884</v>
      </c>
      <c r="K1057" s="203" t="s">
        <v>950</v>
      </c>
      <c r="L1057" s="202" t="s">
        <v>1469</v>
      </c>
      <c r="M1057" s="8"/>
      <c r="N1057" s="202" t="s">
        <v>593</v>
      </c>
      <c r="O1057" s="8"/>
      <c r="P1057" s="8"/>
      <c r="Q1057" s="8"/>
      <c r="R1057" s="202" t="s">
        <v>483</v>
      </c>
      <c r="S1057" s="203" t="s">
        <v>1351</v>
      </c>
      <c r="T1057" s="203" t="s">
        <v>1564</v>
      </c>
      <c r="U1057" s="202" t="s">
        <v>2318</v>
      </c>
      <c r="V1057" s="202" t="s">
        <v>2362</v>
      </c>
      <c r="W1057" s="210" t="s">
        <v>484</v>
      </c>
      <c r="X1057" s="203" t="s">
        <v>1351</v>
      </c>
      <c r="Y1057" s="202" t="s">
        <v>3901</v>
      </c>
      <c r="Z1057" s="202" t="s">
        <v>3901</v>
      </c>
      <c r="AA1057" s="206" t="s">
        <v>489</v>
      </c>
      <c r="AB1057" s="203" t="s">
        <v>490</v>
      </c>
      <c r="AC1057" s="202" t="s">
        <v>2362</v>
      </c>
      <c r="AD1057" s="202" t="s">
        <v>3902</v>
      </c>
      <c r="AE1057" s="202" t="s">
        <v>484</v>
      </c>
      <c r="AF1057" s="204">
        <v>216798</v>
      </c>
      <c r="AG1057" s="197">
        <v>102.01649999999999</v>
      </c>
      <c r="AH1057" s="197">
        <v>68.495394375000004</v>
      </c>
      <c r="AI1057" s="208">
        <v>0.67141486303686204</v>
      </c>
      <c r="AJ1057" s="197">
        <v>0.85174985000000003</v>
      </c>
      <c r="AK1057" s="197">
        <v>0</v>
      </c>
      <c r="AL1057" s="197">
        <v>0</v>
      </c>
      <c r="AM1057" s="12"/>
      <c r="AN1057" s="12"/>
      <c r="AO1057" s="204">
        <v>182272.85</v>
      </c>
      <c r="AP1057" s="205">
        <v>-1.528E-2</v>
      </c>
      <c r="AQ1057" t="str">
        <f>_xlfn.IFNA(VLOOKUP(E1057,'Order Lookup'!A:C,3,FALSE),"Other")</f>
        <v>ORDER</v>
      </c>
    </row>
    <row r="1058" spans="1:43" ht="42" x14ac:dyDescent="0.35">
      <c r="A1058" s="202" t="s">
        <v>883</v>
      </c>
      <c r="B1058" s="202" t="s">
        <v>3903</v>
      </c>
      <c r="C1058" s="202" t="s">
        <v>3899</v>
      </c>
      <c r="D1058" s="202" t="s">
        <v>3900</v>
      </c>
      <c r="E1058" s="202" t="s">
        <v>859</v>
      </c>
      <c r="F1058" s="202" t="s">
        <v>162</v>
      </c>
      <c r="G1058" s="202" t="s">
        <v>162</v>
      </c>
      <c r="H1058" s="202" t="s">
        <v>488</v>
      </c>
      <c r="I1058" s="203" t="s">
        <v>181</v>
      </c>
      <c r="J1058" s="203" t="s">
        <v>884</v>
      </c>
      <c r="K1058" s="203" t="s">
        <v>950</v>
      </c>
      <c r="L1058" s="8"/>
      <c r="M1058" s="8"/>
      <c r="N1058" s="202" t="s">
        <v>483</v>
      </c>
      <c r="O1058" s="8"/>
      <c r="P1058" s="8"/>
      <c r="Q1058" s="8"/>
      <c r="R1058" s="202" t="s">
        <v>483</v>
      </c>
      <c r="S1058" s="8"/>
      <c r="T1058" s="8"/>
      <c r="U1058" s="8"/>
      <c r="V1058" s="8"/>
      <c r="W1058" s="202" t="s">
        <v>483</v>
      </c>
      <c r="X1058" s="8"/>
      <c r="Y1058" s="8"/>
      <c r="Z1058" s="8"/>
      <c r="AA1058" s="202" t="s">
        <v>483</v>
      </c>
      <c r="AB1058" s="8"/>
      <c r="AC1058" s="202" t="s">
        <v>2338</v>
      </c>
      <c r="AD1058" s="202" t="s">
        <v>3903</v>
      </c>
      <c r="AE1058" s="202" t="s">
        <v>484</v>
      </c>
      <c r="AF1058" s="204">
        <v>1</v>
      </c>
      <c r="AG1058" s="197">
        <v>0</v>
      </c>
      <c r="AH1058" s="197">
        <v>50.6</v>
      </c>
      <c r="AI1058" s="12"/>
      <c r="AJ1058" s="197">
        <v>0</v>
      </c>
      <c r="AK1058" s="197">
        <v>0</v>
      </c>
      <c r="AL1058" s="197">
        <v>0</v>
      </c>
      <c r="AM1058" s="12"/>
      <c r="AN1058" s="12"/>
      <c r="AO1058" s="204">
        <v>0</v>
      </c>
      <c r="AP1058" s="205">
        <v>0</v>
      </c>
      <c r="AQ1058" t="str">
        <f>_xlfn.IFNA(VLOOKUP(E1058,'Order Lookup'!A:C,3,FALSE),"Other")</f>
        <v>Other</v>
      </c>
    </row>
    <row r="1059" spans="1:43" ht="42" x14ac:dyDescent="0.35">
      <c r="A1059" s="202" t="s">
        <v>883</v>
      </c>
      <c r="B1059" s="202" t="s">
        <v>3904</v>
      </c>
      <c r="C1059" s="202" t="s">
        <v>1925</v>
      </c>
      <c r="D1059" s="202" t="s">
        <v>1926</v>
      </c>
      <c r="E1059" s="202" t="s">
        <v>812</v>
      </c>
      <c r="F1059" s="202" t="s">
        <v>162</v>
      </c>
      <c r="G1059" s="8"/>
      <c r="H1059" s="202" t="s">
        <v>482</v>
      </c>
      <c r="I1059" s="203" t="s">
        <v>186</v>
      </c>
      <c r="J1059" s="8"/>
      <c r="K1059" s="8"/>
      <c r="L1059" s="8"/>
      <c r="M1059" s="8"/>
      <c r="N1059" s="202" t="s">
        <v>483</v>
      </c>
      <c r="O1059" s="8"/>
      <c r="P1059" s="8"/>
      <c r="Q1059" s="8"/>
      <c r="R1059" s="202" t="s">
        <v>483</v>
      </c>
      <c r="S1059" s="8"/>
      <c r="T1059" s="8"/>
      <c r="U1059" s="8"/>
      <c r="V1059" s="8"/>
      <c r="W1059" s="202" t="s">
        <v>483</v>
      </c>
      <c r="X1059" s="8"/>
      <c r="Y1059" s="8"/>
      <c r="Z1059" s="8"/>
      <c r="AA1059" s="202" t="s">
        <v>483</v>
      </c>
      <c r="AB1059" s="8"/>
      <c r="AC1059" s="202" t="s">
        <v>2329</v>
      </c>
      <c r="AD1059" s="202" t="s">
        <v>3904</v>
      </c>
      <c r="AE1059" s="202" t="s">
        <v>484</v>
      </c>
      <c r="AF1059" s="204">
        <v>206.48</v>
      </c>
      <c r="AG1059" s="197">
        <v>0</v>
      </c>
      <c r="AH1059" s="197">
        <v>2.4294455E-2</v>
      </c>
      <c r="AI1059" s="12"/>
      <c r="AJ1059" s="197">
        <v>2.4294509999999998E-2</v>
      </c>
      <c r="AK1059" s="197">
        <v>0</v>
      </c>
      <c r="AL1059" s="197">
        <v>0</v>
      </c>
      <c r="AM1059" s="12"/>
      <c r="AN1059" s="12"/>
      <c r="AO1059" s="204">
        <v>103.24</v>
      </c>
      <c r="AP1059" s="205">
        <v>95.85</v>
      </c>
      <c r="AQ1059" t="str">
        <f>_xlfn.IFNA(VLOOKUP(E1059,'Order Lookup'!A:C,3,FALSE),"Other")</f>
        <v>Other</v>
      </c>
    </row>
    <row r="1060" spans="1:43" ht="42" x14ac:dyDescent="0.35">
      <c r="A1060" s="202" t="s">
        <v>883</v>
      </c>
      <c r="B1060" s="202" t="s">
        <v>3905</v>
      </c>
      <c r="C1060" s="202" t="s">
        <v>936</v>
      </c>
      <c r="D1060" s="202" t="s">
        <v>1927</v>
      </c>
      <c r="E1060" s="202" t="s">
        <v>874</v>
      </c>
      <c r="F1060" s="202" t="s">
        <v>162</v>
      </c>
      <c r="G1060" s="8"/>
      <c r="H1060" s="202" t="s">
        <v>488</v>
      </c>
      <c r="I1060" s="203" t="s">
        <v>189</v>
      </c>
      <c r="J1060" s="8"/>
      <c r="K1060" s="8"/>
      <c r="L1060" s="8"/>
      <c r="M1060" s="8"/>
      <c r="N1060" s="202" t="s">
        <v>483</v>
      </c>
      <c r="O1060" s="8"/>
      <c r="P1060" s="8"/>
      <c r="Q1060" s="8"/>
      <c r="R1060" s="202" t="s">
        <v>483</v>
      </c>
      <c r="S1060" s="8"/>
      <c r="T1060" s="8"/>
      <c r="U1060" s="8"/>
      <c r="V1060" s="8"/>
      <c r="W1060" s="202" t="s">
        <v>483</v>
      </c>
      <c r="X1060" s="8"/>
      <c r="Y1060" s="8"/>
      <c r="Z1060" s="8"/>
      <c r="AA1060" s="202" t="s">
        <v>483</v>
      </c>
      <c r="AB1060" s="8"/>
      <c r="AC1060" s="202" t="s">
        <v>1725</v>
      </c>
      <c r="AD1060" s="202" t="s">
        <v>3905</v>
      </c>
      <c r="AE1060" s="202" t="s">
        <v>484</v>
      </c>
      <c r="AF1060" s="204">
        <v>-38</v>
      </c>
      <c r="AG1060" s="197">
        <v>0</v>
      </c>
      <c r="AH1060" s="197">
        <v>8.0000000000000002E-3</v>
      </c>
      <c r="AI1060" s="12"/>
      <c r="AJ1060" s="197">
        <v>8.0000000000000002E-3</v>
      </c>
      <c r="AK1060" s="197">
        <v>0</v>
      </c>
      <c r="AL1060" s="197">
        <v>0</v>
      </c>
      <c r="AM1060" s="12"/>
      <c r="AN1060" s="12"/>
      <c r="AO1060" s="204">
        <v>53.96</v>
      </c>
      <c r="AP1060" s="205">
        <v>-52.8</v>
      </c>
      <c r="AQ1060" t="str">
        <f>_xlfn.IFNA(VLOOKUP(E1060,'Order Lookup'!A:C,3,FALSE),"Other")</f>
        <v>Other</v>
      </c>
    </row>
    <row r="1061" spans="1:43" ht="42" x14ac:dyDescent="0.35">
      <c r="A1061" s="202" t="s">
        <v>883</v>
      </c>
      <c r="B1061" s="202" t="s">
        <v>3906</v>
      </c>
      <c r="C1061" s="202" t="s">
        <v>936</v>
      </c>
      <c r="D1061" s="202" t="s">
        <v>1927</v>
      </c>
      <c r="E1061" s="202" t="s">
        <v>874</v>
      </c>
      <c r="F1061" s="202" t="s">
        <v>162</v>
      </c>
      <c r="G1061" s="8"/>
      <c r="H1061" s="202" t="s">
        <v>488</v>
      </c>
      <c r="I1061" s="203" t="s">
        <v>189</v>
      </c>
      <c r="J1061" s="8"/>
      <c r="K1061" s="8"/>
      <c r="L1061" s="8"/>
      <c r="M1061" s="8"/>
      <c r="N1061" s="202" t="s">
        <v>483</v>
      </c>
      <c r="O1061" s="8"/>
      <c r="P1061" s="8"/>
      <c r="Q1061" s="8"/>
      <c r="R1061" s="202" t="s">
        <v>483</v>
      </c>
      <c r="S1061" s="8"/>
      <c r="T1061" s="8"/>
      <c r="U1061" s="8"/>
      <c r="V1061" s="8"/>
      <c r="W1061" s="202" t="s">
        <v>483</v>
      </c>
      <c r="X1061" s="8"/>
      <c r="Y1061" s="8"/>
      <c r="Z1061" s="8"/>
      <c r="AA1061" s="202" t="s">
        <v>483</v>
      </c>
      <c r="AB1061" s="8"/>
      <c r="AC1061" s="202" t="s">
        <v>2343</v>
      </c>
      <c r="AD1061" s="202" t="s">
        <v>3906</v>
      </c>
      <c r="AE1061" s="202" t="s">
        <v>484</v>
      </c>
      <c r="AF1061" s="12"/>
      <c r="AG1061" s="197">
        <v>0</v>
      </c>
      <c r="AH1061" s="12"/>
      <c r="AI1061" s="12"/>
      <c r="AJ1061" s="12"/>
      <c r="AK1061" s="12"/>
      <c r="AL1061" s="12"/>
      <c r="AM1061" s="12"/>
      <c r="AN1061" s="12"/>
      <c r="AO1061" s="12"/>
      <c r="AP1061" s="15"/>
      <c r="AQ1061" t="str">
        <f>_xlfn.IFNA(VLOOKUP(E1061,'Order Lookup'!A:C,3,FALSE),"Other")</f>
        <v>Other</v>
      </c>
    </row>
    <row r="1062" spans="1:43" ht="31.5" x14ac:dyDescent="0.35">
      <c r="A1062" s="202" t="s">
        <v>883</v>
      </c>
      <c r="B1062" s="202" t="s">
        <v>3907</v>
      </c>
      <c r="C1062" s="202" t="s">
        <v>3908</v>
      </c>
      <c r="D1062" s="202" t="s">
        <v>3909</v>
      </c>
      <c r="E1062" s="202" t="s">
        <v>874</v>
      </c>
      <c r="F1062" s="202" t="s">
        <v>162</v>
      </c>
      <c r="G1062" s="202" t="s">
        <v>162</v>
      </c>
      <c r="H1062" s="202" t="s">
        <v>488</v>
      </c>
      <c r="I1062" s="203" t="s">
        <v>181</v>
      </c>
      <c r="J1062" s="203" t="s">
        <v>925</v>
      </c>
      <c r="K1062" s="203" t="s">
        <v>951</v>
      </c>
      <c r="L1062" s="8"/>
      <c r="M1062" s="8"/>
      <c r="N1062" s="202" t="s">
        <v>483</v>
      </c>
      <c r="O1062" s="8"/>
      <c r="P1062" s="8"/>
      <c r="Q1062" s="8"/>
      <c r="R1062" s="202" t="s">
        <v>483</v>
      </c>
      <c r="S1062" s="8"/>
      <c r="T1062" s="8"/>
      <c r="U1062" s="8"/>
      <c r="V1062" s="8"/>
      <c r="W1062" s="202" t="s">
        <v>483</v>
      </c>
      <c r="X1062" s="8"/>
      <c r="Y1062" s="8"/>
      <c r="Z1062" s="8"/>
      <c r="AA1062" s="202" t="s">
        <v>483</v>
      </c>
      <c r="AB1062" s="8"/>
      <c r="AC1062" s="202" t="s">
        <v>1728</v>
      </c>
      <c r="AD1062" s="202" t="s">
        <v>3907</v>
      </c>
      <c r="AE1062" s="202" t="s">
        <v>484</v>
      </c>
      <c r="AF1062" s="204">
        <v>0.48</v>
      </c>
      <c r="AG1062" s="197">
        <v>0</v>
      </c>
      <c r="AH1062" s="197">
        <v>0.31625843999999997</v>
      </c>
      <c r="AI1062" s="12"/>
      <c r="AJ1062" s="197">
        <v>0.31625851999999999</v>
      </c>
      <c r="AK1062" s="197">
        <v>0</v>
      </c>
      <c r="AL1062" s="197">
        <v>0</v>
      </c>
      <c r="AM1062" s="12"/>
      <c r="AN1062" s="12"/>
      <c r="AO1062" s="204">
        <v>566.24</v>
      </c>
      <c r="AP1062" s="205">
        <v>-577.65</v>
      </c>
      <c r="AQ1062" t="str">
        <f>_xlfn.IFNA(VLOOKUP(E1062,'Order Lookup'!A:C,3,FALSE),"Other")</f>
        <v>Other</v>
      </c>
    </row>
    <row r="1063" spans="1:43" ht="42" x14ac:dyDescent="0.35">
      <c r="A1063" s="202" t="s">
        <v>883</v>
      </c>
      <c r="B1063" s="202" t="s">
        <v>3910</v>
      </c>
      <c r="C1063" s="202" t="s">
        <v>1913</v>
      </c>
      <c r="D1063" s="202" t="s">
        <v>1928</v>
      </c>
      <c r="E1063" s="202" t="s">
        <v>854</v>
      </c>
      <c r="F1063" s="202" t="s">
        <v>204</v>
      </c>
      <c r="G1063" s="8"/>
      <c r="H1063" s="202" t="s">
        <v>482</v>
      </c>
      <c r="I1063" s="203" t="s">
        <v>185</v>
      </c>
      <c r="J1063" s="8"/>
      <c r="K1063" s="8"/>
      <c r="L1063" s="8"/>
      <c r="M1063" s="8"/>
      <c r="N1063" s="202" t="s">
        <v>483</v>
      </c>
      <c r="O1063" s="8"/>
      <c r="P1063" s="8"/>
      <c r="Q1063" s="8"/>
      <c r="R1063" s="202" t="s">
        <v>483</v>
      </c>
      <c r="S1063" s="8"/>
      <c r="T1063" s="8"/>
      <c r="U1063" s="8"/>
      <c r="V1063" s="8"/>
      <c r="W1063" s="202" t="s">
        <v>483</v>
      </c>
      <c r="X1063" s="8"/>
      <c r="Y1063" s="8"/>
      <c r="Z1063" s="8"/>
      <c r="AA1063" s="202" t="s">
        <v>483</v>
      </c>
      <c r="AB1063" s="8"/>
      <c r="AC1063" s="202" t="s">
        <v>2324</v>
      </c>
      <c r="AD1063" s="202" t="s">
        <v>3910</v>
      </c>
      <c r="AE1063" s="202" t="s">
        <v>484</v>
      </c>
      <c r="AF1063" s="204">
        <v>1500</v>
      </c>
      <c r="AG1063" s="197">
        <v>0</v>
      </c>
      <c r="AH1063" s="197">
        <v>0</v>
      </c>
      <c r="AI1063" s="12"/>
      <c r="AJ1063" s="197">
        <v>0</v>
      </c>
      <c r="AK1063" s="197">
        <v>0</v>
      </c>
      <c r="AL1063" s="197">
        <v>0</v>
      </c>
      <c r="AM1063" s="12"/>
      <c r="AN1063" s="12"/>
      <c r="AO1063" s="204">
        <v>715</v>
      </c>
      <c r="AP1063" s="205">
        <v>1500</v>
      </c>
      <c r="AQ1063" t="str">
        <f>_xlfn.IFNA(VLOOKUP(E1063,'Order Lookup'!A:C,3,FALSE),"Other")</f>
        <v>ENPARTS</v>
      </c>
    </row>
    <row r="1064" spans="1:43" ht="31.5" x14ac:dyDescent="0.35">
      <c r="A1064" s="202" t="s">
        <v>883</v>
      </c>
      <c r="B1064" s="202" t="s">
        <v>3911</v>
      </c>
      <c r="C1064" s="202" t="s">
        <v>1575</v>
      </c>
      <c r="D1064" s="202" t="s">
        <v>1576</v>
      </c>
      <c r="E1064" s="202" t="s">
        <v>874</v>
      </c>
      <c r="F1064" s="202" t="s">
        <v>162</v>
      </c>
      <c r="G1064" s="8"/>
      <c r="H1064" s="202" t="s">
        <v>488</v>
      </c>
      <c r="I1064" s="203" t="s">
        <v>187</v>
      </c>
      <c r="J1064" s="8"/>
      <c r="K1064" s="8"/>
      <c r="L1064" s="8"/>
      <c r="M1064" s="8"/>
      <c r="N1064" s="202" t="s">
        <v>483</v>
      </c>
      <c r="O1064" s="8"/>
      <c r="P1064" s="8"/>
      <c r="Q1064" s="8"/>
      <c r="R1064" s="202" t="s">
        <v>483</v>
      </c>
      <c r="S1064" s="8"/>
      <c r="T1064" s="8"/>
      <c r="U1064" s="8"/>
      <c r="V1064" s="8"/>
      <c r="W1064" s="202" t="s">
        <v>483</v>
      </c>
      <c r="X1064" s="8"/>
      <c r="Y1064" s="8"/>
      <c r="Z1064" s="8"/>
      <c r="AA1064" s="202" t="s">
        <v>483</v>
      </c>
      <c r="AB1064" s="8"/>
      <c r="AC1064" s="202" t="s">
        <v>2350</v>
      </c>
      <c r="AD1064" s="202" t="s">
        <v>3911</v>
      </c>
      <c r="AE1064" s="202" t="s">
        <v>484</v>
      </c>
      <c r="AF1064" s="204">
        <v>-78.64</v>
      </c>
      <c r="AG1064" s="197">
        <v>0</v>
      </c>
      <c r="AH1064" s="197">
        <v>1.633248E-2</v>
      </c>
      <c r="AI1064" s="12"/>
      <c r="AJ1064" s="197">
        <v>1.63325E-2</v>
      </c>
      <c r="AK1064" s="197">
        <v>0</v>
      </c>
      <c r="AL1064" s="197">
        <v>0</v>
      </c>
      <c r="AM1064" s="12"/>
      <c r="AN1064" s="12"/>
      <c r="AO1064" s="204">
        <v>31.68</v>
      </c>
      <c r="AP1064" s="205">
        <v>-27.34</v>
      </c>
      <c r="AQ1064" t="str">
        <f>_xlfn.IFNA(VLOOKUP(E1064,'Order Lookup'!A:C,3,FALSE),"Other")</f>
        <v>Other</v>
      </c>
    </row>
    <row r="1065" spans="1:43" ht="31.5" x14ac:dyDescent="0.35">
      <c r="A1065" s="202" t="s">
        <v>883</v>
      </c>
      <c r="B1065" s="202" t="s">
        <v>3912</v>
      </c>
      <c r="C1065" s="202" t="s">
        <v>1575</v>
      </c>
      <c r="D1065" s="202" t="s">
        <v>1576</v>
      </c>
      <c r="E1065" s="202" t="s">
        <v>874</v>
      </c>
      <c r="F1065" s="202" t="s">
        <v>162</v>
      </c>
      <c r="G1065" s="8"/>
      <c r="H1065" s="202" t="s">
        <v>488</v>
      </c>
      <c r="I1065" s="203" t="s">
        <v>187</v>
      </c>
      <c r="J1065" s="8"/>
      <c r="K1065" s="8"/>
      <c r="L1065" s="8"/>
      <c r="M1065" s="8"/>
      <c r="N1065" s="202" t="s">
        <v>483</v>
      </c>
      <c r="O1065" s="8"/>
      <c r="P1065" s="8"/>
      <c r="Q1065" s="8"/>
      <c r="R1065" s="202" t="s">
        <v>483</v>
      </c>
      <c r="S1065" s="8"/>
      <c r="T1065" s="8"/>
      <c r="U1065" s="8"/>
      <c r="V1065" s="8"/>
      <c r="W1065" s="202" t="s">
        <v>483</v>
      </c>
      <c r="X1065" s="8"/>
      <c r="Y1065" s="8"/>
      <c r="Z1065" s="8"/>
      <c r="AA1065" s="202" t="s">
        <v>483</v>
      </c>
      <c r="AB1065" s="8"/>
      <c r="AC1065" s="202" t="s">
        <v>2350</v>
      </c>
      <c r="AD1065" s="202" t="s">
        <v>3912</v>
      </c>
      <c r="AE1065" s="202" t="s">
        <v>484</v>
      </c>
      <c r="AF1065" s="12"/>
      <c r="AG1065" s="197">
        <v>0</v>
      </c>
      <c r="AH1065" s="12"/>
      <c r="AI1065" s="12"/>
      <c r="AJ1065" s="12"/>
      <c r="AK1065" s="12"/>
      <c r="AL1065" s="12"/>
      <c r="AM1065" s="12"/>
      <c r="AN1065" s="12"/>
      <c r="AO1065" s="12"/>
      <c r="AP1065" s="15"/>
      <c r="AQ1065" t="str">
        <f>_xlfn.IFNA(VLOOKUP(E1065,'Order Lookup'!A:C,3,FALSE),"Other")</f>
        <v>Other</v>
      </c>
    </row>
    <row r="1066" spans="1:43" ht="31.5" x14ac:dyDescent="0.35">
      <c r="A1066" s="202" t="s">
        <v>883</v>
      </c>
      <c r="B1066" s="202" t="s">
        <v>3913</v>
      </c>
      <c r="C1066" s="202" t="s">
        <v>912</v>
      </c>
      <c r="D1066" s="202" t="s">
        <v>3914</v>
      </c>
      <c r="E1066" s="202" t="s">
        <v>855</v>
      </c>
      <c r="F1066" s="202" t="s">
        <v>204</v>
      </c>
      <c r="G1066" s="202" t="s">
        <v>162</v>
      </c>
      <c r="H1066" s="202" t="s">
        <v>482</v>
      </c>
      <c r="I1066" s="203" t="s">
        <v>185</v>
      </c>
      <c r="J1066" s="203" t="s">
        <v>1909</v>
      </c>
      <c r="K1066" s="203" t="s">
        <v>887</v>
      </c>
      <c r="L1066" s="8"/>
      <c r="M1066" s="8"/>
      <c r="N1066" s="202" t="s">
        <v>483</v>
      </c>
      <c r="O1066" s="8"/>
      <c r="P1066" s="8"/>
      <c r="Q1066" s="8"/>
      <c r="R1066" s="202" t="s">
        <v>483</v>
      </c>
      <c r="S1066" s="8"/>
      <c r="T1066" s="203" t="s">
        <v>885</v>
      </c>
      <c r="U1066" s="202" t="s">
        <v>1698</v>
      </c>
      <c r="V1066" s="202" t="s">
        <v>1698</v>
      </c>
      <c r="W1066" s="206" t="s">
        <v>489</v>
      </c>
      <c r="X1066" s="8"/>
      <c r="Y1066" s="8"/>
      <c r="Z1066" s="8"/>
      <c r="AA1066" s="202" t="s">
        <v>483</v>
      </c>
      <c r="AB1066" s="203" t="s">
        <v>490</v>
      </c>
      <c r="AC1066" s="202" t="s">
        <v>2329</v>
      </c>
      <c r="AD1066" s="202" t="s">
        <v>3913</v>
      </c>
      <c r="AE1066" s="202" t="s">
        <v>484</v>
      </c>
      <c r="AF1066" s="204">
        <v>1604</v>
      </c>
      <c r="AG1066" s="197">
        <v>0.16750000000000001</v>
      </c>
      <c r="AH1066" s="197">
        <v>0.16800999999999999</v>
      </c>
      <c r="AI1066" s="197">
        <v>1.0030447761193999</v>
      </c>
      <c r="AJ1066" s="197">
        <v>0.16800999999999999</v>
      </c>
      <c r="AK1066" s="197">
        <v>0</v>
      </c>
      <c r="AL1066" s="197">
        <v>0</v>
      </c>
      <c r="AM1066" s="12"/>
      <c r="AN1066" s="12"/>
      <c r="AO1066" s="204">
        <v>571.05999999999995</v>
      </c>
      <c r="AP1066" s="205">
        <v>550.38</v>
      </c>
      <c r="AQ1066" t="str">
        <f>_xlfn.IFNA(VLOOKUP(E1066,'Order Lookup'!A:C,3,FALSE),"Other")</f>
        <v>ORDER</v>
      </c>
    </row>
    <row r="1067" spans="1:43" ht="31.5" x14ac:dyDescent="0.35">
      <c r="A1067" s="202" t="s">
        <v>883</v>
      </c>
      <c r="B1067" s="202" t="s">
        <v>3915</v>
      </c>
      <c r="C1067" s="202" t="s">
        <v>912</v>
      </c>
      <c r="D1067" s="202" t="s">
        <v>3914</v>
      </c>
      <c r="E1067" s="202" t="s">
        <v>855</v>
      </c>
      <c r="F1067" s="202" t="s">
        <v>204</v>
      </c>
      <c r="G1067" s="202" t="s">
        <v>162</v>
      </c>
      <c r="H1067" s="202" t="s">
        <v>482</v>
      </c>
      <c r="I1067" s="203" t="s">
        <v>185</v>
      </c>
      <c r="J1067" s="203" t="s">
        <v>1909</v>
      </c>
      <c r="K1067" s="203" t="s">
        <v>887</v>
      </c>
      <c r="L1067" s="8"/>
      <c r="M1067" s="8"/>
      <c r="N1067" s="202" t="s">
        <v>483</v>
      </c>
      <c r="O1067" s="8"/>
      <c r="P1067" s="8"/>
      <c r="Q1067" s="8"/>
      <c r="R1067" s="202" t="s">
        <v>483</v>
      </c>
      <c r="S1067" s="8"/>
      <c r="T1067" s="203" t="s">
        <v>885</v>
      </c>
      <c r="U1067" s="202" t="s">
        <v>2338</v>
      </c>
      <c r="V1067" s="202" t="s">
        <v>2338</v>
      </c>
      <c r="W1067" s="206" t="s">
        <v>489</v>
      </c>
      <c r="X1067" s="8"/>
      <c r="Y1067" s="8"/>
      <c r="Z1067" s="8"/>
      <c r="AA1067" s="202" t="s">
        <v>483</v>
      </c>
      <c r="AB1067" s="203" t="s">
        <v>490</v>
      </c>
      <c r="AC1067" s="202" t="s">
        <v>2321</v>
      </c>
      <c r="AD1067" s="202" t="s">
        <v>3915</v>
      </c>
      <c r="AE1067" s="202" t="s">
        <v>484</v>
      </c>
      <c r="AF1067" s="204">
        <v>1458</v>
      </c>
      <c r="AG1067" s="197">
        <v>0.1285</v>
      </c>
      <c r="AH1067" s="197">
        <v>0.1288077</v>
      </c>
      <c r="AI1067" s="197">
        <v>1.00239455252918</v>
      </c>
      <c r="AJ1067" s="197">
        <v>0.12880749</v>
      </c>
      <c r="AK1067" s="197">
        <v>0</v>
      </c>
      <c r="AL1067" s="197">
        <v>0</v>
      </c>
      <c r="AM1067" s="12"/>
      <c r="AN1067" s="12"/>
      <c r="AO1067" s="204">
        <v>480.93</v>
      </c>
      <c r="AP1067" s="205">
        <v>449.09</v>
      </c>
      <c r="AQ1067" t="str">
        <f>_xlfn.IFNA(VLOOKUP(E1067,'Order Lookup'!A:C,3,FALSE),"Other")</f>
        <v>ORDER</v>
      </c>
    </row>
    <row r="1068" spans="1:43" ht="21" x14ac:dyDescent="0.35">
      <c r="A1068" s="202" t="s">
        <v>883</v>
      </c>
      <c r="B1068" s="202" t="s">
        <v>3916</v>
      </c>
      <c r="C1068" s="202" t="s">
        <v>937</v>
      </c>
      <c r="D1068" s="202" t="s">
        <v>3917</v>
      </c>
      <c r="E1068" s="202" t="s">
        <v>854</v>
      </c>
      <c r="F1068" s="202" t="s">
        <v>270</v>
      </c>
      <c r="G1068" s="202" t="s">
        <v>162</v>
      </c>
      <c r="H1068" s="202" t="s">
        <v>668</v>
      </c>
      <c r="I1068" s="203" t="s">
        <v>410</v>
      </c>
      <c r="J1068" s="203" t="s">
        <v>857</v>
      </c>
      <c r="K1068" s="203" t="s">
        <v>869</v>
      </c>
      <c r="L1068" s="8"/>
      <c r="M1068" s="8"/>
      <c r="N1068" s="202" t="s">
        <v>483</v>
      </c>
      <c r="O1068" s="8"/>
      <c r="P1068" s="8"/>
      <c r="Q1068" s="8"/>
      <c r="R1068" s="202" t="s">
        <v>483</v>
      </c>
      <c r="S1068" s="8"/>
      <c r="T1068" s="203" t="s">
        <v>862</v>
      </c>
      <c r="U1068" s="202" t="s">
        <v>1726</v>
      </c>
      <c r="V1068" s="202" t="s">
        <v>1726</v>
      </c>
      <c r="W1068" s="206" t="s">
        <v>489</v>
      </c>
      <c r="X1068" s="8"/>
      <c r="Y1068" s="8"/>
      <c r="Z1068" s="8"/>
      <c r="AA1068" s="202" t="s">
        <v>483</v>
      </c>
      <c r="AB1068" s="203" t="s">
        <v>490</v>
      </c>
      <c r="AC1068" s="202" t="s">
        <v>2350</v>
      </c>
      <c r="AD1068" s="202" t="s">
        <v>3916</v>
      </c>
      <c r="AE1068" s="202" t="s">
        <v>484</v>
      </c>
      <c r="AF1068" s="204">
        <v>0</v>
      </c>
      <c r="AG1068" s="197">
        <v>0</v>
      </c>
      <c r="AH1068" s="197">
        <v>0</v>
      </c>
      <c r="AI1068" s="12"/>
      <c r="AJ1068" s="197">
        <v>0</v>
      </c>
      <c r="AK1068" s="197">
        <v>0</v>
      </c>
      <c r="AL1068" s="197">
        <v>0</v>
      </c>
      <c r="AM1068" s="12"/>
      <c r="AN1068" s="12"/>
      <c r="AO1068" s="204">
        <v>0</v>
      </c>
      <c r="AP1068" s="205">
        <v>0</v>
      </c>
      <c r="AQ1068" t="str">
        <f>_xlfn.IFNA(VLOOKUP(E1068,'Order Lookup'!A:C,3,FALSE),"Other")</f>
        <v>ENPARTS</v>
      </c>
    </row>
    <row r="1069" spans="1:43" ht="31.5" x14ac:dyDescent="0.35">
      <c r="A1069" s="202" t="s">
        <v>883</v>
      </c>
      <c r="B1069" s="202" t="s">
        <v>3918</v>
      </c>
      <c r="C1069" s="202" t="s">
        <v>937</v>
      </c>
      <c r="D1069" s="202" t="s">
        <v>3917</v>
      </c>
      <c r="E1069" s="202" t="s">
        <v>859</v>
      </c>
      <c r="F1069" s="202" t="s">
        <v>270</v>
      </c>
      <c r="G1069" s="202" t="s">
        <v>162</v>
      </c>
      <c r="H1069" s="202" t="s">
        <v>482</v>
      </c>
      <c r="I1069" s="203" t="s">
        <v>410</v>
      </c>
      <c r="J1069" s="203" t="s">
        <v>857</v>
      </c>
      <c r="K1069" s="203" t="s">
        <v>869</v>
      </c>
      <c r="L1069" s="8"/>
      <c r="M1069" s="8"/>
      <c r="N1069" s="202" t="s">
        <v>483</v>
      </c>
      <c r="O1069" s="8"/>
      <c r="P1069" s="8"/>
      <c r="Q1069" s="8"/>
      <c r="R1069" s="202" t="s">
        <v>483</v>
      </c>
      <c r="S1069" s="8"/>
      <c r="T1069" s="203" t="s">
        <v>862</v>
      </c>
      <c r="U1069" s="202" t="s">
        <v>1726</v>
      </c>
      <c r="V1069" s="202" t="s">
        <v>1726</v>
      </c>
      <c r="W1069" s="206" t="s">
        <v>489</v>
      </c>
      <c r="X1069" s="8"/>
      <c r="Y1069" s="8"/>
      <c r="Z1069" s="8"/>
      <c r="AA1069" s="202" t="s">
        <v>483</v>
      </c>
      <c r="AB1069" s="203" t="s">
        <v>490</v>
      </c>
      <c r="AC1069" s="202" t="s">
        <v>1726</v>
      </c>
      <c r="AD1069" s="202" t="s">
        <v>3918</v>
      </c>
      <c r="AE1069" s="202" t="s">
        <v>484</v>
      </c>
      <c r="AF1069" s="204">
        <v>0</v>
      </c>
      <c r="AG1069" s="197">
        <v>0.48899999999999999</v>
      </c>
      <c r="AH1069" s="197">
        <v>0.49106981999999999</v>
      </c>
      <c r="AI1069" s="197">
        <v>1.0042327607362</v>
      </c>
      <c r="AJ1069" s="197">
        <v>0.49107400000000001</v>
      </c>
      <c r="AK1069" s="197">
        <v>0</v>
      </c>
      <c r="AL1069" s="197">
        <v>0</v>
      </c>
      <c r="AM1069" s="12"/>
      <c r="AN1069" s="12"/>
      <c r="AO1069" s="204">
        <v>1255.1600000000001</v>
      </c>
      <c r="AP1069" s="205">
        <v>-1321.81</v>
      </c>
      <c r="AQ1069" t="str">
        <f>_xlfn.IFNA(VLOOKUP(E1069,'Order Lookup'!A:C,3,FALSE),"Other")</f>
        <v>Other</v>
      </c>
    </row>
    <row r="1070" spans="1:43" ht="31.5" x14ac:dyDescent="0.35">
      <c r="A1070" s="202" t="s">
        <v>883</v>
      </c>
      <c r="B1070" s="202" t="s">
        <v>3919</v>
      </c>
      <c r="C1070" s="202" t="s">
        <v>937</v>
      </c>
      <c r="D1070" s="202" t="s">
        <v>1929</v>
      </c>
      <c r="E1070" s="202" t="s">
        <v>874</v>
      </c>
      <c r="F1070" s="202" t="s">
        <v>162</v>
      </c>
      <c r="G1070" s="202" t="s">
        <v>162</v>
      </c>
      <c r="H1070" s="202" t="s">
        <v>482</v>
      </c>
      <c r="I1070" s="203" t="s">
        <v>410</v>
      </c>
      <c r="J1070" s="203" t="s">
        <v>876</v>
      </c>
      <c r="K1070" s="203" t="s">
        <v>869</v>
      </c>
      <c r="L1070" s="8"/>
      <c r="M1070" s="8"/>
      <c r="N1070" s="202" t="s">
        <v>483</v>
      </c>
      <c r="O1070" s="8"/>
      <c r="P1070" s="8"/>
      <c r="Q1070" s="8"/>
      <c r="R1070" s="202" t="s">
        <v>483</v>
      </c>
      <c r="S1070" s="8"/>
      <c r="T1070" s="8"/>
      <c r="U1070" s="202" t="s">
        <v>1728</v>
      </c>
      <c r="V1070" s="8"/>
      <c r="W1070" s="202" t="s">
        <v>593</v>
      </c>
      <c r="X1070" s="8"/>
      <c r="Y1070" s="8"/>
      <c r="Z1070" s="8"/>
      <c r="AA1070" s="202" t="s">
        <v>483</v>
      </c>
      <c r="AB1070" s="8"/>
      <c r="AC1070" s="202" t="s">
        <v>1728</v>
      </c>
      <c r="AD1070" s="202" t="s">
        <v>3919</v>
      </c>
      <c r="AE1070" s="202" t="s">
        <v>484</v>
      </c>
      <c r="AF1070" s="204">
        <v>0</v>
      </c>
      <c r="AG1070" s="197">
        <v>0</v>
      </c>
      <c r="AH1070" s="197">
        <v>7.3585824999999994E-2</v>
      </c>
      <c r="AI1070" s="12"/>
      <c r="AJ1070" s="197">
        <v>7.3585999999999999E-2</v>
      </c>
      <c r="AK1070" s="197">
        <v>0</v>
      </c>
      <c r="AL1070" s="197">
        <v>0</v>
      </c>
      <c r="AM1070" s="12"/>
      <c r="AN1070" s="12"/>
      <c r="AO1070" s="204">
        <v>0</v>
      </c>
      <c r="AP1070" s="205">
        <v>-114.69</v>
      </c>
      <c r="AQ1070" t="str">
        <f>_xlfn.IFNA(VLOOKUP(E1070,'Order Lookup'!A:C,3,FALSE),"Other")</f>
        <v>Other</v>
      </c>
    </row>
    <row r="1071" spans="1:43" ht="31.5" x14ac:dyDescent="0.35">
      <c r="A1071" s="202" t="s">
        <v>883</v>
      </c>
      <c r="B1071" s="202" t="s">
        <v>3920</v>
      </c>
      <c r="C1071" s="202" t="s">
        <v>906</v>
      </c>
      <c r="D1071" s="202" t="s">
        <v>1355</v>
      </c>
      <c r="E1071" s="202" t="s">
        <v>874</v>
      </c>
      <c r="F1071" s="202" t="s">
        <v>162</v>
      </c>
      <c r="G1071" s="8"/>
      <c r="H1071" s="202" t="s">
        <v>488</v>
      </c>
      <c r="I1071" s="203" t="s">
        <v>190</v>
      </c>
      <c r="J1071" s="8"/>
      <c r="K1071" s="8"/>
      <c r="L1071" s="8"/>
      <c r="M1071" s="8"/>
      <c r="N1071" s="202" t="s">
        <v>483</v>
      </c>
      <c r="O1071" s="8"/>
      <c r="P1071" s="8"/>
      <c r="Q1071" s="8"/>
      <c r="R1071" s="202" t="s">
        <v>483</v>
      </c>
      <c r="S1071" s="8"/>
      <c r="T1071" s="8"/>
      <c r="U1071" s="8"/>
      <c r="V1071" s="8"/>
      <c r="W1071" s="202" t="s">
        <v>483</v>
      </c>
      <c r="X1071" s="8"/>
      <c r="Y1071" s="8"/>
      <c r="Z1071" s="8"/>
      <c r="AA1071" s="202" t="s">
        <v>483</v>
      </c>
      <c r="AB1071" s="8"/>
      <c r="AC1071" s="202" t="s">
        <v>1725</v>
      </c>
      <c r="AD1071" s="202" t="s">
        <v>3920</v>
      </c>
      <c r="AE1071" s="202" t="s">
        <v>484</v>
      </c>
      <c r="AF1071" s="204">
        <v>-137.82</v>
      </c>
      <c r="AG1071" s="197">
        <v>0</v>
      </c>
      <c r="AH1071" s="197">
        <v>8.9999999999999993E-3</v>
      </c>
      <c r="AI1071" s="12"/>
      <c r="AJ1071" s="197">
        <v>8.9999999999999993E-3</v>
      </c>
      <c r="AK1071" s="197">
        <v>0</v>
      </c>
      <c r="AL1071" s="197">
        <v>0</v>
      </c>
      <c r="AM1071" s="12"/>
      <c r="AN1071" s="12"/>
      <c r="AO1071" s="204">
        <v>30.68</v>
      </c>
      <c r="AP1071" s="205">
        <v>-29.65</v>
      </c>
      <c r="AQ1071" t="str">
        <f>_xlfn.IFNA(VLOOKUP(E1071,'Order Lookup'!A:C,3,FALSE),"Other")</f>
        <v>Other</v>
      </c>
    </row>
    <row r="1072" spans="1:43" ht="31.5" x14ac:dyDescent="0.35">
      <c r="A1072" s="202" t="s">
        <v>883</v>
      </c>
      <c r="B1072" s="202" t="s">
        <v>3921</v>
      </c>
      <c r="C1072" s="202" t="s">
        <v>906</v>
      </c>
      <c r="D1072" s="202" t="s">
        <v>1355</v>
      </c>
      <c r="E1072" s="202" t="s">
        <v>874</v>
      </c>
      <c r="F1072" s="202" t="s">
        <v>162</v>
      </c>
      <c r="G1072" s="202" t="s">
        <v>162</v>
      </c>
      <c r="H1072" s="202" t="s">
        <v>488</v>
      </c>
      <c r="I1072" s="203" t="s">
        <v>190</v>
      </c>
      <c r="J1072" s="203" t="s">
        <v>907</v>
      </c>
      <c r="K1072" s="203" t="s">
        <v>993</v>
      </c>
      <c r="L1072" s="8"/>
      <c r="M1072" s="8"/>
      <c r="N1072" s="202" t="s">
        <v>483</v>
      </c>
      <c r="O1072" s="8"/>
      <c r="P1072" s="8"/>
      <c r="Q1072" s="8"/>
      <c r="R1072" s="202" t="s">
        <v>483</v>
      </c>
      <c r="S1072" s="8"/>
      <c r="T1072" s="8"/>
      <c r="U1072" s="8"/>
      <c r="V1072" s="8"/>
      <c r="W1072" s="202" t="s">
        <v>483</v>
      </c>
      <c r="X1072" s="8"/>
      <c r="Y1072" s="8"/>
      <c r="Z1072" s="8"/>
      <c r="AA1072" s="202" t="s">
        <v>483</v>
      </c>
      <c r="AB1072" s="8"/>
      <c r="AC1072" s="202" t="s">
        <v>2371</v>
      </c>
      <c r="AD1072" s="202" t="s">
        <v>3921</v>
      </c>
      <c r="AE1072" s="202" t="s">
        <v>484</v>
      </c>
      <c r="AF1072" s="204">
        <v>0.52</v>
      </c>
      <c r="AG1072" s="197">
        <v>0</v>
      </c>
      <c r="AH1072" s="197">
        <v>1.6000000000000001E-3</v>
      </c>
      <c r="AI1072" s="12"/>
      <c r="AJ1072" s="197">
        <v>1.6000000000000001E-3</v>
      </c>
      <c r="AK1072" s="197">
        <v>0</v>
      </c>
      <c r="AL1072" s="197">
        <v>0</v>
      </c>
      <c r="AM1072" s="12"/>
      <c r="AN1072" s="12"/>
      <c r="AO1072" s="204">
        <v>6.91</v>
      </c>
      <c r="AP1072" s="205">
        <v>-6.03</v>
      </c>
      <c r="AQ1072" t="str">
        <f>_xlfn.IFNA(VLOOKUP(E1072,'Order Lookup'!A:C,3,FALSE),"Other")</f>
        <v>Other</v>
      </c>
    </row>
    <row r="1073" spans="1:43" ht="31.5" x14ac:dyDescent="0.35">
      <c r="A1073" s="202" t="s">
        <v>883</v>
      </c>
      <c r="B1073" s="202" t="s">
        <v>3922</v>
      </c>
      <c r="C1073" s="202" t="s">
        <v>937</v>
      </c>
      <c r="D1073" s="202" t="s">
        <v>3923</v>
      </c>
      <c r="E1073" s="202" t="s">
        <v>874</v>
      </c>
      <c r="F1073" s="202" t="s">
        <v>162</v>
      </c>
      <c r="G1073" s="202" t="s">
        <v>162</v>
      </c>
      <c r="H1073" s="202" t="s">
        <v>482</v>
      </c>
      <c r="I1073" s="203" t="s">
        <v>185</v>
      </c>
      <c r="J1073" s="203" t="s">
        <v>876</v>
      </c>
      <c r="K1073" s="203" t="s">
        <v>733</v>
      </c>
      <c r="L1073" s="8"/>
      <c r="M1073" s="8"/>
      <c r="N1073" s="202" t="s">
        <v>483</v>
      </c>
      <c r="O1073" s="8"/>
      <c r="P1073" s="8"/>
      <c r="Q1073" s="8"/>
      <c r="R1073" s="202" t="s">
        <v>483</v>
      </c>
      <c r="S1073" s="8"/>
      <c r="T1073" s="8"/>
      <c r="U1073" s="8"/>
      <c r="V1073" s="8"/>
      <c r="W1073" s="202" t="s">
        <v>483</v>
      </c>
      <c r="X1073" s="8"/>
      <c r="Y1073" s="8"/>
      <c r="Z1073" s="8"/>
      <c r="AA1073" s="202" t="s">
        <v>483</v>
      </c>
      <c r="AB1073" s="8"/>
      <c r="AC1073" s="202" t="s">
        <v>2324</v>
      </c>
      <c r="AD1073" s="202" t="s">
        <v>3922</v>
      </c>
      <c r="AE1073" s="202" t="s">
        <v>484</v>
      </c>
      <c r="AF1073" s="204">
        <v>0</v>
      </c>
      <c r="AG1073" s="197">
        <v>0</v>
      </c>
      <c r="AH1073" s="197">
        <v>1.47E-2</v>
      </c>
      <c r="AI1073" s="12"/>
      <c r="AJ1073" s="197">
        <v>1.47E-2</v>
      </c>
      <c r="AK1073" s="197">
        <v>0</v>
      </c>
      <c r="AL1073" s="197">
        <v>0</v>
      </c>
      <c r="AM1073" s="12"/>
      <c r="AN1073" s="12"/>
      <c r="AO1073" s="204">
        <v>0</v>
      </c>
      <c r="AP1073" s="205">
        <v>-55.95</v>
      </c>
      <c r="AQ1073" t="str">
        <f>_xlfn.IFNA(VLOOKUP(E1073,'Order Lookup'!A:C,3,FALSE),"Other")</f>
        <v>Other</v>
      </c>
    </row>
    <row r="1074" spans="1:43" ht="42" x14ac:dyDescent="0.35">
      <c r="A1074" s="202" t="s">
        <v>883</v>
      </c>
      <c r="B1074" s="202" t="s">
        <v>3924</v>
      </c>
      <c r="C1074" s="202" t="s">
        <v>1562</v>
      </c>
      <c r="D1074" s="202" t="s">
        <v>1930</v>
      </c>
      <c r="E1074" s="202" t="s">
        <v>874</v>
      </c>
      <c r="F1074" s="202" t="s">
        <v>162</v>
      </c>
      <c r="G1074" s="8"/>
      <c r="H1074" s="202" t="s">
        <v>488</v>
      </c>
      <c r="I1074" s="203" t="s">
        <v>188</v>
      </c>
      <c r="J1074" s="8"/>
      <c r="K1074" s="8"/>
      <c r="L1074" s="8"/>
      <c r="M1074" s="8"/>
      <c r="N1074" s="202" t="s">
        <v>483</v>
      </c>
      <c r="O1074" s="8"/>
      <c r="P1074" s="8"/>
      <c r="Q1074" s="8"/>
      <c r="R1074" s="202" t="s">
        <v>483</v>
      </c>
      <c r="S1074" s="8"/>
      <c r="T1074" s="8"/>
      <c r="U1074" s="8"/>
      <c r="V1074" s="8"/>
      <c r="W1074" s="202" t="s">
        <v>483</v>
      </c>
      <c r="X1074" s="8"/>
      <c r="Y1074" s="8"/>
      <c r="Z1074" s="8"/>
      <c r="AA1074" s="202" t="s">
        <v>483</v>
      </c>
      <c r="AB1074" s="8"/>
      <c r="AC1074" s="202" t="s">
        <v>2350</v>
      </c>
      <c r="AD1074" s="202" t="s">
        <v>3924</v>
      </c>
      <c r="AE1074" s="202" t="s">
        <v>484</v>
      </c>
      <c r="AF1074" s="204">
        <v>-11.44</v>
      </c>
      <c r="AG1074" s="197">
        <v>0</v>
      </c>
      <c r="AH1074" s="197">
        <v>3.5847000000000001E-3</v>
      </c>
      <c r="AI1074" s="12"/>
      <c r="AJ1074" s="197">
        <v>3.5845E-3</v>
      </c>
      <c r="AK1074" s="197">
        <v>0</v>
      </c>
      <c r="AL1074" s="197">
        <v>0</v>
      </c>
      <c r="AM1074" s="12"/>
      <c r="AN1074" s="12"/>
      <c r="AO1074" s="204">
        <v>18.059999999999999</v>
      </c>
      <c r="AP1074" s="205">
        <v>-20.23</v>
      </c>
      <c r="AQ1074" t="str">
        <f>_xlfn.IFNA(VLOOKUP(E1074,'Order Lookup'!A:C,3,FALSE),"Other")</f>
        <v>Other</v>
      </c>
    </row>
    <row r="1075" spans="1:43" ht="42" x14ac:dyDescent="0.35">
      <c r="A1075" s="202" t="s">
        <v>883</v>
      </c>
      <c r="B1075" s="202" t="s">
        <v>3925</v>
      </c>
      <c r="C1075" s="202" t="s">
        <v>3926</v>
      </c>
      <c r="D1075" s="202" t="s">
        <v>3927</v>
      </c>
      <c r="E1075" s="202" t="s">
        <v>874</v>
      </c>
      <c r="F1075" s="202" t="s">
        <v>162</v>
      </c>
      <c r="G1075" s="8"/>
      <c r="H1075" s="202" t="s">
        <v>488</v>
      </c>
      <c r="I1075" s="203" t="s">
        <v>185</v>
      </c>
      <c r="J1075" s="8"/>
      <c r="K1075" s="8"/>
      <c r="L1075" s="8"/>
      <c r="M1075" s="8"/>
      <c r="N1075" s="202" t="s">
        <v>483</v>
      </c>
      <c r="O1075" s="8"/>
      <c r="P1075" s="8"/>
      <c r="Q1075" s="8"/>
      <c r="R1075" s="202" t="s">
        <v>483</v>
      </c>
      <c r="S1075" s="8"/>
      <c r="T1075" s="8"/>
      <c r="U1075" s="8"/>
      <c r="V1075" s="8"/>
      <c r="W1075" s="202" t="s">
        <v>483</v>
      </c>
      <c r="X1075" s="8"/>
      <c r="Y1075" s="8"/>
      <c r="Z1075" s="8"/>
      <c r="AA1075" s="202" t="s">
        <v>483</v>
      </c>
      <c r="AB1075" s="8"/>
      <c r="AC1075" s="202" t="s">
        <v>2327</v>
      </c>
      <c r="AD1075" s="202" t="s">
        <v>3925</v>
      </c>
      <c r="AE1075" s="202" t="s">
        <v>484</v>
      </c>
      <c r="AF1075" s="12"/>
      <c r="AG1075" s="197">
        <v>0</v>
      </c>
      <c r="AH1075" s="12"/>
      <c r="AI1075" s="12"/>
      <c r="AJ1075" s="12"/>
      <c r="AK1075" s="12"/>
      <c r="AL1075" s="12"/>
      <c r="AM1075" s="12"/>
      <c r="AN1075" s="12"/>
      <c r="AO1075" s="12"/>
      <c r="AP1075" s="15"/>
      <c r="AQ1075" t="str">
        <f>_xlfn.IFNA(VLOOKUP(E1075,'Order Lookup'!A:C,3,FALSE),"Other")</f>
        <v>Other</v>
      </c>
    </row>
    <row r="1076" spans="1:43" ht="31.5" x14ac:dyDescent="0.35">
      <c r="A1076" s="202" t="s">
        <v>883</v>
      </c>
      <c r="B1076" s="202" t="s">
        <v>3928</v>
      </c>
      <c r="C1076" s="202" t="s">
        <v>959</v>
      </c>
      <c r="D1076" s="202" t="s">
        <v>3929</v>
      </c>
      <c r="E1076" s="202" t="s">
        <v>812</v>
      </c>
      <c r="F1076" s="202" t="s">
        <v>162</v>
      </c>
      <c r="G1076" s="8"/>
      <c r="H1076" s="202" t="s">
        <v>482</v>
      </c>
      <c r="I1076" s="203" t="s">
        <v>186</v>
      </c>
      <c r="J1076" s="8"/>
      <c r="K1076" s="8"/>
      <c r="L1076" s="8"/>
      <c r="M1076" s="8"/>
      <c r="N1076" s="202" t="s">
        <v>483</v>
      </c>
      <c r="O1076" s="8"/>
      <c r="P1076" s="8"/>
      <c r="Q1076" s="8"/>
      <c r="R1076" s="202" t="s">
        <v>483</v>
      </c>
      <c r="S1076" s="8"/>
      <c r="T1076" s="8"/>
      <c r="U1076" s="8"/>
      <c r="V1076" s="8"/>
      <c r="W1076" s="202" t="s">
        <v>483</v>
      </c>
      <c r="X1076" s="8"/>
      <c r="Y1076" s="8"/>
      <c r="Z1076" s="8"/>
      <c r="AA1076" s="202" t="s">
        <v>483</v>
      </c>
      <c r="AB1076" s="8"/>
      <c r="AC1076" s="202" t="s">
        <v>2332</v>
      </c>
      <c r="AD1076" s="202" t="s">
        <v>3928</v>
      </c>
      <c r="AE1076" s="202" t="s">
        <v>484</v>
      </c>
      <c r="AF1076" s="204">
        <v>1416.71</v>
      </c>
      <c r="AG1076" s="197">
        <v>0</v>
      </c>
      <c r="AH1076" s="197">
        <v>0.41045123999999999</v>
      </c>
      <c r="AI1076" s="12"/>
      <c r="AJ1076" s="197">
        <v>0.41045123999999999</v>
      </c>
      <c r="AK1076" s="197">
        <v>0</v>
      </c>
      <c r="AL1076" s="197">
        <v>0</v>
      </c>
      <c r="AM1076" s="12"/>
      <c r="AN1076" s="12"/>
      <c r="AO1076" s="204">
        <v>834.7</v>
      </c>
      <c r="AP1076" s="205">
        <v>672.86</v>
      </c>
      <c r="AQ1076" t="str">
        <f>_xlfn.IFNA(VLOOKUP(E1076,'Order Lookup'!A:C,3,FALSE),"Other")</f>
        <v>Other</v>
      </c>
    </row>
    <row r="1077" spans="1:43" ht="31.5" x14ac:dyDescent="0.35">
      <c r="A1077" s="202" t="s">
        <v>883</v>
      </c>
      <c r="B1077" s="202" t="s">
        <v>3930</v>
      </c>
      <c r="C1077" s="202" t="s">
        <v>1908</v>
      </c>
      <c r="D1077" s="202" t="s">
        <v>1931</v>
      </c>
      <c r="E1077" s="202" t="s">
        <v>859</v>
      </c>
      <c r="F1077" s="202" t="s">
        <v>204</v>
      </c>
      <c r="G1077" s="202" t="s">
        <v>162</v>
      </c>
      <c r="H1077" s="202" t="s">
        <v>482</v>
      </c>
      <c r="I1077" s="203" t="s">
        <v>135</v>
      </c>
      <c r="J1077" s="8"/>
      <c r="K1077" s="8"/>
      <c r="L1077" s="8"/>
      <c r="M1077" s="8"/>
      <c r="N1077" s="202" t="s">
        <v>483</v>
      </c>
      <c r="O1077" s="8"/>
      <c r="P1077" s="8"/>
      <c r="Q1077" s="8"/>
      <c r="R1077" s="202" t="s">
        <v>483</v>
      </c>
      <c r="S1077" s="8"/>
      <c r="T1077" s="203" t="s">
        <v>582</v>
      </c>
      <c r="U1077" s="202" t="s">
        <v>1669</v>
      </c>
      <c r="V1077" s="202" t="s">
        <v>1669</v>
      </c>
      <c r="W1077" s="206" t="s">
        <v>489</v>
      </c>
      <c r="X1077" s="8"/>
      <c r="Y1077" s="8"/>
      <c r="Z1077" s="8"/>
      <c r="AA1077" s="202" t="s">
        <v>483</v>
      </c>
      <c r="AB1077" s="203" t="s">
        <v>490</v>
      </c>
      <c r="AC1077" s="202" t="s">
        <v>1698</v>
      </c>
      <c r="AD1077" s="202" t="s">
        <v>3930</v>
      </c>
      <c r="AE1077" s="202" t="s">
        <v>484</v>
      </c>
      <c r="AF1077" s="204">
        <v>0</v>
      </c>
      <c r="AG1077" s="197">
        <v>3.7999999999999999E-2</v>
      </c>
      <c r="AH1077" s="197">
        <v>3.7949999999999998E-2</v>
      </c>
      <c r="AI1077" s="197">
        <v>0.99868421052631595</v>
      </c>
      <c r="AJ1077" s="197">
        <v>3.7949999999999998E-2</v>
      </c>
      <c r="AK1077" s="197">
        <v>0</v>
      </c>
      <c r="AL1077" s="197">
        <v>0</v>
      </c>
      <c r="AM1077" s="12"/>
      <c r="AN1077" s="12"/>
      <c r="AO1077" s="204">
        <v>129</v>
      </c>
      <c r="AP1077" s="205">
        <v>-183.09</v>
      </c>
      <c r="AQ1077" t="str">
        <f>_xlfn.IFNA(VLOOKUP(E1077,'Order Lookup'!A:C,3,FALSE),"Other")</f>
        <v>Other</v>
      </c>
    </row>
    <row r="1078" spans="1:43" ht="42" x14ac:dyDescent="0.35">
      <c r="A1078" s="202" t="s">
        <v>883</v>
      </c>
      <c r="B1078" s="202" t="s">
        <v>3931</v>
      </c>
      <c r="C1078" s="202" t="s">
        <v>1932</v>
      </c>
      <c r="D1078" s="202" t="s">
        <v>1933</v>
      </c>
      <c r="E1078" s="202" t="s">
        <v>855</v>
      </c>
      <c r="F1078" s="202" t="s">
        <v>162</v>
      </c>
      <c r="G1078" s="202" t="s">
        <v>162</v>
      </c>
      <c r="H1078" s="202" t="s">
        <v>488</v>
      </c>
      <c r="I1078" s="203" t="s">
        <v>185</v>
      </c>
      <c r="J1078" s="203" t="s">
        <v>886</v>
      </c>
      <c r="K1078" s="203" t="s">
        <v>902</v>
      </c>
      <c r="L1078" s="8"/>
      <c r="M1078" s="8"/>
      <c r="N1078" s="202" t="s">
        <v>483</v>
      </c>
      <c r="O1078" s="8"/>
      <c r="P1078" s="8"/>
      <c r="Q1078" s="8"/>
      <c r="R1078" s="202" t="s">
        <v>483</v>
      </c>
      <c r="S1078" s="8"/>
      <c r="T1078" s="8"/>
      <c r="U1078" s="8"/>
      <c r="V1078" s="8"/>
      <c r="W1078" s="202" t="s">
        <v>483</v>
      </c>
      <c r="X1078" s="8"/>
      <c r="Y1078" s="8"/>
      <c r="Z1078" s="8"/>
      <c r="AA1078" s="202" t="s">
        <v>483</v>
      </c>
      <c r="AB1078" s="8"/>
      <c r="AC1078" s="202" t="s">
        <v>2335</v>
      </c>
      <c r="AD1078" s="202" t="s">
        <v>3931</v>
      </c>
      <c r="AE1078" s="202" t="s">
        <v>484</v>
      </c>
      <c r="AF1078" s="204">
        <v>484270</v>
      </c>
      <c r="AG1078" s="197">
        <v>66</v>
      </c>
      <c r="AH1078" s="197">
        <v>32.372500000000002</v>
      </c>
      <c r="AI1078" s="208">
        <v>0.49049242424242401</v>
      </c>
      <c r="AJ1078" s="197">
        <v>29.043140000000001</v>
      </c>
      <c r="AK1078" s="197">
        <v>0</v>
      </c>
      <c r="AL1078" s="197">
        <v>0</v>
      </c>
      <c r="AM1078" s="12"/>
      <c r="AN1078" s="12"/>
      <c r="AO1078" s="204">
        <v>484270</v>
      </c>
      <c r="AP1078" s="205">
        <v>20173.78</v>
      </c>
      <c r="AQ1078" t="str">
        <f>_xlfn.IFNA(VLOOKUP(E1078,'Order Lookup'!A:C,3,FALSE),"Other")</f>
        <v>ORDER</v>
      </c>
    </row>
    <row r="1079" spans="1:43" ht="42" x14ac:dyDescent="0.35">
      <c r="A1079" s="202" t="s">
        <v>883</v>
      </c>
      <c r="B1079" s="202" t="s">
        <v>3932</v>
      </c>
      <c r="C1079" s="202" t="s">
        <v>1913</v>
      </c>
      <c r="D1079" s="202" t="s">
        <v>1934</v>
      </c>
      <c r="E1079" s="202" t="s">
        <v>854</v>
      </c>
      <c r="F1079" s="202" t="s">
        <v>281</v>
      </c>
      <c r="G1079" s="202" t="s">
        <v>162</v>
      </c>
      <c r="H1079" s="202" t="s">
        <v>482</v>
      </c>
      <c r="I1079" s="203" t="s">
        <v>185</v>
      </c>
      <c r="J1079" s="203" t="s">
        <v>897</v>
      </c>
      <c r="K1079" s="203" t="s">
        <v>979</v>
      </c>
      <c r="L1079" s="8"/>
      <c r="M1079" s="8"/>
      <c r="N1079" s="202" t="s">
        <v>483</v>
      </c>
      <c r="O1079" s="8"/>
      <c r="P1079" s="8"/>
      <c r="Q1079" s="8"/>
      <c r="R1079" s="202" t="s">
        <v>483</v>
      </c>
      <c r="S1079" s="203" t="s">
        <v>885</v>
      </c>
      <c r="T1079" s="203" t="s">
        <v>885</v>
      </c>
      <c r="U1079" s="202" t="s">
        <v>2327</v>
      </c>
      <c r="V1079" s="202" t="s">
        <v>2327</v>
      </c>
      <c r="W1079" s="206" t="s">
        <v>489</v>
      </c>
      <c r="X1079" s="8"/>
      <c r="Y1079" s="8"/>
      <c r="Z1079" s="8"/>
      <c r="AA1079" s="202" t="s">
        <v>483</v>
      </c>
      <c r="AB1079" s="203" t="s">
        <v>490</v>
      </c>
      <c r="AC1079" s="202" t="s">
        <v>2323</v>
      </c>
      <c r="AD1079" s="202" t="s">
        <v>3932</v>
      </c>
      <c r="AE1079" s="202" t="s">
        <v>484</v>
      </c>
      <c r="AF1079" s="204">
        <v>875</v>
      </c>
      <c r="AG1079" s="197">
        <v>9.4E-2</v>
      </c>
      <c r="AH1079" s="197">
        <v>9.0887700000000002E-2</v>
      </c>
      <c r="AI1079" s="197">
        <v>0.96689042553191495</v>
      </c>
      <c r="AJ1079" s="197">
        <v>9.0887499999999996E-2</v>
      </c>
      <c r="AK1079" s="197">
        <v>0</v>
      </c>
      <c r="AL1079" s="197">
        <v>0</v>
      </c>
      <c r="AM1079" s="12"/>
      <c r="AN1079" s="12"/>
      <c r="AO1079" s="204">
        <v>236.04</v>
      </c>
      <c r="AP1079" s="205">
        <v>328.2</v>
      </c>
      <c r="AQ1079" t="str">
        <f>_xlfn.IFNA(VLOOKUP(E1079,'Order Lookup'!A:C,3,FALSE),"Other")</f>
        <v>ENPARTS</v>
      </c>
    </row>
    <row r="1080" spans="1:43" ht="31.5" x14ac:dyDescent="0.35">
      <c r="A1080" s="202" t="s">
        <v>883</v>
      </c>
      <c r="B1080" s="202" t="s">
        <v>3933</v>
      </c>
      <c r="C1080" s="202" t="s">
        <v>1935</v>
      </c>
      <c r="D1080" s="202" t="s">
        <v>1936</v>
      </c>
      <c r="E1080" s="202" t="s">
        <v>854</v>
      </c>
      <c r="F1080" s="202" t="s">
        <v>162</v>
      </c>
      <c r="G1080" s="202" t="s">
        <v>162</v>
      </c>
      <c r="H1080" s="202" t="s">
        <v>482</v>
      </c>
      <c r="I1080" s="203" t="s">
        <v>181</v>
      </c>
      <c r="J1080" s="203" t="s">
        <v>1937</v>
      </c>
      <c r="K1080" s="203" t="s">
        <v>733</v>
      </c>
      <c r="L1080" s="8"/>
      <c r="M1080" s="8"/>
      <c r="N1080" s="202" t="s">
        <v>483</v>
      </c>
      <c r="O1080" s="8"/>
      <c r="P1080" s="8"/>
      <c r="Q1080" s="8"/>
      <c r="R1080" s="202" t="s">
        <v>483</v>
      </c>
      <c r="S1080" s="8"/>
      <c r="T1080" s="203" t="s">
        <v>885</v>
      </c>
      <c r="U1080" s="202" t="s">
        <v>2324</v>
      </c>
      <c r="V1080" s="202" t="s">
        <v>2324</v>
      </c>
      <c r="W1080" s="206" t="s">
        <v>489</v>
      </c>
      <c r="X1080" s="8"/>
      <c r="Y1080" s="8"/>
      <c r="Z1080" s="8"/>
      <c r="AA1080" s="202" t="s">
        <v>483</v>
      </c>
      <c r="AB1080" s="203" t="s">
        <v>490</v>
      </c>
      <c r="AC1080" s="202" t="s">
        <v>2324</v>
      </c>
      <c r="AD1080" s="202" t="s">
        <v>3933</v>
      </c>
      <c r="AE1080" s="202" t="s">
        <v>484</v>
      </c>
      <c r="AF1080" s="204">
        <v>1684</v>
      </c>
      <c r="AG1080" s="197">
        <v>0.3725</v>
      </c>
      <c r="AH1080" s="197">
        <v>0.37346311999999998</v>
      </c>
      <c r="AI1080" s="197">
        <v>1.0025855570469799</v>
      </c>
      <c r="AJ1080" s="197">
        <v>0.37346301999999998</v>
      </c>
      <c r="AK1080" s="197">
        <v>0</v>
      </c>
      <c r="AL1080" s="197">
        <v>0</v>
      </c>
      <c r="AM1080" s="12"/>
      <c r="AN1080" s="12"/>
      <c r="AO1080" s="204">
        <v>801.2</v>
      </c>
      <c r="AP1080" s="205">
        <v>956.11</v>
      </c>
      <c r="AQ1080" t="str">
        <f>_xlfn.IFNA(VLOOKUP(E1080,'Order Lookup'!A:C,3,FALSE),"Other")</f>
        <v>ENPARTS</v>
      </c>
    </row>
    <row r="1081" spans="1:43" ht="31.5" x14ac:dyDescent="0.35">
      <c r="A1081" s="202" t="s">
        <v>883</v>
      </c>
      <c r="B1081" s="202" t="s">
        <v>3934</v>
      </c>
      <c r="C1081" s="202" t="s">
        <v>940</v>
      </c>
      <c r="D1081" s="202" t="s">
        <v>1938</v>
      </c>
      <c r="E1081" s="202" t="s">
        <v>855</v>
      </c>
      <c r="F1081" s="202" t="s">
        <v>162</v>
      </c>
      <c r="G1081" s="202" t="s">
        <v>162</v>
      </c>
      <c r="H1081" s="202" t="s">
        <v>488</v>
      </c>
      <c r="I1081" s="203" t="s">
        <v>181</v>
      </c>
      <c r="J1081" s="203" t="s">
        <v>897</v>
      </c>
      <c r="K1081" s="203" t="s">
        <v>890</v>
      </c>
      <c r="L1081" s="8"/>
      <c r="M1081" s="8"/>
      <c r="N1081" s="202" t="s">
        <v>483</v>
      </c>
      <c r="O1081" s="8"/>
      <c r="P1081" s="8"/>
      <c r="Q1081" s="8"/>
      <c r="R1081" s="202" t="s">
        <v>483</v>
      </c>
      <c r="S1081" s="8"/>
      <c r="T1081" s="8"/>
      <c r="U1081" s="8"/>
      <c r="V1081" s="8"/>
      <c r="W1081" s="202" t="s">
        <v>483</v>
      </c>
      <c r="X1081" s="8"/>
      <c r="Y1081" s="8"/>
      <c r="Z1081" s="8"/>
      <c r="AA1081" s="202" t="s">
        <v>483</v>
      </c>
      <c r="AB1081" s="8"/>
      <c r="AC1081" s="202" t="s">
        <v>1725</v>
      </c>
      <c r="AD1081" s="202" t="s">
        <v>3934</v>
      </c>
      <c r="AE1081" s="202" t="s">
        <v>484</v>
      </c>
      <c r="AF1081" s="204">
        <v>76503</v>
      </c>
      <c r="AG1081" s="197">
        <v>0</v>
      </c>
      <c r="AH1081" s="197">
        <v>20.838175</v>
      </c>
      <c r="AI1081" s="12"/>
      <c r="AJ1081" s="197">
        <v>0.79427800000000004</v>
      </c>
      <c r="AK1081" s="197">
        <v>0</v>
      </c>
      <c r="AL1081" s="197">
        <v>0</v>
      </c>
      <c r="AM1081" s="12"/>
      <c r="AN1081" s="12"/>
      <c r="AO1081" s="204">
        <v>71498</v>
      </c>
      <c r="AP1081" s="205">
        <v>523.82000000000005</v>
      </c>
      <c r="AQ1081" t="str">
        <f>_xlfn.IFNA(VLOOKUP(E1081,'Order Lookup'!A:C,3,FALSE),"Other")</f>
        <v>ORDER</v>
      </c>
    </row>
    <row r="1082" spans="1:43" ht="31.5" x14ac:dyDescent="0.35">
      <c r="A1082" s="202" t="s">
        <v>883</v>
      </c>
      <c r="B1082" s="202" t="s">
        <v>3935</v>
      </c>
      <c r="C1082" s="202" t="s">
        <v>940</v>
      </c>
      <c r="D1082" s="202" t="s">
        <v>1938</v>
      </c>
      <c r="E1082" s="202" t="s">
        <v>855</v>
      </c>
      <c r="F1082" s="202" t="s">
        <v>35</v>
      </c>
      <c r="G1082" s="202" t="s">
        <v>162</v>
      </c>
      <c r="H1082" s="202" t="s">
        <v>482</v>
      </c>
      <c r="I1082" s="203" t="s">
        <v>181</v>
      </c>
      <c r="J1082" s="203" t="s">
        <v>897</v>
      </c>
      <c r="K1082" s="203" t="s">
        <v>1074</v>
      </c>
      <c r="L1082" s="8"/>
      <c r="M1082" s="8"/>
      <c r="N1082" s="202" t="s">
        <v>483</v>
      </c>
      <c r="O1082" s="8"/>
      <c r="P1082" s="8"/>
      <c r="Q1082" s="8"/>
      <c r="R1082" s="202" t="s">
        <v>483</v>
      </c>
      <c r="S1082" s="8"/>
      <c r="T1082" s="203" t="s">
        <v>931</v>
      </c>
      <c r="U1082" s="202" t="s">
        <v>1650</v>
      </c>
      <c r="V1082" s="8"/>
      <c r="W1082" s="202" t="s">
        <v>593</v>
      </c>
      <c r="X1082" s="8"/>
      <c r="Y1082" s="8"/>
      <c r="Z1082" s="8"/>
      <c r="AA1082" s="202" t="s">
        <v>483</v>
      </c>
      <c r="AB1082" s="203" t="s">
        <v>490</v>
      </c>
      <c r="AC1082" s="202" t="s">
        <v>1726</v>
      </c>
      <c r="AD1082" s="202" t="s">
        <v>3935</v>
      </c>
      <c r="AE1082" s="202" t="s">
        <v>484</v>
      </c>
      <c r="AF1082" s="204">
        <v>19252</v>
      </c>
      <c r="AG1082" s="197">
        <v>2.5</v>
      </c>
      <c r="AH1082" s="197">
        <v>2.4500000000000002</v>
      </c>
      <c r="AI1082" s="197">
        <v>0.98</v>
      </c>
      <c r="AJ1082" s="197">
        <v>2.4500000000000002</v>
      </c>
      <c r="AK1082" s="197">
        <v>0</v>
      </c>
      <c r="AL1082" s="197">
        <v>0</v>
      </c>
      <c r="AM1082" s="12"/>
      <c r="AN1082" s="12"/>
      <c r="AO1082" s="204">
        <v>16888</v>
      </c>
      <c r="AP1082" s="205">
        <v>4797</v>
      </c>
      <c r="AQ1082" t="str">
        <f>_xlfn.IFNA(VLOOKUP(E1082,'Order Lookup'!A:C,3,FALSE),"Other")</f>
        <v>ORDER</v>
      </c>
    </row>
    <row r="1083" spans="1:43" ht="31.5" x14ac:dyDescent="0.35">
      <c r="A1083" s="202" t="s">
        <v>883</v>
      </c>
      <c r="B1083" s="202" t="s">
        <v>3936</v>
      </c>
      <c r="C1083" s="202" t="s">
        <v>959</v>
      </c>
      <c r="D1083" s="202" t="s">
        <v>3937</v>
      </c>
      <c r="E1083" s="202" t="s">
        <v>855</v>
      </c>
      <c r="F1083" s="202" t="s">
        <v>204</v>
      </c>
      <c r="G1083" s="202" t="s">
        <v>162</v>
      </c>
      <c r="H1083" s="202" t="s">
        <v>482</v>
      </c>
      <c r="I1083" s="203" t="s">
        <v>186</v>
      </c>
      <c r="J1083" s="203" t="s">
        <v>2270</v>
      </c>
      <c r="K1083" s="203" t="s">
        <v>887</v>
      </c>
      <c r="L1083" s="202" t="s">
        <v>530</v>
      </c>
      <c r="M1083" s="202" t="s">
        <v>1651</v>
      </c>
      <c r="N1083" s="210" t="s">
        <v>484</v>
      </c>
      <c r="O1083" s="8"/>
      <c r="P1083" s="8"/>
      <c r="Q1083" s="8"/>
      <c r="R1083" s="202" t="s">
        <v>483</v>
      </c>
      <c r="S1083" s="203" t="s">
        <v>1109</v>
      </c>
      <c r="T1083" s="203" t="s">
        <v>1299</v>
      </c>
      <c r="U1083" s="202" t="s">
        <v>1996</v>
      </c>
      <c r="V1083" s="202" t="s">
        <v>1725</v>
      </c>
      <c r="W1083" s="210" t="s">
        <v>484</v>
      </c>
      <c r="X1083" s="8"/>
      <c r="Y1083" s="8"/>
      <c r="Z1083" s="8"/>
      <c r="AA1083" s="202" t="s">
        <v>483</v>
      </c>
      <c r="AB1083" s="203" t="s">
        <v>490</v>
      </c>
      <c r="AC1083" s="202" t="s">
        <v>1725</v>
      </c>
      <c r="AD1083" s="202" t="s">
        <v>3936</v>
      </c>
      <c r="AE1083" s="202" t="s">
        <v>484</v>
      </c>
      <c r="AF1083" s="204">
        <v>455964</v>
      </c>
      <c r="AG1083" s="197">
        <v>156.42150000000001</v>
      </c>
      <c r="AH1083" s="197">
        <v>143.10974777499999</v>
      </c>
      <c r="AI1083" s="208">
        <v>0.91489819350281099</v>
      </c>
      <c r="AJ1083" s="197">
        <v>143.10975762999999</v>
      </c>
      <c r="AK1083" s="197">
        <v>306</v>
      </c>
      <c r="AL1083" s="197">
        <v>278.95</v>
      </c>
      <c r="AM1083" s="211">
        <v>0.91160130718954202</v>
      </c>
      <c r="AN1083" s="197">
        <v>1.94920335153249</v>
      </c>
      <c r="AO1083" s="204">
        <v>345270.96</v>
      </c>
      <c r="AP1083" s="205">
        <v>129196.84</v>
      </c>
      <c r="AQ1083" t="str">
        <f>_xlfn.IFNA(VLOOKUP(E1083,'Order Lookup'!A:C,3,FALSE),"Other")</f>
        <v>ORDER</v>
      </c>
    </row>
    <row r="1084" spans="1:43" ht="31.5" x14ac:dyDescent="0.35">
      <c r="A1084" s="202" t="s">
        <v>883</v>
      </c>
      <c r="B1084" s="202" t="s">
        <v>3938</v>
      </c>
      <c r="C1084" s="202" t="s">
        <v>892</v>
      </c>
      <c r="D1084" s="202" t="s">
        <v>3939</v>
      </c>
      <c r="E1084" s="202" t="s">
        <v>855</v>
      </c>
      <c r="F1084" s="202" t="s">
        <v>162</v>
      </c>
      <c r="G1084" s="202" t="s">
        <v>162</v>
      </c>
      <c r="H1084" s="202" t="s">
        <v>488</v>
      </c>
      <c r="I1084" s="203" t="s">
        <v>188</v>
      </c>
      <c r="J1084" s="8"/>
      <c r="K1084" s="203" t="s">
        <v>887</v>
      </c>
      <c r="L1084" s="8"/>
      <c r="M1084" s="8"/>
      <c r="N1084" s="202" t="s">
        <v>483</v>
      </c>
      <c r="O1084" s="8"/>
      <c r="P1084" s="8"/>
      <c r="Q1084" s="8"/>
      <c r="R1084" s="202" t="s">
        <v>483</v>
      </c>
      <c r="S1084" s="8"/>
      <c r="T1084" s="8"/>
      <c r="U1084" s="8"/>
      <c r="V1084" s="8"/>
      <c r="W1084" s="202" t="s">
        <v>483</v>
      </c>
      <c r="X1084" s="8"/>
      <c r="Y1084" s="8"/>
      <c r="Z1084" s="8"/>
      <c r="AA1084" s="202" t="s">
        <v>483</v>
      </c>
      <c r="AB1084" s="8"/>
      <c r="AC1084" s="202" t="s">
        <v>2327</v>
      </c>
      <c r="AD1084" s="202" t="s">
        <v>3938</v>
      </c>
      <c r="AE1084" s="202" t="s">
        <v>484</v>
      </c>
      <c r="AF1084" s="204">
        <v>11184</v>
      </c>
      <c r="AG1084" s="197">
        <v>0</v>
      </c>
      <c r="AH1084" s="197">
        <v>0</v>
      </c>
      <c r="AI1084" s="12"/>
      <c r="AJ1084" s="197">
        <v>0</v>
      </c>
      <c r="AK1084" s="197">
        <v>0</v>
      </c>
      <c r="AL1084" s="197">
        <v>0</v>
      </c>
      <c r="AM1084" s="12"/>
      <c r="AN1084" s="12"/>
      <c r="AO1084" s="204">
        <v>9997</v>
      </c>
      <c r="AP1084" s="205">
        <v>0</v>
      </c>
      <c r="AQ1084" t="str">
        <f>_xlfn.IFNA(VLOOKUP(E1084,'Order Lookup'!A:C,3,FALSE),"Other")</f>
        <v>ORDER</v>
      </c>
    </row>
    <row r="1085" spans="1:43" ht="31.5" x14ac:dyDescent="0.35">
      <c r="A1085" s="202" t="s">
        <v>883</v>
      </c>
      <c r="B1085" s="202" t="s">
        <v>3940</v>
      </c>
      <c r="C1085" s="202" t="s">
        <v>918</v>
      </c>
      <c r="D1085" s="202" t="s">
        <v>3941</v>
      </c>
      <c r="E1085" s="202" t="s">
        <v>855</v>
      </c>
      <c r="F1085" s="202" t="s">
        <v>35</v>
      </c>
      <c r="G1085" s="202" t="s">
        <v>162</v>
      </c>
      <c r="H1085" s="202" t="s">
        <v>482</v>
      </c>
      <c r="I1085" s="203" t="s">
        <v>189</v>
      </c>
      <c r="J1085" s="203" t="s">
        <v>920</v>
      </c>
      <c r="K1085" s="203" t="s">
        <v>1074</v>
      </c>
      <c r="L1085" s="8"/>
      <c r="M1085" s="8"/>
      <c r="N1085" s="202" t="s">
        <v>483</v>
      </c>
      <c r="O1085" s="8"/>
      <c r="P1085" s="8"/>
      <c r="Q1085" s="8"/>
      <c r="R1085" s="202" t="s">
        <v>483</v>
      </c>
      <c r="S1085" s="8"/>
      <c r="T1085" s="8"/>
      <c r="U1085" s="8"/>
      <c r="V1085" s="8"/>
      <c r="W1085" s="202" t="s">
        <v>483</v>
      </c>
      <c r="X1085" s="8"/>
      <c r="Y1085" s="8"/>
      <c r="Z1085" s="8"/>
      <c r="AA1085" s="202" t="s">
        <v>483</v>
      </c>
      <c r="AB1085" s="8"/>
      <c r="AC1085" s="202" t="s">
        <v>2350</v>
      </c>
      <c r="AD1085" s="202" t="s">
        <v>3940</v>
      </c>
      <c r="AE1085" s="202" t="s">
        <v>484</v>
      </c>
      <c r="AF1085" s="204">
        <v>27384</v>
      </c>
      <c r="AG1085" s="197">
        <v>18.899999999999999</v>
      </c>
      <c r="AH1085" s="197">
        <v>18.920000000000002</v>
      </c>
      <c r="AI1085" s="197">
        <v>1.0010582010582001</v>
      </c>
      <c r="AJ1085" s="197">
        <v>18.920000000000002</v>
      </c>
      <c r="AK1085" s="197">
        <v>0</v>
      </c>
      <c r="AL1085" s="197">
        <v>0</v>
      </c>
      <c r="AM1085" s="12"/>
      <c r="AN1085" s="12"/>
      <c r="AO1085" s="204">
        <v>24021</v>
      </c>
      <c r="AP1085" s="205">
        <v>2163</v>
      </c>
      <c r="AQ1085" t="str">
        <f>_xlfn.IFNA(VLOOKUP(E1085,'Order Lookup'!A:C,3,FALSE),"Other")</f>
        <v>ORDER</v>
      </c>
    </row>
    <row r="1086" spans="1:43" ht="31.5" x14ac:dyDescent="0.35">
      <c r="A1086" s="202" t="s">
        <v>883</v>
      </c>
      <c r="B1086" s="202" t="s">
        <v>3942</v>
      </c>
      <c r="C1086" s="202" t="s">
        <v>918</v>
      </c>
      <c r="D1086" s="202" t="s">
        <v>3941</v>
      </c>
      <c r="E1086" s="202" t="s">
        <v>874</v>
      </c>
      <c r="F1086" s="202" t="s">
        <v>162</v>
      </c>
      <c r="G1086" s="8"/>
      <c r="H1086" s="202" t="s">
        <v>488</v>
      </c>
      <c r="I1086" s="203" t="s">
        <v>189</v>
      </c>
      <c r="J1086" s="8"/>
      <c r="K1086" s="8"/>
      <c r="L1086" s="8"/>
      <c r="M1086" s="8"/>
      <c r="N1086" s="202" t="s">
        <v>483</v>
      </c>
      <c r="O1086" s="8"/>
      <c r="P1086" s="8"/>
      <c r="Q1086" s="8"/>
      <c r="R1086" s="202" t="s">
        <v>483</v>
      </c>
      <c r="S1086" s="8"/>
      <c r="T1086" s="8"/>
      <c r="U1086" s="8"/>
      <c r="V1086" s="8"/>
      <c r="W1086" s="202" t="s">
        <v>483</v>
      </c>
      <c r="X1086" s="8"/>
      <c r="Y1086" s="8"/>
      <c r="Z1086" s="8"/>
      <c r="AA1086" s="202" t="s">
        <v>483</v>
      </c>
      <c r="AB1086" s="8"/>
      <c r="AC1086" s="202" t="s">
        <v>1728</v>
      </c>
      <c r="AD1086" s="202" t="s">
        <v>3942</v>
      </c>
      <c r="AE1086" s="202" t="s">
        <v>484</v>
      </c>
      <c r="AF1086" s="12"/>
      <c r="AG1086" s="197">
        <v>0</v>
      </c>
      <c r="AH1086" s="12"/>
      <c r="AI1086" s="12"/>
      <c r="AJ1086" s="12"/>
      <c r="AK1086" s="12"/>
      <c r="AL1086" s="12"/>
      <c r="AM1086" s="12"/>
      <c r="AN1086" s="12"/>
      <c r="AO1086" s="12"/>
      <c r="AP1086" s="15"/>
      <c r="AQ1086" t="str">
        <f>_xlfn.IFNA(VLOOKUP(E1086,'Order Lookup'!A:C,3,FALSE),"Other")</f>
        <v>Other</v>
      </c>
    </row>
    <row r="1087" spans="1:43" ht="31.5" x14ac:dyDescent="0.35">
      <c r="A1087" s="202" t="s">
        <v>883</v>
      </c>
      <c r="B1087" s="202" t="s">
        <v>3943</v>
      </c>
      <c r="C1087" s="202" t="s">
        <v>918</v>
      </c>
      <c r="D1087" s="202" t="s">
        <v>3941</v>
      </c>
      <c r="E1087" s="202" t="s">
        <v>854</v>
      </c>
      <c r="F1087" s="202" t="s">
        <v>35</v>
      </c>
      <c r="G1087" s="202" t="s">
        <v>162</v>
      </c>
      <c r="H1087" s="202" t="s">
        <v>482</v>
      </c>
      <c r="I1087" s="203" t="s">
        <v>189</v>
      </c>
      <c r="J1087" s="203" t="s">
        <v>920</v>
      </c>
      <c r="K1087" s="203" t="s">
        <v>955</v>
      </c>
      <c r="L1087" s="8"/>
      <c r="M1087" s="8"/>
      <c r="N1087" s="202" t="s">
        <v>483</v>
      </c>
      <c r="O1087" s="8"/>
      <c r="P1087" s="8"/>
      <c r="Q1087" s="8"/>
      <c r="R1087" s="202" t="s">
        <v>483</v>
      </c>
      <c r="S1087" s="8"/>
      <c r="T1087" s="203" t="s">
        <v>885</v>
      </c>
      <c r="U1087" s="202" t="s">
        <v>2321</v>
      </c>
      <c r="V1087" s="202" t="s">
        <v>2321</v>
      </c>
      <c r="W1087" s="206" t="s">
        <v>489</v>
      </c>
      <c r="X1087" s="8"/>
      <c r="Y1087" s="8"/>
      <c r="Z1087" s="8"/>
      <c r="AA1087" s="202" t="s">
        <v>483</v>
      </c>
      <c r="AB1087" s="203" t="s">
        <v>490</v>
      </c>
      <c r="AC1087" s="202" t="s">
        <v>2321</v>
      </c>
      <c r="AD1087" s="202" t="s">
        <v>3943</v>
      </c>
      <c r="AE1087" s="202" t="s">
        <v>484</v>
      </c>
      <c r="AF1087" s="204">
        <v>1072</v>
      </c>
      <c r="AG1087" s="197">
        <v>0.2545</v>
      </c>
      <c r="AH1087" s="197">
        <v>0.25289985999999998</v>
      </c>
      <c r="AI1087" s="197">
        <v>0.99371261296660096</v>
      </c>
      <c r="AJ1087" s="197">
        <v>0.25290049999999997</v>
      </c>
      <c r="AK1087" s="197">
        <v>0</v>
      </c>
      <c r="AL1087" s="197">
        <v>0</v>
      </c>
      <c r="AM1087" s="12"/>
      <c r="AN1087" s="12"/>
      <c r="AO1087" s="204">
        <v>555.41</v>
      </c>
      <c r="AP1087" s="205">
        <v>-46.74</v>
      </c>
      <c r="AQ1087" t="str">
        <f>_xlfn.IFNA(VLOOKUP(E1087,'Order Lookup'!A:C,3,FALSE),"Other")</f>
        <v>ENPARTS</v>
      </c>
    </row>
    <row r="1088" spans="1:43" ht="42" x14ac:dyDescent="0.35">
      <c r="A1088" s="202" t="s">
        <v>883</v>
      </c>
      <c r="B1088" s="202" t="s">
        <v>3944</v>
      </c>
      <c r="C1088" s="202" t="s">
        <v>3945</v>
      </c>
      <c r="D1088" s="202" t="s">
        <v>3946</v>
      </c>
      <c r="E1088" s="202" t="s">
        <v>854</v>
      </c>
      <c r="F1088" s="202" t="s">
        <v>162</v>
      </c>
      <c r="G1088" s="202" t="s">
        <v>162</v>
      </c>
      <c r="H1088" s="202" t="s">
        <v>482</v>
      </c>
      <c r="I1088" s="203" t="s">
        <v>181</v>
      </c>
      <c r="J1088" s="203" t="s">
        <v>925</v>
      </c>
      <c r="K1088" s="203" t="s">
        <v>887</v>
      </c>
      <c r="L1088" s="8"/>
      <c r="M1088" s="8"/>
      <c r="N1088" s="202" t="s">
        <v>483</v>
      </c>
      <c r="O1088" s="8"/>
      <c r="P1088" s="8"/>
      <c r="Q1088" s="8"/>
      <c r="R1088" s="202" t="s">
        <v>483</v>
      </c>
      <c r="S1088" s="8"/>
      <c r="T1088" s="203" t="s">
        <v>885</v>
      </c>
      <c r="U1088" s="202" t="s">
        <v>2332</v>
      </c>
      <c r="V1088" s="202" t="s">
        <v>2332</v>
      </c>
      <c r="W1088" s="206" t="s">
        <v>489</v>
      </c>
      <c r="X1088" s="8"/>
      <c r="Y1088" s="8"/>
      <c r="Z1088" s="8"/>
      <c r="AA1088" s="202" t="s">
        <v>483</v>
      </c>
      <c r="AB1088" s="203" t="s">
        <v>490</v>
      </c>
      <c r="AC1088" s="202" t="s">
        <v>2332</v>
      </c>
      <c r="AD1088" s="202" t="s">
        <v>3944</v>
      </c>
      <c r="AE1088" s="202" t="s">
        <v>484</v>
      </c>
      <c r="AF1088" s="204">
        <v>394</v>
      </c>
      <c r="AG1088" s="197">
        <v>1.7000000000000001E-2</v>
      </c>
      <c r="AH1088" s="197">
        <v>1.7250000000000001E-2</v>
      </c>
      <c r="AI1088" s="197">
        <v>1.01470588235294</v>
      </c>
      <c r="AJ1088" s="197">
        <v>1.7250000000000001E-2</v>
      </c>
      <c r="AK1088" s="197">
        <v>0</v>
      </c>
      <c r="AL1088" s="197">
        <v>0</v>
      </c>
      <c r="AM1088" s="12"/>
      <c r="AN1088" s="12"/>
      <c r="AO1088" s="204">
        <v>144.44</v>
      </c>
      <c r="AP1088" s="205">
        <v>157.31</v>
      </c>
      <c r="AQ1088" t="str">
        <f>_xlfn.IFNA(VLOOKUP(E1088,'Order Lookup'!A:C,3,FALSE),"Other")</f>
        <v>ENPARTS</v>
      </c>
    </row>
    <row r="1089" spans="1:43" ht="42" x14ac:dyDescent="0.35">
      <c r="A1089" s="202" t="s">
        <v>883</v>
      </c>
      <c r="B1089" s="202" t="s">
        <v>3947</v>
      </c>
      <c r="C1089" s="202" t="s">
        <v>946</v>
      </c>
      <c r="D1089" s="202" t="s">
        <v>3948</v>
      </c>
      <c r="E1089" s="202" t="s">
        <v>859</v>
      </c>
      <c r="F1089" s="202" t="s">
        <v>270</v>
      </c>
      <c r="G1089" s="202" t="s">
        <v>856</v>
      </c>
      <c r="H1089" s="202" t="s">
        <v>482</v>
      </c>
      <c r="I1089" s="203" t="s">
        <v>134</v>
      </c>
      <c r="J1089" s="203" t="s">
        <v>876</v>
      </c>
      <c r="K1089" s="203" t="s">
        <v>861</v>
      </c>
      <c r="L1089" s="8"/>
      <c r="M1089" s="8"/>
      <c r="N1089" s="202" t="s">
        <v>483</v>
      </c>
      <c r="O1089" s="8"/>
      <c r="P1089" s="8"/>
      <c r="Q1089" s="8"/>
      <c r="R1089" s="202" t="s">
        <v>483</v>
      </c>
      <c r="S1089" s="8"/>
      <c r="T1089" s="203" t="s">
        <v>1554</v>
      </c>
      <c r="U1089" s="202" t="s">
        <v>2321</v>
      </c>
      <c r="V1089" s="202" t="s">
        <v>2321</v>
      </c>
      <c r="W1089" s="206" t="s">
        <v>489</v>
      </c>
      <c r="X1089" s="8"/>
      <c r="Y1089" s="8"/>
      <c r="Z1089" s="8"/>
      <c r="AA1089" s="202" t="s">
        <v>483</v>
      </c>
      <c r="AB1089" s="203" t="s">
        <v>490</v>
      </c>
      <c r="AC1089" s="202" t="s">
        <v>2321</v>
      </c>
      <c r="AD1089" s="202" t="s">
        <v>3947</v>
      </c>
      <c r="AE1089" s="202" t="s">
        <v>484</v>
      </c>
      <c r="AF1089" s="204">
        <v>0</v>
      </c>
      <c r="AG1089" s="197">
        <v>6.4999999999999997E-3</v>
      </c>
      <c r="AH1089" s="197">
        <v>7.7154900000000002E-3</v>
      </c>
      <c r="AI1089" s="207">
        <v>1.1869984615384599</v>
      </c>
      <c r="AJ1089" s="197">
        <v>7.7155000000000001E-3</v>
      </c>
      <c r="AK1089" s="197">
        <v>0</v>
      </c>
      <c r="AL1089" s="197">
        <v>0</v>
      </c>
      <c r="AM1089" s="12"/>
      <c r="AN1089" s="12"/>
      <c r="AO1089" s="204">
        <v>29.89</v>
      </c>
      <c r="AP1089" s="205">
        <v>-28.54</v>
      </c>
      <c r="AQ1089" t="str">
        <f>_xlfn.IFNA(VLOOKUP(E1089,'Order Lookup'!A:C,3,FALSE),"Other")</f>
        <v>Other</v>
      </c>
    </row>
    <row r="1090" spans="1:43" ht="42" x14ac:dyDescent="0.35">
      <c r="A1090" s="202" t="s">
        <v>883</v>
      </c>
      <c r="B1090" s="202" t="s">
        <v>3949</v>
      </c>
      <c r="C1090" s="202" t="s">
        <v>1913</v>
      </c>
      <c r="D1090" s="202" t="s">
        <v>2272</v>
      </c>
      <c r="E1090" s="202" t="s">
        <v>855</v>
      </c>
      <c r="F1090" s="202" t="s">
        <v>204</v>
      </c>
      <c r="G1090" s="202" t="s">
        <v>162</v>
      </c>
      <c r="H1090" s="202" t="s">
        <v>482</v>
      </c>
      <c r="I1090" s="203" t="s">
        <v>185</v>
      </c>
      <c r="J1090" s="203" t="s">
        <v>897</v>
      </c>
      <c r="K1090" s="203" t="s">
        <v>890</v>
      </c>
      <c r="L1090" s="202" t="s">
        <v>1654</v>
      </c>
      <c r="M1090" s="202" t="s">
        <v>1478</v>
      </c>
      <c r="N1090" s="206" t="s">
        <v>489</v>
      </c>
      <c r="O1090" s="203" t="s">
        <v>897</v>
      </c>
      <c r="P1090" s="202" t="s">
        <v>1477</v>
      </c>
      <c r="Q1090" s="202" t="s">
        <v>1477</v>
      </c>
      <c r="R1090" s="206" t="s">
        <v>489</v>
      </c>
      <c r="S1090" s="203" t="s">
        <v>1557</v>
      </c>
      <c r="T1090" s="203" t="s">
        <v>2273</v>
      </c>
      <c r="U1090" s="202" t="s">
        <v>2324</v>
      </c>
      <c r="V1090" s="202" t="s">
        <v>1640</v>
      </c>
      <c r="W1090" s="206" t="s">
        <v>489</v>
      </c>
      <c r="X1090" s="203" t="s">
        <v>1557</v>
      </c>
      <c r="Y1090" s="202" t="s">
        <v>1676</v>
      </c>
      <c r="Z1090" s="202" t="s">
        <v>1658</v>
      </c>
      <c r="AA1090" s="206" t="s">
        <v>489</v>
      </c>
      <c r="AB1090" s="203" t="s">
        <v>490</v>
      </c>
      <c r="AC1090" s="202" t="s">
        <v>2323</v>
      </c>
      <c r="AD1090" s="202" t="s">
        <v>3949</v>
      </c>
      <c r="AE1090" s="202" t="s">
        <v>484</v>
      </c>
      <c r="AF1090" s="204">
        <v>551252</v>
      </c>
      <c r="AG1090" s="197">
        <v>181.85849999999999</v>
      </c>
      <c r="AH1090" s="197">
        <v>146.99964850000001</v>
      </c>
      <c r="AI1090" s="208">
        <v>0.80831882205120997</v>
      </c>
      <c r="AJ1090" s="197">
        <v>146.99965219000001</v>
      </c>
      <c r="AK1090" s="197">
        <v>365</v>
      </c>
      <c r="AL1090" s="197">
        <v>345.56</v>
      </c>
      <c r="AM1090" s="211">
        <v>0.94673972602739698</v>
      </c>
      <c r="AN1090" s="197">
        <v>2.3507539203401602</v>
      </c>
      <c r="AO1090" s="204">
        <v>404931.87</v>
      </c>
      <c r="AP1090" s="205">
        <v>217303.72</v>
      </c>
      <c r="AQ1090" t="str">
        <f>_xlfn.IFNA(VLOOKUP(E1090,'Order Lookup'!A:C,3,FALSE),"Other")</f>
        <v>ORDER</v>
      </c>
    </row>
    <row r="1091" spans="1:43" ht="42" x14ac:dyDescent="0.35">
      <c r="A1091" s="202" t="s">
        <v>883</v>
      </c>
      <c r="B1091" s="202" t="s">
        <v>3950</v>
      </c>
      <c r="C1091" s="202" t="s">
        <v>1913</v>
      </c>
      <c r="D1091" s="202" t="s">
        <v>2272</v>
      </c>
      <c r="E1091" s="202" t="s">
        <v>855</v>
      </c>
      <c r="F1091" s="202" t="s">
        <v>162</v>
      </c>
      <c r="G1091" s="8"/>
      <c r="H1091" s="202" t="s">
        <v>488</v>
      </c>
      <c r="I1091" s="203" t="s">
        <v>185</v>
      </c>
      <c r="J1091" s="8"/>
      <c r="K1091" s="8"/>
      <c r="L1091" s="8"/>
      <c r="M1091" s="8"/>
      <c r="N1091" s="202" t="s">
        <v>483</v>
      </c>
      <c r="O1091" s="8"/>
      <c r="P1091" s="8"/>
      <c r="Q1091" s="8"/>
      <c r="R1091" s="202" t="s">
        <v>483</v>
      </c>
      <c r="S1091" s="8"/>
      <c r="T1091" s="8"/>
      <c r="U1091" s="8"/>
      <c r="V1091" s="8"/>
      <c r="W1091" s="202" t="s">
        <v>483</v>
      </c>
      <c r="X1091" s="8"/>
      <c r="Y1091" s="8"/>
      <c r="Z1091" s="8"/>
      <c r="AA1091" s="202" t="s">
        <v>483</v>
      </c>
      <c r="AB1091" s="8"/>
      <c r="AC1091" s="202" t="s">
        <v>2318</v>
      </c>
      <c r="AD1091" s="202" t="s">
        <v>3950</v>
      </c>
      <c r="AE1091" s="202" t="s">
        <v>484</v>
      </c>
      <c r="AF1091" s="204">
        <v>55914</v>
      </c>
      <c r="AG1091" s="197">
        <v>0</v>
      </c>
      <c r="AH1091" s="197">
        <v>10.0625</v>
      </c>
      <c r="AI1091" s="12"/>
      <c r="AJ1091" s="197">
        <v>0</v>
      </c>
      <c r="AK1091" s="197">
        <v>0</v>
      </c>
      <c r="AL1091" s="197">
        <v>0</v>
      </c>
      <c r="AM1091" s="12"/>
      <c r="AN1091" s="12"/>
      <c r="AO1091" s="204">
        <v>52264</v>
      </c>
      <c r="AP1091" s="205">
        <v>0</v>
      </c>
      <c r="AQ1091" t="str">
        <f>_xlfn.IFNA(VLOOKUP(E1091,'Order Lookup'!A:C,3,FALSE),"Other")</f>
        <v>ORDER</v>
      </c>
    </row>
    <row r="1092" spans="1:43" ht="52.5" x14ac:dyDescent="0.35">
      <c r="A1092" s="202" t="s">
        <v>883</v>
      </c>
      <c r="B1092" s="202" t="s">
        <v>3951</v>
      </c>
      <c r="C1092" s="202" t="s">
        <v>1964</v>
      </c>
      <c r="D1092" s="202" t="s">
        <v>3952</v>
      </c>
      <c r="E1092" s="202" t="s">
        <v>855</v>
      </c>
      <c r="F1092" s="202" t="s">
        <v>162</v>
      </c>
      <c r="G1092" s="202" t="s">
        <v>162</v>
      </c>
      <c r="H1092" s="202" t="s">
        <v>488</v>
      </c>
      <c r="I1092" s="203" t="s">
        <v>185</v>
      </c>
      <c r="J1092" s="203" t="s">
        <v>907</v>
      </c>
      <c r="K1092" s="203" t="s">
        <v>887</v>
      </c>
      <c r="L1092" s="202" t="s">
        <v>1283</v>
      </c>
      <c r="M1092" s="8"/>
      <c r="N1092" s="202" t="s">
        <v>593</v>
      </c>
      <c r="O1092" s="8"/>
      <c r="P1092" s="8"/>
      <c r="Q1092" s="8"/>
      <c r="R1092" s="202" t="s">
        <v>483</v>
      </c>
      <c r="S1092" s="203" t="s">
        <v>921</v>
      </c>
      <c r="T1092" s="203" t="s">
        <v>921</v>
      </c>
      <c r="U1092" s="202" t="s">
        <v>2324</v>
      </c>
      <c r="V1092" s="202" t="s">
        <v>2329</v>
      </c>
      <c r="W1092" s="206" t="s">
        <v>489</v>
      </c>
      <c r="X1092" s="203" t="s">
        <v>1353</v>
      </c>
      <c r="Y1092" s="202" t="s">
        <v>2324</v>
      </c>
      <c r="Z1092" s="202" t="s">
        <v>1698</v>
      </c>
      <c r="AA1092" s="206" t="s">
        <v>489</v>
      </c>
      <c r="AB1092" s="203" t="s">
        <v>490</v>
      </c>
      <c r="AC1092" s="202" t="s">
        <v>1725</v>
      </c>
      <c r="AD1092" s="202" t="s">
        <v>3951</v>
      </c>
      <c r="AE1092" s="202" t="s">
        <v>484</v>
      </c>
      <c r="AF1092" s="204">
        <v>127400</v>
      </c>
      <c r="AG1092" s="197">
        <v>34.576000000000001</v>
      </c>
      <c r="AH1092" s="197">
        <v>33.909174075000003</v>
      </c>
      <c r="AI1092" s="197">
        <v>0.98071419698634898</v>
      </c>
      <c r="AJ1092" s="197">
        <v>33.909179205000001</v>
      </c>
      <c r="AK1092" s="197">
        <v>222</v>
      </c>
      <c r="AL1092" s="197">
        <v>118.5</v>
      </c>
      <c r="AM1092" s="211">
        <v>0.53378378378378399</v>
      </c>
      <c r="AN1092" s="197">
        <v>3.4946294987280702</v>
      </c>
      <c r="AO1092" s="204">
        <v>92110.27</v>
      </c>
      <c r="AP1092" s="205">
        <v>61111.74</v>
      </c>
      <c r="AQ1092" t="str">
        <f>_xlfn.IFNA(VLOOKUP(E1092,'Order Lookup'!A:C,3,FALSE),"Other")</f>
        <v>ORDER</v>
      </c>
    </row>
    <row r="1093" spans="1:43" ht="52.5" x14ac:dyDescent="0.35">
      <c r="A1093" s="202" t="s">
        <v>883</v>
      </c>
      <c r="B1093" s="202" t="s">
        <v>3953</v>
      </c>
      <c r="C1093" s="202" t="s">
        <v>1964</v>
      </c>
      <c r="D1093" s="202" t="s">
        <v>3952</v>
      </c>
      <c r="E1093" s="202" t="s">
        <v>855</v>
      </c>
      <c r="F1093" s="202" t="s">
        <v>162</v>
      </c>
      <c r="G1093" s="202" t="s">
        <v>162</v>
      </c>
      <c r="H1093" s="202" t="s">
        <v>488</v>
      </c>
      <c r="I1093" s="203" t="s">
        <v>185</v>
      </c>
      <c r="J1093" s="203" t="s">
        <v>907</v>
      </c>
      <c r="K1093" s="203" t="s">
        <v>887</v>
      </c>
      <c r="L1093" s="8"/>
      <c r="M1093" s="8"/>
      <c r="N1093" s="202" t="s">
        <v>483</v>
      </c>
      <c r="O1093" s="8"/>
      <c r="P1093" s="8"/>
      <c r="Q1093" s="8"/>
      <c r="R1093" s="202" t="s">
        <v>483</v>
      </c>
      <c r="S1093" s="8"/>
      <c r="T1093" s="8"/>
      <c r="U1093" s="8"/>
      <c r="V1093" s="8"/>
      <c r="W1093" s="202" t="s">
        <v>483</v>
      </c>
      <c r="X1093" s="8"/>
      <c r="Y1093" s="8"/>
      <c r="Z1093" s="8"/>
      <c r="AA1093" s="202" t="s">
        <v>483</v>
      </c>
      <c r="AB1093" s="8"/>
      <c r="AC1093" s="202" t="s">
        <v>2350</v>
      </c>
      <c r="AD1093" s="202" t="s">
        <v>3953</v>
      </c>
      <c r="AE1093" s="202" t="s">
        <v>484</v>
      </c>
      <c r="AF1093" s="204">
        <v>17450</v>
      </c>
      <c r="AG1093" s="197">
        <v>0</v>
      </c>
      <c r="AH1093" s="197">
        <v>4.3009240000000002</v>
      </c>
      <c r="AI1093" s="12"/>
      <c r="AJ1093" s="197">
        <v>0</v>
      </c>
      <c r="AK1093" s="197">
        <v>0</v>
      </c>
      <c r="AL1093" s="197">
        <v>0</v>
      </c>
      <c r="AM1093" s="12"/>
      <c r="AN1093" s="12"/>
      <c r="AO1093" s="204">
        <v>16308</v>
      </c>
      <c r="AP1093" s="205">
        <v>0</v>
      </c>
      <c r="AQ1093" t="str">
        <f>_xlfn.IFNA(VLOOKUP(E1093,'Order Lookup'!A:C,3,FALSE),"Other")</f>
        <v>ORDER</v>
      </c>
    </row>
    <row r="1094" spans="1:43" ht="52.5" x14ac:dyDescent="0.35">
      <c r="A1094" s="202" t="s">
        <v>883</v>
      </c>
      <c r="B1094" s="202" t="s">
        <v>3954</v>
      </c>
      <c r="C1094" s="202" t="s">
        <v>1964</v>
      </c>
      <c r="D1094" s="202" t="s">
        <v>3952</v>
      </c>
      <c r="E1094" s="202" t="s">
        <v>855</v>
      </c>
      <c r="F1094" s="202" t="s">
        <v>162</v>
      </c>
      <c r="G1094" s="202" t="s">
        <v>162</v>
      </c>
      <c r="H1094" s="202" t="s">
        <v>488</v>
      </c>
      <c r="I1094" s="203" t="s">
        <v>185</v>
      </c>
      <c r="J1094" s="203" t="s">
        <v>907</v>
      </c>
      <c r="K1094" s="203" t="s">
        <v>887</v>
      </c>
      <c r="L1094" s="8"/>
      <c r="M1094" s="8"/>
      <c r="N1094" s="202" t="s">
        <v>483</v>
      </c>
      <c r="O1094" s="8"/>
      <c r="P1094" s="8"/>
      <c r="Q1094" s="8"/>
      <c r="R1094" s="202" t="s">
        <v>483</v>
      </c>
      <c r="S1094" s="203" t="s">
        <v>1353</v>
      </c>
      <c r="T1094" s="203" t="s">
        <v>1353</v>
      </c>
      <c r="U1094" s="202" t="s">
        <v>2324</v>
      </c>
      <c r="V1094" s="202" t="s">
        <v>1728</v>
      </c>
      <c r="W1094" s="206" t="s">
        <v>489</v>
      </c>
      <c r="X1094" s="8"/>
      <c r="Y1094" s="8"/>
      <c r="Z1094" s="8"/>
      <c r="AA1094" s="202" t="s">
        <v>483</v>
      </c>
      <c r="AB1094" s="203" t="s">
        <v>490</v>
      </c>
      <c r="AC1094" s="202" t="s">
        <v>2343</v>
      </c>
      <c r="AD1094" s="202" t="s">
        <v>3954</v>
      </c>
      <c r="AE1094" s="202" t="s">
        <v>484</v>
      </c>
      <c r="AF1094" s="204">
        <v>50077</v>
      </c>
      <c r="AG1094" s="197">
        <v>16.631499999999999</v>
      </c>
      <c r="AH1094" s="197">
        <v>17.060779095000001</v>
      </c>
      <c r="AI1094" s="197">
        <v>1.0258112073475001</v>
      </c>
      <c r="AJ1094" s="197">
        <v>1.6547120399999999</v>
      </c>
      <c r="AK1094" s="197">
        <v>0</v>
      </c>
      <c r="AL1094" s="197">
        <v>0</v>
      </c>
      <c r="AM1094" s="12"/>
      <c r="AN1094" s="12"/>
      <c r="AO1094" s="204">
        <v>39575.1</v>
      </c>
      <c r="AP1094" s="205">
        <v>913.06395599999996</v>
      </c>
      <c r="AQ1094" t="str">
        <f>_xlfn.IFNA(VLOOKUP(E1094,'Order Lookup'!A:C,3,FALSE),"Other")</f>
        <v>ORDER</v>
      </c>
    </row>
    <row r="1095" spans="1:43" ht="52.5" x14ac:dyDescent="0.35">
      <c r="A1095" s="202" t="s">
        <v>883</v>
      </c>
      <c r="B1095" s="202" t="s">
        <v>3955</v>
      </c>
      <c r="C1095" s="202" t="s">
        <v>1964</v>
      </c>
      <c r="D1095" s="202" t="s">
        <v>3952</v>
      </c>
      <c r="E1095" s="202" t="s">
        <v>855</v>
      </c>
      <c r="F1095" s="202" t="s">
        <v>162</v>
      </c>
      <c r="G1095" s="202" t="s">
        <v>162</v>
      </c>
      <c r="H1095" s="202" t="s">
        <v>488</v>
      </c>
      <c r="I1095" s="203" t="s">
        <v>185</v>
      </c>
      <c r="J1095" s="203" t="s">
        <v>907</v>
      </c>
      <c r="K1095" s="203" t="s">
        <v>887</v>
      </c>
      <c r="L1095" s="8"/>
      <c r="M1095" s="8"/>
      <c r="N1095" s="202" t="s">
        <v>483</v>
      </c>
      <c r="O1095" s="8"/>
      <c r="P1095" s="8"/>
      <c r="Q1095" s="8"/>
      <c r="R1095" s="202" t="s">
        <v>483</v>
      </c>
      <c r="S1095" s="8"/>
      <c r="T1095" s="203" t="s">
        <v>885</v>
      </c>
      <c r="U1095" s="202" t="s">
        <v>2324</v>
      </c>
      <c r="V1095" s="202" t="s">
        <v>2324</v>
      </c>
      <c r="W1095" s="206" t="s">
        <v>489</v>
      </c>
      <c r="X1095" s="8"/>
      <c r="Y1095" s="8"/>
      <c r="Z1095" s="8"/>
      <c r="AA1095" s="202" t="s">
        <v>483</v>
      </c>
      <c r="AB1095" s="203" t="s">
        <v>490</v>
      </c>
      <c r="AC1095" s="202" t="s">
        <v>1726</v>
      </c>
      <c r="AD1095" s="202" t="s">
        <v>3955</v>
      </c>
      <c r="AE1095" s="202" t="s">
        <v>484</v>
      </c>
      <c r="AF1095" s="204">
        <v>526</v>
      </c>
      <c r="AG1095" s="197">
        <v>3.5000000000000001E-3</v>
      </c>
      <c r="AH1095" s="197">
        <v>8.1600000000000006E-2</v>
      </c>
      <c r="AI1095" s="207">
        <v>23.314285714285699</v>
      </c>
      <c r="AJ1095" s="197">
        <v>0</v>
      </c>
      <c r="AK1095" s="197">
        <v>0</v>
      </c>
      <c r="AL1095" s="197">
        <v>0</v>
      </c>
      <c r="AM1095" s="12"/>
      <c r="AN1095" s="12"/>
      <c r="AO1095" s="204">
        <v>366.14</v>
      </c>
      <c r="AP1095" s="205">
        <v>14.02</v>
      </c>
      <c r="AQ1095" t="str">
        <f>_xlfn.IFNA(VLOOKUP(E1095,'Order Lookup'!A:C,3,FALSE),"Other")</f>
        <v>ORDER</v>
      </c>
    </row>
    <row r="1096" spans="1:43" ht="31.5" x14ac:dyDescent="0.35">
      <c r="A1096" s="202" t="s">
        <v>883</v>
      </c>
      <c r="B1096" s="202" t="s">
        <v>3956</v>
      </c>
      <c r="C1096" s="202" t="s">
        <v>918</v>
      </c>
      <c r="D1096" s="202" t="s">
        <v>2271</v>
      </c>
      <c r="E1096" s="202" t="s">
        <v>855</v>
      </c>
      <c r="F1096" s="202" t="s">
        <v>204</v>
      </c>
      <c r="G1096" s="202" t="s">
        <v>162</v>
      </c>
      <c r="H1096" s="202" t="s">
        <v>488</v>
      </c>
      <c r="I1096" s="203" t="s">
        <v>189</v>
      </c>
      <c r="J1096" s="203" t="s">
        <v>897</v>
      </c>
      <c r="K1096" s="203" t="s">
        <v>971</v>
      </c>
      <c r="L1096" s="202" t="s">
        <v>1479</v>
      </c>
      <c r="M1096" s="202" t="s">
        <v>1480</v>
      </c>
      <c r="N1096" s="210" t="s">
        <v>484</v>
      </c>
      <c r="O1096" s="8"/>
      <c r="P1096" s="8"/>
      <c r="Q1096" s="8"/>
      <c r="R1096" s="202" t="s">
        <v>483</v>
      </c>
      <c r="S1096" s="203" t="s">
        <v>768</v>
      </c>
      <c r="T1096" s="203" t="s">
        <v>840</v>
      </c>
      <c r="U1096" s="202" t="s">
        <v>1665</v>
      </c>
      <c r="V1096" s="202" t="s">
        <v>1665</v>
      </c>
      <c r="W1096" s="206" t="s">
        <v>489</v>
      </c>
      <c r="X1096" s="203" t="s">
        <v>768</v>
      </c>
      <c r="Y1096" s="202" t="s">
        <v>1659</v>
      </c>
      <c r="Z1096" s="202" t="s">
        <v>1659</v>
      </c>
      <c r="AA1096" s="206" t="s">
        <v>489</v>
      </c>
      <c r="AB1096" s="203" t="s">
        <v>490</v>
      </c>
      <c r="AC1096" s="202" t="s">
        <v>1728</v>
      </c>
      <c r="AD1096" s="202" t="s">
        <v>3956</v>
      </c>
      <c r="AE1096" s="202" t="s">
        <v>484</v>
      </c>
      <c r="AF1096" s="204">
        <v>528481</v>
      </c>
      <c r="AG1096" s="197">
        <v>149.255</v>
      </c>
      <c r="AH1096" s="197">
        <v>134.78345082499999</v>
      </c>
      <c r="AI1096" s="208">
        <v>0.90304144467521996</v>
      </c>
      <c r="AJ1096" s="197">
        <v>134.48736239999999</v>
      </c>
      <c r="AK1096" s="197">
        <v>387</v>
      </c>
      <c r="AL1096" s="197">
        <v>408.71</v>
      </c>
      <c r="AM1096" s="209">
        <v>1.05609819121447</v>
      </c>
      <c r="AN1096" s="197">
        <v>3.0323455698627302</v>
      </c>
      <c r="AO1096" s="204">
        <v>283358.28000000003</v>
      </c>
      <c r="AP1096" s="205">
        <v>218924.28</v>
      </c>
      <c r="AQ1096" t="str">
        <f>_xlfn.IFNA(VLOOKUP(E1096,'Order Lookup'!A:C,3,FALSE),"Other")</f>
        <v>ORDER</v>
      </c>
    </row>
    <row r="1097" spans="1:43" ht="31.5" x14ac:dyDescent="0.35">
      <c r="A1097" s="202" t="s">
        <v>883</v>
      </c>
      <c r="B1097" s="202" t="s">
        <v>3957</v>
      </c>
      <c r="C1097" s="202" t="s">
        <v>918</v>
      </c>
      <c r="D1097" s="202" t="s">
        <v>2271</v>
      </c>
      <c r="E1097" s="202" t="s">
        <v>855</v>
      </c>
      <c r="F1097" s="202" t="s">
        <v>204</v>
      </c>
      <c r="G1097" s="202" t="s">
        <v>162</v>
      </c>
      <c r="H1097" s="202" t="s">
        <v>488</v>
      </c>
      <c r="I1097" s="203" t="s">
        <v>189</v>
      </c>
      <c r="J1097" s="203" t="s">
        <v>920</v>
      </c>
      <c r="K1097" s="203" t="s">
        <v>971</v>
      </c>
      <c r="L1097" s="8"/>
      <c r="M1097" s="8"/>
      <c r="N1097" s="202" t="s">
        <v>483</v>
      </c>
      <c r="O1097" s="8"/>
      <c r="P1097" s="8"/>
      <c r="Q1097" s="8"/>
      <c r="R1097" s="202" t="s">
        <v>483</v>
      </c>
      <c r="S1097" s="8"/>
      <c r="T1097" s="8"/>
      <c r="U1097" s="8"/>
      <c r="V1097" s="8"/>
      <c r="W1097" s="202" t="s">
        <v>483</v>
      </c>
      <c r="X1097" s="8"/>
      <c r="Y1097" s="8"/>
      <c r="Z1097" s="8"/>
      <c r="AA1097" s="202" t="s">
        <v>483</v>
      </c>
      <c r="AB1097" s="8"/>
      <c r="AC1097" s="202" t="s">
        <v>2338</v>
      </c>
      <c r="AD1097" s="202" t="s">
        <v>3957</v>
      </c>
      <c r="AE1097" s="202" t="s">
        <v>484</v>
      </c>
      <c r="AF1097" s="204">
        <v>11731</v>
      </c>
      <c r="AG1097" s="197">
        <v>6.3315000000000001</v>
      </c>
      <c r="AH1097" s="197">
        <v>6.08</v>
      </c>
      <c r="AI1097" s="197">
        <v>0.96027797520334801</v>
      </c>
      <c r="AJ1097" s="197">
        <v>0</v>
      </c>
      <c r="AK1097" s="197">
        <v>0</v>
      </c>
      <c r="AL1097" s="197">
        <v>0</v>
      </c>
      <c r="AM1097" s="12"/>
      <c r="AN1097" s="12"/>
      <c r="AO1097" s="204">
        <v>10290</v>
      </c>
      <c r="AP1097" s="205">
        <v>0</v>
      </c>
      <c r="AQ1097" t="str">
        <f>_xlfn.IFNA(VLOOKUP(E1097,'Order Lookup'!A:C,3,FALSE),"Other")</f>
        <v>ORDER</v>
      </c>
    </row>
    <row r="1098" spans="1:43" ht="31.5" x14ac:dyDescent="0.35">
      <c r="A1098" s="202" t="s">
        <v>883</v>
      </c>
      <c r="B1098" s="202" t="s">
        <v>3958</v>
      </c>
      <c r="C1098" s="202" t="s">
        <v>918</v>
      </c>
      <c r="D1098" s="202" t="s">
        <v>2271</v>
      </c>
      <c r="E1098" s="202" t="s">
        <v>855</v>
      </c>
      <c r="F1098" s="202" t="s">
        <v>204</v>
      </c>
      <c r="G1098" s="202" t="s">
        <v>162</v>
      </c>
      <c r="H1098" s="202" t="s">
        <v>482</v>
      </c>
      <c r="I1098" s="203" t="s">
        <v>189</v>
      </c>
      <c r="J1098" s="203" t="s">
        <v>920</v>
      </c>
      <c r="K1098" s="203" t="s">
        <v>971</v>
      </c>
      <c r="L1098" s="8"/>
      <c r="M1098" s="8"/>
      <c r="N1098" s="202" t="s">
        <v>483</v>
      </c>
      <c r="O1098" s="8"/>
      <c r="P1098" s="8"/>
      <c r="Q1098" s="8"/>
      <c r="R1098" s="202" t="s">
        <v>483</v>
      </c>
      <c r="S1098" s="203" t="s">
        <v>840</v>
      </c>
      <c r="T1098" s="203" t="s">
        <v>840</v>
      </c>
      <c r="U1098" s="202" t="s">
        <v>1665</v>
      </c>
      <c r="V1098" s="202" t="s">
        <v>1665</v>
      </c>
      <c r="W1098" s="206" t="s">
        <v>489</v>
      </c>
      <c r="X1098" s="203" t="s">
        <v>840</v>
      </c>
      <c r="Y1098" s="202" t="s">
        <v>1659</v>
      </c>
      <c r="Z1098" s="202" t="s">
        <v>1659</v>
      </c>
      <c r="AA1098" s="206" t="s">
        <v>489</v>
      </c>
      <c r="AB1098" s="203" t="s">
        <v>490</v>
      </c>
      <c r="AC1098" s="202" t="s">
        <v>1728</v>
      </c>
      <c r="AD1098" s="202" t="s">
        <v>3958</v>
      </c>
      <c r="AE1098" s="202" t="s">
        <v>484</v>
      </c>
      <c r="AF1098" s="204">
        <v>168764</v>
      </c>
      <c r="AG1098" s="197">
        <v>72.119500000000002</v>
      </c>
      <c r="AH1098" s="197">
        <v>67.366332880000002</v>
      </c>
      <c r="AI1098" s="208">
        <v>0.93409317701869798</v>
      </c>
      <c r="AJ1098" s="197">
        <v>67.366369480000003</v>
      </c>
      <c r="AK1098" s="197">
        <v>0</v>
      </c>
      <c r="AL1098" s="197">
        <v>0</v>
      </c>
      <c r="AM1098" s="12"/>
      <c r="AN1098" s="12"/>
      <c r="AO1098" s="204">
        <v>124702.63</v>
      </c>
      <c r="AP1098" s="205">
        <v>50751.15</v>
      </c>
      <c r="AQ1098" t="str">
        <f>_xlfn.IFNA(VLOOKUP(E1098,'Order Lookup'!A:C,3,FALSE),"Other")</f>
        <v>ORDER</v>
      </c>
    </row>
    <row r="1099" spans="1:43" ht="31.5" x14ac:dyDescent="0.35">
      <c r="A1099" s="202" t="s">
        <v>883</v>
      </c>
      <c r="B1099" s="202" t="s">
        <v>3959</v>
      </c>
      <c r="C1099" s="202" t="s">
        <v>918</v>
      </c>
      <c r="D1099" s="202" t="s">
        <v>2271</v>
      </c>
      <c r="E1099" s="202" t="s">
        <v>859</v>
      </c>
      <c r="F1099" s="202" t="s">
        <v>204</v>
      </c>
      <c r="G1099" s="202" t="s">
        <v>162</v>
      </c>
      <c r="H1099" s="202" t="s">
        <v>488</v>
      </c>
      <c r="I1099" s="203" t="s">
        <v>189</v>
      </c>
      <c r="J1099" s="203" t="s">
        <v>897</v>
      </c>
      <c r="K1099" s="203" t="s">
        <v>971</v>
      </c>
      <c r="L1099" s="8"/>
      <c r="M1099" s="8"/>
      <c r="N1099" s="202" t="s">
        <v>483</v>
      </c>
      <c r="O1099" s="8"/>
      <c r="P1099" s="8"/>
      <c r="Q1099" s="8"/>
      <c r="R1099" s="202" t="s">
        <v>483</v>
      </c>
      <c r="S1099" s="8"/>
      <c r="T1099" s="203" t="s">
        <v>885</v>
      </c>
      <c r="U1099" s="202" t="s">
        <v>2335</v>
      </c>
      <c r="V1099" s="202" t="s">
        <v>2335</v>
      </c>
      <c r="W1099" s="206" t="s">
        <v>489</v>
      </c>
      <c r="X1099" s="8"/>
      <c r="Y1099" s="8"/>
      <c r="Z1099" s="8"/>
      <c r="AA1099" s="202" t="s">
        <v>483</v>
      </c>
      <c r="AB1099" s="203" t="s">
        <v>490</v>
      </c>
      <c r="AC1099" s="202" t="s">
        <v>2318</v>
      </c>
      <c r="AD1099" s="202" t="s">
        <v>3959</v>
      </c>
      <c r="AE1099" s="202" t="s">
        <v>484</v>
      </c>
      <c r="AF1099" s="204">
        <v>0</v>
      </c>
      <c r="AG1099" s="197">
        <v>0</v>
      </c>
      <c r="AH1099" s="197">
        <v>6.1193809650000004</v>
      </c>
      <c r="AI1099" s="12"/>
      <c r="AJ1099" s="197">
        <v>3.3738499999999998E-2</v>
      </c>
      <c r="AK1099" s="197">
        <v>0</v>
      </c>
      <c r="AL1099" s="197">
        <v>0</v>
      </c>
      <c r="AM1099" s="12"/>
      <c r="AN1099" s="12"/>
      <c r="AO1099" s="204">
        <v>0</v>
      </c>
      <c r="AP1099" s="205">
        <v>-58.4</v>
      </c>
      <c r="AQ1099" t="str">
        <f>_xlfn.IFNA(VLOOKUP(E1099,'Order Lookup'!A:C,3,FALSE),"Other")</f>
        <v>Other</v>
      </c>
    </row>
    <row r="1100" spans="1:43" ht="31.5" x14ac:dyDescent="0.35">
      <c r="A1100" s="202" t="s">
        <v>883</v>
      </c>
      <c r="B1100" s="202" t="s">
        <v>3960</v>
      </c>
      <c r="C1100" s="202" t="s">
        <v>938</v>
      </c>
      <c r="D1100" s="202" t="s">
        <v>3961</v>
      </c>
      <c r="E1100" s="202" t="s">
        <v>812</v>
      </c>
      <c r="F1100" s="202" t="s">
        <v>162</v>
      </c>
      <c r="G1100" s="8"/>
      <c r="H1100" s="202" t="s">
        <v>482</v>
      </c>
      <c r="I1100" s="203" t="s">
        <v>189</v>
      </c>
      <c r="J1100" s="8"/>
      <c r="K1100" s="8"/>
      <c r="L1100" s="8"/>
      <c r="M1100" s="8"/>
      <c r="N1100" s="202" t="s">
        <v>483</v>
      </c>
      <c r="O1100" s="8"/>
      <c r="P1100" s="8"/>
      <c r="Q1100" s="8"/>
      <c r="R1100" s="202" t="s">
        <v>483</v>
      </c>
      <c r="S1100" s="8"/>
      <c r="T1100" s="8"/>
      <c r="U1100" s="8"/>
      <c r="V1100" s="8"/>
      <c r="W1100" s="202" t="s">
        <v>483</v>
      </c>
      <c r="X1100" s="8"/>
      <c r="Y1100" s="8"/>
      <c r="Z1100" s="8"/>
      <c r="AA1100" s="202" t="s">
        <v>483</v>
      </c>
      <c r="AB1100" s="8"/>
      <c r="AC1100" s="202" t="s">
        <v>2318</v>
      </c>
      <c r="AD1100" s="202" t="s">
        <v>3960</v>
      </c>
      <c r="AE1100" s="202" t="s">
        <v>484</v>
      </c>
      <c r="AF1100" s="204">
        <v>120</v>
      </c>
      <c r="AG1100" s="197">
        <v>0</v>
      </c>
      <c r="AH1100" s="197">
        <v>0.01</v>
      </c>
      <c r="AI1100" s="12"/>
      <c r="AJ1100" s="197">
        <v>0.01</v>
      </c>
      <c r="AK1100" s="197">
        <v>0</v>
      </c>
      <c r="AL1100" s="197">
        <v>0</v>
      </c>
      <c r="AM1100" s="12"/>
      <c r="AN1100" s="12"/>
      <c r="AO1100" s="204">
        <v>62.06</v>
      </c>
      <c r="AP1100" s="205">
        <v>56.58</v>
      </c>
      <c r="AQ1100" t="str">
        <f>_xlfn.IFNA(VLOOKUP(E1100,'Order Lookup'!A:C,3,FALSE),"Other")</f>
        <v>Other</v>
      </c>
    </row>
    <row r="1101" spans="1:43" ht="42" x14ac:dyDescent="0.35">
      <c r="A1101" s="202" t="s">
        <v>883</v>
      </c>
      <c r="B1101" s="202" t="s">
        <v>3962</v>
      </c>
      <c r="C1101" s="202" t="s">
        <v>3963</v>
      </c>
      <c r="D1101" s="202" t="s">
        <v>3964</v>
      </c>
      <c r="E1101" s="202" t="s">
        <v>854</v>
      </c>
      <c r="F1101" s="202" t="s">
        <v>162</v>
      </c>
      <c r="G1101" s="202" t="s">
        <v>162</v>
      </c>
      <c r="H1101" s="202" t="s">
        <v>482</v>
      </c>
      <c r="I1101" s="203" t="s">
        <v>190</v>
      </c>
      <c r="J1101" s="203" t="s">
        <v>886</v>
      </c>
      <c r="K1101" s="203" t="s">
        <v>887</v>
      </c>
      <c r="L1101" s="8"/>
      <c r="M1101" s="8"/>
      <c r="N1101" s="202" t="s">
        <v>483</v>
      </c>
      <c r="O1101" s="8"/>
      <c r="P1101" s="8"/>
      <c r="Q1101" s="8"/>
      <c r="R1101" s="202" t="s">
        <v>483</v>
      </c>
      <c r="S1101" s="8"/>
      <c r="T1101" s="203" t="s">
        <v>885</v>
      </c>
      <c r="U1101" s="202" t="s">
        <v>2332</v>
      </c>
      <c r="V1101" s="202" t="s">
        <v>2332</v>
      </c>
      <c r="W1101" s="206" t="s">
        <v>489</v>
      </c>
      <c r="X1101" s="8"/>
      <c r="Y1101" s="8"/>
      <c r="Z1101" s="8"/>
      <c r="AA1101" s="202" t="s">
        <v>483</v>
      </c>
      <c r="AB1101" s="203" t="s">
        <v>490</v>
      </c>
      <c r="AC1101" s="202" t="s">
        <v>2332</v>
      </c>
      <c r="AD1101" s="202" t="s">
        <v>3962</v>
      </c>
      <c r="AE1101" s="202" t="s">
        <v>484</v>
      </c>
      <c r="AF1101" s="204">
        <v>3791</v>
      </c>
      <c r="AG1101" s="197">
        <v>0.53800000000000003</v>
      </c>
      <c r="AH1101" s="197">
        <v>0.52991540500000001</v>
      </c>
      <c r="AI1101" s="197">
        <v>0.98497287174721204</v>
      </c>
      <c r="AJ1101" s="197">
        <v>0.52991449999999996</v>
      </c>
      <c r="AK1101" s="197">
        <v>0</v>
      </c>
      <c r="AL1101" s="197">
        <v>0</v>
      </c>
      <c r="AM1101" s="12"/>
      <c r="AN1101" s="12"/>
      <c r="AO1101" s="204">
        <v>1036.32</v>
      </c>
      <c r="AP1101" s="205">
        <v>1207.44</v>
      </c>
      <c r="AQ1101" t="str">
        <f>_xlfn.IFNA(VLOOKUP(E1101,'Order Lookup'!A:C,3,FALSE),"Other")</f>
        <v>ENPARTS</v>
      </c>
    </row>
    <row r="1102" spans="1:43" ht="52.5" x14ac:dyDescent="0.35">
      <c r="A1102" s="202" t="s">
        <v>883</v>
      </c>
      <c r="B1102" s="202" t="s">
        <v>3965</v>
      </c>
      <c r="C1102" s="202" t="s">
        <v>1580</v>
      </c>
      <c r="D1102" s="202" t="s">
        <v>1581</v>
      </c>
      <c r="E1102" s="202" t="s">
        <v>812</v>
      </c>
      <c r="F1102" s="202" t="s">
        <v>162</v>
      </c>
      <c r="G1102" s="202" t="s">
        <v>162</v>
      </c>
      <c r="H1102" s="202" t="s">
        <v>482</v>
      </c>
      <c r="I1102" s="203" t="s">
        <v>190</v>
      </c>
      <c r="J1102" s="203" t="s">
        <v>886</v>
      </c>
      <c r="K1102" s="203" t="s">
        <v>1582</v>
      </c>
      <c r="L1102" s="8"/>
      <c r="M1102" s="8"/>
      <c r="N1102" s="202" t="s">
        <v>483</v>
      </c>
      <c r="O1102" s="8"/>
      <c r="P1102" s="8"/>
      <c r="Q1102" s="8"/>
      <c r="R1102" s="202" t="s">
        <v>483</v>
      </c>
      <c r="S1102" s="8"/>
      <c r="T1102" s="8"/>
      <c r="U1102" s="8"/>
      <c r="V1102" s="8"/>
      <c r="W1102" s="202" t="s">
        <v>483</v>
      </c>
      <c r="X1102" s="8"/>
      <c r="Y1102" s="8"/>
      <c r="Z1102" s="8"/>
      <c r="AA1102" s="202" t="s">
        <v>483</v>
      </c>
      <c r="AB1102" s="8"/>
      <c r="AC1102" s="202" t="s">
        <v>1996</v>
      </c>
      <c r="AD1102" s="202" t="s">
        <v>3965</v>
      </c>
      <c r="AE1102" s="202" t="s">
        <v>484</v>
      </c>
      <c r="AF1102" s="204">
        <v>56</v>
      </c>
      <c r="AG1102" s="197">
        <v>0</v>
      </c>
      <c r="AH1102" s="197">
        <v>2E-3</v>
      </c>
      <c r="AI1102" s="12"/>
      <c r="AJ1102" s="197">
        <v>2E-3</v>
      </c>
      <c r="AK1102" s="197">
        <v>0</v>
      </c>
      <c r="AL1102" s="197">
        <v>0</v>
      </c>
      <c r="AM1102" s="12"/>
      <c r="AN1102" s="12"/>
      <c r="AO1102" s="204">
        <v>19.190000000000001</v>
      </c>
      <c r="AP1102" s="205">
        <v>19.5</v>
      </c>
      <c r="AQ1102" t="str">
        <f>_xlfn.IFNA(VLOOKUP(E1102,'Order Lookup'!A:C,3,FALSE),"Other")</f>
        <v>Other</v>
      </c>
    </row>
    <row r="1103" spans="1:43" ht="52.5" x14ac:dyDescent="0.35">
      <c r="A1103" s="202" t="s">
        <v>883</v>
      </c>
      <c r="B1103" s="202" t="s">
        <v>3966</v>
      </c>
      <c r="C1103" s="202" t="s">
        <v>1580</v>
      </c>
      <c r="D1103" s="202" t="s">
        <v>1581</v>
      </c>
      <c r="E1103" s="202" t="s">
        <v>812</v>
      </c>
      <c r="F1103" s="202" t="s">
        <v>162</v>
      </c>
      <c r="G1103" s="8"/>
      <c r="H1103" s="202" t="s">
        <v>668</v>
      </c>
      <c r="I1103" s="203" t="s">
        <v>190</v>
      </c>
      <c r="J1103" s="8"/>
      <c r="K1103" s="8"/>
      <c r="L1103" s="8"/>
      <c r="M1103" s="8"/>
      <c r="N1103" s="202" t="s">
        <v>483</v>
      </c>
      <c r="O1103" s="8"/>
      <c r="P1103" s="8"/>
      <c r="Q1103" s="8"/>
      <c r="R1103" s="202" t="s">
        <v>483</v>
      </c>
      <c r="S1103" s="8"/>
      <c r="T1103" s="8"/>
      <c r="U1103" s="8"/>
      <c r="V1103" s="8"/>
      <c r="W1103" s="202" t="s">
        <v>483</v>
      </c>
      <c r="X1103" s="8"/>
      <c r="Y1103" s="8"/>
      <c r="Z1103" s="8"/>
      <c r="AA1103" s="202" t="s">
        <v>483</v>
      </c>
      <c r="AB1103" s="8"/>
      <c r="AC1103" s="202" t="s">
        <v>1996</v>
      </c>
      <c r="AD1103" s="202" t="s">
        <v>3966</v>
      </c>
      <c r="AE1103" s="202" t="s">
        <v>484</v>
      </c>
      <c r="AF1103" s="204">
        <v>0</v>
      </c>
      <c r="AG1103" s="197">
        <v>0</v>
      </c>
      <c r="AH1103" s="197">
        <v>0</v>
      </c>
      <c r="AI1103" s="12"/>
      <c r="AJ1103" s="197">
        <v>0</v>
      </c>
      <c r="AK1103" s="197">
        <v>0</v>
      </c>
      <c r="AL1103" s="197">
        <v>0</v>
      </c>
      <c r="AM1103" s="12"/>
      <c r="AN1103" s="12"/>
      <c r="AO1103" s="204">
        <v>0</v>
      </c>
      <c r="AP1103" s="205">
        <v>0</v>
      </c>
      <c r="AQ1103" t="str">
        <f>_xlfn.IFNA(VLOOKUP(E1103,'Order Lookup'!A:C,3,FALSE),"Other")</f>
        <v>Other</v>
      </c>
    </row>
    <row r="1104" spans="1:43" ht="63" x14ac:dyDescent="0.35">
      <c r="A1104" s="202" t="s">
        <v>883</v>
      </c>
      <c r="B1104" s="202" t="s">
        <v>3967</v>
      </c>
      <c r="C1104" s="202" t="s">
        <v>3968</v>
      </c>
      <c r="D1104" s="202" t="s">
        <v>3969</v>
      </c>
      <c r="E1104" s="202" t="s">
        <v>812</v>
      </c>
      <c r="F1104" s="202" t="s">
        <v>162</v>
      </c>
      <c r="G1104" s="8"/>
      <c r="H1104" s="202" t="s">
        <v>488</v>
      </c>
      <c r="I1104" s="203" t="s">
        <v>277</v>
      </c>
      <c r="J1104" s="8"/>
      <c r="K1104" s="8"/>
      <c r="L1104" s="8"/>
      <c r="M1104" s="8"/>
      <c r="N1104" s="202" t="s">
        <v>483</v>
      </c>
      <c r="O1104" s="8"/>
      <c r="P1104" s="8"/>
      <c r="Q1104" s="8"/>
      <c r="R1104" s="202" t="s">
        <v>483</v>
      </c>
      <c r="S1104" s="8"/>
      <c r="T1104" s="8"/>
      <c r="U1104" s="8"/>
      <c r="V1104" s="8"/>
      <c r="W1104" s="202" t="s">
        <v>483</v>
      </c>
      <c r="X1104" s="8"/>
      <c r="Y1104" s="8"/>
      <c r="Z1104" s="8"/>
      <c r="AA1104" s="202" t="s">
        <v>483</v>
      </c>
      <c r="AB1104" s="8"/>
      <c r="AC1104" s="202" t="s">
        <v>2327</v>
      </c>
      <c r="AD1104" s="202" t="s">
        <v>3967</v>
      </c>
      <c r="AE1104" s="202" t="s">
        <v>484</v>
      </c>
      <c r="AF1104" s="204">
        <v>3835.91</v>
      </c>
      <c r="AG1104" s="197">
        <v>0</v>
      </c>
      <c r="AH1104" s="197">
        <v>0.80308539499999998</v>
      </c>
      <c r="AI1104" s="12"/>
      <c r="AJ1104" s="197">
        <v>0.80203552499999997</v>
      </c>
      <c r="AK1104" s="197">
        <v>0</v>
      </c>
      <c r="AL1104" s="197">
        <v>0</v>
      </c>
      <c r="AM1104" s="12"/>
      <c r="AN1104" s="12"/>
      <c r="AO1104" s="204">
        <v>2451.5300000000002</v>
      </c>
      <c r="AP1104" s="205">
        <v>1766.62</v>
      </c>
      <c r="AQ1104" t="str">
        <f>_xlfn.IFNA(VLOOKUP(E1104,'Order Lookup'!A:C,3,FALSE),"Other")</f>
        <v>Other</v>
      </c>
    </row>
    <row r="1105" spans="1:43" ht="63" x14ac:dyDescent="0.35">
      <c r="A1105" s="202" t="s">
        <v>883</v>
      </c>
      <c r="B1105" s="202" t="s">
        <v>3970</v>
      </c>
      <c r="C1105" s="202" t="s">
        <v>3968</v>
      </c>
      <c r="D1105" s="202" t="s">
        <v>3969</v>
      </c>
      <c r="E1105" s="202" t="s">
        <v>812</v>
      </c>
      <c r="F1105" s="202" t="s">
        <v>162</v>
      </c>
      <c r="G1105" s="8"/>
      <c r="H1105" s="202" t="s">
        <v>488</v>
      </c>
      <c r="I1105" s="203" t="s">
        <v>386</v>
      </c>
      <c r="J1105" s="8"/>
      <c r="K1105" s="8"/>
      <c r="L1105" s="8"/>
      <c r="M1105" s="8"/>
      <c r="N1105" s="202" t="s">
        <v>483</v>
      </c>
      <c r="O1105" s="8"/>
      <c r="P1105" s="8"/>
      <c r="Q1105" s="8"/>
      <c r="R1105" s="202" t="s">
        <v>483</v>
      </c>
      <c r="S1105" s="8"/>
      <c r="T1105" s="8"/>
      <c r="U1105" s="8"/>
      <c r="V1105" s="8"/>
      <c r="W1105" s="202" t="s">
        <v>483</v>
      </c>
      <c r="X1105" s="8"/>
      <c r="Y1105" s="8"/>
      <c r="Z1105" s="8"/>
      <c r="AA1105" s="202" t="s">
        <v>483</v>
      </c>
      <c r="AB1105" s="8"/>
      <c r="AC1105" s="202" t="s">
        <v>2350</v>
      </c>
      <c r="AD1105" s="202" t="s">
        <v>3970</v>
      </c>
      <c r="AE1105" s="202" t="s">
        <v>484</v>
      </c>
      <c r="AF1105" s="12"/>
      <c r="AG1105" s="197">
        <v>0</v>
      </c>
      <c r="AH1105" s="12"/>
      <c r="AI1105" s="12"/>
      <c r="AJ1105" s="12"/>
      <c r="AK1105" s="12"/>
      <c r="AL1105" s="12"/>
      <c r="AM1105" s="12"/>
      <c r="AN1105" s="12"/>
      <c r="AO1105" s="12"/>
      <c r="AP1105" s="15"/>
      <c r="AQ1105" t="str">
        <f>_xlfn.IFNA(VLOOKUP(E1105,'Order Lookup'!A:C,3,FALSE),"Other")</f>
        <v>Other</v>
      </c>
    </row>
    <row r="1106" spans="1:43" ht="42" x14ac:dyDescent="0.35">
      <c r="A1106" s="202" t="s">
        <v>883</v>
      </c>
      <c r="B1106" s="202" t="s">
        <v>3971</v>
      </c>
      <c r="C1106" s="202" t="s">
        <v>937</v>
      </c>
      <c r="D1106" s="202" t="s">
        <v>1583</v>
      </c>
      <c r="E1106" s="202" t="s">
        <v>874</v>
      </c>
      <c r="F1106" s="202" t="s">
        <v>162</v>
      </c>
      <c r="G1106" s="202" t="s">
        <v>162</v>
      </c>
      <c r="H1106" s="202" t="s">
        <v>482</v>
      </c>
      <c r="I1106" s="203" t="s">
        <v>185</v>
      </c>
      <c r="J1106" s="203" t="s">
        <v>857</v>
      </c>
      <c r="K1106" s="203" t="s">
        <v>869</v>
      </c>
      <c r="L1106" s="8"/>
      <c r="M1106" s="8"/>
      <c r="N1106" s="202" t="s">
        <v>483</v>
      </c>
      <c r="O1106" s="8"/>
      <c r="P1106" s="8"/>
      <c r="Q1106" s="8"/>
      <c r="R1106" s="202" t="s">
        <v>483</v>
      </c>
      <c r="S1106" s="8"/>
      <c r="T1106" s="8"/>
      <c r="U1106" s="202" t="s">
        <v>2324</v>
      </c>
      <c r="V1106" s="8"/>
      <c r="W1106" s="202" t="s">
        <v>593</v>
      </c>
      <c r="X1106" s="8"/>
      <c r="Y1106" s="8"/>
      <c r="Z1106" s="8"/>
      <c r="AA1106" s="202" t="s">
        <v>483</v>
      </c>
      <c r="AB1106" s="8"/>
      <c r="AC1106" s="202" t="s">
        <v>2324</v>
      </c>
      <c r="AD1106" s="202" t="s">
        <v>3971</v>
      </c>
      <c r="AE1106" s="202" t="s">
        <v>484</v>
      </c>
      <c r="AF1106" s="204">
        <v>0</v>
      </c>
      <c r="AG1106" s="197">
        <v>0</v>
      </c>
      <c r="AH1106" s="197">
        <v>2.97E-3</v>
      </c>
      <c r="AI1106" s="12"/>
      <c r="AJ1106" s="197">
        <v>2.97E-3</v>
      </c>
      <c r="AK1106" s="197">
        <v>0</v>
      </c>
      <c r="AL1106" s="197">
        <v>0</v>
      </c>
      <c r="AM1106" s="12"/>
      <c r="AN1106" s="12"/>
      <c r="AO1106" s="204">
        <v>0</v>
      </c>
      <c r="AP1106" s="205">
        <v>-65.33</v>
      </c>
      <c r="AQ1106" t="str">
        <f>_xlfn.IFNA(VLOOKUP(E1106,'Order Lookup'!A:C,3,FALSE),"Other")</f>
        <v>Other</v>
      </c>
    </row>
    <row r="1107" spans="1:43" ht="42" x14ac:dyDescent="0.35">
      <c r="A1107" s="202" t="s">
        <v>883</v>
      </c>
      <c r="B1107" s="202" t="s">
        <v>3972</v>
      </c>
      <c r="C1107" s="202" t="s">
        <v>1590</v>
      </c>
      <c r="D1107" s="202" t="s">
        <v>3973</v>
      </c>
      <c r="E1107" s="202" t="s">
        <v>855</v>
      </c>
      <c r="F1107" s="202" t="s">
        <v>270</v>
      </c>
      <c r="G1107" s="202" t="s">
        <v>162</v>
      </c>
      <c r="H1107" s="202" t="s">
        <v>488</v>
      </c>
      <c r="I1107" s="203" t="s">
        <v>185</v>
      </c>
      <c r="J1107" s="203" t="s">
        <v>1952</v>
      </c>
      <c r="K1107" s="203" t="s">
        <v>955</v>
      </c>
      <c r="L1107" s="202" t="s">
        <v>1659</v>
      </c>
      <c r="M1107" s="202" t="s">
        <v>1660</v>
      </c>
      <c r="N1107" s="210" t="s">
        <v>484</v>
      </c>
      <c r="O1107" s="8"/>
      <c r="P1107" s="8"/>
      <c r="Q1107" s="8"/>
      <c r="R1107" s="202" t="s">
        <v>483</v>
      </c>
      <c r="S1107" s="203" t="s">
        <v>872</v>
      </c>
      <c r="T1107" s="203" t="s">
        <v>872</v>
      </c>
      <c r="U1107" s="202" t="s">
        <v>3974</v>
      </c>
      <c r="V1107" s="202" t="s">
        <v>2332</v>
      </c>
      <c r="W1107" s="206" t="s">
        <v>489</v>
      </c>
      <c r="X1107" s="8"/>
      <c r="Y1107" s="8"/>
      <c r="Z1107" s="8"/>
      <c r="AA1107" s="202" t="s">
        <v>483</v>
      </c>
      <c r="AB1107" s="203" t="s">
        <v>490</v>
      </c>
      <c r="AC1107" s="202" t="s">
        <v>2362</v>
      </c>
      <c r="AD1107" s="202" t="s">
        <v>3972</v>
      </c>
      <c r="AE1107" s="202" t="s">
        <v>484</v>
      </c>
      <c r="AF1107" s="204">
        <v>195326</v>
      </c>
      <c r="AG1107" s="197">
        <v>51.825000000000003</v>
      </c>
      <c r="AH1107" s="197">
        <v>53.564489459999997</v>
      </c>
      <c r="AI1107" s="197">
        <v>1.03356467843705</v>
      </c>
      <c r="AJ1107" s="197">
        <v>0</v>
      </c>
      <c r="AK1107" s="197">
        <v>191</v>
      </c>
      <c r="AL1107" s="197">
        <v>288</v>
      </c>
      <c r="AM1107" s="209">
        <v>1.50785340314136</v>
      </c>
      <c r="AN1107" s="197">
        <v>5.3766964439205198</v>
      </c>
      <c r="AO1107" s="204">
        <v>132207.76999999999</v>
      </c>
      <c r="AP1107" s="205">
        <v>0</v>
      </c>
      <c r="AQ1107" t="str">
        <f>_xlfn.IFNA(VLOOKUP(E1107,'Order Lookup'!A:C,3,FALSE),"Other")</f>
        <v>ORDER</v>
      </c>
    </row>
    <row r="1108" spans="1:43" ht="42" x14ac:dyDescent="0.35">
      <c r="A1108" s="202" t="s">
        <v>883</v>
      </c>
      <c r="B1108" s="202" t="s">
        <v>3975</v>
      </c>
      <c r="C1108" s="202" t="s">
        <v>1908</v>
      </c>
      <c r="D1108" s="202" t="s">
        <v>1942</v>
      </c>
      <c r="E1108" s="202" t="s">
        <v>527</v>
      </c>
      <c r="F1108" s="202" t="s">
        <v>338</v>
      </c>
      <c r="G1108" s="202" t="s">
        <v>162</v>
      </c>
      <c r="H1108" s="202" t="s">
        <v>488</v>
      </c>
      <c r="I1108" s="203" t="s">
        <v>186</v>
      </c>
      <c r="J1108" s="203" t="s">
        <v>884</v>
      </c>
      <c r="K1108" s="203" t="s">
        <v>890</v>
      </c>
      <c r="L1108" s="8"/>
      <c r="M1108" s="8"/>
      <c r="N1108" s="202" t="s">
        <v>483</v>
      </c>
      <c r="O1108" s="8"/>
      <c r="P1108" s="8"/>
      <c r="Q1108" s="8"/>
      <c r="R1108" s="202" t="s">
        <v>483</v>
      </c>
      <c r="S1108" s="203" t="s">
        <v>3976</v>
      </c>
      <c r="T1108" s="203" t="s">
        <v>1356</v>
      </c>
      <c r="U1108" s="202" t="s">
        <v>2343</v>
      </c>
      <c r="V1108" s="202" t="s">
        <v>2327</v>
      </c>
      <c r="W1108" s="210" t="s">
        <v>484</v>
      </c>
      <c r="X1108" s="8"/>
      <c r="Y1108" s="8"/>
      <c r="Z1108" s="8"/>
      <c r="AA1108" s="202" t="s">
        <v>483</v>
      </c>
      <c r="AB1108" s="203" t="s">
        <v>490</v>
      </c>
      <c r="AC1108" s="202" t="s">
        <v>2338</v>
      </c>
      <c r="AD1108" s="202" t="s">
        <v>3975</v>
      </c>
      <c r="AE1108" s="202" t="s">
        <v>484</v>
      </c>
      <c r="AF1108" s="204">
        <v>0</v>
      </c>
      <c r="AG1108" s="197">
        <v>0</v>
      </c>
      <c r="AH1108" s="197">
        <v>3.4597215000000001</v>
      </c>
      <c r="AI1108" s="12"/>
      <c r="AJ1108" s="197">
        <v>1.4E-3</v>
      </c>
      <c r="AK1108" s="197">
        <v>0</v>
      </c>
      <c r="AL1108" s="197">
        <v>0</v>
      </c>
      <c r="AM1108" s="12"/>
      <c r="AN1108" s="12"/>
      <c r="AO1108" s="204">
        <v>0</v>
      </c>
      <c r="AP1108" s="205">
        <v>-6.0000000000000002E-5</v>
      </c>
      <c r="AQ1108" t="str">
        <f>_xlfn.IFNA(VLOOKUP(E1108,'Order Lookup'!A:C,3,FALSE),"Other")</f>
        <v>Other</v>
      </c>
    </row>
    <row r="1109" spans="1:43" ht="31.5" x14ac:dyDescent="0.35">
      <c r="A1109" s="202" t="s">
        <v>883</v>
      </c>
      <c r="B1109" s="202" t="s">
        <v>3977</v>
      </c>
      <c r="C1109" s="202" t="s">
        <v>1584</v>
      </c>
      <c r="D1109" s="202" t="s">
        <v>3978</v>
      </c>
      <c r="E1109" s="202" t="s">
        <v>506</v>
      </c>
      <c r="F1109" s="202" t="s">
        <v>309</v>
      </c>
      <c r="G1109" s="202" t="s">
        <v>162</v>
      </c>
      <c r="H1109" s="202" t="s">
        <v>488</v>
      </c>
      <c r="I1109" s="203" t="s">
        <v>185</v>
      </c>
      <c r="J1109" s="203" t="s">
        <v>884</v>
      </c>
      <c r="K1109" s="203" t="s">
        <v>902</v>
      </c>
      <c r="L1109" s="8"/>
      <c r="M1109" s="8"/>
      <c r="N1109" s="202" t="s">
        <v>483</v>
      </c>
      <c r="O1109" s="8"/>
      <c r="P1109" s="8"/>
      <c r="Q1109" s="8"/>
      <c r="R1109" s="202" t="s">
        <v>483</v>
      </c>
      <c r="S1109" s="8"/>
      <c r="T1109" s="203" t="s">
        <v>1025</v>
      </c>
      <c r="U1109" s="202" t="s">
        <v>2362</v>
      </c>
      <c r="V1109" s="202" t="s">
        <v>2362</v>
      </c>
      <c r="W1109" s="206" t="s">
        <v>489</v>
      </c>
      <c r="X1109" s="8"/>
      <c r="Y1109" s="8"/>
      <c r="Z1109" s="8"/>
      <c r="AA1109" s="202" t="s">
        <v>483</v>
      </c>
      <c r="AB1109" s="203" t="s">
        <v>490</v>
      </c>
      <c r="AC1109" s="202" t="s">
        <v>2362</v>
      </c>
      <c r="AD1109" s="202" t="s">
        <v>3977</v>
      </c>
      <c r="AE1109" s="202" t="s">
        <v>484</v>
      </c>
      <c r="AF1109" s="204">
        <v>43178</v>
      </c>
      <c r="AG1109" s="197">
        <v>10.7775</v>
      </c>
      <c r="AH1109" s="197">
        <v>12.980700000000001</v>
      </c>
      <c r="AI1109" s="207">
        <v>1.2044258872651401</v>
      </c>
      <c r="AJ1109" s="197">
        <v>0</v>
      </c>
      <c r="AK1109" s="197">
        <v>0</v>
      </c>
      <c r="AL1109" s="197">
        <v>0</v>
      </c>
      <c r="AM1109" s="12"/>
      <c r="AN1109" s="12"/>
      <c r="AO1109" s="204">
        <v>17996</v>
      </c>
      <c r="AP1109" s="205">
        <v>0</v>
      </c>
      <c r="AQ1109" t="str">
        <f>_xlfn.IFNA(VLOOKUP(E1109,'Order Lookup'!A:C,3,FALSE),"Other")</f>
        <v>ORDER</v>
      </c>
    </row>
    <row r="1110" spans="1:43" ht="42" x14ac:dyDescent="0.35">
      <c r="A1110" s="202" t="s">
        <v>883</v>
      </c>
      <c r="B1110" s="202" t="s">
        <v>3979</v>
      </c>
      <c r="C1110" s="202" t="s">
        <v>937</v>
      </c>
      <c r="D1110" s="202" t="s">
        <v>1587</v>
      </c>
      <c r="E1110" s="202" t="s">
        <v>874</v>
      </c>
      <c r="F1110" s="202" t="s">
        <v>162</v>
      </c>
      <c r="G1110" s="8"/>
      <c r="H1110" s="202" t="s">
        <v>482</v>
      </c>
      <c r="I1110" s="203" t="s">
        <v>185</v>
      </c>
      <c r="J1110" s="8"/>
      <c r="K1110" s="8"/>
      <c r="L1110" s="8"/>
      <c r="M1110" s="8"/>
      <c r="N1110" s="202" t="s">
        <v>483</v>
      </c>
      <c r="O1110" s="8"/>
      <c r="P1110" s="8"/>
      <c r="Q1110" s="8"/>
      <c r="R1110" s="202" t="s">
        <v>483</v>
      </c>
      <c r="S1110" s="8"/>
      <c r="T1110" s="8"/>
      <c r="U1110" s="8"/>
      <c r="V1110" s="8"/>
      <c r="W1110" s="202" t="s">
        <v>483</v>
      </c>
      <c r="X1110" s="8"/>
      <c r="Y1110" s="8"/>
      <c r="Z1110" s="8"/>
      <c r="AA1110" s="202" t="s">
        <v>483</v>
      </c>
      <c r="AB1110" s="8"/>
      <c r="AC1110" s="202" t="s">
        <v>2318</v>
      </c>
      <c r="AD1110" s="202" t="s">
        <v>3979</v>
      </c>
      <c r="AE1110" s="202" t="s">
        <v>484</v>
      </c>
      <c r="AF1110" s="204">
        <v>0</v>
      </c>
      <c r="AG1110" s="197">
        <v>0</v>
      </c>
      <c r="AH1110" s="197">
        <v>1.15430761</v>
      </c>
      <c r="AI1110" s="12"/>
      <c r="AJ1110" s="197">
        <v>1.1543069699999999</v>
      </c>
      <c r="AK1110" s="197">
        <v>0</v>
      </c>
      <c r="AL1110" s="197">
        <v>0</v>
      </c>
      <c r="AM1110" s="12"/>
      <c r="AN1110" s="12"/>
      <c r="AO1110" s="204">
        <v>0</v>
      </c>
      <c r="AP1110" s="205">
        <v>-1752.35</v>
      </c>
      <c r="AQ1110" t="str">
        <f>_xlfn.IFNA(VLOOKUP(E1110,'Order Lookup'!A:C,3,FALSE),"Other")</f>
        <v>Other</v>
      </c>
    </row>
    <row r="1111" spans="1:43" ht="42" x14ac:dyDescent="0.35">
      <c r="A1111" s="202" t="s">
        <v>883</v>
      </c>
      <c r="B1111" s="202" t="s">
        <v>3980</v>
      </c>
      <c r="C1111" s="202" t="s">
        <v>916</v>
      </c>
      <c r="D1111" s="202" t="s">
        <v>3981</v>
      </c>
      <c r="E1111" s="202" t="s">
        <v>904</v>
      </c>
      <c r="F1111" s="202" t="s">
        <v>162</v>
      </c>
      <c r="G1111" s="8"/>
      <c r="H1111" s="202" t="s">
        <v>482</v>
      </c>
      <c r="I1111" s="203" t="s">
        <v>386</v>
      </c>
      <c r="J1111" s="8"/>
      <c r="K1111" s="8"/>
      <c r="L1111" s="8"/>
      <c r="M1111" s="8"/>
      <c r="N1111" s="202" t="s">
        <v>483</v>
      </c>
      <c r="O1111" s="8"/>
      <c r="P1111" s="8"/>
      <c r="Q1111" s="8"/>
      <c r="R1111" s="202" t="s">
        <v>483</v>
      </c>
      <c r="S1111" s="8"/>
      <c r="T1111" s="8"/>
      <c r="U1111" s="8"/>
      <c r="V1111" s="8"/>
      <c r="W1111" s="202" t="s">
        <v>483</v>
      </c>
      <c r="X1111" s="8"/>
      <c r="Y1111" s="8"/>
      <c r="Z1111" s="8"/>
      <c r="AA1111" s="202" t="s">
        <v>483</v>
      </c>
      <c r="AB1111" s="8"/>
      <c r="AC1111" s="202" t="s">
        <v>1725</v>
      </c>
      <c r="AD1111" s="202" t="s">
        <v>3980</v>
      </c>
      <c r="AE1111" s="202" t="s">
        <v>484</v>
      </c>
      <c r="AF1111" s="12"/>
      <c r="AG1111" s="197">
        <v>0</v>
      </c>
      <c r="AH1111" s="12"/>
      <c r="AI1111" s="12"/>
      <c r="AJ1111" s="12"/>
      <c r="AK1111" s="12"/>
      <c r="AL1111" s="12"/>
      <c r="AM1111" s="12"/>
      <c r="AN1111" s="12"/>
      <c r="AO1111" s="12"/>
      <c r="AP1111" s="15"/>
      <c r="AQ1111" t="str">
        <f>_xlfn.IFNA(VLOOKUP(E1111,'Order Lookup'!A:C,3,FALSE),"Other")</f>
        <v>Other</v>
      </c>
    </row>
    <row r="1112" spans="1:43" ht="42" x14ac:dyDescent="0.35">
      <c r="A1112" s="202" t="s">
        <v>883</v>
      </c>
      <c r="B1112" s="202" t="s">
        <v>3982</v>
      </c>
      <c r="C1112" s="202" t="s">
        <v>1932</v>
      </c>
      <c r="D1112" s="202" t="s">
        <v>3983</v>
      </c>
      <c r="E1112" s="202" t="s">
        <v>895</v>
      </c>
      <c r="F1112" s="202" t="s">
        <v>281</v>
      </c>
      <c r="G1112" s="202" t="s">
        <v>162</v>
      </c>
      <c r="H1112" s="202" t="s">
        <v>488</v>
      </c>
      <c r="I1112" s="203" t="s">
        <v>135</v>
      </c>
      <c r="J1112" s="203" t="s">
        <v>873</v>
      </c>
      <c r="K1112" s="203" t="s">
        <v>587</v>
      </c>
      <c r="L1112" s="202" t="s">
        <v>1668</v>
      </c>
      <c r="M1112" s="202" t="s">
        <v>1671</v>
      </c>
      <c r="N1112" s="210" t="s">
        <v>484</v>
      </c>
      <c r="O1112" s="8"/>
      <c r="P1112" s="8"/>
      <c r="Q1112" s="8"/>
      <c r="R1112" s="202" t="s">
        <v>483</v>
      </c>
      <c r="S1112" s="203" t="s">
        <v>576</v>
      </c>
      <c r="T1112" s="203" t="s">
        <v>576</v>
      </c>
      <c r="U1112" s="202" t="s">
        <v>1698</v>
      </c>
      <c r="V1112" s="202" t="s">
        <v>1698</v>
      </c>
      <c r="W1112" s="206" t="s">
        <v>489</v>
      </c>
      <c r="X1112" s="203" t="s">
        <v>576</v>
      </c>
      <c r="Y1112" s="202" t="s">
        <v>1698</v>
      </c>
      <c r="Z1112" s="8"/>
      <c r="AA1112" s="202" t="s">
        <v>593</v>
      </c>
      <c r="AB1112" s="203" t="s">
        <v>490</v>
      </c>
      <c r="AC1112" s="202" t="s">
        <v>1728</v>
      </c>
      <c r="AD1112" s="202" t="s">
        <v>3982</v>
      </c>
      <c r="AE1112" s="202" t="s">
        <v>484</v>
      </c>
      <c r="AF1112" s="204">
        <v>147332</v>
      </c>
      <c r="AG1112" s="197">
        <v>52.597000000000001</v>
      </c>
      <c r="AH1112" s="197">
        <v>48.616020024999997</v>
      </c>
      <c r="AI1112" s="208">
        <v>0.92431165323117304</v>
      </c>
      <c r="AJ1112" s="197">
        <v>3.5005446600000001</v>
      </c>
      <c r="AK1112" s="197">
        <v>46.48</v>
      </c>
      <c r="AL1112" s="197">
        <v>46</v>
      </c>
      <c r="AM1112" s="212">
        <v>0.98967297762478501</v>
      </c>
      <c r="AN1112" s="197">
        <v>0.946190164812859</v>
      </c>
      <c r="AO1112" s="204">
        <v>124029.99</v>
      </c>
      <c r="AP1112" s="205">
        <v>-5.0962E-2</v>
      </c>
      <c r="AQ1112" t="str">
        <f>_xlfn.IFNA(VLOOKUP(E1112,'Order Lookup'!A:C,3,FALSE),"Other")</f>
        <v>ORDER</v>
      </c>
    </row>
    <row r="1113" spans="1:43" ht="31.5" x14ac:dyDescent="0.35">
      <c r="A1113" s="202" t="s">
        <v>883</v>
      </c>
      <c r="B1113" s="202" t="s">
        <v>3984</v>
      </c>
      <c r="C1113" s="202" t="s">
        <v>1943</v>
      </c>
      <c r="D1113" s="202" t="s">
        <v>1944</v>
      </c>
      <c r="E1113" s="202" t="s">
        <v>855</v>
      </c>
      <c r="F1113" s="202" t="s">
        <v>162</v>
      </c>
      <c r="G1113" s="202" t="s">
        <v>162</v>
      </c>
      <c r="H1113" s="202" t="s">
        <v>482</v>
      </c>
      <c r="I1113" s="203" t="s">
        <v>190</v>
      </c>
      <c r="J1113" s="203" t="s">
        <v>884</v>
      </c>
      <c r="K1113" s="203" t="s">
        <v>890</v>
      </c>
      <c r="L1113" s="8"/>
      <c r="M1113" s="8"/>
      <c r="N1113" s="202" t="s">
        <v>483</v>
      </c>
      <c r="O1113" s="8"/>
      <c r="P1113" s="8"/>
      <c r="Q1113" s="8"/>
      <c r="R1113" s="202" t="s">
        <v>483</v>
      </c>
      <c r="S1113" s="203" t="s">
        <v>1564</v>
      </c>
      <c r="T1113" s="203" t="s">
        <v>1564</v>
      </c>
      <c r="U1113" s="202" t="s">
        <v>1728</v>
      </c>
      <c r="V1113" s="202" t="s">
        <v>1728</v>
      </c>
      <c r="W1113" s="206" t="s">
        <v>489</v>
      </c>
      <c r="X1113" s="203" t="s">
        <v>1564</v>
      </c>
      <c r="Y1113" s="202" t="s">
        <v>1728</v>
      </c>
      <c r="Z1113" s="8"/>
      <c r="AA1113" s="202" t="s">
        <v>593</v>
      </c>
      <c r="AB1113" s="203" t="s">
        <v>490</v>
      </c>
      <c r="AC1113" s="202" t="s">
        <v>1728</v>
      </c>
      <c r="AD1113" s="202" t="s">
        <v>3984</v>
      </c>
      <c r="AE1113" s="202" t="s">
        <v>484</v>
      </c>
      <c r="AF1113" s="204">
        <v>60814</v>
      </c>
      <c r="AG1113" s="197">
        <v>21.599</v>
      </c>
      <c r="AH1113" s="197">
        <v>18.030905385000001</v>
      </c>
      <c r="AI1113" s="208">
        <v>0.834802786471596</v>
      </c>
      <c r="AJ1113" s="197">
        <v>18.030920930000001</v>
      </c>
      <c r="AK1113" s="197">
        <v>0</v>
      </c>
      <c r="AL1113" s="197">
        <v>0</v>
      </c>
      <c r="AM1113" s="12"/>
      <c r="AN1113" s="12"/>
      <c r="AO1113" s="204">
        <v>40183.550000000003</v>
      </c>
      <c r="AP1113" s="205">
        <v>20851.310000000001</v>
      </c>
      <c r="AQ1113" t="str">
        <f>_xlfn.IFNA(VLOOKUP(E1113,'Order Lookup'!A:C,3,FALSE),"Other")</f>
        <v>ORDER</v>
      </c>
    </row>
    <row r="1114" spans="1:43" ht="31.5" x14ac:dyDescent="0.35">
      <c r="A1114" s="202" t="s">
        <v>883</v>
      </c>
      <c r="B1114" s="202" t="s">
        <v>3985</v>
      </c>
      <c r="C1114" s="202" t="s">
        <v>1943</v>
      </c>
      <c r="D1114" s="202" t="s">
        <v>3986</v>
      </c>
      <c r="E1114" s="202" t="s">
        <v>812</v>
      </c>
      <c r="F1114" s="202" t="s">
        <v>162</v>
      </c>
      <c r="G1114" s="8"/>
      <c r="H1114" s="202" t="s">
        <v>482</v>
      </c>
      <c r="I1114" s="203" t="s">
        <v>190</v>
      </c>
      <c r="J1114" s="8"/>
      <c r="K1114" s="8"/>
      <c r="L1114" s="8"/>
      <c r="M1114" s="8"/>
      <c r="N1114" s="202" t="s">
        <v>483</v>
      </c>
      <c r="O1114" s="8"/>
      <c r="P1114" s="8"/>
      <c r="Q1114" s="8"/>
      <c r="R1114" s="202" t="s">
        <v>483</v>
      </c>
      <c r="S1114" s="8"/>
      <c r="T1114" s="8"/>
      <c r="U1114" s="8"/>
      <c r="V1114" s="8"/>
      <c r="W1114" s="202" t="s">
        <v>483</v>
      </c>
      <c r="X1114" s="8"/>
      <c r="Y1114" s="8"/>
      <c r="Z1114" s="8"/>
      <c r="AA1114" s="202" t="s">
        <v>483</v>
      </c>
      <c r="AB1114" s="8"/>
      <c r="AC1114" s="202" t="s">
        <v>1725</v>
      </c>
      <c r="AD1114" s="202" t="s">
        <v>3985</v>
      </c>
      <c r="AE1114" s="202" t="s">
        <v>484</v>
      </c>
      <c r="AF1114" s="204">
        <v>1601.43</v>
      </c>
      <c r="AG1114" s="197">
        <v>0</v>
      </c>
      <c r="AH1114" s="197">
        <v>0.34778421500000001</v>
      </c>
      <c r="AI1114" s="12"/>
      <c r="AJ1114" s="197">
        <v>0.34778399999999998</v>
      </c>
      <c r="AK1114" s="197">
        <v>0</v>
      </c>
      <c r="AL1114" s="197">
        <v>0</v>
      </c>
      <c r="AM1114" s="12"/>
      <c r="AN1114" s="12"/>
      <c r="AO1114" s="204">
        <v>995.79</v>
      </c>
      <c r="AP1114" s="205">
        <v>784.94</v>
      </c>
      <c r="AQ1114" t="str">
        <f>_xlfn.IFNA(VLOOKUP(E1114,'Order Lookup'!A:C,3,FALSE),"Other")</f>
        <v>Other</v>
      </c>
    </row>
    <row r="1115" spans="1:43" ht="31.5" x14ac:dyDescent="0.35">
      <c r="A1115" s="202" t="s">
        <v>883</v>
      </c>
      <c r="B1115" s="202" t="s">
        <v>3987</v>
      </c>
      <c r="C1115" s="202" t="s">
        <v>1919</v>
      </c>
      <c r="D1115" s="202" t="s">
        <v>1945</v>
      </c>
      <c r="E1115" s="202" t="s">
        <v>855</v>
      </c>
      <c r="F1115" s="202" t="s">
        <v>162</v>
      </c>
      <c r="G1115" s="202" t="s">
        <v>162</v>
      </c>
      <c r="H1115" s="202" t="s">
        <v>488</v>
      </c>
      <c r="I1115" s="203" t="s">
        <v>189</v>
      </c>
      <c r="J1115" s="203" t="s">
        <v>920</v>
      </c>
      <c r="K1115" s="203" t="s">
        <v>839</v>
      </c>
      <c r="L1115" s="8"/>
      <c r="M1115" s="8"/>
      <c r="N1115" s="202" t="s">
        <v>483</v>
      </c>
      <c r="O1115" s="8"/>
      <c r="P1115" s="8"/>
      <c r="Q1115" s="8"/>
      <c r="R1115" s="202" t="s">
        <v>483</v>
      </c>
      <c r="S1115" s="8"/>
      <c r="T1115" s="8"/>
      <c r="U1115" s="8"/>
      <c r="V1115" s="8"/>
      <c r="W1115" s="202" t="s">
        <v>483</v>
      </c>
      <c r="X1115" s="8"/>
      <c r="Y1115" s="8"/>
      <c r="Z1115" s="8"/>
      <c r="AA1115" s="202" t="s">
        <v>483</v>
      </c>
      <c r="AB1115" s="8"/>
      <c r="AC1115" s="202" t="s">
        <v>2329</v>
      </c>
      <c r="AD1115" s="202" t="s">
        <v>3987</v>
      </c>
      <c r="AE1115" s="202" t="s">
        <v>484</v>
      </c>
      <c r="AF1115" s="204">
        <v>42853</v>
      </c>
      <c r="AG1115" s="197">
        <v>0</v>
      </c>
      <c r="AH1115" s="197">
        <v>5.7927999999999997</v>
      </c>
      <c r="AI1115" s="12"/>
      <c r="AJ1115" s="197">
        <v>0</v>
      </c>
      <c r="AK1115" s="197">
        <v>0</v>
      </c>
      <c r="AL1115" s="197">
        <v>0</v>
      </c>
      <c r="AM1115" s="12"/>
      <c r="AN1115" s="12"/>
      <c r="AO1115" s="204">
        <v>37650</v>
      </c>
      <c r="AP1115" s="205">
        <v>0</v>
      </c>
      <c r="AQ1115" t="str">
        <f>_xlfn.IFNA(VLOOKUP(E1115,'Order Lookup'!A:C,3,FALSE),"Other")</f>
        <v>ORDER</v>
      </c>
    </row>
    <row r="1116" spans="1:43" ht="52.5" x14ac:dyDescent="0.35">
      <c r="A1116" s="202" t="s">
        <v>883</v>
      </c>
      <c r="B1116" s="202" t="s">
        <v>3988</v>
      </c>
      <c r="C1116" s="202" t="s">
        <v>961</v>
      </c>
      <c r="D1116" s="202" t="s">
        <v>1588</v>
      </c>
      <c r="E1116" s="202" t="s">
        <v>859</v>
      </c>
      <c r="F1116" s="202" t="s">
        <v>281</v>
      </c>
      <c r="G1116" s="202" t="s">
        <v>162</v>
      </c>
      <c r="H1116" s="202" t="s">
        <v>488</v>
      </c>
      <c r="I1116" s="203" t="s">
        <v>135</v>
      </c>
      <c r="J1116" s="8"/>
      <c r="K1116" s="203" t="s">
        <v>560</v>
      </c>
      <c r="L1116" s="8"/>
      <c r="M1116" s="8"/>
      <c r="N1116" s="202" t="s">
        <v>483</v>
      </c>
      <c r="O1116" s="8"/>
      <c r="P1116" s="8"/>
      <c r="Q1116" s="8"/>
      <c r="R1116" s="202" t="s">
        <v>483</v>
      </c>
      <c r="S1116" s="8"/>
      <c r="T1116" s="203" t="s">
        <v>885</v>
      </c>
      <c r="U1116" s="202" t="s">
        <v>2324</v>
      </c>
      <c r="V1116" s="202" t="s">
        <v>2324</v>
      </c>
      <c r="W1116" s="206" t="s">
        <v>489</v>
      </c>
      <c r="X1116" s="8"/>
      <c r="Y1116" s="8"/>
      <c r="Z1116" s="8"/>
      <c r="AA1116" s="202" t="s">
        <v>483</v>
      </c>
      <c r="AB1116" s="203" t="s">
        <v>490</v>
      </c>
      <c r="AC1116" s="202" t="s">
        <v>2324</v>
      </c>
      <c r="AD1116" s="202" t="s">
        <v>3988</v>
      </c>
      <c r="AE1116" s="202" t="s">
        <v>484</v>
      </c>
      <c r="AF1116" s="204">
        <v>0</v>
      </c>
      <c r="AG1116" s="197">
        <v>0</v>
      </c>
      <c r="AH1116" s="197">
        <v>5.7983395E-2</v>
      </c>
      <c r="AI1116" s="12"/>
      <c r="AJ1116" s="197">
        <v>5.79835E-2</v>
      </c>
      <c r="AK1116" s="197">
        <v>0</v>
      </c>
      <c r="AL1116" s="197">
        <v>0</v>
      </c>
      <c r="AM1116" s="12"/>
      <c r="AN1116" s="12"/>
      <c r="AO1116" s="204">
        <v>0</v>
      </c>
      <c r="AP1116" s="205">
        <v>-119.75</v>
      </c>
      <c r="AQ1116" t="str">
        <f>_xlfn.IFNA(VLOOKUP(E1116,'Order Lookup'!A:C,3,FALSE),"Other")</f>
        <v>Other</v>
      </c>
    </row>
    <row r="1117" spans="1:43" ht="31.5" x14ac:dyDescent="0.35">
      <c r="A1117" s="202" t="s">
        <v>883</v>
      </c>
      <c r="B1117" s="202" t="s">
        <v>3989</v>
      </c>
      <c r="C1117" s="202" t="s">
        <v>1903</v>
      </c>
      <c r="D1117" s="202" t="s">
        <v>3990</v>
      </c>
      <c r="E1117" s="202" t="s">
        <v>895</v>
      </c>
      <c r="F1117" s="202" t="s">
        <v>281</v>
      </c>
      <c r="G1117" s="202" t="s">
        <v>162</v>
      </c>
      <c r="H1117" s="202" t="s">
        <v>488</v>
      </c>
      <c r="I1117" s="203" t="s">
        <v>135</v>
      </c>
      <c r="J1117" s="8"/>
      <c r="K1117" s="203" t="s">
        <v>733</v>
      </c>
      <c r="L1117" s="202" t="s">
        <v>1676</v>
      </c>
      <c r="M1117" s="202" t="s">
        <v>1676</v>
      </c>
      <c r="N1117" s="206" t="s">
        <v>489</v>
      </c>
      <c r="O1117" s="8"/>
      <c r="P1117" s="8"/>
      <c r="Q1117" s="8"/>
      <c r="R1117" s="202" t="s">
        <v>483</v>
      </c>
      <c r="S1117" s="203" t="s">
        <v>627</v>
      </c>
      <c r="T1117" s="203" t="s">
        <v>627</v>
      </c>
      <c r="U1117" s="202" t="s">
        <v>1728</v>
      </c>
      <c r="V1117" s="202" t="s">
        <v>1698</v>
      </c>
      <c r="W1117" s="206" t="s">
        <v>489</v>
      </c>
      <c r="X1117" s="203" t="s">
        <v>627</v>
      </c>
      <c r="Y1117" s="202" t="s">
        <v>1698</v>
      </c>
      <c r="Z1117" s="202" t="s">
        <v>1665</v>
      </c>
      <c r="AA1117" s="206" t="s">
        <v>489</v>
      </c>
      <c r="AB1117" s="203" t="s">
        <v>490</v>
      </c>
      <c r="AC1117" s="202" t="s">
        <v>2327</v>
      </c>
      <c r="AD1117" s="202" t="s">
        <v>3989</v>
      </c>
      <c r="AE1117" s="202" t="s">
        <v>484</v>
      </c>
      <c r="AF1117" s="204">
        <v>43223</v>
      </c>
      <c r="AG1117" s="197">
        <v>16.085000000000001</v>
      </c>
      <c r="AH1117" s="197">
        <v>15.94138693</v>
      </c>
      <c r="AI1117" s="197">
        <v>0.991071615169412</v>
      </c>
      <c r="AJ1117" s="197">
        <v>15.94139384</v>
      </c>
      <c r="AK1117" s="197">
        <v>36.22</v>
      </c>
      <c r="AL1117" s="197">
        <v>37</v>
      </c>
      <c r="AM1117" s="212">
        <v>1.02153506350083</v>
      </c>
      <c r="AN1117" s="197">
        <v>2.3210025678738102</v>
      </c>
      <c r="AO1117" s="204">
        <v>36665.69</v>
      </c>
      <c r="AP1117" s="205">
        <v>9530.66</v>
      </c>
      <c r="AQ1117" t="str">
        <f>_xlfn.IFNA(VLOOKUP(E1117,'Order Lookup'!A:C,3,FALSE),"Other")</f>
        <v>ORDER</v>
      </c>
    </row>
    <row r="1118" spans="1:43" ht="31.5" x14ac:dyDescent="0.35">
      <c r="A1118" s="202" t="s">
        <v>883</v>
      </c>
      <c r="B1118" s="202" t="s">
        <v>3991</v>
      </c>
      <c r="C1118" s="202" t="s">
        <v>1956</v>
      </c>
      <c r="D1118" s="202" t="s">
        <v>3992</v>
      </c>
      <c r="E1118" s="202" t="s">
        <v>855</v>
      </c>
      <c r="F1118" s="202" t="s">
        <v>162</v>
      </c>
      <c r="G1118" s="202" t="s">
        <v>162</v>
      </c>
      <c r="H1118" s="202" t="s">
        <v>482</v>
      </c>
      <c r="I1118" s="203" t="s">
        <v>186</v>
      </c>
      <c r="J1118" s="203" t="s">
        <v>897</v>
      </c>
      <c r="K1118" s="203" t="s">
        <v>887</v>
      </c>
      <c r="L1118" s="8"/>
      <c r="M1118" s="8"/>
      <c r="N1118" s="202" t="s">
        <v>483</v>
      </c>
      <c r="O1118" s="203" t="s">
        <v>897</v>
      </c>
      <c r="P1118" s="202" t="s">
        <v>1662</v>
      </c>
      <c r="Q1118" s="202" t="s">
        <v>1662</v>
      </c>
      <c r="R1118" s="206" t="s">
        <v>489</v>
      </c>
      <c r="S1118" s="203" t="s">
        <v>939</v>
      </c>
      <c r="T1118" s="203" t="s">
        <v>939</v>
      </c>
      <c r="U1118" s="202" t="s">
        <v>2350</v>
      </c>
      <c r="V1118" s="202" t="s">
        <v>2350</v>
      </c>
      <c r="W1118" s="206" t="s">
        <v>489</v>
      </c>
      <c r="X1118" s="203" t="s">
        <v>921</v>
      </c>
      <c r="Y1118" s="202" t="s">
        <v>1726</v>
      </c>
      <c r="Z1118" s="202" t="s">
        <v>2323</v>
      </c>
      <c r="AA1118" s="206" t="s">
        <v>489</v>
      </c>
      <c r="AB1118" s="203" t="s">
        <v>490</v>
      </c>
      <c r="AC1118" s="202" t="s">
        <v>2371</v>
      </c>
      <c r="AD1118" s="202" t="s">
        <v>3991</v>
      </c>
      <c r="AE1118" s="202" t="s">
        <v>484</v>
      </c>
      <c r="AF1118" s="204">
        <v>117557</v>
      </c>
      <c r="AG1118" s="197">
        <v>36.731000000000002</v>
      </c>
      <c r="AH1118" s="197">
        <v>40.576878090000001</v>
      </c>
      <c r="AI1118" s="207">
        <v>1.1047038765620301</v>
      </c>
      <c r="AJ1118" s="197">
        <v>40.576880005</v>
      </c>
      <c r="AK1118" s="197">
        <v>226</v>
      </c>
      <c r="AL1118" s="197">
        <v>155.75</v>
      </c>
      <c r="AM1118" s="211">
        <v>0.68915929203539805</v>
      </c>
      <c r="AN1118" s="197">
        <v>3.8383928811513002</v>
      </c>
      <c r="AO1118" s="204">
        <v>87469.4</v>
      </c>
      <c r="AP1118" s="205">
        <v>48002.239999999998</v>
      </c>
      <c r="AQ1118" t="str">
        <f>_xlfn.IFNA(VLOOKUP(E1118,'Order Lookup'!A:C,3,FALSE),"Other")</f>
        <v>ORDER</v>
      </c>
    </row>
    <row r="1119" spans="1:43" ht="31.5" x14ac:dyDescent="0.35">
      <c r="A1119" s="202" t="s">
        <v>883</v>
      </c>
      <c r="B1119" s="202" t="s">
        <v>3993</v>
      </c>
      <c r="C1119" s="202" t="s">
        <v>1956</v>
      </c>
      <c r="D1119" s="202" t="s">
        <v>3992</v>
      </c>
      <c r="E1119" s="202" t="s">
        <v>855</v>
      </c>
      <c r="F1119" s="202" t="s">
        <v>162</v>
      </c>
      <c r="G1119" s="202" t="s">
        <v>162</v>
      </c>
      <c r="H1119" s="202" t="s">
        <v>488</v>
      </c>
      <c r="I1119" s="203" t="s">
        <v>186</v>
      </c>
      <c r="J1119" s="203" t="s">
        <v>897</v>
      </c>
      <c r="K1119" s="203" t="s">
        <v>887</v>
      </c>
      <c r="L1119" s="8"/>
      <c r="M1119" s="8"/>
      <c r="N1119" s="202" t="s">
        <v>483</v>
      </c>
      <c r="O1119" s="8"/>
      <c r="P1119" s="8"/>
      <c r="Q1119" s="8"/>
      <c r="R1119" s="202" t="s">
        <v>483</v>
      </c>
      <c r="S1119" s="203" t="s">
        <v>939</v>
      </c>
      <c r="T1119" s="203" t="s">
        <v>939</v>
      </c>
      <c r="U1119" s="202" t="s">
        <v>2338</v>
      </c>
      <c r="V1119" s="202" t="s">
        <v>2338</v>
      </c>
      <c r="W1119" s="206" t="s">
        <v>489</v>
      </c>
      <c r="X1119" s="203" t="s">
        <v>939</v>
      </c>
      <c r="Y1119" s="202" t="s">
        <v>1726</v>
      </c>
      <c r="Z1119" s="202" t="s">
        <v>2323</v>
      </c>
      <c r="AA1119" s="206" t="s">
        <v>489</v>
      </c>
      <c r="AB1119" s="203" t="s">
        <v>490</v>
      </c>
      <c r="AC1119" s="202" t="s">
        <v>2321</v>
      </c>
      <c r="AD1119" s="202" t="s">
        <v>3993</v>
      </c>
      <c r="AE1119" s="202" t="s">
        <v>484</v>
      </c>
      <c r="AF1119" s="204">
        <v>29344</v>
      </c>
      <c r="AG1119" s="197">
        <v>11.269</v>
      </c>
      <c r="AH1119" s="197">
        <v>12.338646255</v>
      </c>
      <c r="AI1119" s="207">
        <v>1.0949193588605901</v>
      </c>
      <c r="AJ1119" s="197">
        <v>12.33864511</v>
      </c>
      <c r="AK1119" s="197">
        <v>0</v>
      </c>
      <c r="AL1119" s="197">
        <v>0</v>
      </c>
      <c r="AM1119" s="12"/>
      <c r="AN1119" s="12"/>
      <c r="AO1119" s="204">
        <v>21834</v>
      </c>
      <c r="AP1119" s="205">
        <v>3584.99</v>
      </c>
      <c r="AQ1119" t="str">
        <f>_xlfn.IFNA(VLOOKUP(E1119,'Order Lookup'!A:C,3,FALSE),"Other")</f>
        <v>ORDER</v>
      </c>
    </row>
    <row r="1120" spans="1:43" ht="31.5" x14ac:dyDescent="0.35">
      <c r="A1120" s="202" t="s">
        <v>883</v>
      </c>
      <c r="B1120" s="202" t="s">
        <v>3994</v>
      </c>
      <c r="C1120" s="202" t="s">
        <v>894</v>
      </c>
      <c r="D1120" s="202" t="s">
        <v>2268</v>
      </c>
      <c r="E1120" s="202" t="s">
        <v>855</v>
      </c>
      <c r="F1120" s="202" t="s">
        <v>162</v>
      </c>
      <c r="G1120" s="202" t="s">
        <v>162</v>
      </c>
      <c r="H1120" s="202" t="s">
        <v>488</v>
      </c>
      <c r="I1120" s="203" t="s">
        <v>181</v>
      </c>
      <c r="J1120" s="203" t="s">
        <v>907</v>
      </c>
      <c r="K1120" s="203" t="s">
        <v>993</v>
      </c>
      <c r="L1120" s="202" t="s">
        <v>1309</v>
      </c>
      <c r="M1120" s="202" t="s">
        <v>1317</v>
      </c>
      <c r="N1120" s="210" t="s">
        <v>484</v>
      </c>
      <c r="O1120" s="8"/>
      <c r="P1120" s="8"/>
      <c r="Q1120" s="8"/>
      <c r="R1120" s="202" t="s">
        <v>483</v>
      </c>
      <c r="S1120" s="203" t="s">
        <v>921</v>
      </c>
      <c r="T1120" s="203" t="s">
        <v>921</v>
      </c>
      <c r="U1120" s="202" t="s">
        <v>2323</v>
      </c>
      <c r="V1120" s="202" t="s">
        <v>1522</v>
      </c>
      <c r="W1120" s="206" t="s">
        <v>489</v>
      </c>
      <c r="X1120" s="203" t="s">
        <v>921</v>
      </c>
      <c r="Y1120" s="202" t="s">
        <v>2323</v>
      </c>
      <c r="Z1120" s="202" t="s">
        <v>1522</v>
      </c>
      <c r="AA1120" s="206" t="s">
        <v>489</v>
      </c>
      <c r="AB1120" s="203" t="s">
        <v>490</v>
      </c>
      <c r="AC1120" s="202" t="s">
        <v>2324</v>
      </c>
      <c r="AD1120" s="202" t="s">
        <v>3994</v>
      </c>
      <c r="AE1120" s="202" t="s">
        <v>484</v>
      </c>
      <c r="AF1120" s="204">
        <v>249076</v>
      </c>
      <c r="AG1120" s="197">
        <v>98.388999999999996</v>
      </c>
      <c r="AH1120" s="197">
        <v>94.033702149999996</v>
      </c>
      <c r="AI1120" s="197">
        <v>0.95573389454105595</v>
      </c>
      <c r="AJ1120" s="197">
        <v>94.033704064999995</v>
      </c>
      <c r="AK1120" s="197">
        <v>65</v>
      </c>
      <c r="AL1120" s="197">
        <v>115.75</v>
      </c>
      <c r="AM1120" s="209">
        <v>1.78076923076923</v>
      </c>
      <c r="AN1120" s="197">
        <v>1.23094164489407</v>
      </c>
      <c r="AO1120" s="204">
        <v>187535.46</v>
      </c>
      <c r="AP1120" s="205">
        <v>61672.14</v>
      </c>
      <c r="AQ1120" t="str">
        <f>_xlfn.IFNA(VLOOKUP(E1120,'Order Lookup'!A:C,3,FALSE),"Other")</f>
        <v>ORDER</v>
      </c>
    </row>
    <row r="1121" spans="1:43" ht="42" x14ac:dyDescent="0.35">
      <c r="A1121" s="202" t="s">
        <v>883</v>
      </c>
      <c r="B1121" s="202" t="s">
        <v>3995</v>
      </c>
      <c r="C1121" s="202" t="s">
        <v>964</v>
      </c>
      <c r="D1121" s="202" t="s">
        <v>3996</v>
      </c>
      <c r="E1121" s="202" t="s">
        <v>855</v>
      </c>
      <c r="F1121" s="202" t="s">
        <v>162</v>
      </c>
      <c r="G1121" s="202" t="s">
        <v>162</v>
      </c>
      <c r="H1121" s="202" t="s">
        <v>482</v>
      </c>
      <c r="I1121" s="203" t="s">
        <v>181</v>
      </c>
      <c r="J1121" s="203" t="s">
        <v>1937</v>
      </c>
      <c r="K1121" s="203" t="s">
        <v>839</v>
      </c>
      <c r="L1121" s="202" t="s">
        <v>1501</v>
      </c>
      <c r="M1121" s="202" t="s">
        <v>1501</v>
      </c>
      <c r="N1121" s="206" t="s">
        <v>489</v>
      </c>
      <c r="O1121" s="8"/>
      <c r="P1121" s="8"/>
      <c r="Q1121" s="8"/>
      <c r="R1121" s="202" t="s">
        <v>483</v>
      </c>
      <c r="S1121" s="203" t="s">
        <v>928</v>
      </c>
      <c r="T1121" s="203" t="s">
        <v>3997</v>
      </c>
      <c r="U1121" s="202" t="s">
        <v>2324</v>
      </c>
      <c r="V1121" s="202" t="s">
        <v>2323</v>
      </c>
      <c r="W1121" s="206" t="s">
        <v>489</v>
      </c>
      <c r="X1121" s="203" t="s">
        <v>928</v>
      </c>
      <c r="Y1121" s="202" t="s">
        <v>2324</v>
      </c>
      <c r="Z1121" s="202" t="s">
        <v>2323</v>
      </c>
      <c r="AA1121" s="206" t="s">
        <v>489</v>
      </c>
      <c r="AB1121" s="203" t="s">
        <v>490</v>
      </c>
      <c r="AC1121" s="202" t="s">
        <v>2324</v>
      </c>
      <c r="AD1121" s="202" t="s">
        <v>3995</v>
      </c>
      <c r="AE1121" s="202" t="s">
        <v>484</v>
      </c>
      <c r="AF1121" s="204">
        <v>230268</v>
      </c>
      <c r="AG1121" s="197">
        <v>76.748000000000005</v>
      </c>
      <c r="AH1121" s="197">
        <v>70.460582694999999</v>
      </c>
      <c r="AI1121" s="208">
        <v>0.91807711855683505</v>
      </c>
      <c r="AJ1121" s="197">
        <v>70.460582529999996</v>
      </c>
      <c r="AK1121" s="197">
        <v>144</v>
      </c>
      <c r="AL1121" s="197">
        <v>212.06</v>
      </c>
      <c r="AM1121" s="209">
        <v>1.4726388888888899</v>
      </c>
      <c r="AN1121" s="197">
        <v>3.00962597652557</v>
      </c>
      <c r="AO1121" s="204">
        <v>161496.22</v>
      </c>
      <c r="AP1121" s="205">
        <v>88555.7</v>
      </c>
      <c r="AQ1121" t="str">
        <f>_xlfn.IFNA(VLOOKUP(E1121,'Order Lookup'!A:C,3,FALSE),"Other")</f>
        <v>ORDER</v>
      </c>
    </row>
    <row r="1122" spans="1:43" ht="42" x14ac:dyDescent="0.35">
      <c r="A1122" s="202" t="s">
        <v>883</v>
      </c>
      <c r="B1122" s="202" t="s">
        <v>3998</v>
      </c>
      <c r="C1122" s="202" t="s">
        <v>964</v>
      </c>
      <c r="D1122" s="202" t="s">
        <v>3996</v>
      </c>
      <c r="E1122" s="202" t="s">
        <v>855</v>
      </c>
      <c r="F1122" s="202" t="s">
        <v>204</v>
      </c>
      <c r="G1122" s="202" t="s">
        <v>162</v>
      </c>
      <c r="H1122" s="202" t="s">
        <v>488</v>
      </c>
      <c r="I1122" s="203" t="s">
        <v>181</v>
      </c>
      <c r="J1122" s="203" t="s">
        <v>884</v>
      </c>
      <c r="K1122" s="203" t="s">
        <v>839</v>
      </c>
      <c r="L1122" s="202" t="s">
        <v>1501</v>
      </c>
      <c r="M1122" s="8"/>
      <c r="N1122" s="202" t="s">
        <v>593</v>
      </c>
      <c r="O1122" s="8"/>
      <c r="P1122" s="8"/>
      <c r="Q1122" s="8"/>
      <c r="R1122" s="202" t="s">
        <v>483</v>
      </c>
      <c r="S1122" s="8"/>
      <c r="T1122" s="8"/>
      <c r="U1122" s="8"/>
      <c r="V1122" s="8"/>
      <c r="W1122" s="202" t="s">
        <v>483</v>
      </c>
      <c r="X1122" s="8"/>
      <c r="Y1122" s="8"/>
      <c r="Z1122" s="8"/>
      <c r="AA1122" s="202" t="s">
        <v>483</v>
      </c>
      <c r="AB1122" s="8"/>
      <c r="AC1122" s="202" t="s">
        <v>2324</v>
      </c>
      <c r="AD1122" s="202" t="s">
        <v>3998</v>
      </c>
      <c r="AE1122" s="202" t="s">
        <v>484</v>
      </c>
      <c r="AF1122" s="204">
        <v>28686</v>
      </c>
      <c r="AG1122" s="197">
        <v>0</v>
      </c>
      <c r="AH1122" s="197">
        <v>5.4661999999999997</v>
      </c>
      <c r="AI1122" s="12"/>
      <c r="AJ1122" s="197">
        <v>0</v>
      </c>
      <c r="AK1122" s="197">
        <v>0</v>
      </c>
      <c r="AL1122" s="197">
        <v>0</v>
      </c>
      <c r="AM1122" s="12"/>
      <c r="AN1122" s="12"/>
      <c r="AO1122" s="204">
        <v>24393</v>
      </c>
      <c r="AP1122" s="205">
        <v>0</v>
      </c>
      <c r="AQ1122" t="str">
        <f>_xlfn.IFNA(VLOOKUP(E1122,'Order Lookup'!A:C,3,FALSE),"Other")</f>
        <v>ORDER</v>
      </c>
    </row>
    <row r="1123" spans="1:43" ht="42" x14ac:dyDescent="0.35">
      <c r="A1123" s="202" t="s">
        <v>883</v>
      </c>
      <c r="B1123" s="202" t="s">
        <v>3999</v>
      </c>
      <c r="C1123" s="202" t="s">
        <v>964</v>
      </c>
      <c r="D1123" s="202" t="s">
        <v>3996</v>
      </c>
      <c r="E1123" s="202" t="s">
        <v>855</v>
      </c>
      <c r="F1123" s="202" t="s">
        <v>162</v>
      </c>
      <c r="G1123" s="202" t="s">
        <v>162</v>
      </c>
      <c r="H1123" s="202" t="s">
        <v>482</v>
      </c>
      <c r="I1123" s="203" t="s">
        <v>181</v>
      </c>
      <c r="J1123" s="203" t="s">
        <v>884</v>
      </c>
      <c r="K1123" s="203" t="s">
        <v>839</v>
      </c>
      <c r="L1123" s="202" t="s">
        <v>1501</v>
      </c>
      <c r="M1123" s="202" t="s">
        <v>1501</v>
      </c>
      <c r="N1123" s="206" t="s">
        <v>489</v>
      </c>
      <c r="O1123" s="8"/>
      <c r="P1123" s="8"/>
      <c r="Q1123" s="8"/>
      <c r="R1123" s="202" t="s">
        <v>483</v>
      </c>
      <c r="S1123" s="203" t="s">
        <v>3997</v>
      </c>
      <c r="T1123" s="203" t="s">
        <v>3997</v>
      </c>
      <c r="U1123" s="202" t="s">
        <v>2324</v>
      </c>
      <c r="V1123" s="202" t="s">
        <v>2323</v>
      </c>
      <c r="W1123" s="206" t="s">
        <v>489</v>
      </c>
      <c r="X1123" s="8"/>
      <c r="Y1123" s="8"/>
      <c r="Z1123" s="8"/>
      <c r="AA1123" s="202" t="s">
        <v>483</v>
      </c>
      <c r="AB1123" s="203" t="s">
        <v>490</v>
      </c>
      <c r="AC1123" s="202" t="s">
        <v>2324</v>
      </c>
      <c r="AD1123" s="202" t="s">
        <v>3999</v>
      </c>
      <c r="AE1123" s="202" t="s">
        <v>484</v>
      </c>
      <c r="AF1123" s="204">
        <v>60459</v>
      </c>
      <c r="AG1123" s="197">
        <v>22.6</v>
      </c>
      <c r="AH1123" s="197">
        <v>27.594445425</v>
      </c>
      <c r="AI1123" s="207">
        <v>1.22099316039823</v>
      </c>
      <c r="AJ1123" s="197">
        <v>27.594469445000001</v>
      </c>
      <c r="AK1123" s="197">
        <v>0</v>
      </c>
      <c r="AL1123" s="197">
        <v>0</v>
      </c>
      <c r="AM1123" s="12"/>
      <c r="AN1123" s="12"/>
      <c r="AO1123" s="204">
        <v>38602.949999999997</v>
      </c>
      <c r="AP1123" s="205">
        <v>7836.87</v>
      </c>
      <c r="AQ1123" t="str">
        <f>_xlfn.IFNA(VLOOKUP(E1123,'Order Lookup'!A:C,3,FALSE),"Other")</f>
        <v>ORDER</v>
      </c>
    </row>
    <row r="1124" spans="1:43" ht="31.5" x14ac:dyDescent="0.35">
      <c r="A1124" s="202" t="s">
        <v>883</v>
      </c>
      <c r="B1124" s="202" t="s">
        <v>4000</v>
      </c>
      <c r="C1124" s="202" t="s">
        <v>1917</v>
      </c>
      <c r="D1124" s="202" t="s">
        <v>4001</v>
      </c>
      <c r="E1124" s="202" t="s">
        <v>855</v>
      </c>
      <c r="F1124" s="202" t="s">
        <v>162</v>
      </c>
      <c r="G1124" s="202" t="s">
        <v>162</v>
      </c>
      <c r="H1124" s="202" t="s">
        <v>488</v>
      </c>
      <c r="I1124" s="203" t="s">
        <v>186</v>
      </c>
      <c r="J1124" s="203" t="s">
        <v>907</v>
      </c>
      <c r="K1124" s="203" t="s">
        <v>890</v>
      </c>
      <c r="L1124" s="202" t="s">
        <v>1477</v>
      </c>
      <c r="M1124" s="202" t="s">
        <v>1477</v>
      </c>
      <c r="N1124" s="206" t="s">
        <v>489</v>
      </c>
      <c r="O1124" s="8"/>
      <c r="P1124" s="8"/>
      <c r="Q1124" s="8"/>
      <c r="R1124" s="202" t="s">
        <v>483</v>
      </c>
      <c r="S1124" s="203" t="s">
        <v>1915</v>
      </c>
      <c r="T1124" s="203" t="s">
        <v>1914</v>
      </c>
      <c r="U1124" s="202" t="s">
        <v>2332</v>
      </c>
      <c r="V1124" s="202" t="s">
        <v>2332</v>
      </c>
      <c r="W1124" s="206" t="s">
        <v>489</v>
      </c>
      <c r="X1124" s="203" t="s">
        <v>1915</v>
      </c>
      <c r="Y1124" s="202" t="s">
        <v>2371</v>
      </c>
      <c r="Z1124" s="202" t="s">
        <v>2371</v>
      </c>
      <c r="AA1124" s="206" t="s">
        <v>489</v>
      </c>
      <c r="AB1124" s="203" t="s">
        <v>490</v>
      </c>
      <c r="AC1124" s="202" t="s">
        <v>2338</v>
      </c>
      <c r="AD1124" s="202" t="s">
        <v>4000</v>
      </c>
      <c r="AE1124" s="202" t="s">
        <v>484</v>
      </c>
      <c r="AF1124" s="204">
        <v>208125</v>
      </c>
      <c r="AG1124" s="197">
        <v>85.876000000000005</v>
      </c>
      <c r="AH1124" s="197">
        <v>83.049444425000004</v>
      </c>
      <c r="AI1124" s="197">
        <v>0.96708561676137705</v>
      </c>
      <c r="AJ1124" s="197">
        <v>5.6351332000000003</v>
      </c>
      <c r="AK1124" s="197">
        <v>157</v>
      </c>
      <c r="AL1124" s="197">
        <v>355.8</v>
      </c>
      <c r="AM1124" s="209">
        <v>2.2662420382165598</v>
      </c>
      <c r="AN1124" s="197">
        <v>4.2841948247024702</v>
      </c>
      <c r="AO1124" s="204">
        <v>174978.88</v>
      </c>
      <c r="AP1124" s="205">
        <v>1.0677000000000001E-2</v>
      </c>
      <c r="AQ1124" t="str">
        <f>_xlfn.IFNA(VLOOKUP(E1124,'Order Lookup'!A:C,3,FALSE),"Other")</f>
        <v>ORDER</v>
      </c>
    </row>
    <row r="1125" spans="1:43" ht="31.5" x14ac:dyDescent="0.35">
      <c r="A1125" s="202" t="s">
        <v>883</v>
      </c>
      <c r="B1125" s="202" t="s">
        <v>4002</v>
      </c>
      <c r="C1125" s="202" t="s">
        <v>1917</v>
      </c>
      <c r="D1125" s="202" t="s">
        <v>4001</v>
      </c>
      <c r="E1125" s="202" t="s">
        <v>855</v>
      </c>
      <c r="F1125" s="202" t="s">
        <v>55</v>
      </c>
      <c r="G1125" s="202" t="s">
        <v>162</v>
      </c>
      <c r="H1125" s="202" t="s">
        <v>488</v>
      </c>
      <c r="I1125" s="203" t="s">
        <v>186</v>
      </c>
      <c r="J1125" s="203" t="s">
        <v>907</v>
      </c>
      <c r="K1125" s="203" t="s">
        <v>890</v>
      </c>
      <c r="L1125" s="8"/>
      <c r="M1125" s="8"/>
      <c r="N1125" s="202" t="s">
        <v>483</v>
      </c>
      <c r="O1125" s="8"/>
      <c r="P1125" s="8"/>
      <c r="Q1125" s="8"/>
      <c r="R1125" s="202" t="s">
        <v>483</v>
      </c>
      <c r="S1125" s="8"/>
      <c r="T1125" s="8"/>
      <c r="U1125" s="8"/>
      <c r="V1125" s="8"/>
      <c r="W1125" s="202" t="s">
        <v>483</v>
      </c>
      <c r="X1125" s="8"/>
      <c r="Y1125" s="8"/>
      <c r="Z1125" s="8"/>
      <c r="AA1125" s="202" t="s">
        <v>483</v>
      </c>
      <c r="AB1125" s="8"/>
      <c r="AC1125" s="202" t="s">
        <v>2335</v>
      </c>
      <c r="AD1125" s="202" t="s">
        <v>4002</v>
      </c>
      <c r="AE1125" s="202" t="s">
        <v>484</v>
      </c>
      <c r="AF1125" s="204">
        <v>42665</v>
      </c>
      <c r="AG1125" s="197">
        <v>0</v>
      </c>
      <c r="AH1125" s="197">
        <v>7.6000500000000004</v>
      </c>
      <c r="AI1125" s="12"/>
      <c r="AJ1125" s="197">
        <v>0</v>
      </c>
      <c r="AK1125" s="197">
        <v>0</v>
      </c>
      <c r="AL1125" s="197">
        <v>0</v>
      </c>
      <c r="AM1125" s="12"/>
      <c r="AN1125" s="12"/>
      <c r="AO1125" s="204">
        <v>36280</v>
      </c>
      <c r="AP1125" s="205">
        <v>0</v>
      </c>
      <c r="AQ1125" t="str">
        <f>_xlfn.IFNA(VLOOKUP(E1125,'Order Lookup'!A:C,3,FALSE),"Other")</f>
        <v>ORDER</v>
      </c>
    </row>
    <row r="1126" spans="1:43" ht="42" x14ac:dyDescent="0.35">
      <c r="A1126" s="202" t="s">
        <v>883</v>
      </c>
      <c r="B1126" s="202" t="s">
        <v>4003</v>
      </c>
      <c r="C1126" s="202" t="s">
        <v>966</v>
      </c>
      <c r="D1126" s="202" t="s">
        <v>4004</v>
      </c>
      <c r="E1126" s="202" t="s">
        <v>855</v>
      </c>
      <c r="F1126" s="202" t="s">
        <v>162</v>
      </c>
      <c r="G1126" s="202" t="s">
        <v>162</v>
      </c>
      <c r="H1126" s="202" t="s">
        <v>488</v>
      </c>
      <c r="I1126" s="203" t="s">
        <v>181</v>
      </c>
      <c r="J1126" s="203" t="s">
        <v>1563</v>
      </c>
      <c r="K1126" s="203" t="s">
        <v>869</v>
      </c>
      <c r="L1126" s="202" t="s">
        <v>1651</v>
      </c>
      <c r="M1126" s="202" t="s">
        <v>1640</v>
      </c>
      <c r="N1126" s="210" t="s">
        <v>484</v>
      </c>
      <c r="O1126" s="8"/>
      <c r="P1126" s="8"/>
      <c r="Q1126" s="8"/>
      <c r="R1126" s="202" t="s">
        <v>483</v>
      </c>
      <c r="S1126" s="203" t="s">
        <v>1905</v>
      </c>
      <c r="T1126" s="203" t="s">
        <v>1905</v>
      </c>
      <c r="U1126" s="202" t="s">
        <v>2350</v>
      </c>
      <c r="V1126" s="202" t="s">
        <v>2350</v>
      </c>
      <c r="W1126" s="206" t="s">
        <v>489</v>
      </c>
      <c r="X1126" s="203" t="s">
        <v>1905</v>
      </c>
      <c r="Y1126" s="202" t="s">
        <v>2350</v>
      </c>
      <c r="Z1126" s="202" t="s">
        <v>2323</v>
      </c>
      <c r="AA1126" s="206" t="s">
        <v>489</v>
      </c>
      <c r="AB1126" s="203" t="s">
        <v>490</v>
      </c>
      <c r="AC1126" s="202" t="s">
        <v>2371</v>
      </c>
      <c r="AD1126" s="202" t="s">
        <v>4003</v>
      </c>
      <c r="AE1126" s="202" t="s">
        <v>484</v>
      </c>
      <c r="AF1126" s="204">
        <v>139004</v>
      </c>
      <c r="AG1126" s="197">
        <v>42.7515</v>
      </c>
      <c r="AH1126" s="197">
        <v>43.932875959999997</v>
      </c>
      <c r="AI1126" s="197">
        <v>1.02763355578167</v>
      </c>
      <c r="AJ1126" s="197">
        <v>0</v>
      </c>
      <c r="AK1126" s="197">
        <v>69.7</v>
      </c>
      <c r="AL1126" s="197">
        <v>204.25</v>
      </c>
      <c r="AM1126" s="209">
        <v>2.9304160688665699</v>
      </c>
      <c r="AN1126" s="197">
        <v>4.64913793000862</v>
      </c>
      <c r="AO1126" s="204">
        <v>82634.83</v>
      </c>
      <c r="AP1126" s="205">
        <v>0</v>
      </c>
      <c r="AQ1126" t="str">
        <f>_xlfn.IFNA(VLOOKUP(E1126,'Order Lookup'!A:C,3,FALSE),"Other")</f>
        <v>ORDER</v>
      </c>
    </row>
    <row r="1127" spans="1:43" ht="42" x14ac:dyDescent="0.35">
      <c r="A1127" s="202" t="s">
        <v>883</v>
      </c>
      <c r="B1127" s="202" t="s">
        <v>4005</v>
      </c>
      <c r="C1127" s="202" t="s">
        <v>966</v>
      </c>
      <c r="D1127" s="202" t="s">
        <v>4004</v>
      </c>
      <c r="E1127" s="202" t="s">
        <v>855</v>
      </c>
      <c r="F1127" s="202" t="s">
        <v>162</v>
      </c>
      <c r="G1127" s="202" t="s">
        <v>162</v>
      </c>
      <c r="H1127" s="202" t="s">
        <v>488</v>
      </c>
      <c r="I1127" s="203" t="s">
        <v>181</v>
      </c>
      <c r="J1127" s="203" t="s">
        <v>1563</v>
      </c>
      <c r="K1127" s="203" t="s">
        <v>869</v>
      </c>
      <c r="L1127" s="8"/>
      <c r="M1127" s="8"/>
      <c r="N1127" s="202" t="s">
        <v>483</v>
      </c>
      <c r="O1127" s="8"/>
      <c r="P1127" s="8"/>
      <c r="Q1127" s="8"/>
      <c r="R1127" s="202" t="s">
        <v>483</v>
      </c>
      <c r="S1127" s="8"/>
      <c r="T1127" s="8"/>
      <c r="U1127" s="8"/>
      <c r="V1127" s="8"/>
      <c r="W1127" s="202" t="s">
        <v>483</v>
      </c>
      <c r="X1127" s="8"/>
      <c r="Y1127" s="8"/>
      <c r="Z1127" s="8"/>
      <c r="AA1127" s="202" t="s">
        <v>483</v>
      </c>
      <c r="AB1127" s="8"/>
      <c r="AC1127" s="202" t="s">
        <v>2362</v>
      </c>
      <c r="AD1127" s="202" t="s">
        <v>4005</v>
      </c>
      <c r="AE1127" s="202" t="s">
        <v>484</v>
      </c>
      <c r="AF1127" s="204">
        <v>20731</v>
      </c>
      <c r="AG1127" s="197">
        <v>12.2</v>
      </c>
      <c r="AH1127" s="197">
        <v>11.872999999999999</v>
      </c>
      <c r="AI1127" s="197">
        <v>0.97319672131147505</v>
      </c>
      <c r="AJ1127" s="197">
        <v>0</v>
      </c>
      <c r="AK1127" s="197">
        <v>0</v>
      </c>
      <c r="AL1127" s="197">
        <v>0</v>
      </c>
      <c r="AM1127" s="12"/>
      <c r="AN1127" s="12"/>
      <c r="AO1127" s="204">
        <v>18185</v>
      </c>
      <c r="AP1127" s="205">
        <v>0</v>
      </c>
      <c r="AQ1127" t="str">
        <f>_xlfn.IFNA(VLOOKUP(E1127,'Order Lookup'!A:C,3,FALSE),"Other")</f>
        <v>ORDER</v>
      </c>
    </row>
    <row r="1128" spans="1:43" ht="42" x14ac:dyDescent="0.35">
      <c r="A1128" s="202" t="s">
        <v>883</v>
      </c>
      <c r="B1128" s="202" t="s">
        <v>4006</v>
      </c>
      <c r="C1128" s="202" t="s">
        <v>1360</v>
      </c>
      <c r="D1128" s="202" t="s">
        <v>4007</v>
      </c>
      <c r="E1128" s="202" t="s">
        <v>874</v>
      </c>
      <c r="F1128" s="202" t="s">
        <v>162</v>
      </c>
      <c r="G1128" s="202" t="s">
        <v>162</v>
      </c>
      <c r="H1128" s="202" t="s">
        <v>488</v>
      </c>
      <c r="I1128" s="203" t="s">
        <v>181</v>
      </c>
      <c r="J1128" s="8"/>
      <c r="K1128" s="203" t="s">
        <v>587</v>
      </c>
      <c r="L1128" s="8"/>
      <c r="M1128" s="8"/>
      <c r="N1128" s="202" t="s">
        <v>483</v>
      </c>
      <c r="O1128" s="8"/>
      <c r="P1128" s="8"/>
      <c r="Q1128" s="8"/>
      <c r="R1128" s="202" t="s">
        <v>483</v>
      </c>
      <c r="S1128" s="8"/>
      <c r="T1128" s="8"/>
      <c r="U1128" s="8"/>
      <c r="V1128" s="8"/>
      <c r="W1128" s="202" t="s">
        <v>483</v>
      </c>
      <c r="X1128" s="8"/>
      <c r="Y1128" s="8"/>
      <c r="Z1128" s="8"/>
      <c r="AA1128" s="202" t="s">
        <v>483</v>
      </c>
      <c r="AB1128" s="8"/>
      <c r="AC1128" s="202" t="s">
        <v>1996</v>
      </c>
      <c r="AD1128" s="202" t="s">
        <v>4006</v>
      </c>
      <c r="AE1128" s="202" t="s">
        <v>484</v>
      </c>
      <c r="AF1128" s="204">
        <v>-0.24</v>
      </c>
      <c r="AG1128" s="197">
        <v>0</v>
      </c>
      <c r="AH1128" s="197">
        <v>1.46E-2</v>
      </c>
      <c r="AI1128" s="12"/>
      <c r="AJ1128" s="197">
        <v>1.46E-2</v>
      </c>
      <c r="AK1128" s="197">
        <v>0</v>
      </c>
      <c r="AL1128" s="197">
        <v>0</v>
      </c>
      <c r="AM1128" s="12"/>
      <c r="AN1128" s="12"/>
      <c r="AO1128" s="204">
        <v>56.82</v>
      </c>
      <c r="AP1128" s="205">
        <v>-46.65</v>
      </c>
      <c r="AQ1128" t="str">
        <f>_xlfn.IFNA(VLOOKUP(E1128,'Order Lookup'!A:C,3,FALSE),"Other")</f>
        <v>Other</v>
      </c>
    </row>
    <row r="1129" spans="1:43" ht="31.5" x14ac:dyDescent="0.35">
      <c r="A1129" s="202" t="s">
        <v>883</v>
      </c>
      <c r="B1129" s="202" t="s">
        <v>4008</v>
      </c>
      <c r="C1129" s="202" t="s">
        <v>1948</v>
      </c>
      <c r="D1129" s="202" t="s">
        <v>1949</v>
      </c>
      <c r="E1129" s="202" t="s">
        <v>506</v>
      </c>
      <c r="F1129" s="202" t="s">
        <v>761</v>
      </c>
      <c r="G1129" s="202" t="s">
        <v>162</v>
      </c>
      <c r="H1129" s="202" t="s">
        <v>488</v>
      </c>
      <c r="I1129" s="203" t="s">
        <v>2307</v>
      </c>
      <c r="J1129" s="8"/>
      <c r="K1129" s="8"/>
      <c r="L1129" s="8"/>
      <c r="M1129" s="8"/>
      <c r="N1129" s="202" t="s">
        <v>483</v>
      </c>
      <c r="O1129" s="8"/>
      <c r="P1129" s="8"/>
      <c r="Q1129" s="8"/>
      <c r="R1129" s="202" t="s">
        <v>483</v>
      </c>
      <c r="S1129" s="8"/>
      <c r="T1129" s="8"/>
      <c r="U1129" s="202" t="s">
        <v>1698</v>
      </c>
      <c r="V1129" s="8"/>
      <c r="W1129" s="202" t="s">
        <v>593</v>
      </c>
      <c r="X1129" s="8"/>
      <c r="Y1129" s="8"/>
      <c r="Z1129" s="8"/>
      <c r="AA1129" s="202" t="s">
        <v>483</v>
      </c>
      <c r="AB1129" s="203" t="s">
        <v>490</v>
      </c>
      <c r="AC1129" s="202" t="s">
        <v>2338</v>
      </c>
      <c r="AD1129" s="202" t="s">
        <v>4008</v>
      </c>
      <c r="AE1129" s="202" t="s">
        <v>484</v>
      </c>
      <c r="AF1129" s="204">
        <v>205270</v>
      </c>
      <c r="AG1129" s="197">
        <v>94.706000000000003</v>
      </c>
      <c r="AH1129" s="197">
        <v>86.829499999999996</v>
      </c>
      <c r="AI1129" s="208">
        <v>0.91683209089181295</v>
      </c>
      <c r="AJ1129" s="197">
        <v>1.2390000000000001</v>
      </c>
      <c r="AK1129" s="197">
        <v>0</v>
      </c>
      <c r="AL1129" s="197">
        <v>0</v>
      </c>
      <c r="AM1129" s="12"/>
      <c r="AN1129" s="12"/>
      <c r="AO1129" s="204">
        <v>173415</v>
      </c>
      <c r="AP1129" s="205">
        <v>3719.78</v>
      </c>
      <c r="AQ1129" t="str">
        <f>_xlfn.IFNA(VLOOKUP(E1129,'Order Lookup'!A:C,3,FALSE),"Other")</f>
        <v>ORDER</v>
      </c>
    </row>
    <row r="1130" spans="1:43" ht="31.5" x14ac:dyDescent="0.35">
      <c r="A1130" s="202" t="s">
        <v>883</v>
      </c>
      <c r="B1130" s="202" t="s">
        <v>4009</v>
      </c>
      <c r="C1130" s="202" t="s">
        <v>1948</v>
      </c>
      <c r="D1130" s="202" t="s">
        <v>1949</v>
      </c>
      <c r="E1130" s="202" t="s">
        <v>506</v>
      </c>
      <c r="F1130" s="202" t="s">
        <v>761</v>
      </c>
      <c r="G1130" s="202" t="s">
        <v>162</v>
      </c>
      <c r="H1130" s="202" t="s">
        <v>488</v>
      </c>
      <c r="I1130" s="203" t="s">
        <v>2307</v>
      </c>
      <c r="J1130" s="8"/>
      <c r="K1130" s="8"/>
      <c r="L1130" s="8"/>
      <c r="M1130" s="8"/>
      <c r="N1130" s="202" t="s">
        <v>483</v>
      </c>
      <c r="O1130" s="8"/>
      <c r="P1130" s="8"/>
      <c r="Q1130" s="8"/>
      <c r="R1130" s="202" t="s">
        <v>483</v>
      </c>
      <c r="S1130" s="203" t="s">
        <v>762</v>
      </c>
      <c r="T1130" s="203" t="s">
        <v>762</v>
      </c>
      <c r="U1130" s="202" t="s">
        <v>2338</v>
      </c>
      <c r="V1130" s="202" t="s">
        <v>2338</v>
      </c>
      <c r="W1130" s="206" t="s">
        <v>489</v>
      </c>
      <c r="X1130" s="8"/>
      <c r="Y1130" s="8"/>
      <c r="Z1130" s="8"/>
      <c r="AA1130" s="202" t="s">
        <v>483</v>
      </c>
      <c r="AB1130" s="203" t="s">
        <v>490</v>
      </c>
      <c r="AC1130" s="202" t="s">
        <v>2321</v>
      </c>
      <c r="AD1130" s="202" t="s">
        <v>4009</v>
      </c>
      <c r="AE1130" s="202" t="s">
        <v>484</v>
      </c>
      <c r="AF1130" s="204">
        <v>135054</v>
      </c>
      <c r="AG1130" s="197">
        <v>70.739000000000004</v>
      </c>
      <c r="AH1130" s="197">
        <v>6.2342500000000003</v>
      </c>
      <c r="AI1130" s="208">
        <v>8.8130310012864005E-2</v>
      </c>
      <c r="AJ1130" s="197">
        <v>0</v>
      </c>
      <c r="AK1130" s="197">
        <v>0</v>
      </c>
      <c r="AL1130" s="197">
        <v>0</v>
      </c>
      <c r="AM1130" s="12"/>
      <c r="AN1130" s="12"/>
      <c r="AO1130" s="204">
        <v>104162</v>
      </c>
      <c r="AP1130" s="205">
        <v>1519.52</v>
      </c>
      <c r="AQ1130" t="str">
        <f>_xlfn.IFNA(VLOOKUP(E1130,'Order Lookup'!A:C,3,FALSE),"Other")</f>
        <v>ORDER</v>
      </c>
    </row>
    <row r="1131" spans="1:43" ht="31.5" x14ac:dyDescent="0.35">
      <c r="A1131" s="202" t="s">
        <v>883</v>
      </c>
      <c r="B1131" s="202" t="s">
        <v>4010</v>
      </c>
      <c r="C1131" s="202" t="s">
        <v>1948</v>
      </c>
      <c r="D1131" s="202" t="s">
        <v>1949</v>
      </c>
      <c r="E1131" s="202" t="s">
        <v>506</v>
      </c>
      <c r="F1131" s="202" t="s">
        <v>761</v>
      </c>
      <c r="G1131" s="202" t="s">
        <v>162</v>
      </c>
      <c r="H1131" s="202" t="s">
        <v>488</v>
      </c>
      <c r="I1131" s="203" t="s">
        <v>2307</v>
      </c>
      <c r="J1131" s="8"/>
      <c r="K1131" s="8"/>
      <c r="L1131" s="8"/>
      <c r="M1131" s="8"/>
      <c r="N1131" s="202" t="s">
        <v>483</v>
      </c>
      <c r="O1131" s="8"/>
      <c r="P1131" s="8"/>
      <c r="Q1131" s="8"/>
      <c r="R1131" s="202" t="s">
        <v>483</v>
      </c>
      <c r="S1131" s="203" t="s">
        <v>762</v>
      </c>
      <c r="T1131" s="203" t="s">
        <v>762</v>
      </c>
      <c r="U1131" s="202" t="s">
        <v>2338</v>
      </c>
      <c r="V1131" s="202" t="s">
        <v>2321</v>
      </c>
      <c r="W1131" s="210" t="s">
        <v>484</v>
      </c>
      <c r="X1131" s="8"/>
      <c r="Y1131" s="8"/>
      <c r="Z1131" s="8"/>
      <c r="AA1131" s="202" t="s">
        <v>483</v>
      </c>
      <c r="AB1131" s="203" t="s">
        <v>490</v>
      </c>
      <c r="AC1131" s="202" t="s">
        <v>2362</v>
      </c>
      <c r="AD1131" s="202" t="s">
        <v>4010</v>
      </c>
      <c r="AE1131" s="202" t="s">
        <v>484</v>
      </c>
      <c r="AF1131" s="204">
        <v>1</v>
      </c>
      <c r="AG1131" s="197">
        <v>7.3940000000000001</v>
      </c>
      <c r="AH1131" s="197">
        <v>7.3880499999999998</v>
      </c>
      <c r="AI1131" s="197">
        <v>0.99919529348120095</v>
      </c>
      <c r="AJ1131" s="197">
        <v>7.3880499999999998</v>
      </c>
      <c r="AK1131" s="197">
        <v>0</v>
      </c>
      <c r="AL1131" s="197">
        <v>0</v>
      </c>
      <c r="AM1131" s="12"/>
      <c r="AN1131" s="12"/>
      <c r="AO1131" s="204">
        <v>0</v>
      </c>
      <c r="AP1131" s="205">
        <v>-10342.61</v>
      </c>
      <c r="AQ1131" t="str">
        <f>_xlfn.IFNA(VLOOKUP(E1131,'Order Lookup'!A:C,3,FALSE),"Other")</f>
        <v>ORDER</v>
      </c>
    </row>
    <row r="1132" spans="1:43" ht="42" x14ac:dyDescent="0.35">
      <c r="A1132" s="202" t="s">
        <v>883</v>
      </c>
      <c r="B1132" s="202" t="s">
        <v>4011</v>
      </c>
      <c r="C1132" s="202" t="s">
        <v>1950</v>
      </c>
      <c r="D1132" s="202" t="s">
        <v>1951</v>
      </c>
      <c r="E1132" s="202" t="s">
        <v>874</v>
      </c>
      <c r="F1132" s="202" t="s">
        <v>162</v>
      </c>
      <c r="G1132" s="202" t="s">
        <v>162</v>
      </c>
      <c r="H1132" s="202" t="s">
        <v>488</v>
      </c>
      <c r="I1132" s="203" t="s">
        <v>181</v>
      </c>
      <c r="J1132" s="203" t="s">
        <v>1937</v>
      </c>
      <c r="K1132" s="203" t="s">
        <v>869</v>
      </c>
      <c r="L1132" s="8"/>
      <c r="M1132" s="8"/>
      <c r="N1132" s="202" t="s">
        <v>483</v>
      </c>
      <c r="O1132" s="8"/>
      <c r="P1132" s="8"/>
      <c r="Q1132" s="8"/>
      <c r="R1132" s="202" t="s">
        <v>483</v>
      </c>
      <c r="S1132" s="8"/>
      <c r="T1132" s="8"/>
      <c r="U1132" s="8"/>
      <c r="V1132" s="8"/>
      <c r="W1132" s="202" t="s">
        <v>483</v>
      </c>
      <c r="X1132" s="8"/>
      <c r="Y1132" s="8"/>
      <c r="Z1132" s="8"/>
      <c r="AA1132" s="202" t="s">
        <v>483</v>
      </c>
      <c r="AB1132" s="8"/>
      <c r="AC1132" s="202" t="s">
        <v>1728</v>
      </c>
      <c r="AD1132" s="202" t="s">
        <v>4011</v>
      </c>
      <c r="AE1132" s="202" t="s">
        <v>484</v>
      </c>
      <c r="AF1132" s="204">
        <v>-0.05</v>
      </c>
      <c r="AG1132" s="197">
        <v>0</v>
      </c>
      <c r="AH1132" s="197">
        <v>1.208E-2</v>
      </c>
      <c r="AI1132" s="12"/>
      <c r="AJ1132" s="197">
        <v>1.208E-2</v>
      </c>
      <c r="AK1132" s="197">
        <v>0</v>
      </c>
      <c r="AL1132" s="197">
        <v>0</v>
      </c>
      <c r="AM1132" s="12"/>
      <c r="AN1132" s="12"/>
      <c r="AO1132" s="204">
        <v>58.16</v>
      </c>
      <c r="AP1132" s="205">
        <v>-54.84</v>
      </c>
      <c r="AQ1132" t="str">
        <f>_xlfn.IFNA(VLOOKUP(E1132,'Order Lookup'!A:C,3,FALSE),"Other")</f>
        <v>Other</v>
      </c>
    </row>
    <row r="1133" spans="1:43" ht="31.5" x14ac:dyDescent="0.35">
      <c r="A1133" s="202" t="s">
        <v>883</v>
      </c>
      <c r="B1133" s="202" t="s">
        <v>4012</v>
      </c>
      <c r="C1133" s="202" t="s">
        <v>896</v>
      </c>
      <c r="D1133" s="202" t="s">
        <v>4013</v>
      </c>
      <c r="E1133" s="202" t="s">
        <v>855</v>
      </c>
      <c r="F1133" s="202" t="s">
        <v>270</v>
      </c>
      <c r="G1133" s="202" t="s">
        <v>162</v>
      </c>
      <c r="H1133" s="202" t="s">
        <v>488</v>
      </c>
      <c r="I1133" s="203" t="s">
        <v>188</v>
      </c>
      <c r="J1133" s="203" t="s">
        <v>891</v>
      </c>
      <c r="K1133" s="203" t="s">
        <v>1920</v>
      </c>
      <c r="L1133" s="202" t="s">
        <v>1654</v>
      </c>
      <c r="M1133" s="202" t="s">
        <v>1472</v>
      </c>
      <c r="N1133" s="206" t="s">
        <v>489</v>
      </c>
      <c r="O1133" s="203" t="s">
        <v>891</v>
      </c>
      <c r="P1133" s="8"/>
      <c r="Q1133" s="8"/>
      <c r="R1133" s="202" t="s">
        <v>483</v>
      </c>
      <c r="S1133" s="203" t="s">
        <v>1346</v>
      </c>
      <c r="T1133" s="203" t="s">
        <v>1346</v>
      </c>
      <c r="U1133" s="202" t="s">
        <v>1698</v>
      </c>
      <c r="V1133" s="202" t="s">
        <v>1728</v>
      </c>
      <c r="W1133" s="210" t="s">
        <v>484</v>
      </c>
      <c r="X1133" s="8"/>
      <c r="Y1133" s="8"/>
      <c r="Z1133" s="8"/>
      <c r="AA1133" s="202" t="s">
        <v>483</v>
      </c>
      <c r="AB1133" s="203" t="s">
        <v>490</v>
      </c>
      <c r="AC1133" s="202" t="s">
        <v>1728</v>
      </c>
      <c r="AD1133" s="202" t="s">
        <v>4012</v>
      </c>
      <c r="AE1133" s="202" t="s">
        <v>484</v>
      </c>
      <c r="AF1133" s="204">
        <v>83882</v>
      </c>
      <c r="AG1133" s="197">
        <v>25.3125</v>
      </c>
      <c r="AH1133" s="197">
        <v>24.853619875</v>
      </c>
      <c r="AI1133" s="197">
        <v>0.98187140246913596</v>
      </c>
      <c r="AJ1133" s="197">
        <v>24.767402969999999</v>
      </c>
      <c r="AK1133" s="197">
        <v>64.7</v>
      </c>
      <c r="AL1133" s="197">
        <v>64.25</v>
      </c>
      <c r="AM1133" s="212">
        <v>0.99304482225656898</v>
      </c>
      <c r="AN1133" s="197">
        <v>2.5851365041849901</v>
      </c>
      <c r="AO1133" s="204">
        <v>59813.05</v>
      </c>
      <c r="AP1133" s="205">
        <v>23429.919999999998</v>
      </c>
      <c r="AQ1133" t="str">
        <f>_xlfn.IFNA(VLOOKUP(E1133,'Order Lookup'!A:C,3,FALSE),"Other")</f>
        <v>ORDER</v>
      </c>
    </row>
    <row r="1134" spans="1:43" ht="42" x14ac:dyDescent="0.35">
      <c r="A1134" s="202" t="s">
        <v>883</v>
      </c>
      <c r="B1134" s="202" t="s">
        <v>4014</v>
      </c>
      <c r="C1134" s="202" t="s">
        <v>1570</v>
      </c>
      <c r="D1134" s="202" t="s">
        <v>4015</v>
      </c>
      <c r="E1134" s="202" t="s">
        <v>855</v>
      </c>
      <c r="F1134" s="202" t="s">
        <v>204</v>
      </c>
      <c r="G1134" s="202" t="s">
        <v>162</v>
      </c>
      <c r="H1134" s="202" t="s">
        <v>488</v>
      </c>
      <c r="I1134" s="203" t="s">
        <v>181</v>
      </c>
      <c r="J1134" s="203" t="s">
        <v>986</v>
      </c>
      <c r="K1134" s="203" t="s">
        <v>890</v>
      </c>
      <c r="L1134" s="202" t="s">
        <v>1662</v>
      </c>
      <c r="M1134" s="202" t="s">
        <v>1656</v>
      </c>
      <c r="N1134" s="206" t="s">
        <v>489</v>
      </c>
      <c r="O1134" s="8"/>
      <c r="P1134" s="8"/>
      <c r="Q1134" s="8"/>
      <c r="R1134" s="202" t="s">
        <v>483</v>
      </c>
      <c r="S1134" s="203" t="s">
        <v>2233</v>
      </c>
      <c r="T1134" s="203" t="s">
        <v>739</v>
      </c>
      <c r="U1134" s="202" t="s">
        <v>2318</v>
      </c>
      <c r="V1134" s="202" t="s">
        <v>2371</v>
      </c>
      <c r="W1134" s="206" t="s">
        <v>489</v>
      </c>
      <c r="X1134" s="203" t="s">
        <v>2233</v>
      </c>
      <c r="Y1134" s="202" t="s">
        <v>2350</v>
      </c>
      <c r="Z1134" s="202" t="s">
        <v>2350</v>
      </c>
      <c r="AA1134" s="206" t="s">
        <v>489</v>
      </c>
      <c r="AB1134" s="203" t="s">
        <v>490</v>
      </c>
      <c r="AC1134" s="202" t="s">
        <v>2335</v>
      </c>
      <c r="AD1134" s="202" t="s">
        <v>4014</v>
      </c>
      <c r="AE1134" s="202" t="s">
        <v>484</v>
      </c>
      <c r="AF1134" s="204">
        <v>305980</v>
      </c>
      <c r="AG1134" s="197">
        <v>120.53100000000001</v>
      </c>
      <c r="AH1134" s="197">
        <v>113.85606316000001</v>
      </c>
      <c r="AI1134" s="208">
        <v>0.94462058026565798</v>
      </c>
      <c r="AJ1134" s="197">
        <v>3.69178965</v>
      </c>
      <c r="AK1134" s="197">
        <v>218.5</v>
      </c>
      <c r="AL1134" s="197">
        <v>174.18</v>
      </c>
      <c r="AM1134" s="211">
        <v>0.79716247139588103</v>
      </c>
      <c r="AN1134" s="197">
        <v>1.5298263014348901</v>
      </c>
      <c r="AO1134" s="204">
        <v>252360.13</v>
      </c>
      <c r="AP1134" s="205">
        <v>22488.880000000001</v>
      </c>
      <c r="AQ1134" t="str">
        <f>_xlfn.IFNA(VLOOKUP(E1134,'Order Lookup'!A:C,3,FALSE),"Other")</f>
        <v>ORDER</v>
      </c>
    </row>
    <row r="1135" spans="1:43" ht="42" x14ac:dyDescent="0.35">
      <c r="A1135" s="202" t="s">
        <v>883</v>
      </c>
      <c r="B1135" s="202" t="s">
        <v>4016</v>
      </c>
      <c r="C1135" s="202" t="s">
        <v>1570</v>
      </c>
      <c r="D1135" s="202" t="s">
        <v>4015</v>
      </c>
      <c r="E1135" s="202" t="s">
        <v>855</v>
      </c>
      <c r="F1135" s="202" t="s">
        <v>204</v>
      </c>
      <c r="G1135" s="202" t="s">
        <v>162</v>
      </c>
      <c r="H1135" s="202" t="s">
        <v>488</v>
      </c>
      <c r="I1135" s="203" t="s">
        <v>181</v>
      </c>
      <c r="J1135" s="203" t="s">
        <v>986</v>
      </c>
      <c r="K1135" s="203" t="s">
        <v>890</v>
      </c>
      <c r="L1135" s="8"/>
      <c r="M1135" s="8"/>
      <c r="N1135" s="202" t="s">
        <v>483</v>
      </c>
      <c r="O1135" s="8"/>
      <c r="P1135" s="8"/>
      <c r="Q1135" s="8"/>
      <c r="R1135" s="202" t="s">
        <v>483</v>
      </c>
      <c r="S1135" s="203" t="s">
        <v>739</v>
      </c>
      <c r="T1135" s="203" t="s">
        <v>739</v>
      </c>
      <c r="U1135" s="202" t="s">
        <v>2318</v>
      </c>
      <c r="V1135" s="202" t="s">
        <v>2371</v>
      </c>
      <c r="W1135" s="206" t="s">
        <v>489</v>
      </c>
      <c r="X1135" s="203" t="s">
        <v>739</v>
      </c>
      <c r="Y1135" s="202" t="s">
        <v>2350</v>
      </c>
      <c r="Z1135" s="202" t="s">
        <v>2350</v>
      </c>
      <c r="AA1135" s="206" t="s">
        <v>489</v>
      </c>
      <c r="AB1135" s="203" t="s">
        <v>490</v>
      </c>
      <c r="AC1135" s="202" t="s">
        <v>2332</v>
      </c>
      <c r="AD1135" s="202" t="s">
        <v>4016</v>
      </c>
      <c r="AE1135" s="202" t="s">
        <v>484</v>
      </c>
      <c r="AF1135" s="204">
        <v>147428</v>
      </c>
      <c r="AG1135" s="197">
        <v>41.3</v>
      </c>
      <c r="AH1135" s="197">
        <v>43.231481840000001</v>
      </c>
      <c r="AI1135" s="197">
        <v>1.04676711476998</v>
      </c>
      <c r="AJ1135" s="197">
        <v>12.5313689</v>
      </c>
      <c r="AK1135" s="197">
        <v>0</v>
      </c>
      <c r="AL1135" s="197">
        <v>0</v>
      </c>
      <c r="AM1135" s="12"/>
      <c r="AN1135" s="12"/>
      <c r="AO1135" s="204">
        <v>70204</v>
      </c>
      <c r="AP1135" s="205">
        <v>20767.8</v>
      </c>
      <c r="AQ1135" t="str">
        <f>_xlfn.IFNA(VLOOKUP(E1135,'Order Lookup'!A:C,3,FALSE),"Other")</f>
        <v>ORDER</v>
      </c>
    </row>
    <row r="1136" spans="1:43" ht="42" x14ac:dyDescent="0.35">
      <c r="A1136" s="202" t="s">
        <v>883</v>
      </c>
      <c r="B1136" s="202" t="s">
        <v>4017</v>
      </c>
      <c r="C1136" s="202" t="s">
        <v>1570</v>
      </c>
      <c r="D1136" s="202" t="s">
        <v>4015</v>
      </c>
      <c r="E1136" s="202" t="s">
        <v>855</v>
      </c>
      <c r="F1136" s="202" t="s">
        <v>204</v>
      </c>
      <c r="G1136" s="202" t="s">
        <v>162</v>
      </c>
      <c r="H1136" s="202" t="s">
        <v>488</v>
      </c>
      <c r="I1136" s="203" t="s">
        <v>181</v>
      </c>
      <c r="J1136" s="203" t="s">
        <v>986</v>
      </c>
      <c r="K1136" s="203" t="s">
        <v>890</v>
      </c>
      <c r="L1136" s="8"/>
      <c r="M1136" s="8"/>
      <c r="N1136" s="202" t="s">
        <v>483</v>
      </c>
      <c r="O1136" s="8"/>
      <c r="P1136" s="8"/>
      <c r="Q1136" s="8"/>
      <c r="R1136" s="202" t="s">
        <v>483</v>
      </c>
      <c r="S1136" s="8"/>
      <c r="T1136" s="8"/>
      <c r="U1136" s="8"/>
      <c r="V1136" s="8"/>
      <c r="W1136" s="202" t="s">
        <v>483</v>
      </c>
      <c r="X1136" s="8"/>
      <c r="Y1136" s="8"/>
      <c r="Z1136" s="8"/>
      <c r="AA1136" s="202" t="s">
        <v>483</v>
      </c>
      <c r="AB1136" s="8"/>
      <c r="AC1136" s="202" t="s">
        <v>2350</v>
      </c>
      <c r="AD1136" s="202" t="s">
        <v>4017</v>
      </c>
      <c r="AE1136" s="202" t="s">
        <v>484</v>
      </c>
      <c r="AF1136" s="204">
        <v>51766</v>
      </c>
      <c r="AG1136" s="197">
        <v>0</v>
      </c>
      <c r="AH1136" s="197">
        <v>16.422817999999999</v>
      </c>
      <c r="AI1136" s="12"/>
      <c r="AJ1136" s="197">
        <v>0</v>
      </c>
      <c r="AK1136" s="197">
        <v>0</v>
      </c>
      <c r="AL1136" s="197">
        <v>0</v>
      </c>
      <c r="AM1136" s="12"/>
      <c r="AN1136" s="12"/>
      <c r="AO1136" s="204">
        <v>48379</v>
      </c>
      <c r="AP1136" s="205">
        <v>0</v>
      </c>
      <c r="AQ1136" t="str">
        <f>_xlfn.IFNA(VLOOKUP(E1136,'Order Lookup'!A:C,3,FALSE),"Other")</f>
        <v>ORDER</v>
      </c>
    </row>
    <row r="1137" spans="1:43" ht="42" x14ac:dyDescent="0.35">
      <c r="A1137" s="202" t="s">
        <v>883</v>
      </c>
      <c r="B1137" s="202" t="s">
        <v>4018</v>
      </c>
      <c r="C1137" s="202" t="s">
        <v>1570</v>
      </c>
      <c r="D1137" s="202" t="s">
        <v>4015</v>
      </c>
      <c r="E1137" s="202" t="s">
        <v>855</v>
      </c>
      <c r="F1137" s="202" t="s">
        <v>204</v>
      </c>
      <c r="G1137" s="202" t="s">
        <v>162</v>
      </c>
      <c r="H1137" s="202" t="s">
        <v>488</v>
      </c>
      <c r="I1137" s="203" t="s">
        <v>181</v>
      </c>
      <c r="J1137" s="203" t="s">
        <v>884</v>
      </c>
      <c r="K1137" s="203" t="s">
        <v>890</v>
      </c>
      <c r="L1137" s="202" t="s">
        <v>1662</v>
      </c>
      <c r="M1137" s="8"/>
      <c r="N1137" s="202" t="s">
        <v>593</v>
      </c>
      <c r="O1137" s="8"/>
      <c r="P1137" s="8"/>
      <c r="Q1137" s="8"/>
      <c r="R1137" s="202" t="s">
        <v>483</v>
      </c>
      <c r="S1137" s="8"/>
      <c r="T1137" s="8"/>
      <c r="U1137" s="8"/>
      <c r="V1137" s="8"/>
      <c r="W1137" s="202" t="s">
        <v>483</v>
      </c>
      <c r="X1137" s="8"/>
      <c r="Y1137" s="8"/>
      <c r="Z1137" s="8"/>
      <c r="AA1137" s="202" t="s">
        <v>483</v>
      </c>
      <c r="AB1137" s="8"/>
      <c r="AC1137" s="202" t="s">
        <v>2350</v>
      </c>
      <c r="AD1137" s="202" t="s">
        <v>4018</v>
      </c>
      <c r="AE1137" s="202" t="s">
        <v>484</v>
      </c>
      <c r="AF1137" s="204">
        <v>8235</v>
      </c>
      <c r="AG1137" s="197">
        <v>0.51100000000000001</v>
      </c>
      <c r="AH1137" s="197">
        <v>0.51249999999999996</v>
      </c>
      <c r="AI1137" s="197">
        <v>1.0029354207436401</v>
      </c>
      <c r="AJ1137" s="197">
        <v>0</v>
      </c>
      <c r="AK1137" s="197">
        <v>0</v>
      </c>
      <c r="AL1137" s="197">
        <v>0</v>
      </c>
      <c r="AM1137" s="12"/>
      <c r="AN1137" s="12"/>
      <c r="AO1137" s="204">
        <v>7486</v>
      </c>
      <c r="AP1137" s="205">
        <v>0</v>
      </c>
      <c r="AQ1137" t="str">
        <f>_xlfn.IFNA(VLOOKUP(E1137,'Order Lookup'!A:C,3,FALSE),"Other")</f>
        <v>ORDER</v>
      </c>
    </row>
    <row r="1138" spans="1:43" ht="31.5" x14ac:dyDescent="0.35">
      <c r="A1138" s="202" t="s">
        <v>883</v>
      </c>
      <c r="B1138" s="202" t="s">
        <v>4019</v>
      </c>
      <c r="C1138" s="202" t="s">
        <v>903</v>
      </c>
      <c r="D1138" s="202" t="s">
        <v>4020</v>
      </c>
      <c r="E1138" s="202" t="s">
        <v>855</v>
      </c>
      <c r="F1138" s="202" t="s">
        <v>281</v>
      </c>
      <c r="G1138" s="8"/>
      <c r="H1138" s="202" t="s">
        <v>488</v>
      </c>
      <c r="I1138" s="203" t="s">
        <v>181</v>
      </c>
      <c r="J1138" s="8"/>
      <c r="K1138" s="8"/>
      <c r="L1138" s="8"/>
      <c r="M1138" s="8"/>
      <c r="N1138" s="202" t="s">
        <v>483</v>
      </c>
      <c r="O1138" s="8"/>
      <c r="P1138" s="8"/>
      <c r="Q1138" s="8"/>
      <c r="R1138" s="202" t="s">
        <v>483</v>
      </c>
      <c r="S1138" s="8"/>
      <c r="T1138" s="8"/>
      <c r="U1138" s="8"/>
      <c r="V1138" s="8"/>
      <c r="W1138" s="202" t="s">
        <v>483</v>
      </c>
      <c r="X1138" s="8"/>
      <c r="Y1138" s="8"/>
      <c r="Z1138" s="8"/>
      <c r="AA1138" s="202" t="s">
        <v>483</v>
      </c>
      <c r="AB1138" s="8"/>
      <c r="AC1138" s="202" t="s">
        <v>2350</v>
      </c>
      <c r="AD1138" s="202" t="s">
        <v>4019</v>
      </c>
      <c r="AE1138" s="202" t="s">
        <v>484</v>
      </c>
      <c r="AF1138" s="204">
        <v>8731</v>
      </c>
      <c r="AG1138" s="197">
        <v>0</v>
      </c>
      <c r="AH1138" s="197">
        <v>2.3807999999999998</v>
      </c>
      <c r="AI1138" s="12"/>
      <c r="AJ1138" s="197">
        <v>0</v>
      </c>
      <c r="AK1138" s="197">
        <v>0</v>
      </c>
      <c r="AL1138" s="197">
        <v>0</v>
      </c>
      <c r="AM1138" s="12"/>
      <c r="AN1138" s="12"/>
      <c r="AO1138" s="204">
        <v>7424</v>
      </c>
      <c r="AP1138" s="205">
        <v>0</v>
      </c>
      <c r="AQ1138" t="str">
        <f>_xlfn.IFNA(VLOOKUP(E1138,'Order Lookup'!A:C,3,FALSE),"Other")</f>
        <v>ORDER</v>
      </c>
    </row>
    <row r="1139" spans="1:43" ht="31.5" x14ac:dyDescent="0.35">
      <c r="A1139" s="202" t="s">
        <v>883</v>
      </c>
      <c r="B1139" s="202" t="s">
        <v>4021</v>
      </c>
      <c r="C1139" s="202" t="s">
        <v>4022</v>
      </c>
      <c r="D1139" s="202" t="s">
        <v>4023</v>
      </c>
      <c r="E1139" s="202" t="s">
        <v>855</v>
      </c>
      <c r="F1139" s="202" t="s">
        <v>281</v>
      </c>
      <c r="G1139" s="202" t="s">
        <v>162</v>
      </c>
      <c r="H1139" s="202" t="s">
        <v>488</v>
      </c>
      <c r="I1139" s="203" t="s">
        <v>181</v>
      </c>
      <c r="J1139" s="203" t="s">
        <v>1937</v>
      </c>
      <c r="K1139" s="203" t="s">
        <v>869</v>
      </c>
      <c r="L1139" s="202" t="s">
        <v>1655</v>
      </c>
      <c r="M1139" s="202" t="s">
        <v>1655</v>
      </c>
      <c r="N1139" s="206" t="s">
        <v>489</v>
      </c>
      <c r="O1139" s="8"/>
      <c r="P1139" s="8"/>
      <c r="Q1139" s="8"/>
      <c r="R1139" s="202" t="s">
        <v>483</v>
      </c>
      <c r="S1139" s="203" t="s">
        <v>1693</v>
      </c>
      <c r="T1139" s="203" t="s">
        <v>589</v>
      </c>
      <c r="U1139" s="202" t="s">
        <v>2318</v>
      </c>
      <c r="V1139" s="202" t="s">
        <v>2318</v>
      </c>
      <c r="W1139" s="206" t="s">
        <v>489</v>
      </c>
      <c r="X1139" s="203" t="s">
        <v>589</v>
      </c>
      <c r="Y1139" s="202" t="s">
        <v>2318</v>
      </c>
      <c r="Z1139" s="202" t="s">
        <v>2318</v>
      </c>
      <c r="AA1139" s="206" t="s">
        <v>489</v>
      </c>
      <c r="AB1139" s="203" t="s">
        <v>490</v>
      </c>
      <c r="AC1139" s="202" t="s">
        <v>2362</v>
      </c>
      <c r="AD1139" s="202" t="s">
        <v>4021</v>
      </c>
      <c r="AE1139" s="202" t="s">
        <v>484</v>
      </c>
      <c r="AF1139" s="204">
        <v>58556</v>
      </c>
      <c r="AG1139" s="197">
        <v>12.961499999999999</v>
      </c>
      <c r="AH1139" s="197">
        <v>11.711986980000001</v>
      </c>
      <c r="AI1139" s="208">
        <v>0.90359811595880102</v>
      </c>
      <c r="AJ1139" s="197">
        <v>0.78242495000000001</v>
      </c>
      <c r="AK1139" s="197">
        <v>70.2</v>
      </c>
      <c r="AL1139" s="197">
        <v>98.5</v>
      </c>
      <c r="AM1139" s="209">
        <v>1.4031339031339001</v>
      </c>
      <c r="AN1139" s="197">
        <v>8.4101869450677995</v>
      </c>
      <c r="AO1139" s="204">
        <v>38987.160000000003</v>
      </c>
      <c r="AP1139" s="205">
        <v>10071.583756</v>
      </c>
      <c r="AQ1139" t="str">
        <f>_xlfn.IFNA(VLOOKUP(E1139,'Order Lookup'!A:C,3,FALSE),"Other")</f>
        <v>ORDER</v>
      </c>
    </row>
    <row r="1140" spans="1:43" ht="42" x14ac:dyDescent="0.35">
      <c r="A1140" s="202" t="s">
        <v>883</v>
      </c>
      <c r="B1140" s="202" t="s">
        <v>4024</v>
      </c>
      <c r="C1140" s="202" t="s">
        <v>962</v>
      </c>
      <c r="D1140" s="202" t="s">
        <v>4025</v>
      </c>
      <c r="E1140" s="202" t="s">
        <v>855</v>
      </c>
      <c r="F1140" s="202" t="s">
        <v>281</v>
      </c>
      <c r="G1140" s="202" t="s">
        <v>162</v>
      </c>
      <c r="H1140" s="202" t="s">
        <v>488</v>
      </c>
      <c r="I1140" s="203" t="s">
        <v>181</v>
      </c>
      <c r="J1140" s="203" t="s">
        <v>1375</v>
      </c>
      <c r="K1140" s="203" t="s">
        <v>954</v>
      </c>
      <c r="L1140" s="202" t="s">
        <v>1522</v>
      </c>
      <c r="M1140" s="202" t="s">
        <v>1654</v>
      </c>
      <c r="N1140" s="210" t="s">
        <v>484</v>
      </c>
      <c r="O1140" s="203" t="s">
        <v>1040</v>
      </c>
      <c r="P1140" s="202" t="s">
        <v>1654</v>
      </c>
      <c r="Q1140" s="202" t="s">
        <v>1640</v>
      </c>
      <c r="R1140" s="210" t="s">
        <v>484</v>
      </c>
      <c r="S1140" s="203" t="s">
        <v>1789</v>
      </c>
      <c r="T1140" s="203" t="s">
        <v>1789</v>
      </c>
      <c r="U1140" s="202" t="s">
        <v>2327</v>
      </c>
      <c r="V1140" s="202" t="s">
        <v>2327</v>
      </c>
      <c r="W1140" s="206" t="s">
        <v>489</v>
      </c>
      <c r="X1140" s="203" t="s">
        <v>1789</v>
      </c>
      <c r="Y1140" s="202" t="s">
        <v>2327</v>
      </c>
      <c r="Z1140" s="202" t="s">
        <v>2327</v>
      </c>
      <c r="AA1140" s="206" t="s">
        <v>489</v>
      </c>
      <c r="AB1140" s="203" t="s">
        <v>490</v>
      </c>
      <c r="AC1140" s="202" t="s">
        <v>2327</v>
      </c>
      <c r="AD1140" s="202" t="s">
        <v>4024</v>
      </c>
      <c r="AE1140" s="202" t="s">
        <v>484</v>
      </c>
      <c r="AF1140" s="204">
        <v>32718</v>
      </c>
      <c r="AG1140" s="197">
        <v>8.7379999999999995</v>
      </c>
      <c r="AH1140" s="197">
        <v>9.0335948500000001</v>
      </c>
      <c r="AI1140" s="197">
        <v>1.0338286621652599</v>
      </c>
      <c r="AJ1140" s="197">
        <v>2.1571441550000001</v>
      </c>
      <c r="AK1140" s="197">
        <v>35.1</v>
      </c>
      <c r="AL1140" s="197">
        <v>60</v>
      </c>
      <c r="AM1140" s="209">
        <v>1.70940170940171</v>
      </c>
      <c r="AN1140" s="197">
        <v>6.6418741371824996</v>
      </c>
      <c r="AO1140" s="204">
        <v>24267.7</v>
      </c>
      <c r="AP1140" s="205">
        <v>-8.3099999999999997E-3</v>
      </c>
      <c r="AQ1140" t="str">
        <f>_xlfn.IFNA(VLOOKUP(E1140,'Order Lookup'!A:C,3,FALSE),"Other")</f>
        <v>ORDER</v>
      </c>
    </row>
    <row r="1141" spans="1:43" ht="31.5" x14ac:dyDescent="0.35">
      <c r="A1141" s="202" t="s">
        <v>883</v>
      </c>
      <c r="B1141" s="202" t="s">
        <v>4026</v>
      </c>
      <c r="C1141" s="202" t="s">
        <v>1953</v>
      </c>
      <c r="D1141" s="202" t="s">
        <v>1954</v>
      </c>
      <c r="E1141" s="202" t="s">
        <v>859</v>
      </c>
      <c r="F1141" s="202" t="s">
        <v>281</v>
      </c>
      <c r="G1141" s="8"/>
      <c r="H1141" s="202" t="s">
        <v>482</v>
      </c>
      <c r="I1141" s="203" t="s">
        <v>135</v>
      </c>
      <c r="J1141" s="8"/>
      <c r="K1141" s="203" t="s">
        <v>950</v>
      </c>
      <c r="L1141" s="8"/>
      <c r="M1141" s="8"/>
      <c r="N1141" s="202" t="s">
        <v>483</v>
      </c>
      <c r="O1141" s="8"/>
      <c r="P1141" s="8"/>
      <c r="Q1141" s="8"/>
      <c r="R1141" s="202" t="s">
        <v>483</v>
      </c>
      <c r="S1141" s="203" t="s">
        <v>573</v>
      </c>
      <c r="T1141" s="203" t="s">
        <v>573</v>
      </c>
      <c r="U1141" s="202" t="s">
        <v>1669</v>
      </c>
      <c r="V1141" s="202" t="s">
        <v>1669</v>
      </c>
      <c r="W1141" s="206" t="s">
        <v>489</v>
      </c>
      <c r="X1141" s="8"/>
      <c r="Y1141" s="8"/>
      <c r="Z1141" s="8"/>
      <c r="AA1141" s="202" t="s">
        <v>483</v>
      </c>
      <c r="AB1141" s="203" t="s">
        <v>490</v>
      </c>
      <c r="AC1141" s="202" t="s">
        <v>1698</v>
      </c>
      <c r="AD1141" s="202" t="s">
        <v>4026</v>
      </c>
      <c r="AE1141" s="202" t="s">
        <v>484</v>
      </c>
      <c r="AF1141" s="204">
        <v>0</v>
      </c>
      <c r="AG1141" s="197">
        <v>0.35899999999999999</v>
      </c>
      <c r="AH1141" s="197">
        <v>6.3980217100000001</v>
      </c>
      <c r="AI1141" s="207">
        <v>17.821787493036201</v>
      </c>
      <c r="AJ1141" s="197">
        <v>6.3980215349999998</v>
      </c>
      <c r="AK1141" s="197">
        <v>0</v>
      </c>
      <c r="AL1141" s="197">
        <v>0</v>
      </c>
      <c r="AM1141" s="12"/>
      <c r="AN1141" s="12"/>
      <c r="AO1141" s="204">
        <v>563</v>
      </c>
      <c r="AP1141" s="205">
        <v>-10223.85</v>
      </c>
      <c r="AQ1141" t="str">
        <f>_xlfn.IFNA(VLOOKUP(E1141,'Order Lookup'!A:C,3,FALSE),"Other")</f>
        <v>Other</v>
      </c>
    </row>
    <row r="1142" spans="1:43" ht="31.5" x14ac:dyDescent="0.35">
      <c r="A1142" s="202" t="s">
        <v>883</v>
      </c>
      <c r="B1142" s="202" t="s">
        <v>4027</v>
      </c>
      <c r="C1142" s="202" t="s">
        <v>1940</v>
      </c>
      <c r="D1142" s="202" t="s">
        <v>4028</v>
      </c>
      <c r="E1142" s="202" t="s">
        <v>904</v>
      </c>
      <c r="F1142" s="202" t="s">
        <v>162</v>
      </c>
      <c r="G1142" s="8"/>
      <c r="H1142" s="202" t="s">
        <v>482</v>
      </c>
      <c r="I1142" s="203" t="s">
        <v>188</v>
      </c>
      <c r="J1142" s="8"/>
      <c r="K1142" s="8"/>
      <c r="L1142" s="8"/>
      <c r="M1142" s="8"/>
      <c r="N1142" s="202" t="s">
        <v>483</v>
      </c>
      <c r="O1142" s="8"/>
      <c r="P1142" s="8"/>
      <c r="Q1142" s="8"/>
      <c r="R1142" s="202" t="s">
        <v>483</v>
      </c>
      <c r="S1142" s="8"/>
      <c r="T1142" s="8"/>
      <c r="U1142" s="8"/>
      <c r="V1142" s="8"/>
      <c r="W1142" s="202" t="s">
        <v>483</v>
      </c>
      <c r="X1142" s="8"/>
      <c r="Y1142" s="8"/>
      <c r="Z1142" s="8"/>
      <c r="AA1142" s="202" t="s">
        <v>483</v>
      </c>
      <c r="AB1142" s="8"/>
      <c r="AC1142" s="202" t="s">
        <v>2323</v>
      </c>
      <c r="AD1142" s="202" t="s">
        <v>4027</v>
      </c>
      <c r="AE1142" s="202" t="s">
        <v>484</v>
      </c>
      <c r="AF1142" s="12"/>
      <c r="AG1142" s="197">
        <v>0</v>
      </c>
      <c r="AH1142" s="12"/>
      <c r="AI1142" s="12"/>
      <c r="AJ1142" s="12"/>
      <c r="AK1142" s="12"/>
      <c r="AL1142" s="12"/>
      <c r="AM1142" s="12"/>
      <c r="AN1142" s="12"/>
      <c r="AO1142" s="12"/>
      <c r="AP1142" s="15"/>
      <c r="AQ1142" t="str">
        <f>_xlfn.IFNA(VLOOKUP(E1142,'Order Lookup'!A:C,3,FALSE),"Other")</f>
        <v>Other</v>
      </c>
    </row>
    <row r="1143" spans="1:43" ht="42" x14ac:dyDescent="0.35">
      <c r="A1143" s="202" t="s">
        <v>883</v>
      </c>
      <c r="B1143" s="202" t="s">
        <v>4029</v>
      </c>
      <c r="C1143" s="202" t="s">
        <v>946</v>
      </c>
      <c r="D1143" s="202" t="s">
        <v>1955</v>
      </c>
      <c r="E1143" s="202" t="s">
        <v>855</v>
      </c>
      <c r="F1143" s="202" t="s">
        <v>270</v>
      </c>
      <c r="G1143" s="202" t="s">
        <v>856</v>
      </c>
      <c r="H1143" s="202" t="s">
        <v>482</v>
      </c>
      <c r="I1143" s="203" t="s">
        <v>134</v>
      </c>
      <c r="J1143" s="203" t="s">
        <v>873</v>
      </c>
      <c r="K1143" s="203" t="s">
        <v>861</v>
      </c>
      <c r="L1143" s="202" t="s">
        <v>1467</v>
      </c>
      <c r="M1143" s="202" t="s">
        <v>1467</v>
      </c>
      <c r="N1143" s="206" t="s">
        <v>489</v>
      </c>
      <c r="O1143" s="8"/>
      <c r="P1143" s="8"/>
      <c r="Q1143" s="8"/>
      <c r="R1143" s="202" t="s">
        <v>483</v>
      </c>
      <c r="S1143" s="203" t="s">
        <v>872</v>
      </c>
      <c r="T1143" s="203" t="s">
        <v>872</v>
      </c>
      <c r="U1143" s="202" t="s">
        <v>1698</v>
      </c>
      <c r="V1143" s="202" t="s">
        <v>1698</v>
      </c>
      <c r="W1143" s="206" t="s">
        <v>489</v>
      </c>
      <c r="X1143" s="8"/>
      <c r="Y1143" s="8"/>
      <c r="Z1143" s="8"/>
      <c r="AA1143" s="202" t="s">
        <v>483</v>
      </c>
      <c r="AB1143" s="203" t="s">
        <v>490</v>
      </c>
      <c r="AC1143" s="202" t="s">
        <v>1728</v>
      </c>
      <c r="AD1143" s="202" t="s">
        <v>4029</v>
      </c>
      <c r="AE1143" s="202" t="s">
        <v>484</v>
      </c>
      <c r="AF1143" s="204">
        <v>86479</v>
      </c>
      <c r="AG1143" s="197">
        <v>33.631999999999998</v>
      </c>
      <c r="AH1143" s="197">
        <v>33.870177384999998</v>
      </c>
      <c r="AI1143" s="197">
        <v>1.0070818680126099</v>
      </c>
      <c r="AJ1143" s="197">
        <v>33.870173655000002</v>
      </c>
      <c r="AK1143" s="197">
        <v>104.23</v>
      </c>
      <c r="AL1143" s="197">
        <v>129.5</v>
      </c>
      <c r="AM1143" s="209">
        <v>1.2424445936870401</v>
      </c>
      <c r="AN1143" s="197">
        <v>3.8234225504042199</v>
      </c>
      <c r="AO1143" s="204">
        <v>75160.350000000006</v>
      </c>
      <c r="AP1143" s="205">
        <v>6505.27</v>
      </c>
      <c r="AQ1143" t="str">
        <f>_xlfn.IFNA(VLOOKUP(E1143,'Order Lookup'!A:C,3,FALSE),"Other")</f>
        <v>ORDER</v>
      </c>
    </row>
    <row r="1144" spans="1:43" ht="31.5" x14ac:dyDescent="0.35">
      <c r="A1144" s="202" t="s">
        <v>883</v>
      </c>
      <c r="B1144" s="202" t="s">
        <v>4030</v>
      </c>
      <c r="C1144" s="202" t="s">
        <v>1953</v>
      </c>
      <c r="D1144" s="202" t="s">
        <v>4031</v>
      </c>
      <c r="E1144" s="202" t="s">
        <v>855</v>
      </c>
      <c r="F1144" s="202" t="s">
        <v>281</v>
      </c>
      <c r="G1144" s="202" t="s">
        <v>162</v>
      </c>
      <c r="H1144" s="202" t="s">
        <v>482</v>
      </c>
      <c r="I1144" s="203" t="s">
        <v>186</v>
      </c>
      <c r="J1144" s="203" t="s">
        <v>884</v>
      </c>
      <c r="K1144" s="8"/>
      <c r="L1144" s="8"/>
      <c r="M1144" s="8"/>
      <c r="N1144" s="202" t="s">
        <v>483</v>
      </c>
      <c r="O1144" s="8"/>
      <c r="P1144" s="8"/>
      <c r="Q1144" s="8"/>
      <c r="R1144" s="202" t="s">
        <v>483</v>
      </c>
      <c r="S1144" s="203" t="s">
        <v>1706</v>
      </c>
      <c r="T1144" s="203" t="s">
        <v>1706</v>
      </c>
      <c r="U1144" s="202" t="s">
        <v>1698</v>
      </c>
      <c r="V1144" s="202" t="s">
        <v>1698</v>
      </c>
      <c r="W1144" s="206" t="s">
        <v>489</v>
      </c>
      <c r="X1144" s="203" t="s">
        <v>1706</v>
      </c>
      <c r="Y1144" s="202" t="s">
        <v>1698</v>
      </c>
      <c r="Z1144" s="202" t="s">
        <v>1698</v>
      </c>
      <c r="AA1144" s="206" t="s">
        <v>489</v>
      </c>
      <c r="AB1144" s="203" t="s">
        <v>490</v>
      </c>
      <c r="AC1144" s="202" t="s">
        <v>1728</v>
      </c>
      <c r="AD1144" s="202" t="s">
        <v>4030</v>
      </c>
      <c r="AE1144" s="202" t="s">
        <v>484</v>
      </c>
      <c r="AF1144" s="204">
        <v>40465</v>
      </c>
      <c r="AG1144" s="197">
        <v>10.310499999999999</v>
      </c>
      <c r="AH1144" s="197">
        <v>11.409337835000001</v>
      </c>
      <c r="AI1144" s="207">
        <v>1.1065746409000501</v>
      </c>
      <c r="AJ1144" s="197">
        <v>11.409337315</v>
      </c>
      <c r="AK1144" s="197">
        <v>37.6</v>
      </c>
      <c r="AL1144" s="197">
        <v>30</v>
      </c>
      <c r="AM1144" s="211">
        <v>0.79787234042553201</v>
      </c>
      <c r="AN1144" s="197">
        <v>2.6294251633052799</v>
      </c>
      <c r="AO1144" s="204">
        <v>23981.34</v>
      </c>
      <c r="AP1144" s="205">
        <v>17053.87</v>
      </c>
      <c r="AQ1144" t="str">
        <f>_xlfn.IFNA(VLOOKUP(E1144,'Order Lookup'!A:C,3,FALSE),"Other")</f>
        <v>ORDER</v>
      </c>
    </row>
    <row r="1145" spans="1:43" ht="42" x14ac:dyDescent="0.35">
      <c r="A1145" s="202" t="s">
        <v>883</v>
      </c>
      <c r="B1145" s="202" t="s">
        <v>4032</v>
      </c>
      <c r="C1145" s="202" t="s">
        <v>1953</v>
      </c>
      <c r="D1145" s="202" t="s">
        <v>4033</v>
      </c>
      <c r="E1145" s="202" t="s">
        <v>855</v>
      </c>
      <c r="F1145" s="202" t="s">
        <v>281</v>
      </c>
      <c r="G1145" s="202" t="s">
        <v>162</v>
      </c>
      <c r="H1145" s="202" t="s">
        <v>488</v>
      </c>
      <c r="I1145" s="203" t="s">
        <v>186</v>
      </c>
      <c r="J1145" s="203" t="s">
        <v>884</v>
      </c>
      <c r="K1145" s="8"/>
      <c r="L1145" s="8"/>
      <c r="M1145" s="8"/>
      <c r="N1145" s="202" t="s">
        <v>483</v>
      </c>
      <c r="O1145" s="8"/>
      <c r="P1145" s="8"/>
      <c r="Q1145" s="8"/>
      <c r="R1145" s="202" t="s">
        <v>483</v>
      </c>
      <c r="S1145" s="203" t="s">
        <v>1874</v>
      </c>
      <c r="T1145" s="203" t="s">
        <v>1874</v>
      </c>
      <c r="U1145" s="202" t="s">
        <v>2362</v>
      </c>
      <c r="V1145" s="202" t="s">
        <v>2362</v>
      </c>
      <c r="W1145" s="206" t="s">
        <v>489</v>
      </c>
      <c r="X1145" s="203" t="s">
        <v>1874</v>
      </c>
      <c r="Y1145" s="202" t="s">
        <v>2362</v>
      </c>
      <c r="Z1145" s="202" t="s">
        <v>2362</v>
      </c>
      <c r="AA1145" s="206" t="s">
        <v>489</v>
      </c>
      <c r="AB1145" s="203" t="s">
        <v>490</v>
      </c>
      <c r="AC1145" s="202" t="s">
        <v>2362</v>
      </c>
      <c r="AD1145" s="202" t="s">
        <v>4032</v>
      </c>
      <c r="AE1145" s="202" t="s">
        <v>484</v>
      </c>
      <c r="AF1145" s="204">
        <v>29836</v>
      </c>
      <c r="AG1145" s="197">
        <v>6.6820000000000004</v>
      </c>
      <c r="AH1145" s="197">
        <v>7.5223144399999997</v>
      </c>
      <c r="AI1145" s="207">
        <v>1.12575792277761</v>
      </c>
      <c r="AJ1145" s="197">
        <v>8.2399999999999997E-4</v>
      </c>
      <c r="AK1145" s="197">
        <v>37.6</v>
      </c>
      <c r="AL1145" s="197">
        <v>25.5</v>
      </c>
      <c r="AM1145" s="211">
        <v>0.67819148936170204</v>
      </c>
      <c r="AN1145" s="197">
        <v>3.3899141286096</v>
      </c>
      <c r="AO1145" s="204">
        <v>17355.12</v>
      </c>
      <c r="AP1145" s="205">
        <v>-1.3600000000000001E-3</v>
      </c>
      <c r="AQ1145" t="str">
        <f>_xlfn.IFNA(VLOOKUP(E1145,'Order Lookup'!A:C,3,FALSE),"Other")</f>
        <v>ORDER</v>
      </c>
    </row>
    <row r="1146" spans="1:43" ht="42" x14ac:dyDescent="0.35">
      <c r="A1146" s="202" t="s">
        <v>883</v>
      </c>
      <c r="B1146" s="202" t="s">
        <v>4034</v>
      </c>
      <c r="C1146" s="202" t="s">
        <v>1953</v>
      </c>
      <c r="D1146" s="202" t="s">
        <v>4035</v>
      </c>
      <c r="E1146" s="202" t="s">
        <v>855</v>
      </c>
      <c r="F1146" s="202" t="s">
        <v>281</v>
      </c>
      <c r="G1146" s="202" t="s">
        <v>162</v>
      </c>
      <c r="H1146" s="202" t="s">
        <v>488</v>
      </c>
      <c r="I1146" s="203" t="s">
        <v>186</v>
      </c>
      <c r="J1146" s="203" t="s">
        <v>884</v>
      </c>
      <c r="K1146" s="8"/>
      <c r="L1146" s="8"/>
      <c r="M1146" s="8"/>
      <c r="N1146" s="202" t="s">
        <v>483</v>
      </c>
      <c r="O1146" s="8"/>
      <c r="P1146" s="8"/>
      <c r="Q1146" s="8"/>
      <c r="R1146" s="202" t="s">
        <v>483</v>
      </c>
      <c r="S1146" s="203" t="s">
        <v>576</v>
      </c>
      <c r="T1146" s="203" t="s">
        <v>576</v>
      </c>
      <c r="U1146" s="202" t="s">
        <v>2318</v>
      </c>
      <c r="V1146" s="202" t="s">
        <v>2318</v>
      </c>
      <c r="W1146" s="206" t="s">
        <v>489</v>
      </c>
      <c r="X1146" s="203" t="s">
        <v>576</v>
      </c>
      <c r="Y1146" s="202" t="s">
        <v>2318</v>
      </c>
      <c r="Z1146" s="202" t="s">
        <v>2318</v>
      </c>
      <c r="AA1146" s="206" t="s">
        <v>489</v>
      </c>
      <c r="AB1146" s="203" t="s">
        <v>490</v>
      </c>
      <c r="AC1146" s="202" t="s">
        <v>2362</v>
      </c>
      <c r="AD1146" s="202" t="s">
        <v>4034</v>
      </c>
      <c r="AE1146" s="202" t="s">
        <v>484</v>
      </c>
      <c r="AF1146" s="204">
        <v>21288</v>
      </c>
      <c r="AG1146" s="197">
        <v>3.7035</v>
      </c>
      <c r="AH1146" s="197">
        <v>5.2561423449999998</v>
      </c>
      <c r="AI1146" s="207">
        <v>1.4192364911570099</v>
      </c>
      <c r="AJ1146" s="197">
        <v>8.2399999999999997E-4</v>
      </c>
      <c r="AK1146" s="197">
        <v>37.6</v>
      </c>
      <c r="AL1146" s="197">
        <v>24.5</v>
      </c>
      <c r="AM1146" s="211">
        <v>0.65159574468085102</v>
      </c>
      <c r="AN1146" s="197">
        <v>4.6612131848571501</v>
      </c>
      <c r="AO1146" s="204">
        <v>12673.61</v>
      </c>
      <c r="AP1146" s="205">
        <v>-1.3600000000000001E-3</v>
      </c>
      <c r="AQ1146" t="str">
        <f>_xlfn.IFNA(VLOOKUP(E1146,'Order Lookup'!A:C,3,FALSE),"Other")</f>
        <v>ORDER</v>
      </c>
    </row>
    <row r="1147" spans="1:43" ht="42" x14ac:dyDescent="0.35">
      <c r="A1147" s="202" t="s">
        <v>883</v>
      </c>
      <c r="B1147" s="202" t="s">
        <v>4036</v>
      </c>
      <c r="C1147" s="202" t="s">
        <v>4037</v>
      </c>
      <c r="D1147" s="202" t="s">
        <v>4038</v>
      </c>
      <c r="E1147" s="202" t="s">
        <v>895</v>
      </c>
      <c r="F1147" s="202" t="s">
        <v>270</v>
      </c>
      <c r="G1147" s="202" t="s">
        <v>162</v>
      </c>
      <c r="H1147" s="202" t="s">
        <v>488</v>
      </c>
      <c r="I1147" s="203" t="s">
        <v>135</v>
      </c>
      <c r="J1147" s="203" t="s">
        <v>873</v>
      </c>
      <c r="K1147" s="203" t="s">
        <v>869</v>
      </c>
      <c r="L1147" s="202" t="s">
        <v>2327</v>
      </c>
      <c r="M1147" s="202" t="s">
        <v>2327</v>
      </c>
      <c r="N1147" s="206" t="s">
        <v>489</v>
      </c>
      <c r="O1147" s="8"/>
      <c r="P1147" s="8"/>
      <c r="Q1147" s="8"/>
      <c r="R1147" s="202" t="s">
        <v>483</v>
      </c>
      <c r="S1147" s="203" t="s">
        <v>1346</v>
      </c>
      <c r="T1147" s="203" t="s">
        <v>1346</v>
      </c>
      <c r="U1147" s="202" t="s">
        <v>2321</v>
      </c>
      <c r="V1147" s="202" t="s">
        <v>2321</v>
      </c>
      <c r="W1147" s="206" t="s">
        <v>489</v>
      </c>
      <c r="X1147" s="8"/>
      <c r="Y1147" s="8"/>
      <c r="Z1147" s="8"/>
      <c r="AA1147" s="202" t="s">
        <v>483</v>
      </c>
      <c r="AB1147" s="203" t="s">
        <v>490</v>
      </c>
      <c r="AC1147" s="202" t="s">
        <v>2335</v>
      </c>
      <c r="AD1147" s="202" t="s">
        <v>4036</v>
      </c>
      <c r="AE1147" s="202" t="s">
        <v>484</v>
      </c>
      <c r="AF1147" s="204">
        <v>118114</v>
      </c>
      <c r="AG1147" s="197">
        <v>49.529000000000003</v>
      </c>
      <c r="AH1147" s="197">
        <v>49.292443835</v>
      </c>
      <c r="AI1147" s="197">
        <v>0.99522388570332498</v>
      </c>
      <c r="AJ1147" s="197">
        <v>2.6149956250000002</v>
      </c>
      <c r="AK1147" s="197">
        <v>45.9</v>
      </c>
      <c r="AL1147" s="197">
        <v>82</v>
      </c>
      <c r="AM1147" s="209">
        <v>1.78649237472767</v>
      </c>
      <c r="AN1147" s="197">
        <v>1.6635409734296001</v>
      </c>
      <c r="AO1147" s="204">
        <v>104397.1</v>
      </c>
      <c r="AP1147" s="205">
        <v>-5.5745999999999997E-2</v>
      </c>
      <c r="AQ1147" t="str">
        <f>_xlfn.IFNA(VLOOKUP(E1147,'Order Lookup'!A:C,3,FALSE),"Other")</f>
        <v>ORDER</v>
      </c>
    </row>
    <row r="1148" spans="1:43" ht="31.5" x14ac:dyDescent="0.35">
      <c r="A1148" s="202" t="s">
        <v>883</v>
      </c>
      <c r="B1148" s="202" t="s">
        <v>4039</v>
      </c>
      <c r="C1148" s="202" t="s">
        <v>1960</v>
      </c>
      <c r="D1148" s="202" t="s">
        <v>4040</v>
      </c>
      <c r="E1148" s="202" t="s">
        <v>855</v>
      </c>
      <c r="F1148" s="202" t="s">
        <v>281</v>
      </c>
      <c r="G1148" s="202" t="s">
        <v>162</v>
      </c>
      <c r="H1148" s="202" t="s">
        <v>488</v>
      </c>
      <c r="I1148" s="203" t="s">
        <v>190</v>
      </c>
      <c r="J1148" s="203" t="s">
        <v>991</v>
      </c>
      <c r="K1148" s="203" t="s">
        <v>1920</v>
      </c>
      <c r="L1148" s="202" t="s">
        <v>1657</v>
      </c>
      <c r="M1148" s="202" t="s">
        <v>1657</v>
      </c>
      <c r="N1148" s="206" t="s">
        <v>489</v>
      </c>
      <c r="O1148" s="203" t="s">
        <v>991</v>
      </c>
      <c r="P1148" s="202" t="s">
        <v>1659</v>
      </c>
      <c r="Q1148" s="202" t="s">
        <v>1657</v>
      </c>
      <c r="R1148" s="210" t="s">
        <v>484</v>
      </c>
      <c r="S1148" s="203" t="s">
        <v>1789</v>
      </c>
      <c r="T1148" s="203" t="s">
        <v>1789</v>
      </c>
      <c r="U1148" s="202" t="s">
        <v>2318</v>
      </c>
      <c r="V1148" s="202" t="s">
        <v>2318</v>
      </c>
      <c r="W1148" s="206" t="s">
        <v>489</v>
      </c>
      <c r="X1148" s="203" t="s">
        <v>1789</v>
      </c>
      <c r="Y1148" s="202" t="s">
        <v>2318</v>
      </c>
      <c r="Z1148" s="8"/>
      <c r="AA1148" s="202" t="s">
        <v>593</v>
      </c>
      <c r="AB1148" s="203" t="s">
        <v>490</v>
      </c>
      <c r="AC1148" s="202" t="s">
        <v>2362</v>
      </c>
      <c r="AD1148" s="202" t="s">
        <v>4039</v>
      </c>
      <c r="AE1148" s="202" t="s">
        <v>484</v>
      </c>
      <c r="AF1148" s="204">
        <v>153653</v>
      </c>
      <c r="AG1148" s="197">
        <v>50.478000000000002</v>
      </c>
      <c r="AH1148" s="197">
        <v>47.735662609999999</v>
      </c>
      <c r="AI1148" s="208">
        <v>0.94567262193430801</v>
      </c>
      <c r="AJ1148" s="197">
        <v>2.6860549100000002</v>
      </c>
      <c r="AK1148" s="197">
        <v>82.6</v>
      </c>
      <c r="AL1148" s="197">
        <v>141.25</v>
      </c>
      <c r="AM1148" s="209">
        <v>1.7100484261501201</v>
      </c>
      <c r="AN1148" s="197">
        <v>2.95900365213345</v>
      </c>
      <c r="AO1148" s="204">
        <v>106350.64</v>
      </c>
      <c r="AP1148" s="205">
        <v>-3.1267999999999997E-2</v>
      </c>
      <c r="AQ1148" t="str">
        <f>_xlfn.IFNA(VLOOKUP(E1148,'Order Lookup'!A:C,3,FALSE),"Other")</f>
        <v>ORDER</v>
      </c>
    </row>
    <row r="1149" spans="1:43" ht="42" x14ac:dyDescent="0.35">
      <c r="A1149" s="202" t="s">
        <v>883</v>
      </c>
      <c r="B1149" s="202" t="s">
        <v>4041</v>
      </c>
      <c r="C1149" s="202" t="s">
        <v>916</v>
      </c>
      <c r="D1149" s="202" t="s">
        <v>4042</v>
      </c>
      <c r="E1149" s="202" t="s">
        <v>874</v>
      </c>
      <c r="F1149" s="202" t="s">
        <v>162</v>
      </c>
      <c r="G1149" s="8"/>
      <c r="H1149" s="202" t="s">
        <v>488</v>
      </c>
      <c r="I1149" s="203" t="s">
        <v>181</v>
      </c>
      <c r="J1149" s="8"/>
      <c r="K1149" s="8"/>
      <c r="L1149" s="8"/>
      <c r="M1149" s="8"/>
      <c r="N1149" s="202" t="s">
        <v>483</v>
      </c>
      <c r="O1149" s="8"/>
      <c r="P1149" s="8"/>
      <c r="Q1149" s="8"/>
      <c r="R1149" s="202" t="s">
        <v>483</v>
      </c>
      <c r="S1149" s="8"/>
      <c r="T1149" s="8"/>
      <c r="U1149" s="8"/>
      <c r="V1149" s="8"/>
      <c r="W1149" s="202" t="s">
        <v>483</v>
      </c>
      <c r="X1149" s="8"/>
      <c r="Y1149" s="8"/>
      <c r="Z1149" s="8"/>
      <c r="AA1149" s="202" t="s">
        <v>483</v>
      </c>
      <c r="AB1149" s="8"/>
      <c r="AC1149" s="202" t="s">
        <v>1726</v>
      </c>
      <c r="AD1149" s="202" t="s">
        <v>4041</v>
      </c>
      <c r="AE1149" s="202" t="s">
        <v>484</v>
      </c>
      <c r="AF1149" s="204">
        <v>-390.78</v>
      </c>
      <c r="AG1149" s="197">
        <v>0</v>
      </c>
      <c r="AH1149" s="197">
        <v>2.3344699999999999E-2</v>
      </c>
      <c r="AI1149" s="12"/>
      <c r="AJ1149" s="197">
        <v>2.3344500000000001E-2</v>
      </c>
      <c r="AK1149" s="197">
        <v>0</v>
      </c>
      <c r="AL1149" s="197">
        <v>0</v>
      </c>
      <c r="AM1149" s="12"/>
      <c r="AN1149" s="12"/>
      <c r="AO1149" s="204">
        <v>315.04000000000002</v>
      </c>
      <c r="AP1149" s="205">
        <v>-164.02</v>
      </c>
      <c r="AQ1149" t="str">
        <f>_xlfn.IFNA(VLOOKUP(E1149,'Order Lookup'!A:C,3,FALSE),"Other")</f>
        <v>Other</v>
      </c>
    </row>
    <row r="1150" spans="1:43" ht="42" x14ac:dyDescent="0.35">
      <c r="A1150" s="202" t="s">
        <v>883</v>
      </c>
      <c r="B1150" s="202" t="s">
        <v>4043</v>
      </c>
      <c r="C1150" s="202" t="s">
        <v>1957</v>
      </c>
      <c r="D1150" s="202" t="s">
        <v>1958</v>
      </c>
      <c r="E1150" s="202" t="s">
        <v>859</v>
      </c>
      <c r="F1150" s="202" t="s">
        <v>281</v>
      </c>
      <c r="G1150" s="202" t="s">
        <v>162</v>
      </c>
      <c r="H1150" s="202" t="s">
        <v>482</v>
      </c>
      <c r="I1150" s="203" t="s">
        <v>135</v>
      </c>
      <c r="J1150" s="8"/>
      <c r="K1150" s="203" t="s">
        <v>1947</v>
      </c>
      <c r="L1150" s="8"/>
      <c r="M1150" s="8"/>
      <c r="N1150" s="202" t="s">
        <v>483</v>
      </c>
      <c r="O1150" s="8"/>
      <c r="P1150" s="8"/>
      <c r="Q1150" s="8"/>
      <c r="R1150" s="202" t="s">
        <v>483</v>
      </c>
      <c r="S1150" s="203" t="s">
        <v>596</v>
      </c>
      <c r="T1150" s="203" t="s">
        <v>596</v>
      </c>
      <c r="U1150" s="202" t="s">
        <v>1669</v>
      </c>
      <c r="V1150" s="202" t="s">
        <v>1669</v>
      </c>
      <c r="W1150" s="206" t="s">
        <v>489</v>
      </c>
      <c r="X1150" s="203" t="s">
        <v>596</v>
      </c>
      <c r="Y1150" s="202" t="s">
        <v>1669</v>
      </c>
      <c r="Z1150" s="202" t="s">
        <v>1669</v>
      </c>
      <c r="AA1150" s="206" t="s">
        <v>489</v>
      </c>
      <c r="AB1150" s="203" t="s">
        <v>490</v>
      </c>
      <c r="AC1150" s="202" t="s">
        <v>1698</v>
      </c>
      <c r="AD1150" s="202" t="s">
        <v>4043</v>
      </c>
      <c r="AE1150" s="202" t="s">
        <v>484</v>
      </c>
      <c r="AF1150" s="204">
        <v>0</v>
      </c>
      <c r="AG1150" s="197">
        <v>1E-3</v>
      </c>
      <c r="AH1150" s="197">
        <v>1.1000000000000001E-3</v>
      </c>
      <c r="AI1150" s="207">
        <v>1.1000000000000001</v>
      </c>
      <c r="AJ1150" s="197">
        <v>1.1000000000000001E-3</v>
      </c>
      <c r="AK1150" s="197">
        <v>0</v>
      </c>
      <c r="AL1150" s="197">
        <v>0</v>
      </c>
      <c r="AM1150" s="12"/>
      <c r="AN1150" s="12"/>
      <c r="AO1150" s="204">
        <v>5</v>
      </c>
      <c r="AP1150" s="205">
        <v>-3.68</v>
      </c>
      <c r="AQ1150" t="str">
        <f>_xlfn.IFNA(VLOOKUP(E1150,'Order Lookup'!A:C,3,FALSE),"Other")</f>
        <v>Other</v>
      </c>
    </row>
    <row r="1151" spans="1:43" ht="42" x14ac:dyDescent="0.35">
      <c r="A1151" s="202" t="s">
        <v>883</v>
      </c>
      <c r="B1151" s="202" t="s">
        <v>4044</v>
      </c>
      <c r="C1151" s="202" t="s">
        <v>1357</v>
      </c>
      <c r="D1151" s="202" t="s">
        <v>1959</v>
      </c>
      <c r="E1151" s="202" t="s">
        <v>855</v>
      </c>
      <c r="F1151" s="202" t="s">
        <v>281</v>
      </c>
      <c r="G1151" s="202" t="s">
        <v>162</v>
      </c>
      <c r="H1151" s="202" t="s">
        <v>488</v>
      </c>
      <c r="I1151" s="203" t="s">
        <v>277</v>
      </c>
      <c r="J1151" s="8"/>
      <c r="K1151" s="203" t="s">
        <v>1947</v>
      </c>
      <c r="L1151" s="8"/>
      <c r="M1151" s="8"/>
      <c r="N1151" s="202" t="s">
        <v>483</v>
      </c>
      <c r="O1151" s="8"/>
      <c r="P1151" s="8"/>
      <c r="Q1151" s="8"/>
      <c r="R1151" s="202" t="s">
        <v>483</v>
      </c>
      <c r="S1151" s="8"/>
      <c r="T1151" s="203" t="s">
        <v>878</v>
      </c>
      <c r="U1151" s="202" t="s">
        <v>2350</v>
      </c>
      <c r="V1151" s="202" t="s">
        <v>4045</v>
      </c>
      <c r="W1151" s="206" t="s">
        <v>489</v>
      </c>
      <c r="X1151" s="8"/>
      <c r="Y1151" s="8"/>
      <c r="Z1151" s="8"/>
      <c r="AA1151" s="202" t="s">
        <v>483</v>
      </c>
      <c r="AB1151" s="203" t="s">
        <v>490</v>
      </c>
      <c r="AC1151" s="202" t="s">
        <v>2335</v>
      </c>
      <c r="AD1151" s="202" t="s">
        <v>4044</v>
      </c>
      <c r="AE1151" s="202" t="s">
        <v>484</v>
      </c>
      <c r="AF1151" s="204">
        <v>12330</v>
      </c>
      <c r="AG1151" s="197">
        <v>3.3395000000000001</v>
      </c>
      <c r="AH1151" s="197">
        <v>3.8674859800000001</v>
      </c>
      <c r="AI1151" s="207">
        <v>1.1581033028896499</v>
      </c>
      <c r="AJ1151" s="197">
        <v>0</v>
      </c>
      <c r="AK1151" s="197">
        <v>0</v>
      </c>
      <c r="AL1151" s="197">
        <v>0</v>
      </c>
      <c r="AM1151" s="12"/>
      <c r="AN1151" s="12"/>
      <c r="AO1151" s="204">
        <v>6023.81</v>
      </c>
      <c r="AP1151" s="205">
        <v>0</v>
      </c>
      <c r="AQ1151" t="str">
        <f>_xlfn.IFNA(VLOOKUP(E1151,'Order Lookup'!A:C,3,FALSE),"Other")</f>
        <v>ORDER</v>
      </c>
    </row>
    <row r="1152" spans="1:43" ht="31.5" x14ac:dyDescent="0.35">
      <c r="A1152" s="202" t="s">
        <v>883</v>
      </c>
      <c r="B1152" s="202" t="s">
        <v>4046</v>
      </c>
      <c r="C1152" s="202" t="s">
        <v>940</v>
      </c>
      <c r="D1152" s="202" t="s">
        <v>1591</v>
      </c>
      <c r="E1152" s="202" t="s">
        <v>874</v>
      </c>
      <c r="F1152" s="202" t="s">
        <v>162</v>
      </c>
      <c r="G1152" s="8"/>
      <c r="H1152" s="202" t="s">
        <v>488</v>
      </c>
      <c r="I1152" s="203" t="s">
        <v>181</v>
      </c>
      <c r="J1152" s="8"/>
      <c r="K1152" s="8"/>
      <c r="L1152" s="8"/>
      <c r="M1152" s="8"/>
      <c r="N1152" s="202" t="s">
        <v>483</v>
      </c>
      <c r="O1152" s="8"/>
      <c r="P1152" s="8"/>
      <c r="Q1152" s="8"/>
      <c r="R1152" s="202" t="s">
        <v>483</v>
      </c>
      <c r="S1152" s="8"/>
      <c r="T1152" s="8"/>
      <c r="U1152" s="8"/>
      <c r="V1152" s="8"/>
      <c r="W1152" s="202" t="s">
        <v>483</v>
      </c>
      <c r="X1152" s="8"/>
      <c r="Y1152" s="8"/>
      <c r="Z1152" s="8"/>
      <c r="AA1152" s="202" t="s">
        <v>483</v>
      </c>
      <c r="AB1152" s="8"/>
      <c r="AC1152" s="202" t="s">
        <v>1725</v>
      </c>
      <c r="AD1152" s="202" t="s">
        <v>4046</v>
      </c>
      <c r="AE1152" s="202" t="s">
        <v>484</v>
      </c>
      <c r="AF1152" s="204">
        <v>-25.88</v>
      </c>
      <c r="AG1152" s="197">
        <v>0</v>
      </c>
      <c r="AH1152" s="197">
        <v>3.3E-3</v>
      </c>
      <c r="AI1152" s="12"/>
      <c r="AJ1152" s="197">
        <v>3.3E-3</v>
      </c>
      <c r="AK1152" s="197">
        <v>0</v>
      </c>
      <c r="AL1152" s="197">
        <v>0</v>
      </c>
      <c r="AM1152" s="12"/>
      <c r="AN1152" s="12"/>
      <c r="AO1152" s="204">
        <v>19.239999999999998</v>
      </c>
      <c r="AP1152" s="205">
        <v>-20.66</v>
      </c>
      <c r="AQ1152" t="str">
        <f>_xlfn.IFNA(VLOOKUP(E1152,'Order Lookup'!A:C,3,FALSE),"Other")</f>
        <v>Other</v>
      </c>
    </row>
    <row r="1153" spans="1:43" ht="31.5" x14ac:dyDescent="0.35">
      <c r="A1153" s="202" t="s">
        <v>883</v>
      </c>
      <c r="B1153" s="202" t="s">
        <v>4047</v>
      </c>
      <c r="C1153" s="202" t="s">
        <v>894</v>
      </c>
      <c r="D1153" s="202" t="s">
        <v>2274</v>
      </c>
      <c r="E1153" s="202" t="s">
        <v>895</v>
      </c>
      <c r="F1153" s="202" t="s">
        <v>281</v>
      </c>
      <c r="G1153" s="202" t="s">
        <v>162</v>
      </c>
      <c r="H1153" s="202" t="s">
        <v>488</v>
      </c>
      <c r="I1153" s="203" t="s">
        <v>133</v>
      </c>
      <c r="J1153" s="203" t="s">
        <v>873</v>
      </c>
      <c r="K1153" s="203" t="s">
        <v>733</v>
      </c>
      <c r="L1153" s="202" t="s">
        <v>1522</v>
      </c>
      <c r="M1153" s="8"/>
      <c r="N1153" s="202" t="s">
        <v>593</v>
      </c>
      <c r="O1153" s="8"/>
      <c r="P1153" s="8"/>
      <c r="Q1153" s="8"/>
      <c r="R1153" s="202" t="s">
        <v>483</v>
      </c>
      <c r="S1153" s="203" t="s">
        <v>775</v>
      </c>
      <c r="T1153" s="203" t="s">
        <v>775</v>
      </c>
      <c r="U1153" s="202" t="s">
        <v>1655</v>
      </c>
      <c r="V1153" s="202" t="s">
        <v>1655</v>
      </c>
      <c r="W1153" s="206" t="s">
        <v>489</v>
      </c>
      <c r="X1153" s="203" t="s">
        <v>775</v>
      </c>
      <c r="Y1153" s="202" t="s">
        <v>1655</v>
      </c>
      <c r="Z1153" s="202" t="s">
        <v>1676</v>
      </c>
      <c r="AA1153" s="206" t="s">
        <v>489</v>
      </c>
      <c r="AB1153" s="203" t="s">
        <v>490</v>
      </c>
      <c r="AC1153" s="202" t="s">
        <v>2318</v>
      </c>
      <c r="AD1153" s="202" t="s">
        <v>4047</v>
      </c>
      <c r="AE1153" s="202" t="s">
        <v>484</v>
      </c>
      <c r="AF1153" s="204">
        <v>117503</v>
      </c>
      <c r="AG1153" s="197">
        <v>50.640500000000003</v>
      </c>
      <c r="AH1153" s="197">
        <v>51.307166350000003</v>
      </c>
      <c r="AI1153" s="197">
        <v>1.01316468735498</v>
      </c>
      <c r="AJ1153" s="197">
        <v>0</v>
      </c>
      <c r="AK1153" s="197">
        <v>36</v>
      </c>
      <c r="AL1153" s="197">
        <v>39.5</v>
      </c>
      <c r="AM1153" s="209">
        <v>1.0972222222222201</v>
      </c>
      <c r="AN1153" s="197">
        <v>0.76987295947206402</v>
      </c>
      <c r="AO1153" s="204">
        <v>97844.55</v>
      </c>
      <c r="AP1153" s="205">
        <v>0</v>
      </c>
      <c r="AQ1153" t="str">
        <f>_xlfn.IFNA(VLOOKUP(E1153,'Order Lookup'!A:C,3,FALSE),"Other")</f>
        <v>ORDER</v>
      </c>
    </row>
    <row r="1154" spans="1:43" ht="42" x14ac:dyDescent="0.35">
      <c r="A1154" s="202" t="s">
        <v>883</v>
      </c>
      <c r="B1154" s="202" t="s">
        <v>4048</v>
      </c>
      <c r="C1154" s="202" t="s">
        <v>903</v>
      </c>
      <c r="D1154" s="202" t="s">
        <v>4049</v>
      </c>
      <c r="E1154" s="202" t="s">
        <v>855</v>
      </c>
      <c r="F1154" s="202" t="s">
        <v>204</v>
      </c>
      <c r="G1154" s="202" t="s">
        <v>162</v>
      </c>
      <c r="H1154" s="202" t="s">
        <v>488</v>
      </c>
      <c r="I1154" s="203" t="s">
        <v>181</v>
      </c>
      <c r="J1154" s="203" t="s">
        <v>868</v>
      </c>
      <c r="K1154" s="203" t="s">
        <v>587</v>
      </c>
      <c r="L1154" s="202" t="s">
        <v>1655</v>
      </c>
      <c r="M1154" s="202" t="s">
        <v>1655</v>
      </c>
      <c r="N1154" s="206" t="s">
        <v>489</v>
      </c>
      <c r="O1154" s="8"/>
      <c r="P1154" s="8"/>
      <c r="Q1154" s="8"/>
      <c r="R1154" s="202" t="s">
        <v>483</v>
      </c>
      <c r="S1154" s="203" t="s">
        <v>752</v>
      </c>
      <c r="T1154" s="203" t="s">
        <v>752</v>
      </c>
      <c r="U1154" s="202" t="s">
        <v>2338</v>
      </c>
      <c r="V1154" s="202" t="s">
        <v>2332</v>
      </c>
      <c r="W1154" s="206" t="s">
        <v>489</v>
      </c>
      <c r="X1154" s="203" t="s">
        <v>752</v>
      </c>
      <c r="Y1154" s="202" t="s">
        <v>2350</v>
      </c>
      <c r="Z1154" s="202" t="s">
        <v>1726</v>
      </c>
      <c r="AA1154" s="206" t="s">
        <v>489</v>
      </c>
      <c r="AB1154" s="203" t="s">
        <v>490</v>
      </c>
      <c r="AC1154" s="202" t="s">
        <v>2338</v>
      </c>
      <c r="AD1154" s="202" t="s">
        <v>4048</v>
      </c>
      <c r="AE1154" s="202" t="s">
        <v>484</v>
      </c>
      <c r="AF1154" s="204">
        <v>172403</v>
      </c>
      <c r="AG1154" s="197">
        <v>62.0565</v>
      </c>
      <c r="AH1154" s="197">
        <v>60.698577069999999</v>
      </c>
      <c r="AI1154" s="197">
        <v>0.97811795815103997</v>
      </c>
      <c r="AJ1154" s="197">
        <v>0</v>
      </c>
      <c r="AK1154" s="197">
        <v>161.30000000000001</v>
      </c>
      <c r="AL1154" s="197">
        <v>152.66999999999999</v>
      </c>
      <c r="AM1154" s="211">
        <v>0.94649721016738997</v>
      </c>
      <c r="AN1154" s="197">
        <v>2.5152154691194002</v>
      </c>
      <c r="AO1154" s="204">
        <v>129882.35</v>
      </c>
      <c r="AP1154" s="205">
        <v>0</v>
      </c>
      <c r="AQ1154" t="str">
        <f>_xlfn.IFNA(VLOOKUP(E1154,'Order Lookup'!A:C,3,FALSE),"Other")</f>
        <v>ORDER</v>
      </c>
    </row>
    <row r="1155" spans="1:43" ht="42" x14ac:dyDescent="0.35">
      <c r="A1155" s="202" t="s">
        <v>883</v>
      </c>
      <c r="B1155" s="202" t="s">
        <v>4050</v>
      </c>
      <c r="C1155" s="202" t="s">
        <v>903</v>
      </c>
      <c r="D1155" s="202" t="s">
        <v>4049</v>
      </c>
      <c r="E1155" s="202" t="s">
        <v>855</v>
      </c>
      <c r="F1155" s="202" t="s">
        <v>204</v>
      </c>
      <c r="G1155" s="202" t="s">
        <v>162</v>
      </c>
      <c r="H1155" s="202" t="s">
        <v>488</v>
      </c>
      <c r="I1155" s="203" t="s">
        <v>181</v>
      </c>
      <c r="J1155" s="203" t="s">
        <v>868</v>
      </c>
      <c r="K1155" s="203" t="s">
        <v>587</v>
      </c>
      <c r="L1155" s="8"/>
      <c r="M1155" s="8"/>
      <c r="N1155" s="202" t="s">
        <v>483</v>
      </c>
      <c r="O1155" s="8"/>
      <c r="P1155" s="8"/>
      <c r="Q1155" s="8"/>
      <c r="R1155" s="202" t="s">
        <v>483</v>
      </c>
      <c r="S1155" s="8"/>
      <c r="T1155" s="8"/>
      <c r="U1155" s="8"/>
      <c r="V1155" s="8"/>
      <c r="W1155" s="202" t="s">
        <v>483</v>
      </c>
      <c r="X1155" s="8"/>
      <c r="Y1155" s="8"/>
      <c r="Z1155" s="8"/>
      <c r="AA1155" s="202" t="s">
        <v>483</v>
      </c>
      <c r="AB1155" s="8"/>
      <c r="AC1155" s="202" t="s">
        <v>2335</v>
      </c>
      <c r="AD1155" s="202" t="s">
        <v>4050</v>
      </c>
      <c r="AE1155" s="202" t="s">
        <v>484</v>
      </c>
      <c r="AF1155" s="204">
        <v>9006</v>
      </c>
      <c r="AG1155" s="197">
        <v>3.4</v>
      </c>
      <c r="AH1155" s="197">
        <v>3.17</v>
      </c>
      <c r="AI1155" s="208">
        <v>0.93235294117647105</v>
      </c>
      <c r="AJ1155" s="197">
        <v>0</v>
      </c>
      <c r="AK1155" s="197">
        <v>0</v>
      </c>
      <c r="AL1155" s="197">
        <v>0</v>
      </c>
      <c r="AM1155" s="12"/>
      <c r="AN1155" s="12"/>
      <c r="AO1155" s="204">
        <v>7900</v>
      </c>
      <c r="AP1155" s="205">
        <v>0</v>
      </c>
      <c r="AQ1155" t="str">
        <f>_xlfn.IFNA(VLOOKUP(E1155,'Order Lookup'!A:C,3,FALSE),"Other")</f>
        <v>ORDER</v>
      </c>
    </row>
    <row r="1156" spans="1:43" ht="31.5" x14ac:dyDescent="0.35">
      <c r="A1156" s="202" t="s">
        <v>883</v>
      </c>
      <c r="B1156" s="202" t="s">
        <v>4051</v>
      </c>
      <c r="C1156" s="202" t="s">
        <v>953</v>
      </c>
      <c r="D1156" s="202" t="s">
        <v>4052</v>
      </c>
      <c r="E1156" s="202" t="s">
        <v>812</v>
      </c>
      <c r="F1156" s="202" t="s">
        <v>162</v>
      </c>
      <c r="G1156" s="8"/>
      <c r="H1156" s="202" t="s">
        <v>482</v>
      </c>
      <c r="I1156" s="203" t="s">
        <v>181</v>
      </c>
      <c r="J1156" s="8"/>
      <c r="K1156" s="8"/>
      <c r="L1156" s="8"/>
      <c r="M1156" s="8"/>
      <c r="N1156" s="202" t="s">
        <v>483</v>
      </c>
      <c r="O1156" s="8"/>
      <c r="P1156" s="8"/>
      <c r="Q1156" s="8"/>
      <c r="R1156" s="202" t="s">
        <v>483</v>
      </c>
      <c r="S1156" s="8"/>
      <c r="T1156" s="8"/>
      <c r="U1156" s="8"/>
      <c r="V1156" s="8"/>
      <c r="W1156" s="202" t="s">
        <v>483</v>
      </c>
      <c r="X1156" s="8"/>
      <c r="Y1156" s="8"/>
      <c r="Z1156" s="8"/>
      <c r="AA1156" s="202" t="s">
        <v>483</v>
      </c>
      <c r="AB1156" s="8"/>
      <c r="AC1156" s="202" t="s">
        <v>1996</v>
      </c>
      <c r="AD1156" s="202" t="s">
        <v>4051</v>
      </c>
      <c r="AE1156" s="202" t="s">
        <v>484</v>
      </c>
      <c r="AF1156" s="204">
        <v>137.08000000000001</v>
      </c>
      <c r="AG1156" s="197">
        <v>0</v>
      </c>
      <c r="AH1156" s="197">
        <v>2.689E-3</v>
      </c>
      <c r="AI1156" s="12"/>
      <c r="AJ1156" s="197">
        <v>2.689E-3</v>
      </c>
      <c r="AK1156" s="197">
        <v>0</v>
      </c>
      <c r="AL1156" s="197">
        <v>0</v>
      </c>
      <c r="AM1156" s="12"/>
      <c r="AN1156" s="12"/>
      <c r="AO1156" s="204">
        <v>68.87</v>
      </c>
      <c r="AP1156" s="205">
        <v>68.62</v>
      </c>
      <c r="AQ1156" t="str">
        <f>_xlfn.IFNA(VLOOKUP(E1156,'Order Lookup'!A:C,3,FALSE),"Other")</f>
        <v>Other</v>
      </c>
    </row>
    <row r="1157" spans="1:43" ht="31.5" x14ac:dyDescent="0.35">
      <c r="A1157" s="202" t="s">
        <v>883</v>
      </c>
      <c r="B1157" s="202" t="s">
        <v>4053</v>
      </c>
      <c r="C1157" s="202" t="s">
        <v>938</v>
      </c>
      <c r="D1157" s="202" t="s">
        <v>4054</v>
      </c>
      <c r="E1157" s="202" t="s">
        <v>874</v>
      </c>
      <c r="F1157" s="202" t="s">
        <v>162</v>
      </c>
      <c r="G1157" s="8"/>
      <c r="H1157" s="202" t="s">
        <v>488</v>
      </c>
      <c r="I1157" s="203" t="s">
        <v>189</v>
      </c>
      <c r="J1157" s="8"/>
      <c r="K1157" s="8"/>
      <c r="L1157" s="8"/>
      <c r="M1157" s="8"/>
      <c r="N1157" s="202" t="s">
        <v>483</v>
      </c>
      <c r="O1157" s="8"/>
      <c r="P1157" s="8"/>
      <c r="Q1157" s="8"/>
      <c r="R1157" s="202" t="s">
        <v>483</v>
      </c>
      <c r="S1157" s="8"/>
      <c r="T1157" s="8"/>
      <c r="U1157" s="8"/>
      <c r="V1157" s="8"/>
      <c r="W1157" s="202" t="s">
        <v>483</v>
      </c>
      <c r="X1157" s="8"/>
      <c r="Y1157" s="8"/>
      <c r="Z1157" s="8"/>
      <c r="AA1157" s="202" t="s">
        <v>483</v>
      </c>
      <c r="AB1157" s="8"/>
      <c r="AC1157" s="202" t="s">
        <v>1726</v>
      </c>
      <c r="AD1157" s="202" t="s">
        <v>4053</v>
      </c>
      <c r="AE1157" s="202" t="s">
        <v>484</v>
      </c>
      <c r="AF1157" s="204">
        <v>-593.72</v>
      </c>
      <c r="AG1157" s="197">
        <v>0</v>
      </c>
      <c r="AH1157" s="197">
        <v>0.69901774000000005</v>
      </c>
      <c r="AI1157" s="12"/>
      <c r="AJ1157" s="197">
        <v>0.69901767999999997</v>
      </c>
      <c r="AK1157" s="197">
        <v>0</v>
      </c>
      <c r="AL1157" s="197">
        <v>0</v>
      </c>
      <c r="AM1157" s="12"/>
      <c r="AN1157" s="12"/>
      <c r="AO1157" s="204">
        <v>2039.98</v>
      </c>
      <c r="AP1157" s="205">
        <v>-1534.72</v>
      </c>
      <c r="AQ1157" t="str">
        <f>_xlfn.IFNA(VLOOKUP(E1157,'Order Lookup'!A:C,3,FALSE),"Other")</f>
        <v>Other</v>
      </c>
    </row>
    <row r="1158" spans="1:43" ht="31.5" x14ac:dyDescent="0.35">
      <c r="A1158" s="202" t="s">
        <v>883</v>
      </c>
      <c r="B1158" s="202" t="s">
        <v>4055</v>
      </c>
      <c r="C1158" s="202" t="s">
        <v>1361</v>
      </c>
      <c r="D1158" s="202" t="s">
        <v>4056</v>
      </c>
      <c r="E1158" s="202" t="s">
        <v>895</v>
      </c>
      <c r="F1158" s="202" t="s">
        <v>281</v>
      </c>
      <c r="G1158" s="202" t="s">
        <v>162</v>
      </c>
      <c r="H1158" s="202" t="s">
        <v>482</v>
      </c>
      <c r="I1158" s="203" t="s">
        <v>135</v>
      </c>
      <c r="J1158" s="8"/>
      <c r="K1158" s="203" t="s">
        <v>869</v>
      </c>
      <c r="L1158" s="202" t="s">
        <v>1656</v>
      </c>
      <c r="M1158" s="202" t="s">
        <v>1656</v>
      </c>
      <c r="N1158" s="206" t="s">
        <v>489</v>
      </c>
      <c r="O1158" s="8"/>
      <c r="P1158" s="8"/>
      <c r="Q1158" s="8"/>
      <c r="R1158" s="202" t="s">
        <v>483</v>
      </c>
      <c r="S1158" s="203" t="s">
        <v>534</v>
      </c>
      <c r="T1158" s="203" t="s">
        <v>534</v>
      </c>
      <c r="U1158" s="202" t="s">
        <v>1996</v>
      </c>
      <c r="V1158" s="202" t="s">
        <v>1728</v>
      </c>
      <c r="W1158" s="206" t="s">
        <v>489</v>
      </c>
      <c r="X1158" s="203" t="s">
        <v>534</v>
      </c>
      <c r="Y1158" s="202" t="s">
        <v>1728</v>
      </c>
      <c r="Z1158" s="202" t="s">
        <v>1728</v>
      </c>
      <c r="AA1158" s="206" t="s">
        <v>489</v>
      </c>
      <c r="AB1158" s="203" t="s">
        <v>490</v>
      </c>
      <c r="AC1158" s="202" t="s">
        <v>1728</v>
      </c>
      <c r="AD1158" s="202" t="s">
        <v>4055</v>
      </c>
      <c r="AE1158" s="202" t="s">
        <v>484</v>
      </c>
      <c r="AF1158" s="204">
        <v>95649</v>
      </c>
      <c r="AG1158" s="197">
        <v>42.871499999999997</v>
      </c>
      <c r="AH1158" s="197">
        <v>43.012032484999999</v>
      </c>
      <c r="AI1158" s="197">
        <v>1.0032779931889499</v>
      </c>
      <c r="AJ1158" s="197">
        <v>43.012035685000001</v>
      </c>
      <c r="AK1158" s="197">
        <v>15</v>
      </c>
      <c r="AL1158" s="197">
        <v>13</v>
      </c>
      <c r="AM1158" s="211">
        <v>0.86666666666666703</v>
      </c>
      <c r="AN1158" s="197">
        <v>0.30224100673535098</v>
      </c>
      <c r="AO1158" s="204">
        <v>81579.34</v>
      </c>
      <c r="AP1158" s="205">
        <v>15161.76</v>
      </c>
      <c r="AQ1158" t="str">
        <f>_xlfn.IFNA(VLOOKUP(E1158,'Order Lookup'!A:C,3,FALSE),"Other")</f>
        <v>ORDER</v>
      </c>
    </row>
    <row r="1159" spans="1:43" ht="42" x14ac:dyDescent="0.35">
      <c r="A1159" s="202" t="s">
        <v>883</v>
      </c>
      <c r="B1159" s="202" t="s">
        <v>4057</v>
      </c>
      <c r="C1159" s="202" t="s">
        <v>899</v>
      </c>
      <c r="D1159" s="202" t="s">
        <v>963</v>
      </c>
      <c r="E1159" s="202" t="s">
        <v>812</v>
      </c>
      <c r="F1159" s="202" t="s">
        <v>162</v>
      </c>
      <c r="G1159" s="8"/>
      <c r="H1159" s="202" t="s">
        <v>482</v>
      </c>
      <c r="I1159" s="203" t="s">
        <v>181</v>
      </c>
      <c r="J1159" s="8"/>
      <c r="K1159" s="8"/>
      <c r="L1159" s="8"/>
      <c r="M1159" s="8"/>
      <c r="N1159" s="202" t="s">
        <v>483</v>
      </c>
      <c r="O1159" s="8"/>
      <c r="P1159" s="8"/>
      <c r="Q1159" s="8"/>
      <c r="R1159" s="202" t="s">
        <v>483</v>
      </c>
      <c r="S1159" s="8"/>
      <c r="T1159" s="8"/>
      <c r="U1159" s="8"/>
      <c r="V1159" s="8"/>
      <c r="W1159" s="202" t="s">
        <v>483</v>
      </c>
      <c r="X1159" s="8"/>
      <c r="Y1159" s="8"/>
      <c r="Z1159" s="8"/>
      <c r="AA1159" s="202" t="s">
        <v>483</v>
      </c>
      <c r="AB1159" s="8"/>
      <c r="AC1159" s="202" t="s">
        <v>1698</v>
      </c>
      <c r="AD1159" s="202" t="s">
        <v>4057</v>
      </c>
      <c r="AE1159" s="202" t="s">
        <v>484</v>
      </c>
      <c r="AF1159" s="12"/>
      <c r="AG1159" s="197">
        <v>0</v>
      </c>
      <c r="AH1159" s="12"/>
      <c r="AI1159" s="12"/>
      <c r="AJ1159" s="12"/>
      <c r="AK1159" s="12"/>
      <c r="AL1159" s="12"/>
      <c r="AM1159" s="12"/>
      <c r="AN1159" s="12"/>
      <c r="AO1159" s="12"/>
      <c r="AP1159" s="15"/>
      <c r="AQ1159" t="str">
        <f>_xlfn.IFNA(VLOOKUP(E1159,'Order Lookup'!A:C,3,FALSE),"Other")</f>
        <v>Other</v>
      </c>
    </row>
    <row r="1160" spans="1:43" ht="42" x14ac:dyDescent="0.35">
      <c r="A1160" s="202" t="s">
        <v>883</v>
      </c>
      <c r="B1160" s="202" t="s">
        <v>4058</v>
      </c>
      <c r="C1160" s="202" t="s">
        <v>4059</v>
      </c>
      <c r="D1160" s="202" t="s">
        <v>4060</v>
      </c>
      <c r="E1160" s="202" t="s">
        <v>895</v>
      </c>
      <c r="F1160" s="202" t="s">
        <v>281</v>
      </c>
      <c r="G1160" s="202" t="s">
        <v>162</v>
      </c>
      <c r="H1160" s="202" t="s">
        <v>482</v>
      </c>
      <c r="I1160" s="203" t="s">
        <v>135</v>
      </c>
      <c r="J1160" s="203" t="s">
        <v>873</v>
      </c>
      <c r="K1160" s="203" t="s">
        <v>887</v>
      </c>
      <c r="L1160" s="202" t="s">
        <v>4061</v>
      </c>
      <c r="M1160" s="202" t="s">
        <v>4062</v>
      </c>
      <c r="N1160" s="206" t="s">
        <v>489</v>
      </c>
      <c r="O1160" s="8"/>
      <c r="P1160" s="8"/>
      <c r="Q1160" s="8"/>
      <c r="R1160" s="202" t="s">
        <v>483</v>
      </c>
      <c r="S1160" s="203" t="s">
        <v>595</v>
      </c>
      <c r="T1160" s="203" t="s">
        <v>595</v>
      </c>
      <c r="U1160" s="202" t="s">
        <v>2324</v>
      </c>
      <c r="V1160" s="202" t="s">
        <v>2332</v>
      </c>
      <c r="W1160" s="210" t="s">
        <v>484</v>
      </c>
      <c r="X1160" s="203" t="s">
        <v>595</v>
      </c>
      <c r="Y1160" s="202" t="s">
        <v>2324</v>
      </c>
      <c r="Z1160" s="202" t="s">
        <v>2332</v>
      </c>
      <c r="AA1160" s="210" t="s">
        <v>484</v>
      </c>
      <c r="AB1160" s="203" t="s">
        <v>490</v>
      </c>
      <c r="AC1160" s="202" t="s">
        <v>2338</v>
      </c>
      <c r="AD1160" s="202" t="s">
        <v>4058</v>
      </c>
      <c r="AE1160" s="202" t="s">
        <v>484</v>
      </c>
      <c r="AF1160" s="204">
        <v>54585</v>
      </c>
      <c r="AG1160" s="197">
        <v>21.09</v>
      </c>
      <c r="AH1160" s="197">
        <v>23.608379889999998</v>
      </c>
      <c r="AI1160" s="207">
        <v>1.11941109009009</v>
      </c>
      <c r="AJ1160" s="197">
        <v>23.60838077</v>
      </c>
      <c r="AK1160" s="197">
        <v>62.7</v>
      </c>
      <c r="AL1160" s="197">
        <v>75</v>
      </c>
      <c r="AM1160" s="209">
        <v>1.19617224880383</v>
      </c>
      <c r="AN1160" s="197">
        <v>3.1768380697638801</v>
      </c>
      <c r="AO1160" s="204">
        <v>47610.57</v>
      </c>
      <c r="AP1160" s="205">
        <v>10111.42</v>
      </c>
      <c r="AQ1160" t="str">
        <f>_xlfn.IFNA(VLOOKUP(E1160,'Order Lookup'!A:C,3,FALSE),"Other")</f>
        <v>ORDER</v>
      </c>
    </row>
    <row r="1161" spans="1:43" ht="42" x14ac:dyDescent="0.35">
      <c r="A1161" s="202" t="s">
        <v>883</v>
      </c>
      <c r="B1161" s="202" t="s">
        <v>4063</v>
      </c>
      <c r="C1161" s="202" t="s">
        <v>893</v>
      </c>
      <c r="D1161" s="202" t="s">
        <v>4064</v>
      </c>
      <c r="E1161" s="202" t="s">
        <v>874</v>
      </c>
      <c r="F1161" s="202" t="s">
        <v>162</v>
      </c>
      <c r="G1161" s="8"/>
      <c r="H1161" s="202" t="s">
        <v>488</v>
      </c>
      <c r="I1161" s="203" t="s">
        <v>181</v>
      </c>
      <c r="J1161" s="8"/>
      <c r="K1161" s="8"/>
      <c r="L1161" s="8"/>
      <c r="M1161" s="8"/>
      <c r="N1161" s="202" t="s">
        <v>483</v>
      </c>
      <c r="O1161" s="8"/>
      <c r="P1161" s="8"/>
      <c r="Q1161" s="8"/>
      <c r="R1161" s="202" t="s">
        <v>483</v>
      </c>
      <c r="S1161" s="8"/>
      <c r="T1161" s="8"/>
      <c r="U1161" s="8"/>
      <c r="V1161" s="8"/>
      <c r="W1161" s="202" t="s">
        <v>483</v>
      </c>
      <c r="X1161" s="8"/>
      <c r="Y1161" s="8"/>
      <c r="Z1161" s="8"/>
      <c r="AA1161" s="202" t="s">
        <v>483</v>
      </c>
      <c r="AB1161" s="8"/>
      <c r="AC1161" s="202" t="s">
        <v>1996</v>
      </c>
      <c r="AD1161" s="202" t="s">
        <v>4063</v>
      </c>
      <c r="AE1161" s="202" t="s">
        <v>484</v>
      </c>
      <c r="AF1161" s="204">
        <v>-464.81</v>
      </c>
      <c r="AG1161" s="197">
        <v>0</v>
      </c>
      <c r="AH1161" s="197">
        <v>0.24362747500000001</v>
      </c>
      <c r="AI1161" s="12"/>
      <c r="AJ1161" s="197">
        <v>0.24362700000000001</v>
      </c>
      <c r="AK1161" s="197">
        <v>0</v>
      </c>
      <c r="AL1161" s="197">
        <v>0</v>
      </c>
      <c r="AM1161" s="12"/>
      <c r="AN1161" s="12"/>
      <c r="AO1161" s="204">
        <v>675.48</v>
      </c>
      <c r="AP1161" s="205">
        <v>-475.37</v>
      </c>
      <c r="AQ1161" t="str">
        <f>_xlfn.IFNA(VLOOKUP(E1161,'Order Lookup'!A:C,3,FALSE),"Other")</f>
        <v>Other</v>
      </c>
    </row>
    <row r="1162" spans="1:43" ht="42" x14ac:dyDescent="0.35">
      <c r="A1162" s="202" t="s">
        <v>883</v>
      </c>
      <c r="B1162" s="202" t="s">
        <v>4065</v>
      </c>
      <c r="C1162" s="202" t="s">
        <v>899</v>
      </c>
      <c r="D1162" s="202" t="s">
        <v>4066</v>
      </c>
      <c r="E1162" s="202" t="s">
        <v>812</v>
      </c>
      <c r="F1162" s="202" t="s">
        <v>162</v>
      </c>
      <c r="G1162" s="202" t="s">
        <v>162</v>
      </c>
      <c r="H1162" s="202" t="s">
        <v>482</v>
      </c>
      <c r="I1162" s="203" t="s">
        <v>277</v>
      </c>
      <c r="J1162" s="8"/>
      <c r="K1162" s="8"/>
      <c r="L1162" s="8"/>
      <c r="M1162" s="8"/>
      <c r="N1162" s="202" t="s">
        <v>483</v>
      </c>
      <c r="O1162" s="8"/>
      <c r="P1162" s="8"/>
      <c r="Q1162" s="8"/>
      <c r="R1162" s="202" t="s">
        <v>483</v>
      </c>
      <c r="S1162" s="8"/>
      <c r="T1162" s="8"/>
      <c r="U1162" s="8"/>
      <c r="V1162" s="8"/>
      <c r="W1162" s="202" t="s">
        <v>483</v>
      </c>
      <c r="X1162" s="8"/>
      <c r="Y1162" s="8"/>
      <c r="Z1162" s="8"/>
      <c r="AA1162" s="202" t="s">
        <v>483</v>
      </c>
      <c r="AB1162" s="8"/>
      <c r="AC1162" s="202" t="s">
        <v>1698</v>
      </c>
      <c r="AD1162" s="202" t="s">
        <v>4065</v>
      </c>
      <c r="AE1162" s="202" t="s">
        <v>484</v>
      </c>
      <c r="AF1162" s="12"/>
      <c r="AG1162" s="197">
        <v>0</v>
      </c>
      <c r="AH1162" s="12"/>
      <c r="AI1162" s="12"/>
      <c r="AJ1162" s="12"/>
      <c r="AK1162" s="12"/>
      <c r="AL1162" s="12"/>
      <c r="AM1162" s="12"/>
      <c r="AN1162" s="12"/>
      <c r="AO1162" s="12"/>
      <c r="AP1162" s="15"/>
      <c r="AQ1162" t="str">
        <f>_xlfn.IFNA(VLOOKUP(E1162,'Order Lookup'!A:C,3,FALSE),"Other")</f>
        <v>Other</v>
      </c>
    </row>
    <row r="1163" spans="1:43" ht="42" x14ac:dyDescent="0.35">
      <c r="A1163" s="202" t="s">
        <v>883</v>
      </c>
      <c r="B1163" s="202" t="s">
        <v>4067</v>
      </c>
      <c r="C1163" s="202" t="s">
        <v>899</v>
      </c>
      <c r="D1163" s="202" t="s">
        <v>4068</v>
      </c>
      <c r="E1163" s="202" t="s">
        <v>812</v>
      </c>
      <c r="F1163" s="202" t="s">
        <v>162</v>
      </c>
      <c r="G1163" s="8"/>
      <c r="H1163" s="202" t="s">
        <v>482</v>
      </c>
      <c r="I1163" s="203" t="s">
        <v>277</v>
      </c>
      <c r="J1163" s="8"/>
      <c r="K1163" s="8"/>
      <c r="L1163" s="8"/>
      <c r="M1163" s="8"/>
      <c r="N1163" s="202" t="s">
        <v>483</v>
      </c>
      <c r="O1163" s="8"/>
      <c r="P1163" s="8"/>
      <c r="Q1163" s="8"/>
      <c r="R1163" s="202" t="s">
        <v>483</v>
      </c>
      <c r="S1163" s="8"/>
      <c r="T1163" s="8"/>
      <c r="U1163" s="8"/>
      <c r="V1163" s="8"/>
      <c r="W1163" s="202" t="s">
        <v>483</v>
      </c>
      <c r="X1163" s="8"/>
      <c r="Y1163" s="8"/>
      <c r="Z1163" s="8"/>
      <c r="AA1163" s="202" t="s">
        <v>483</v>
      </c>
      <c r="AB1163" s="8"/>
      <c r="AC1163" s="202" t="s">
        <v>1698</v>
      </c>
      <c r="AD1163" s="202" t="s">
        <v>4067</v>
      </c>
      <c r="AE1163" s="202" t="s">
        <v>484</v>
      </c>
      <c r="AF1163" s="204">
        <v>222.83</v>
      </c>
      <c r="AG1163" s="197">
        <v>0</v>
      </c>
      <c r="AH1163" s="197">
        <v>8.0009999999999994E-3</v>
      </c>
      <c r="AI1163" s="12"/>
      <c r="AJ1163" s="197">
        <v>8.0009999999999994E-3</v>
      </c>
      <c r="AK1163" s="197">
        <v>0</v>
      </c>
      <c r="AL1163" s="197">
        <v>0</v>
      </c>
      <c r="AM1163" s="12"/>
      <c r="AN1163" s="12"/>
      <c r="AO1163" s="204">
        <v>200</v>
      </c>
      <c r="AP1163" s="205">
        <v>176.52</v>
      </c>
      <c r="AQ1163" t="str">
        <f>_xlfn.IFNA(VLOOKUP(E1163,'Order Lookup'!A:C,3,FALSE),"Other")</f>
        <v>Other</v>
      </c>
    </row>
    <row r="1164" spans="1:43" ht="52.5" x14ac:dyDescent="0.35">
      <c r="A1164" s="202" t="s">
        <v>883</v>
      </c>
      <c r="B1164" s="202" t="s">
        <v>4069</v>
      </c>
      <c r="C1164" s="202" t="s">
        <v>913</v>
      </c>
      <c r="D1164" s="202" t="s">
        <v>2298</v>
      </c>
      <c r="E1164" s="202" t="s">
        <v>957</v>
      </c>
      <c r="F1164" s="202" t="s">
        <v>270</v>
      </c>
      <c r="G1164" s="202" t="s">
        <v>856</v>
      </c>
      <c r="H1164" s="202" t="s">
        <v>482</v>
      </c>
      <c r="I1164" s="203" t="s">
        <v>958</v>
      </c>
      <c r="J1164" s="8"/>
      <c r="K1164" s="8"/>
      <c r="L1164" s="8"/>
      <c r="M1164" s="8"/>
      <c r="N1164" s="202" t="s">
        <v>483</v>
      </c>
      <c r="O1164" s="8"/>
      <c r="P1164" s="8"/>
      <c r="Q1164" s="8"/>
      <c r="R1164" s="202" t="s">
        <v>483</v>
      </c>
      <c r="S1164" s="203" t="s">
        <v>1070</v>
      </c>
      <c r="T1164" s="203" t="s">
        <v>1070</v>
      </c>
      <c r="U1164" s="202" t="s">
        <v>1665</v>
      </c>
      <c r="V1164" s="202" t="s">
        <v>1665</v>
      </c>
      <c r="W1164" s="206" t="s">
        <v>489</v>
      </c>
      <c r="X1164" s="8"/>
      <c r="Y1164" s="8"/>
      <c r="Z1164" s="8"/>
      <c r="AA1164" s="202" t="s">
        <v>483</v>
      </c>
      <c r="AB1164" s="203" t="s">
        <v>490</v>
      </c>
      <c r="AC1164" s="202" t="s">
        <v>1698</v>
      </c>
      <c r="AD1164" s="202" t="s">
        <v>4069</v>
      </c>
      <c r="AE1164" s="202" t="s">
        <v>484</v>
      </c>
      <c r="AF1164" s="12"/>
      <c r="AG1164" s="197">
        <v>0</v>
      </c>
      <c r="AH1164" s="12"/>
      <c r="AI1164" s="12"/>
      <c r="AJ1164" s="12"/>
      <c r="AK1164" s="12"/>
      <c r="AL1164" s="12"/>
      <c r="AM1164" s="12"/>
      <c r="AN1164" s="12"/>
      <c r="AO1164" s="12"/>
      <c r="AP1164" s="15"/>
      <c r="AQ1164" t="str">
        <f>_xlfn.IFNA(VLOOKUP(E1164,'Order Lookup'!A:C,3,FALSE),"Other")</f>
        <v>ORDER</v>
      </c>
    </row>
    <row r="1165" spans="1:43" ht="52.5" x14ac:dyDescent="0.35">
      <c r="A1165" s="202" t="s">
        <v>883</v>
      </c>
      <c r="B1165" s="202" t="s">
        <v>4070</v>
      </c>
      <c r="C1165" s="202" t="s">
        <v>913</v>
      </c>
      <c r="D1165" s="202" t="s">
        <v>2298</v>
      </c>
      <c r="E1165" s="202" t="s">
        <v>874</v>
      </c>
      <c r="F1165" s="202" t="s">
        <v>162</v>
      </c>
      <c r="G1165" s="8"/>
      <c r="H1165" s="202" t="s">
        <v>482</v>
      </c>
      <c r="I1165" s="203" t="s">
        <v>181</v>
      </c>
      <c r="J1165" s="8"/>
      <c r="K1165" s="8"/>
      <c r="L1165" s="8"/>
      <c r="M1165" s="8"/>
      <c r="N1165" s="202" t="s">
        <v>483</v>
      </c>
      <c r="O1165" s="8"/>
      <c r="P1165" s="8"/>
      <c r="Q1165" s="8"/>
      <c r="R1165" s="202" t="s">
        <v>483</v>
      </c>
      <c r="S1165" s="8"/>
      <c r="T1165" s="8"/>
      <c r="U1165" s="8"/>
      <c r="V1165" s="8"/>
      <c r="W1165" s="202" t="s">
        <v>483</v>
      </c>
      <c r="X1165" s="8"/>
      <c r="Y1165" s="8"/>
      <c r="Z1165" s="8"/>
      <c r="AA1165" s="202" t="s">
        <v>483</v>
      </c>
      <c r="AB1165" s="8"/>
      <c r="AC1165" s="202" t="s">
        <v>2321</v>
      </c>
      <c r="AD1165" s="202" t="s">
        <v>4070</v>
      </c>
      <c r="AE1165" s="202" t="s">
        <v>484</v>
      </c>
      <c r="AF1165" s="204">
        <v>0</v>
      </c>
      <c r="AG1165" s="197">
        <v>0</v>
      </c>
      <c r="AH1165" s="197">
        <v>1.5E-3</v>
      </c>
      <c r="AI1165" s="12"/>
      <c r="AJ1165" s="197">
        <v>1.5E-3</v>
      </c>
      <c r="AK1165" s="197">
        <v>0</v>
      </c>
      <c r="AL1165" s="197">
        <v>0</v>
      </c>
      <c r="AM1165" s="12"/>
      <c r="AN1165" s="12"/>
      <c r="AO1165" s="204">
        <v>0</v>
      </c>
      <c r="AP1165" s="205">
        <v>-9.9</v>
      </c>
      <c r="AQ1165" t="str">
        <f>_xlfn.IFNA(VLOOKUP(E1165,'Order Lookup'!A:C,3,FALSE),"Other")</f>
        <v>Other</v>
      </c>
    </row>
    <row r="1166" spans="1:43" ht="31.5" x14ac:dyDescent="0.35">
      <c r="A1166" s="202" t="s">
        <v>883</v>
      </c>
      <c r="B1166" s="202" t="s">
        <v>4071</v>
      </c>
      <c r="C1166" s="202" t="s">
        <v>1358</v>
      </c>
      <c r="D1166" s="202" t="s">
        <v>4072</v>
      </c>
      <c r="E1166" s="202" t="s">
        <v>904</v>
      </c>
      <c r="F1166" s="202" t="s">
        <v>162</v>
      </c>
      <c r="G1166" s="8"/>
      <c r="H1166" s="202" t="s">
        <v>482</v>
      </c>
      <c r="I1166" s="203" t="s">
        <v>277</v>
      </c>
      <c r="J1166" s="8"/>
      <c r="K1166" s="8"/>
      <c r="L1166" s="8"/>
      <c r="M1166" s="8"/>
      <c r="N1166" s="202" t="s">
        <v>483</v>
      </c>
      <c r="O1166" s="8"/>
      <c r="P1166" s="8"/>
      <c r="Q1166" s="8"/>
      <c r="R1166" s="202" t="s">
        <v>483</v>
      </c>
      <c r="S1166" s="8"/>
      <c r="T1166" s="8"/>
      <c r="U1166" s="8"/>
      <c r="V1166" s="8"/>
      <c r="W1166" s="202" t="s">
        <v>483</v>
      </c>
      <c r="X1166" s="8"/>
      <c r="Y1166" s="8"/>
      <c r="Z1166" s="8"/>
      <c r="AA1166" s="202" t="s">
        <v>483</v>
      </c>
      <c r="AB1166" s="8"/>
      <c r="AC1166" s="202" t="s">
        <v>1698</v>
      </c>
      <c r="AD1166" s="202" t="s">
        <v>4071</v>
      </c>
      <c r="AE1166" s="202" t="s">
        <v>484</v>
      </c>
      <c r="AF1166" s="204">
        <v>482.5</v>
      </c>
      <c r="AG1166" s="197">
        <v>0</v>
      </c>
      <c r="AH1166" s="197">
        <v>3.7999999999999999E-2</v>
      </c>
      <c r="AI1166" s="12"/>
      <c r="AJ1166" s="197">
        <v>3.7999999999999999E-2</v>
      </c>
      <c r="AK1166" s="197">
        <v>0</v>
      </c>
      <c r="AL1166" s="197">
        <v>0</v>
      </c>
      <c r="AM1166" s="12"/>
      <c r="AN1166" s="12"/>
      <c r="AO1166" s="204">
        <v>249.64</v>
      </c>
      <c r="AP1166" s="205">
        <v>238.34</v>
      </c>
      <c r="AQ1166" t="str">
        <f>_xlfn.IFNA(VLOOKUP(E1166,'Order Lookup'!A:C,3,FALSE),"Other")</f>
        <v>Other</v>
      </c>
    </row>
    <row r="1167" spans="1:43" ht="42" x14ac:dyDescent="0.35">
      <c r="A1167" s="202" t="s">
        <v>883</v>
      </c>
      <c r="B1167" s="202" t="s">
        <v>4073</v>
      </c>
      <c r="C1167" s="202" t="s">
        <v>899</v>
      </c>
      <c r="D1167" s="202" t="s">
        <v>4074</v>
      </c>
      <c r="E1167" s="202" t="s">
        <v>812</v>
      </c>
      <c r="F1167" s="202" t="s">
        <v>162</v>
      </c>
      <c r="G1167" s="8"/>
      <c r="H1167" s="202" t="s">
        <v>482</v>
      </c>
      <c r="I1167" s="203" t="s">
        <v>386</v>
      </c>
      <c r="J1167" s="8"/>
      <c r="K1167" s="8"/>
      <c r="L1167" s="8"/>
      <c r="M1167" s="8"/>
      <c r="N1167" s="202" t="s">
        <v>483</v>
      </c>
      <c r="O1167" s="8"/>
      <c r="P1167" s="8"/>
      <c r="Q1167" s="8"/>
      <c r="R1167" s="202" t="s">
        <v>483</v>
      </c>
      <c r="S1167" s="8"/>
      <c r="T1167" s="8"/>
      <c r="U1167" s="8"/>
      <c r="V1167" s="8"/>
      <c r="W1167" s="202" t="s">
        <v>483</v>
      </c>
      <c r="X1167" s="8"/>
      <c r="Y1167" s="8"/>
      <c r="Z1167" s="8"/>
      <c r="AA1167" s="202" t="s">
        <v>483</v>
      </c>
      <c r="AB1167" s="8"/>
      <c r="AC1167" s="202" t="s">
        <v>1698</v>
      </c>
      <c r="AD1167" s="202" t="s">
        <v>4073</v>
      </c>
      <c r="AE1167" s="202" t="s">
        <v>484</v>
      </c>
      <c r="AF1167" s="12"/>
      <c r="AG1167" s="197">
        <v>0</v>
      </c>
      <c r="AH1167" s="12"/>
      <c r="AI1167" s="12"/>
      <c r="AJ1167" s="12"/>
      <c r="AK1167" s="12"/>
      <c r="AL1167" s="12"/>
      <c r="AM1167" s="12"/>
      <c r="AN1167" s="12"/>
      <c r="AO1167" s="12"/>
      <c r="AP1167" s="15"/>
      <c r="AQ1167" t="str">
        <f>_xlfn.IFNA(VLOOKUP(E1167,'Order Lookup'!A:C,3,FALSE),"Other")</f>
        <v>Other</v>
      </c>
    </row>
    <row r="1168" spans="1:43" ht="42" x14ac:dyDescent="0.35">
      <c r="A1168" s="202" t="s">
        <v>883</v>
      </c>
      <c r="B1168" s="202" t="s">
        <v>4075</v>
      </c>
      <c r="C1168" s="202" t="s">
        <v>916</v>
      </c>
      <c r="D1168" s="202" t="s">
        <v>1965</v>
      </c>
      <c r="E1168" s="202" t="s">
        <v>854</v>
      </c>
      <c r="F1168" s="202" t="s">
        <v>162</v>
      </c>
      <c r="G1168" s="202" t="s">
        <v>162</v>
      </c>
      <c r="H1168" s="202" t="s">
        <v>482</v>
      </c>
      <c r="I1168" s="203" t="s">
        <v>181</v>
      </c>
      <c r="J1168" s="8"/>
      <c r="K1168" s="8"/>
      <c r="L1168" s="8"/>
      <c r="M1168" s="8"/>
      <c r="N1168" s="202" t="s">
        <v>483</v>
      </c>
      <c r="O1168" s="8"/>
      <c r="P1168" s="8"/>
      <c r="Q1168" s="8"/>
      <c r="R1168" s="202" t="s">
        <v>483</v>
      </c>
      <c r="S1168" s="8"/>
      <c r="T1168" s="203" t="s">
        <v>885</v>
      </c>
      <c r="U1168" s="202" t="s">
        <v>2323</v>
      </c>
      <c r="V1168" s="202" t="s">
        <v>2323</v>
      </c>
      <c r="W1168" s="206" t="s">
        <v>489</v>
      </c>
      <c r="X1168" s="8"/>
      <c r="Y1168" s="8"/>
      <c r="Z1168" s="8"/>
      <c r="AA1168" s="202" t="s">
        <v>483</v>
      </c>
      <c r="AB1168" s="203" t="s">
        <v>490</v>
      </c>
      <c r="AC1168" s="202" t="s">
        <v>2323</v>
      </c>
      <c r="AD1168" s="202" t="s">
        <v>4075</v>
      </c>
      <c r="AE1168" s="202" t="s">
        <v>484</v>
      </c>
      <c r="AF1168" s="12"/>
      <c r="AG1168" s="197">
        <v>0</v>
      </c>
      <c r="AH1168" s="12"/>
      <c r="AI1168" s="12"/>
      <c r="AJ1168" s="12"/>
      <c r="AK1168" s="12"/>
      <c r="AL1168" s="12"/>
      <c r="AM1168" s="12"/>
      <c r="AN1168" s="12"/>
      <c r="AO1168" s="12"/>
      <c r="AP1168" s="15"/>
      <c r="AQ1168" t="str">
        <f>_xlfn.IFNA(VLOOKUP(E1168,'Order Lookup'!A:C,3,FALSE),"Other")</f>
        <v>ENPARTS</v>
      </c>
    </row>
    <row r="1169" spans="1:43" ht="42" x14ac:dyDescent="0.35">
      <c r="A1169" s="202" t="s">
        <v>883</v>
      </c>
      <c r="B1169" s="202" t="s">
        <v>4076</v>
      </c>
      <c r="C1169" s="202" t="s">
        <v>899</v>
      </c>
      <c r="D1169" s="202" t="s">
        <v>4077</v>
      </c>
      <c r="E1169" s="202" t="s">
        <v>812</v>
      </c>
      <c r="F1169" s="202" t="s">
        <v>162</v>
      </c>
      <c r="G1169" s="8"/>
      <c r="H1169" s="202" t="s">
        <v>482</v>
      </c>
      <c r="I1169" s="203" t="s">
        <v>187</v>
      </c>
      <c r="J1169" s="8"/>
      <c r="K1169" s="8"/>
      <c r="L1169" s="8"/>
      <c r="M1169" s="8"/>
      <c r="N1169" s="202" t="s">
        <v>483</v>
      </c>
      <c r="O1169" s="8"/>
      <c r="P1169" s="8"/>
      <c r="Q1169" s="8"/>
      <c r="R1169" s="202" t="s">
        <v>483</v>
      </c>
      <c r="S1169" s="8"/>
      <c r="T1169" s="8"/>
      <c r="U1169" s="8"/>
      <c r="V1169" s="8"/>
      <c r="W1169" s="202" t="s">
        <v>483</v>
      </c>
      <c r="X1169" s="8"/>
      <c r="Y1169" s="8"/>
      <c r="Z1169" s="8"/>
      <c r="AA1169" s="202" t="s">
        <v>483</v>
      </c>
      <c r="AB1169" s="8"/>
      <c r="AC1169" s="202" t="s">
        <v>1728</v>
      </c>
      <c r="AD1169" s="202" t="s">
        <v>4076</v>
      </c>
      <c r="AE1169" s="202" t="s">
        <v>484</v>
      </c>
      <c r="AF1169" s="12"/>
      <c r="AG1169" s="197">
        <v>0</v>
      </c>
      <c r="AH1169" s="12"/>
      <c r="AI1169" s="12"/>
      <c r="AJ1169" s="12"/>
      <c r="AK1169" s="12"/>
      <c r="AL1169" s="12"/>
      <c r="AM1169" s="12"/>
      <c r="AN1169" s="12"/>
      <c r="AO1169" s="12"/>
      <c r="AP1169" s="15"/>
      <c r="AQ1169" t="str">
        <f>_xlfn.IFNA(VLOOKUP(E1169,'Order Lookup'!A:C,3,FALSE),"Other")</f>
        <v>Other</v>
      </c>
    </row>
    <row r="1170" spans="1:43" ht="21" x14ac:dyDescent="0.35">
      <c r="A1170" s="202" t="s">
        <v>883</v>
      </c>
      <c r="B1170" s="202" t="s">
        <v>4078</v>
      </c>
      <c r="C1170" s="202" t="s">
        <v>1350</v>
      </c>
      <c r="D1170" s="202" t="s">
        <v>1907</v>
      </c>
      <c r="E1170" s="202" t="s">
        <v>904</v>
      </c>
      <c r="F1170" s="202" t="s">
        <v>162</v>
      </c>
      <c r="G1170" s="8"/>
      <c r="H1170" s="202" t="s">
        <v>482</v>
      </c>
      <c r="I1170" s="203" t="s">
        <v>190</v>
      </c>
      <c r="J1170" s="8"/>
      <c r="K1170" s="8"/>
      <c r="L1170" s="8"/>
      <c r="M1170" s="8"/>
      <c r="N1170" s="202" t="s">
        <v>483</v>
      </c>
      <c r="O1170" s="8"/>
      <c r="P1170" s="8"/>
      <c r="Q1170" s="8"/>
      <c r="R1170" s="202" t="s">
        <v>483</v>
      </c>
      <c r="S1170" s="8"/>
      <c r="T1170" s="8"/>
      <c r="U1170" s="8"/>
      <c r="V1170" s="8"/>
      <c r="W1170" s="202" t="s">
        <v>483</v>
      </c>
      <c r="X1170" s="8"/>
      <c r="Y1170" s="8"/>
      <c r="Z1170" s="8"/>
      <c r="AA1170" s="202" t="s">
        <v>483</v>
      </c>
      <c r="AB1170" s="8"/>
      <c r="AC1170" s="202" t="s">
        <v>1698</v>
      </c>
      <c r="AD1170" s="202" t="s">
        <v>4078</v>
      </c>
      <c r="AE1170" s="202" t="s">
        <v>484</v>
      </c>
      <c r="AF1170" s="204">
        <v>50.68</v>
      </c>
      <c r="AG1170" s="197">
        <v>0</v>
      </c>
      <c r="AH1170" s="197">
        <v>1.69956E-2</v>
      </c>
      <c r="AI1170" s="12"/>
      <c r="AJ1170" s="197">
        <v>1.69955E-2</v>
      </c>
      <c r="AK1170" s="197">
        <v>0</v>
      </c>
      <c r="AL1170" s="197">
        <v>0</v>
      </c>
      <c r="AM1170" s="12"/>
      <c r="AN1170" s="12"/>
      <c r="AO1170" s="204">
        <v>35.46</v>
      </c>
      <c r="AP1170" s="205">
        <v>13.53</v>
      </c>
      <c r="AQ1170" t="str">
        <f>_xlfn.IFNA(VLOOKUP(E1170,'Order Lookup'!A:C,3,FALSE),"Other")</f>
        <v>Other</v>
      </c>
    </row>
    <row r="1171" spans="1:43" ht="31.5" x14ac:dyDescent="0.35">
      <c r="A1171" s="202" t="s">
        <v>883</v>
      </c>
      <c r="B1171" s="202" t="s">
        <v>4079</v>
      </c>
      <c r="C1171" s="202" t="s">
        <v>896</v>
      </c>
      <c r="D1171" s="202" t="s">
        <v>4080</v>
      </c>
      <c r="E1171" s="202" t="s">
        <v>904</v>
      </c>
      <c r="F1171" s="202" t="s">
        <v>162</v>
      </c>
      <c r="G1171" s="8"/>
      <c r="H1171" s="202" t="s">
        <v>482</v>
      </c>
      <c r="I1171" s="203" t="s">
        <v>277</v>
      </c>
      <c r="J1171" s="8"/>
      <c r="K1171" s="8"/>
      <c r="L1171" s="8"/>
      <c r="M1171" s="8"/>
      <c r="N1171" s="202" t="s">
        <v>483</v>
      </c>
      <c r="O1171" s="8"/>
      <c r="P1171" s="8"/>
      <c r="Q1171" s="8"/>
      <c r="R1171" s="202" t="s">
        <v>483</v>
      </c>
      <c r="S1171" s="8"/>
      <c r="T1171" s="8"/>
      <c r="U1171" s="8"/>
      <c r="V1171" s="8"/>
      <c r="W1171" s="202" t="s">
        <v>483</v>
      </c>
      <c r="X1171" s="8"/>
      <c r="Y1171" s="8"/>
      <c r="Z1171" s="8"/>
      <c r="AA1171" s="202" t="s">
        <v>483</v>
      </c>
      <c r="AB1171" s="8"/>
      <c r="AC1171" s="202" t="s">
        <v>1698</v>
      </c>
      <c r="AD1171" s="202" t="s">
        <v>4079</v>
      </c>
      <c r="AE1171" s="202" t="s">
        <v>484</v>
      </c>
      <c r="AF1171" s="12"/>
      <c r="AG1171" s="197">
        <v>0</v>
      </c>
      <c r="AH1171" s="12"/>
      <c r="AI1171" s="12"/>
      <c r="AJ1171" s="12"/>
      <c r="AK1171" s="12"/>
      <c r="AL1171" s="12"/>
      <c r="AM1171" s="12"/>
      <c r="AN1171" s="12"/>
      <c r="AO1171" s="12"/>
      <c r="AP1171" s="15"/>
      <c r="AQ1171" t="str">
        <f>_xlfn.IFNA(VLOOKUP(E1171,'Order Lookup'!A:C,3,FALSE),"Other")</f>
        <v>Other</v>
      </c>
    </row>
    <row r="1172" spans="1:43" ht="31.5" x14ac:dyDescent="0.35">
      <c r="A1172" s="202" t="s">
        <v>883</v>
      </c>
      <c r="B1172" s="202" t="s">
        <v>4081</v>
      </c>
      <c r="C1172" s="202" t="s">
        <v>4082</v>
      </c>
      <c r="D1172" s="202" t="s">
        <v>4083</v>
      </c>
      <c r="E1172" s="202" t="s">
        <v>904</v>
      </c>
      <c r="F1172" s="202" t="s">
        <v>162</v>
      </c>
      <c r="G1172" s="8"/>
      <c r="H1172" s="202" t="s">
        <v>482</v>
      </c>
      <c r="I1172" s="203" t="s">
        <v>277</v>
      </c>
      <c r="J1172" s="8"/>
      <c r="K1172" s="8"/>
      <c r="L1172" s="8"/>
      <c r="M1172" s="8"/>
      <c r="N1172" s="202" t="s">
        <v>483</v>
      </c>
      <c r="O1172" s="8"/>
      <c r="P1172" s="8"/>
      <c r="Q1172" s="8"/>
      <c r="R1172" s="202" t="s">
        <v>483</v>
      </c>
      <c r="S1172" s="8"/>
      <c r="T1172" s="8"/>
      <c r="U1172" s="8"/>
      <c r="V1172" s="8"/>
      <c r="W1172" s="202" t="s">
        <v>483</v>
      </c>
      <c r="X1172" s="8"/>
      <c r="Y1172" s="8"/>
      <c r="Z1172" s="8"/>
      <c r="AA1172" s="202" t="s">
        <v>483</v>
      </c>
      <c r="AB1172" s="8"/>
      <c r="AC1172" s="202" t="s">
        <v>1698</v>
      </c>
      <c r="AD1172" s="202" t="s">
        <v>4081</v>
      </c>
      <c r="AE1172" s="202" t="s">
        <v>484</v>
      </c>
      <c r="AF1172" s="204">
        <v>150.4</v>
      </c>
      <c r="AG1172" s="197">
        <v>0</v>
      </c>
      <c r="AH1172" s="197">
        <v>1.4696300000000001E-2</v>
      </c>
      <c r="AI1172" s="12"/>
      <c r="AJ1172" s="197">
        <v>1.4696499999999999E-2</v>
      </c>
      <c r="AK1172" s="197">
        <v>0</v>
      </c>
      <c r="AL1172" s="197">
        <v>0</v>
      </c>
      <c r="AM1172" s="12"/>
      <c r="AN1172" s="12"/>
      <c r="AO1172" s="204">
        <v>75.14</v>
      </c>
      <c r="AP1172" s="205">
        <v>121.59</v>
      </c>
      <c r="AQ1172" t="str">
        <f>_xlfn.IFNA(VLOOKUP(E1172,'Order Lookup'!A:C,3,FALSE),"Other")</f>
        <v>Other</v>
      </c>
    </row>
    <row r="1173" spans="1:43" ht="42" x14ac:dyDescent="0.35">
      <c r="A1173" s="202" t="s">
        <v>883</v>
      </c>
      <c r="B1173" s="202" t="s">
        <v>4084</v>
      </c>
      <c r="C1173" s="202" t="s">
        <v>4085</v>
      </c>
      <c r="D1173" s="202" t="s">
        <v>4086</v>
      </c>
      <c r="E1173" s="202" t="s">
        <v>812</v>
      </c>
      <c r="F1173" s="202" t="s">
        <v>162</v>
      </c>
      <c r="G1173" s="8"/>
      <c r="H1173" s="202" t="s">
        <v>482</v>
      </c>
      <c r="I1173" s="203" t="s">
        <v>277</v>
      </c>
      <c r="J1173" s="8"/>
      <c r="K1173" s="8"/>
      <c r="L1173" s="8"/>
      <c r="M1173" s="8"/>
      <c r="N1173" s="202" t="s">
        <v>483</v>
      </c>
      <c r="O1173" s="8"/>
      <c r="P1173" s="8"/>
      <c r="Q1173" s="8"/>
      <c r="R1173" s="202" t="s">
        <v>483</v>
      </c>
      <c r="S1173" s="8"/>
      <c r="T1173" s="8"/>
      <c r="U1173" s="8"/>
      <c r="V1173" s="8"/>
      <c r="W1173" s="202" t="s">
        <v>483</v>
      </c>
      <c r="X1173" s="8"/>
      <c r="Y1173" s="8"/>
      <c r="Z1173" s="8"/>
      <c r="AA1173" s="202" t="s">
        <v>483</v>
      </c>
      <c r="AB1173" s="8"/>
      <c r="AC1173" s="202" t="s">
        <v>1698</v>
      </c>
      <c r="AD1173" s="202" t="s">
        <v>4084</v>
      </c>
      <c r="AE1173" s="202" t="s">
        <v>484</v>
      </c>
      <c r="AF1173" s="12"/>
      <c r="AG1173" s="197">
        <v>0</v>
      </c>
      <c r="AH1173" s="12"/>
      <c r="AI1173" s="12"/>
      <c r="AJ1173" s="12"/>
      <c r="AK1173" s="12"/>
      <c r="AL1173" s="12"/>
      <c r="AM1173" s="12"/>
      <c r="AN1173" s="12"/>
      <c r="AO1173" s="12"/>
      <c r="AP1173" s="15"/>
      <c r="AQ1173" t="str">
        <f>_xlfn.IFNA(VLOOKUP(E1173,'Order Lookup'!A:C,3,FALSE),"Other")</f>
        <v>Other</v>
      </c>
    </row>
    <row r="1174" spans="1:43" ht="31.5" x14ac:dyDescent="0.35">
      <c r="A1174" s="202" t="s">
        <v>883</v>
      </c>
      <c r="B1174" s="202" t="s">
        <v>4087</v>
      </c>
      <c r="C1174" s="202" t="s">
        <v>4088</v>
      </c>
      <c r="D1174" s="202" t="s">
        <v>4089</v>
      </c>
      <c r="E1174" s="202" t="s">
        <v>904</v>
      </c>
      <c r="F1174" s="202" t="s">
        <v>162</v>
      </c>
      <c r="G1174" s="8"/>
      <c r="H1174" s="202" t="s">
        <v>482</v>
      </c>
      <c r="I1174" s="203" t="s">
        <v>277</v>
      </c>
      <c r="J1174" s="8"/>
      <c r="K1174" s="8"/>
      <c r="L1174" s="8"/>
      <c r="M1174" s="8"/>
      <c r="N1174" s="202" t="s">
        <v>483</v>
      </c>
      <c r="O1174" s="8"/>
      <c r="P1174" s="8"/>
      <c r="Q1174" s="8"/>
      <c r="R1174" s="202" t="s">
        <v>483</v>
      </c>
      <c r="S1174" s="8"/>
      <c r="T1174" s="8"/>
      <c r="U1174" s="8"/>
      <c r="V1174" s="8"/>
      <c r="W1174" s="202" t="s">
        <v>483</v>
      </c>
      <c r="X1174" s="8"/>
      <c r="Y1174" s="8"/>
      <c r="Z1174" s="8"/>
      <c r="AA1174" s="202" t="s">
        <v>483</v>
      </c>
      <c r="AB1174" s="8"/>
      <c r="AC1174" s="202" t="s">
        <v>1728</v>
      </c>
      <c r="AD1174" s="202" t="s">
        <v>4087</v>
      </c>
      <c r="AE1174" s="202" t="s">
        <v>484</v>
      </c>
      <c r="AF1174" s="204">
        <v>749.74</v>
      </c>
      <c r="AG1174" s="197">
        <v>0</v>
      </c>
      <c r="AH1174" s="197">
        <v>0.14920095999999999</v>
      </c>
      <c r="AI1174" s="12"/>
      <c r="AJ1174" s="197">
        <v>0.149201</v>
      </c>
      <c r="AK1174" s="197">
        <v>0</v>
      </c>
      <c r="AL1174" s="197">
        <v>0</v>
      </c>
      <c r="AM1174" s="12"/>
      <c r="AN1174" s="12"/>
      <c r="AO1174" s="204">
        <v>526.53</v>
      </c>
      <c r="AP1174" s="205">
        <v>368.58</v>
      </c>
      <c r="AQ1174" t="str">
        <f>_xlfn.IFNA(VLOOKUP(E1174,'Order Lookup'!A:C,3,FALSE),"Other")</f>
        <v>Other</v>
      </c>
    </row>
    <row r="1175" spans="1:43" ht="31.5" x14ac:dyDescent="0.35">
      <c r="A1175" s="202" t="s">
        <v>883</v>
      </c>
      <c r="B1175" s="202" t="s">
        <v>4090</v>
      </c>
      <c r="C1175" s="202" t="s">
        <v>905</v>
      </c>
      <c r="D1175" s="202" t="s">
        <v>4091</v>
      </c>
      <c r="E1175" s="202" t="s">
        <v>904</v>
      </c>
      <c r="F1175" s="202" t="s">
        <v>162</v>
      </c>
      <c r="G1175" s="8"/>
      <c r="H1175" s="202" t="s">
        <v>488</v>
      </c>
      <c r="I1175" s="203" t="s">
        <v>386</v>
      </c>
      <c r="J1175" s="8"/>
      <c r="K1175" s="8"/>
      <c r="L1175" s="8"/>
      <c r="M1175" s="8"/>
      <c r="N1175" s="202" t="s">
        <v>483</v>
      </c>
      <c r="O1175" s="8"/>
      <c r="P1175" s="8"/>
      <c r="Q1175" s="8"/>
      <c r="R1175" s="202" t="s">
        <v>483</v>
      </c>
      <c r="S1175" s="8"/>
      <c r="T1175" s="8"/>
      <c r="U1175" s="8"/>
      <c r="V1175" s="8"/>
      <c r="W1175" s="202" t="s">
        <v>483</v>
      </c>
      <c r="X1175" s="8"/>
      <c r="Y1175" s="8"/>
      <c r="Z1175" s="8"/>
      <c r="AA1175" s="202" t="s">
        <v>483</v>
      </c>
      <c r="AB1175" s="8"/>
      <c r="AC1175" s="202" t="s">
        <v>1728</v>
      </c>
      <c r="AD1175" s="202" t="s">
        <v>4090</v>
      </c>
      <c r="AE1175" s="202" t="s">
        <v>484</v>
      </c>
      <c r="AF1175" s="12"/>
      <c r="AG1175" s="197">
        <v>0</v>
      </c>
      <c r="AH1175" s="12"/>
      <c r="AI1175" s="12"/>
      <c r="AJ1175" s="12"/>
      <c r="AK1175" s="12"/>
      <c r="AL1175" s="12"/>
      <c r="AM1175" s="12"/>
      <c r="AN1175" s="12"/>
      <c r="AO1175" s="12"/>
      <c r="AP1175" s="15"/>
      <c r="AQ1175" t="str">
        <f>_xlfn.IFNA(VLOOKUP(E1175,'Order Lookup'!A:C,3,FALSE),"Other")</f>
        <v>Other</v>
      </c>
    </row>
    <row r="1176" spans="1:43" ht="31.5" x14ac:dyDescent="0.35">
      <c r="A1176" s="202" t="s">
        <v>883</v>
      </c>
      <c r="B1176" s="202" t="s">
        <v>4092</v>
      </c>
      <c r="C1176" s="202" t="s">
        <v>964</v>
      </c>
      <c r="D1176" s="202" t="s">
        <v>4093</v>
      </c>
      <c r="E1176" s="202" t="s">
        <v>904</v>
      </c>
      <c r="F1176" s="202" t="s">
        <v>162</v>
      </c>
      <c r="G1176" s="8"/>
      <c r="H1176" s="202" t="s">
        <v>482</v>
      </c>
      <c r="I1176" s="203" t="s">
        <v>277</v>
      </c>
      <c r="J1176" s="8"/>
      <c r="K1176" s="8"/>
      <c r="L1176" s="8"/>
      <c r="M1176" s="8"/>
      <c r="N1176" s="202" t="s">
        <v>483</v>
      </c>
      <c r="O1176" s="8"/>
      <c r="P1176" s="8"/>
      <c r="Q1176" s="8"/>
      <c r="R1176" s="202" t="s">
        <v>483</v>
      </c>
      <c r="S1176" s="8"/>
      <c r="T1176" s="8"/>
      <c r="U1176" s="8"/>
      <c r="V1176" s="8"/>
      <c r="W1176" s="202" t="s">
        <v>483</v>
      </c>
      <c r="X1176" s="8"/>
      <c r="Y1176" s="8"/>
      <c r="Z1176" s="8"/>
      <c r="AA1176" s="202" t="s">
        <v>483</v>
      </c>
      <c r="AB1176" s="8"/>
      <c r="AC1176" s="202" t="s">
        <v>1728</v>
      </c>
      <c r="AD1176" s="202" t="s">
        <v>4092</v>
      </c>
      <c r="AE1176" s="202" t="s">
        <v>484</v>
      </c>
      <c r="AF1176" s="12"/>
      <c r="AG1176" s="197">
        <v>0</v>
      </c>
      <c r="AH1176" s="12"/>
      <c r="AI1176" s="12"/>
      <c r="AJ1176" s="12"/>
      <c r="AK1176" s="12"/>
      <c r="AL1176" s="12"/>
      <c r="AM1176" s="12"/>
      <c r="AN1176" s="12"/>
      <c r="AO1176" s="12"/>
      <c r="AP1176" s="15"/>
      <c r="AQ1176" t="str">
        <f>_xlfn.IFNA(VLOOKUP(E1176,'Order Lookup'!A:C,3,FALSE),"Other")</f>
        <v>Other</v>
      </c>
    </row>
    <row r="1177" spans="1:43" ht="42" x14ac:dyDescent="0.35">
      <c r="A1177" s="202" t="s">
        <v>883</v>
      </c>
      <c r="B1177" s="202" t="s">
        <v>4094</v>
      </c>
      <c r="C1177" s="202" t="s">
        <v>4095</v>
      </c>
      <c r="D1177" s="202" t="s">
        <v>4096</v>
      </c>
      <c r="E1177" s="202" t="s">
        <v>904</v>
      </c>
      <c r="F1177" s="202" t="s">
        <v>162</v>
      </c>
      <c r="G1177" s="8"/>
      <c r="H1177" s="202" t="s">
        <v>482</v>
      </c>
      <c r="I1177" s="203" t="s">
        <v>277</v>
      </c>
      <c r="J1177" s="8"/>
      <c r="K1177" s="8"/>
      <c r="L1177" s="8"/>
      <c r="M1177" s="8"/>
      <c r="N1177" s="202" t="s">
        <v>483</v>
      </c>
      <c r="O1177" s="8"/>
      <c r="P1177" s="8"/>
      <c r="Q1177" s="8"/>
      <c r="R1177" s="202" t="s">
        <v>483</v>
      </c>
      <c r="S1177" s="8"/>
      <c r="T1177" s="8"/>
      <c r="U1177" s="8"/>
      <c r="V1177" s="8"/>
      <c r="W1177" s="202" t="s">
        <v>483</v>
      </c>
      <c r="X1177" s="8"/>
      <c r="Y1177" s="8"/>
      <c r="Z1177" s="8"/>
      <c r="AA1177" s="202" t="s">
        <v>483</v>
      </c>
      <c r="AB1177" s="8"/>
      <c r="AC1177" s="202" t="s">
        <v>1728</v>
      </c>
      <c r="AD1177" s="202" t="s">
        <v>4094</v>
      </c>
      <c r="AE1177" s="202" t="s">
        <v>484</v>
      </c>
      <c r="AF1177" s="12"/>
      <c r="AG1177" s="197">
        <v>0</v>
      </c>
      <c r="AH1177" s="12"/>
      <c r="AI1177" s="12"/>
      <c r="AJ1177" s="12"/>
      <c r="AK1177" s="12"/>
      <c r="AL1177" s="12"/>
      <c r="AM1177" s="12"/>
      <c r="AN1177" s="12"/>
      <c r="AO1177" s="12"/>
      <c r="AP1177" s="15"/>
      <c r="AQ1177" t="str">
        <f>_xlfn.IFNA(VLOOKUP(E1177,'Order Lookup'!A:C,3,FALSE),"Other")</f>
        <v>Other</v>
      </c>
    </row>
    <row r="1178" spans="1:43" ht="31.5" x14ac:dyDescent="0.35">
      <c r="A1178" s="202" t="s">
        <v>883</v>
      </c>
      <c r="B1178" s="202" t="s">
        <v>4097</v>
      </c>
      <c r="C1178" s="202" t="s">
        <v>964</v>
      </c>
      <c r="D1178" s="202" t="s">
        <v>4098</v>
      </c>
      <c r="E1178" s="202" t="s">
        <v>904</v>
      </c>
      <c r="F1178" s="202" t="s">
        <v>162</v>
      </c>
      <c r="G1178" s="8"/>
      <c r="H1178" s="202" t="s">
        <v>482</v>
      </c>
      <c r="I1178" s="203" t="s">
        <v>277</v>
      </c>
      <c r="J1178" s="8"/>
      <c r="K1178" s="8"/>
      <c r="L1178" s="8"/>
      <c r="M1178" s="8"/>
      <c r="N1178" s="202" t="s">
        <v>483</v>
      </c>
      <c r="O1178" s="8"/>
      <c r="P1178" s="8"/>
      <c r="Q1178" s="8"/>
      <c r="R1178" s="202" t="s">
        <v>483</v>
      </c>
      <c r="S1178" s="8"/>
      <c r="T1178" s="8"/>
      <c r="U1178" s="8"/>
      <c r="V1178" s="8"/>
      <c r="W1178" s="202" t="s">
        <v>483</v>
      </c>
      <c r="X1178" s="8"/>
      <c r="Y1178" s="8"/>
      <c r="Z1178" s="8"/>
      <c r="AA1178" s="202" t="s">
        <v>483</v>
      </c>
      <c r="AB1178" s="8"/>
      <c r="AC1178" s="202" t="s">
        <v>1728</v>
      </c>
      <c r="AD1178" s="202" t="s">
        <v>4097</v>
      </c>
      <c r="AE1178" s="202" t="s">
        <v>484</v>
      </c>
      <c r="AF1178" s="12"/>
      <c r="AG1178" s="197">
        <v>0</v>
      </c>
      <c r="AH1178" s="12"/>
      <c r="AI1178" s="12"/>
      <c r="AJ1178" s="12"/>
      <c r="AK1178" s="12"/>
      <c r="AL1178" s="12"/>
      <c r="AM1178" s="12"/>
      <c r="AN1178" s="12"/>
      <c r="AO1178" s="12"/>
      <c r="AP1178" s="15"/>
      <c r="AQ1178" t="str">
        <f>_xlfn.IFNA(VLOOKUP(E1178,'Order Lookup'!A:C,3,FALSE),"Other")</f>
        <v>Other</v>
      </c>
    </row>
    <row r="1179" spans="1:43" ht="31.5" x14ac:dyDescent="0.35">
      <c r="A1179" s="202" t="s">
        <v>883</v>
      </c>
      <c r="B1179" s="202" t="s">
        <v>4099</v>
      </c>
      <c r="C1179" s="202" t="s">
        <v>892</v>
      </c>
      <c r="D1179" s="202" t="s">
        <v>4100</v>
      </c>
      <c r="E1179" s="202" t="s">
        <v>904</v>
      </c>
      <c r="F1179" s="202" t="s">
        <v>162</v>
      </c>
      <c r="G1179" s="8"/>
      <c r="H1179" s="202" t="s">
        <v>482</v>
      </c>
      <c r="I1179" s="203" t="s">
        <v>277</v>
      </c>
      <c r="J1179" s="8"/>
      <c r="K1179" s="8"/>
      <c r="L1179" s="8"/>
      <c r="M1179" s="8"/>
      <c r="N1179" s="202" t="s">
        <v>483</v>
      </c>
      <c r="O1179" s="8"/>
      <c r="P1179" s="8"/>
      <c r="Q1179" s="8"/>
      <c r="R1179" s="202" t="s">
        <v>483</v>
      </c>
      <c r="S1179" s="8"/>
      <c r="T1179" s="8"/>
      <c r="U1179" s="8"/>
      <c r="V1179" s="8"/>
      <c r="W1179" s="202" t="s">
        <v>483</v>
      </c>
      <c r="X1179" s="8"/>
      <c r="Y1179" s="8"/>
      <c r="Z1179" s="8"/>
      <c r="AA1179" s="202" t="s">
        <v>483</v>
      </c>
      <c r="AB1179" s="8"/>
      <c r="AC1179" s="202" t="s">
        <v>2329</v>
      </c>
      <c r="AD1179" s="202" t="s">
        <v>4099</v>
      </c>
      <c r="AE1179" s="202" t="s">
        <v>484</v>
      </c>
      <c r="AF1179" s="204">
        <v>212.6</v>
      </c>
      <c r="AG1179" s="197">
        <v>0</v>
      </c>
      <c r="AH1179" s="197">
        <v>4.2750000000000002E-3</v>
      </c>
      <c r="AI1179" s="12"/>
      <c r="AJ1179" s="197">
        <v>4.2750000000000002E-3</v>
      </c>
      <c r="AK1179" s="197">
        <v>0</v>
      </c>
      <c r="AL1179" s="197">
        <v>0</v>
      </c>
      <c r="AM1179" s="12"/>
      <c r="AN1179" s="12"/>
      <c r="AO1179" s="204">
        <v>106.3</v>
      </c>
      <c r="AP1179" s="205">
        <v>108.02</v>
      </c>
      <c r="AQ1179" t="str">
        <f>_xlfn.IFNA(VLOOKUP(E1179,'Order Lookup'!A:C,3,FALSE),"Other")</f>
        <v>Other</v>
      </c>
    </row>
    <row r="1180" spans="1:43" ht="31.5" x14ac:dyDescent="0.35">
      <c r="A1180" s="202" t="s">
        <v>883</v>
      </c>
      <c r="B1180" s="202" t="s">
        <v>4101</v>
      </c>
      <c r="C1180" s="202" t="s">
        <v>1903</v>
      </c>
      <c r="D1180" s="202" t="s">
        <v>4102</v>
      </c>
      <c r="E1180" s="202" t="s">
        <v>854</v>
      </c>
      <c r="F1180" s="202" t="s">
        <v>162</v>
      </c>
      <c r="G1180" s="202" t="s">
        <v>162</v>
      </c>
      <c r="H1180" s="202" t="s">
        <v>482</v>
      </c>
      <c r="I1180" s="203" t="s">
        <v>181</v>
      </c>
      <c r="J1180" s="8"/>
      <c r="K1180" s="8"/>
      <c r="L1180" s="8"/>
      <c r="M1180" s="8"/>
      <c r="N1180" s="202" t="s">
        <v>483</v>
      </c>
      <c r="O1180" s="8"/>
      <c r="P1180" s="8"/>
      <c r="Q1180" s="8"/>
      <c r="R1180" s="202" t="s">
        <v>483</v>
      </c>
      <c r="S1180" s="8"/>
      <c r="T1180" s="8"/>
      <c r="U1180" s="8"/>
      <c r="V1180" s="8"/>
      <c r="W1180" s="202" t="s">
        <v>483</v>
      </c>
      <c r="X1180" s="8"/>
      <c r="Y1180" s="8"/>
      <c r="Z1180" s="8"/>
      <c r="AA1180" s="202" t="s">
        <v>483</v>
      </c>
      <c r="AB1180" s="8"/>
      <c r="AC1180" s="202" t="s">
        <v>2329</v>
      </c>
      <c r="AD1180" s="202" t="s">
        <v>4101</v>
      </c>
      <c r="AE1180" s="202" t="s">
        <v>484</v>
      </c>
      <c r="AF1180" s="204">
        <v>990</v>
      </c>
      <c r="AG1180" s="197">
        <v>5.0000000000000001E-4</v>
      </c>
      <c r="AH1180" s="197">
        <v>2.5000000000000001E-2</v>
      </c>
      <c r="AI1180" s="207">
        <v>50</v>
      </c>
      <c r="AJ1180" s="197">
        <v>2.5000000000000001E-2</v>
      </c>
      <c r="AK1180" s="197">
        <v>0</v>
      </c>
      <c r="AL1180" s="197">
        <v>0</v>
      </c>
      <c r="AM1180" s="12"/>
      <c r="AN1180" s="12"/>
      <c r="AO1180" s="204">
        <v>841.48</v>
      </c>
      <c r="AP1180" s="205">
        <v>103.2</v>
      </c>
      <c r="AQ1180" t="str">
        <f>_xlfn.IFNA(VLOOKUP(E1180,'Order Lookup'!A:C,3,FALSE),"Other")</f>
        <v>ENPARTS</v>
      </c>
    </row>
    <row r="1181" spans="1:43" ht="42" x14ac:dyDescent="0.35">
      <c r="A1181" s="202" t="s">
        <v>883</v>
      </c>
      <c r="B1181" s="202" t="s">
        <v>4103</v>
      </c>
      <c r="C1181" s="202" t="s">
        <v>914</v>
      </c>
      <c r="D1181" s="202" t="s">
        <v>4104</v>
      </c>
      <c r="E1181" s="202" t="s">
        <v>904</v>
      </c>
      <c r="F1181" s="202" t="s">
        <v>162</v>
      </c>
      <c r="G1181" s="8"/>
      <c r="H1181" s="202" t="s">
        <v>482</v>
      </c>
      <c r="I1181" s="203" t="s">
        <v>180</v>
      </c>
      <c r="J1181" s="8"/>
      <c r="K1181" s="8"/>
      <c r="L1181" s="8"/>
      <c r="M1181" s="8"/>
      <c r="N1181" s="202" t="s">
        <v>483</v>
      </c>
      <c r="O1181" s="8"/>
      <c r="P1181" s="8"/>
      <c r="Q1181" s="8"/>
      <c r="R1181" s="202" t="s">
        <v>483</v>
      </c>
      <c r="S1181" s="8"/>
      <c r="T1181" s="8"/>
      <c r="U1181" s="8"/>
      <c r="V1181" s="8"/>
      <c r="W1181" s="202" t="s">
        <v>483</v>
      </c>
      <c r="X1181" s="8"/>
      <c r="Y1181" s="8"/>
      <c r="Z1181" s="8"/>
      <c r="AA1181" s="202" t="s">
        <v>483</v>
      </c>
      <c r="AB1181" s="8"/>
      <c r="AC1181" s="202" t="s">
        <v>2329</v>
      </c>
      <c r="AD1181" s="202" t="s">
        <v>4103</v>
      </c>
      <c r="AE1181" s="202" t="s">
        <v>484</v>
      </c>
      <c r="AF1181" s="204">
        <v>465.03</v>
      </c>
      <c r="AG1181" s="197">
        <v>0</v>
      </c>
      <c r="AH1181" s="197">
        <v>0.1123598</v>
      </c>
      <c r="AI1181" s="12"/>
      <c r="AJ1181" s="197">
        <v>0.1123595</v>
      </c>
      <c r="AK1181" s="197">
        <v>0</v>
      </c>
      <c r="AL1181" s="197">
        <v>0</v>
      </c>
      <c r="AM1181" s="12"/>
      <c r="AN1181" s="12"/>
      <c r="AO1181" s="204">
        <v>364.45</v>
      </c>
      <c r="AP1181" s="205">
        <v>234.29</v>
      </c>
      <c r="AQ1181" t="str">
        <f>_xlfn.IFNA(VLOOKUP(E1181,'Order Lookup'!A:C,3,FALSE),"Other")</f>
        <v>Other</v>
      </c>
    </row>
    <row r="1182" spans="1:43" ht="31.5" x14ac:dyDescent="0.35">
      <c r="A1182" s="202" t="s">
        <v>883</v>
      </c>
      <c r="B1182" s="202" t="s">
        <v>4105</v>
      </c>
      <c r="C1182" s="202" t="s">
        <v>959</v>
      </c>
      <c r="D1182" s="202" t="s">
        <v>4106</v>
      </c>
      <c r="E1182" s="202" t="s">
        <v>904</v>
      </c>
      <c r="F1182" s="202" t="s">
        <v>162</v>
      </c>
      <c r="G1182" s="8"/>
      <c r="H1182" s="202" t="s">
        <v>668</v>
      </c>
      <c r="I1182" s="203" t="s">
        <v>186</v>
      </c>
      <c r="J1182" s="8"/>
      <c r="K1182" s="8"/>
      <c r="L1182" s="8"/>
      <c r="M1182" s="8"/>
      <c r="N1182" s="202" t="s">
        <v>483</v>
      </c>
      <c r="O1182" s="8"/>
      <c r="P1182" s="8"/>
      <c r="Q1182" s="8"/>
      <c r="R1182" s="202" t="s">
        <v>483</v>
      </c>
      <c r="S1182" s="8"/>
      <c r="T1182" s="8"/>
      <c r="U1182" s="8"/>
      <c r="V1182" s="8"/>
      <c r="W1182" s="202" t="s">
        <v>483</v>
      </c>
      <c r="X1182" s="8"/>
      <c r="Y1182" s="8"/>
      <c r="Z1182" s="8"/>
      <c r="AA1182" s="202" t="s">
        <v>483</v>
      </c>
      <c r="AB1182" s="8"/>
      <c r="AC1182" s="202" t="s">
        <v>2329</v>
      </c>
      <c r="AD1182" s="202" t="s">
        <v>4105</v>
      </c>
      <c r="AE1182" s="202" t="s">
        <v>484</v>
      </c>
      <c r="AF1182" s="204">
        <v>0</v>
      </c>
      <c r="AG1182" s="197">
        <v>0</v>
      </c>
      <c r="AH1182" s="197">
        <v>0</v>
      </c>
      <c r="AI1182" s="12"/>
      <c r="AJ1182" s="197">
        <v>0</v>
      </c>
      <c r="AK1182" s="197">
        <v>0</v>
      </c>
      <c r="AL1182" s="197">
        <v>0</v>
      </c>
      <c r="AM1182" s="12"/>
      <c r="AN1182" s="12"/>
      <c r="AO1182" s="204">
        <v>0</v>
      </c>
      <c r="AP1182" s="205">
        <v>0</v>
      </c>
      <c r="AQ1182" t="str">
        <f>_xlfn.IFNA(VLOOKUP(E1182,'Order Lookup'!A:C,3,FALSE),"Other")</f>
        <v>Other</v>
      </c>
    </row>
    <row r="1183" spans="1:43" ht="31.5" x14ac:dyDescent="0.35">
      <c r="A1183" s="202" t="s">
        <v>883</v>
      </c>
      <c r="B1183" s="202" t="s">
        <v>4107</v>
      </c>
      <c r="C1183" s="202" t="s">
        <v>903</v>
      </c>
      <c r="D1183" s="202" t="s">
        <v>4108</v>
      </c>
      <c r="E1183" s="202" t="s">
        <v>904</v>
      </c>
      <c r="F1183" s="202" t="s">
        <v>162</v>
      </c>
      <c r="G1183" s="202" t="s">
        <v>162</v>
      </c>
      <c r="H1183" s="202" t="s">
        <v>482</v>
      </c>
      <c r="I1183" s="203" t="s">
        <v>181</v>
      </c>
      <c r="J1183" s="8"/>
      <c r="K1183" s="8"/>
      <c r="L1183" s="8"/>
      <c r="M1183" s="8"/>
      <c r="N1183" s="202" t="s">
        <v>483</v>
      </c>
      <c r="O1183" s="8"/>
      <c r="P1183" s="8"/>
      <c r="Q1183" s="8"/>
      <c r="R1183" s="202" t="s">
        <v>483</v>
      </c>
      <c r="S1183" s="8"/>
      <c r="T1183" s="8"/>
      <c r="U1183" s="8"/>
      <c r="V1183" s="8"/>
      <c r="W1183" s="202" t="s">
        <v>483</v>
      </c>
      <c r="X1183" s="8"/>
      <c r="Y1183" s="8"/>
      <c r="Z1183" s="8"/>
      <c r="AA1183" s="202" t="s">
        <v>483</v>
      </c>
      <c r="AB1183" s="8"/>
      <c r="AC1183" s="202" t="s">
        <v>1996</v>
      </c>
      <c r="AD1183" s="202" t="s">
        <v>4107</v>
      </c>
      <c r="AE1183" s="202" t="s">
        <v>484</v>
      </c>
      <c r="AF1183" s="204">
        <v>9422.26</v>
      </c>
      <c r="AG1183" s="197">
        <v>0</v>
      </c>
      <c r="AH1183" s="197">
        <v>0.975688</v>
      </c>
      <c r="AI1183" s="12"/>
      <c r="AJ1183" s="197">
        <v>0.975688</v>
      </c>
      <c r="AK1183" s="197">
        <v>0</v>
      </c>
      <c r="AL1183" s="197">
        <v>0</v>
      </c>
      <c r="AM1183" s="12"/>
      <c r="AN1183" s="12"/>
      <c r="AO1183" s="204">
        <v>5113</v>
      </c>
      <c r="AP1183" s="205">
        <v>4963.83</v>
      </c>
      <c r="AQ1183" t="str">
        <f>_xlfn.IFNA(VLOOKUP(E1183,'Order Lookup'!A:C,3,FALSE),"Other")</f>
        <v>Other</v>
      </c>
    </row>
    <row r="1184" spans="1:43" ht="42" x14ac:dyDescent="0.35">
      <c r="A1184" s="202" t="s">
        <v>883</v>
      </c>
      <c r="B1184" s="202" t="s">
        <v>4109</v>
      </c>
      <c r="C1184" s="202" t="s">
        <v>1590</v>
      </c>
      <c r="D1184" s="202" t="s">
        <v>4110</v>
      </c>
      <c r="E1184" s="202" t="s">
        <v>904</v>
      </c>
      <c r="F1184" s="202" t="s">
        <v>162</v>
      </c>
      <c r="G1184" s="8"/>
      <c r="H1184" s="202" t="s">
        <v>482</v>
      </c>
      <c r="I1184" s="203" t="s">
        <v>185</v>
      </c>
      <c r="J1184" s="8"/>
      <c r="K1184" s="8"/>
      <c r="L1184" s="8"/>
      <c r="M1184" s="8"/>
      <c r="N1184" s="202" t="s">
        <v>483</v>
      </c>
      <c r="O1184" s="8"/>
      <c r="P1184" s="8"/>
      <c r="Q1184" s="8"/>
      <c r="R1184" s="202" t="s">
        <v>483</v>
      </c>
      <c r="S1184" s="8"/>
      <c r="T1184" s="8"/>
      <c r="U1184" s="8"/>
      <c r="V1184" s="8"/>
      <c r="W1184" s="202" t="s">
        <v>483</v>
      </c>
      <c r="X1184" s="8"/>
      <c r="Y1184" s="8"/>
      <c r="Z1184" s="8"/>
      <c r="AA1184" s="202" t="s">
        <v>483</v>
      </c>
      <c r="AB1184" s="8"/>
      <c r="AC1184" s="202" t="s">
        <v>1996</v>
      </c>
      <c r="AD1184" s="202" t="s">
        <v>4109</v>
      </c>
      <c r="AE1184" s="202" t="s">
        <v>484</v>
      </c>
      <c r="AF1184" s="204">
        <v>3029.01</v>
      </c>
      <c r="AG1184" s="197">
        <v>0</v>
      </c>
      <c r="AH1184" s="197">
        <v>0.90852245499999995</v>
      </c>
      <c r="AI1184" s="12"/>
      <c r="AJ1184" s="197">
        <v>0.90852252</v>
      </c>
      <c r="AK1184" s="197">
        <v>0</v>
      </c>
      <c r="AL1184" s="197">
        <v>0</v>
      </c>
      <c r="AM1184" s="12"/>
      <c r="AN1184" s="12"/>
      <c r="AO1184" s="204">
        <v>2042.41</v>
      </c>
      <c r="AP1184" s="205">
        <v>1205.8900000000001</v>
      </c>
      <c r="AQ1184" t="str">
        <f>_xlfn.IFNA(VLOOKUP(E1184,'Order Lookup'!A:C,3,FALSE),"Other")</f>
        <v>Other</v>
      </c>
    </row>
    <row r="1185" spans="1:43" ht="31.5" x14ac:dyDescent="0.35">
      <c r="A1185" s="202" t="s">
        <v>883</v>
      </c>
      <c r="B1185" s="202" t="s">
        <v>4111</v>
      </c>
      <c r="C1185" s="202" t="s">
        <v>959</v>
      </c>
      <c r="D1185" s="202" t="s">
        <v>4112</v>
      </c>
      <c r="E1185" s="202" t="s">
        <v>854</v>
      </c>
      <c r="F1185" s="202" t="s">
        <v>162</v>
      </c>
      <c r="G1185" s="8"/>
      <c r="H1185" s="202" t="s">
        <v>482</v>
      </c>
      <c r="I1185" s="203" t="s">
        <v>186</v>
      </c>
      <c r="J1185" s="8"/>
      <c r="K1185" s="8"/>
      <c r="L1185" s="8"/>
      <c r="M1185" s="8"/>
      <c r="N1185" s="202" t="s">
        <v>483</v>
      </c>
      <c r="O1185" s="8"/>
      <c r="P1185" s="8"/>
      <c r="Q1185" s="8"/>
      <c r="R1185" s="202" t="s">
        <v>483</v>
      </c>
      <c r="S1185" s="8"/>
      <c r="T1185" s="203" t="s">
        <v>885</v>
      </c>
      <c r="U1185" s="202" t="s">
        <v>2329</v>
      </c>
      <c r="V1185" s="202" t="s">
        <v>2329</v>
      </c>
      <c r="W1185" s="206" t="s">
        <v>489</v>
      </c>
      <c r="X1185" s="8"/>
      <c r="Y1185" s="8"/>
      <c r="Z1185" s="8"/>
      <c r="AA1185" s="202" t="s">
        <v>483</v>
      </c>
      <c r="AB1185" s="203" t="s">
        <v>490</v>
      </c>
      <c r="AC1185" s="202" t="s">
        <v>1996</v>
      </c>
      <c r="AD1185" s="202" t="s">
        <v>4111</v>
      </c>
      <c r="AE1185" s="202" t="s">
        <v>484</v>
      </c>
      <c r="AF1185" s="204">
        <v>215</v>
      </c>
      <c r="AG1185" s="197">
        <v>4.65E-2</v>
      </c>
      <c r="AH1185" s="197">
        <v>4.8154200000000001E-2</v>
      </c>
      <c r="AI1185" s="197">
        <v>1.03557419354839</v>
      </c>
      <c r="AJ1185" s="197">
        <v>4.8154000000000002E-2</v>
      </c>
      <c r="AK1185" s="197">
        <v>0</v>
      </c>
      <c r="AL1185" s="197">
        <v>0</v>
      </c>
      <c r="AM1185" s="12"/>
      <c r="AN1185" s="12"/>
      <c r="AO1185" s="204">
        <v>102.48</v>
      </c>
      <c r="AP1185" s="205">
        <v>106.03</v>
      </c>
      <c r="AQ1185" t="str">
        <f>_xlfn.IFNA(VLOOKUP(E1185,'Order Lookup'!A:C,3,FALSE),"Other")</f>
        <v>ENPARTS</v>
      </c>
    </row>
    <row r="1186" spans="1:43" ht="42" x14ac:dyDescent="0.35">
      <c r="A1186" s="202" t="s">
        <v>883</v>
      </c>
      <c r="B1186" s="202" t="s">
        <v>4113</v>
      </c>
      <c r="C1186" s="202" t="s">
        <v>1589</v>
      </c>
      <c r="D1186" s="202" t="s">
        <v>1946</v>
      </c>
      <c r="E1186" s="202" t="s">
        <v>904</v>
      </c>
      <c r="F1186" s="202" t="s">
        <v>162</v>
      </c>
      <c r="G1186" s="202" t="s">
        <v>162</v>
      </c>
      <c r="H1186" s="202" t="s">
        <v>482</v>
      </c>
      <c r="I1186" s="203" t="s">
        <v>189</v>
      </c>
      <c r="J1186" s="8"/>
      <c r="K1186" s="8"/>
      <c r="L1186" s="8"/>
      <c r="M1186" s="8"/>
      <c r="N1186" s="202" t="s">
        <v>483</v>
      </c>
      <c r="O1186" s="8"/>
      <c r="P1186" s="8"/>
      <c r="Q1186" s="8"/>
      <c r="R1186" s="202" t="s">
        <v>483</v>
      </c>
      <c r="S1186" s="8"/>
      <c r="T1186" s="8"/>
      <c r="U1186" s="8"/>
      <c r="V1186" s="8"/>
      <c r="W1186" s="202" t="s">
        <v>483</v>
      </c>
      <c r="X1186" s="8"/>
      <c r="Y1186" s="8"/>
      <c r="Z1186" s="8"/>
      <c r="AA1186" s="202" t="s">
        <v>483</v>
      </c>
      <c r="AB1186" s="8"/>
      <c r="AC1186" s="202" t="s">
        <v>1996</v>
      </c>
      <c r="AD1186" s="202" t="s">
        <v>4113</v>
      </c>
      <c r="AE1186" s="202" t="s">
        <v>484</v>
      </c>
      <c r="AF1186" s="12"/>
      <c r="AG1186" s="197">
        <v>0</v>
      </c>
      <c r="AH1186" s="12"/>
      <c r="AI1186" s="12"/>
      <c r="AJ1186" s="12"/>
      <c r="AK1186" s="12"/>
      <c r="AL1186" s="12"/>
      <c r="AM1186" s="12"/>
      <c r="AN1186" s="12"/>
      <c r="AO1186" s="12"/>
      <c r="AP1186" s="15"/>
      <c r="AQ1186" t="str">
        <f>_xlfn.IFNA(VLOOKUP(E1186,'Order Lookup'!A:C,3,FALSE),"Other")</f>
        <v>Other</v>
      </c>
    </row>
    <row r="1187" spans="1:43" ht="31.5" x14ac:dyDescent="0.35">
      <c r="A1187" s="202" t="s">
        <v>883</v>
      </c>
      <c r="B1187" s="202" t="s">
        <v>4114</v>
      </c>
      <c r="C1187" s="202" t="s">
        <v>1354</v>
      </c>
      <c r="D1187" s="202" t="s">
        <v>1578</v>
      </c>
      <c r="E1187" s="202" t="s">
        <v>904</v>
      </c>
      <c r="F1187" s="202" t="s">
        <v>162</v>
      </c>
      <c r="G1187" s="202" t="s">
        <v>162</v>
      </c>
      <c r="H1187" s="202" t="s">
        <v>482</v>
      </c>
      <c r="I1187" s="203" t="s">
        <v>188</v>
      </c>
      <c r="J1187" s="8"/>
      <c r="K1187" s="8"/>
      <c r="L1187" s="8"/>
      <c r="M1187" s="8"/>
      <c r="N1187" s="202" t="s">
        <v>483</v>
      </c>
      <c r="O1187" s="8"/>
      <c r="P1187" s="8"/>
      <c r="Q1187" s="8"/>
      <c r="R1187" s="202" t="s">
        <v>483</v>
      </c>
      <c r="S1187" s="8"/>
      <c r="T1187" s="8"/>
      <c r="U1187" s="8"/>
      <c r="V1187" s="8"/>
      <c r="W1187" s="202" t="s">
        <v>483</v>
      </c>
      <c r="X1187" s="8"/>
      <c r="Y1187" s="8"/>
      <c r="Z1187" s="8"/>
      <c r="AA1187" s="202" t="s">
        <v>483</v>
      </c>
      <c r="AB1187" s="8"/>
      <c r="AC1187" s="202" t="s">
        <v>1996</v>
      </c>
      <c r="AD1187" s="202" t="s">
        <v>4114</v>
      </c>
      <c r="AE1187" s="202" t="s">
        <v>484</v>
      </c>
      <c r="AF1187" s="12"/>
      <c r="AG1187" s="197">
        <v>0</v>
      </c>
      <c r="AH1187" s="12"/>
      <c r="AI1187" s="12"/>
      <c r="AJ1187" s="12"/>
      <c r="AK1187" s="12"/>
      <c r="AL1187" s="12"/>
      <c r="AM1187" s="12"/>
      <c r="AN1187" s="12"/>
      <c r="AO1187" s="12"/>
      <c r="AP1187" s="15"/>
      <c r="AQ1187" t="str">
        <f>_xlfn.IFNA(VLOOKUP(E1187,'Order Lookup'!A:C,3,FALSE),"Other")</f>
        <v>Other</v>
      </c>
    </row>
    <row r="1188" spans="1:43" ht="31.5" x14ac:dyDescent="0.35">
      <c r="A1188" s="202" t="s">
        <v>883</v>
      </c>
      <c r="B1188" s="202" t="s">
        <v>4115</v>
      </c>
      <c r="C1188" s="202" t="s">
        <v>959</v>
      </c>
      <c r="D1188" s="202" t="s">
        <v>4116</v>
      </c>
      <c r="E1188" s="202" t="s">
        <v>812</v>
      </c>
      <c r="F1188" s="202" t="s">
        <v>162</v>
      </c>
      <c r="G1188" s="8"/>
      <c r="H1188" s="202" t="s">
        <v>482</v>
      </c>
      <c r="I1188" s="203" t="s">
        <v>186</v>
      </c>
      <c r="J1188" s="8"/>
      <c r="K1188" s="8"/>
      <c r="L1188" s="8"/>
      <c r="M1188" s="8"/>
      <c r="N1188" s="202" t="s">
        <v>483</v>
      </c>
      <c r="O1188" s="8"/>
      <c r="P1188" s="8"/>
      <c r="Q1188" s="8"/>
      <c r="R1188" s="202" t="s">
        <v>483</v>
      </c>
      <c r="S1188" s="8"/>
      <c r="T1188" s="8"/>
      <c r="U1188" s="8"/>
      <c r="V1188" s="8"/>
      <c r="W1188" s="202" t="s">
        <v>483</v>
      </c>
      <c r="X1188" s="8"/>
      <c r="Y1188" s="8"/>
      <c r="Z1188" s="8"/>
      <c r="AA1188" s="202" t="s">
        <v>483</v>
      </c>
      <c r="AB1188" s="8"/>
      <c r="AC1188" s="202" t="s">
        <v>1996</v>
      </c>
      <c r="AD1188" s="202" t="s">
        <v>4115</v>
      </c>
      <c r="AE1188" s="202" t="s">
        <v>484</v>
      </c>
      <c r="AF1188" s="204">
        <v>1015.03</v>
      </c>
      <c r="AG1188" s="197">
        <v>0</v>
      </c>
      <c r="AH1188" s="197">
        <v>0.19686480000000001</v>
      </c>
      <c r="AI1188" s="12"/>
      <c r="AJ1188" s="197">
        <v>0.19686501000000001</v>
      </c>
      <c r="AK1188" s="197">
        <v>0</v>
      </c>
      <c r="AL1188" s="197">
        <v>0</v>
      </c>
      <c r="AM1188" s="12"/>
      <c r="AN1188" s="12"/>
      <c r="AO1188" s="204">
        <v>625.99</v>
      </c>
      <c r="AP1188" s="205">
        <v>437.1</v>
      </c>
      <c r="AQ1188" t="str">
        <f>_xlfn.IFNA(VLOOKUP(E1188,'Order Lookup'!A:C,3,FALSE),"Other")</f>
        <v>Other</v>
      </c>
    </row>
    <row r="1189" spans="1:43" ht="42" x14ac:dyDescent="0.35">
      <c r="A1189" s="202" t="s">
        <v>883</v>
      </c>
      <c r="B1189" s="202" t="s">
        <v>4117</v>
      </c>
      <c r="C1189" s="202" t="s">
        <v>4118</v>
      </c>
      <c r="D1189" s="202" t="s">
        <v>4119</v>
      </c>
      <c r="E1189" s="202" t="s">
        <v>812</v>
      </c>
      <c r="F1189" s="202" t="s">
        <v>162</v>
      </c>
      <c r="G1189" s="8"/>
      <c r="H1189" s="202" t="s">
        <v>482</v>
      </c>
      <c r="I1189" s="203" t="s">
        <v>386</v>
      </c>
      <c r="J1189" s="8"/>
      <c r="K1189" s="8"/>
      <c r="L1189" s="8"/>
      <c r="M1189" s="8"/>
      <c r="N1189" s="202" t="s">
        <v>483</v>
      </c>
      <c r="O1189" s="8"/>
      <c r="P1189" s="8"/>
      <c r="Q1189" s="8"/>
      <c r="R1189" s="202" t="s">
        <v>483</v>
      </c>
      <c r="S1189" s="8"/>
      <c r="T1189" s="8"/>
      <c r="U1189" s="8"/>
      <c r="V1189" s="8"/>
      <c r="W1189" s="202" t="s">
        <v>483</v>
      </c>
      <c r="X1189" s="8"/>
      <c r="Y1189" s="8"/>
      <c r="Z1189" s="8"/>
      <c r="AA1189" s="202" t="s">
        <v>483</v>
      </c>
      <c r="AB1189" s="8"/>
      <c r="AC1189" s="202" t="s">
        <v>1996</v>
      </c>
      <c r="AD1189" s="202" t="s">
        <v>4117</v>
      </c>
      <c r="AE1189" s="202" t="s">
        <v>484</v>
      </c>
      <c r="AF1189" s="12"/>
      <c r="AG1189" s="197">
        <v>0</v>
      </c>
      <c r="AH1189" s="12"/>
      <c r="AI1189" s="12"/>
      <c r="AJ1189" s="12"/>
      <c r="AK1189" s="12"/>
      <c r="AL1189" s="12"/>
      <c r="AM1189" s="12"/>
      <c r="AN1189" s="12"/>
      <c r="AO1189" s="12"/>
      <c r="AP1189" s="15"/>
      <c r="AQ1189" t="str">
        <f>_xlfn.IFNA(VLOOKUP(E1189,'Order Lookup'!A:C,3,FALSE),"Other")</f>
        <v>Other</v>
      </c>
    </row>
    <row r="1190" spans="1:43" ht="42" x14ac:dyDescent="0.35">
      <c r="A1190" s="202" t="s">
        <v>883</v>
      </c>
      <c r="B1190" s="202" t="s">
        <v>4120</v>
      </c>
      <c r="C1190" s="202" t="s">
        <v>4118</v>
      </c>
      <c r="D1190" s="202" t="s">
        <v>4119</v>
      </c>
      <c r="E1190" s="202" t="s">
        <v>812</v>
      </c>
      <c r="F1190" s="202" t="s">
        <v>162</v>
      </c>
      <c r="G1190" s="8"/>
      <c r="H1190" s="202" t="s">
        <v>482</v>
      </c>
      <c r="I1190" s="203" t="s">
        <v>386</v>
      </c>
      <c r="J1190" s="8"/>
      <c r="K1190" s="8"/>
      <c r="L1190" s="8"/>
      <c r="M1190" s="8"/>
      <c r="N1190" s="202" t="s">
        <v>483</v>
      </c>
      <c r="O1190" s="8"/>
      <c r="P1190" s="8"/>
      <c r="Q1190" s="8"/>
      <c r="R1190" s="202" t="s">
        <v>483</v>
      </c>
      <c r="S1190" s="8"/>
      <c r="T1190" s="8"/>
      <c r="U1190" s="8"/>
      <c r="V1190" s="8"/>
      <c r="W1190" s="202" t="s">
        <v>483</v>
      </c>
      <c r="X1190" s="8"/>
      <c r="Y1190" s="8"/>
      <c r="Z1190" s="8"/>
      <c r="AA1190" s="202" t="s">
        <v>483</v>
      </c>
      <c r="AB1190" s="8"/>
      <c r="AC1190" s="202" t="s">
        <v>1725</v>
      </c>
      <c r="AD1190" s="202" t="s">
        <v>4120</v>
      </c>
      <c r="AE1190" s="202" t="s">
        <v>484</v>
      </c>
      <c r="AF1190" s="204">
        <v>746.8</v>
      </c>
      <c r="AG1190" s="197">
        <v>0</v>
      </c>
      <c r="AH1190" s="197">
        <v>0.31900030000000001</v>
      </c>
      <c r="AI1190" s="12"/>
      <c r="AJ1190" s="197">
        <v>0.31900050000000002</v>
      </c>
      <c r="AK1190" s="197">
        <v>0</v>
      </c>
      <c r="AL1190" s="197">
        <v>0</v>
      </c>
      <c r="AM1190" s="12"/>
      <c r="AN1190" s="12"/>
      <c r="AO1190" s="204">
        <v>559.82000000000005</v>
      </c>
      <c r="AP1190" s="205">
        <v>259.02999999999997</v>
      </c>
      <c r="AQ1190" t="str">
        <f>_xlfn.IFNA(VLOOKUP(E1190,'Order Lookup'!A:C,3,FALSE),"Other")</f>
        <v>Other</v>
      </c>
    </row>
    <row r="1191" spans="1:43" ht="52.5" x14ac:dyDescent="0.35">
      <c r="A1191" s="202" t="s">
        <v>883</v>
      </c>
      <c r="B1191" s="202" t="s">
        <v>4121</v>
      </c>
      <c r="C1191" s="202" t="s">
        <v>945</v>
      </c>
      <c r="D1191" s="202" t="s">
        <v>4122</v>
      </c>
      <c r="E1191" s="202" t="s">
        <v>904</v>
      </c>
      <c r="F1191" s="202" t="s">
        <v>162</v>
      </c>
      <c r="G1191" s="8"/>
      <c r="H1191" s="202" t="s">
        <v>482</v>
      </c>
      <c r="I1191" s="203" t="s">
        <v>386</v>
      </c>
      <c r="J1191" s="8"/>
      <c r="K1191" s="8"/>
      <c r="L1191" s="8"/>
      <c r="M1191" s="8"/>
      <c r="N1191" s="202" t="s">
        <v>483</v>
      </c>
      <c r="O1191" s="8"/>
      <c r="P1191" s="8"/>
      <c r="Q1191" s="8"/>
      <c r="R1191" s="202" t="s">
        <v>483</v>
      </c>
      <c r="S1191" s="8"/>
      <c r="T1191" s="8"/>
      <c r="U1191" s="8"/>
      <c r="V1191" s="8"/>
      <c r="W1191" s="202" t="s">
        <v>483</v>
      </c>
      <c r="X1191" s="8"/>
      <c r="Y1191" s="8"/>
      <c r="Z1191" s="8"/>
      <c r="AA1191" s="202" t="s">
        <v>483</v>
      </c>
      <c r="AB1191" s="8"/>
      <c r="AC1191" s="202" t="s">
        <v>1996</v>
      </c>
      <c r="AD1191" s="202" t="s">
        <v>4121</v>
      </c>
      <c r="AE1191" s="202" t="s">
        <v>484</v>
      </c>
      <c r="AF1191" s="12"/>
      <c r="AG1191" s="197">
        <v>0</v>
      </c>
      <c r="AH1191" s="12"/>
      <c r="AI1191" s="12"/>
      <c r="AJ1191" s="12"/>
      <c r="AK1191" s="12"/>
      <c r="AL1191" s="12"/>
      <c r="AM1191" s="12"/>
      <c r="AN1191" s="12"/>
      <c r="AO1191" s="12"/>
      <c r="AP1191" s="15"/>
      <c r="AQ1191" t="str">
        <f>_xlfn.IFNA(VLOOKUP(E1191,'Order Lookup'!A:C,3,FALSE),"Other")</f>
        <v>Other</v>
      </c>
    </row>
    <row r="1192" spans="1:43" ht="52.5" x14ac:dyDescent="0.35">
      <c r="A1192" s="202" t="s">
        <v>883</v>
      </c>
      <c r="B1192" s="202" t="s">
        <v>4123</v>
      </c>
      <c r="C1192" s="202" t="s">
        <v>909</v>
      </c>
      <c r="D1192" s="202" t="s">
        <v>4124</v>
      </c>
      <c r="E1192" s="202" t="s">
        <v>812</v>
      </c>
      <c r="F1192" s="202" t="s">
        <v>162</v>
      </c>
      <c r="G1192" s="8"/>
      <c r="H1192" s="202" t="s">
        <v>482</v>
      </c>
      <c r="I1192" s="203" t="s">
        <v>185</v>
      </c>
      <c r="J1192" s="8"/>
      <c r="K1192" s="8"/>
      <c r="L1192" s="8"/>
      <c r="M1192" s="8"/>
      <c r="N1192" s="202" t="s">
        <v>483</v>
      </c>
      <c r="O1192" s="8"/>
      <c r="P1192" s="8"/>
      <c r="Q1192" s="8"/>
      <c r="R1192" s="202" t="s">
        <v>483</v>
      </c>
      <c r="S1192" s="8"/>
      <c r="T1192" s="8"/>
      <c r="U1192" s="8"/>
      <c r="V1192" s="8"/>
      <c r="W1192" s="202" t="s">
        <v>483</v>
      </c>
      <c r="X1192" s="8"/>
      <c r="Y1192" s="8"/>
      <c r="Z1192" s="8"/>
      <c r="AA1192" s="202" t="s">
        <v>483</v>
      </c>
      <c r="AB1192" s="8"/>
      <c r="AC1192" s="202" t="s">
        <v>1725</v>
      </c>
      <c r="AD1192" s="202" t="s">
        <v>4123</v>
      </c>
      <c r="AE1192" s="202" t="s">
        <v>484</v>
      </c>
      <c r="AF1192" s="204">
        <v>161.75</v>
      </c>
      <c r="AG1192" s="197">
        <v>0</v>
      </c>
      <c r="AH1192" s="197">
        <v>2.8454400000000001E-2</v>
      </c>
      <c r="AI1192" s="12"/>
      <c r="AJ1192" s="197">
        <v>2.8454500000000001E-2</v>
      </c>
      <c r="AK1192" s="197">
        <v>0</v>
      </c>
      <c r="AL1192" s="197">
        <v>0</v>
      </c>
      <c r="AM1192" s="12"/>
      <c r="AN1192" s="12"/>
      <c r="AO1192" s="204">
        <v>80.87</v>
      </c>
      <c r="AP1192" s="205">
        <v>74.849999999999994</v>
      </c>
      <c r="AQ1192" t="str">
        <f>_xlfn.IFNA(VLOOKUP(E1192,'Order Lookup'!A:C,3,FALSE),"Other")</f>
        <v>Other</v>
      </c>
    </row>
    <row r="1193" spans="1:43" ht="31.5" x14ac:dyDescent="0.35">
      <c r="A1193" s="202" t="s">
        <v>883</v>
      </c>
      <c r="B1193" s="202" t="s">
        <v>4125</v>
      </c>
      <c r="C1193" s="202" t="s">
        <v>894</v>
      </c>
      <c r="D1193" s="202" t="s">
        <v>1962</v>
      </c>
      <c r="E1193" s="202" t="s">
        <v>812</v>
      </c>
      <c r="F1193" s="202" t="s">
        <v>162</v>
      </c>
      <c r="G1193" s="8"/>
      <c r="H1193" s="202" t="s">
        <v>482</v>
      </c>
      <c r="I1193" s="203" t="s">
        <v>181</v>
      </c>
      <c r="J1193" s="8"/>
      <c r="K1193" s="8"/>
      <c r="L1193" s="8"/>
      <c r="M1193" s="8"/>
      <c r="N1193" s="202" t="s">
        <v>483</v>
      </c>
      <c r="O1193" s="8"/>
      <c r="P1193" s="8"/>
      <c r="Q1193" s="8"/>
      <c r="R1193" s="202" t="s">
        <v>483</v>
      </c>
      <c r="S1193" s="8"/>
      <c r="T1193" s="8"/>
      <c r="U1193" s="8"/>
      <c r="V1193" s="8"/>
      <c r="W1193" s="202" t="s">
        <v>483</v>
      </c>
      <c r="X1193" s="8"/>
      <c r="Y1193" s="8"/>
      <c r="Z1193" s="8"/>
      <c r="AA1193" s="202" t="s">
        <v>483</v>
      </c>
      <c r="AB1193" s="8"/>
      <c r="AC1193" s="202" t="s">
        <v>1725</v>
      </c>
      <c r="AD1193" s="202" t="s">
        <v>4125</v>
      </c>
      <c r="AE1193" s="202" t="s">
        <v>484</v>
      </c>
      <c r="AF1193" s="12"/>
      <c r="AG1193" s="197">
        <v>0</v>
      </c>
      <c r="AH1193" s="12"/>
      <c r="AI1193" s="12"/>
      <c r="AJ1193" s="12"/>
      <c r="AK1193" s="12"/>
      <c r="AL1193" s="12"/>
      <c r="AM1193" s="12"/>
      <c r="AN1193" s="12"/>
      <c r="AO1193" s="12"/>
      <c r="AP1193" s="15"/>
      <c r="AQ1193" t="str">
        <f>_xlfn.IFNA(VLOOKUP(E1193,'Order Lookup'!A:C,3,FALSE),"Other")</f>
        <v>Other</v>
      </c>
    </row>
    <row r="1194" spans="1:43" ht="31.5" x14ac:dyDescent="0.35">
      <c r="A1194" s="202" t="s">
        <v>883</v>
      </c>
      <c r="B1194" s="202" t="s">
        <v>4126</v>
      </c>
      <c r="C1194" s="202" t="s">
        <v>1940</v>
      </c>
      <c r="D1194" s="202" t="s">
        <v>4127</v>
      </c>
      <c r="E1194" s="202" t="s">
        <v>904</v>
      </c>
      <c r="F1194" s="202" t="s">
        <v>162</v>
      </c>
      <c r="G1194" s="8"/>
      <c r="H1194" s="202" t="s">
        <v>482</v>
      </c>
      <c r="I1194" s="203" t="s">
        <v>386</v>
      </c>
      <c r="J1194" s="8"/>
      <c r="K1194" s="8"/>
      <c r="L1194" s="8"/>
      <c r="M1194" s="8"/>
      <c r="N1194" s="202" t="s">
        <v>483</v>
      </c>
      <c r="O1194" s="8"/>
      <c r="P1194" s="8"/>
      <c r="Q1194" s="8"/>
      <c r="R1194" s="202" t="s">
        <v>483</v>
      </c>
      <c r="S1194" s="8"/>
      <c r="T1194" s="8"/>
      <c r="U1194" s="8"/>
      <c r="V1194" s="8"/>
      <c r="W1194" s="202" t="s">
        <v>483</v>
      </c>
      <c r="X1194" s="8"/>
      <c r="Y1194" s="8"/>
      <c r="Z1194" s="8"/>
      <c r="AA1194" s="202" t="s">
        <v>483</v>
      </c>
      <c r="AB1194" s="8"/>
      <c r="AC1194" s="202" t="s">
        <v>1725</v>
      </c>
      <c r="AD1194" s="202" t="s">
        <v>4126</v>
      </c>
      <c r="AE1194" s="202" t="s">
        <v>484</v>
      </c>
      <c r="AF1194" s="12"/>
      <c r="AG1194" s="197">
        <v>0</v>
      </c>
      <c r="AH1194" s="12"/>
      <c r="AI1194" s="12"/>
      <c r="AJ1194" s="12"/>
      <c r="AK1194" s="12"/>
      <c r="AL1194" s="12"/>
      <c r="AM1194" s="12"/>
      <c r="AN1194" s="12"/>
      <c r="AO1194" s="12"/>
      <c r="AP1194" s="15"/>
      <c r="AQ1194" t="str">
        <f>_xlfn.IFNA(VLOOKUP(E1194,'Order Lookup'!A:C,3,FALSE),"Other")</f>
        <v>Other</v>
      </c>
    </row>
    <row r="1195" spans="1:43" ht="31.5" x14ac:dyDescent="0.35">
      <c r="A1195" s="202" t="s">
        <v>883</v>
      </c>
      <c r="B1195" s="202" t="s">
        <v>4128</v>
      </c>
      <c r="C1195" s="202" t="s">
        <v>4022</v>
      </c>
      <c r="D1195" s="202" t="s">
        <v>4129</v>
      </c>
      <c r="E1195" s="202" t="s">
        <v>904</v>
      </c>
      <c r="F1195" s="202" t="s">
        <v>162</v>
      </c>
      <c r="G1195" s="8"/>
      <c r="H1195" s="202" t="s">
        <v>482</v>
      </c>
      <c r="I1195" s="203" t="s">
        <v>386</v>
      </c>
      <c r="J1195" s="8"/>
      <c r="K1195" s="8"/>
      <c r="L1195" s="8"/>
      <c r="M1195" s="8"/>
      <c r="N1195" s="202" t="s">
        <v>483</v>
      </c>
      <c r="O1195" s="8"/>
      <c r="P1195" s="8"/>
      <c r="Q1195" s="8"/>
      <c r="R1195" s="202" t="s">
        <v>483</v>
      </c>
      <c r="S1195" s="8"/>
      <c r="T1195" s="8"/>
      <c r="U1195" s="8"/>
      <c r="V1195" s="8"/>
      <c r="W1195" s="202" t="s">
        <v>483</v>
      </c>
      <c r="X1195" s="8"/>
      <c r="Y1195" s="8"/>
      <c r="Z1195" s="8"/>
      <c r="AA1195" s="202" t="s">
        <v>483</v>
      </c>
      <c r="AB1195" s="8"/>
      <c r="AC1195" s="202" t="s">
        <v>2343</v>
      </c>
      <c r="AD1195" s="202" t="s">
        <v>4128</v>
      </c>
      <c r="AE1195" s="202" t="s">
        <v>484</v>
      </c>
      <c r="AF1195" s="204">
        <v>3363.7</v>
      </c>
      <c r="AG1195" s="197">
        <v>0</v>
      </c>
      <c r="AH1195" s="197">
        <v>0.73787340000000001</v>
      </c>
      <c r="AI1195" s="12"/>
      <c r="AJ1195" s="197">
        <v>0.73787360000000002</v>
      </c>
      <c r="AK1195" s="197">
        <v>0</v>
      </c>
      <c r="AL1195" s="197">
        <v>0</v>
      </c>
      <c r="AM1195" s="12"/>
      <c r="AN1195" s="12"/>
      <c r="AO1195" s="204">
        <v>1681.89</v>
      </c>
      <c r="AP1195" s="205">
        <v>1756.96</v>
      </c>
      <c r="AQ1195" t="str">
        <f>_xlfn.IFNA(VLOOKUP(E1195,'Order Lookup'!A:C,3,FALSE),"Other")</f>
        <v>Other</v>
      </c>
    </row>
    <row r="1196" spans="1:43" ht="52.5" x14ac:dyDescent="0.35">
      <c r="A1196" s="202" t="s">
        <v>883</v>
      </c>
      <c r="B1196" s="202" t="s">
        <v>4130</v>
      </c>
      <c r="C1196" s="202" t="s">
        <v>4131</v>
      </c>
      <c r="D1196" s="202" t="s">
        <v>4132</v>
      </c>
      <c r="E1196" s="202" t="s">
        <v>854</v>
      </c>
      <c r="F1196" s="202" t="s">
        <v>162</v>
      </c>
      <c r="G1196" s="202" t="s">
        <v>162</v>
      </c>
      <c r="H1196" s="202" t="s">
        <v>482</v>
      </c>
      <c r="I1196" s="203" t="s">
        <v>386</v>
      </c>
      <c r="J1196" s="8"/>
      <c r="K1196" s="8"/>
      <c r="L1196" s="8"/>
      <c r="M1196" s="8"/>
      <c r="N1196" s="202" t="s">
        <v>483</v>
      </c>
      <c r="O1196" s="8"/>
      <c r="P1196" s="8"/>
      <c r="Q1196" s="8"/>
      <c r="R1196" s="202" t="s">
        <v>483</v>
      </c>
      <c r="S1196" s="8"/>
      <c r="T1196" s="203" t="s">
        <v>882</v>
      </c>
      <c r="U1196" s="202" t="s">
        <v>2343</v>
      </c>
      <c r="V1196" s="202" t="s">
        <v>2343</v>
      </c>
      <c r="W1196" s="206" t="s">
        <v>489</v>
      </c>
      <c r="X1196" s="8"/>
      <c r="Y1196" s="8"/>
      <c r="Z1196" s="8"/>
      <c r="AA1196" s="202" t="s">
        <v>483</v>
      </c>
      <c r="AB1196" s="203" t="s">
        <v>490</v>
      </c>
      <c r="AC1196" s="202" t="s">
        <v>2327</v>
      </c>
      <c r="AD1196" s="202" t="s">
        <v>4130</v>
      </c>
      <c r="AE1196" s="202" t="s">
        <v>484</v>
      </c>
      <c r="AF1196" s="204">
        <v>835</v>
      </c>
      <c r="AG1196" s="197">
        <v>0.21249999999999999</v>
      </c>
      <c r="AH1196" s="197">
        <v>0.21811410000000001</v>
      </c>
      <c r="AI1196" s="197">
        <v>1.02641929411765</v>
      </c>
      <c r="AJ1196" s="197">
        <v>0.218113995</v>
      </c>
      <c r="AK1196" s="197">
        <v>0</v>
      </c>
      <c r="AL1196" s="197">
        <v>0</v>
      </c>
      <c r="AM1196" s="12"/>
      <c r="AN1196" s="12"/>
      <c r="AO1196" s="204">
        <v>690.8</v>
      </c>
      <c r="AP1196" s="205">
        <v>274.87</v>
      </c>
      <c r="AQ1196" t="str">
        <f>_xlfn.IFNA(VLOOKUP(E1196,'Order Lookup'!A:C,3,FALSE),"Other")</f>
        <v>ENPARTS</v>
      </c>
    </row>
    <row r="1197" spans="1:43" ht="31.5" x14ac:dyDescent="0.35">
      <c r="A1197" s="202" t="s">
        <v>883</v>
      </c>
      <c r="B1197" s="202" t="s">
        <v>4133</v>
      </c>
      <c r="C1197" s="202" t="s">
        <v>1919</v>
      </c>
      <c r="D1197" s="202" t="s">
        <v>4134</v>
      </c>
      <c r="E1197" s="202" t="s">
        <v>904</v>
      </c>
      <c r="F1197" s="202" t="s">
        <v>162</v>
      </c>
      <c r="G1197" s="202" t="s">
        <v>162</v>
      </c>
      <c r="H1197" s="202" t="s">
        <v>488</v>
      </c>
      <c r="I1197" s="203" t="s">
        <v>189</v>
      </c>
      <c r="J1197" s="8"/>
      <c r="K1197" s="8"/>
      <c r="L1197" s="8"/>
      <c r="M1197" s="8"/>
      <c r="N1197" s="202" t="s">
        <v>483</v>
      </c>
      <c r="O1197" s="8"/>
      <c r="P1197" s="8"/>
      <c r="Q1197" s="8"/>
      <c r="R1197" s="202" t="s">
        <v>483</v>
      </c>
      <c r="S1197" s="8"/>
      <c r="T1197" s="8"/>
      <c r="U1197" s="8"/>
      <c r="V1197" s="8"/>
      <c r="W1197" s="202" t="s">
        <v>483</v>
      </c>
      <c r="X1197" s="8"/>
      <c r="Y1197" s="8"/>
      <c r="Z1197" s="8"/>
      <c r="AA1197" s="202" t="s">
        <v>483</v>
      </c>
      <c r="AB1197" s="8"/>
      <c r="AC1197" s="202" t="s">
        <v>2327</v>
      </c>
      <c r="AD1197" s="202" t="s">
        <v>4133</v>
      </c>
      <c r="AE1197" s="202" t="s">
        <v>484</v>
      </c>
      <c r="AF1197" s="12"/>
      <c r="AG1197" s="197">
        <v>0</v>
      </c>
      <c r="AH1197" s="12"/>
      <c r="AI1197" s="12"/>
      <c r="AJ1197" s="12"/>
      <c r="AK1197" s="12"/>
      <c r="AL1197" s="12"/>
      <c r="AM1197" s="12"/>
      <c r="AN1197" s="12"/>
      <c r="AO1197" s="12"/>
      <c r="AP1197" s="15"/>
      <c r="AQ1197" t="str">
        <f>_xlfn.IFNA(VLOOKUP(E1197,'Order Lookup'!A:C,3,FALSE),"Other")</f>
        <v>Other</v>
      </c>
    </row>
    <row r="1198" spans="1:43" ht="42" x14ac:dyDescent="0.35">
      <c r="A1198" s="202" t="s">
        <v>883</v>
      </c>
      <c r="B1198" s="202" t="s">
        <v>4135</v>
      </c>
      <c r="C1198" s="202" t="s">
        <v>899</v>
      </c>
      <c r="D1198" s="202" t="s">
        <v>4136</v>
      </c>
      <c r="E1198" s="202" t="s">
        <v>812</v>
      </c>
      <c r="F1198" s="202" t="s">
        <v>162</v>
      </c>
      <c r="G1198" s="8"/>
      <c r="H1198" s="202" t="s">
        <v>482</v>
      </c>
      <c r="I1198" s="203" t="s">
        <v>386</v>
      </c>
      <c r="J1198" s="8"/>
      <c r="K1198" s="8"/>
      <c r="L1198" s="8"/>
      <c r="M1198" s="8"/>
      <c r="N1198" s="202" t="s">
        <v>483</v>
      </c>
      <c r="O1198" s="8"/>
      <c r="P1198" s="8"/>
      <c r="Q1198" s="8"/>
      <c r="R1198" s="202" t="s">
        <v>483</v>
      </c>
      <c r="S1198" s="8"/>
      <c r="T1198" s="8"/>
      <c r="U1198" s="8"/>
      <c r="V1198" s="8"/>
      <c r="W1198" s="202" t="s">
        <v>483</v>
      </c>
      <c r="X1198" s="8"/>
      <c r="Y1198" s="8"/>
      <c r="Z1198" s="8"/>
      <c r="AA1198" s="202" t="s">
        <v>483</v>
      </c>
      <c r="AB1198" s="8"/>
      <c r="AC1198" s="202" t="s">
        <v>2327</v>
      </c>
      <c r="AD1198" s="202" t="s">
        <v>4135</v>
      </c>
      <c r="AE1198" s="202" t="s">
        <v>484</v>
      </c>
      <c r="AF1198" s="204">
        <v>163.9</v>
      </c>
      <c r="AG1198" s="197">
        <v>0</v>
      </c>
      <c r="AH1198" s="197">
        <v>8.0000000000000004E-4</v>
      </c>
      <c r="AI1198" s="12"/>
      <c r="AJ1198" s="197">
        <v>8.0000000000000004E-4</v>
      </c>
      <c r="AK1198" s="197">
        <v>0</v>
      </c>
      <c r="AL1198" s="197">
        <v>0</v>
      </c>
      <c r="AM1198" s="12"/>
      <c r="AN1198" s="12"/>
      <c r="AO1198" s="204">
        <v>0</v>
      </c>
      <c r="AP1198" s="205">
        <v>157.26</v>
      </c>
      <c r="AQ1198" t="str">
        <f>_xlfn.IFNA(VLOOKUP(E1198,'Order Lookup'!A:C,3,FALSE),"Other")</f>
        <v>Other</v>
      </c>
    </row>
    <row r="1199" spans="1:43" ht="31.5" x14ac:dyDescent="0.35">
      <c r="A1199" s="202" t="s">
        <v>883</v>
      </c>
      <c r="B1199" s="202" t="s">
        <v>4137</v>
      </c>
      <c r="C1199" s="202" t="s">
        <v>1940</v>
      </c>
      <c r="D1199" s="202" t="s">
        <v>4138</v>
      </c>
      <c r="E1199" s="202" t="s">
        <v>904</v>
      </c>
      <c r="F1199" s="202" t="s">
        <v>162</v>
      </c>
      <c r="G1199" s="8"/>
      <c r="H1199" s="202" t="s">
        <v>482</v>
      </c>
      <c r="I1199" s="203" t="s">
        <v>188</v>
      </c>
      <c r="J1199" s="8"/>
      <c r="K1199" s="8"/>
      <c r="L1199" s="8"/>
      <c r="M1199" s="8"/>
      <c r="N1199" s="202" t="s">
        <v>483</v>
      </c>
      <c r="O1199" s="8"/>
      <c r="P1199" s="8"/>
      <c r="Q1199" s="8"/>
      <c r="R1199" s="202" t="s">
        <v>483</v>
      </c>
      <c r="S1199" s="8"/>
      <c r="T1199" s="8"/>
      <c r="U1199" s="8"/>
      <c r="V1199" s="8"/>
      <c r="W1199" s="202" t="s">
        <v>483</v>
      </c>
      <c r="X1199" s="8"/>
      <c r="Y1199" s="8"/>
      <c r="Z1199" s="8"/>
      <c r="AA1199" s="202" t="s">
        <v>483</v>
      </c>
      <c r="AB1199" s="8"/>
      <c r="AC1199" s="202" t="s">
        <v>2327</v>
      </c>
      <c r="AD1199" s="202" t="s">
        <v>4137</v>
      </c>
      <c r="AE1199" s="202" t="s">
        <v>484</v>
      </c>
      <c r="AF1199" s="12"/>
      <c r="AG1199" s="197">
        <v>0</v>
      </c>
      <c r="AH1199" s="12"/>
      <c r="AI1199" s="12"/>
      <c r="AJ1199" s="12"/>
      <c r="AK1199" s="12"/>
      <c r="AL1199" s="12"/>
      <c r="AM1199" s="12"/>
      <c r="AN1199" s="12"/>
      <c r="AO1199" s="12"/>
      <c r="AP1199" s="15"/>
      <c r="AQ1199" t="str">
        <f>_xlfn.IFNA(VLOOKUP(E1199,'Order Lookup'!A:C,3,FALSE),"Other")</f>
        <v>Other</v>
      </c>
    </row>
    <row r="1200" spans="1:43" ht="31.5" x14ac:dyDescent="0.35">
      <c r="A1200" s="202" t="s">
        <v>883</v>
      </c>
      <c r="B1200" s="202" t="s">
        <v>4139</v>
      </c>
      <c r="C1200" s="202" t="s">
        <v>1940</v>
      </c>
      <c r="D1200" s="202" t="s">
        <v>4140</v>
      </c>
      <c r="E1200" s="202" t="s">
        <v>904</v>
      </c>
      <c r="F1200" s="202" t="s">
        <v>162</v>
      </c>
      <c r="G1200" s="8"/>
      <c r="H1200" s="202" t="s">
        <v>482</v>
      </c>
      <c r="I1200" s="203" t="s">
        <v>188</v>
      </c>
      <c r="J1200" s="8"/>
      <c r="K1200" s="8"/>
      <c r="L1200" s="8"/>
      <c r="M1200" s="8"/>
      <c r="N1200" s="202" t="s">
        <v>483</v>
      </c>
      <c r="O1200" s="8"/>
      <c r="P1200" s="8"/>
      <c r="Q1200" s="8"/>
      <c r="R1200" s="202" t="s">
        <v>483</v>
      </c>
      <c r="S1200" s="8"/>
      <c r="T1200" s="8"/>
      <c r="U1200" s="8"/>
      <c r="V1200" s="8"/>
      <c r="W1200" s="202" t="s">
        <v>483</v>
      </c>
      <c r="X1200" s="8"/>
      <c r="Y1200" s="8"/>
      <c r="Z1200" s="8"/>
      <c r="AA1200" s="202" t="s">
        <v>483</v>
      </c>
      <c r="AB1200" s="8"/>
      <c r="AC1200" s="202" t="s">
        <v>2327</v>
      </c>
      <c r="AD1200" s="202" t="s">
        <v>4139</v>
      </c>
      <c r="AE1200" s="202" t="s">
        <v>484</v>
      </c>
      <c r="AF1200" s="204">
        <v>2590.58</v>
      </c>
      <c r="AG1200" s="197">
        <v>0</v>
      </c>
      <c r="AH1200" s="197">
        <v>0.40476279999999998</v>
      </c>
      <c r="AI1200" s="12"/>
      <c r="AJ1200" s="197">
        <v>0.40476299999999998</v>
      </c>
      <c r="AK1200" s="197">
        <v>0</v>
      </c>
      <c r="AL1200" s="197">
        <v>0</v>
      </c>
      <c r="AM1200" s="12"/>
      <c r="AN1200" s="12"/>
      <c r="AO1200" s="204">
        <v>1507.73</v>
      </c>
      <c r="AP1200" s="205">
        <v>1321.64</v>
      </c>
      <c r="AQ1200" t="str">
        <f>_xlfn.IFNA(VLOOKUP(E1200,'Order Lookup'!A:C,3,FALSE),"Other")</f>
        <v>Other</v>
      </c>
    </row>
    <row r="1201" spans="1:43" ht="42" x14ac:dyDescent="0.35">
      <c r="A1201" s="202" t="s">
        <v>883</v>
      </c>
      <c r="B1201" s="202" t="s">
        <v>4141</v>
      </c>
      <c r="C1201" s="202" t="s">
        <v>899</v>
      </c>
      <c r="D1201" s="202" t="s">
        <v>4142</v>
      </c>
      <c r="E1201" s="202" t="s">
        <v>812</v>
      </c>
      <c r="F1201" s="202" t="s">
        <v>162</v>
      </c>
      <c r="G1201" s="8"/>
      <c r="H1201" s="202" t="s">
        <v>482</v>
      </c>
      <c r="I1201" s="203" t="s">
        <v>187</v>
      </c>
      <c r="J1201" s="8"/>
      <c r="K1201" s="8"/>
      <c r="L1201" s="8"/>
      <c r="M1201" s="8"/>
      <c r="N1201" s="202" t="s">
        <v>483</v>
      </c>
      <c r="O1201" s="8"/>
      <c r="P1201" s="8"/>
      <c r="Q1201" s="8"/>
      <c r="R1201" s="202" t="s">
        <v>483</v>
      </c>
      <c r="S1201" s="8"/>
      <c r="T1201" s="8"/>
      <c r="U1201" s="8"/>
      <c r="V1201" s="8"/>
      <c r="W1201" s="202" t="s">
        <v>483</v>
      </c>
      <c r="X1201" s="8"/>
      <c r="Y1201" s="8"/>
      <c r="Z1201" s="8"/>
      <c r="AA1201" s="202" t="s">
        <v>483</v>
      </c>
      <c r="AB1201" s="8"/>
      <c r="AC1201" s="202" t="s">
        <v>2323</v>
      </c>
      <c r="AD1201" s="202" t="s">
        <v>4141</v>
      </c>
      <c r="AE1201" s="202" t="s">
        <v>484</v>
      </c>
      <c r="AF1201" s="204">
        <v>69.739999999999995</v>
      </c>
      <c r="AG1201" s="197">
        <v>0</v>
      </c>
      <c r="AH1201" s="197">
        <v>1.1849999999999999E-2</v>
      </c>
      <c r="AI1201" s="12"/>
      <c r="AJ1201" s="197">
        <v>1.1849999999999999E-2</v>
      </c>
      <c r="AK1201" s="197">
        <v>0</v>
      </c>
      <c r="AL1201" s="197">
        <v>0</v>
      </c>
      <c r="AM1201" s="12"/>
      <c r="AN1201" s="12"/>
      <c r="AO1201" s="204">
        <v>41</v>
      </c>
      <c r="AP1201" s="205">
        <v>32.24</v>
      </c>
      <c r="AQ1201" t="str">
        <f>_xlfn.IFNA(VLOOKUP(E1201,'Order Lookup'!A:C,3,FALSE),"Other")</f>
        <v>Other</v>
      </c>
    </row>
    <row r="1202" spans="1:43" ht="42" x14ac:dyDescent="0.35">
      <c r="A1202" s="202" t="s">
        <v>883</v>
      </c>
      <c r="B1202" s="202" t="s">
        <v>4143</v>
      </c>
      <c r="C1202" s="202" t="s">
        <v>942</v>
      </c>
      <c r="D1202" s="202" t="s">
        <v>4144</v>
      </c>
      <c r="E1202" s="202" t="s">
        <v>904</v>
      </c>
      <c r="F1202" s="202" t="s">
        <v>162</v>
      </c>
      <c r="G1202" s="8"/>
      <c r="H1202" s="202" t="s">
        <v>482</v>
      </c>
      <c r="I1202" s="203" t="s">
        <v>181</v>
      </c>
      <c r="J1202" s="8"/>
      <c r="K1202" s="8"/>
      <c r="L1202" s="8"/>
      <c r="M1202" s="8"/>
      <c r="N1202" s="202" t="s">
        <v>483</v>
      </c>
      <c r="O1202" s="8"/>
      <c r="P1202" s="8"/>
      <c r="Q1202" s="8"/>
      <c r="R1202" s="202" t="s">
        <v>483</v>
      </c>
      <c r="S1202" s="8"/>
      <c r="T1202" s="8"/>
      <c r="U1202" s="8"/>
      <c r="V1202" s="8"/>
      <c r="W1202" s="202" t="s">
        <v>483</v>
      </c>
      <c r="X1202" s="8"/>
      <c r="Y1202" s="8"/>
      <c r="Z1202" s="8"/>
      <c r="AA1202" s="202" t="s">
        <v>483</v>
      </c>
      <c r="AB1202" s="8"/>
      <c r="AC1202" s="202" t="s">
        <v>2323</v>
      </c>
      <c r="AD1202" s="202" t="s">
        <v>4143</v>
      </c>
      <c r="AE1202" s="202" t="s">
        <v>484</v>
      </c>
      <c r="AF1202" s="204">
        <v>2300.9499999999998</v>
      </c>
      <c r="AG1202" s="197">
        <v>0</v>
      </c>
      <c r="AH1202" s="197">
        <v>9.0085999999999999E-2</v>
      </c>
      <c r="AI1202" s="12"/>
      <c r="AJ1202" s="197">
        <v>9.0085999999999999E-2</v>
      </c>
      <c r="AK1202" s="197">
        <v>0</v>
      </c>
      <c r="AL1202" s="197">
        <v>0</v>
      </c>
      <c r="AM1202" s="12"/>
      <c r="AN1202" s="12"/>
      <c r="AO1202" s="204">
        <v>748.28</v>
      </c>
      <c r="AP1202" s="205">
        <v>619.66999999999996</v>
      </c>
      <c r="AQ1202" t="str">
        <f>_xlfn.IFNA(VLOOKUP(E1202,'Order Lookup'!A:C,3,FALSE),"Other")</f>
        <v>Other</v>
      </c>
    </row>
    <row r="1203" spans="1:43" ht="42" x14ac:dyDescent="0.35">
      <c r="A1203" s="202" t="s">
        <v>883</v>
      </c>
      <c r="B1203" s="202" t="s">
        <v>4145</v>
      </c>
      <c r="C1203" s="202" t="s">
        <v>1359</v>
      </c>
      <c r="D1203" s="202" t="s">
        <v>4146</v>
      </c>
      <c r="E1203" s="202" t="s">
        <v>812</v>
      </c>
      <c r="F1203" s="202" t="s">
        <v>162</v>
      </c>
      <c r="G1203" s="8"/>
      <c r="H1203" s="202" t="s">
        <v>482</v>
      </c>
      <c r="I1203" s="203" t="s">
        <v>386</v>
      </c>
      <c r="J1203" s="8"/>
      <c r="K1203" s="8"/>
      <c r="L1203" s="8"/>
      <c r="M1203" s="8"/>
      <c r="N1203" s="202" t="s">
        <v>483</v>
      </c>
      <c r="O1203" s="8"/>
      <c r="P1203" s="8"/>
      <c r="Q1203" s="8"/>
      <c r="R1203" s="202" t="s">
        <v>483</v>
      </c>
      <c r="S1203" s="8"/>
      <c r="T1203" s="8"/>
      <c r="U1203" s="8"/>
      <c r="V1203" s="8"/>
      <c r="W1203" s="202" t="s">
        <v>483</v>
      </c>
      <c r="X1203" s="8"/>
      <c r="Y1203" s="8"/>
      <c r="Z1203" s="8"/>
      <c r="AA1203" s="202" t="s">
        <v>483</v>
      </c>
      <c r="AB1203" s="8"/>
      <c r="AC1203" s="202" t="s">
        <v>2323</v>
      </c>
      <c r="AD1203" s="202" t="s">
        <v>4145</v>
      </c>
      <c r="AE1203" s="202" t="s">
        <v>484</v>
      </c>
      <c r="AF1203" s="204">
        <v>17734.8</v>
      </c>
      <c r="AG1203" s="197">
        <v>0</v>
      </c>
      <c r="AH1203" s="197">
        <v>0.97902469999999997</v>
      </c>
      <c r="AI1203" s="12"/>
      <c r="AJ1203" s="197">
        <v>0.97902439500000005</v>
      </c>
      <c r="AK1203" s="197">
        <v>0</v>
      </c>
      <c r="AL1203" s="197">
        <v>0</v>
      </c>
      <c r="AM1203" s="12"/>
      <c r="AN1203" s="12"/>
      <c r="AO1203" s="204">
        <v>11761.35</v>
      </c>
      <c r="AP1203" s="205">
        <v>5000.5</v>
      </c>
      <c r="AQ1203" t="str">
        <f>_xlfn.IFNA(VLOOKUP(E1203,'Order Lookup'!A:C,3,FALSE),"Other")</f>
        <v>Other</v>
      </c>
    </row>
    <row r="1204" spans="1:43" ht="52.5" x14ac:dyDescent="0.35">
      <c r="A1204" s="202" t="s">
        <v>883</v>
      </c>
      <c r="B1204" s="202" t="s">
        <v>4147</v>
      </c>
      <c r="C1204" s="202" t="s">
        <v>965</v>
      </c>
      <c r="D1204" s="202" t="s">
        <v>4148</v>
      </c>
      <c r="E1204" s="202" t="s">
        <v>904</v>
      </c>
      <c r="F1204" s="202" t="s">
        <v>162</v>
      </c>
      <c r="G1204" s="8"/>
      <c r="H1204" s="202" t="s">
        <v>482</v>
      </c>
      <c r="I1204" s="203" t="s">
        <v>189</v>
      </c>
      <c r="J1204" s="8"/>
      <c r="K1204" s="8"/>
      <c r="L1204" s="8"/>
      <c r="M1204" s="8"/>
      <c r="N1204" s="202" t="s">
        <v>483</v>
      </c>
      <c r="O1204" s="8"/>
      <c r="P1204" s="8"/>
      <c r="Q1204" s="8"/>
      <c r="R1204" s="202" t="s">
        <v>483</v>
      </c>
      <c r="S1204" s="8"/>
      <c r="T1204" s="8"/>
      <c r="U1204" s="8"/>
      <c r="V1204" s="8"/>
      <c r="W1204" s="202" t="s">
        <v>483</v>
      </c>
      <c r="X1204" s="8"/>
      <c r="Y1204" s="8"/>
      <c r="Z1204" s="8"/>
      <c r="AA1204" s="202" t="s">
        <v>483</v>
      </c>
      <c r="AB1204" s="8"/>
      <c r="AC1204" s="202" t="s">
        <v>2323</v>
      </c>
      <c r="AD1204" s="202" t="s">
        <v>4147</v>
      </c>
      <c r="AE1204" s="202" t="s">
        <v>484</v>
      </c>
      <c r="AF1204" s="12"/>
      <c r="AG1204" s="197">
        <v>0</v>
      </c>
      <c r="AH1204" s="12"/>
      <c r="AI1204" s="12"/>
      <c r="AJ1204" s="12"/>
      <c r="AK1204" s="12"/>
      <c r="AL1204" s="12"/>
      <c r="AM1204" s="12"/>
      <c r="AN1204" s="12"/>
      <c r="AO1204" s="12"/>
      <c r="AP1204" s="15"/>
      <c r="AQ1204" t="str">
        <f>_xlfn.IFNA(VLOOKUP(E1204,'Order Lookup'!A:C,3,FALSE),"Other")</f>
        <v>Other</v>
      </c>
    </row>
    <row r="1205" spans="1:43" ht="52.5" x14ac:dyDescent="0.35">
      <c r="A1205" s="202" t="s">
        <v>883</v>
      </c>
      <c r="B1205" s="202" t="s">
        <v>4149</v>
      </c>
      <c r="C1205" s="202" t="s">
        <v>965</v>
      </c>
      <c r="D1205" s="202" t="s">
        <v>4148</v>
      </c>
      <c r="E1205" s="202" t="s">
        <v>812</v>
      </c>
      <c r="F1205" s="202" t="s">
        <v>162</v>
      </c>
      <c r="G1205" s="8"/>
      <c r="H1205" s="202" t="s">
        <v>482</v>
      </c>
      <c r="I1205" s="203" t="s">
        <v>189</v>
      </c>
      <c r="J1205" s="8"/>
      <c r="K1205" s="8"/>
      <c r="L1205" s="8"/>
      <c r="M1205" s="8"/>
      <c r="N1205" s="202" t="s">
        <v>483</v>
      </c>
      <c r="O1205" s="8"/>
      <c r="P1205" s="8"/>
      <c r="Q1205" s="8"/>
      <c r="R1205" s="202" t="s">
        <v>483</v>
      </c>
      <c r="S1205" s="8"/>
      <c r="T1205" s="8"/>
      <c r="U1205" s="8"/>
      <c r="V1205" s="8"/>
      <c r="W1205" s="202" t="s">
        <v>483</v>
      </c>
      <c r="X1205" s="8"/>
      <c r="Y1205" s="8"/>
      <c r="Z1205" s="8"/>
      <c r="AA1205" s="202" t="s">
        <v>483</v>
      </c>
      <c r="AB1205" s="8"/>
      <c r="AC1205" s="202" t="s">
        <v>2324</v>
      </c>
      <c r="AD1205" s="202" t="s">
        <v>4149</v>
      </c>
      <c r="AE1205" s="202" t="s">
        <v>484</v>
      </c>
      <c r="AF1205" s="204">
        <v>51.18</v>
      </c>
      <c r="AG1205" s="197">
        <v>0</v>
      </c>
      <c r="AH1205" s="197">
        <v>8.9999999999999993E-3</v>
      </c>
      <c r="AI1205" s="12"/>
      <c r="AJ1205" s="197">
        <v>8.9999999999999993E-3</v>
      </c>
      <c r="AK1205" s="197">
        <v>0</v>
      </c>
      <c r="AL1205" s="197">
        <v>0</v>
      </c>
      <c r="AM1205" s="12"/>
      <c r="AN1205" s="12"/>
      <c r="AO1205" s="204">
        <v>30.68</v>
      </c>
      <c r="AP1205" s="205">
        <v>22.46</v>
      </c>
      <c r="AQ1205" t="str">
        <f>_xlfn.IFNA(VLOOKUP(E1205,'Order Lookup'!A:C,3,FALSE),"Other")</f>
        <v>Other</v>
      </c>
    </row>
    <row r="1206" spans="1:43" ht="31.5" x14ac:dyDescent="0.35">
      <c r="A1206" s="202" t="s">
        <v>883</v>
      </c>
      <c r="B1206" s="202" t="s">
        <v>4150</v>
      </c>
      <c r="C1206" s="202" t="s">
        <v>894</v>
      </c>
      <c r="D1206" s="202" t="s">
        <v>4151</v>
      </c>
      <c r="E1206" s="202" t="s">
        <v>904</v>
      </c>
      <c r="F1206" s="202" t="s">
        <v>162</v>
      </c>
      <c r="G1206" s="8"/>
      <c r="H1206" s="202" t="s">
        <v>482</v>
      </c>
      <c r="I1206" s="203" t="s">
        <v>181</v>
      </c>
      <c r="J1206" s="8"/>
      <c r="K1206" s="8"/>
      <c r="L1206" s="8"/>
      <c r="M1206" s="8"/>
      <c r="N1206" s="202" t="s">
        <v>483</v>
      </c>
      <c r="O1206" s="8"/>
      <c r="P1206" s="8"/>
      <c r="Q1206" s="8"/>
      <c r="R1206" s="202" t="s">
        <v>483</v>
      </c>
      <c r="S1206" s="8"/>
      <c r="T1206" s="8"/>
      <c r="U1206" s="8"/>
      <c r="V1206" s="8"/>
      <c r="W1206" s="202" t="s">
        <v>483</v>
      </c>
      <c r="X1206" s="8"/>
      <c r="Y1206" s="8"/>
      <c r="Z1206" s="8"/>
      <c r="AA1206" s="202" t="s">
        <v>483</v>
      </c>
      <c r="AB1206" s="8"/>
      <c r="AC1206" s="202" t="s">
        <v>2323</v>
      </c>
      <c r="AD1206" s="202" t="s">
        <v>4150</v>
      </c>
      <c r="AE1206" s="202" t="s">
        <v>484</v>
      </c>
      <c r="AF1206" s="204">
        <v>898.24</v>
      </c>
      <c r="AG1206" s="197">
        <v>0</v>
      </c>
      <c r="AH1206" s="197">
        <v>0.20887420000000001</v>
      </c>
      <c r="AI1206" s="12"/>
      <c r="AJ1206" s="197">
        <v>0.20887407999999999</v>
      </c>
      <c r="AK1206" s="197">
        <v>0</v>
      </c>
      <c r="AL1206" s="197">
        <v>0</v>
      </c>
      <c r="AM1206" s="12"/>
      <c r="AN1206" s="12"/>
      <c r="AO1206" s="204">
        <v>554.17999999999995</v>
      </c>
      <c r="AP1206" s="205">
        <v>448.28</v>
      </c>
      <c r="AQ1206" t="str">
        <f>_xlfn.IFNA(VLOOKUP(E1206,'Order Lookup'!A:C,3,FALSE),"Other")</f>
        <v>Other</v>
      </c>
    </row>
    <row r="1207" spans="1:43" ht="42" x14ac:dyDescent="0.35">
      <c r="A1207" s="202" t="s">
        <v>883</v>
      </c>
      <c r="B1207" s="202" t="s">
        <v>4152</v>
      </c>
      <c r="C1207" s="202" t="s">
        <v>934</v>
      </c>
      <c r="D1207" s="202" t="s">
        <v>4153</v>
      </c>
      <c r="E1207" s="202" t="s">
        <v>904</v>
      </c>
      <c r="F1207" s="202" t="s">
        <v>162</v>
      </c>
      <c r="G1207" s="8"/>
      <c r="H1207" s="202" t="s">
        <v>482</v>
      </c>
      <c r="I1207" s="203" t="s">
        <v>386</v>
      </c>
      <c r="J1207" s="8"/>
      <c r="K1207" s="8"/>
      <c r="L1207" s="8"/>
      <c r="M1207" s="8"/>
      <c r="N1207" s="202" t="s">
        <v>483</v>
      </c>
      <c r="O1207" s="8"/>
      <c r="P1207" s="8"/>
      <c r="Q1207" s="8"/>
      <c r="R1207" s="202" t="s">
        <v>483</v>
      </c>
      <c r="S1207" s="8"/>
      <c r="T1207" s="8"/>
      <c r="U1207" s="8"/>
      <c r="V1207" s="8"/>
      <c r="W1207" s="202" t="s">
        <v>483</v>
      </c>
      <c r="X1207" s="8"/>
      <c r="Y1207" s="8"/>
      <c r="Z1207" s="8"/>
      <c r="AA1207" s="202" t="s">
        <v>483</v>
      </c>
      <c r="AB1207" s="8"/>
      <c r="AC1207" s="202" t="s">
        <v>2324</v>
      </c>
      <c r="AD1207" s="202" t="s">
        <v>4152</v>
      </c>
      <c r="AE1207" s="202" t="s">
        <v>484</v>
      </c>
      <c r="AF1207" s="204">
        <v>2236.8200000000002</v>
      </c>
      <c r="AG1207" s="197">
        <v>0</v>
      </c>
      <c r="AH1207" s="197">
        <v>0.38130399999999998</v>
      </c>
      <c r="AI1207" s="12"/>
      <c r="AJ1207" s="197">
        <v>0.38130399999999998</v>
      </c>
      <c r="AK1207" s="197">
        <v>0</v>
      </c>
      <c r="AL1207" s="197">
        <v>0</v>
      </c>
      <c r="AM1207" s="12"/>
      <c r="AN1207" s="12"/>
      <c r="AO1207" s="204">
        <v>1132.08</v>
      </c>
      <c r="AP1207" s="205">
        <v>1171.22</v>
      </c>
      <c r="AQ1207" t="str">
        <f>_xlfn.IFNA(VLOOKUP(E1207,'Order Lookup'!A:C,3,FALSE),"Other")</f>
        <v>Other</v>
      </c>
    </row>
    <row r="1208" spans="1:43" ht="31.5" x14ac:dyDescent="0.35">
      <c r="A1208" s="202" t="s">
        <v>883</v>
      </c>
      <c r="B1208" s="202" t="s">
        <v>4154</v>
      </c>
      <c r="C1208" s="202" t="s">
        <v>894</v>
      </c>
      <c r="D1208" s="202" t="s">
        <v>4155</v>
      </c>
      <c r="E1208" s="202" t="s">
        <v>904</v>
      </c>
      <c r="F1208" s="202" t="s">
        <v>162</v>
      </c>
      <c r="G1208" s="202" t="s">
        <v>162</v>
      </c>
      <c r="H1208" s="202" t="s">
        <v>482</v>
      </c>
      <c r="I1208" s="203" t="s">
        <v>181</v>
      </c>
      <c r="J1208" s="8"/>
      <c r="K1208" s="8"/>
      <c r="L1208" s="8"/>
      <c r="M1208" s="8"/>
      <c r="N1208" s="202" t="s">
        <v>483</v>
      </c>
      <c r="O1208" s="8"/>
      <c r="P1208" s="8"/>
      <c r="Q1208" s="8"/>
      <c r="R1208" s="202" t="s">
        <v>483</v>
      </c>
      <c r="S1208" s="8"/>
      <c r="T1208" s="8"/>
      <c r="U1208" s="8"/>
      <c r="V1208" s="8"/>
      <c r="W1208" s="202" t="s">
        <v>483</v>
      </c>
      <c r="X1208" s="8"/>
      <c r="Y1208" s="8"/>
      <c r="Z1208" s="8"/>
      <c r="AA1208" s="202" t="s">
        <v>483</v>
      </c>
      <c r="AB1208" s="8"/>
      <c r="AC1208" s="202" t="s">
        <v>2324</v>
      </c>
      <c r="AD1208" s="202" t="s">
        <v>4154</v>
      </c>
      <c r="AE1208" s="202" t="s">
        <v>484</v>
      </c>
      <c r="AF1208" s="12"/>
      <c r="AG1208" s="197">
        <v>0</v>
      </c>
      <c r="AH1208" s="12"/>
      <c r="AI1208" s="12"/>
      <c r="AJ1208" s="12"/>
      <c r="AK1208" s="12"/>
      <c r="AL1208" s="12"/>
      <c r="AM1208" s="12"/>
      <c r="AN1208" s="12"/>
      <c r="AO1208" s="12"/>
      <c r="AP1208" s="15"/>
      <c r="AQ1208" t="str">
        <f>_xlfn.IFNA(VLOOKUP(E1208,'Order Lookup'!A:C,3,FALSE),"Other")</f>
        <v>Other</v>
      </c>
    </row>
    <row r="1209" spans="1:43" ht="31.5" x14ac:dyDescent="0.35">
      <c r="A1209" s="202" t="s">
        <v>883</v>
      </c>
      <c r="B1209" s="202" t="s">
        <v>4156</v>
      </c>
      <c r="C1209" s="202" t="s">
        <v>894</v>
      </c>
      <c r="D1209" s="202" t="s">
        <v>4155</v>
      </c>
      <c r="E1209" s="202" t="s">
        <v>854</v>
      </c>
      <c r="F1209" s="202" t="s">
        <v>162</v>
      </c>
      <c r="G1209" s="202" t="s">
        <v>162</v>
      </c>
      <c r="H1209" s="202" t="s">
        <v>482</v>
      </c>
      <c r="I1209" s="203" t="s">
        <v>181</v>
      </c>
      <c r="J1209" s="8"/>
      <c r="K1209" s="8"/>
      <c r="L1209" s="8"/>
      <c r="M1209" s="8"/>
      <c r="N1209" s="202" t="s">
        <v>483</v>
      </c>
      <c r="O1209" s="8"/>
      <c r="P1209" s="8"/>
      <c r="Q1209" s="8"/>
      <c r="R1209" s="202" t="s">
        <v>483</v>
      </c>
      <c r="S1209" s="8"/>
      <c r="T1209" s="203" t="s">
        <v>885</v>
      </c>
      <c r="U1209" s="202" t="s">
        <v>2324</v>
      </c>
      <c r="V1209" s="202" t="s">
        <v>2324</v>
      </c>
      <c r="W1209" s="206" t="s">
        <v>489</v>
      </c>
      <c r="X1209" s="8"/>
      <c r="Y1209" s="8"/>
      <c r="Z1209" s="8"/>
      <c r="AA1209" s="202" t="s">
        <v>483</v>
      </c>
      <c r="AB1209" s="203" t="s">
        <v>490</v>
      </c>
      <c r="AC1209" s="202" t="s">
        <v>1726</v>
      </c>
      <c r="AD1209" s="202" t="s">
        <v>4156</v>
      </c>
      <c r="AE1209" s="202" t="s">
        <v>484</v>
      </c>
      <c r="AF1209" s="204">
        <v>39</v>
      </c>
      <c r="AG1209" s="197">
        <v>5.0000000000000001E-3</v>
      </c>
      <c r="AH1209" s="197">
        <v>5.1999999999999998E-3</v>
      </c>
      <c r="AI1209" s="197">
        <v>1.04</v>
      </c>
      <c r="AJ1209" s="197">
        <v>5.1999999999999998E-3</v>
      </c>
      <c r="AK1209" s="197">
        <v>0</v>
      </c>
      <c r="AL1209" s="197">
        <v>0</v>
      </c>
      <c r="AM1209" s="12"/>
      <c r="AN1209" s="12"/>
      <c r="AO1209" s="204">
        <v>18.62</v>
      </c>
      <c r="AP1209" s="205">
        <v>2.52</v>
      </c>
      <c r="AQ1209" t="str">
        <f>_xlfn.IFNA(VLOOKUP(E1209,'Order Lookup'!A:C,3,FALSE),"Other")</f>
        <v>ENPARTS</v>
      </c>
    </row>
    <row r="1210" spans="1:43" ht="42" x14ac:dyDescent="0.35">
      <c r="A1210" s="202" t="s">
        <v>883</v>
      </c>
      <c r="B1210" s="202" t="s">
        <v>4157</v>
      </c>
      <c r="C1210" s="202" t="s">
        <v>899</v>
      </c>
      <c r="D1210" s="202" t="s">
        <v>4158</v>
      </c>
      <c r="E1210" s="202" t="s">
        <v>812</v>
      </c>
      <c r="F1210" s="202" t="s">
        <v>162</v>
      </c>
      <c r="G1210" s="8"/>
      <c r="H1210" s="202" t="s">
        <v>482</v>
      </c>
      <c r="I1210" s="203" t="s">
        <v>386</v>
      </c>
      <c r="J1210" s="8"/>
      <c r="K1210" s="8"/>
      <c r="L1210" s="8"/>
      <c r="M1210" s="8"/>
      <c r="N1210" s="202" t="s">
        <v>483</v>
      </c>
      <c r="O1210" s="8"/>
      <c r="P1210" s="8"/>
      <c r="Q1210" s="8"/>
      <c r="R1210" s="202" t="s">
        <v>483</v>
      </c>
      <c r="S1210" s="8"/>
      <c r="T1210" s="8"/>
      <c r="U1210" s="8"/>
      <c r="V1210" s="8"/>
      <c r="W1210" s="202" t="s">
        <v>483</v>
      </c>
      <c r="X1210" s="8"/>
      <c r="Y1210" s="8"/>
      <c r="Z1210" s="8"/>
      <c r="AA1210" s="202" t="s">
        <v>483</v>
      </c>
      <c r="AB1210" s="8"/>
      <c r="AC1210" s="202" t="s">
        <v>2324</v>
      </c>
      <c r="AD1210" s="202" t="s">
        <v>4157</v>
      </c>
      <c r="AE1210" s="202" t="s">
        <v>484</v>
      </c>
      <c r="AF1210" s="204">
        <v>48</v>
      </c>
      <c r="AG1210" s="197">
        <v>0</v>
      </c>
      <c r="AH1210" s="197">
        <v>3.2499999999999999E-4</v>
      </c>
      <c r="AI1210" s="12"/>
      <c r="AJ1210" s="197">
        <v>3.2499999999999999E-4</v>
      </c>
      <c r="AK1210" s="197">
        <v>0</v>
      </c>
      <c r="AL1210" s="197">
        <v>0</v>
      </c>
      <c r="AM1210" s="12"/>
      <c r="AN1210" s="12"/>
      <c r="AO1210" s="204">
        <v>0</v>
      </c>
      <c r="AP1210" s="205">
        <v>33.340000000000003</v>
      </c>
      <c r="AQ1210" t="str">
        <f>_xlfn.IFNA(VLOOKUP(E1210,'Order Lookup'!A:C,3,FALSE),"Other")</f>
        <v>Other</v>
      </c>
    </row>
    <row r="1211" spans="1:43" ht="31.5" x14ac:dyDescent="0.35">
      <c r="A1211" s="202" t="s">
        <v>883</v>
      </c>
      <c r="B1211" s="202" t="s">
        <v>4159</v>
      </c>
      <c r="C1211" s="202" t="s">
        <v>938</v>
      </c>
      <c r="D1211" s="202" t="s">
        <v>4160</v>
      </c>
      <c r="E1211" s="202" t="s">
        <v>904</v>
      </c>
      <c r="F1211" s="202" t="s">
        <v>162</v>
      </c>
      <c r="G1211" s="8"/>
      <c r="H1211" s="202" t="s">
        <v>482</v>
      </c>
      <c r="I1211" s="203" t="s">
        <v>386</v>
      </c>
      <c r="J1211" s="8"/>
      <c r="K1211" s="8"/>
      <c r="L1211" s="8"/>
      <c r="M1211" s="8"/>
      <c r="N1211" s="202" t="s">
        <v>483</v>
      </c>
      <c r="O1211" s="8"/>
      <c r="P1211" s="8"/>
      <c r="Q1211" s="8"/>
      <c r="R1211" s="202" t="s">
        <v>483</v>
      </c>
      <c r="S1211" s="8"/>
      <c r="T1211" s="8"/>
      <c r="U1211" s="8"/>
      <c r="V1211" s="8"/>
      <c r="W1211" s="202" t="s">
        <v>483</v>
      </c>
      <c r="X1211" s="8"/>
      <c r="Y1211" s="8"/>
      <c r="Z1211" s="8"/>
      <c r="AA1211" s="202" t="s">
        <v>483</v>
      </c>
      <c r="AB1211" s="8"/>
      <c r="AC1211" s="202" t="s">
        <v>2324</v>
      </c>
      <c r="AD1211" s="202" t="s">
        <v>4159</v>
      </c>
      <c r="AE1211" s="202" t="s">
        <v>484</v>
      </c>
      <c r="AF1211" s="12"/>
      <c r="AG1211" s="197">
        <v>0</v>
      </c>
      <c r="AH1211" s="12"/>
      <c r="AI1211" s="12"/>
      <c r="AJ1211" s="12"/>
      <c r="AK1211" s="12"/>
      <c r="AL1211" s="12"/>
      <c r="AM1211" s="12"/>
      <c r="AN1211" s="12"/>
      <c r="AO1211" s="12"/>
      <c r="AP1211" s="15"/>
      <c r="AQ1211" t="str">
        <f>_xlfn.IFNA(VLOOKUP(E1211,'Order Lookup'!A:C,3,FALSE),"Other")</f>
        <v>Other</v>
      </c>
    </row>
    <row r="1212" spans="1:43" ht="31.5" x14ac:dyDescent="0.35">
      <c r="A1212" s="202" t="s">
        <v>883</v>
      </c>
      <c r="B1212" s="202" t="s">
        <v>4161</v>
      </c>
      <c r="C1212" s="202" t="s">
        <v>1943</v>
      </c>
      <c r="D1212" s="202" t="s">
        <v>4162</v>
      </c>
      <c r="E1212" s="202" t="s">
        <v>904</v>
      </c>
      <c r="F1212" s="202" t="s">
        <v>162</v>
      </c>
      <c r="G1212" s="8"/>
      <c r="H1212" s="202" t="s">
        <v>482</v>
      </c>
      <c r="I1212" s="203" t="s">
        <v>386</v>
      </c>
      <c r="J1212" s="8"/>
      <c r="K1212" s="8"/>
      <c r="L1212" s="8"/>
      <c r="M1212" s="8"/>
      <c r="N1212" s="202" t="s">
        <v>483</v>
      </c>
      <c r="O1212" s="8"/>
      <c r="P1212" s="8"/>
      <c r="Q1212" s="8"/>
      <c r="R1212" s="202" t="s">
        <v>483</v>
      </c>
      <c r="S1212" s="8"/>
      <c r="T1212" s="8"/>
      <c r="U1212" s="8"/>
      <c r="V1212" s="8"/>
      <c r="W1212" s="202" t="s">
        <v>483</v>
      </c>
      <c r="X1212" s="8"/>
      <c r="Y1212" s="8"/>
      <c r="Z1212" s="8"/>
      <c r="AA1212" s="202" t="s">
        <v>483</v>
      </c>
      <c r="AB1212" s="8"/>
      <c r="AC1212" s="202" t="s">
        <v>2324</v>
      </c>
      <c r="AD1212" s="202" t="s">
        <v>4161</v>
      </c>
      <c r="AE1212" s="202" t="s">
        <v>484</v>
      </c>
      <c r="AF1212" s="12"/>
      <c r="AG1212" s="197">
        <v>0</v>
      </c>
      <c r="AH1212" s="12"/>
      <c r="AI1212" s="12"/>
      <c r="AJ1212" s="12"/>
      <c r="AK1212" s="12"/>
      <c r="AL1212" s="12"/>
      <c r="AM1212" s="12"/>
      <c r="AN1212" s="12"/>
      <c r="AO1212" s="12"/>
      <c r="AP1212" s="15"/>
      <c r="AQ1212" t="str">
        <f>_xlfn.IFNA(VLOOKUP(E1212,'Order Lookup'!A:C,3,FALSE),"Other")</f>
        <v>Other</v>
      </c>
    </row>
    <row r="1213" spans="1:43" ht="31.5" x14ac:dyDescent="0.35">
      <c r="A1213" s="202" t="s">
        <v>883</v>
      </c>
      <c r="B1213" s="202" t="s">
        <v>4163</v>
      </c>
      <c r="C1213" s="202" t="s">
        <v>889</v>
      </c>
      <c r="D1213" s="202" t="s">
        <v>1912</v>
      </c>
      <c r="E1213" s="202" t="s">
        <v>812</v>
      </c>
      <c r="F1213" s="202" t="s">
        <v>162</v>
      </c>
      <c r="G1213" s="8"/>
      <c r="H1213" s="202" t="s">
        <v>482</v>
      </c>
      <c r="I1213" s="203" t="s">
        <v>182</v>
      </c>
      <c r="J1213" s="8"/>
      <c r="K1213" s="8"/>
      <c r="L1213" s="8"/>
      <c r="M1213" s="8"/>
      <c r="N1213" s="202" t="s">
        <v>483</v>
      </c>
      <c r="O1213" s="8"/>
      <c r="P1213" s="8"/>
      <c r="Q1213" s="8"/>
      <c r="R1213" s="202" t="s">
        <v>483</v>
      </c>
      <c r="S1213" s="8"/>
      <c r="T1213" s="8"/>
      <c r="U1213" s="8"/>
      <c r="V1213" s="8"/>
      <c r="W1213" s="202" t="s">
        <v>483</v>
      </c>
      <c r="X1213" s="8"/>
      <c r="Y1213" s="8"/>
      <c r="Z1213" s="8"/>
      <c r="AA1213" s="202" t="s">
        <v>483</v>
      </c>
      <c r="AB1213" s="8"/>
      <c r="AC1213" s="202" t="s">
        <v>1726</v>
      </c>
      <c r="AD1213" s="202" t="s">
        <v>4163</v>
      </c>
      <c r="AE1213" s="202" t="s">
        <v>484</v>
      </c>
      <c r="AF1213" s="12"/>
      <c r="AG1213" s="197">
        <v>0</v>
      </c>
      <c r="AH1213" s="12"/>
      <c r="AI1213" s="12"/>
      <c r="AJ1213" s="12"/>
      <c r="AK1213" s="12"/>
      <c r="AL1213" s="12"/>
      <c r="AM1213" s="12"/>
      <c r="AN1213" s="12"/>
      <c r="AO1213" s="12"/>
      <c r="AP1213" s="15"/>
      <c r="AQ1213" t="str">
        <f>_xlfn.IFNA(VLOOKUP(E1213,'Order Lookup'!A:C,3,FALSE),"Other")</f>
        <v>Other</v>
      </c>
    </row>
    <row r="1214" spans="1:43" ht="31.5" x14ac:dyDescent="0.35">
      <c r="A1214" s="202" t="s">
        <v>883</v>
      </c>
      <c r="B1214" s="202" t="s">
        <v>4164</v>
      </c>
      <c r="C1214" s="202" t="s">
        <v>918</v>
      </c>
      <c r="D1214" s="202" t="s">
        <v>4165</v>
      </c>
      <c r="E1214" s="202" t="s">
        <v>854</v>
      </c>
      <c r="F1214" s="202" t="s">
        <v>162</v>
      </c>
      <c r="G1214" s="8"/>
      <c r="H1214" s="202" t="s">
        <v>488</v>
      </c>
      <c r="I1214" s="203" t="s">
        <v>189</v>
      </c>
      <c r="J1214" s="8"/>
      <c r="K1214" s="8"/>
      <c r="L1214" s="8"/>
      <c r="M1214" s="8"/>
      <c r="N1214" s="202" t="s">
        <v>483</v>
      </c>
      <c r="O1214" s="8"/>
      <c r="P1214" s="8"/>
      <c r="Q1214" s="8"/>
      <c r="R1214" s="202" t="s">
        <v>483</v>
      </c>
      <c r="S1214" s="8"/>
      <c r="T1214" s="8"/>
      <c r="U1214" s="8"/>
      <c r="V1214" s="8"/>
      <c r="W1214" s="202" t="s">
        <v>483</v>
      </c>
      <c r="X1214" s="8"/>
      <c r="Y1214" s="8"/>
      <c r="Z1214" s="8"/>
      <c r="AA1214" s="202" t="s">
        <v>483</v>
      </c>
      <c r="AB1214" s="8"/>
      <c r="AC1214" s="202" t="s">
        <v>2350</v>
      </c>
      <c r="AD1214" s="202" t="s">
        <v>4164</v>
      </c>
      <c r="AE1214" s="202" t="s">
        <v>484</v>
      </c>
      <c r="AF1214" s="204">
        <v>2330</v>
      </c>
      <c r="AG1214" s="197">
        <v>0.05</v>
      </c>
      <c r="AH1214" s="197">
        <v>5.0000000000000001E-4</v>
      </c>
      <c r="AI1214" s="208">
        <v>0.01</v>
      </c>
      <c r="AJ1214" s="197">
        <v>0</v>
      </c>
      <c r="AK1214" s="197">
        <v>0</v>
      </c>
      <c r="AL1214" s="197">
        <v>0</v>
      </c>
      <c r="AM1214" s="12"/>
      <c r="AN1214" s="12"/>
      <c r="AO1214" s="204">
        <v>2043.86</v>
      </c>
      <c r="AP1214" s="205">
        <v>0</v>
      </c>
      <c r="AQ1214" t="str">
        <f>_xlfn.IFNA(VLOOKUP(E1214,'Order Lookup'!A:C,3,FALSE),"Other")</f>
        <v>ENPARTS</v>
      </c>
    </row>
    <row r="1215" spans="1:43" ht="42" x14ac:dyDescent="0.35">
      <c r="A1215" s="202" t="s">
        <v>883</v>
      </c>
      <c r="B1215" s="202" t="s">
        <v>4166</v>
      </c>
      <c r="C1215" s="202" t="s">
        <v>1592</v>
      </c>
      <c r="D1215" s="202" t="s">
        <v>4167</v>
      </c>
      <c r="E1215" s="202" t="s">
        <v>904</v>
      </c>
      <c r="F1215" s="202" t="s">
        <v>162</v>
      </c>
      <c r="G1215" s="202" t="s">
        <v>162</v>
      </c>
      <c r="H1215" s="202" t="s">
        <v>482</v>
      </c>
      <c r="I1215" s="203" t="s">
        <v>181</v>
      </c>
      <c r="J1215" s="8"/>
      <c r="K1215" s="8"/>
      <c r="L1215" s="8"/>
      <c r="M1215" s="8"/>
      <c r="N1215" s="202" t="s">
        <v>483</v>
      </c>
      <c r="O1215" s="8"/>
      <c r="P1215" s="8"/>
      <c r="Q1215" s="8"/>
      <c r="R1215" s="202" t="s">
        <v>483</v>
      </c>
      <c r="S1215" s="8"/>
      <c r="T1215" s="8"/>
      <c r="U1215" s="8"/>
      <c r="V1215" s="8"/>
      <c r="W1215" s="202" t="s">
        <v>483</v>
      </c>
      <c r="X1215" s="8"/>
      <c r="Y1215" s="8"/>
      <c r="Z1215" s="8"/>
      <c r="AA1215" s="202" t="s">
        <v>483</v>
      </c>
      <c r="AB1215" s="8"/>
      <c r="AC1215" s="202" t="s">
        <v>1726</v>
      </c>
      <c r="AD1215" s="202" t="s">
        <v>4166</v>
      </c>
      <c r="AE1215" s="202" t="s">
        <v>484</v>
      </c>
      <c r="AF1215" s="204">
        <v>63.42</v>
      </c>
      <c r="AG1215" s="197">
        <v>0</v>
      </c>
      <c r="AH1215" s="197">
        <v>6.7223450000000002E-3</v>
      </c>
      <c r="AI1215" s="12"/>
      <c r="AJ1215" s="197">
        <v>6.7224850000000003E-3</v>
      </c>
      <c r="AK1215" s="197">
        <v>0</v>
      </c>
      <c r="AL1215" s="197">
        <v>0</v>
      </c>
      <c r="AM1215" s="12"/>
      <c r="AN1215" s="12"/>
      <c r="AO1215" s="204">
        <v>31.7</v>
      </c>
      <c r="AP1215" s="205">
        <v>28.77</v>
      </c>
      <c r="AQ1215" t="str">
        <f>_xlfn.IFNA(VLOOKUP(E1215,'Order Lookup'!A:C,3,FALSE),"Other")</f>
        <v>Other</v>
      </c>
    </row>
    <row r="1216" spans="1:43" ht="52.5" x14ac:dyDescent="0.35">
      <c r="A1216" s="202" t="s">
        <v>883</v>
      </c>
      <c r="B1216" s="202" t="s">
        <v>4168</v>
      </c>
      <c r="C1216" s="202" t="s">
        <v>1347</v>
      </c>
      <c r="D1216" s="202" t="s">
        <v>4169</v>
      </c>
      <c r="E1216" s="202" t="s">
        <v>904</v>
      </c>
      <c r="F1216" s="202" t="s">
        <v>162</v>
      </c>
      <c r="G1216" s="8"/>
      <c r="H1216" s="202" t="s">
        <v>482</v>
      </c>
      <c r="I1216" s="203" t="s">
        <v>181</v>
      </c>
      <c r="J1216" s="8"/>
      <c r="K1216" s="8"/>
      <c r="L1216" s="8"/>
      <c r="M1216" s="8"/>
      <c r="N1216" s="202" t="s">
        <v>483</v>
      </c>
      <c r="O1216" s="8"/>
      <c r="P1216" s="8"/>
      <c r="Q1216" s="8"/>
      <c r="R1216" s="202" t="s">
        <v>483</v>
      </c>
      <c r="S1216" s="8"/>
      <c r="T1216" s="8"/>
      <c r="U1216" s="8"/>
      <c r="V1216" s="8"/>
      <c r="W1216" s="202" t="s">
        <v>483</v>
      </c>
      <c r="X1216" s="8"/>
      <c r="Y1216" s="8"/>
      <c r="Z1216" s="8"/>
      <c r="AA1216" s="202" t="s">
        <v>483</v>
      </c>
      <c r="AB1216" s="8"/>
      <c r="AC1216" s="202" t="s">
        <v>2350</v>
      </c>
      <c r="AD1216" s="202" t="s">
        <v>4168</v>
      </c>
      <c r="AE1216" s="202" t="s">
        <v>484</v>
      </c>
      <c r="AF1216" s="204">
        <v>64</v>
      </c>
      <c r="AG1216" s="197">
        <v>0</v>
      </c>
      <c r="AH1216" s="197">
        <v>1.8599999999999998E-2</v>
      </c>
      <c r="AI1216" s="12"/>
      <c r="AJ1216" s="197">
        <v>1.8599999999999998E-2</v>
      </c>
      <c r="AK1216" s="197">
        <v>0</v>
      </c>
      <c r="AL1216" s="197">
        <v>0</v>
      </c>
      <c r="AM1216" s="12"/>
      <c r="AN1216" s="12"/>
      <c r="AO1216" s="204">
        <v>31.9</v>
      </c>
      <c r="AP1216" s="205">
        <v>32.11</v>
      </c>
      <c r="AQ1216" t="str">
        <f>_xlfn.IFNA(VLOOKUP(E1216,'Order Lookup'!A:C,3,FALSE),"Other")</f>
        <v>Other</v>
      </c>
    </row>
    <row r="1217" spans="1:43" ht="31.5" x14ac:dyDescent="0.35">
      <c r="A1217" s="202" t="s">
        <v>883</v>
      </c>
      <c r="B1217" s="202" t="s">
        <v>4170</v>
      </c>
      <c r="C1217" s="202" t="s">
        <v>953</v>
      </c>
      <c r="D1217" s="202" t="s">
        <v>1593</v>
      </c>
      <c r="E1217" s="202" t="s">
        <v>904</v>
      </c>
      <c r="F1217" s="202" t="s">
        <v>162</v>
      </c>
      <c r="G1217" s="8"/>
      <c r="H1217" s="202" t="s">
        <v>482</v>
      </c>
      <c r="I1217" s="203" t="s">
        <v>181</v>
      </c>
      <c r="J1217" s="8"/>
      <c r="K1217" s="8"/>
      <c r="L1217" s="8"/>
      <c r="M1217" s="8"/>
      <c r="N1217" s="202" t="s">
        <v>483</v>
      </c>
      <c r="O1217" s="8"/>
      <c r="P1217" s="8"/>
      <c r="Q1217" s="8"/>
      <c r="R1217" s="202" t="s">
        <v>483</v>
      </c>
      <c r="S1217" s="8"/>
      <c r="T1217" s="8"/>
      <c r="U1217" s="8"/>
      <c r="V1217" s="8"/>
      <c r="W1217" s="202" t="s">
        <v>483</v>
      </c>
      <c r="X1217" s="8"/>
      <c r="Y1217" s="8"/>
      <c r="Z1217" s="8"/>
      <c r="AA1217" s="202" t="s">
        <v>483</v>
      </c>
      <c r="AB1217" s="8"/>
      <c r="AC1217" s="202" t="s">
        <v>2371</v>
      </c>
      <c r="AD1217" s="202" t="s">
        <v>4170</v>
      </c>
      <c r="AE1217" s="202" t="s">
        <v>484</v>
      </c>
      <c r="AF1217" s="204">
        <v>71.2</v>
      </c>
      <c r="AG1217" s="197">
        <v>0</v>
      </c>
      <c r="AH1217" s="197">
        <v>1.2200000000000001E-2</v>
      </c>
      <c r="AI1217" s="12"/>
      <c r="AJ1217" s="197">
        <v>1.2200000000000001E-2</v>
      </c>
      <c r="AK1217" s="197">
        <v>0</v>
      </c>
      <c r="AL1217" s="197">
        <v>0</v>
      </c>
      <c r="AM1217" s="12"/>
      <c r="AN1217" s="12"/>
      <c r="AO1217" s="204">
        <v>49.96</v>
      </c>
      <c r="AP1217" s="205">
        <v>32.630000000000003</v>
      </c>
      <c r="AQ1217" t="str">
        <f>_xlfn.IFNA(VLOOKUP(E1217,'Order Lookup'!A:C,3,FALSE),"Other")</f>
        <v>Other</v>
      </c>
    </row>
    <row r="1218" spans="1:43" ht="31.5" x14ac:dyDescent="0.35">
      <c r="A1218" s="202" t="s">
        <v>883</v>
      </c>
      <c r="B1218" s="202" t="s">
        <v>4171</v>
      </c>
      <c r="C1218" s="202" t="s">
        <v>953</v>
      </c>
      <c r="D1218" s="202" t="s">
        <v>1593</v>
      </c>
      <c r="E1218" s="202" t="s">
        <v>812</v>
      </c>
      <c r="F1218" s="202" t="s">
        <v>162</v>
      </c>
      <c r="G1218" s="8"/>
      <c r="H1218" s="202" t="s">
        <v>482</v>
      </c>
      <c r="I1218" s="203" t="s">
        <v>181</v>
      </c>
      <c r="J1218" s="8"/>
      <c r="K1218" s="8"/>
      <c r="L1218" s="8"/>
      <c r="M1218" s="8"/>
      <c r="N1218" s="202" t="s">
        <v>483</v>
      </c>
      <c r="O1218" s="8"/>
      <c r="P1218" s="8"/>
      <c r="Q1218" s="8"/>
      <c r="R1218" s="202" t="s">
        <v>483</v>
      </c>
      <c r="S1218" s="8"/>
      <c r="T1218" s="8"/>
      <c r="U1218" s="8"/>
      <c r="V1218" s="8"/>
      <c r="W1218" s="202" t="s">
        <v>483</v>
      </c>
      <c r="X1218" s="8"/>
      <c r="Y1218" s="8"/>
      <c r="Z1218" s="8"/>
      <c r="AA1218" s="202" t="s">
        <v>483</v>
      </c>
      <c r="AB1218" s="8"/>
      <c r="AC1218" s="202" t="s">
        <v>2371</v>
      </c>
      <c r="AD1218" s="202" t="s">
        <v>4171</v>
      </c>
      <c r="AE1218" s="202" t="s">
        <v>484</v>
      </c>
      <c r="AF1218" s="204">
        <v>6.41</v>
      </c>
      <c r="AG1218" s="197">
        <v>0</v>
      </c>
      <c r="AH1218" s="197">
        <v>2.0599999999999999E-4</v>
      </c>
      <c r="AI1218" s="12"/>
      <c r="AJ1218" s="197">
        <v>2.0599999999999999E-4</v>
      </c>
      <c r="AK1218" s="197">
        <v>0</v>
      </c>
      <c r="AL1218" s="197">
        <v>0</v>
      </c>
      <c r="AM1218" s="12"/>
      <c r="AN1218" s="12"/>
      <c r="AO1218" s="204">
        <v>3.2</v>
      </c>
      <c r="AP1218" s="205">
        <v>3.13</v>
      </c>
      <c r="AQ1218" t="str">
        <f>_xlfn.IFNA(VLOOKUP(E1218,'Order Lookup'!A:C,3,FALSE),"Other")</f>
        <v>Other</v>
      </c>
    </row>
    <row r="1219" spans="1:43" ht="31.5" x14ac:dyDescent="0.35">
      <c r="A1219" s="202" t="s">
        <v>883</v>
      </c>
      <c r="B1219" s="202" t="s">
        <v>4172</v>
      </c>
      <c r="C1219" s="202" t="s">
        <v>1354</v>
      </c>
      <c r="D1219" s="202" t="s">
        <v>4173</v>
      </c>
      <c r="E1219" s="202" t="s">
        <v>904</v>
      </c>
      <c r="F1219" s="202" t="s">
        <v>162</v>
      </c>
      <c r="G1219" s="202" t="s">
        <v>162</v>
      </c>
      <c r="H1219" s="202" t="s">
        <v>482</v>
      </c>
      <c r="I1219" s="203" t="s">
        <v>188</v>
      </c>
      <c r="J1219" s="8"/>
      <c r="K1219" s="8"/>
      <c r="L1219" s="8"/>
      <c r="M1219" s="8"/>
      <c r="N1219" s="202" t="s">
        <v>483</v>
      </c>
      <c r="O1219" s="8"/>
      <c r="P1219" s="8"/>
      <c r="Q1219" s="8"/>
      <c r="R1219" s="202" t="s">
        <v>483</v>
      </c>
      <c r="S1219" s="8"/>
      <c r="T1219" s="8"/>
      <c r="U1219" s="8"/>
      <c r="V1219" s="8"/>
      <c r="W1219" s="202" t="s">
        <v>483</v>
      </c>
      <c r="X1219" s="8"/>
      <c r="Y1219" s="8"/>
      <c r="Z1219" s="8"/>
      <c r="AA1219" s="202" t="s">
        <v>483</v>
      </c>
      <c r="AB1219" s="8"/>
      <c r="AC1219" s="202" t="s">
        <v>2332</v>
      </c>
      <c r="AD1219" s="202" t="s">
        <v>4172</v>
      </c>
      <c r="AE1219" s="202" t="s">
        <v>484</v>
      </c>
      <c r="AF1219" s="204">
        <v>250.64</v>
      </c>
      <c r="AG1219" s="197">
        <v>0</v>
      </c>
      <c r="AH1219" s="197">
        <v>2.69608E-2</v>
      </c>
      <c r="AI1219" s="12"/>
      <c r="AJ1219" s="197">
        <v>2.6960999999999999E-2</v>
      </c>
      <c r="AK1219" s="197">
        <v>0</v>
      </c>
      <c r="AL1219" s="197">
        <v>0</v>
      </c>
      <c r="AM1219" s="12"/>
      <c r="AN1219" s="12"/>
      <c r="AO1219" s="204">
        <v>206.62</v>
      </c>
      <c r="AP1219" s="205">
        <v>183.87</v>
      </c>
      <c r="AQ1219" t="str">
        <f>_xlfn.IFNA(VLOOKUP(E1219,'Order Lookup'!A:C,3,FALSE),"Other")</f>
        <v>Other</v>
      </c>
    </row>
    <row r="1220" spans="1:43" ht="31.5" x14ac:dyDescent="0.35">
      <c r="A1220" s="202" t="s">
        <v>883</v>
      </c>
      <c r="B1220" s="202" t="s">
        <v>4174</v>
      </c>
      <c r="C1220" s="202" t="s">
        <v>894</v>
      </c>
      <c r="D1220" s="202" t="s">
        <v>4175</v>
      </c>
      <c r="E1220" s="202" t="s">
        <v>904</v>
      </c>
      <c r="F1220" s="202" t="s">
        <v>162</v>
      </c>
      <c r="G1220" s="8"/>
      <c r="H1220" s="202" t="s">
        <v>482</v>
      </c>
      <c r="I1220" s="203" t="s">
        <v>181</v>
      </c>
      <c r="J1220" s="8"/>
      <c r="K1220" s="8"/>
      <c r="L1220" s="8"/>
      <c r="M1220" s="8"/>
      <c r="N1220" s="202" t="s">
        <v>483</v>
      </c>
      <c r="O1220" s="8"/>
      <c r="P1220" s="8"/>
      <c r="Q1220" s="8"/>
      <c r="R1220" s="202" t="s">
        <v>483</v>
      </c>
      <c r="S1220" s="8"/>
      <c r="T1220" s="8"/>
      <c r="U1220" s="8"/>
      <c r="V1220" s="8"/>
      <c r="W1220" s="202" t="s">
        <v>483</v>
      </c>
      <c r="X1220" s="8"/>
      <c r="Y1220" s="8"/>
      <c r="Z1220" s="8"/>
      <c r="AA1220" s="202" t="s">
        <v>483</v>
      </c>
      <c r="AB1220" s="8"/>
      <c r="AC1220" s="202" t="s">
        <v>2332</v>
      </c>
      <c r="AD1220" s="202" t="s">
        <v>4174</v>
      </c>
      <c r="AE1220" s="202" t="s">
        <v>484</v>
      </c>
      <c r="AF1220" s="204">
        <v>45.36</v>
      </c>
      <c r="AG1220" s="197">
        <v>0</v>
      </c>
      <c r="AH1220" s="197">
        <v>1.9980000000000002E-3</v>
      </c>
      <c r="AI1220" s="12"/>
      <c r="AJ1220" s="197">
        <v>1.9980000000000002E-3</v>
      </c>
      <c r="AK1220" s="197">
        <v>0</v>
      </c>
      <c r="AL1220" s="197">
        <v>0</v>
      </c>
      <c r="AM1220" s="12"/>
      <c r="AN1220" s="12"/>
      <c r="AO1220" s="204">
        <v>22.7</v>
      </c>
      <c r="AP1220" s="205">
        <v>22.67</v>
      </c>
      <c r="AQ1220" t="str">
        <f>_xlfn.IFNA(VLOOKUP(E1220,'Order Lookup'!A:C,3,FALSE),"Other")</f>
        <v>Other</v>
      </c>
    </row>
    <row r="1221" spans="1:43" ht="31.5" x14ac:dyDescent="0.35">
      <c r="A1221" s="202" t="s">
        <v>883</v>
      </c>
      <c r="B1221" s="202" t="s">
        <v>4176</v>
      </c>
      <c r="C1221" s="202" t="s">
        <v>949</v>
      </c>
      <c r="D1221" s="202" t="s">
        <v>4177</v>
      </c>
      <c r="E1221" s="202" t="s">
        <v>854</v>
      </c>
      <c r="F1221" s="202" t="s">
        <v>162</v>
      </c>
      <c r="G1221" s="202" t="s">
        <v>162</v>
      </c>
      <c r="H1221" s="202" t="s">
        <v>488</v>
      </c>
      <c r="I1221" s="203" t="s">
        <v>181</v>
      </c>
      <c r="J1221" s="8"/>
      <c r="K1221" s="8"/>
      <c r="L1221" s="8"/>
      <c r="M1221" s="8"/>
      <c r="N1221" s="202" t="s">
        <v>483</v>
      </c>
      <c r="O1221" s="8"/>
      <c r="P1221" s="8"/>
      <c r="Q1221" s="8"/>
      <c r="R1221" s="202" t="s">
        <v>483</v>
      </c>
      <c r="S1221" s="8"/>
      <c r="T1221" s="203" t="s">
        <v>885</v>
      </c>
      <c r="U1221" s="202" t="s">
        <v>2332</v>
      </c>
      <c r="V1221" s="202" t="s">
        <v>2332</v>
      </c>
      <c r="W1221" s="206" t="s">
        <v>489</v>
      </c>
      <c r="X1221" s="8"/>
      <c r="Y1221" s="8"/>
      <c r="Z1221" s="8"/>
      <c r="AA1221" s="202" t="s">
        <v>483</v>
      </c>
      <c r="AB1221" s="203" t="s">
        <v>490</v>
      </c>
      <c r="AC1221" s="202" t="s">
        <v>2332</v>
      </c>
      <c r="AD1221" s="202" t="s">
        <v>4176</v>
      </c>
      <c r="AE1221" s="202" t="s">
        <v>484</v>
      </c>
      <c r="AF1221" s="12"/>
      <c r="AG1221" s="197">
        <v>0</v>
      </c>
      <c r="AH1221" s="12"/>
      <c r="AI1221" s="12"/>
      <c r="AJ1221" s="12"/>
      <c r="AK1221" s="12"/>
      <c r="AL1221" s="12"/>
      <c r="AM1221" s="12"/>
      <c r="AN1221" s="12"/>
      <c r="AO1221" s="12"/>
      <c r="AP1221" s="15"/>
      <c r="AQ1221" t="str">
        <f>_xlfn.IFNA(VLOOKUP(E1221,'Order Lookup'!A:C,3,FALSE),"Other")</f>
        <v>ENPARTS</v>
      </c>
    </row>
    <row r="1222" spans="1:43" ht="42" x14ac:dyDescent="0.35">
      <c r="A1222" s="202" t="s">
        <v>883</v>
      </c>
      <c r="B1222" s="202" t="s">
        <v>4178</v>
      </c>
      <c r="C1222" s="202" t="s">
        <v>899</v>
      </c>
      <c r="D1222" s="202" t="s">
        <v>4179</v>
      </c>
      <c r="E1222" s="202" t="s">
        <v>812</v>
      </c>
      <c r="F1222" s="202" t="s">
        <v>162</v>
      </c>
      <c r="G1222" s="8"/>
      <c r="H1222" s="202" t="s">
        <v>482</v>
      </c>
      <c r="I1222" s="203" t="s">
        <v>386</v>
      </c>
      <c r="J1222" s="8"/>
      <c r="K1222" s="8"/>
      <c r="L1222" s="8"/>
      <c r="M1222" s="8"/>
      <c r="N1222" s="202" t="s">
        <v>483</v>
      </c>
      <c r="O1222" s="8"/>
      <c r="P1222" s="8"/>
      <c r="Q1222" s="8"/>
      <c r="R1222" s="202" t="s">
        <v>483</v>
      </c>
      <c r="S1222" s="8"/>
      <c r="T1222" s="8"/>
      <c r="U1222" s="8"/>
      <c r="V1222" s="8"/>
      <c r="W1222" s="202" t="s">
        <v>483</v>
      </c>
      <c r="X1222" s="8"/>
      <c r="Y1222" s="8"/>
      <c r="Z1222" s="8"/>
      <c r="AA1222" s="202" t="s">
        <v>483</v>
      </c>
      <c r="AB1222" s="8"/>
      <c r="AC1222" s="202" t="s">
        <v>2332</v>
      </c>
      <c r="AD1222" s="202" t="s">
        <v>4178</v>
      </c>
      <c r="AE1222" s="202" t="s">
        <v>484</v>
      </c>
      <c r="AF1222" s="204">
        <v>542.41999999999996</v>
      </c>
      <c r="AG1222" s="197">
        <v>0</v>
      </c>
      <c r="AH1222" s="197">
        <v>0.1274652</v>
      </c>
      <c r="AI1222" s="12"/>
      <c r="AJ1222" s="197">
        <v>0.12746500499999999</v>
      </c>
      <c r="AK1222" s="197">
        <v>0</v>
      </c>
      <c r="AL1222" s="197">
        <v>0</v>
      </c>
      <c r="AM1222" s="12"/>
      <c r="AN1222" s="12"/>
      <c r="AO1222" s="204">
        <v>0</v>
      </c>
      <c r="AP1222" s="205">
        <v>261.93</v>
      </c>
      <c r="AQ1222" t="str">
        <f>_xlfn.IFNA(VLOOKUP(E1222,'Order Lookup'!A:C,3,FALSE),"Other")</f>
        <v>Other</v>
      </c>
    </row>
    <row r="1223" spans="1:43" ht="31.5" x14ac:dyDescent="0.35">
      <c r="A1223" s="202" t="s">
        <v>883</v>
      </c>
      <c r="B1223" s="202" t="s">
        <v>4180</v>
      </c>
      <c r="C1223" s="202" t="s">
        <v>914</v>
      </c>
      <c r="D1223" s="202" t="s">
        <v>4181</v>
      </c>
      <c r="E1223" s="202" t="s">
        <v>904</v>
      </c>
      <c r="F1223" s="202" t="s">
        <v>162</v>
      </c>
      <c r="G1223" s="8"/>
      <c r="H1223" s="202" t="s">
        <v>482</v>
      </c>
      <c r="I1223" s="203" t="s">
        <v>180</v>
      </c>
      <c r="J1223" s="8"/>
      <c r="K1223" s="8"/>
      <c r="L1223" s="8"/>
      <c r="M1223" s="8"/>
      <c r="N1223" s="202" t="s">
        <v>483</v>
      </c>
      <c r="O1223" s="8"/>
      <c r="P1223" s="8"/>
      <c r="Q1223" s="8"/>
      <c r="R1223" s="202" t="s">
        <v>483</v>
      </c>
      <c r="S1223" s="8"/>
      <c r="T1223" s="8"/>
      <c r="U1223" s="8"/>
      <c r="V1223" s="8"/>
      <c r="W1223" s="202" t="s">
        <v>483</v>
      </c>
      <c r="X1223" s="8"/>
      <c r="Y1223" s="8"/>
      <c r="Z1223" s="8"/>
      <c r="AA1223" s="202" t="s">
        <v>483</v>
      </c>
      <c r="AB1223" s="8"/>
      <c r="AC1223" s="202" t="s">
        <v>2332</v>
      </c>
      <c r="AD1223" s="202" t="s">
        <v>4180</v>
      </c>
      <c r="AE1223" s="202" t="s">
        <v>484</v>
      </c>
      <c r="AF1223" s="204">
        <v>590.88</v>
      </c>
      <c r="AG1223" s="197">
        <v>0</v>
      </c>
      <c r="AH1223" s="197">
        <v>6.3700000000000007E-2</v>
      </c>
      <c r="AI1223" s="12"/>
      <c r="AJ1223" s="197">
        <v>6.3700000000000007E-2</v>
      </c>
      <c r="AK1223" s="197">
        <v>0</v>
      </c>
      <c r="AL1223" s="197">
        <v>0</v>
      </c>
      <c r="AM1223" s="12"/>
      <c r="AN1223" s="12"/>
      <c r="AO1223" s="204">
        <v>343.08</v>
      </c>
      <c r="AP1223" s="205">
        <v>249.4</v>
      </c>
      <c r="AQ1223" t="str">
        <f>_xlfn.IFNA(VLOOKUP(E1223,'Order Lookup'!A:C,3,FALSE),"Other")</f>
        <v>Other</v>
      </c>
    </row>
    <row r="1224" spans="1:43" ht="31.5" x14ac:dyDescent="0.35">
      <c r="A1224" s="202" t="s">
        <v>883</v>
      </c>
      <c r="B1224" s="202" t="s">
        <v>4182</v>
      </c>
      <c r="C1224" s="202" t="s">
        <v>1363</v>
      </c>
      <c r="D1224" s="202" t="s">
        <v>4183</v>
      </c>
      <c r="E1224" s="202" t="s">
        <v>812</v>
      </c>
      <c r="F1224" s="202" t="s">
        <v>162</v>
      </c>
      <c r="G1224" s="8"/>
      <c r="H1224" s="202" t="s">
        <v>482</v>
      </c>
      <c r="I1224" s="203" t="s">
        <v>386</v>
      </c>
      <c r="J1224" s="8"/>
      <c r="K1224" s="8"/>
      <c r="L1224" s="8"/>
      <c r="M1224" s="8"/>
      <c r="N1224" s="202" t="s">
        <v>483</v>
      </c>
      <c r="O1224" s="8"/>
      <c r="P1224" s="8"/>
      <c r="Q1224" s="8"/>
      <c r="R1224" s="202" t="s">
        <v>483</v>
      </c>
      <c r="S1224" s="8"/>
      <c r="T1224" s="8"/>
      <c r="U1224" s="8"/>
      <c r="V1224" s="8"/>
      <c r="W1224" s="202" t="s">
        <v>483</v>
      </c>
      <c r="X1224" s="8"/>
      <c r="Y1224" s="8"/>
      <c r="Z1224" s="8"/>
      <c r="AA1224" s="202" t="s">
        <v>483</v>
      </c>
      <c r="AB1224" s="8"/>
      <c r="AC1224" s="202" t="s">
        <v>2332</v>
      </c>
      <c r="AD1224" s="202" t="s">
        <v>4182</v>
      </c>
      <c r="AE1224" s="202" t="s">
        <v>484</v>
      </c>
      <c r="AF1224" s="204">
        <v>116.32</v>
      </c>
      <c r="AG1224" s="197">
        <v>0</v>
      </c>
      <c r="AH1224" s="197">
        <v>8.0605299999999998E-3</v>
      </c>
      <c r="AI1224" s="12"/>
      <c r="AJ1224" s="197">
        <v>8.06049E-3</v>
      </c>
      <c r="AK1224" s="197">
        <v>0</v>
      </c>
      <c r="AL1224" s="197">
        <v>0</v>
      </c>
      <c r="AM1224" s="12"/>
      <c r="AN1224" s="12"/>
      <c r="AO1224" s="204">
        <v>0</v>
      </c>
      <c r="AP1224" s="205">
        <v>73.599999999999994</v>
      </c>
      <c r="AQ1224" t="str">
        <f>_xlfn.IFNA(VLOOKUP(E1224,'Order Lookup'!A:C,3,FALSE),"Other")</f>
        <v>Other</v>
      </c>
    </row>
    <row r="1225" spans="1:43" ht="42" x14ac:dyDescent="0.35">
      <c r="A1225" s="202" t="s">
        <v>883</v>
      </c>
      <c r="B1225" s="202" t="s">
        <v>4184</v>
      </c>
      <c r="C1225" s="202" t="s">
        <v>899</v>
      </c>
      <c r="D1225" s="202" t="s">
        <v>4185</v>
      </c>
      <c r="E1225" s="202" t="s">
        <v>812</v>
      </c>
      <c r="F1225" s="202" t="s">
        <v>162</v>
      </c>
      <c r="G1225" s="8"/>
      <c r="H1225" s="202" t="s">
        <v>482</v>
      </c>
      <c r="I1225" s="203" t="s">
        <v>386</v>
      </c>
      <c r="J1225" s="8"/>
      <c r="K1225" s="8"/>
      <c r="L1225" s="8"/>
      <c r="M1225" s="8"/>
      <c r="N1225" s="202" t="s">
        <v>483</v>
      </c>
      <c r="O1225" s="8"/>
      <c r="P1225" s="8"/>
      <c r="Q1225" s="8"/>
      <c r="R1225" s="202" t="s">
        <v>483</v>
      </c>
      <c r="S1225" s="8"/>
      <c r="T1225" s="8"/>
      <c r="U1225" s="8"/>
      <c r="V1225" s="8"/>
      <c r="W1225" s="202" t="s">
        <v>483</v>
      </c>
      <c r="X1225" s="8"/>
      <c r="Y1225" s="8"/>
      <c r="Z1225" s="8"/>
      <c r="AA1225" s="202" t="s">
        <v>483</v>
      </c>
      <c r="AB1225" s="8"/>
      <c r="AC1225" s="202" t="s">
        <v>2338</v>
      </c>
      <c r="AD1225" s="202" t="s">
        <v>4184</v>
      </c>
      <c r="AE1225" s="202" t="s">
        <v>484</v>
      </c>
      <c r="AF1225" s="204">
        <v>35</v>
      </c>
      <c r="AG1225" s="197">
        <v>0</v>
      </c>
      <c r="AH1225" s="197">
        <v>2.5000000000000001E-3</v>
      </c>
      <c r="AI1225" s="12"/>
      <c r="AJ1225" s="197">
        <v>2.5000000000000001E-3</v>
      </c>
      <c r="AK1225" s="197">
        <v>0</v>
      </c>
      <c r="AL1225" s="197">
        <v>0</v>
      </c>
      <c r="AM1225" s="12"/>
      <c r="AN1225" s="12"/>
      <c r="AO1225" s="204">
        <v>0</v>
      </c>
      <c r="AP1225" s="205">
        <v>18.5</v>
      </c>
      <c r="AQ1225" t="str">
        <f>_xlfn.IFNA(VLOOKUP(E1225,'Order Lookup'!A:C,3,FALSE),"Other")</f>
        <v>Other</v>
      </c>
    </row>
    <row r="1226" spans="1:43" ht="31.5" x14ac:dyDescent="0.35">
      <c r="A1226" s="202" t="s">
        <v>883</v>
      </c>
      <c r="B1226" s="202" t="s">
        <v>4186</v>
      </c>
      <c r="C1226" s="202" t="s">
        <v>959</v>
      </c>
      <c r="D1226" s="202" t="s">
        <v>4187</v>
      </c>
      <c r="E1226" s="202" t="s">
        <v>854</v>
      </c>
      <c r="F1226" s="202" t="s">
        <v>162</v>
      </c>
      <c r="G1226" s="8"/>
      <c r="H1226" s="202" t="s">
        <v>488</v>
      </c>
      <c r="I1226" s="203" t="s">
        <v>186</v>
      </c>
      <c r="J1226" s="8"/>
      <c r="K1226" s="8"/>
      <c r="L1226" s="8"/>
      <c r="M1226" s="8"/>
      <c r="N1226" s="202" t="s">
        <v>483</v>
      </c>
      <c r="O1226" s="8"/>
      <c r="P1226" s="8"/>
      <c r="Q1226" s="8"/>
      <c r="R1226" s="202" t="s">
        <v>483</v>
      </c>
      <c r="S1226" s="8"/>
      <c r="T1226" s="8"/>
      <c r="U1226" s="8"/>
      <c r="V1226" s="8"/>
      <c r="W1226" s="202" t="s">
        <v>483</v>
      </c>
      <c r="X1226" s="8"/>
      <c r="Y1226" s="8"/>
      <c r="Z1226" s="8"/>
      <c r="AA1226" s="202" t="s">
        <v>483</v>
      </c>
      <c r="AB1226" s="8"/>
      <c r="AC1226" s="202" t="s">
        <v>2338</v>
      </c>
      <c r="AD1226" s="202" t="s">
        <v>4186</v>
      </c>
      <c r="AE1226" s="202" t="s">
        <v>484</v>
      </c>
      <c r="AF1226" s="204">
        <v>384</v>
      </c>
      <c r="AG1226" s="197">
        <v>0</v>
      </c>
      <c r="AH1226" s="197">
        <v>0</v>
      </c>
      <c r="AI1226" s="12"/>
      <c r="AJ1226" s="197">
        <v>0</v>
      </c>
      <c r="AK1226" s="197">
        <v>0</v>
      </c>
      <c r="AL1226" s="197">
        <v>0</v>
      </c>
      <c r="AM1226" s="12"/>
      <c r="AN1226" s="12"/>
      <c r="AO1226" s="204">
        <v>0</v>
      </c>
      <c r="AP1226" s="205">
        <v>0</v>
      </c>
      <c r="AQ1226" t="str">
        <f>_xlfn.IFNA(VLOOKUP(E1226,'Order Lookup'!A:C,3,FALSE),"Other")</f>
        <v>ENPARTS</v>
      </c>
    </row>
    <row r="1227" spans="1:43" ht="31.5" x14ac:dyDescent="0.35">
      <c r="A1227" s="202" t="s">
        <v>883</v>
      </c>
      <c r="B1227" s="202" t="s">
        <v>4188</v>
      </c>
      <c r="C1227" s="202" t="s">
        <v>1903</v>
      </c>
      <c r="D1227" s="202" t="s">
        <v>4189</v>
      </c>
      <c r="E1227" s="202" t="s">
        <v>812</v>
      </c>
      <c r="F1227" s="202" t="s">
        <v>162</v>
      </c>
      <c r="G1227" s="8"/>
      <c r="H1227" s="202" t="s">
        <v>488</v>
      </c>
      <c r="I1227" s="203" t="s">
        <v>181</v>
      </c>
      <c r="J1227" s="8"/>
      <c r="K1227" s="8"/>
      <c r="L1227" s="8"/>
      <c r="M1227" s="8"/>
      <c r="N1227" s="202" t="s">
        <v>483</v>
      </c>
      <c r="O1227" s="8"/>
      <c r="P1227" s="8"/>
      <c r="Q1227" s="8"/>
      <c r="R1227" s="202" t="s">
        <v>483</v>
      </c>
      <c r="S1227" s="8"/>
      <c r="T1227" s="8"/>
      <c r="U1227" s="8"/>
      <c r="V1227" s="8"/>
      <c r="W1227" s="202" t="s">
        <v>483</v>
      </c>
      <c r="X1227" s="8"/>
      <c r="Y1227" s="8"/>
      <c r="Z1227" s="8"/>
      <c r="AA1227" s="202" t="s">
        <v>483</v>
      </c>
      <c r="AB1227" s="8"/>
      <c r="AC1227" s="202" t="s">
        <v>2338</v>
      </c>
      <c r="AD1227" s="202" t="s">
        <v>4188</v>
      </c>
      <c r="AE1227" s="202" t="s">
        <v>484</v>
      </c>
      <c r="AF1227" s="204">
        <v>2262.6</v>
      </c>
      <c r="AG1227" s="197">
        <v>0</v>
      </c>
      <c r="AH1227" s="197">
        <v>0.44965966000000002</v>
      </c>
      <c r="AI1227" s="12"/>
      <c r="AJ1227" s="197">
        <v>9.6311469999999996E-2</v>
      </c>
      <c r="AK1227" s="197">
        <v>0</v>
      </c>
      <c r="AL1227" s="197">
        <v>0</v>
      </c>
      <c r="AM1227" s="12"/>
      <c r="AN1227" s="12"/>
      <c r="AO1227" s="204">
        <v>1317.43</v>
      </c>
      <c r="AP1227" s="205">
        <v>55.229025999999998</v>
      </c>
      <c r="AQ1227" t="str">
        <f>_xlfn.IFNA(VLOOKUP(E1227,'Order Lookup'!A:C,3,FALSE),"Other")</f>
        <v>Other</v>
      </c>
    </row>
    <row r="1228" spans="1:43" ht="31.5" x14ac:dyDescent="0.35">
      <c r="A1228" s="202" t="s">
        <v>883</v>
      </c>
      <c r="B1228" s="202" t="s">
        <v>4190</v>
      </c>
      <c r="C1228" s="202" t="s">
        <v>894</v>
      </c>
      <c r="D1228" s="202" t="s">
        <v>4191</v>
      </c>
      <c r="E1228" s="202" t="s">
        <v>904</v>
      </c>
      <c r="F1228" s="202" t="s">
        <v>162</v>
      </c>
      <c r="G1228" s="8"/>
      <c r="H1228" s="202" t="s">
        <v>482</v>
      </c>
      <c r="I1228" s="203" t="s">
        <v>181</v>
      </c>
      <c r="J1228" s="8"/>
      <c r="K1228" s="8"/>
      <c r="L1228" s="8"/>
      <c r="M1228" s="8"/>
      <c r="N1228" s="202" t="s">
        <v>483</v>
      </c>
      <c r="O1228" s="8"/>
      <c r="P1228" s="8"/>
      <c r="Q1228" s="8"/>
      <c r="R1228" s="202" t="s">
        <v>483</v>
      </c>
      <c r="S1228" s="8"/>
      <c r="T1228" s="8"/>
      <c r="U1228" s="8"/>
      <c r="V1228" s="8"/>
      <c r="W1228" s="202" t="s">
        <v>483</v>
      </c>
      <c r="X1228" s="8"/>
      <c r="Y1228" s="8"/>
      <c r="Z1228" s="8"/>
      <c r="AA1228" s="202" t="s">
        <v>483</v>
      </c>
      <c r="AB1228" s="8"/>
      <c r="AC1228" s="202" t="s">
        <v>2338</v>
      </c>
      <c r="AD1228" s="202" t="s">
        <v>4190</v>
      </c>
      <c r="AE1228" s="202" t="s">
        <v>484</v>
      </c>
      <c r="AF1228" s="204">
        <v>5943.59</v>
      </c>
      <c r="AG1228" s="197">
        <v>0</v>
      </c>
      <c r="AH1228" s="197">
        <v>1.52530115</v>
      </c>
      <c r="AI1228" s="12"/>
      <c r="AJ1228" s="197">
        <v>1.5253020399999999</v>
      </c>
      <c r="AK1228" s="197">
        <v>0</v>
      </c>
      <c r="AL1228" s="197">
        <v>0</v>
      </c>
      <c r="AM1228" s="12"/>
      <c r="AN1228" s="12"/>
      <c r="AO1228" s="204">
        <v>3817.26</v>
      </c>
      <c r="AP1228" s="205">
        <v>2313.25</v>
      </c>
      <c r="AQ1228" t="str">
        <f>_xlfn.IFNA(VLOOKUP(E1228,'Order Lookup'!A:C,3,FALSE),"Other")</f>
        <v>Other</v>
      </c>
    </row>
    <row r="1229" spans="1:43" ht="31.5" x14ac:dyDescent="0.35">
      <c r="A1229" s="202" t="s">
        <v>883</v>
      </c>
      <c r="B1229" s="202" t="s">
        <v>4192</v>
      </c>
      <c r="C1229" s="202" t="s">
        <v>916</v>
      </c>
      <c r="D1229" s="202" t="s">
        <v>4193</v>
      </c>
      <c r="E1229" s="202" t="s">
        <v>904</v>
      </c>
      <c r="F1229" s="202" t="s">
        <v>162</v>
      </c>
      <c r="G1229" s="8"/>
      <c r="H1229" s="202" t="s">
        <v>482</v>
      </c>
      <c r="I1229" s="203" t="s">
        <v>181</v>
      </c>
      <c r="J1229" s="8"/>
      <c r="K1229" s="8"/>
      <c r="L1229" s="8"/>
      <c r="M1229" s="8"/>
      <c r="N1229" s="202" t="s">
        <v>483</v>
      </c>
      <c r="O1229" s="8"/>
      <c r="P1229" s="8"/>
      <c r="Q1229" s="8"/>
      <c r="R1229" s="202" t="s">
        <v>483</v>
      </c>
      <c r="S1229" s="8"/>
      <c r="T1229" s="8"/>
      <c r="U1229" s="8"/>
      <c r="V1229" s="8"/>
      <c r="W1229" s="202" t="s">
        <v>483</v>
      </c>
      <c r="X1229" s="8"/>
      <c r="Y1229" s="8"/>
      <c r="Z1229" s="8"/>
      <c r="AA1229" s="202" t="s">
        <v>483</v>
      </c>
      <c r="AB1229" s="8"/>
      <c r="AC1229" s="202" t="s">
        <v>2338</v>
      </c>
      <c r="AD1229" s="202" t="s">
        <v>4192</v>
      </c>
      <c r="AE1229" s="202" t="s">
        <v>484</v>
      </c>
      <c r="AF1229" s="12"/>
      <c r="AG1229" s="197">
        <v>0</v>
      </c>
      <c r="AH1229" s="12"/>
      <c r="AI1229" s="12"/>
      <c r="AJ1229" s="12"/>
      <c r="AK1229" s="12"/>
      <c r="AL1229" s="12"/>
      <c r="AM1229" s="12"/>
      <c r="AN1229" s="12"/>
      <c r="AO1229" s="12"/>
      <c r="AP1229" s="15"/>
      <c r="AQ1229" t="str">
        <f>_xlfn.IFNA(VLOOKUP(E1229,'Order Lookup'!A:C,3,FALSE),"Other")</f>
        <v>Other</v>
      </c>
    </row>
    <row r="1230" spans="1:43" ht="42" x14ac:dyDescent="0.35">
      <c r="A1230" s="202" t="s">
        <v>883</v>
      </c>
      <c r="B1230" s="202" t="s">
        <v>4194</v>
      </c>
      <c r="C1230" s="202" t="s">
        <v>899</v>
      </c>
      <c r="D1230" s="202" t="s">
        <v>4195</v>
      </c>
      <c r="E1230" s="202" t="s">
        <v>812</v>
      </c>
      <c r="F1230" s="202" t="s">
        <v>162</v>
      </c>
      <c r="G1230" s="8"/>
      <c r="H1230" s="202" t="s">
        <v>482</v>
      </c>
      <c r="I1230" s="203" t="s">
        <v>386</v>
      </c>
      <c r="J1230" s="8"/>
      <c r="K1230" s="8"/>
      <c r="L1230" s="8"/>
      <c r="M1230" s="8"/>
      <c r="N1230" s="202" t="s">
        <v>483</v>
      </c>
      <c r="O1230" s="8"/>
      <c r="P1230" s="8"/>
      <c r="Q1230" s="8"/>
      <c r="R1230" s="202" t="s">
        <v>483</v>
      </c>
      <c r="S1230" s="8"/>
      <c r="T1230" s="8"/>
      <c r="U1230" s="8"/>
      <c r="V1230" s="8"/>
      <c r="W1230" s="202" t="s">
        <v>483</v>
      </c>
      <c r="X1230" s="8"/>
      <c r="Y1230" s="8"/>
      <c r="Z1230" s="8"/>
      <c r="AA1230" s="202" t="s">
        <v>483</v>
      </c>
      <c r="AB1230" s="8"/>
      <c r="AC1230" s="202" t="s">
        <v>2321</v>
      </c>
      <c r="AD1230" s="202" t="s">
        <v>4194</v>
      </c>
      <c r="AE1230" s="202" t="s">
        <v>484</v>
      </c>
      <c r="AF1230" s="12"/>
      <c r="AG1230" s="197">
        <v>0</v>
      </c>
      <c r="AH1230" s="12"/>
      <c r="AI1230" s="12"/>
      <c r="AJ1230" s="12"/>
      <c r="AK1230" s="12"/>
      <c r="AL1230" s="12"/>
      <c r="AM1230" s="12"/>
      <c r="AN1230" s="12"/>
      <c r="AO1230" s="12"/>
      <c r="AP1230" s="15"/>
      <c r="AQ1230" t="str">
        <f>_xlfn.IFNA(VLOOKUP(E1230,'Order Lookup'!A:C,3,FALSE),"Other")</f>
        <v>Other</v>
      </c>
    </row>
    <row r="1231" spans="1:43" ht="52.5" x14ac:dyDescent="0.35">
      <c r="A1231" s="202" t="s">
        <v>883</v>
      </c>
      <c r="B1231" s="202" t="s">
        <v>4196</v>
      </c>
      <c r="C1231" s="202" t="s">
        <v>4082</v>
      </c>
      <c r="D1231" s="202" t="s">
        <v>4197</v>
      </c>
      <c r="E1231" s="202" t="s">
        <v>904</v>
      </c>
      <c r="F1231" s="202" t="s">
        <v>162</v>
      </c>
      <c r="G1231" s="8"/>
      <c r="H1231" s="202" t="s">
        <v>488</v>
      </c>
      <c r="I1231" s="203" t="s">
        <v>181</v>
      </c>
      <c r="J1231" s="8"/>
      <c r="K1231" s="8"/>
      <c r="L1231" s="8"/>
      <c r="M1231" s="8"/>
      <c r="N1231" s="202" t="s">
        <v>483</v>
      </c>
      <c r="O1231" s="8"/>
      <c r="P1231" s="8"/>
      <c r="Q1231" s="8"/>
      <c r="R1231" s="202" t="s">
        <v>483</v>
      </c>
      <c r="S1231" s="8"/>
      <c r="T1231" s="8"/>
      <c r="U1231" s="8"/>
      <c r="V1231" s="8"/>
      <c r="W1231" s="202" t="s">
        <v>483</v>
      </c>
      <c r="X1231" s="8"/>
      <c r="Y1231" s="8"/>
      <c r="Z1231" s="8"/>
      <c r="AA1231" s="202" t="s">
        <v>483</v>
      </c>
      <c r="AB1231" s="8"/>
      <c r="AC1231" s="202" t="s">
        <v>2321</v>
      </c>
      <c r="AD1231" s="202" t="s">
        <v>4196</v>
      </c>
      <c r="AE1231" s="202" t="s">
        <v>484</v>
      </c>
      <c r="AF1231" s="204">
        <v>3387.92</v>
      </c>
      <c r="AG1231" s="197">
        <v>0</v>
      </c>
      <c r="AH1231" s="197">
        <v>1.1113089599999999</v>
      </c>
      <c r="AI1231" s="12"/>
      <c r="AJ1231" s="197">
        <v>1.1113088799999999</v>
      </c>
      <c r="AK1231" s="197">
        <v>0</v>
      </c>
      <c r="AL1231" s="197">
        <v>0</v>
      </c>
      <c r="AM1231" s="12"/>
      <c r="AN1231" s="12"/>
      <c r="AO1231" s="204">
        <v>2152.08</v>
      </c>
      <c r="AP1231" s="205">
        <v>1399.04</v>
      </c>
      <c r="AQ1231" t="str">
        <f>_xlfn.IFNA(VLOOKUP(E1231,'Order Lookup'!A:C,3,FALSE),"Other")</f>
        <v>Other</v>
      </c>
    </row>
    <row r="1232" spans="1:43" ht="42" x14ac:dyDescent="0.35">
      <c r="A1232" s="202" t="s">
        <v>883</v>
      </c>
      <c r="B1232" s="202" t="s">
        <v>4198</v>
      </c>
      <c r="C1232" s="202" t="s">
        <v>1963</v>
      </c>
      <c r="D1232" s="202" t="s">
        <v>4199</v>
      </c>
      <c r="E1232" s="202" t="s">
        <v>904</v>
      </c>
      <c r="F1232" s="202" t="s">
        <v>162</v>
      </c>
      <c r="G1232" s="8"/>
      <c r="H1232" s="202" t="s">
        <v>482</v>
      </c>
      <c r="I1232" s="203" t="s">
        <v>181</v>
      </c>
      <c r="J1232" s="8"/>
      <c r="K1232" s="8"/>
      <c r="L1232" s="8"/>
      <c r="M1232" s="8"/>
      <c r="N1232" s="202" t="s">
        <v>483</v>
      </c>
      <c r="O1232" s="8"/>
      <c r="P1232" s="8"/>
      <c r="Q1232" s="8"/>
      <c r="R1232" s="202" t="s">
        <v>483</v>
      </c>
      <c r="S1232" s="8"/>
      <c r="T1232" s="8"/>
      <c r="U1232" s="8"/>
      <c r="V1232" s="8"/>
      <c r="W1232" s="202" t="s">
        <v>483</v>
      </c>
      <c r="X1232" s="8"/>
      <c r="Y1232" s="8"/>
      <c r="Z1232" s="8"/>
      <c r="AA1232" s="202" t="s">
        <v>483</v>
      </c>
      <c r="AB1232" s="8"/>
      <c r="AC1232" s="202" t="s">
        <v>2338</v>
      </c>
      <c r="AD1232" s="202" t="s">
        <v>4198</v>
      </c>
      <c r="AE1232" s="202" t="s">
        <v>484</v>
      </c>
      <c r="AF1232" s="204">
        <v>380.5</v>
      </c>
      <c r="AG1232" s="197">
        <v>0</v>
      </c>
      <c r="AH1232" s="197">
        <v>5.1833999999999998E-2</v>
      </c>
      <c r="AI1232" s="12"/>
      <c r="AJ1232" s="197">
        <v>5.1833999999999998E-2</v>
      </c>
      <c r="AK1232" s="197">
        <v>0</v>
      </c>
      <c r="AL1232" s="197">
        <v>0</v>
      </c>
      <c r="AM1232" s="12"/>
      <c r="AN1232" s="12"/>
      <c r="AO1232" s="204">
        <v>191.97</v>
      </c>
      <c r="AP1232" s="205">
        <v>183.53</v>
      </c>
      <c r="AQ1232" t="str">
        <f>_xlfn.IFNA(VLOOKUP(E1232,'Order Lookup'!A:C,3,FALSE),"Other")</f>
        <v>Other</v>
      </c>
    </row>
    <row r="1233" spans="1:43" ht="42" x14ac:dyDescent="0.35">
      <c r="A1233" s="202" t="s">
        <v>883</v>
      </c>
      <c r="B1233" s="202" t="s">
        <v>4200</v>
      </c>
      <c r="C1233" s="202" t="s">
        <v>1963</v>
      </c>
      <c r="D1233" s="202" t="s">
        <v>4199</v>
      </c>
      <c r="E1233" s="202" t="s">
        <v>904</v>
      </c>
      <c r="F1233" s="202" t="s">
        <v>162</v>
      </c>
      <c r="G1233" s="8"/>
      <c r="H1233" s="202" t="s">
        <v>482</v>
      </c>
      <c r="I1233" s="203" t="s">
        <v>181</v>
      </c>
      <c r="J1233" s="8"/>
      <c r="K1233" s="8"/>
      <c r="L1233" s="8"/>
      <c r="M1233" s="8"/>
      <c r="N1233" s="202" t="s">
        <v>483</v>
      </c>
      <c r="O1233" s="8"/>
      <c r="P1233" s="8"/>
      <c r="Q1233" s="8"/>
      <c r="R1233" s="202" t="s">
        <v>483</v>
      </c>
      <c r="S1233" s="8"/>
      <c r="T1233" s="8"/>
      <c r="U1233" s="8"/>
      <c r="V1233" s="8"/>
      <c r="W1233" s="202" t="s">
        <v>483</v>
      </c>
      <c r="X1233" s="8"/>
      <c r="Y1233" s="8"/>
      <c r="Z1233" s="8"/>
      <c r="AA1233" s="202" t="s">
        <v>483</v>
      </c>
      <c r="AB1233" s="8"/>
      <c r="AC1233" s="202" t="s">
        <v>2321</v>
      </c>
      <c r="AD1233" s="202" t="s">
        <v>4200</v>
      </c>
      <c r="AE1233" s="202" t="s">
        <v>484</v>
      </c>
      <c r="AF1233" s="12"/>
      <c r="AG1233" s="197">
        <v>0</v>
      </c>
      <c r="AH1233" s="12"/>
      <c r="AI1233" s="12"/>
      <c r="AJ1233" s="12"/>
      <c r="AK1233" s="12"/>
      <c r="AL1233" s="12"/>
      <c r="AM1233" s="12"/>
      <c r="AN1233" s="12"/>
      <c r="AO1233" s="12"/>
      <c r="AP1233" s="15"/>
      <c r="AQ1233" t="str">
        <f>_xlfn.IFNA(VLOOKUP(E1233,'Order Lookup'!A:C,3,FALSE),"Other")</f>
        <v>Other</v>
      </c>
    </row>
    <row r="1234" spans="1:43" ht="42" x14ac:dyDescent="0.35">
      <c r="A1234" s="202" t="s">
        <v>883</v>
      </c>
      <c r="B1234" s="202" t="s">
        <v>4201</v>
      </c>
      <c r="C1234" s="202" t="s">
        <v>899</v>
      </c>
      <c r="D1234" s="202" t="s">
        <v>1593</v>
      </c>
      <c r="E1234" s="202" t="s">
        <v>812</v>
      </c>
      <c r="F1234" s="202" t="s">
        <v>162</v>
      </c>
      <c r="G1234" s="202" t="s">
        <v>162</v>
      </c>
      <c r="H1234" s="202" t="s">
        <v>482</v>
      </c>
      <c r="I1234" s="203" t="s">
        <v>386</v>
      </c>
      <c r="J1234" s="8"/>
      <c r="K1234" s="8"/>
      <c r="L1234" s="8"/>
      <c r="M1234" s="8"/>
      <c r="N1234" s="202" t="s">
        <v>483</v>
      </c>
      <c r="O1234" s="8"/>
      <c r="P1234" s="8"/>
      <c r="Q1234" s="8"/>
      <c r="R1234" s="202" t="s">
        <v>483</v>
      </c>
      <c r="S1234" s="8"/>
      <c r="T1234" s="8"/>
      <c r="U1234" s="8"/>
      <c r="V1234" s="8"/>
      <c r="W1234" s="202" t="s">
        <v>483</v>
      </c>
      <c r="X1234" s="8"/>
      <c r="Y1234" s="8"/>
      <c r="Z1234" s="8"/>
      <c r="AA1234" s="202" t="s">
        <v>483</v>
      </c>
      <c r="AB1234" s="8"/>
      <c r="AC1234" s="202" t="s">
        <v>2318</v>
      </c>
      <c r="AD1234" s="202" t="s">
        <v>4201</v>
      </c>
      <c r="AE1234" s="202" t="s">
        <v>484</v>
      </c>
      <c r="AF1234" s="12"/>
      <c r="AG1234" s="197">
        <v>0</v>
      </c>
      <c r="AH1234" s="12"/>
      <c r="AI1234" s="12"/>
      <c r="AJ1234" s="12"/>
      <c r="AK1234" s="12"/>
      <c r="AL1234" s="12"/>
      <c r="AM1234" s="12"/>
      <c r="AN1234" s="12"/>
      <c r="AO1234" s="12"/>
      <c r="AP1234" s="15"/>
      <c r="AQ1234" t="str">
        <f>_xlfn.IFNA(VLOOKUP(E1234,'Order Lookup'!A:C,3,FALSE),"Other")</f>
        <v>Other</v>
      </c>
    </row>
    <row r="1235" spans="1:43" ht="31.5" x14ac:dyDescent="0.35">
      <c r="A1235" s="202" t="s">
        <v>883</v>
      </c>
      <c r="B1235" s="202" t="s">
        <v>4202</v>
      </c>
      <c r="C1235" s="202" t="s">
        <v>938</v>
      </c>
      <c r="D1235" s="202" t="s">
        <v>4203</v>
      </c>
      <c r="E1235" s="202" t="s">
        <v>904</v>
      </c>
      <c r="F1235" s="202" t="s">
        <v>162</v>
      </c>
      <c r="G1235" s="202" t="s">
        <v>162</v>
      </c>
      <c r="H1235" s="202" t="s">
        <v>482</v>
      </c>
      <c r="I1235" s="203" t="s">
        <v>189</v>
      </c>
      <c r="J1235" s="8"/>
      <c r="K1235" s="8"/>
      <c r="L1235" s="8"/>
      <c r="M1235" s="8"/>
      <c r="N1235" s="202" t="s">
        <v>483</v>
      </c>
      <c r="O1235" s="8"/>
      <c r="P1235" s="8"/>
      <c r="Q1235" s="8"/>
      <c r="R1235" s="202" t="s">
        <v>483</v>
      </c>
      <c r="S1235" s="8"/>
      <c r="T1235" s="8"/>
      <c r="U1235" s="8"/>
      <c r="V1235" s="8"/>
      <c r="W1235" s="202" t="s">
        <v>483</v>
      </c>
      <c r="X1235" s="8"/>
      <c r="Y1235" s="8"/>
      <c r="Z1235" s="8"/>
      <c r="AA1235" s="202" t="s">
        <v>483</v>
      </c>
      <c r="AB1235" s="8"/>
      <c r="AC1235" s="202" t="s">
        <v>2321</v>
      </c>
      <c r="AD1235" s="202" t="s">
        <v>4202</v>
      </c>
      <c r="AE1235" s="202" t="s">
        <v>484</v>
      </c>
      <c r="AF1235" s="12"/>
      <c r="AG1235" s="197">
        <v>0</v>
      </c>
      <c r="AH1235" s="12"/>
      <c r="AI1235" s="12"/>
      <c r="AJ1235" s="12"/>
      <c r="AK1235" s="12"/>
      <c r="AL1235" s="12"/>
      <c r="AM1235" s="12"/>
      <c r="AN1235" s="12"/>
      <c r="AO1235" s="12"/>
      <c r="AP1235" s="15"/>
      <c r="AQ1235" t="str">
        <f>_xlfn.IFNA(VLOOKUP(E1235,'Order Lookup'!A:C,3,FALSE),"Other")</f>
        <v>Other</v>
      </c>
    </row>
    <row r="1236" spans="1:43" ht="42" x14ac:dyDescent="0.35">
      <c r="A1236" s="202" t="s">
        <v>883</v>
      </c>
      <c r="B1236" s="202" t="s">
        <v>4204</v>
      </c>
      <c r="C1236" s="202" t="s">
        <v>1585</v>
      </c>
      <c r="D1236" s="202" t="s">
        <v>4205</v>
      </c>
      <c r="E1236" s="202" t="s">
        <v>859</v>
      </c>
      <c r="F1236" s="202" t="s">
        <v>162</v>
      </c>
      <c r="G1236" s="202" t="s">
        <v>162</v>
      </c>
      <c r="H1236" s="202" t="s">
        <v>488</v>
      </c>
      <c r="I1236" s="203" t="s">
        <v>181</v>
      </c>
      <c r="J1236" s="8"/>
      <c r="K1236" s="8"/>
      <c r="L1236" s="8"/>
      <c r="M1236" s="8"/>
      <c r="N1236" s="202" t="s">
        <v>483</v>
      </c>
      <c r="O1236" s="8"/>
      <c r="P1236" s="8"/>
      <c r="Q1236" s="8"/>
      <c r="R1236" s="202" t="s">
        <v>483</v>
      </c>
      <c r="S1236" s="8"/>
      <c r="T1236" s="203" t="s">
        <v>885</v>
      </c>
      <c r="U1236" s="202" t="s">
        <v>2321</v>
      </c>
      <c r="V1236" s="202" t="s">
        <v>2321</v>
      </c>
      <c r="W1236" s="206" t="s">
        <v>489</v>
      </c>
      <c r="X1236" s="8"/>
      <c r="Y1236" s="8"/>
      <c r="Z1236" s="8"/>
      <c r="AA1236" s="202" t="s">
        <v>483</v>
      </c>
      <c r="AB1236" s="203" t="s">
        <v>490</v>
      </c>
      <c r="AC1236" s="202" t="s">
        <v>2321</v>
      </c>
      <c r="AD1236" s="202" t="s">
        <v>4204</v>
      </c>
      <c r="AE1236" s="202" t="s">
        <v>484</v>
      </c>
      <c r="AF1236" s="204">
        <v>0</v>
      </c>
      <c r="AG1236" s="197">
        <v>0</v>
      </c>
      <c r="AH1236" s="197">
        <v>1.2559000000000001E-2</v>
      </c>
      <c r="AI1236" s="12"/>
      <c r="AJ1236" s="197">
        <v>1.2559000000000001E-2</v>
      </c>
      <c r="AK1236" s="197">
        <v>0</v>
      </c>
      <c r="AL1236" s="197">
        <v>0</v>
      </c>
      <c r="AM1236" s="12"/>
      <c r="AN1236" s="12"/>
      <c r="AO1236" s="204">
        <v>0</v>
      </c>
      <c r="AP1236" s="205">
        <v>-62.1</v>
      </c>
      <c r="AQ1236" t="str">
        <f>_xlfn.IFNA(VLOOKUP(E1236,'Order Lookup'!A:C,3,FALSE),"Other")</f>
        <v>Other</v>
      </c>
    </row>
    <row r="1237" spans="1:43" ht="31.5" x14ac:dyDescent="0.35">
      <c r="A1237" s="202" t="s">
        <v>883</v>
      </c>
      <c r="B1237" s="202" t="s">
        <v>4206</v>
      </c>
      <c r="C1237" s="202" t="s">
        <v>1903</v>
      </c>
      <c r="D1237" s="202" t="s">
        <v>4207</v>
      </c>
      <c r="E1237" s="202" t="s">
        <v>904</v>
      </c>
      <c r="F1237" s="202" t="s">
        <v>162</v>
      </c>
      <c r="G1237" s="8"/>
      <c r="H1237" s="202" t="s">
        <v>488</v>
      </c>
      <c r="I1237" s="203" t="s">
        <v>181</v>
      </c>
      <c r="J1237" s="8"/>
      <c r="K1237" s="8"/>
      <c r="L1237" s="8"/>
      <c r="M1237" s="8"/>
      <c r="N1237" s="202" t="s">
        <v>483</v>
      </c>
      <c r="O1237" s="8"/>
      <c r="P1237" s="8"/>
      <c r="Q1237" s="8"/>
      <c r="R1237" s="202" t="s">
        <v>483</v>
      </c>
      <c r="S1237" s="8"/>
      <c r="T1237" s="8"/>
      <c r="U1237" s="8"/>
      <c r="V1237" s="8"/>
      <c r="W1237" s="202" t="s">
        <v>483</v>
      </c>
      <c r="X1237" s="8"/>
      <c r="Y1237" s="8"/>
      <c r="Z1237" s="8"/>
      <c r="AA1237" s="202" t="s">
        <v>483</v>
      </c>
      <c r="AB1237" s="8"/>
      <c r="AC1237" s="202" t="s">
        <v>2321</v>
      </c>
      <c r="AD1237" s="202" t="s">
        <v>4206</v>
      </c>
      <c r="AE1237" s="202" t="s">
        <v>484</v>
      </c>
      <c r="AF1237" s="204">
        <v>196.48</v>
      </c>
      <c r="AG1237" s="197">
        <v>0</v>
      </c>
      <c r="AH1237" s="197">
        <v>2.06E-2</v>
      </c>
      <c r="AI1237" s="12"/>
      <c r="AJ1237" s="197">
        <v>2.01E-2</v>
      </c>
      <c r="AK1237" s="197">
        <v>0</v>
      </c>
      <c r="AL1237" s="197">
        <v>0</v>
      </c>
      <c r="AM1237" s="12"/>
      <c r="AN1237" s="12"/>
      <c r="AO1237" s="204">
        <v>108.88</v>
      </c>
      <c r="AP1237" s="205">
        <v>-18.079999999999998</v>
      </c>
      <c r="AQ1237" t="str">
        <f>_xlfn.IFNA(VLOOKUP(E1237,'Order Lookup'!A:C,3,FALSE),"Other")</f>
        <v>Other</v>
      </c>
    </row>
    <row r="1238" spans="1:43" ht="31.5" x14ac:dyDescent="0.35">
      <c r="A1238" s="202" t="s">
        <v>883</v>
      </c>
      <c r="B1238" s="202" t="s">
        <v>4208</v>
      </c>
      <c r="C1238" s="202" t="s">
        <v>918</v>
      </c>
      <c r="D1238" s="202" t="s">
        <v>4209</v>
      </c>
      <c r="E1238" s="202" t="s">
        <v>904</v>
      </c>
      <c r="F1238" s="202" t="s">
        <v>162</v>
      </c>
      <c r="G1238" s="8"/>
      <c r="H1238" s="202" t="s">
        <v>482</v>
      </c>
      <c r="I1238" s="203" t="s">
        <v>189</v>
      </c>
      <c r="J1238" s="8"/>
      <c r="K1238" s="8"/>
      <c r="L1238" s="8"/>
      <c r="M1238" s="8"/>
      <c r="N1238" s="202" t="s">
        <v>483</v>
      </c>
      <c r="O1238" s="8"/>
      <c r="P1238" s="8"/>
      <c r="Q1238" s="8"/>
      <c r="R1238" s="202" t="s">
        <v>483</v>
      </c>
      <c r="S1238" s="8"/>
      <c r="T1238" s="8"/>
      <c r="U1238" s="8"/>
      <c r="V1238" s="8"/>
      <c r="W1238" s="202" t="s">
        <v>483</v>
      </c>
      <c r="X1238" s="8"/>
      <c r="Y1238" s="8"/>
      <c r="Z1238" s="8"/>
      <c r="AA1238" s="202" t="s">
        <v>483</v>
      </c>
      <c r="AB1238" s="8"/>
      <c r="AC1238" s="202" t="s">
        <v>2335</v>
      </c>
      <c r="AD1238" s="202" t="s">
        <v>4208</v>
      </c>
      <c r="AE1238" s="202" t="s">
        <v>484</v>
      </c>
      <c r="AF1238" s="204">
        <v>12.76</v>
      </c>
      <c r="AG1238" s="197">
        <v>0</v>
      </c>
      <c r="AH1238" s="197">
        <v>1.2679999999999999E-4</v>
      </c>
      <c r="AI1238" s="12"/>
      <c r="AJ1238" s="197">
        <v>1.27E-4</v>
      </c>
      <c r="AK1238" s="197">
        <v>0</v>
      </c>
      <c r="AL1238" s="197">
        <v>0</v>
      </c>
      <c r="AM1238" s="12"/>
      <c r="AN1238" s="12"/>
      <c r="AO1238" s="204">
        <v>6.38</v>
      </c>
      <c r="AP1238" s="205">
        <v>4.74</v>
      </c>
      <c r="AQ1238" t="str">
        <f>_xlfn.IFNA(VLOOKUP(E1238,'Order Lookup'!A:C,3,FALSE),"Other")</f>
        <v>Other</v>
      </c>
    </row>
    <row r="1239" spans="1:43" ht="31.5" x14ac:dyDescent="0.35">
      <c r="A1239" s="202" t="s">
        <v>883</v>
      </c>
      <c r="B1239" s="202" t="s">
        <v>4210</v>
      </c>
      <c r="C1239" s="202" t="s">
        <v>4211</v>
      </c>
      <c r="D1239" s="202" t="s">
        <v>4212</v>
      </c>
      <c r="E1239" s="202" t="s">
        <v>904</v>
      </c>
      <c r="F1239" s="202" t="s">
        <v>162</v>
      </c>
      <c r="G1239" s="202" t="s">
        <v>162</v>
      </c>
      <c r="H1239" s="202" t="s">
        <v>482</v>
      </c>
      <c r="I1239" s="203" t="s">
        <v>181</v>
      </c>
      <c r="J1239" s="8"/>
      <c r="K1239" s="8"/>
      <c r="L1239" s="8"/>
      <c r="M1239" s="8"/>
      <c r="N1239" s="202" t="s">
        <v>483</v>
      </c>
      <c r="O1239" s="8"/>
      <c r="P1239" s="8"/>
      <c r="Q1239" s="8"/>
      <c r="R1239" s="202" t="s">
        <v>483</v>
      </c>
      <c r="S1239" s="8"/>
      <c r="T1239" s="8"/>
      <c r="U1239" s="8"/>
      <c r="V1239" s="8"/>
      <c r="W1239" s="202" t="s">
        <v>483</v>
      </c>
      <c r="X1239" s="8"/>
      <c r="Y1239" s="8"/>
      <c r="Z1239" s="8"/>
      <c r="AA1239" s="202" t="s">
        <v>483</v>
      </c>
      <c r="AB1239" s="8"/>
      <c r="AC1239" s="202" t="s">
        <v>2335</v>
      </c>
      <c r="AD1239" s="202" t="s">
        <v>4210</v>
      </c>
      <c r="AE1239" s="202" t="s">
        <v>484</v>
      </c>
      <c r="AF1239" s="12"/>
      <c r="AG1239" s="197">
        <v>0</v>
      </c>
      <c r="AH1239" s="12"/>
      <c r="AI1239" s="12"/>
      <c r="AJ1239" s="12"/>
      <c r="AK1239" s="12"/>
      <c r="AL1239" s="12"/>
      <c r="AM1239" s="12"/>
      <c r="AN1239" s="12"/>
      <c r="AO1239" s="12"/>
      <c r="AP1239" s="15"/>
      <c r="AQ1239" t="str">
        <f>_xlfn.IFNA(VLOOKUP(E1239,'Order Lookup'!A:C,3,FALSE),"Other")</f>
        <v>Other</v>
      </c>
    </row>
    <row r="1240" spans="1:43" ht="31.5" x14ac:dyDescent="0.35">
      <c r="A1240" s="202" t="s">
        <v>883</v>
      </c>
      <c r="B1240" s="202" t="s">
        <v>4213</v>
      </c>
      <c r="C1240" s="202" t="s">
        <v>4211</v>
      </c>
      <c r="D1240" s="202" t="s">
        <v>4214</v>
      </c>
      <c r="E1240" s="202" t="s">
        <v>854</v>
      </c>
      <c r="F1240" s="202" t="s">
        <v>162</v>
      </c>
      <c r="G1240" s="202" t="s">
        <v>162</v>
      </c>
      <c r="H1240" s="202" t="s">
        <v>488</v>
      </c>
      <c r="I1240" s="203" t="s">
        <v>386</v>
      </c>
      <c r="J1240" s="8"/>
      <c r="K1240" s="8"/>
      <c r="L1240" s="8"/>
      <c r="M1240" s="8"/>
      <c r="N1240" s="202" t="s">
        <v>483</v>
      </c>
      <c r="O1240" s="8"/>
      <c r="P1240" s="8"/>
      <c r="Q1240" s="8"/>
      <c r="R1240" s="202" t="s">
        <v>483</v>
      </c>
      <c r="S1240" s="8"/>
      <c r="T1240" s="203" t="s">
        <v>882</v>
      </c>
      <c r="U1240" s="202" t="s">
        <v>2335</v>
      </c>
      <c r="V1240" s="202" t="s">
        <v>2335</v>
      </c>
      <c r="W1240" s="206" t="s">
        <v>489</v>
      </c>
      <c r="X1240" s="8"/>
      <c r="Y1240" s="8"/>
      <c r="Z1240" s="8"/>
      <c r="AA1240" s="202" t="s">
        <v>483</v>
      </c>
      <c r="AB1240" s="203" t="s">
        <v>490</v>
      </c>
      <c r="AC1240" s="202" t="s">
        <v>2335</v>
      </c>
      <c r="AD1240" s="202" t="s">
        <v>4213</v>
      </c>
      <c r="AE1240" s="202" t="s">
        <v>484</v>
      </c>
      <c r="AF1240" s="204">
        <v>942</v>
      </c>
      <c r="AG1240" s="197">
        <v>3.7499999999999999E-2</v>
      </c>
      <c r="AH1240" s="197">
        <v>2.5000000000000001E-2</v>
      </c>
      <c r="AI1240" s="208">
        <v>0.66666666666666696</v>
      </c>
      <c r="AJ1240" s="197">
        <v>0</v>
      </c>
      <c r="AK1240" s="197">
        <v>0</v>
      </c>
      <c r="AL1240" s="197">
        <v>0</v>
      </c>
      <c r="AM1240" s="12"/>
      <c r="AN1240" s="12"/>
      <c r="AO1240" s="204">
        <v>0</v>
      </c>
      <c r="AP1240" s="205">
        <v>0</v>
      </c>
      <c r="AQ1240" t="str">
        <f>_xlfn.IFNA(VLOOKUP(E1240,'Order Lookup'!A:C,3,FALSE),"Other")</f>
        <v>ENPARTS</v>
      </c>
    </row>
    <row r="1241" spans="1:43" ht="42" x14ac:dyDescent="0.35">
      <c r="A1241" s="202" t="s">
        <v>883</v>
      </c>
      <c r="B1241" s="202" t="s">
        <v>4215</v>
      </c>
      <c r="C1241" s="202" t="s">
        <v>1908</v>
      </c>
      <c r="D1241" s="202" t="s">
        <v>4216</v>
      </c>
      <c r="E1241" s="202" t="s">
        <v>812</v>
      </c>
      <c r="F1241" s="202" t="s">
        <v>162</v>
      </c>
      <c r="G1241" s="8"/>
      <c r="H1241" s="202" t="s">
        <v>482</v>
      </c>
      <c r="I1241" s="203" t="s">
        <v>186</v>
      </c>
      <c r="J1241" s="8"/>
      <c r="K1241" s="8"/>
      <c r="L1241" s="8"/>
      <c r="M1241" s="8"/>
      <c r="N1241" s="202" t="s">
        <v>483</v>
      </c>
      <c r="O1241" s="8"/>
      <c r="P1241" s="8"/>
      <c r="Q1241" s="8"/>
      <c r="R1241" s="202" t="s">
        <v>483</v>
      </c>
      <c r="S1241" s="8"/>
      <c r="T1241" s="8"/>
      <c r="U1241" s="8"/>
      <c r="V1241" s="8"/>
      <c r="W1241" s="202" t="s">
        <v>483</v>
      </c>
      <c r="X1241" s="8"/>
      <c r="Y1241" s="8"/>
      <c r="Z1241" s="8"/>
      <c r="AA1241" s="202" t="s">
        <v>483</v>
      </c>
      <c r="AB1241" s="8"/>
      <c r="AC1241" s="202" t="s">
        <v>2335</v>
      </c>
      <c r="AD1241" s="202" t="s">
        <v>4215</v>
      </c>
      <c r="AE1241" s="202" t="s">
        <v>484</v>
      </c>
      <c r="AF1241" s="12"/>
      <c r="AG1241" s="197">
        <v>0</v>
      </c>
      <c r="AH1241" s="12"/>
      <c r="AI1241" s="12"/>
      <c r="AJ1241" s="12"/>
      <c r="AK1241" s="12"/>
      <c r="AL1241" s="12"/>
      <c r="AM1241" s="12"/>
      <c r="AN1241" s="12"/>
      <c r="AO1241" s="12"/>
      <c r="AP1241" s="15"/>
      <c r="AQ1241" t="str">
        <f>_xlfn.IFNA(VLOOKUP(E1241,'Order Lookup'!A:C,3,FALSE),"Other")</f>
        <v>Other</v>
      </c>
    </row>
    <row r="1242" spans="1:43" ht="42" x14ac:dyDescent="0.35">
      <c r="A1242" s="202" t="s">
        <v>883</v>
      </c>
      <c r="B1242" s="202" t="s">
        <v>4217</v>
      </c>
      <c r="C1242" s="202" t="s">
        <v>896</v>
      </c>
      <c r="D1242" s="202" t="s">
        <v>4218</v>
      </c>
      <c r="E1242" s="202" t="s">
        <v>812</v>
      </c>
      <c r="F1242" s="202" t="s">
        <v>162</v>
      </c>
      <c r="G1242" s="8"/>
      <c r="H1242" s="202" t="s">
        <v>482</v>
      </c>
      <c r="I1242" s="203" t="s">
        <v>386</v>
      </c>
      <c r="J1242" s="8"/>
      <c r="K1242" s="8"/>
      <c r="L1242" s="8"/>
      <c r="M1242" s="8"/>
      <c r="N1242" s="202" t="s">
        <v>483</v>
      </c>
      <c r="O1242" s="8"/>
      <c r="P1242" s="8"/>
      <c r="Q1242" s="8"/>
      <c r="R1242" s="202" t="s">
        <v>483</v>
      </c>
      <c r="S1242" s="8"/>
      <c r="T1242" s="8"/>
      <c r="U1242" s="8"/>
      <c r="V1242" s="8"/>
      <c r="W1242" s="202" t="s">
        <v>483</v>
      </c>
      <c r="X1242" s="8"/>
      <c r="Y1242" s="8"/>
      <c r="Z1242" s="8"/>
      <c r="AA1242" s="202" t="s">
        <v>483</v>
      </c>
      <c r="AB1242" s="8"/>
      <c r="AC1242" s="202" t="s">
        <v>2335</v>
      </c>
      <c r="AD1242" s="202" t="s">
        <v>4217</v>
      </c>
      <c r="AE1242" s="202" t="s">
        <v>484</v>
      </c>
      <c r="AF1242" s="204">
        <v>5867.07</v>
      </c>
      <c r="AG1242" s="197">
        <v>0</v>
      </c>
      <c r="AH1242" s="197">
        <v>1.7059713000000001</v>
      </c>
      <c r="AI1242" s="12"/>
      <c r="AJ1242" s="197">
        <v>1.7059725050000001</v>
      </c>
      <c r="AK1242" s="197">
        <v>0</v>
      </c>
      <c r="AL1242" s="197">
        <v>0</v>
      </c>
      <c r="AM1242" s="12"/>
      <c r="AN1242" s="12"/>
      <c r="AO1242" s="204">
        <v>4076.08</v>
      </c>
      <c r="AP1242" s="205">
        <v>2303.36</v>
      </c>
      <c r="AQ1242" t="str">
        <f>_xlfn.IFNA(VLOOKUP(E1242,'Order Lookup'!A:C,3,FALSE),"Other")</f>
        <v>Other</v>
      </c>
    </row>
    <row r="1243" spans="1:43" ht="31.5" x14ac:dyDescent="0.35">
      <c r="A1243" s="202" t="s">
        <v>883</v>
      </c>
      <c r="B1243" s="202" t="s">
        <v>4219</v>
      </c>
      <c r="C1243" s="202" t="s">
        <v>896</v>
      </c>
      <c r="D1243" s="202" t="s">
        <v>4220</v>
      </c>
      <c r="E1243" s="202" t="s">
        <v>904</v>
      </c>
      <c r="F1243" s="202" t="s">
        <v>162</v>
      </c>
      <c r="G1243" s="202" t="s">
        <v>162</v>
      </c>
      <c r="H1243" s="202" t="s">
        <v>482</v>
      </c>
      <c r="I1243" s="203" t="s">
        <v>386</v>
      </c>
      <c r="J1243" s="8"/>
      <c r="K1243" s="8"/>
      <c r="L1243" s="8"/>
      <c r="M1243" s="8"/>
      <c r="N1243" s="202" t="s">
        <v>483</v>
      </c>
      <c r="O1243" s="8"/>
      <c r="P1243" s="8"/>
      <c r="Q1243" s="8"/>
      <c r="R1243" s="202" t="s">
        <v>483</v>
      </c>
      <c r="S1243" s="8"/>
      <c r="T1243" s="8"/>
      <c r="U1243" s="8"/>
      <c r="V1243" s="8"/>
      <c r="W1243" s="202" t="s">
        <v>483</v>
      </c>
      <c r="X1243" s="8"/>
      <c r="Y1243" s="8"/>
      <c r="Z1243" s="8"/>
      <c r="AA1243" s="202" t="s">
        <v>483</v>
      </c>
      <c r="AB1243" s="8"/>
      <c r="AC1243" s="202" t="s">
        <v>2318</v>
      </c>
      <c r="AD1243" s="202" t="s">
        <v>4219</v>
      </c>
      <c r="AE1243" s="202" t="s">
        <v>484</v>
      </c>
      <c r="AF1243" s="12"/>
      <c r="AG1243" s="197">
        <v>0</v>
      </c>
      <c r="AH1243" s="12"/>
      <c r="AI1243" s="12"/>
      <c r="AJ1243" s="12"/>
      <c r="AK1243" s="12"/>
      <c r="AL1243" s="12"/>
      <c r="AM1243" s="12"/>
      <c r="AN1243" s="12"/>
      <c r="AO1243" s="12"/>
      <c r="AP1243" s="15"/>
      <c r="AQ1243" t="str">
        <f>_xlfn.IFNA(VLOOKUP(E1243,'Order Lookup'!A:C,3,FALSE),"Other")</f>
        <v>Other</v>
      </c>
    </row>
    <row r="1244" spans="1:43" ht="42" x14ac:dyDescent="0.35">
      <c r="A1244" s="202" t="s">
        <v>883</v>
      </c>
      <c r="B1244" s="202" t="s">
        <v>4221</v>
      </c>
      <c r="C1244" s="202" t="s">
        <v>1590</v>
      </c>
      <c r="D1244" s="202" t="s">
        <v>4110</v>
      </c>
      <c r="E1244" s="202" t="s">
        <v>904</v>
      </c>
      <c r="F1244" s="202" t="s">
        <v>162</v>
      </c>
      <c r="G1244" s="8"/>
      <c r="H1244" s="202" t="s">
        <v>482</v>
      </c>
      <c r="I1244" s="203" t="s">
        <v>185</v>
      </c>
      <c r="J1244" s="8"/>
      <c r="K1244" s="8"/>
      <c r="L1244" s="8"/>
      <c r="M1244" s="8"/>
      <c r="N1244" s="202" t="s">
        <v>483</v>
      </c>
      <c r="O1244" s="8"/>
      <c r="P1244" s="8"/>
      <c r="Q1244" s="8"/>
      <c r="R1244" s="202" t="s">
        <v>483</v>
      </c>
      <c r="S1244" s="8"/>
      <c r="T1244" s="8"/>
      <c r="U1244" s="8"/>
      <c r="V1244" s="8"/>
      <c r="W1244" s="202" t="s">
        <v>483</v>
      </c>
      <c r="X1244" s="8"/>
      <c r="Y1244" s="8"/>
      <c r="Z1244" s="8"/>
      <c r="AA1244" s="202" t="s">
        <v>483</v>
      </c>
      <c r="AB1244" s="8"/>
      <c r="AC1244" s="202" t="s">
        <v>2318</v>
      </c>
      <c r="AD1244" s="202" t="s">
        <v>4221</v>
      </c>
      <c r="AE1244" s="202" t="s">
        <v>484</v>
      </c>
      <c r="AF1244" s="12"/>
      <c r="AG1244" s="197">
        <v>0</v>
      </c>
      <c r="AH1244" s="12"/>
      <c r="AI1244" s="12"/>
      <c r="AJ1244" s="12"/>
      <c r="AK1244" s="12"/>
      <c r="AL1244" s="12"/>
      <c r="AM1244" s="12"/>
      <c r="AN1244" s="12"/>
      <c r="AO1244" s="12"/>
      <c r="AP1244" s="15"/>
      <c r="AQ1244" t="str">
        <f>_xlfn.IFNA(VLOOKUP(E1244,'Order Lookup'!A:C,3,FALSE),"Other")</f>
        <v>Other</v>
      </c>
    </row>
    <row r="1245" spans="1:43" ht="31.5" x14ac:dyDescent="0.35">
      <c r="A1245" s="202" t="s">
        <v>883</v>
      </c>
      <c r="B1245" s="202" t="s">
        <v>4222</v>
      </c>
      <c r="C1245" s="202" t="s">
        <v>940</v>
      </c>
      <c r="D1245" s="202" t="s">
        <v>4223</v>
      </c>
      <c r="E1245" s="202" t="s">
        <v>904</v>
      </c>
      <c r="F1245" s="202" t="s">
        <v>162</v>
      </c>
      <c r="G1245" s="8"/>
      <c r="H1245" s="202" t="s">
        <v>482</v>
      </c>
      <c r="I1245" s="203" t="s">
        <v>181</v>
      </c>
      <c r="J1245" s="8"/>
      <c r="K1245" s="8"/>
      <c r="L1245" s="8"/>
      <c r="M1245" s="8"/>
      <c r="N1245" s="202" t="s">
        <v>483</v>
      </c>
      <c r="O1245" s="8"/>
      <c r="P1245" s="8"/>
      <c r="Q1245" s="8"/>
      <c r="R1245" s="202" t="s">
        <v>483</v>
      </c>
      <c r="S1245" s="8"/>
      <c r="T1245" s="8"/>
      <c r="U1245" s="8"/>
      <c r="V1245" s="8"/>
      <c r="W1245" s="202" t="s">
        <v>483</v>
      </c>
      <c r="X1245" s="8"/>
      <c r="Y1245" s="8"/>
      <c r="Z1245" s="8"/>
      <c r="AA1245" s="202" t="s">
        <v>483</v>
      </c>
      <c r="AB1245" s="8"/>
      <c r="AC1245" s="202" t="s">
        <v>2318</v>
      </c>
      <c r="AD1245" s="202" t="s">
        <v>4222</v>
      </c>
      <c r="AE1245" s="202" t="s">
        <v>484</v>
      </c>
      <c r="AF1245" s="12"/>
      <c r="AG1245" s="197">
        <v>0</v>
      </c>
      <c r="AH1245" s="12"/>
      <c r="AI1245" s="12"/>
      <c r="AJ1245" s="12"/>
      <c r="AK1245" s="12"/>
      <c r="AL1245" s="12"/>
      <c r="AM1245" s="12"/>
      <c r="AN1245" s="12"/>
      <c r="AO1245" s="12"/>
      <c r="AP1245" s="15"/>
      <c r="AQ1245" t="str">
        <f>_xlfn.IFNA(VLOOKUP(E1245,'Order Lookup'!A:C,3,FALSE),"Other")</f>
        <v>Other</v>
      </c>
    </row>
    <row r="1246" spans="1:43" ht="42" x14ac:dyDescent="0.35">
      <c r="A1246" s="202" t="s">
        <v>883</v>
      </c>
      <c r="B1246" s="202" t="s">
        <v>4224</v>
      </c>
      <c r="C1246" s="202" t="s">
        <v>966</v>
      </c>
      <c r="D1246" s="202" t="s">
        <v>4225</v>
      </c>
      <c r="E1246" s="202" t="s">
        <v>904</v>
      </c>
      <c r="F1246" s="202" t="s">
        <v>162</v>
      </c>
      <c r="G1246" s="8"/>
      <c r="H1246" s="202" t="s">
        <v>482</v>
      </c>
      <c r="I1246" s="203" t="s">
        <v>181</v>
      </c>
      <c r="J1246" s="8"/>
      <c r="K1246" s="8"/>
      <c r="L1246" s="8"/>
      <c r="M1246" s="8"/>
      <c r="N1246" s="202" t="s">
        <v>483</v>
      </c>
      <c r="O1246" s="8"/>
      <c r="P1246" s="8"/>
      <c r="Q1246" s="8"/>
      <c r="R1246" s="202" t="s">
        <v>483</v>
      </c>
      <c r="S1246" s="8"/>
      <c r="T1246" s="8"/>
      <c r="U1246" s="8"/>
      <c r="V1246" s="8"/>
      <c r="W1246" s="202" t="s">
        <v>483</v>
      </c>
      <c r="X1246" s="8"/>
      <c r="Y1246" s="8"/>
      <c r="Z1246" s="8"/>
      <c r="AA1246" s="202" t="s">
        <v>483</v>
      </c>
      <c r="AB1246" s="8"/>
      <c r="AC1246" s="202" t="s">
        <v>2318</v>
      </c>
      <c r="AD1246" s="202" t="s">
        <v>4224</v>
      </c>
      <c r="AE1246" s="202" t="s">
        <v>484</v>
      </c>
      <c r="AF1246" s="204">
        <v>276.33</v>
      </c>
      <c r="AG1246" s="197">
        <v>0</v>
      </c>
      <c r="AH1246" s="197">
        <v>1.2341339999999999E-2</v>
      </c>
      <c r="AI1246" s="12"/>
      <c r="AJ1246" s="197">
        <v>1.23415E-2</v>
      </c>
      <c r="AK1246" s="197">
        <v>0</v>
      </c>
      <c r="AL1246" s="197">
        <v>0</v>
      </c>
      <c r="AM1246" s="12"/>
      <c r="AN1246" s="12"/>
      <c r="AO1246" s="204">
        <v>154.58000000000001</v>
      </c>
      <c r="AP1246" s="205">
        <v>146.85</v>
      </c>
      <c r="AQ1246" t="str">
        <f>_xlfn.IFNA(VLOOKUP(E1246,'Order Lookup'!A:C,3,FALSE),"Other")</f>
        <v>Other</v>
      </c>
    </row>
    <row r="1247" spans="1:43" ht="42" x14ac:dyDescent="0.35">
      <c r="A1247" s="202" t="s">
        <v>883</v>
      </c>
      <c r="B1247" s="202" t="s">
        <v>4226</v>
      </c>
      <c r="C1247" s="202" t="s">
        <v>896</v>
      </c>
      <c r="D1247" s="202" t="s">
        <v>4218</v>
      </c>
      <c r="E1247" s="202" t="s">
        <v>854</v>
      </c>
      <c r="F1247" s="202" t="s">
        <v>162</v>
      </c>
      <c r="G1247" s="202" t="s">
        <v>162</v>
      </c>
      <c r="H1247" s="202" t="s">
        <v>488</v>
      </c>
      <c r="I1247" s="203" t="s">
        <v>386</v>
      </c>
      <c r="J1247" s="8"/>
      <c r="K1247" s="8"/>
      <c r="L1247" s="8"/>
      <c r="M1247" s="8"/>
      <c r="N1247" s="202" t="s">
        <v>483</v>
      </c>
      <c r="O1247" s="8"/>
      <c r="P1247" s="8"/>
      <c r="Q1247" s="8"/>
      <c r="R1247" s="202" t="s">
        <v>483</v>
      </c>
      <c r="S1247" s="8"/>
      <c r="T1247" s="203" t="s">
        <v>882</v>
      </c>
      <c r="U1247" s="202" t="s">
        <v>2318</v>
      </c>
      <c r="V1247" s="202" t="s">
        <v>2318</v>
      </c>
      <c r="W1247" s="206" t="s">
        <v>489</v>
      </c>
      <c r="X1247" s="8"/>
      <c r="Y1247" s="8"/>
      <c r="Z1247" s="8"/>
      <c r="AA1247" s="202" t="s">
        <v>483</v>
      </c>
      <c r="AB1247" s="203" t="s">
        <v>490</v>
      </c>
      <c r="AC1247" s="202" t="s">
        <v>2318</v>
      </c>
      <c r="AD1247" s="202" t="s">
        <v>4226</v>
      </c>
      <c r="AE1247" s="202" t="s">
        <v>484</v>
      </c>
      <c r="AF1247" s="204">
        <v>270</v>
      </c>
      <c r="AG1247" s="197">
        <v>2</v>
      </c>
      <c r="AH1247" s="197">
        <v>1.2500000000000001E-2</v>
      </c>
      <c r="AI1247" s="208">
        <v>6.2500000000000003E-3</v>
      </c>
      <c r="AJ1247" s="197">
        <v>1.2500000000000001E-2</v>
      </c>
      <c r="AK1247" s="197">
        <v>0</v>
      </c>
      <c r="AL1247" s="197">
        <v>0</v>
      </c>
      <c r="AM1247" s="12"/>
      <c r="AN1247" s="12"/>
      <c r="AO1247" s="204">
        <v>236.84</v>
      </c>
      <c r="AP1247" s="205">
        <v>62</v>
      </c>
      <c r="AQ1247" t="str">
        <f>_xlfn.IFNA(VLOOKUP(E1247,'Order Lookup'!A:C,3,FALSE),"Other")</f>
        <v>ENPARTS</v>
      </c>
    </row>
    <row r="1248" spans="1:43" ht="31.5" x14ac:dyDescent="0.35">
      <c r="A1248" s="202" t="s">
        <v>883</v>
      </c>
      <c r="B1248" s="202" t="s">
        <v>4227</v>
      </c>
      <c r="C1248" s="202" t="s">
        <v>1361</v>
      </c>
      <c r="D1248" s="202" t="s">
        <v>4228</v>
      </c>
      <c r="E1248" s="202" t="s">
        <v>904</v>
      </c>
      <c r="F1248" s="202" t="s">
        <v>162</v>
      </c>
      <c r="G1248" s="8"/>
      <c r="H1248" s="202" t="s">
        <v>482</v>
      </c>
      <c r="I1248" s="203" t="s">
        <v>185</v>
      </c>
      <c r="J1248" s="8"/>
      <c r="K1248" s="8"/>
      <c r="L1248" s="8"/>
      <c r="M1248" s="8"/>
      <c r="N1248" s="202" t="s">
        <v>483</v>
      </c>
      <c r="O1248" s="8"/>
      <c r="P1248" s="8"/>
      <c r="Q1248" s="8"/>
      <c r="R1248" s="202" t="s">
        <v>483</v>
      </c>
      <c r="S1248" s="8"/>
      <c r="T1248" s="8"/>
      <c r="U1248" s="8"/>
      <c r="V1248" s="8"/>
      <c r="W1248" s="202" t="s">
        <v>483</v>
      </c>
      <c r="X1248" s="8"/>
      <c r="Y1248" s="8"/>
      <c r="Z1248" s="8"/>
      <c r="AA1248" s="202" t="s">
        <v>483</v>
      </c>
      <c r="AB1248" s="8"/>
      <c r="AC1248" s="202" t="s">
        <v>2318</v>
      </c>
      <c r="AD1248" s="202" t="s">
        <v>4227</v>
      </c>
      <c r="AE1248" s="202" t="s">
        <v>484</v>
      </c>
      <c r="AF1248" s="204">
        <v>249.66</v>
      </c>
      <c r="AG1248" s="197">
        <v>0</v>
      </c>
      <c r="AH1248" s="197">
        <v>6.4399719999999994E-2</v>
      </c>
      <c r="AI1248" s="12"/>
      <c r="AJ1248" s="197">
        <v>6.4399999999999999E-2</v>
      </c>
      <c r="AK1248" s="197">
        <v>0</v>
      </c>
      <c r="AL1248" s="197">
        <v>0</v>
      </c>
      <c r="AM1248" s="12"/>
      <c r="AN1248" s="12"/>
      <c r="AO1248" s="204">
        <v>204.74</v>
      </c>
      <c r="AP1248" s="205">
        <v>144.04</v>
      </c>
      <c r="AQ1248" t="str">
        <f>_xlfn.IFNA(VLOOKUP(E1248,'Order Lookup'!A:C,3,FALSE),"Other")</f>
        <v>Other</v>
      </c>
    </row>
    <row r="1249" spans="1:43" ht="42" x14ac:dyDescent="0.35">
      <c r="A1249" s="202" t="s">
        <v>883</v>
      </c>
      <c r="B1249" s="202" t="s">
        <v>4229</v>
      </c>
      <c r="C1249" s="202" t="s">
        <v>899</v>
      </c>
      <c r="D1249" s="202" t="s">
        <v>4230</v>
      </c>
      <c r="E1249" s="202" t="s">
        <v>812</v>
      </c>
      <c r="F1249" s="202" t="s">
        <v>162</v>
      </c>
      <c r="G1249" s="8"/>
      <c r="H1249" s="202" t="s">
        <v>482</v>
      </c>
      <c r="I1249" s="203" t="s">
        <v>386</v>
      </c>
      <c r="J1249" s="8"/>
      <c r="K1249" s="8"/>
      <c r="L1249" s="8"/>
      <c r="M1249" s="8"/>
      <c r="N1249" s="202" t="s">
        <v>483</v>
      </c>
      <c r="O1249" s="8"/>
      <c r="P1249" s="8"/>
      <c r="Q1249" s="8"/>
      <c r="R1249" s="202" t="s">
        <v>483</v>
      </c>
      <c r="S1249" s="8"/>
      <c r="T1249" s="8"/>
      <c r="U1249" s="8"/>
      <c r="V1249" s="8"/>
      <c r="W1249" s="202" t="s">
        <v>483</v>
      </c>
      <c r="X1249" s="8"/>
      <c r="Y1249" s="8"/>
      <c r="Z1249" s="8"/>
      <c r="AA1249" s="202" t="s">
        <v>483</v>
      </c>
      <c r="AB1249" s="8"/>
      <c r="AC1249" s="202" t="s">
        <v>2362</v>
      </c>
      <c r="AD1249" s="202" t="s">
        <v>4229</v>
      </c>
      <c r="AE1249" s="202" t="s">
        <v>484</v>
      </c>
      <c r="AF1249" s="204">
        <v>3124.33</v>
      </c>
      <c r="AG1249" s="197">
        <v>0</v>
      </c>
      <c r="AH1249" s="197">
        <v>0.76463892</v>
      </c>
      <c r="AI1249" s="12"/>
      <c r="AJ1249" s="197">
        <v>0.76463952499999999</v>
      </c>
      <c r="AK1249" s="197">
        <v>0</v>
      </c>
      <c r="AL1249" s="197">
        <v>0</v>
      </c>
      <c r="AM1249" s="12"/>
      <c r="AN1249" s="12"/>
      <c r="AO1249" s="204">
        <v>2026</v>
      </c>
      <c r="AP1249" s="205">
        <v>1362.99</v>
      </c>
      <c r="AQ1249" t="str">
        <f>_xlfn.IFNA(VLOOKUP(E1249,'Order Lookup'!A:C,3,FALSE),"Other")</f>
        <v>Other</v>
      </c>
    </row>
    <row r="1250" spans="1:43" ht="42" x14ac:dyDescent="0.35">
      <c r="A1250" s="202" t="s">
        <v>883</v>
      </c>
      <c r="B1250" s="202" t="s">
        <v>4231</v>
      </c>
      <c r="C1250" s="202" t="s">
        <v>4232</v>
      </c>
      <c r="D1250" s="202" t="s">
        <v>4233</v>
      </c>
      <c r="E1250" s="202" t="s">
        <v>967</v>
      </c>
      <c r="F1250" s="202" t="s">
        <v>162</v>
      </c>
      <c r="G1250" s="202" t="s">
        <v>162</v>
      </c>
      <c r="H1250" s="202" t="s">
        <v>488</v>
      </c>
      <c r="I1250" s="203" t="s">
        <v>181</v>
      </c>
      <c r="J1250" s="8"/>
      <c r="K1250" s="8"/>
      <c r="L1250" s="8"/>
      <c r="M1250" s="8"/>
      <c r="N1250" s="202" t="s">
        <v>483</v>
      </c>
      <c r="O1250" s="8"/>
      <c r="P1250" s="8"/>
      <c r="Q1250" s="8"/>
      <c r="R1250" s="202" t="s">
        <v>483</v>
      </c>
      <c r="S1250" s="8"/>
      <c r="T1250" s="8"/>
      <c r="U1250" s="8"/>
      <c r="V1250" s="8"/>
      <c r="W1250" s="202" t="s">
        <v>483</v>
      </c>
      <c r="X1250" s="8"/>
      <c r="Y1250" s="8"/>
      <c r="Z1250" s="8"/>
      <c r="AA1250" s="202" t="s">
        <v>483</v>
      </c>
      <c r="AB1250" s="8"/>
      <c r="AC1250" s="202" t="s">
        <v>2362</v>
      </c>
      <c r="AD1250" s="202" t="s">
        <v>4231</v>
      </c>
      <c r="AE1250" s="202" t="s">
        <v>484</v>
      </c>
      <c r="AF1250" s="204">
        <v>14652.03</v>
      </c>
      <c r="AG1250" s="197">
        <v>0</v>
      </c>
      <c r="AH1250" s="197">
        <v>4.1147598900000002</v>
      </c>
      <c r="AI1250" s="12"/>
      <c r="AJ1250" s="197">
        <v>4.114758095</v>
      </c>
      <c r="AK1250" s="197">
        <v>0</v>
      </c>
      <c r="AL1250" s="197">
        <v>0</v>
      </c>
      <c r="AM1250" s="12"/>
      <c r="AN1250" s="12"/>
      <c r="AO1250" s="204">
        <v>9806.7000000000007</v>
      </c>
      <c r="AP1250" s="205">
        <v>5747.39</v>
      </c>
      <c r="AQ1250" t="str">
        <f>_xlfn.IFNA(VLOOKUP(E1250,'Order Lookup'!A:C,3,FALSE),"Other")</f>
        <v>Other</v>
      </c>
    </row>
    <row r="1251" spans="1:43" ht="31.5" x14ac:dyDescent="0.35">
      <c r="A1251" s="202" t="s">
        <v>883</v>
      </c>
      <c r="B1251" s="202" t="s">
        <v>4234</v>
      </c>
      <c r="C1251" s="202" t="s">
        <v>908</v>
      </c>
      <c r="D1251" s="202" t="s">
        <v>4235</v>
      </c>
      <c r="E1251" s="202" t="s">
        <v>904</v>
      </c>
      <c r="F1251" s="202" t="s">
        <v>55</v>
      </c>
      <c r="G1251" s="8"/>
      <c r="H1251" s="202" t="s">
        <v>482</v>
      </c>
      <c r="I1251" s="203" t="s">
        <v>186</v>
      </c>
      <c r="J1251" s="8"/>
      <c r="K1251" s="8"/>
      <c r="L1251" s="8"/>
      <c r="M1251" s="8"/>
      <c r="N1251" s="202" t="s">
        <v>483</v>
      </c>
      <c r="O1251" s="8"/>
      <c r="P1251" s="8"/>
      <c r="Q1251" s="8"/>
      <c r="R1251" s="202" t="s">
        <v>483</v>
      </c>
      <c r="S1251" s="8"/>
      <c r="T1251" s="8"/>
      <c r="U1251" s="8"/>
      <c r="V1251" s="8"/>
      <c r="W1251" s="202" t="s">
        <v>483</v>
      </c>
      <c r="X1251" s="8"/>
      <c r="Y1251" s="8"/>
      <c r="Z1251" s="8"/>
      <c r="AA1251" s="202" t="s">
        <v>483</v>
      </c>
      <c r="AB1251" s="8"/>
      <c r="AC1251" s="202" t="s">
        <v>2362</v>
      </c>
      <c r="AD1251" s="202" t="s">
        <v>4234</v>
      </c>
      <c r="AE1251" s="202" t="s">
        <v>484</v>
      </c>
      <c r="AF1251" s="204">
        <v>8761.6</v>
      </c>
      <c r="AG1251" s="197">
        <v>0</v>
      </c>
      <c r="AH1251" s="197">
        <v>1.0754840000000001</v>
      </c>
      <c r="AI1251" s="12"/>
      <c r="AJ1251" s="197">
        <v>1.0754840000000001</v>
      </c>
      <c r="AK1251" s="197">
        <v>0</v>
      </c>
      <c r="AL1251" s="197">
        <v>0</v>
      </c>
      <c r="AM1251" s="12"/>
      <c r="AN1251" s="12"/>
      <c r="AO1251" s="204">
        <v>4930</v>
      </c>
      <c r="AP1251" s="205">
        <v>4699.1899999999996</v>
      </c>
      <c r="AQ1251" t="str">
        <f>_xlfn.IFNA(VLOOKUP(E1251,'Order Lookup'!A:C,3,FALSE),"Other")</f>
        <v>Other</v>
      </c>
    </row>
    <row r="1252" spans="1:43" ht="42" x14ac:dyDescent="0.35">
      <c r="A1252" s="202" t="s">
        <v>883</v>
      </c>
      <c r="B1252" s="202" t="s">
        <v>4236</v>
      </c>
      <c r="C1252" s="202" t="s">
        <v>899</v>
      </c>
      <c r="D1252" s="202" t="s">
        <v>4237</v>
      </c>
      <c r="E1252" s="202" t="s">
        <v>812</v>
      </c>
      <c r="F1252" s="202" t="s">
        <v>162</v>
      </c>
      <c r="G1252" s="8"/>
      <c r="H1252" s="202" t="s">
        <v>482</v>
      </c>
      <c r="I1252" s="203" t="s">
        <v>186</v>
      </c>
      <c r="J1252" s="8"/>
      <c r="K1252" s="8"/>
      <c r="L1252" s="8"/>
      <c r="M1252" s="8"/>
      <c r="N1252" s="202" t="s">
        <v>483</v>
      </c>
      <c r="O1252" s="8"/>
      <c r="P1252" s="8"/>
      <c r="Q1252" s="8"/>
      <c r="R1252" s="202" t="s">
        <v>483</v>
      </c>
      <c r="S1252" s="8"/>
      <c r="T1252" s="8"/>
      <c r="U1252" s="8"/>
      <c r="V1252" s="8"/>
      <c r="W1252" s="202" t="s">
        <v>483</v>
      </c>
      <c r="X1252" s="8"/>
      <c r="Y1252" s="8"/>
      <c r="Z1252" s="8"/>
      <c r="AA1252" s="202" t="s">
        <v>483</v>
      </c>
      <c r="AB1252" s="8"/>
      <c r="AC1252" s="202" t="s">
        <v>2362</v>
      </c>
      <c r="AD1252" s="202" t="s">
        <v>4236</v>
      </c>
      <c r="AE1252" s="202" t="s">
        <v>484</v>
      </c>
      <c r="AF1252" s="204">
        <v>10646.52</v>
      </c>
      <c r="AG1252" s="197">
        <v>0</v>
      </c>
      <c r="AH1252" s="197">
        <v>3.4075092850000002</v>
      </c>
      <c r="AI1252" s="12"/>
      <c r="AJ1252" s="197">
        <v>3.4075090000000001</v>
      </c>
      <c r="AK1252" s="197">
        <v>0</v>
      </c>
      <c r="AL1252" s="197">
        <v>0</v>
      </c>
      <c r="AM1252" s="12"/>
      <c r="AN1252" s="12"/>
      <c r="AO1252" s="204">
        <v>7013.57</v>
      </c>
      <c r="AP1252" s="205">
        <v>3963.66</v>
      </c>
      <c r="AQ1252" t="str">
        <f>_xlfn.IFNA(VLOOKUP(E1252,'Order Lookup'!A:C,3,FALSE),"Other")</f>
        <v>Other</v>
      </c>
    </row>
    <row r="1253" spans="1:43" ht="31.5" x14ac:dyDescent="0.35">
      <c r="A1253" s="202" t="s">
        <v>883</v>
      </c>
      <c r="B1253" s="202" t="s">
        <v>4238</v>
      </c>
      <c r="C1253" s="202" t="s">
        <v>964</v>
      </c>
      <c r="D1253" s="202" t="s">
        <v>4239</v>
      </c>
      <c r="E1253" s="202" t="s">
        <v>904</v>
      </c>
      <c r="F1253" s="202" t="s">
        <v>162</v>
      </c>
      <c r="G1253" s="8"/>
      <c r="H1253" s="202" t="s">
        <v>482</v>
      </c>
      <c r="I1253" s="203" t="s">
        <v>181</v>
      </c>
      <c r="J1253" s="8"/>
      <c r="K1253" s="8"/>
      <c r="L1253" s="8"/>
      <c r="M1253" s="8"/>
      <c r="N1253" s="202" t="s">
        <v>483</v>
      </c>
      <c r="O1253" s="8"/>
      <c r="P1253" s="8"/>
      <c r="Q1253" s="8"/>
      <c r="R1253" s="202" t="s">
        <v>483</v>
      </c>
      <c r="S1253" s="8"/>
      <c r="T1253" s="8"/>
      <c r="U1253" s="8"/>
      <c r="V1253" s="8"/>
      <c r="W1253" s="202" t="s">
        <v>483</v>
      </c>
      <c r="X1253" s="8"/>
      <c r="Y1253" s="8"/>
      <c r="Z1253" s="8"/>
      <c r="AA1253" s="202" t="s">
        <v>483</v>
      </c>
      <c r="AB1253" s="8"/>
      <c r="AC1253" s="202" t="s">
        <v>2362</v>
      </c>
      <c r="AD1253" s="202" t="s">
        <v>4238</v>
      </c>
      <c r="AE1253" s="202" t="s">
        <v>484</v>
      </c>
      <c r="AF1253" s="204">
        <v>20</v>
      </c>
      <c r="AG1253" s="197">
        <v>0</v>
      </c>
      <c r="AH1253" s="197">
        <v>1E-3</v>
      </c>
      <c r="AI1253" s="12"/>
      <c r="AJ1253" s="197">
        <v>1E-3</v>
      </c>
      <c r="AK1253" s="197">
        <v>0</v>
      </c>
      <c r="AL1253" s="197">
        <v>0</v>
      </c>
      <c r="AM1253" s="12"/>
      <c r="AN1253" s="12"/>
      <c r="AO1253" s="204">
        <v>9.59</v>
      </c>
      <c r="AP1253" s="205">
        <v>8.26</v>
      </c>
      <c r="AQ1253" t="str">
        <f>_xlfn.IFNA(VLOOKUP(E1253,'Order Lookup'!A:C,3,FALSE),"Other")</f>
        <v>Other</v>
      </c>
    </row>
    <row r="1254" spans="1:43" ht="31.5" x14ac:dyDescent="0.35">
      <c r="A1254" s="202" t="s">
        <v>968</v>
      </c>
      <c r="B1254" s="202" t="s">
        <v>4240</v>
      </c>
      <c r="C1254" s="202" t="s">
        <v>999</v>
      </c>
      <c r="D1254" s="202" t="s">
        <v>1966</v>
      </c>
      <c r="E1254" s="202" t="s">
        <v>854</v>
      </c>
      <c r="F1254" s="202" t="s">
        <v>877</v>
      </c>
      <c r="G1254" s="8"/>
      <c r="H1254" s="202" t="s">
        <v>482</v>
      </c>
      <c r="I1254" s="203" t="s">
        <v>958</v>
      </c>
      <c r="J1254" s="8"/>
      <c r="K1254" s="8"/>
      <c r="L1254" s="8"/>
      <c r="M1254" s="8"/>
      <c r="N1254" s="202" t="s">
        <v>483</v>
      </c>
      <c r="O1254" s="8"/>
      <c r="P1254" s="8"/>
      <c r="Q1254" s="8"/>
      <c r="R1254" s="202" t="s">
        <v>483</v>
      </c>
      <c r="S1254" s="8"/>
      <c r="T1254" s="8"/>
      <c r="U1254" s="8"/>
      <c r="V1254" s="8"/>
      <c r="W1254" s="202" t="s">
        <v>483</v>
      </c>
      <c r="X1254" s="8"/>
      <c r="Y1254" s="8"/>
      <c r="Z1254" s="8"/>
      <c r="AA1254" s="202" t="s">
        <v>483</v>
      </c>
      <c r="AB1254" s="8"/>
      <c r="AC1254" s="202" t="s">
        <v>2371</v>
      </c>
      <c r="AD1254" s="202" t="s">
        <v>4240</v>
      </c>
      <c r="AE1254" s="202" t="s">
        <v>484</v>
      </c>
      <c r="AF1254" s="204">
        <v>1500</v>
      </c>
      <c r="AG1254" s="197">
        <v>0</v>
      </c>
      <c r="AH1254" s="197">
        <v>0</v>
      </c>
      <c r="AI1254" s="12"/>
      <c r="AJ1254" s="197">
        <v>0</v>
      </c>
      <c r="AK1254" s="197">
        <v>0</v>
      </c>
      <c r="AL1254" s="197">
        <v>0</v>
      </c>
      <c r="AM1254" s="12"/>
      <c r="AN1254" s="12"/>
      <c r="AO1254" s="204">
        <v>1250</v>
      </c>
      <c r="AP1254" s="205">
        <v>1500</v>
      </c>
      <c r="AQ1254" t="str">
        <f>_xlfn.IFNA(VLOOKUP(E1254,'Order Lookup'!A:C,3,FALSE),"Other")</f>
        <v>ENPARTS</v>
      </c>
    </row>
    <row r="1255" spans="1:43" ht="31.5" x14ac:dyDescent="0.35">
      <c r="A1255" s="202" t="s">
        <v>968</v>
      </c>
      <c r="B1255" s="202" t="s">
        <v>4241</v>
      </c>
      <c r="C1255" s="202" t="s">
        <v>999</v>
      </c>
      <c r="D1255" s="202" t="s">
        <v>4242</v>
      </c>
      <c r="E1255" s="202" t="s">
        <v>854</v>
      </c>
      <c r="F1255" s="202" t="s">
        <v>204</v>
      </c>
      <c r="G1255" s="8"/>
      <c r="H1255" s="202" t="s">
        <v>488</v>
      </c>
      <c r="I1255" s="203" t="s">
        <v>331</v>
      </c>
      <c r="J1255" s="8"/>
      <c r="K1255" s="8"/>
      <c r="L1255" s="8"/>
      <c r="M1255" s="8"/>
      <c r="N1255" s="202" t="s">
        <v>483</v>
      </c>
      <c r="O1255" s="8"/>
      <c r="P1255" s="8"/>
      <c r="Q1255" s="8"/>
      <c r="R1255" s="202" t="s">
        <v>483</v>
      </c>
      <c r="S1255" s="8"/>
      <c r="T1255" s="8"/>
      <c r="U1255" s="8"/>
      <c r="V1255" s="8"/>
      <c r="W1255" s="202" t="s">
        <v>483</v>
      </c>
      <c r="X1255" s="8"/>
      <c r="Y1255" s="8"/>
      <c r="Z1255" s="8"/>
      <c r="AA1255" s="202" t="s">
        <v>483</v>
      </c>
      <c r="AB1255" s="8"/>
      <c r="AC1255" s="202" t="s">
        <v>2343</v>
      </c>
      <c r="AD1255" s="202" t="s">
        <v>4241</v>
      </c>
      <c r="AE1255" s="202" t="s">
        <v>484</v>
      </c>
      <c r="AF1255" s="204">
        <v>500</v>
      </c>
      <c r="AG1255" s="197">
        <v>0</v>
      </c>
      <c r="AH1255" s="197">
        <v>0</v>
      </c>
      <c r="AI1255" s="12"/>
      <c r="AJ1255" s="197">
        <v>0</v>
      </c>
      <c r="AK1255" s="197">
        <v>0</v>
      </c>
      <c r="AL1255" s="197">
        <v>0</v>
      </c>
      <c r="AM1255" s="12"/>
      <c r="AN1255" s="12"/>
      <c r="AO1255" s="204">
        <v>0</v>
      </c>
      <c r="AP1255" s="205">
        <v>0</v>
      </c>
      <c r="AQ1255" t="str">
        <f>_xlfn.IFNA(VLOOKUP(E1255,'Order Lookup'!A:C,3,FALSE),"Other")</f>
        <v>ENPARTS</v>
      </c>
    </row>
    <row r="1256" spans="1:43" ht="42" x14ac:dyDescent="0.35">
      <c r="A1256" s="202" t="s">
        <v>968</v>
      </c>
      <c r="B1256" s="202" t="s">
        <v>4243</v>
      </c>
      <c r="C1256" s="202" t="s">
        <v>1365</v>
      </c>
      <c r="D1256" s="202" t="s">
        <v>1366</v>
      </c>
      <c r="E1256" s="202" t="s">
        <v>859</v>
      </c>
      <c r="F1256" s="202" t="s">
        <v>309</v>
      </c>
      <c r="G1256" s="202" t="s">
        <v>309</v>
      </c>
      <c r="H1256" s="202" t="s">
        <v>488</v>
      </c>
      <c r="I1256" s="203" t="s">
        <v>328</v>
      </c>
      <c r="J1256" s="203" t="s">
        <v>970</v>
      </c>
      <c r="K1256" s="203" t="s">
        <v>756</v>
      </c>
      <c r="L1256" s="8"/>
      <c r="M1256" s="8"/>
      <c r="N1256" s="202" t="s">
        <v>483</v>
      </c>
      <c r="O1256" s="8"/>
      <c r="P1256" s="8"/>
      <c r="Q1256" s="8"/>
      <c r="R1256" s="202" t="s">
        <v>483</v>
      </c>
      <c r="S1256" s="8"/>
      <c r="T1256" s="203" t="s">
        <v>988</v>
      </c>
      <c r="U1256" s="202" t="s">
        <v>2338</v>
      </c>
      <c r="V1256" s="202" t="s">
        <v>2338</v>
      </c>
      <c r="W1256" s="206" t="s">
        <v>489</v>
      </c>
      <c r="X1256" s="8"/>
      <c r="Y1256" s="8"/>
      <c r="Z1256" s="8"/>
      <c r="AA1256" s="202" t="s">
        <v>483</v>
      </c>
      <c r="AB1256" s="203" t="s">
        <v>490</v>
      </c>
      <c r="AC1256" s="202" t="s">
        <v>2335</v>
      </c>
      <c r="AD1256" s="202" t="s">
        <v>4243</v>
      </c>
      <c r="AE1256" s="202" t="s">
        <v>484</v>
      </c>
      <c r="AF1256" s="204">
        <v>239</v>
      </c>
      <c r="AG1256" s="197">
        <v>4.2999999999999997E-2</v>
      </c>
      <c r="AH1256" s="197">
        <v>4.2999999999999997E-2</v>
      </c>
      <c r="AI1256" s="197">
        <v>1</v>
      </c>
      <c r="AJ1256" s="197">
        <v>4.2999999999999997E-2</v>
      </c>
      <c r="AK1256" s="197">
        <v>0</v>
      </c>
      <c r="AL1256" s="197">
        <v>0</v>
      </c>
      <c r="AM1256" s="12"/>
      <c r="AN1256" s="12"/>
      <c r="AO1256" s="204">
        <v>113.82</v>
      </c>
      <c r="AP1256" s="205">
        <v>-88.04</v>
      </c>
      <c r="AQ1256" t="str">
        <f>_xlfn.IFNA(VLOOKUP(E1256,'Order Lookup'!A:C,3,FALSE),"Other")</f>
        <v>Other</v>
      </c>
    </row>
    <row r="1257" spans="1:43" ht="31.5" x14ac:dyDescent="0.35">
      <c r="A1257" s="202" t="s">
        <v>968</v>
      </c>
      <c r="B1257" s="202" t="s">
        <v>4244</v>
      </c>
      <c r="C1257" s="202" t="s">
        <v>4245</v>
      </c>
      <c r="D1257" s="202" t="s">
        <v>4246</v>
      </c>
      <c r="E1257" s="202" t="s">
        <v>812</v>
      </c>
      <c r="F1257" s="202" t="s">
        <v>309</v>
      </c>
      <c r="G1257" s="8"/>
      <c r="H1257" s="202" t="s">
        <v>488</v>
      </c>
      <c r="I1257" s="203" t="s">
        <v>328</v>
      </c>
      <c r="J1257" s="8"/>
      <c r="K1257" s="8"/>
      <c r="L1257" s="8"/>
      <c r="M1257" s="8"/>
      <c r="N1257" s="202" t="s">
        <v>483</v>
      </c>
      <c r="O1257" s="8"/>
      <c r="P1257" s="8"/>
      <c r="Q1257" s="8"/>
      <c r="R1257" s="202" t="s">
        <v>483</v>
      </c>
      <c r="S1257" s="8"/>
      <c r="T1257" s="8"/>
      <c r="U1257" s="8"/>
      <c r="V1257" s="8"/>
      <c r="W1257" s="202" t="s">
        <v>483</v>
      </c>
      <c r="X1257" s="8"/>
      <c r="Y1257" s="8"/>
      <c r="Z1257" s="8"/>
      <c r="AA1257" s="202" t="s">
        <v>483</v>
      </c>
      <c r="AB1257" s="8"/>
      <c r="AC1257" s="202" t="s">
        <v>2371</v>
      </c>
      <c r="AD1257" s="202" t="s">
        <v>4244</v>
      </c>
      <c r="AE1257" s="202" t="s">
        <v>484</v>
      </c>
      <c r="AF1257" s="12"/>
      <c r="AG1257" s="197">
        <v>0</v>
      </c>
      <c r="AH1257" s="12"/>
      <c r="AI1257" s="12"/>
      <c r="AJ1257" s="12"/>
      <c r="AK1257" s="12"/>
      <c r="AL1257" s="12"/>
      <c r="AM1257" s="12"/>
      <c r="AN1257" s="12"/>
      <c r="AO1257" s="12"/>
      <c r="AP1257" s="15"/>
      <c r="AQ1257" t="str">
        <f>_xlfn.IFNA(VLOOKUP(E1257,'Order Lookup'!A:C,3,FALSE),"Other")</f>
        <v>Other</v>
      </c>
    </row>
    <row r="1258" spans="1:43" ht="42" x14ac:dyDescent="0.35">
      <c r="A1258" s="202" t="s">
        <v>968</v>
      </c>
      <c r="B1258" s="202" t="s">
        <v>4247</v>
      </c>
      <c r="C1258" s="202" t="s">
        <v>994</v>
      </c>
      <c r="D1258" s="202" t="s">
        <v>1970</v>
      </c>
      <c r="E1258" s="202" t="s">
        <v>874</v>
      </c>
      <c r="F1258" s="202" t="s">
        <v>309</v>
      </c>
      <c r="G1258" s="8"/>
      <c r="H1258" s="202" t="s">
        <v>488</v>
      </c>
      <c r="I1258" s="203" t="s">
        <v>333</v>
      </c>
      <c r="J1258" s="8"/>
      <c r="K1258" s="8"/>
      <c r="L1258" s="8"/>
      <c r="M1258" s="8"/>
      <c r="N1258" s="202" t="s">
        <v>483</v>
      </c>
      <c r="O1258" s="8"/>
      <c r="P1258" s="8"/>
      <c r="Q1258" s="8"/>
      <c r="R1258" s="202" t="s">
        <v>483</v>
      </c>
      <c r="S1258" s="8"/>
      <c r="T1258" s="8"/>
      <c r="U1258" s="8"/>
      <c r="V1258" s="8"/>
      <c r="W1258" s="202" t="s">
        <v>483</v>
      </c>
      <c r="X1258" s="8"/>
      <c r="Y1258" s="8"/>
      <c r="Z1258" s="8"/>
      <c r="AA1258" s="202" t="s">
        <v>483</v>
      </c>
      <c r="AB1258" s="8"/>
      <c r="AC1258" s="202" t="s">
        <v>2321</v>
      </c>
      <c r="AD1258" s="202" t="s">
        <v>4247</v>
      </c>
      <c r="AE1258" s="202" t="s">
        <v>484</v>
      </c>
      <c r="AF1258" s="12"/>
      <c r="AG1258" s="197">
        <v>0</v>
      </c>
      <c r="AH1258" s="12"/>
      <c r="AI1258" s="12"/>
      <c r="AJ1258" s="12"/>
      <c r="AK1258" s="12"/>
      <c r="AL1258" s="12"/>
      <c r="AM1258" s="12"/>
      <c r="AN1258" s="12"/>
      <c r="AO1258" s="12"/>
      <c r="AP1258" s="15"/>
      <c r="AQ1258" t="str">
        <f>_xlfn.IFNA(VLOOKUP(E1258,'Order Lookup'!A:C,3,FALSE),"Other")</f>
        <v>Other</v>
      </c>
    </row>
    <row r="1259" spans="1:43" ht="42" x14ac:dyDescent="0.35">
      <c r="A1259" s="202" t="s">
        <v>968</v>
      </c>
      <c r="B1259" s="202" t="s">
        <v>4248</v>
      </c>
      <c r="C1259" s="202" t="s">
        <v>994</v>
      </c>
      <c r="D1259" s="202" t="s">
        <v>1970</v>
      </c>
      <c r="E1259" s="202" t="s">
        <v>874</v>
      </c>
      <c r="F1259" s="202" t="s">
        <v>309</v>
      </c>
      <c r="G1259" s="8"/>
      <c r="H1259" s="202" t="s">
        <v>488</v>
      </c>
      <c r="I1259" s="203" t="s">
        <v>333</v>
      </c>
      <c r="J1259" s="8"/>
      <c r="K1259" s="8"/>
      <c r="L1259" s="8"/>
      <c r="M1259" s="8"/>
      <c r="N1259" s="202" t="s">
        <v>483</v>
      </c>
      <c r="O1259" s="8"/>
      <c r="P1259" s="8"/>
      <c r="Q1259" s="8"/>
      <c r="R1259" s="202" t="s">
        <v>483</v>
      </c>
      <c r="S1259" s="8"/>
      <c r="T1259" s="8"/>
      <c r="U1259" s="8"/>
      <c r="V1259" s="8"/>
      <c r="W1259" s="202" t="s">
        <v>483</v>
      </c>
      <c r="X1259" s="8"/>
      <c r="Y1259" s="8"/>
      <c r="Z1259" s="8"/>
      <c r="AA1259" s="202" t="s">
        <v>483</v>
      </c>
      <c r="AB1259" s="8"/>
      <c r="AC1259" s="202" t="s">
        <v>2318</v>
      </c>
      <c r="AD1259" s="202" t="s">
        <v>4248</v>
      </c>
      <c r="AE1259" s="202" t="s">
        <v>484</v>
      </c>
      <c r="AF1259" s="204">
        <v>7080.96</v>
      </c>
      <c r="AG1259" s="197">
        <v>0</v>
      </c>
      <c r="AH1259" s="197">
        <v>2.4365078900000001</v>
      </c>
      <c r="AI1259" s="12"/>
      <c r="AJ1259" s="197">
        <v>2.4365080099999998</v>
      </c>
      <c r="AK1259" s="197">
        <v>0</v>
      </c>
      <c r="AL1259" s="197">
        <v>0</v>
      </c>
      <c r="AM1259" s="12"/>
      <c r="AN1259" s="12"/>
      <c r="AO1259" s="204">
        <v>4955.17</v>
      </c>
      <c r="AP1259" s="205">
        <v>-4667.01</v>
      </c>
      <c r="AQ1259" t="str">
        <f>_xlfn.IFNA(VLOOKUP(E1259,'Order Lookup'!A:C,3,FALSE),"Other")</f>
        <v>Other</v>
      </c>
    </row>
    <row r="1260" spans="1:43" ht="31.5" x14ac:dyDescent="0.35">
      <c r="A1260" s="202" t="s">
        <v>968</v>
      </c>
      <c r="B1260" s="202" t="s">
        <v>4249</v>
      </c>
      <c r="C1260" s="202" t="s">
        <v>1000</v>
      </c>
      <c r="D1260" s="202" t="s">
        <v>1001</v>
      </c>
      <c r="E1260" s="202" t="s">
        <v>855</v>
      </c>
      <c r="F1260" s="202" t="s">
        <v>35</v>
      </c>
      <c r="G1260" s="202" t="s">
        <v>309</v>
      </c>
      <c r="H1260" s="202" t="s">
        <v>488</v>
      </c>
      <c r="I1260" s="203" t="s">
        <v>331</v>
      </c>
      <c r="J1260" s="203" t="s">
        <v>986</v>
      </c>
      <c r="K1260" s="203" t="s">
        <v>983</v>
      </c>
      <c r="L1260" s="8"/>
      <c r="M1260" s="8"/>
      <c r="N1260" s="202" t="s">
        <v>483</v>
      </c>
      <c r="O1260" s="8"/>
      <c r="P1260" s="8"/>
      <c r="Q1260" s="8"/>
      <c r="R1260" s="202" t="s">
        <v>483</v>
      </c>
      <c r="S1260" s="203" t="s">
        <v>1367</v>
      </c>
      <c r="T1260" s="203" t="s">
        <v>1368</v>
      </c>
      <c r="U1260" s="202" t="s">
        <v>2321</v>
      </c>
      <c r="V1260" s="202" t="s">
        <v>2321</v>
      </c>
      <c r="W1260" s="206" t="s">
        <v>489</v>
      </c>
      <c r="X1260" s="203" t="s">
        <v>1368</v>
      </c>
      <c r="Y1260" s="202" t="s">
        <v>1726</v>
      </c>
      <c r="Z1260" s="202" t="s">
        <v>2323</v>
      </c>
      <c r="AA1260" s="206" t="s">
        <v>489</v>
      </c>
      <c r="AB1260" s="203" t="s">
        <v>490</v>
      </c>
      <c r="AC1260" s="202" t="s">
        <v>2335</v>
      </c>
      <c r="AD1260" s="202" t="s">
        <v>4249</v>
      </c>
      <c r="AE1260" s="202" t="s">
        <v>484</v>
      </c>
      <c r="AF1260" s="204">
        <v>1</v>
      </c>
      <c r="AG1260" s="197">
        <v>0</v>
      </c>
      <c r="AH1260" s="197">
        <v>55.569349699999997</v>
      </c>
      <c r="AI1260" s="12"/>
      <c r="AJ1260" s="197">
        <v>0</v>
      </c>
      <c r="AK1260" s="197">
        <v>0</v>
      </c>
      <c r="AL1260" s="197">
        <v>0</v>
      </c>
      <c r="AM1260" s="12"/>
      <c r="AN1260" s="12"/>
      <c r="AO1260" s="204">
        <v>0</v>
      </c>
      <c r="AP1260" s="205">
        <v>0</v>
      </c>
      <c r="AQ1260" t="str">
        <f>_xlfn.IFNA(VLOOKUP(E1260,'Order Lookup'!A:C,3,FALSE),"Other")</f>
        <v>ORDER</v>
      </c>
    </row>
    <row r="1261" spans="1:43" ht="31.5" x14ac:dyDescent="0.35">
      <c r="A1261" s="202" t="s">
        <v>968</v>
      </c>
      <c r="B1261" s="202" t="s">
        <v>4250</v>
      </c>
      <c r="C1261" s="202" t="s">
        <v>1000</v>
      </c>
      <c r="D1261" s="202" t="s">
        <v>1001</v>
      </c>
      <c r="E1261" s="202" t="s">
        <v>859</v>
      </c>
      <c r="F1261" s="202" t="s">
        <v>35</v>
      </c>
      <c r="G1261" s="202" t="s">
        <v>309</v>
      </c>
      <c r="H1261" s="202" t="s">
        <v>482</v>
      </c>
      <c r="I1261" s="203" t="s">
        <v>331</v>
      </c>
      <c r="J1261" s="203" t="s">
        <v>986</v>
      </c>
      <c r="K1261" s="203" t="s">
        <v>983</v>
      </c>
      <c r="L1261" s="8"/>
      <c r="M1261" s="8"/>
      <c r="N1261" s="202" t="s">
        <v>483</v>
      </c>
      <c r="O1261" s="8"/>
      <c r="P1261" s="8"/>
      <c r="Q1261" s="8"/>
      <c r="R1261" s="202" t="s">
        <v>483</v>
      </c>
      <c r="S1261" s="203" t="s">
        <v>1368</v>
      </c>
      <c r="T1261" s="203" t="s">
        <v>985</v>
      </c>
      <c r="U1261" s="202" t="s">
        <v>2327</v>
      </c>
      <c r="V1261" s="202" t="s">
        <v>2327</v>
      </c>
      <c r="W1261" s="206" t="s">
        <v>489</v>
      </c>
      <c r="X1261" s="8"/>
      <c r="Y1261" s="8"/>
      <c r="Z1261" s="8"/>
      <c r="AA1261" s="202" t="s">
        <v>483</v>
      </c>
      <c r="AB1261" s="203" t="s">
        <v>490</v>
      </c>
      <c r="AC1261" s="202" t="s">
        <v>2323</v>
      </c>
      <c r="AD1261" s="202" t="s">
        <v>4250</v>
      </c>
      <c r="AE1261" s="202" t="s">
        <v>484</v>
      </c>
      <c r="AF1261" s="204">
        <v>0</v>
      </c>
      <c r="AG1261" s="197">
        <v>0</v>
      </c>
      <c r="AH1261" s="197">
        <v>6.0919800000000003E-2</v>
      </c>
      <c r="AI1261" s="12"/>
      <c r="AJ1261" s="197">
        <v>6.0920000000000002E-2</v>
      </c>
      <c r="AK1261" s="197">
        <v>0</v>
      </c>
      <c r="AL1261" s="197">
        <v>0</v>
      </c>
      <c r="AM1261" s="12"/>
      <c r="AN1261" s="12"/>
      <c r="AO1261" s="204">
        <v>0</v>
      </c>
      <c r="AP1261" s="205">
        <v>-162.75</v>
      </c>
      <c r="AQ1261" t="str">
        <f>_xlfn.IFNA(VLOOKUP(E1261,'Order Lookup'!A:C,3,FALSE),"Other")</f>
        <v>Other</v>
      </c>
    </row>
    <row r="1262" spans="1:43" ht="21" x14ac:dyDescent="0.35">
      <c r="A1262" s="202" t="s">
        <v>968</v>
      </c>
      <c r="B1262" s="202" t="s">
        <v>4251</v>
      </c>
      <c r="C1262" s="202" t="s">
        <v>1003</v>
      </c>
      <c r="D1262" s="202" t="s">
        <v>1004</v>
      </c>
      <c r="E1262" s="202" t="s">
        <v>854</v>
      </c>
      <c r="F1262" s="202" t="s">
        <v>309</v>
      </c>
      <c r="G1262" s="8"/>
      <c r="H1262" s="202" t="s">
        <v>482</v>
      </c>
      <c r="I1262" s="203" t="s">
        <v>335</v>
      </c>
      <c r="J1262" s="8"/>
      <c r="K1262" s="8"/>
      <c r="L1262" s="8"/>
      <c r="M1262" s="8"/>
      <c r="N1262" s="202" t="s">
        <v>483</v>
      </c>
      <c r="O1262" s="8"/>
      <c r="P1262" s="8"/>
      <c r="Q1262" s="8"/>
      <c r="R1262" s="202" t="s">
        <v>483</v>
      </c>
      <c r="S1262" s="8"/>
      <c r="T1262" s="8"/>
      <c r="U1262" s="8"/>
      <c r="V1262" s="8"/>
      <c r="W1262" s="202" t="s">
        <v>483</v>
      </c>
      <c r="X1262" s="8"/>
      <c r="Y1262" s="8"/>
      <c r="Z1262" s="8"/>
      <c r="AA1262" s="202" t="s">
        <v>483</v>
      </c>
      <c r="AB1262" s="8"/>
      <c r="AC1262" s="202" t="s">
        <v>2329</v>
      </c>
      <c r="AD1262" s="202" t="s">
        <v>4251</v>
      </c>
      <c r="AE1262" s="202" t="s">
        <v>484</v>
      </c>
      <c r="AF1262" s="204">
        <v>256</v>
      </c>
      <c r="AG1262" s="197">
        <v>3.15E-2</v>
      </c>
      <c r="AH1262" s="197">
        <v>5.0000000000000001E-4</v>
      </c>
      <c r="AI1262" s="208">
        <v>1.5873015873016001E-2</v>
      </c>
      <c r="AJ1262" s="197">
        <v>5.0000000000000001E-4</v>
      </c>
      <c r="AK1262" s="197">
        <v>0</v>
      </c>
      <c r="AL1262" s="197">
        <v>0</v>
      </c>
      <c r="AM1262" s="12"/>
      <c r="AN1262" s="12"/>
      <c r="AO1262" s="204">
        <v>219</v>
      </c>
      <c r="AP1262" s="205">
        <v>37.19</v>
      </c>
      <c r="AQ1262" t="str">
        <f>_xlfn.IFNA(VLOOKUP(E1262,'Order Lookup'!A:C,3,FALSE),"Other")</f>
        <v>ENPARTS</v>
      </c>
    </row>
    <row r="1263" spans="1:43" ht="21" x14ac:dyDescent="0.35">
      <c r="A1263" s="202" t="s">
        <v>968</v>
      </c>
      <c r="B1263" s="202" t="s">
        <v>4252</v>
      </c>
      <c r="C1263" s="202" t="s">
        <v>1003</v>
      </c>
      <c r="D1263" s="202" t="s">
        <v>1004</v>
      </c>
      <c r="E1263" s="202" t="s">
        <v>812</v>
      </c>
      <c r="F1263" s="202" t="s">
        <v>309</v>
      </c>
      <c r="G1263" s="8"/>
      <c r="H1263" s="202" t="s">
        <v>482</v>
      </c>
      <c r="I1263" s="203" t="s">
        <v>335</v>
      </c>
      <c r="J1263" s="8"/>
      <c r="K1263" s="8"/>
      <c r="L1263" s="8"/>
      <c r="M1263" s="8"/>
      <c r="N1263" s="202" t="s">
        <v>483</v>
      </c>
      <c r="O1263" s="8"/>
      <c r="P1263" s="8"/>
      <c r="Q1263" s="8"/>
      <c r="R1263" s="202" t="s">
        <v>483</v>
      </c>
      <c r="S1263" s="8"/>
      <c r="T1263" s="8"/>
      <c r="U1263" s="8"/>
      <c r="V1263" s="8"/>
      <c r="W1263" s="202" t="s">
        <v>483</v>
      </c>
      <c r="X1263" s="8"/>
      <c r="Y1263" s="8"/>
      <c r="Z1263" s="8"/>
      <c r="AA1263" s="202" t="s">
        <v>483</v>
      </c>
      <c r="AB1263" s="8"/>
      <c r="AC1263" s="202" t="s">
        <v>2329</v>
      </c>
      <c r="AD1263" s="202" t="s">
        <v>4252</v>
      </c>
      <c r="AE1263" s="202" t="s">
        <v>484</v>
      </c>
      <c r="AF1263" s="204">
        <v>152.88</v>
      </c>
      <c r="AG1263" s="197">
        <v>0</v>
      </c>
      <c r="AH1263" s="197">
        <v>5.6649600000000001E-2</v>
      </c>
      <c r="AI1263" s="12"/>
      <c r="AJ1263" s="197">
        <v>5.6649499999999998E-2</v>
      </c>
      <c r="AK1263" s="197">
        <v>0</v>
      </c>
      <c r="AL1263" s="197">
        <v>0</v>
      </c>
      <c r="AM1263" s="12"/>
      <c r="AN1263" s="12"/>
      <c r="AO1263" s="204">
        <v>114.68</v>
      </c>
      <c r="AP1263" s="205">
        <v>13.06</v>
      </c>
      <c r="AQ1263" t="str">
        <f>_xlfn.IFNA(VLOOKUP(E1263,'Order Lookup'!A:C,3,FALSE),"Other")</f>
        <v>Other</v>
      </c>
    </row>
    <row r="1264" spans="1:43" ht="31.5" x14ac:dyDescent="0.35">
      <c r="A1264" s="202" t="s">
        <v>968</v>
      </c>
      <c r="B1264" s="202" t="s">
        <v>4253</v>
      </c>
      <c r="C1264" s="202" t="s">
        <v>1003</v>
      </c>
      <c r="D1264" s="202" t="s">
        <v>1004</v>
      </c>
      <c r="E1264" s="202" t="s">
        <v>874</v>
      </c>
      <c r="F1264" s="202" t="s">
        <v>309</v>
      </c>
      <c r="G1264" s="8"/>
      <c r="H1264" s="202" t="s">
        <v>488</v>
      </c>
      <c r="I1264" s="203" t="s">
        <v>335</v>
      </c>
      <c r="J1264" s="8"/>
      <c r="K1264" s="8"/>
      <c r="L1264" s="8"/>
      <c r="M1264" s="8"/>
      <c r="N1264" s="202" t="s">
        <v>483</v>
      </c>
      <c r="O1264" s="8"/>
      <c r="P1264" s="8"/>
      <c r="Q1264" s="8"/>
      <c r="R1264" s="202" t="s">
        <v>483</v>
      </c>
      <c r="S1264" s="8"/>
      <c r="T1264" s="8"/>
      <c r="U1264" s="8"/>
      <c r="V1264" s="8"/>
      <c r="W1264" s="202" t="s">
        <v>483</v>
      </c>
      <c r="X1264" s="8"/>
      <c r="Y1264" s="8"/>
      <c r="Z1264" s="8"/>
      <c r="AA1264" s="202" t="s">
        <v>483</v>
      </c>
      <c r="AB1264" s="8"/>
      <c r="AC1264" s="202" t="s">
        <v>1725</v>
      </c>
      <c r="AD1264" s="202" t="s">
        <v>4253</v>
      </c>
      <c r="AE1264" s="202" t="s">
        <v>484</v>
      </c>
      <c r="AF1264" s="12"/>
      <c r="AG1264" s="197">
        <v>0</v>
      </c>
      <c r="AH1264" s="12"/>
      <c r="AI1264" s="12"/>
      <c r="AJ1264" s="12"/>
      <c r="AK1264" s="12"/>
      <c r="AL1264" s="12"/>
      <c r="AM1264" s="12"/>
      <c r="AN1264" s="12"/>
      <c r="AO1264" s="12"/>
      <c r="AP1264" s="15"/>
      <c r="AQ1264" t="str">
        <f>_xlfn.IFNA(VLOOKUP(E1264,'Order Lookup'!A:C,3,FALSE),"Other")</f>
        <v>Other</v>
      </c>
    </row>
    <row r="1265" spans="1:43" ht="31.5" x14ac:dyDescent="0.35">
      <c r="A1265" s="202" t="s">
        <v>968</v>
      </c>
      <c r="B1265" s="202" t="s">
        <v>4254</v>
      </c>
      <c r="C1265" s="202" t="s">
        <v>1003</v>
      </c>
      <c r="D1265" s="202" t="s">
        <v>1004</v>
      </c>
      <c r="E1265" s="202" t="s">
        <v>874</v>
      </c>
      <c r="F1265" s="202" t="s">
        <v>309</v>
      </c>
      <c r="G1265" s="8"/>
      <c r="H1265" s="202" t="s">
        <v>488</v>
      </c>
      <c r="I1265" s="203" t="s">
        <v>335</v>
      </c>
      <c r="J1265" s="8"/>
      <c r="K1265" s="8"/>
      <c r="L1265" s="8"/>
      <c r="M1265" s="8"/>
      <c r="N1265" s="202" t="s">
        <v>483</v>
      </c>
      <c r="O1265" s="8"/>
      <c r="P1265" s="8"/>
      <c r="Q1265" s="8"/>
      <c r="R1265" s="202" t="s">
        <v>483</v>
      </c>
      <c r="S1265" s="8"/>
      <c r="T1265" s="8"/>
      <c r="U1265" s="8"/>
      <c r="V1265" s="8"/>
      <c r="W1265" s="202" t="s">
        <v>483</v>
      </c>
      <c r="X1265" s="8"/>
      <c r="Y1265" s="8"/>
      <c r="Z1265" s="8"/>
      <c r="AA1265" s="202" t="s">
        <v>483</v>
      </c>
      <c r="AB1265" s="8"/>
      <c r="AC1265" s="202" t="s">
        <v>1725</v>
      </c>
      <c r="AD1265" s="202" t="s">
        <v>4254</v>
      </c>
      <c r="AE1265" s="202" t="s">
        <v>484</v>
      </c>
      <c r="AF1265" s="204">
        <v>28.28</v>
      </c>
      <c r="AG1265" s="197">
        <v>0</v>
      </c>
      <c r="AH1265" s="197">
        <v>3.8999999999999998E-3</v>
      </c>
      <c r="AI1265" s="12"/>
      <c r="AJ1265" s="197">
        <v>3.8999999999999998E-3</v>
      </c>
      <c r="AK1265" s="197">
        <v>0</v>
      </c>
      <c r="AL1265" s="197">
        <v>0</v>
      </c>
      <c r="AM1265" s="12"/>
      <c r="AN1265" s="12"/>
      <c r="AO1265" s="204">
        <v>16.96</v>
      </c>
      <c r="AP1265" s="205">
        <v>-13.35</v>
      </c>
      <c r="AQ1265" t="str">
        <f>_xlfn.IFNA(VLOOKUP(E1265,'Order Lookup'!A:C,3,FALSE),"Other")</f>
        <v>Other</v>
      </c>
    </row>
    <row r="1266" spans="1:43" ht="21" x14ac:dyDescent="0.35">
      <c r="A1266" s="202" t="s">
        <v>968</v>
      </c>
      <c r="B1266" s="202" t="s">
        <v>4255</v>
      </c>
      <c r="C1266" s="202" t="s">
        <v>1003</v>
      </c>
      <c r="D1266" s="202" t="s">
        <v>1004</v>
      </c>
      <c r="E1266" s="202" t="s">
        <v>812</v>
      </c>
      <c r="F1266" s="202" t="s">
        <v>309</v>
      </c>
      <c r="G1266" s="8"/>
      <c r="H1266" s="202" t="s">
        <v>482</v>
      </c>
      <c r="I1266" s="203" t="s">
        <v>335</v>
      </c>
      <c r="J1266" s="8"/>
      <c r="K1266" s="8"/>
      <c r="L1266" s="8"/>
      <c r="M1266" s="8"/>
      <c r="N1266" s="202" t="s">
        <v>483</v>
      </c>
      <c r="O1266" s="8"/>
      <c r="P1266" s="8"/>
      <c r="Q1266" s="8"/>
      <c r="R1266" s="202" t="s">
        <v>483</v>
      </c>
      <c r="S1266" s="8"/>
      <c r="T1266" s="8"/>
      <c r="U1266" s="8"/>
      <c r="V1266" s="8"/>
      <c r="W1266" s="202" t="s">
        <v>483</v>
      </c>
      <c r="X1266" s="8"/>
      <c r="Y1266" s="8"/>
      <c r="Z1266" s="8"/>
      <c r="AA1266" s="202" t="s">
        <v>483</v>
      </c>
      <c r="AB1266" s="8"/>
      <c r="AC1266" s="202" t="s">
        <v>2323</v>
      </c>
      <c r="AD1266" s="202" t="s">
        <v>4255</v>
      </c>
      <c r="AE1266" s="202" t="s">
        <v>484</v>
      </c>
      <c r="AF1266" s="204">
        <v>1115.08</v>
      </c>
      <c r="AG1266" s="197">
        <v>0</v>
      </c>
      <c r="AH1266" s="197">
        <v>4.6249999999999999E-2</v>
      </c>
      <c r="AI1266" s="12"/>
      <c r="AJ1266" s="197">
        <v>4.6249999999999999E-2</v>
      </c>
      <c r="AK1266" s="197">
        <v>0</v>
      </c>
      <c r="AL1266" s="197">
        <v>0</v>
      </c>
      <c r="AM1266" s="12"/>
      <c r="AN1266" s="12"/>
      <c r="AO1266" s="204">
        <v>558.91</v>
      </c>
      <c r="AP1266" s="205">
        <v>544.37</v>
      </c>
      <c r="AQ1266" t="str">
        <f>_xlfn.IFNA(VLOOKUP(E1266,'Order Lookup'!A:C,3,FALSE),"Other")</f>
        <v>Other</v>
      </c>
    </row>
    <row r="1267" spans="1:43" ht="21" x14ac:dyDescent="0.35">
      <c r="A1267" s="202" t="s">
        <v>968</v>
      </c>
      <c r="B1267" s="202" t="s">
        <v>4256</v>
      </c>
      <c r="C1267" s="202" t="s">
        <v>1003</v>
      </c>
      <c r="D1267" s="202" t="s">
        <v>1004</v>
      </c>
      <c r="E1267" s="202" t="s">
        <v>812</v>
      </c>
      <c r="F1267" s="202" t="s">
        <v>309</v>
      </c>
      <c r="G1267" s="8"/>
      <c r="H1267" s="202" t="s">
        <v>482</v>
      </c>
      <c r="I1267" s="203" t="s">
        <v>335</v>
      </c>
      <c r="J1267" s="8"/>
      <c r="K1267" s="8"/>
      <c r="L1267" s="8"/>
      <c r="M1267" s="8"/>
      <c r="N1267" s="202" t="s">
        <v>483</v>
      </c>
      <c r="O1267" s="8"/>
      <c r="P1267" s="8"/>
      <c r="Q1267" s="8"/>
      <c r="R1267" s="202" t="s">
        <v>483</v>
      </c>
      <c r="S1267" s="8"/>
      <c r="T1267" s="8"/>
      <c r="U1267" s="8"/>
      <c r="V1267" s="8"/>
      <c r="W1267" s="202" t="s">
        <v>483</v>
      </c>
      <c r="X1267" s="8"/>
      <c r="Y1267" s="8"/>
      <c r="Z1267" s="8"/>
      <c r="AA1267" s="202" t="s">
        <v>483</v>
      </c>
      <c r="AB1267" s="8"/>
      <c r="AC1267" s="202" t="s">
        <v>2338</v>
      </c>
      <c r="AD1267" s="202" t="s">
        <v>4256</v>
      </c>
      <c r="AE1267" s="202" t="s">
        <v>484</v>
      </c>
      <c r="AF1267" s="12"/>
      <c r="AG1267" s="197">
        <v>0</v>
      </c>
      <c r="AH1267" s="12"/>
      <c r="AI1267" s="12"/>
      <c r="AJ1267" s="12"/>
      <c r="AK1267" s="12"/>
      <c r="AL1267" s="12"/>
      <c r="AM1267" s="12"/>
      <c r="AN1267" s="12"/>
      <c r="AO1267" s="12"/>
      <c r="AP1267" s="15"/>
      <c r="AQ1267" t="str">
        <f>_xlfn.IFNA(VLOOKUP(E1267,'Order Lookup'!A:C,3,FALSE),"Other")</f>
        <v>Other</v>
      </c>
    </row>
    <row r="1268" spans="1:43" ht="52.5" x14ac:dyDescent="0.35">
      <c r="A1268" s="202" t="s">
        <v>968</v>
      </c>
      <c r="B1268" s="202" t="s">
        <v>4257</v>
      </c>
      <c r="C1268" s="202" t="s">
        <v>974</v>
      </c>
      <c r="D1268" s="202" t="s">
        <v>1971</v>
      </c>
      <c r="E1268" s="202" t="s">
        <v>812</v>
      </c>
      <c r="F1268" s="202" t="s">
        <v>309</v>
      </c>
      <c r="G1268" s="8"/>
      <c r="H1268" s="202" t="s">
        <v>482</v>
      </c>
      <c r="I1268" s="203" t="s">
        <v>332</v>
      </c>
      <c r="J1268" s="8"/>
      <c r="K1268" s="8"/>
      <c r="L1268" s="8"/>
      <c r="M1268" s="8"/>
      <c r="N1268" s="202" t="s">
        <v>483</v>
      </c>
      <c r="O1268" s="8"/>
      <c r="P1268" s="8"/>
      <c r="Q1268" s="8"/>
      <c r="R1268" s="202" t="s">
        <v>483</v>
      </c>
      <c r="S1268" s="8"/>
      <c r="T1268" s="8"/>
      <c r="U1268" s="8"/>
      <c r="V1268" s="8"/>
      <c r="W1268" s="202" t="s">
        <v>483</v>
      </c>
      <c r="X1268" s="8"/>
      <c r="Y1268" s="8"/>
      <c r="Z1268" s="8"/>
      <c r="AA1268" s="202" t="s">
        <v>483</v>
      </c>
      <c r="AB1268" s="8"/>
      <c r="AC1268" s="202" t="s">
        <v>2332</v>
      </c>
      <c r="AD1268" s="202" t="s">
        <v>4257</v>
      </c>
      <c r="AE1268" s="202" t="s">
        <v>484</v>
      </c>
      <c r="AF1268" s="204">
        <v>756.77</v>
      </c>
      <c r="AG1268" s="197">
        <v>0</v>
      </c>
      <c r="AH1268" s="197">
        <v>0.34523721499999999</v>
      </c>
      <c r="AI1268" s="12"/>
      <c r="AJ1268" s="197">
        <v>0.34523700499999999</v>
      </c>
      <c r="AK1268" s="197">
        <v>0</v>
      </c>
      <c r="AL1268" s="197">
        <v>0</v>
      </c>
      <c r="AM1268" s="12"/>
      <c r="AN1268" s="12"/>
      <c r="AO1268" s="204">
        <v>589.42999999999995</v>
      </c>
      <c r="AP1268" s="205">
        <v>195.68</v>
      </c>
      <c r="AQ1268" t="str">
        <f>_xlfn.IFNA(VLOOKUP(E1268,'Order Lookup'!A:C,3,FALSE),"Other")</f>
        <v>Other</v>
      </c>
    </row>
    <row r="1269" spans="1:43" ht="42" x14ac:dyDescent="0.35">
      <c r="A1269" s="202" t="s">
        <v>968</v>
      </c>
      <c r="B1269" s="202" t="s">
        <v>4258</v>
      </c>
      <c r="C1269" s="202" t="s">
        <v>969</v>
      </c>
      <c r="D1269" s="202" t="s">
        <v>4259</v>
      </c>
      <c r="E1269" s="202" t="s">
        <v>874</v>
      </c>
      <c r="F1269" s="202" t="s">
        <v>309</v>
      </c>
      <c r="G1269" s="8"/>
      <c r="H1269" s="202" t="s">
        <v>488</v>
      </c>
      <c r="I1269" s="203" t="s">
        <v>331</v>
      </c>
      <c r="J1269" s="8"/>
      <c r="K1269" s="8"/>
      <c r="L1269" s="8"/>
      <c r="M1269" s="8"/>
      <c r="N1269" s="202" t="s">
        <v>483</v>
      </c>
      <c r="O1269" s="8"/>
      <c r="P1269" s="8"/>
      <c r="Q1269" s="8"/>
      <c r="R1269" s="202" t="s">
        <v>483</v>
      </c>
      <c r="S1269" s="8"/>
      <c r="T1269" s="8"/>
      <c r="U1269" s="8"/>
      <c r="V1269" s="8"/>
      <c r="W1269" s="202" t="s">
        <v>483</v>
      </c>
      <c r="X1269" s="8"/>
      <c r="Y1269" s="8"/>
      <c r="Z1269" s="8"/>
      <c r="AA1269" s="202" t="s">
        <v>483</v>
      </c>
      <c r="AB1269" s="8"/>
      <c r="AC1269" s="202" t="s">
        <v>1726</v>
      </c>
      <c r="AD1269" s="202" t="s">
        <v>4258</v>
      </c>
      <c r="AE1269" s="202" t="s">
        <v>484</v>
      </c>
      <c r="AF1269" s="12"/>
      <c r="AG1269" s="197">
        <v>0</v>
      </c>
      <c r="AH1269" s="12"/>
      <c r="AI1269" s="12"/>
      <c r="AJ1269" s="12"/>
      <c r="AK1269" s="12"/>
      <c r="AL1269" s="12"/>
      <c r="AM1269" s="12"/>
      <c r="AN1269" s="12"/>
      <c r="AO1269" s="12"/>
      <c r="AP1269" s="15"/>
      <c r="AQ1269" t="str">
        <f>_xlfn.IFNA(VLOOKUP(E1269,'Order Lookup'!A:C,3,FALSE),"Other")</f>
        <v>Other</v>
      </c>
    </row>
    <row r="1270" spans="1:43" ht="42" x14ac:dyDescent="0.35">
      <c r="A1270" s="202" t="s">
        <v>968</v>
      </c>
      <c r="B1270" s="202" t="s">
        <v>4260</v>
      </c>
      <c r="C1270" s="202" t="s">
        <v>969</v>
      </c>
      <c r="D1270" s="202" t="s">
        <v>4259</v>
      </c>
      <c r="E1270" s="202" t="s">
        <v>812</v>
      </c>
      <c r="F1270" s="202" t="s">
        <v>309</v>
      </c>
      <c r="G1270" s="8"/>
      <c r="H1270" s="202" t="s">
        <v>482</v>
      </c>
      <c r="I1270" s="203" t="s">
        <v>331</v>
      </c>
      <c r="J1270" s="8"/>
      <c r="K1270" s="8"/>
      <c r="L1270" s="8"/>
      <c r="M1270" s="8"/>
      <c r="N1270" s="202" t="s">
        <v>483</v>
      </c>
      <c r="O1270" s="8"/>
      <c r="P1270" s="8"/>
      <c r="Q1270" s="8"/>
      <c r="R1270" s="202" t="s">
        <v>483</v>
      </c>
      <c r="S1270" s="8"/>
      <c r="T1270" s="8"/>
      <c r="U1270" s="8"/>
      <c r="V1270" s="8"/>
      <c r="W1270" s="202" t="s">
        <v>483</v>
      </c>
      <c r="X1270" s="8"/>
      <c r="Y1270" s="8"/>
      <c r="Z1270" s="8"/>
      <c r="AA1270" s="202" t="s">
        <v>483</v>
      </c>
      <c r="AB1270" s="8"/>
      <c r="AC1270" s="202" t="s">
        <v>2350</v>
      </c>
      <c r="AD1270" s="202" t="s">
        <v>4260</v>
      </c>
      <c r="AE1270" s="202" t="s">
        <v>484</v>
      </c>
      <c r="AF1270" s="12"/>
      <c r="AG1270" s="197">
        <v>0</v>
      </c>
      <c r="AH1270" s="12"/>
      <c r="AI1270" s="12"/>
      <c r="AJ1270" s="12"/>
      <c r="AK1270" s="12"/>
      <c r="AL1270" s="12"/>
      <c r="AM1270" s="12"/>
      <c r="AN1270" s="12"/>
      <c r="AO1270" s="12"/>
      <c r="AP1270" s="15"/>
      <c r="AQ1270" t="str">
        <f>_xlfn.IFNA(VLOOKUP(E1270,'Order Lookup'!A:C,3,FALSE),"Other")</f>
        <v>Other</v>
      </c>
    </row>
    <row r="1271" spans="1:43" ht="31.5" x14ac:dyDescent="0.35">
      <c r="A1271" s="202" t="s">
        <v>968</v>
      </c>
      <c r="B1271" s="202" t="s">
        <v>4261</v>
      </c>
      <c r="C1271" s="202" t="s">
        <v>1008</v>
      </c>
      <c r="D1271" s="202" t="s">
        <v>1972</v>
      </c>
      <c r="E1271" s="202" t="s">
        <v>812</v>
      </c>
      <c r="F1271" s="202" t="s">
        <v>35</v>
      </c>
      <c r="G1271" s="8"/>
      <c r="H1271" s="202" t="s">
        <v>482</v>
      </c>
      <c r="I1271" s="203" t="s">
        <v>50</v>
      </c>
      <c r="J1271" s="8"/>
      <c r="K1271" s="8"/>
      <c r="L1271" s="8"/>
      <c r="M1271" s="8"/>
      <c r="N1271" s="202" t="s">
        <v>483</v>
      </c>
      <c r="O1271" s="8"/>
      <c r="P1271" s="8"/>
      <c r="Q1271" s="8"/>
      <c r="R1271" s="202" t="s">
        <v>483</v>
      </c>
      <c r="S1271" s="8"/>
      <c r="T1271" s="8"/>
      <c r="U1271" s="8"/>
      <c r="V1271" s="8"/>
      <c r="W1271" s="202" t="s">
        <v>483</v>
      </c>
      <c r="X1271" s="8"/>
      <c r="Y1271" s="8"/>
      <c r="Z1271" s="8"/>
      <c r="AA1271" s="202" t="s">
        <v>483</v>
      </c>
      <c r="AB1271" s="8"/>
      <c r="AC1271" s="202" t="s">
        <v>2323</v>
      </c>
      <c r="AD1271" s="202" t="s">
        <v>4261</v>
      </c>
      <c r="AE1271" s="202" t="s">
        <v>484</v>
      </c>
      <c r="AF1271" s="204">
        <v>844.74</v>
      </c>
      <c r="AG1271" s="197">
        <v>0</v>
      </c>
      <c r="AH1271" s="197">
        <v>0.1404</v>
      </c>
      <c r="AI1271" s="12"/>
      <c r="AJ1271" s="197">
        <v>0.1404</v>
      </c>
      <c r="AK1271" s="197">
        <v>0</v>
      </c>
      <c r="AL1271" s="197">
        <v>0</v>
      </c>
      <c r="AM1271" s="12"/>
      <c r="AN1271" s="12"/>
      <c r="AO1271" s="204">
        <v>506.42</v>
      </c>
      <c r="AP1271" s="205">
        <v>348.07</v>
      </c>
      <c r="AQ1271" t="str">
        <f>_xlfn.IFNA(VLOOKUP(E1271,'Order Lookup'!A:C,3,FALSE),"Other")</f>
        <v>Other</v>
      </c>
    </row>
    <row r="1272" spans="1:43" ht="52.5" x14ac:dyDescent="0.35">
      <c r="A1272" s="202" t="s">
        <v>968</v>
      </c>
      <c r="B1272" s="202" t="s">
        <v>4262</v>
      </c>
      <c r="C1272" s="202" t="s">
        <v>1009</v>
      </c>
      <c r="D1272" s="202" t="s">
        <v>1010</v>
      </c>
      <c r="E1272" s="202" t="s">
        <v>854</v>
      </c>
      <c r="F1272" s="202" t="s">
        <v>309</v>
      </c>
      <c r="G1272" s="202" t="s">
        <v>309</v>
      </c>
      <c r="H1272" s="202" t="s">
        <v>488</v>
      </c>
      <c r="I1272" s="203" t="s">
        <v>335</v>
      </c>
      <c r="J1272" s="203" t="s">
        <v>991</v>
      </c>
      <c r="K1272" s="203" t="s">
        <v>955</v>
      </c>
      <c r="L1272" s="8"/>
      <c r="M1272" s="8"/>
      <c r="N1272" s="202" t="s">
        <v>483</v>
      </c>
      <c r="O1272" s="8"/>
      <c r="P1272" s="8"/>
      <c r="Q1272" s="8"/>
      <c r="R1272" s="202" t="s">
        <v>483</v>
      </c>
      <c r="S1272" s="8"/>
      <c r="T1272" s="203" t="s">
        <v>980</v>
      </c>
      <c r="U1272" s="202" t="s">
        <v>1996</v>
      </c>
      <c r="V1272" s="202" t="s">
        <v>1996</v>
      </c>
      <c r="W1272" s="206" t="s">
        <v>489</v>
      </c>
      <c r="X1272" s="8"/>
      <c r="Y1272" s="8"/>
      <c r="Z1272" s="8"/>
      <c r="AA1272" s="202" t="s">
        <v>483</v>
      </c>
      <c r="AB1272" s="203" t="s">
        <v>490</v>
      </c>
      <c r="AC1272" s="202" t="s">
        <v>1996</v>
      </c>
      <c r="AD1272" s="202" t="s">
        <v>4262</v>
      </c>
      <c r="AE1272" s="202" t="s">
        <v>484</v>
      </c>
      <c r="AF1272" s="12"/>
      <c r="AG1272" s="197">
        <v>0</v>
      </c>
      <c r="AH1272" s="12"/>
      <c r="AI1272" s="12"/>
      <c r="AJ1272" s="12"/>
      <c r="AK1272" s="12"/>
      <c r="AL1272" s="12"/>
      <c r="AM1272" s="12"/>
      <c r="AN1272" s="12"/>
      <c r="AO1272" s="12"/>
      <c r="AP1272" s="15"/>
      <c r="AQ1272" t="str">
        <f>_xlfn.IFNA(VLOOKUP(E1272,'Order Lookup'!A:C,3,FALSE),"Other")</f>
        <v>ENPARTS</v>
      </c>
    </row>
    <row r="1273" spans="1:43" ht="52.5" x14ac:dyDescent="0.35">
      <c r="A1273" s="202" t="s">
        <v>968</v>
      </c>
      <c r="B1273" s="202" t="s">
        <v>4263</v>
      </c>
      <c r="C1273" s="202" t="s">
        <v>1009</v>
      </c>
      <c r="D1273" s="202" t="s">
        <v>1010</v>
      </c>
      <c r="E1273" s="202" t="s">
        <v>854</v>
      </c>
      <c r="F1273" s="202" t="s">
        <v>309</v>
      </c>
      <c r="G1273" s="202" t="s">
        <v>309</v>
      </c>
      <c r="H1273" s="202" t="s">
        <v>482</v>
      </c>
      <c r="I1273" s="203" t="s">
        <v>333</v>
      </c>
      <c r="J1273" s="203" t="s">
        <v>991</v>
      </c>
      <c r="K1273" s="203" t="s">
        <v>955</v>
      </c>
      <c r="L1273" s="8"/>
      <c r="M1273" s="8"/>
      <c r="N1273" s="202" t="s">
        <v>483</v>
      </c>
      <c r="O1273" s="8"/>
      <c r="P1273" s="8"/>
      <c r="Q1273" s="8"/>
      <c r="R1273" s="202" t="s">
        <v>483</v>
      </c>
      <c r="S1273" s="8"/>
      <c r="T1273" s="203" t="s">
        <v>1070</v>
      </c>
      <c r="U1273" s="202" t="s">
        <v>1726</v>
      </c>
      <c r="V1273" s="202" t="s">
        <v>1726</v>
      </c>
      <c r="W1273" s="206" t="s">
        <v>489</v>
      </c>
      <c r="X1273" s="8"/>
      <c r="Y1273" s="8"/>
      <c r="Z1273" s="8"/>
      <c r="AA1273" s="202" t="s">
        <v>483</v>
      </c>
      <c r="AB1273" s="203" t="s">
        <v>490</v>
      </c>
      <c r="AC1273" s="202" t="s">
        <v>2350</v>
      </c>
      <c r="AD1273" s="202" t="s">
        <v>4263</v>
      </c>
      <c r="AE1273" s="202" t="s">
        <v>484</v>
      </c>
      <c r="AF1273" s="12"/>
      <c r="AG1273" s="197">
        <v>0</v>
      </c>
      <c r="AH1273" s="12"/>
      <c r="AI1273" s="12"/>
      <c r="AJ1273" s="12"/>
      <c r="AK1273" s="12"/>
      <c r="AL1273" s="12"/>
      <c r="AM1273" s="12"/>
      <c r="AN1273" s="12"/>
      <c r="AO1273" s="12"/>
      <c r="AP1273" s="15"/>
      <c r="AQ1273" t="str">
        <f>_xlfn.IFNA(VLOOKUP(E1273,'Order Lookup'!A:C,3,FALSE),"Other")</f>
        <v>ENPARTS</v>
      </c>
    </row>
    <row r="1274" spans="1:43" ht="42" x14ac:dyDescent="0.35">
      <c r="A1274" s="202" t="s">
        <v>968</v>
      </c>
      <c r="B1274" s="202" t="s">
        <v>4264</v>
      </c>
      <c r="C1274" s="202" t="s">
        <v>999</v>
      </c>
      <c r="D1274" s="202" t="s">
        <v>4265</v>
      </c>
      <c r="E1274" s="202" t="s">
        <v>854</v>
      </c>
      <c r="F1274" s="202" t="s">
        <v>204</v>
      </c>
      <c r="G1274" s="202" t="s">
        <v>856</v>
      </c>
      <c r="H1274" s="202" t="s">
        <v>482</v>
      </c>
      <c r="I1274" s="203" t="s">
        <v>410</v>
      </c>
      <c r="J1274" s="203" t="s">
        <v>857</v>
      </c>
      <c r="K1274" s="203" t="s">
        <v>587</v>
      </c>
      <c r="L1274" s="8"/>
      <c r="M1274" s="8"/>
      <c r="N1274" s="202" t="s">
        <v>483</v>
      </c>
      <c r="O1274" s="8"/>
      <c r="P1274" s="8"/>
      <c r="Q1274" s="8"/>
      <c r="R1274" s="202" t="s">
        <v>483</v>
      </c>
      <c r="S1274" s="8"/>
      <c r="T1274" s="203" t="s">
        <v>862</v>
      </c>
      <c r="U1274" s="202" t="s">
        <v>1698</v>
      </c>
      <c r="V1274" s="202" t="s">
        <v>1698</v>
      </c>
      <c r="W1274" s="206" t="s">
        <v>489</v>
      </c>
      <c r="X1274" s="8"/>
      <c r="Y1274" s="8"/>
      <c r="Z1274" s="8"/>
      <c r="AA1274" s="202" t="s">
        <v>483</v>
      </c>
      <c r="AB1274" s="203" t="s">
        <v>490</v>
      </c>
      <c r="AC1274" s="202" t="s">
        <v>1698</v>
      </c>
      <c r="AD1274" s="202" t="s">
        <v>4264</v>
      </c>
      <c r="AE1274" s="202" t="s">
        <v>484</v>
      </c>
      <c r="AF1274" s="204">
        <v>818</v>
      </c>
      <c r="AG1274" s="197">
        <v>5.7000000000000002E-2</v>
      </c>
      <c r="AH1274" s="197">
        <v>5.8005719999999997E-2</v>
      </c>
      <c r="AI1274" s="197">
        <v>1.0176442105263199</v>
      </c>
      <c r="AJ1274" s="197">
        <v>5.8005500000000002E-2</v>
      </c>
      <c r="AK1274" s="197">
        <v>0</v>
      </c>
      <c r="AL1274" s="197">
        <v>0</v>
      </c>
      <c r="AM1274" s="12"/>
      <c r="AN1274" s="12"/>
      <c r="AO1274" s="204">
        <v>128.09</v>
      </c>
      <c r="AP1274" s="205">
        <v>145.58000000000001</v>
      </c>
      <c r="AQ1274" t="str">
        <f>_xlfn.IFNA(VLOOKUP(E1274,'Order Lookup'!A:C,3,FALSE),"Other")</f>
        <v>ENPARTS</v>
      </c>
    </row>
    <row r="1275" spans="1:43" ht="42" x14ac:dyDescent="0.35">
      <c r="A1275" s="202" t="s">
        <v>968</v>
      </c>
      <c r="B1275" s="202" t="s">
        <v>4266</v>
      </c>
      <c r="C1275" s="202" t="s">
        <v>1005</v>
      </c>
      <c r="D1275" s="202" t="s">
        <v>1595</v>
      </c>
      <c r="E1275" s="202" t="s">
        <v>874</v>
      </c>
      <c r="F1275" s="202" t="s">
        <v>309</v>
      </c>
      <c r="G1275" s="8"/>
      <c r="H1275" s="202" t="s">
        <v>488</v>
      </c>
      <c r="I1275" s="203" t="s">
        <v>331</v>
      </c>
      <c r="J1275" s="8"/>
      <c r="K1275" s="8"/>
      <c r="L1275" s="8"/>
      <c r="M1275" s="8"/>
      <c r="N1275" s="202" t="s">
        <v>483</v>
      </c>
      <c r="O1275" s="8"/>
      <c r="P1275" s="8"/>
      <c r="Q1275" s="8"/>
      <c r="R1275" s="202" t="s">
        <v>483</v>
      </c>
      <c r="S1275" s="8"/>
      <c r="T1275" s="8"/>
      <c r="U1275" s="8"/>
      <c r="V1275" s="8"/>
      <c r="W1275" s="202" t="s">
        <v>483</v>
      </c>
      <c r="X1275" s="8"/>
      <c r="Y1275" s="8"/>
      <c r="Z1275" s="8"/>
      <c r="AA1275" s="202" t="s">
        <v>483</v>
      </c>
      <c r="AB1275" s="8"/>
      <c r="AC1275" s="202" t="s">
        <v>2335</v>
      </c>
      <c r="AD1275" s="202" t="s">
        <v>4266</v>
      </c>
      <c r="AE1275" s="202" t="s">
        <v>484</v>
      </c>
      <c r="AF1275" s="12"/>
      <c r="AG1275" s="197">
        <v>0</v>
      </c>
      <c r="AH1275" s="12"/>
      <c r="AI1275" s="12"/>
      <c r="AJ1275" s="12"/>
      <c r="AK1275" s="12"/>
      <c r="AL1275" s="12"/>
      <c r="AM1275" s="12"/>
      <c r="AN1275" s="12"/>
      <c r="AO1275" s="12"/>
      <c r="AP1275" s="15"/>
      <c r="AQ1275" t="str">
        <f>_xlfn.IFNA(VLOOKUP(E1275,'Order Lookup'!A:C,3,FALSE),"Other")</f>
        <v>Other</v>
      </c>
    </row>
    <row r="1276" spans="1:43" ht="42" x14ac:dyDescent="0.35">
      <c r="A1276" s="202" t="s">
        <v>968</v>
      </c>
      <c r="B1276" s="202" t="s">
        <v>4267</v>
      </c>
      <c r="C1276" s="202" t="s">
        <v>1973</v>
      </c>
      <c r="D1276" s="202" t="s">
        <v>1974</v>
      </c>
      <c r="E1276" s="202" t="s">
        <v>854</v>
      </c>
      <c r="F1276" s="202" t="s">
        <v>309</v>
      </c>
      <c r="G1276" s="8"/>
      <c r="H1276" s="202" t="s">
        <v>482</v>
      </c>
      <c r="I1276" s="203" t="s">
        <v>335</v>
      </c>
      <c r="J1276" s="8"/>
      <c r="K1276" s="8"/>
      <c r="L1276" s="8"/>
      <c r="M1276" s="8"/>
      <c r="N1276" s="202" t="s">
        <v>483</v>
      </c>
      <c r="O1276" s="8"/>
      <c r="P1276" s="8"/>
      <c r="Q1276" s="8"/>
      <c r="R1276" s="202" t="s">
        <v>483</v>
      </c>
      <c r="S1276" s="8"/>
      <c r="T1276" s="8"/>
      <c r="U1276" s="8"/>
      <c r="V1276" s="8"/>
      <c r="W1276" s="202" t="s">
        <v>483</v>
      </c>
      <c r="X1276" s="8"/>
      <c r="Y1276" s="8"/>
      <c r="Z1276" s="8"/>
      <c r="AA1276" s="202" t="s">
        <v>483</v>
      </c>
      <c r="AB1276" s="8"/>
      <c r="AC1276" s="202" t="s">
        <v>2371</v>
      </c>
      <c r="AD1276" s="202" t="s">
        <v>4267</v>
      </c>
      <c r="AE1276" s="202" t="s">
        <v>484</v>
      </c>
      <c r="AF1276" s="204">
        <v>121</v>
      </c>
      <c r="AG1276" s="197">
        <v>1.4999999999999999E-2</v>
      </c>
      <c r="AH1276" s="197">
        <v>7.0000000000000001E-3</v>
      </c>
      <c r="AI1276" s="208">
        <v>0.46666666666666701</v>
      </c>
      <c r="AJ1276" s="197">
        <v>7.0000000000000001E-3</v>
      </c>
      <c r="AK1276" s="197">
        <v>0</v>
      </c>
      <c r="AL1276" s="197">
        <v>0</v>
      </c>
      <c r="AM1276" s="12"/>
      <c r="AN1276" s="12"/>
      <c r="AO1276" s="204">
        <v>113</v>
      </c>
      <c r="AP1276" s="205">
        <v>7.94</v>
      </c>
      <c r="AQ1276" t="str">
        <f>_xlfn.IFNA(VLOOKUP(E1276,'Order Lookup'!A:C,3,FALSE),"Other")</f>
        <v>ENPARTS</v>
      </c>
    </row>
    <row r="1277" spans="1:43" ht="42" x14ac:dyDescent="0.35">
      <c r="A1277" s="202" t="s">
        <v>968</v>
      </c>
      <c r="B1277" s="202" t="s">
        <v>4268</v>
      </c>
      <c r="C1277" s="202" t="s">
        <v>1973</v>
      </c>
      <c r="D1277" s="202" t="s">
        <v>1974</v>
      </c>
      <c r="E1277" s="202" t="s">
        <v>859</v>
      </c>
      <c r="F1277" s="202" t="s">
        <v>309</v>
      </c>
      <c r="G1277" s="8"/>
      <c r="H1277" s="202" t="s">
        <v>488</v>
      </c>
      <c r="I1277" s="203" t="s">
        <v>335</v>
      </c>
      <c r="J1277" s="8"/>
      <c r="K1277" s="8"/>
      <c r="L1277" s="8"/>
      <c r="M1277" s="8"/>
      <c r="N1277" s="202" t="s">
        <v>483</v>
      </c>
      <c r="O1277" s="8"/>
      <c r="P1277" s="8"/>
      <c r="Q1277" s="8"/>
      <c r="R1277" s="202" t="s">
        <v>483</v>
      </c>
      <c r="S1277" s="8"/>
      <c r="T1277" s="8"/>
      <c r="U1277" s="8"/>
      <c r="V1277" s="8"/>
      <c r="W1277" s="202" t="s">
        <v>483</v>
      </c>
      <c r="X1277" s="8"/>
      <c r="Y1277" s="8"/>
      <c r="Z1277" s="8"/>
      <c r="AA1277" s="202" t="s">
        <v>483</v>
      </c>
      <c r="AB1277" s="8"/>
      <c r="AC1277" s="202" t="s">
        <v>2350</v>
      </c>
      <c r="AD1277" s="202" t="s">
        <v>4268</v>
      </c>
      <c r="AE1277" s="202" t="s">
        <v>484</v>
      </c>
      <c r="AF1277" s="204">
        <v>1901</v>
      </c>
      <c r="AG1277" s="197">
        <v>0.2215</v>
      </c>
      <c r="AH1277" s="197">
        <v>0.20200000000000001</v>
      </c>
      <c r="AI1277" s="208">
        <v>0.91196388261851002</v>
      </c>
      <c r="AJ1277" s="197">
        <v>0</v>
      </c>
      <c r="AK1277" s="197">
        <v>0</v>
      </c>
      <c r="AL1277" s="197">
        <v>0</v>
      </c>
      <c r="AM1277" s="12"/>
      <c r="AN1277" s="12"/>
      <c r="AO1277" s="204">
        <v>1616</v>
      </c>
      <c r="AP1277" s="205">
        <v>0</v>
      </c>
      <c r="AQ1277" t="str">
        <f>_xlfn.IFNA(VLOOKUP(E1277,'Order Lookup'!A:C,3,FALSE),"Other")</f>
        <v>Other</v>
      </c>
    </row>
    <row r="1278" spans="1:43" ht="31.5" x14ac:dyDescent="0.35">
      <c r="A1278" s="202" t="s">
        <v>968</v>
      </c>
      <c r="B1278" s="202" t="s">
        <v>4269</v>
      </c>
      <c r="C1278" s="202" t="s">
        <v>995</v>
      </c>
      <c r="D1278" s="202" t="s">
        <v>4270</v>
      </c>
      <c r="E1278" s="202" t="s">
        <v>854</v>
      </c>
      <c r="F1278" s="202" t="s">
        <v>281</v>
      </c>
      <c r="G1278" s="8"/>
      <c r="H1278" s="202" t="s">
        <v>488</v>
      </c>
      <c r="I1278" s="203" t="s">
        <v>331</v>
      </c>
      <c r="J1278" s="8"/>
      <c r="K1278" s="8"/>
      <c r="L1278" s="8"/>
      <c r="M1278" s="8"/>
      <c r="N1278" s="202" t="s">
        <v>483</v>
      </c>
      <c r="O1278" s="8"/>
      <c r="P1278" s="8"/>
      <c r="Q1278" s="8"/>
      <c r="R1278" s="202" t="s">
        <v>483</v>
      </c>
      <c r="S1278" s="8"/>
      <c r="T1278" s="8"/>
      <c r="U1278" s="8"/>
      <c r="V1278" s="8"/>
      <c r="W1278" s="202" t="s">
        <v>483</v>
      </c>
      <c r="X1278" s="8"/>
      <c r="Y1278" s="8"/>
      <c r="Z1278" s="8"/>
      <c r="AA1278" s="202" t="s">
        <v>483</v>
      </c>
      <c r="AB1278" s="8"/>
      <c r="AC1278" s="202" t="s">
        <v>2327</v>
      </c>
      <c r="AD1278" s="202" t="s">
        <v>4269</v>
      </c>
      <c r="AE1278" s="202" t="s">
        <v>484</v>
      </c>
      <c r="AF1278" s="204">
        <v>800</v>
      </c>
      <c r="AG1278" s="197">
        <v>0</v>
      </c>
      <c r="AH1278" s="197">
        <v>0</v>
      </c>
      <c r="AI1278" s="12"/>
      <c r="AJ1278" s="197">
        <v>0</v>
      </c>
      <c r="AK1278" s="197">
        <v>0</v>
      </c>
      <c r="AL1278" s="197">
        <v>0</v>
      </c>
      <c r="AM1278" s="12"/>
      <c r="AN1278" s="12"/>
      <c r="AO1278" s="204">
        <v>800</v>
      </c>
      <c r="AP1278" s="205">
        <v>0</v>
      </c>
      <c r="AQ1278" t="str">
        <f>_xlfn.IFNA(VLOOKUP(E1278,'Order Lookup'!A:C,3,FALSE),"Other")</f>
        <v>ENPARTS</v>
      </c>
    </row>
    <row r="1279" spans="1:43" ht="42" x14ac:dyDescent="0.35">
      <c r="A1279" s="202" t="s">
        <v>968</v>
      </c>
      <c r="B1279" s="202" t="s">
        <v>4271</v>
      </c>
      <c r="C1279" s="202" t="s">
        <v>1005</v>
      </c>
      <c r="D1279" s="202" t="s">
        <v>1976</v>
      </c>
      <c r="E1279" s="202" t="s">
        <v>874</v>
      </c>
      <c r="F1279" s="202" t="s">
        <v>309</v>
      </c>
      <c r="G1279" s="202" t="s">
        <v>309</v>
      </c>
      <c r="H1279" s="202" t="s">
        <v>482</v>
      </c>
      <c r="I1279" s="203" t="s">
        <v>331</v>
      </c>
      <c r="J1279" s="203" t="s">
        <v>922</v>
      </c>
      <c r="K1279" s="203" t="s">
        <v>542</v>
      </c>
      <c r="L1279" s="8"/>
      <c r="M1279" s="8"/>
      <c r="N1279" s="202" t="s">
        <v>483</v>
      </c>
      <c r="O1279" s="8"/>
      <c r="P1279" s="8"/>
      <c r="Q1279" s="8"/>
      <c r="R1279" s="202" t="s">
        <v>483</v>
      </c>
      <c r="S1279" s="8"/>
      <c r="T1279" s="8"/>
      <c r="U1279" s="8"/>
      <c r="V1279" s="8"/>
      <c r="W1279" s="202" t="s">
        <v>483</v>
      </c>
      <c r="X1279" s="8"/>
      <c r="Y1279" s="8"/>
      <c r="Z1279" s="8"/>
      <c r="AA1279" s="202" t="s">
        <v>483</v>
      </c>
      <c r="AB1279" s="8"/>
      <c r="AC1279" s="202" t="s">
        <v>1996</v>
      </c>
      <c r="AD1279" s="202" t="s">
        <v>4271</v>
      </c>
      <c r="AE1279" s="202" t="s">
        <v>484</v>
      </c>
      <c r="AF1279" s="204">
        <v>0</v>
      </c>
      <c r="AG1279" s="197">
        <v>0</v>
      </c>
      <c r="AH1279" s="197">
        <v>2.4199999999999999E-2</v>
      </c>
      <c r="AI1279" s="12"/>
      <c r="AJ1279" s="197">
        <v>2.4199999999999999E-2</v>
      </c>
      <c r="AK1279" s="197">
        <v>0</v>
      </c>
      <c r="AL1279" s="197">
        <v>0</v>
      </c>
      <c r="AM1279" s="12"/>
      <c r="AN1279" s="12"/>
      <c r="AO1279" s="204">
        <v>0</v>
      </c>
      <c r="AP1279" s="205">
        <v>-85.71</v>
      </c>
      <c r="AQ1279" t="str">
        <f>_xlfn.IFNA(VLOOKUP(E1279,'Order Lookup'!A:C,3,FALSE),"Other")</f>
        <v>Other</v>
      </c>
    </row>
    <row r="1280" spans="1:43" ht="31.5" x14ac:dyDescent="0.35">
      <c r="A1280" s="202" t="s">
        <v>968</v>
      </c>
      <c r="B1280" s="202" t="s">
        <v>4272</v>
      </c>
      <c r="C1280" s="202" t="s">
        <v>4273</v>
      </c>
      <c r="D1280" s="202" t="s">
        <v>4274</v>
      </c>
      <c r="E1280" s="202" t="s">
        <v>854</v>
      </c>
      <c r="F1280" s="202" t="s">
        <v>35</v>
      </c>
      <c r="G1280" s="8"/>
      <c r="H1280" s="202" t="s">
        <v>482</v>
      </c>
      <c r="I1280" s="203" t="s">
        <v>53</v>
      </c>
      <c r="J1280" s="8"/>
      <c r="K1280" s="8"/>
      <c r="L1280" s="8"/>
      <c r="M1280" s="8"/>
      <c r="N1280" s="202" t="s">
        <v>483</v>
      </c>
      <c r="O1280" s="8"/>
      <c r="P1280" s="8"/>
      <c r="Q1280" s="8"/>
      <c r="R1280" s="202" t="s">
        <v>483</v>
      </c>
      <c r="S1280" s="8"/>
      <c r="T1280" s="8"/>
      <c r="U1280" s="8"/>
      <c r="V1280" s="8"/>
      <c r="W1280" s="202" t="s">
        <v>483</v>
      </c>
      <c r="X1280" s="8"/>
      <c r="Y1280" s="8"/>
      <c r="Z1280" s="8"/>
      <c r="AA1280" s="202" t="s">
        <v>483</v>
      </c>
      <c r="AB1280" s="8"/>
      <c r="AC1280" s="202" t="s">
        <v>2327</v>
      </c>
      <c r="AD1280" s="202" t="s">
        <v>4272</v>
      </c>
      <c r="AE1280" s="202" t="s">
        <v>484</v>
      </c>
      <c r="AF1280" s="204">
        <v>203</v>
      </c>
      <c r="AG1280" s="197">
        <v>5.0000000000000001E-4</v>
      </c>
      <c r="AH1280" s="197">
        <v>5.0000000000000001E-4</v>
      </c>
      <c r="AI1280" s="197">
        <v>1</v>
      </c>
      <c r="AJ1280" s="197">
        <v>5.0000000000000001E-4</v>
      </c>
      <c r="AK1280" s="197">
        <v>0</v>
      </c>
      <c r="AL1280" s="197">
        <v>0</v>
      </c>
      <c r="AM1280" s="12"/>
      <c r="AN1280" s="12"/>
      <c r="AO1280" s="204">
        <v>165</v>
      </c>
      <c r="AP1280" s="205">
        <v>187.05</v>
      </c>
      <c r="AQ1280" t="str">
        <f>_xlfn.IFNA(VLOOKUP(E1280,'Order Lookup'!A:C,3,FALSE),"Other")</f>
        <v>ENPARTS</v>
      </c>
    </row>
    <row r="1281" spans="1:43" ht="31.5" x14ac:dyDescent="0.35">
      <c r="A1281" s="202" t="s">
        <v>968</v>
      </c>
      <c r="B1281" s="202" t="s">
        <v>4275</v>
      </c>
      <c r="C1281" s="202" t="s">
        <v>4273</v>
      </c>
      <c r="D1281" s="202" t="s">
        <v>4274</v>
      </c>
      <c r="E1281" s="202" t="s">
        <v>812</v>
      </c>
      <c r="F1281" s="202" t="s">
        <v>35</v>
      </c>
      <c r="G1281" s="8"/>
      <c r="H1281" s="202" t="s">
        <v>482</v>
      </c>
      <c r="I1281" s="203" t="s">
        <v>51</v>
      </c>
      <c r="J1281" s="8"/>
      <c r="K1281" s="8"/>
      <c r="L1281" s="8"/>
      <c r="M1281" s="8"/>
      <c r="N1281" s="202" t="s">
        <v>483</v>
      </c>
      <c r="O1281" s="8"/>
      <c r="P1281" s="8"/>
      <c r="Q1281" s="8"/>
      <c r="R1281" s="202" t="s">
        <v>483</v>
      </c>
      <c r="S1281" s="8"/>
      <c r="T1281" s="8"/>
      <c r="U1281" s="8"/>
      <c r="V1281" s="8"/>
      <c r="W1281" s="202" t="s">
        <v>483</v>
      </c>
      <c r="X1281" s="8"/>
      <c r="Y1281" s="8"/>
      <c r="Z1281" s="8"/>
      <c r="AA1281" s="202" t="s">
        <v>483</v>
      </c>
      <c r="AB1281" s="8"/>
      <c r="AC1281" s="202" t="s">
        <v>2318</v>
      </c>
      <c r="AD1281" s="202" t="s">
        <v>4275</v>
      </c>
      <c r="AE1281" s="202" t="s">
        <v>484</v>
      </c>
      <c r="AF1281" s="204">
        <v>29.28</v>
      </c>
      <c r="AG1281" s="197">
        <v>0</v>
      </c>
      <c r="AH1281" s="197">
        <v>1.9918100000000001E-3</v>
      </c>
      <c r="AI1281" s="12"/>
      <c r="AJ1281" s="197">
        <v>1.9919999999999998E-3</v>
      </c>
      <c r="AK1281" s="197">
        <v>0</v>
      </c>
      <c r="AL1281" s="197">
        <v>0</v>
      </c>
      <c r="AM1281" s="12"/>
      <c r="AN1281" s="12"/>
      <c r="AO1281" s="204">
        <v>9.76</v>
      </c>
      <c r="AP1281" s="205">
        <v>19.829999999999998</v>
      </c>
      <c r="AQ1281" t="str">
        <f>_xlfn.IFNA(VLOOKUP(E1281,'Order Lookup'!A:C,3,FALSE),"Other")</f>
        <v>Other</v>
      </c>
    </row>
    <row r="1282" spans="1:43" ht="42" x14ac:dyDescent="0.35">
      <c r="A1282" s="202" t="s">
        <v>968</v>
      </c>
      <c r="B1282" s="202" t="s">
        <v>4276</v>
      </c>
      <c r="C1282" s="202" t="s">
        <v>1018</v>
      </c>
      <c r="D1282" s="202" t="s">
        <v>1019</v>
      </c>
      <c r="E1282" s="202" t="s">
        <v>874</v>
      </c>
      <c r="F1282" s="202" t="s">
        <v>309</v>
      </c>
      <c r="G1282" s="8"/>
      <c r="H1282" s="202" t="s">
        <v>488</v>
      </c>
      <c r="I1282" s="203" t="s">
        <v>333</v>
      </c>
      <c r="J1282" s="8"/>
      <c r="K1282" s="8"/>
      <c r="L1282" s="8"/>
      <c r="M1282" s="8"/>
      <c r="N1282" s="202" t="s">
        <v>483</v>
      </c>
      <c r="O1282" s="8"/>
      <c r="P1282" s="8"/>
      <c r="Q1282" s="8"/>
      <c r="R1282" s="202" t="s">
        <v>483</v>
      </c>
      <c r="S1282" s="8"/>
      <c r="T1282" s="8"/>
      <c r="U1282" s="8"/>
      <c r="V1282" s="8"/>
      <c r="W1282" s="202" t="s">
        <v>483</v>
      </c>
      <c r="X1282" s="8"/>
      <c r="Y1282" s="8"/>
      <c r="Z1282" s="8"/>
      <c r="AA1282" s="202" t="s">
        <v>483</v>
      </c>
      <c r="AB1282" s="8"/>
      <c r="AC1282" s="202" t="s">
        <v>2327</v>
      </c>
      <c r="AD1282" s="202" t="s">
        <v>4276</v>
      </c>
      <c r="AE1282" s="202" t="s">
        <v>484</v>
      </c>
      <c r="AF1282" s="12"/>
      <c r="AG1282" s="197">
        <v>0</v>
      </c>
      <c r="AH1282" s="12"/>
      <c r="AI1282" s="12"/>
      <c r="AJ1282" s="12"/>
      <c r="AK1282" s="12"/>
      <c r="AL1282" s="12"/>
      <c r="AM1282" s="12"/>
      <c r="AN1282" s="12"/>
      <c r="AO1282" s="12"/>
      <c r="AP1282" s="15"/>
      <c r="AQ1282" t="str">
        <f>_xlfn.IFNA(VLOOKUP(E1282,'Order Lookup'!A:C,3,FALSE),"Other")</f>
        <v>Other</v>
      </c>
    </row>
    <row r="1283" spans="1:43" ht="42" x14ac:dyDescent="0.35">
      <c r="A1283" s="202" t="s">
        <v>968</v>
      </c>
      <c r="B1283" s="202" t="s">
        <v>4277</v>
      </c>
      <c r="C1283" s="202" t="s">
        <v>1018</v>
      </c>
      <c r="D1283" s="202" t="s">
        <v>1019</v>
      </c>
      <c r="E1283" s="202" t="s">
        <v>812</v>
      </c>
      <c r="F1283" s="202" t="s">
        <v>309</v>
      </c>
      <c r="G1283" s="8"/>
      <c r="H1283" s="202" t="s">
        <v>482</v>
      </c>
      <c r="I1283" s="203" t="s">
        <v>333</v>
      </c>
      <c r="J1283" s="8"/>
      <c r="K1283" s="8"/>
      <c r="L1283" s="8"/>
      <c r="M1283" s="8"/>
      <c r="N1283" s="202" t="s">
        <v>483</v>
      </c>
      <c r="O1283" s="8"/>
      <c r="P1283" s="8"/>
      <c r="Q1283" s="8"/>
      <c r="R1283" s="202" t="s">
        <v>483</v>
      </c>
      <c r="S1283" s="8"/>
      <c r="T1283" s="8"/>
      <c r="U1283" s="8"/>
      <c r="V1283" s="8"/>
      <c r="W1283" s="202" t="s">
        <v>483</v>
      </c>
      <c r="X1283" s="8"/>
      <c r="Y1283" s="8"/>
      <c r="Z1283" s="8"/>
      <c r="AA1283" s="202" t="s">
        <v>483</v>
      </c>
      <c r="AB1283" s="8"/>
      <c r="AC1283" s="202" t="s">
        <v>2350</v>
      </c>
      <c r="AD1283" s="202" t="s">
        <v>4277</v>
      </c>
      <c r="AE1283" s="202" t="s">
        <v>484</v>
      </c>
      <c r="AF1283" s="12"/>
      <c r="AG1283" s="197">
        <v>0</v>
      </c>
      <c r="AH1283" s="12"/>
      <c r="AI1283" s="12"/>
      <c r="AJ1283" s="12"/>
      <c r="AK1283" s="12"/>
      <c r="AL1283" s="12"/>
      <c r="AM1283" s="12"/>
      <c r="AN1283" s="12"/>
      <c r="AO1283" s="12"/>
      <c r="AP1283" s="15"/>
      <c r="AQ1283" t="str">
        <f>_xlfn.IFNA(VLOOKUP(E1283,'Order Lookup'!A:C,3,FALSE),"Other")</f>
        <v>Other</v>
      </c>
    </row>
    <row r="1284" spans="1:43" ht="42" x14ac:dyDescent="0.35">
      <c r="A1284" s="202" t="s">
        <v>968</v>
      </c>
      <c r="B1284" s="202" t="s">
        <v>4278</v>
      </c>
      <c r="C1284" s="202" t="s">
        <v>1018</v>
      </c>
      <c r="D1284" s="202" t="s">
        <v>1019</v>
      </c>
      <c r="E1284" s="202" t="s">
        <v>812</v>
      </c>
      <c r="F1284" s="202" t="s">
        <v>309</v>
      </c>
      <c r="G1284" s="8"/>
      <c r="H1284" s="202" t="s">
        <v>482</v>
      </c>
      <c r="I1284" s="203" t="s">
        <v>333</v>
      </c>
      <c r="J1284" s="8"/>
      <c r="K1284" s="8"/>
      <c r="L1284" s="8"/>
      <c r="M1284" s="8"/>
      <c r="N1284" s="202" t="s">
        <v>483</v>
      </c>
      <c r="O1284" s="8"/>
      <c r="P1284" s="8"/>
      <c r="Q1284" s="8"/>
      <c r="R1284" s="202" t="s">
        <v>483</v>
      </c>
      <c r="S1284" s="8"/>
      <c r="T1284" s="8"/>
      <c r="U1284" s="8"/>
      <c r="V1284" s="8"/>
      <c r="W1284" s="202" t="s">
        <v>483</v>
      </c>
      <c r="X1284" s="8"/>
      <c r="Y1284" s="8"/>
      <c r="Z1284" s="8"/>
      <c r="AA1284" s="202" t="s">
        <v>483</v>
      </c>
      <c r="AB1284" s="8"/>
      <c r="AC1284" s="202" t="s">
        <v>2350</v>
      </c>
      <c r="AD1284" s="202" t="s">
        <v>4278</v>
      </c>
      <c r="AE1284" s="202" t="s">
        <v>484</v>
      </c>
      <c r="AF1284" s="204">
        <v>269.7</v>
      </c>
      <c r="AG1284" s="197">
        <v>0</v>
      </c>
      <c r="AH1284" s="197">
        <v>8.43E-2</v>
      </c>
      <c r="AI1284" s="12"/>
      <c r="AJ1284" s="197">
        <v>8.43E-2</v>
      </c>
      <c r="AK1284" s="197">
        <v>0</v>
      </c>
      <c r="AL1284" s="197">
        <v>0</v>
      </c>
      <c r="AM1284" s="12"/>
      <c r="AN1284" s="12"/>
      <c r="AO1284" s="204">
        <v>134.87</v>
      </c>
      <c r="AP1284" s="205">
        <v>122.88</v>
      </c>
      <c r="AQ1284" t="str">
        <f>_xlfn.IFNA(VLOOKUP(E1284,'Order Lookup'!A:C,3,FALSE),"Other")</f>
        <v>Other</v>
      </c>
    </row>
    <row r="1285" spans="1:43" ht="42" x14ac:dyDescent="0.35">
      <c r="A1285" s="202" t="s">
        <v>968</v>
      </c>
      <c r="B1285" s="202" t="s">
        <v>4279</v>
      </c>
      <c r="C1285" s="202" t="s">
        <v>1018</v>
      </c>
      <c r="D1285" s="202" t="s">
        <v>1019</v>
      </c>
      <c r="E1285" s="202" t="s">
        <v>859</v>
      </c>
      <c r="F1285" s="202" t="s">
        <v>309</v>
      </c>
      <c r="G1285" s="202" t="s">
        <v>309</v>
      </c>
      <c r="H1285" s="202" t="s">
        <v>488</v>
      </c>
      <c r="I1285" s="203" t="s">
        <v>333</v>
      </c>
      <c r="J1285" s="203" t="s">
        <v>975</v>
      </c>
      <c r="K1285" s="203" t="s">
        <v>971</v>
      </c>
      <c r="L1285" s="8"/>
      <c r="M1285" s="8"/>
      <c r="N1285" s="202" t="s">
        <v>483</v>
      </c>
      <c r="O1285" s="8"/>
      <c r="P1285" s="8"/>
      <c r="Q1285" s="8"/>
      <c r="R1285" s="202" t="s">
        <v>483</v>
      </c>
      <c r="S1285" s="203" t="s">
        <v>980</v>
      </c>
      <c r="T1285" s="203" t="s">
        <v>973</v>
      </c>
      <c r="U1285" s="202" t="s">
        <v>2321</v>
      </c>
      <c r="V1285" s="202" t="s">
        <v>2321</v>
      </c>
      <c r="W1285" s="206" t="s">
        <v>489</v>
      </c>
      <c r="X1285" s="8"/>
      <c r="Y1285" s="8"/>
      <c r="Z1285" s="8"/>
      <c r="AA1285" s="202" t="s">
        <v>483</v>
      </c>
      <c r="AB1285" s="203" t="s">
        <v>490</v>
      </c>
      <c r="AC1285" s="202" t="s">
        <v>2321</v>
      </c>
      <c r="AD1285" s="202" t="s">
        <v>4279</v>
      </c>
      <c r="AE1285" s="202" t="s">
        <v>484</v>
      </c>
      <c r="AF1285" s="204">
        <v>1013</v>
      </c>
      <c r="AG1285" s="197">
        <v>0.13700000000000001</v>
      </c>
      <c r="AH1285" s="197">
        <v>0.11721566999999999</v>
      </c>
      <c r="AI1285" s="208">
        <v>0.85558883211678805</v>
      </c>
      <c r="AJ1285" s="197">
        <v>0.1172155</v>
      </c>
      <c r="AK1285" s="197">
        <v>0</v>
      </c>
      <c r="AL1285" s="197">
        <v>0</v>
      </c>
      <c r="AM1285" s="12"/>
      <c r="AN1285" s="12"/>
      <c r="AO1285" s="204">
        <v>717.6</v>
      </c>
      <c r="AP1285" s="205">
        <v>-779.54</v>
      </c>
      <c r="AQ1285" t="str">
        <f>_xlfn.IFNA(VLOOKUP(E1285,'Order Lookup'!A:C,3,FALSE),"Other")</f>
        <v>Other</v>
      </c>
    </row>
    <row r="1286" spans="1:43" ht="42" x14ac:dyDescent="0.35">
      <c r="A1286" s="202" t="s">
        <v>968</v>
      </c>
      <c r="B1286" s="202" t="s">
        <v>4280</v>
      </c>
      <c r="C1286" s="202" t="s">
        <v>1600</v>
      </c>
      <c r="D1286" s="202" t="s">
        <v>1977</v>
      </c>
      <c r="E1286" s="202" t="s">
        <v>855</v>
      </c>
      <c r="F1286" s="202" t="s">
        <v>35</v>
      </c>
      <c r="G1286" s="202" t="s">
        <v>35</v>
      </c>
      <c r="H1286" s="202" t="s">
        <v>488</v>
      </c>
      <c r="I1286" s="203" t="s">
        <v>50</v>
      </c>
      <c r="J1286" s="203" t="s">
        <v>1023</v>
      </c>
      <c r="K1286" s="203" t="s">
        <v>954</v>
      </c>
      <c r="L1286" s="202" t="s">
        <v>4281</v>
      </c>
      <c r="M1286" s="202" t="s">
        <v>4281</v>
      </c>
      <c r="N1286" s="206" t="s">
        <v>489</v>
      </c>
      <c r="O1286" s="203" t="s">
        <v>1040</v>
      </c>
      <c r="P1286" s="202" t="s">
        <v>530</v>
      </c>
      <c r="Q1286" s="202" t="s">
        <v>551</v>
      </c>
      <c r="R1286" s="206" t="s">
        <v>489</v>
      </c>
      <c r="S1286" s="203" t="s">
        <v>932</v>
      </c>
      <c r="T1286" s="203" t="s">
        <v>932</v>
      </c>
      <c r="U1286" s="202" t="s">
        <v>1728</v>
      </c>
      <c r="V1286" s="202" t="s">
        <v>1698</v>
      </c>
      <c r="W1286" s="206" t="s">
        <v>489</v>
      </c>
      <c r="X1286" s="203" t="s">
        <v>932</v>
      </c>
      <c r="Y1286" s="202" t="s">
        <v>1728</v>
      </c>
      <c r="Z1286" s="202" t="s">
        <v>1698</v>
      </c>
      <c r="AA1286" s="206" t="s">
        <v>489</v>
      </c>
      <c r="AB1286" s="203" t="s">
        <v>490</v>
      </c>
      <c r="AC1286" s="202" t="s">
        <v>1728</v>
      </c>
      <c r="AD1286" s="202" t="s">
        <v>4280</v>
      </c>
      <c r="AE1286" s="202" t="s">
        <v>484</v>
      </c>
      <c r="AF1286" s="204">
        <v>35041</v>
      </c>
      <c r="AG1286" s="197">
        <v>4.5395000000000003</v>
      </c>
      <c r="AH1286" s="197">
        <v>4.2453526149999998</v>
      </c>
      <c r="AI1286" s="208">
        <v>0.93520269082498098</v>
      </c>
      <c r="AJ1286" s="197">
        <v>4.2448555600000004</v>
      </c>
      <c r="AK1286" s="197">
        <v>110.12</v>
      </c>
      <c r="AL1286" s="197">
        <v>117.25</v>
      </c>
      <c r="AM1286" s="209">
        <v>1.0647475481293101</v>
      </c>
      <c r="AN1286" s="197">
        <v>27.6184361189983</v>
      </c>
      <c r="AO1286" s="204">
        <v>22655</v>
      </c>
      <c r="AP1286" s="205">
        <v>8850.25</v>
      </c>
      <c r="AQ1286" t="str">
        <f>_xlfn.IFNA(VLOOKUP(E1286,'Order Lookup'!A:C,3,FALSE),"Other")</f>
        <v>ORDER</v>
      </c>
    </row>
    <row r="1287" spans="1:43" ht="42" x14ac:dyDescent="0.35">
      <c r="A1287" s="202" t="s">
        <v>968</v>
      </c>
      <c r="B1287" s="202" t="s">
        <v>4282</v>
      </c>
      <c r="C1287" s="202" t="s">
        <v>1978</v>
      </c>
      <c r="D1287" s="202" t="s">
        <v>1979</v>
      </c>
      <c r="E1287" s="202" t="s">
        <v>859</v>
      </c>
      <c r="F1287" s="202" t="s">
        <v>309</v>
      </c>
      <c r="G1287" s="202" t="s">
        <v>309</v>
      </c>
      <c r="H1287" s="202" t="s">
        <v>488</v>
      </c>
      <c r="I1287" s="203" t="s">
        <v>335</v>
      </c>
      <c r="J1287" s="203" t="s">
        <v>975</v>
      </c>
      <c r="K1287" s="203" t="s">
        <v>993</v>
      </c>
      <c r="L1287" s="8"/>
      <c r="M1287" s="8"/>
      <c r="N1287" s="202" t="s">
        <v>483</v>
      </c>
      <c r="O1287" s="8"/>
      <c r="P1287" s="8"/>
      <c r="Q1287" s="8"/>
      <c r="R1287" s="202" t="s">
        <v>483</v>
      </c>
      <c r="S1287" s="203" t="s">
        <v>1364</v>
      </c>
      <c r="T1287" s="203" t="s">
        <v>973</v>
      </c>
      <c r="U1287" s="202" t="s">
        <v>2332</v>
      </c>
      <c r="V1287" s="202" t="s">
        <v>2332</v>
      </c>
      <c r="W1287" s="206" t="s">
        <v>489</v>
      </c>
      <c r="X1287" s="8"/>
      <c r="Y1287" s="8"/>
      <c r="Z1287" s="8"/>
      <c r="AA1287" s="202" t="s">
        <v>483</v>
      </c>
      <c r="AB1287" s="203" t="s">
        <v>490</v>
      </c>
      <c r="AC1287" s="202" t="s">
        <v>2332</v>
      </c>
      <c r="AD1287" s="202" t="s">
        <v>4282</v>
      </c>
      <c r="AE1287" s="202" t="s">
        <v>484</v>
      </c>
      <c r="AF1287" s="204">
        <v>199</v>
      </c>
      <c r="AG1287" s="197">
        <v>1.0999999999999999E-2</v>
      </c>
      <c r="AH1287" s="197">
        <v>1.1535999999999999E-2</v>
      </c>
      <c r="AI1287" s="197">
        <v>1.0487272727272701</v>
      </c>
      <c r="AJ1287" s="197">
        <v>1.1535999999999999E-2</v>
      </c>
      <c r="AK1287" s="197">
        <v>0</v>
      </c>
      <c r="AL1287" s="197">
        <v>0</v>
      </c>
      <c r="AM1287" s="12"/>
      <c r="AN1287" s="12"/>
      <c r="AO1287" s="204">
        <v>71.11</v>
      </c>
      <c r="AP1287" s="205">
        <v>-83.61</v>
      </c>
      <c r="AQ1287" t="str">
        <f>_xlfn.IFNA(VLOOKUP(E1287,'Order Lookup'!A:C,3,FALSE),"Other")</f>
        <v>Other</v>
      </c>
    </row>
    <row r="1288" spans="1:43" ht="31.5" x14ac:dyDescent="0.35">
      <c r="A1288" s="202" t="s">
        <v>968</v>
      </c>
      <c r="B1288" s="202" t="s">
        <v>4283</v>
      </c>
      <c r="C1288" s="202" t="s">
        <v>1011</v>
      </c>
      <c r="D1288" s="202" t="s">
        <v>1980</v>
      </c>
      <c r="E1288" s="202" t="s">
        <v>812</v>
      </c>
      <c r="F1288" s="202" t="s">
        <v>35</v>
      </c>
      <c r="G1288" s="8"/>
      <c r="H1288" s="202" t="s">
        <v>488</v>
      </c>
      <c r="I1288" s="203" t="s">
        <v>52</v>
      </c>
      <c r="J1288" s="8"/>
      <c r="K1288" s="8"/>
      <c r="L1288" s="8"/>
      <c r="M1288" s="8"/>
      <c r="N1288" s="202" t="s">
        <v>483</v>
      </c>
      <c r="O1288" s="8"/>
      <c r="P1288" s="8"/>
      <c r="Q1288" s="8"/>
      <c r="R1288" s="202" t="s">
        <v>483</v>
      </c>
      <c r="S1288" s="8"/>
      <c r="T1288" s="8"/>
      <c r="U1288" s="8"/>
      <c r="V1288" s="8"/>
      <c r="W1288" s="202" t="s">
        <v>483</v>
      </c>
      <c r="X1288" s="8"/>
      <c r="Y1288" s="8"/>
      <c r="Z1288" s="8"/>
      <c r="AA1288" s="202" t="s">
        <v>483</v>
      </c>
      <c r="AB1288" s="8"/>
      <c r="AC1288" s="202" t="s">
        <v>2329</v>
      </c>
      <c r="AD1288" s="202" t="s">
        <v>4283</v>
      </c>
      <c r="AE1288" s="202" t="s">
        <v>484</v>
      </c>
      <c r="AF1288" s="12"/>
      <c r="AG1288" s="197">
        <v>0</v>
      </c>
      <c r="AH1288" s="12"/>
      <c r="AI1288" s="12"/>
      <c r="AJ1288" s="12"/>
      <c r="AK1288" s="12"/>
      <c r="AL1288" s="12"/>
      <c r="AM1288" s="12"/>
      <c r="AN1288" s="12"/>
      <c r="AO1288" s="12"/>
      <c r="AP1288" s="15"/>
      <c r="AQ1288" t="str">
        <f>_xlfn.IFNA(VLOOKUP(E1288,'Order Lookup'!A:C,3,FALSE),"Other")</f>
        <v>Other</v>
      </c>
    </row>
    <row r="1289" spans="1:43" ht="31.5" x14ac:dyDescent="0.35">
      <c r="A1289" s="202" t="s">
        <v>968</v>
      </c>
      <c r="B1289" s="202" t="s">
        <v>4284</v>
      </c>
      <c r="C1289" s="202" t="s">
        <v>1021</v>
      </c>
      <c r="D1289" s="202" t="s">
        <v>1981</v>
      </c>
      <c r="E1289" s="202" t="s">
        <v>874</v>
      </c>
      <c r="F1289" s="202" t="s">
        <v>309</v>
      </c>
      <c r="G1289" s="8"/>
      <c r="H1289" s="202" t="s">
        <v>482</v>
      </c>
      <c r="I1289" s="203" t="s">
        <v>50</v>
      </c>
      <c r="J1289" s="8"/>
      <c r="K1289" s="8"/>
      <c r="L1289" s="8"/>
      <c r="M1289" s="8"/>
      <c r="N1289" s="202" t="s">
        <v>483</v>
      </c>
      <c r="O1289" s="8"/>
      <c r="P1289" s="8"/>
      <c r="Q1289" s="8"/>
      <c r="R1289" s="202" t="s">
        <v>483</v>
      </c>
      <c r="S1289" s="8"/>
      <c r="T1289" s="8"/>
      <c r="U1289" s="8"/>
      <c r="V1289" s="8"/>
      <c r="W1289" s="202" t="s">
        <v>483</v>
      </c>
      <c r="X1289" s="8"/>
      <c r="Y1289" s="8"/>
      <c r="Z1289" s="8"/>
      <c r="AA1289" s="202" t="s">
        <v>483</v>
      </c>
      <c r="AB1289" s="8"/>
      <c r="AC1289" s="202" t="s">
        <v>2327</v>
      </c>
      <c r="AD1289" s="202" t="s">
        <v>4284</v>
      </c>
      <c r="AE1289" s="202" t="s">
        <v>484</v>
      </c>
      <c r="AF1289" s="204">
        <v>0</v>
      </c>
      <c r="AG1289" s="197">
        <v>0</v>
      </c>
      <c r="AH1289" s="197">
        <v>1.6440000000000001E-3</v>
      </c>
      <c r="AI1289" s="12"/>
      <c r="AJ1289" s="197">
        <v>1.6440000000000001E-3</v>
      </c>
      <c r="AK1289" s="197">
        <v>0</v>
      </c>
      <c r="AL1289" s="197">
        <v>0</v>
      </c>
      <c r="AM1289" s="12"/>
      <c r="AN1289" s="12"/>
      <c r="AO1289" s="204">
        <v>0</v>
      </c>
      <c r="AP1289" s="205">
        <v>-7.25</v>
      </c>
      <c r="AQ1289" t="str">
        <f>_xlfn.IFNA(VLOOKUP(E1289,'Order Lookup'!A:C,3,FALSE),"Other")</f>
        <v>Other</v>
      </c>
    </row>
    <row r="1290" spans="1:43" ht="31.5" x14ac:dyDescent="0.35">
      <c r="A1290" s="202" t="s">
        <v>968</v>
      </c>
      <c r="B1290" s="202" t="s">
        <v>4285</v>
      </c>
      <c r="C1290" s="202" t="s">
        <v>1021</v>
      </c>
      <c r="D1290" s="202" t="s">
        <v>1369</v>
      </c>
      <c r="E1290" s="202" t="s">
        <v>812</v>
      </c>
      <c r="F1290" s="202" t="s">
        <v>309</v>
      </c>
      <c r="G1290" s="8"/>
      <c r="H1290" s="202" t="s">
        <v>482</v>
      </c>
      <c r="I1290" s="203" t="s">
        <v>50</v>
      </c>
      <c r="J1290" s="8"/>
      <c r="K1290" s="8"/>
      <c r="L1290" s="8"/>
      <c r="M1290" s="8"/>
      <c r="N1290" s="202" t="s">
        <v>483</v>
      </c>
      <c r="O1290" s="8"/>
      <c r="P1290" s="8"/>
      <c r="Q1290" s="8"/>
      <c r="R1290" s="202" t="s">
        <v>483</v>
      </c>
      <c r="S1290" s="8"/>
      <c r="T1290" s="8"/>
      <c r="U1290" s="8"/>
      <c r="V1290" s="8"/>
      <c r="W1290" s="202" t="s">
        <v>483</v>
      </c>
      <c r="X1290" s="8"/>
      <c r="Y1290" s="8"/>
      <c r="Z1290" s="8"/>
      <c r="AA1290" s="202" t="s">
        <v>483</v>
      </c>
      <c r="AB1290" s="8"/>
      <c r="AC1290" s="202" t="s">
        <v>1996</v>
      </c>
      <c r="AD1290" s="202" t="s">
        <v>4285</v>
      </c>
      <c r="AE1290" s="202" t="s">
        <v>484</v>
      </c>
      <c r="AF1290" s="204">
        <v>874.08</v>
      </c>
      <c r="AG1290" s="197">
        <v>0</v>
      </c>
      <c r="AH1290" s="197">
        <v>0.30206519999999998</v>
      </c>
      <c r="AI1290" s="12"/>
      <c r="AJ1290" s="197">
        <v>0.30206549999999999</v>
      </c>
      <c r="AK1290" s="197">
        <v>0</v>
      </c>
      <c r="AL1290" s="197">
        <v>0</v>
      </c>
      <c r="AM1290" s="12"/>
      <c r="AN1290" s="12"/>
      <c r="AO1290" s="204">
        <v>611.66999999999996</v>
      </c>
      <c r="AP1290" s="205">
        <v>289.16000000000003</v>
      </c>
      <c r="AQ1290" t="str">
        <f>_xlfn.IFNA(VLOOKUP(E1290,'Order Lookup'!A:C,3,FALSE),"Other")</f>
        <v>Other</v>
      </c>
    </row>
    <row r="1291" spans="1:43" ht="42" x14ac:dyDescent="0.35">
      <c r="A1291" s="202" t="s">
        <v>968</v>
      </c>
      <c r="B1291" s="202" t="s">
        <v>4286</v>
      </c>
      <c r="C1291" s="202" t="s">
        <v>1022</v>
      </c>
      <c r="D1291" s="202" t="s">
        <v>4287</v>
      </c>
      <c r="E1291" s="202" t="s">
        <v>854</v>
      </c>
      <c r="F1291" s="202" t="s">
        <v>309</v>
      </c>
      <c r="G1291" s="202" t="s">
        <v>309</v>
      </c>
      <c r="H1291" s="202" t="s">
        <v>668</v>
      </c>
      <c r="I1291" s="203" t="s">
        <v>335</v>
      </c>
      <c r="J1291" s="203" t="s">
        <v>982</v>
      </c>
      <c r="K1291" s="203" t="s">
        <v>1016</v>
      </c>
      <c r="L1291" s="8"/>
      <c r="M1291" s="8"/>
      <c r="N1291" s="202" t="s">
        <v>483</v>
      </c>
      <c r="O1291" s="8"/>
      <c r="P1291" s="8"/>
      <c r="Q1291" s="8"/>
      <c r="R1291" s="202" t="s">
        <v>483</v>
      </c>
      <c r="S1291" s="203" t="s">
        <v>987</v>
      </c>
      <c r="T1291" s="203" t="s">
        <v>987</v>
      </c>
      <c r="U1291" s="202" t="s">
        <v>2362</v>
      </c>
      <c r="V1291" s="202" t="s">
        <v>2318</v>
      </c>
      <c r="W1291" s="206" t="s">
        <v>489</v>
      </c>
      <c r="X1291" s="8"/>
      <c r="Y1291" s="8"/>
      <c r="Z1291" s="8"/>
      <c r="AA1291" s="202" t="s">
        <v>483</v>
      </c>
      <c r="AB1291" s="203" t="s">
        <v>490</v>
      </c>
      <c r="AC1291" s="202" t="s">
        <v>2318</v>
      </c>
      <c r="AD1291" s="202" t="s">
        <v>4286</v>
      </c>
      <c r="AE1291" s="202" t="s">
        <v>484</v>
      </c>
      <c r="AF1291" s="204">
        <v>1365</v>
      </c>
      <c r="AG1291" s="197">
        <v>0</v>
      </c>
      <c r="AH1291" s="197">
        <v>0</v>
      </c>
      <c r="AI1291" s="12"/>
      <c r="AJ1291" s="197">
        <v>0</v>
      </c>
      <c r="AK1291" s="197">
        <v>52</v>
      </c>
      <c r="AL1291" s="197">
        <v>105.18</v>
      </c>
      <c r="AM1291" s="209">
        <v>2.02269230769231</v>
      </c>
      <c r="AN1291" s="12"/>
      <c r="AO1291" s="204">
        <v>0</v>
      </c>
      <c r="AP1291" s="205">
        <v>-4774</v>
      </c>
      <c r="AQ1291" t="str">
        <f>_xlfn.IFNA(VLOOKUP(E1291,'Order Lookup'!A:C,3,FALSE),"Other")</f>
        <v>ENPARTS</v>
      </c>
    </row>
    <row r="1292" spans="1:43" ht="42" x14ac:dyDescent="0.35">
      <c r="A1292" s="202" t="s">
        <v>968</v>
      </c>
      <c r="B1292" s="202" t="s">
        <v>4288</v>
      </c>
      <c r="C1292" s="202" t="s">
        <v>1024</v>
      </c>
      <c r="D1292" s="202" t="s">
        <v>1597</v>
      </c>
      <c r="E1292" s="202" t="s">
        <v>854</v>
      </c>
      <c r="F1292" s="202" t="s">
        <v>309</v>
      </c>
      <c r="G1292" s="8"/>
      <c r="H1292" s="202" t="s">
        <v>482</v>
      </c>
      <c r="I1292" s="203" t="s">
        <v>335</v>
      </c>
      <c r="J1292" s="8"/>
      <c r="K1292" s="8"/>
      <c r="L1292" s="8"/>
      <c r="M1292" s="8"/>
      <c r="N1292" s="202" t="s">
        <v>483</v>
      </c>
      <c r="O1292" s="8"/>
      <c r="P1292" s="8"/>
      <c r="Q1292" s="8"/>
      <c r="R1292" s="202" t="s">
        <v>483</v>
      </c>
      <c r="S1292" s="8"/>
      <c r="T1292" s="8"/>
      <c r="U1292" s="8"/>
      <c r="V1292" s="8"/>
      <c r="W1292" s="202" t="s">
        <v>483</v>
      </c>
      <c r="X1292" s="8"/>
      <c r="Y1292" s="8"/>
      <c r="Z1292" s="8"/>
      <c r="AA1292" s="202" t="s">
        <v>483</v>
      </c>
      <c r="AB1292" s="8"/>
      <c r="AC1292" s="202" t="s">
        <v>2329</v>
      </c>
      <c r="AD1292" s="202" t="s">
        <v>4288</v>
      </c>
      <c r="AE1292" s="202" t="s">
        <v>484</v>
      </c>
      <c r="AF1292" s="204">
        <v>374</v>
      </c>
      <c r="AG1292" s="197">
        <v>0</v>
      </c>
      <c r="AH1292" s="197">
        <v>5.3999999999999999E-2</v>
      </c>
      <c r="AI1292" s="12"/>
      <c r="AJ1292" s="197">
        <v>5.3999999999999999E-2</v>
      </c>
      <c r="AK1292" s="197">
        <v>0</v>
      </c>
      <c r="AL1292" s="197">
        <v>0</v>
      </c>
      <c r="AM1292" s="12"/>
      <c r="AN1292" s="12"/>
      <c r="AO1292" s="204">
        <v>0</v>
      </c>
      <c r="AP1292" s="205">
        <v>35.6</v>
      </c>
      <c r="AQ1292" t="str">
        <f>_xlfn.IFNA(VLOOKUP(E1292,'Order Lookup'!A:C,3,FALSE),"Other")</f>
        <v>ENPARTS</v>
      </c>
    </row>
    <row r="1293" spans="1:43" ht="42" x14ac:dyDescent="0.35">
      <c r="A1293" s="202" t="s">
        <v>968</v>
      </c>
      <c r="B1293" s="202" t="s">
        <v>4289</v>
      </c>
      <c r="C1293" s="202" t="s">
        <v>1024</v>
      </c>
      <c r="D1293" s="202" t="s">
        <v>1597</v>
      </c>
      <c r="E1293" s="202" t="s">
        <v>859</v>
      </c>
      <c r="F1293" s="202" t="s">
        <v>309</v>
      </c>
      <c r="G1293" s="202" t="s">
        <v>309</v>
      </c>
      <c r="H1293" s="202" t="s">
        <v>488</v>
      </c>
      <c r="I1293" s="203" t="s">
        <v>335</v>
      </c>
      <c r="J1293" s="203" t="s">
        <v>975</v>
      </c>
      <c r="K1293" s="203" t="s">
        <v>955</v>
      </c>
      <c r="L1293" s="8"/>
      <c r="M1293" s="8"/>
      <c r="N1293" s="202" t="s">
        <v>483</v>
      </c>
      <c r="O1293" s="8"/>
      <c r="P1293" s="8"/>
      <c r="Q1293" s="8"/>
      <c r="R1293" s="202" t="s">
        <v>483</v>
      </c>
      <c r="S1293" s="203" t="s">
        <v>1364</v>
      </c>
      <c r="T1293" s="203" t="s">
        <v>973</v>
      </c>
      <c r="U1293" s="202" t="s">
        <v>2343</v>
      </c>
      <c r="V1293" s="202" t="s">
        <v>2343</v>
      </c>
      <c r="W1293" s="206" t="s">
        <v>489</v>
      </c>
      <c r="X1293" s="8"/>
      <c r="Y1293" s="8"/>
      <c r="Z1293" s="8"/>
      <c r="AA1293" s="202" t="s">
        <v>483</v>
      </c>
      <c r="AB1293" s="203" t="s">
        <v>490</v>
      </c>
      <c r="AC1293" s="202" t="s">
        <v>2343</v>
      </c>
      <c r="AD1293" s="202" t="s">
        <v>4289</v>
      </c>
      <c r="AE1293" s="202" t="s">
        <v>484</v>
      </c>
      <c r="AF1293" s="204">
        <v>604</v>
      </c>
      <c r="AG1293" s="197">
        <v>8.7850000000000001</v>
      </c>
      <c r="AH1293" s="197">
        <v>0.21129809999999999</v>
      </c>
      <c r="AI1293" s="208">
        <v>2.4052145702903E-2</v>
      </c>
      <c r="AJ1293" s="197">
        <v>0.21129797</v>
      </c>
      <c r="AK1293" s="197">
        <v>0</v>
      </c>
      <c r="AL1293" s="197">
        <v>0</v>
      </c>
      <c r="AM1293" s="12"/>
      <c r="AN1293" s="12"/>
      <c r="AO1293" s="204">
        <v>16792</v>
      </c>
      <c r="AP1293" s="205">
        <v>-364.21</v>
      </c>
      <c r="AQ1293" t="str">
        <f>_xlfn.IFNA(VLOOKUP(E1293,'Order Lookup'!A:C,3,FALSE),"Other")</f>
        <v>Other</v>
      </c>
    </row>
    <row r="1294" spans="1:43" ht="42" x14ac:dyDescent="0.35">
      <c r="A1294" s="202" t="s">
        <v>968</v>
      </c>
      <c r="B1294" s="202" t="s">
        <v>4290</v>
      </c>
      <c r="C1294" s="202" t="s">
        <v>1024</v>
      </c>
      <c r="D1294" s="202" t="s">
        <v>1597</v>
      </c>
      <c r="E1294" s="202" t="s">
        <v>812</v>
      </c>
      <c r="F1294" s="202" t="s">
        <v>309</v>
      </c>
      <c r="G1294" s="8"/>
      <c r="H1294" s="202" t="s">
        <v>482</v>
      </c>
      <c r="I1294" s="203" t="s">
        <v>334</v>
      </c>
      <c r="J1294" s="8"/>
      <c r="K1294" s="8"/>
      <c r="L1294" s="8"/>
      <c r="M1294" s="8"/>
      <c r="N1294" s="202" t="s">
        <v>483</v>
      </c>
      <c r="O1294" s="8"/>
      <c r="P1294" s="8"/>
      <c r="Q1294" s="8"/>
      <c r="R1294" s="202" t="s">
        <v>483</v>
      </c>
      <c r="S1294" s="8"/>
      <c r="T1294" s="8"/>
      <c r="U1294" s="8"/>
      <c r="V1294" s="8"/>
      <c r="W1294" s="202" t="s">
        <v>483</v>
      </c>
      <c r="X1294" s="8"/>
      <c r="Y1294" s="8"/>
      <c r="Z1294" s="8"/>
      <c r="AA1294" s="202" t="s">
        <v>483</v>
      </c>
      <c r="AB1294" s="8"/>
      <c r="AC1294" s="202" t="s">
        <v>2324</v>
      </c>
      <c r="AD1294" s="202" t="s">
        <v>4290</v>
      </c>
      <c r="AE1294" s="202" t="s">
        <v>484</v>
      </c>
      <c r="AF1294" s="204">
        <v>434.87</v>
      </c>
      <c r="AG1294" s="197">
        <v>0</v>
      </c>
      <c r="AH1294" s="197">
        <v>4.95448E-2</v>
      </c>
      <c r="AI1294" s="12"/>
      <c r="AJ1294" s="197">
        <v>4.9544999999999999E-2</v>
      </c>
      <c r="AK1294" s="197">
        <v>0</v>
      </c>
      <c r="AL1294" s="197">
        <v>0</v>
      </c>
      <c r="AM1294" s="12"/>
      <c r="AN1294" s="12"/>
      <c r="AO1294" s="204">
        <v>220.93</v>
      </c>
      <c r="AP1294" s="205">
        <v>302.91000000000003</v>
      </c>
      <c r="AQ1294" t="str">
        <f>_xlfn.IFNA(VLOOKUP(E1294,'Order Lookup'!A:C,3,FALSE),"Other")</f>
        <v>Other</v>
      </c>
    </row>
    <row r="1295" spans="1:43" ht="42" x14ac:dyDescent="0.35">
      <c r="A1295" s="202" t="s">
        <v>968</v>
      </c>
      <c r="B1295" s="202" t="s">
        <v>4291</v>
      </c>
      <c r="C1295" s="202" t="s">
        <v>1024</v>
      </c>
      <c r="D1295" s="202" t="s">
        <v>1597</v>
      </c>
      <c r="E1295" s="202" t="s">
        <v>859</v>
      </c>
      <c r="F1295" s="202" t="s">
        <v>309</v>
      </c>
      <c r="G1295" s="202" t="s">
        <v>309</v>
      </c>
      <c r="H1295" s="202" t="s">
        <v>488</v>
      </c>
      <c r="I1295" s="203" t="s">
        <v>335</v>
      </c>
      <c r="J1295" s="203" t="s">
        <v>975</v>
      </c>
      <c r="K1295" s="203" t="s">
        <v>955</v>
      </c>
      <c r="L1295" s="8"/>
      <c r="M1295" s="8"/>
      <c r="N1295" s="202" t="s">
        <v>483</v>
      </c>
      <c r="O1295" s="8"/>
      <c r="P1295" s="8"/>
      <c r="Q1295" s="8"/>
      <c r="R1295" s="202" t="s">
        <v>483</v>
      </c>
      <c r="S1295" s="203" t="s">
        <v>1364</v>
      </c>
      <c r="T1295" s="203" t="s">
        <v>973</v>
      </c>
      <c r="U1295" s="202" t="s">
        <v>1726</v>
      </c>
      <c r="V1295" s="202" t="s">
        <v>1726</v>
      </c>
      <c r="W1295" s="206" t="s">
        <v>489</v>
      </c>
      <c r="X1295" s="8"/>
      <c r="Y1295" s="8"/>
      <c r="Z1295" s="8"/>
      <c r="AA1295" s="202" t="s">
        <v>483</v>
      </c>
      <c r="AB1295" s="203" t="s">
        <v>490</v>
      </c>
      <c r="AC1295" s="202" t="s">
        <v>1726</v>
      </c>
      <c r="AD1295" s="202" t="s">
        <v>4291</v>
      </c>
      <c r="AE1295" s="202" t="s">
        <v>484</v>
      </c>
      <c r="AF1295" s="204">
        <v>345</v>
      </c>
      <c r="AG1295" s="197">
        <v>8.3000000000000004E-2</v>
      </c>
      <c r="AH1295" s="197">
        <v>8.3699999999999997E-2</v>
      </c>
      <c r="AI1295" s="197">
        <v>1.0084337349397601</v>
      </c>
      <c r="AJ1295" s="197">
        <v>8.3699999999999997E-2</v>
      </c>
      <c r="AK1295" s="197">
        <v>0</v>
      </c>
      <c r="AL1295" s="197">
        <v>0</v>
      </c>
      <c r="AM1295" s="12"/>
      <c r="AN1295" s="12"/>
      <c r="AO1295" s="204">
        <v>164</v>
      </c>
      <c r="AP1295" s="205">
        <v>-234.53</v>
      </c>
      <c r="AQ1295" t="str">
        <f>_xlfn.IFNA(VLOOKUP(E1295,'Order Lookup'!A:C,3,FALSE),"Other")</f>
        <v>Other</v>
      </c>
    </row>
    <row r="1296" spans="1:43" ht="52.5" x14ac:dyDescent="0.35">
      <c r="A1296" s="202" t="s">
        <v>968</v>
      </c>
      <c r="B1296" s="202" t="s">
        <v>4292</v>
      </c>
      <c r="C1296" s="202" t="s">
        <v>1009</v>
      </c>
      <c r="D1296" s="202" t="s">
        <v>4293</v>
      </c>
      <c r="E1296" s="202" t="s">
        <v>812</v>
      </c>
      <c r="F1296" s="202" t="s">
        <v>309</v>
      </c>
      <c r="G1296" s="8"/>
      <c r="H1296" s="202" t="s">
        <v>482</v>
      </c>
      <c r="I1296" s="203" t="s">
        <v>386</v>
      </c>
      <c r="J1296" s="8"/>
      <c r="K1296" s="8"/>
      <c r="L1296" s="8"/>
      <c r="M1296" s="8"/>
      <c r="N1296" s="202" t="s">
        <v>483</v>
      </c>
      <c r="O1296" s="8"/>
      <c r="P1296" s="8"/>
      <c r="Q1296" s="8"/>
      <c r="R1296" s="202" t="s">
        <v>483</v>
      </c>
      <c r="S1296" s="8"/>
      <c r="T1296" s="8"/>
      <c r="U1296" s="8"/>
      <c r="V1296" s="8"/>
      <c r="W1296" s="202" t="s">
        <v>483</v>
      </c>
      <c r="X1296" s="8"/>
      <c r="Y1296" s="8"/>
      <c r="Z1296" s="8"/>
      <c r="AA1296" s="202" t="s">
        <v>483</v>
      </c>
      <c r="AB1296" s="8"/>
      <c r="AC1296" s="202" t="s">
        <v>2329</v>
      </c>
      <c r="AD1296" s="202" t="s">
        <v>4292</v>
      </c>
      <c r="AE1296" s="202" t="s">
        <v>484</v>
      </c>
      <c r="AF1296" s="12"/>
      <c r="AG1296" s="197">
        <v>0</v>
      </c>
      <c r="AH1296" s="12"/>
      <c r="AI1296" s="12"/>
      <c r="AJ1296" s="12"/>
      <c r="AK1296" s="12"/>
      <c r="AL1296" s="12"/>
      <c r="AM1296" s="12"/>
      <c r="AN1296" s="12"/>
      <c r="AO1296" s="12"/>
      <c r="AP1296" s="15"/>
      <c r="AQ1296" t="str">
        <f>_xlfn.IFNA(VLOOKUP(E1296,'Order Lookup'!A:C,3,FALSE),"Other")</f>
        <v>Other</v>
      </c>
    </row>
    <row r="1297" spans="1:43" ht="52.5" x14ac:dyDescent="0.35">
      <c r="A1297" s="202" t="s">
        <v>968</v>
      </c>
      <c r="B1297" s="202" t="s">
        <v>4294</v>
      </c>
      <c r="C1297" s="202" t="s">
        <v>1009</v>
      </c>
      <c r="D1297" s="202" t="s">
        <v>4293</v>
      </c>
      <c r="E1297" s="202" t="s">
        <v>812</v>
      </c>
      <c r="F1297" s="202" t="s">
        <v>309</v>
      </c>
      <c r="G1297" s="8"/>
      <c r="H1297" s="202" t="s">
        <v>482</v>
      </c>
      <c r="I1297" s="203" t="s">
        <v>333</v>
      </c>
      <c r="J1297" s="8"/>
      <c r="K1297" s="8"/>
      <c r="L1297" s="8"/>
      <c r="M1297" s="8"/>
      <c r="N1297" s="202" t="s">
        <v>483</v>
      </c>
      <c r="O1297" s="8"/>
      <c r="P1297" s="8"/>
      <c r="Q1297" s="8"/>
      <c r="R1297" s="202" t="s">
        <v>483</v>
      </c>
      <c r="S1297" s="8"/>
      <c r="T1297" s="8"/>
      <c r="U1297" s="8"/>
      <c r="V1297" s="8"/>
      <c r="W1297" s="202" t="s">
        <v>483</v>
      </c>
      <c r="X1297" s="8"/>
      <c r="Y1297" s="8"/>
      <c r="Z1297" s="8"/>
      <c r="AA1297" s="202" t="s">
        <v>483</v>
      </c>
      <c r="AB1297" s="8"/>
      <c r="AC1297" s="202" t="s">
        <v>2338</v>
      </c>
      <c r="AD1297" s="202" t="s">
        <v>4294</v>
      </c>
      <c r="AE1297" s="202" t="s">
        <v>484</v>
      </c>
      <c r="AF1297" s="204">
        <v>20</v>
      </c>
      <c r="AG1297" s="197">
        <v>0</v>
      </c>
      <c r="AH1297" s="197">
        <v>1E-3</v>
      </c>
      <c r="AI1297" s="12"/>
      <c r="AJ1297" s="197">
        <v>1E-3</v>
      </c>
      <c r="AK1297" s="197">
        <v>0</v>
      </c>
      <c r="AL1297" s="197">
        <v>0</v>
      </c>
      <c r="AM1297" s="12"/>
      <c r="AN1297" s="12"/>
      <c r="AO1297" s="204">
        <v>9.5299999999999994</v>
      </c>
      <c r="AP1297" s="205">
        <v>10.55</v>
      </c>
      <c r="AQ1297" t="str">
        <f>_xlfn.IFNA(VLOOKUP(E1297,'Order Lookup'!A:C,3,FALSE),"Other")</f>
        <v>Other</v>
      </c>
    </row>
    <row r="1298" spans="1:43" ht="42" x14ac:dyDescent="0.35">
      <c r="A1298" s="202" t="s">
        <v>968</v>
      </c>
      <c r="B1298" s="202" t="s">
        <v>4295</v>
      </c>
      <c r="C1298" s="202" t="s">
        <v>1030</v>
      </c>
      <c r="D1298" s="202" t="s">
        <v>4296</v>
      </c>
      <c r="E1298" s="202" t="s">
        <v>506</v>
      </c>
      <c r="F1298" s="202" t="s">
        <v>114</v>
      </c>
      <c r="G1298" s="202" t="s">
        <v>309</v>
      </c>
      <c r="H1298" s="202" t="s">
        <v>488</v>
      </c>
      <c r="I1298" s="203" t="s">
        <v>425</v>
      </c>
      <c r="J1298" s="8"/>
      <c r="K1298" s="8"/>
      <c r="L1298" s="8"/>
      <c r="M1298" s="8"/>
      <c r="N1298" s="202" t="s">
        <v>483</v>
      </c>
      <c r="O1298" s="8"/>
      <c r="P1298" s="8"/>
      <c r="Q1298" s="8"/>
      <c r="R1298" s="202" t="s">
        <v>483</v>
      </c>
      <c r="S1298" s="8"/>
      <c r="T1298" s="203" t="s">
        <v>757</v>
      </c>
      <c r="U1298" s="202" t="s">
        <v>1726</v>
      </c>
      <c r="V1298" s="202" t="s">
        <v>1726</v>
      </c>
      <c r="W1298" s="206" t="s">
        <v>489</v>
      </c>
      <c r="X1298" s="8"/>
      <c r="Y1298" s="8"/>
      <c r="Z1298" s="8"/>
      <c r="AA1298" s="202" t="s">
        <v>483</v>
      </c>
      <c r="AB1298" s="203" t="s">
        <v>490</v>
      </c>
      <c r="AC1298" s="202" t="s">
        <v>2350</v>
      </c>
      <c r="AD1298" s="202" t="s">
        <v>4295</v>
      </c>
      <c r="AE1298" s="202" t="s">
        <v>484</v>
      </c>
      <c r="AF1298" s="204">
        <v>1</v>
      </c>
      <c r="AG1298" s="197">
        <v>0</v>
      </c>
      <c r="AH1298" s="197">
        <v>2.3447</v>
      </c>
      <c r="AI1298" s="12"/>
      <c r="AJ1298" s="197">
        <v>2.3447</v>
      </c>
      <c r="AK1298" s="197">
        <v>0</v>
      </c>
      <c r="AL1298" s="197">
        <v>0</v>
      </c>
      <c r="AM1298" s="12"/>
      <c r="AN1298" s="12"/>
      <c r="AO1298" s="204">
        <v>0</v>
      </c>
      <c r="AP1298" s="205">
        <v>-6566.04</v>
      </c>
      <c r="AQ1298" t="str">
        <f>_xlfn.IFNA(VLOOKUP(E1298,'Order Lookup'!A:C,3,FALSE),"Other")</f>
        <v>ORDER</v>
      </c>
    </row>
    <row r="1299" spans="1:43" ht="42" x14ac:dyDescent="0.35">
      <c r="A1299" s="202" t="s">
        <v>968</v>
      </c>
      <c r="B1299" s="202" t="s">
        <v>4297</v>
      </c>
      <c r="C1299" s="202" t="s">
        <v>1030</v>
      </c>
      <c r="D1299" s="202" t="s">
        <v>1982</v>
      </c>
      <c r="E1299" s="202" t="s">
        <v>874</v>
      </c>
      <c r="F1299" s="202" t="s">
        <v>309</v>
      </c>
      <c r="G1299" s="8"/>
      <c r="H1299" s="202" t="s">
        <v>488</v>
      </c>
      <c r="I1299" s="203" t="s">
        <v>328</v>
      </c>
      <c r="J1299" s="8"/>
      <c r="K1299" s="8"/>
      <c r="L1299" s="8"/>
      <c r="M1299" s="8"/>
      <c r="N1299" s="202" t="s">
        <v>483</v>
      </c>
      <c r="O1299" s="8"/>
      <c r="P1299" s="8"/>
      <c r="Q1299" s="8"/>
      <c r="R1299" s="202" t="s">
        <v>483</v>
      </c>
      <c r="S1299" s="8"/>
      <c r="T1299" s="8"/>
      <c r="U1299" s="8"/>
      <c r="V1299" s="8"/>
      <c r="W1299" s="202" t="s">
        <v>483</v>
      </c>
      <c r="X1299" s="8"/>
      <c r="Y1299" s="8"/>
      <c r="Z1299" s="8"/>
      <c r="AA1299" s="202" t="s">
        <v>483</v>
      </c>
      <c r="AB1299" s="8"/>
      <c r="AC1299" s="202" t="s">
        <v>1728</v>
      </c>
      <c r="AD1299" s="202" t="s">
        <v>4297</v>
      </c>
      <c r="AE1299" s="202" t="s">
        <v>484</v>
      </c>
      <c r="AF1299" s="12"/>
      <c r="AG1299" s="197">
        <v>0</v>
      </c>
      <c r="AH1299" s="12"/>
      <c r="AI1299" s="12"/>
      <c r="AJ1299" s="12"/>
      <c r="AK1299" s="12"/>
      <c r="AL1299" s="12"/>
      <c r="AM1299" s="12"/>
      <c r="AN1299" s="12"/>
      <c r="AO1299" s="12"/>
      <c r="AP1299" s="15"/>
      <c r="AQ1299" t="str">
        <f>_xlfn.IFNA(VLOOKUP(E1299,'Order Lookup'!A:C,3,FALSE),"Other")</f>
        <v>Other</v>
      </c>
    </row>
    <row r="1300" spans="1:43" ht="42" x14ac:dyDescent="0.35">
      <c r="A1300" s="202" t="s">
        <v>968</v>
      </c>
      <c r="B1300" s="202" t="s">
        <v>4298</v>
      </c>
      <c r="C1300" s="202" t="s">
        <v>1030</v>
      </c>
      <c r="D1300" s="202" t="s">
        <v>1982</v>
      </c>
      <c r="E1300" s="202" t="s">
        <v>855</v>
      </c>
      <c r="F1300" s="202" t="s">
        <v>309</v>
      </c>
      <c r="G1300" s="8"/>
      <c r="H1300" s="202" t="s">
        <v>488</v>
      </c>
      <c r="I1300" s="203" t="s">
        <v>328</v>
      </c>
      <c r="J1300" s="8"/>
      <c r="K1300" s="8"/>
      <c r="L1300" s="8"/>
      <c r="M1300" s="8"/>
      <c r="N1300" s="202" t="s">
        <v>483</v>
      </c>
      <c r="O1300" s="8"/>
      <c r="P1300" s="8"/>
      <c r="Q1300" s="8"/>
      <c r="R1300" s="202" t="s">
        <v>483</v>
      </c>
      <c r="S1300" s="8"/>
      <c r="T1300" s="8"/>
      <c r="U1300" s="8"/>
      <c r="V1300" s="8"/>
      <c r="W1300" s="202" t="s">
        <v>483</v>
      </c>
      <c r="X1300" s="8"/>
      <c r="Y1300" s="8"/>
      <c r="Z1300" s="8"/>
      <c r="AA1300" s="202" t="s">
        <v>483</v>
      </c>
      <c r="AB1300" s="8"/>
      <c r="AC1300" s="202" t="s">
        <v>2338</v>
      </c>
      <c r="AD1300" s="202" t="s">
        <v>4298</v>
      </c>
      <c r="AE1300" s="202" t="s">
        <v>484</v>
      </c>
      <c r="AF1300" s="204">
        <v>5221</v>
      </c>
      <c r="AG1300" s="197">
        <v>0</v>
      </c>
      <c r="AH1300" s="197">
        <v>0.4</v>
      </c>
      <c r="AI1300" s="12"/>
      <c r="AJ1300" s="197">
        <v>0</v>
      </c>
      <c r="AK1300" s="197">
        <v>0</v>
      </c>
      <c r="AL1300" s="197">
        <v>0</v>
      </c>
      <c r="AM1300" s="12"/>
      <c r="AN1300" s="12"/>
      <c r="AO1300" s="204">
        <v>4340</v>
      </c>
      <c r="AP1300" s="205">
        <v>0</v>
      </c>
      <c r="AQ1300" t="str">
        <f>_xlfn.IFNA(VLOOKUP(E1300,'Order Lookup'!A:C,3,FALSE),"Other")</f>
        <v>ORDER</v>
      </c>
    </row>
    <row r="1301" spans="1:43" ht="42" x14ac:dyDescent="0.35">
      <c r="A1301" s="202" t="s">
        <v>968</v>
      </c>
      <c r="B1301" s="202" t="s">
        <v>4299</v>
      </c>
      <c r="C1301" s="202" t="s">
        <v>1030</v>
      </c>
      <c r="D1301" s="202" t="s">
        <v>1982</v>
      </c>
      <c r="E1301" s="202" t="s">
        <v>812</v>
      </c>
      <c r="F1301" s="202" t="s">
        <v>309</v>
      </c>
      <c r="G1301" s="8"/>
      <c r="H1301" s="202" t="s">
        <v>482</v>
      </c>
      <c r="I1301" s="203" t="s">
        <v>328</v>
      </c>
      <c r="J1301" s="8"/>
      <c r="K1301" s="8"/>
      <c r="L1301" s="8"/>
      <c r="M1301" s="8"/>
      <c r="N1301" s="202" t="s">
        <v>483</v>
      </c>
      <c r="O1301" s="8"/>
      <c r="P1301" s="8"/>
      <c r="Q1301" s="8"/>
      <c r="R1301" s="202" t="s">
        <v>483</v>
      </c>
      <c r="S1301" s="8"/>
      <c r="T1301" s="8"/>
      <c r="U1301" s="8"/>
      <c r="V1301" s="8"/>
      <c r="W1301" s="202" t="s">
        <v>483</v>
      </c>
      <c r="X1301" s="8"/>
      <c r="Y1301" s="8"/>
      <c r="Z1301" s="8"/>
      <c r="AA1301" s="202" t="s">
        <v>483</v>
      </c>
      <c r="AB1301" s="8"/>
      <c r="AC1301" s="202" t="s">
        <v>2338</v>
      </c>
      <c r="AD1301" s="202" t="s">
        <v>4299</v>
      </c>
      <c r="AE1301" s="202" t="s">
        <v>484</v>
      </c>
      <c r="AF1301" s="204">
        <v>828.38</v>
      </c>
      <c r="AG1301" s="197">
        <v>0</v>
      </c>
      <c r="AH1301" s="197">
        <v>4.1500000000000002E-2</v>
      </c>
      <c r="AI1301" s="12"/>
      <c r="AJ1301" s="197">
        <v>4.1500000000000002E-2</v>
      </c>
      <c r="AK1301" s="197">
        <v>0</v>
      </c>
      <c r="AL1301" s="197">
        <v>0</v>
      </c>
      <c r="AM1301" s="12"/>
      <c r="AN1301" s="12"/>
      <c r="AO1301" s="204">
        <v>620.95000000000005</v>
      </c>
      <c r="AP1301" s="205">
        <v>460.99</v>
      </c>
      <c r="AQ1301" t="str">
        <f>_xlfn.IFNA(VLOOKUP(E1301,'Order Lookup'!A:C,3,FALSE),"Other")</f>
        <v>Other</v>
      </c>
    </row>
    <row r="1302" spans="1:43" ht="42" x14ac:dyDescent="0.35">
      <c r="A1302" s="202" t="s">
        <v>968</v>
      </c>
      <c r="B1302" s="202" t="s">
        <v>4300</v>
      </c>
      <c r="C1302" s="202" t="s">
        <v>1030</v>
      </c>
      <c r="D1302" s="202" t="s">
        <v>1031</v>
      </c>
      <c r="E1302" s="202" t="s">
        <v>854</v>
      </c>
      <c r="F1302" s="202" t="s">
        <v>114</v>
      </c>
      <c r="G1302" s="8"/>
      <c r="H1302" s="202" t="s">
        <v>482</v>
      </c>
      <c r="I1302" s="203" t="s">
        <v>425</v>
      </c>
      <c r="J1302" s="8"/>
      <c r="K1302" s="8"/>
      <c r="L1302" s="8"/>
      <c r="M1302" s="8"/>
      <c r="N1302" s="202" t="s">
        <v>483</v>
      </c>
      <c r="O1302" s="8"/>
      <c r="P1302" s="8"/>
      <c r="Q1302" s="8"/>
      <c r="R1302" s="202" t="s">
        <v>483</v>
      </c>
      <c r="S1302" s="8"/>
      <c r="T1302" s="8"/>
      <c r="U1302" s="8"/>
      <c r="V1302" s="8"/>
      <c r="W1302" s="202" t="s">
        <v>483</v>
      </c>
      <c r="X1302" s="8"/>
      <c r="Y1302" s="8"/>
      <c r="Z1302" s="8"/>
      <c r="AA1302" s="202" t="s">
        <v>483</v>
      </c>
      <c r="AB1302" s="8"/>
      <c r="AC1302" s="202" t="s">
        <v>1996</v>
      </c>
      <c r="AD1302" s="202" t="s">
        <v>4300</v>
      </c>
      <c r="AE1302" s="202" t="s">
        <v>484</v>
      </c>
      <c r="AF1302" s="204">
        <v>1604</v>
      </c>
      <c r="AG1302" s="197">
        <v>0</v>
      </c>
      <c r="AH1302" s="197">
        <v>0.26934000000000002</v>
      </c>
      <c r="AI1302" s="12"/>
      <c r="AJ1302" s="197">
        <v>0.26934000000000002</v>
      </c>
      <c r="AK1302" s="197">
        <v>0</v>
      </c>
      <c r="AL1302" s="197">
        <v>0</v>
      </c>
      <c r="AM1302" s="12"/>
      <c r="AN1302" s="12"/>
      <c r="AO1302" s="204">
        <v>0</v>
      </c>
      <c r="AP1302" s="205">
        <v>253.86</v>
      </c>
      <c r="AQ1302" t="str">
        <f>_xlfn.IFNA(VLOOKUP(E1302,'Order Lookup'!A:C,3,FALSE),"Other")</f>
        <v>ENPARTS</v>
      </c>
    </row>
    <row r="1303" spans="1:43" ht="42" x14ac:dyDescent="0.35">
      <c r="A1303" s="202" t="s">
        <v>968</v>
      </c>
      <c r="B1303" s="202" t="s">
        <v>4301</v>
      </c>
      <c r="C1303" s="202" t="s">
        <v>1046</v>
      </c>
      <c r="D1303" s="202" t="s">
        <v>1598</v>
      </c>
      <c r="E1303" s="202" t="s">
        <v>854</v>
      </c>
      <c r="F1303" s="202" t="s">
        <v>309</v>
      </c>
      <c r="G1303" s="202" t="s">
        <v>309</v>
      </c>
      <c r="H1303" s="202" t="s">
        <v>482</v>
      </c>
      <c r="I1303" s="203" t="s">
        <v>334</v>
      </c>
      <c r="J1303" s="203" t="s">
        <v>992</v>
      </c>
      <c r="K1303" s="203" t="s">
        <v>971</v>
      </c>
      <c r="L1303" s="8"/>
      <c r="M1303" s="8"/>
      <c r="N1303" s="202" t="s">
        <v>483</v>
      </c>
      <c r="O1303" s="8"/>
      <c r="P1303" s="8"/>
      <c r="Q1303" s="8"/>
      <c r="R1303" s="202" t="s">
        <v>483</v>
      </c>
      <c r="S1303" s="203" t="s">
        <v>1364</v>
      </c>
      <c r="T1303" s="203" t="s">
        <v>973</v>
      </c>
      <c r="U1303" s="202" t="s">
        <v>2350</v>
      </c>
      <c r="V1303" s="202" t="s">
        <v>2350</v>
      </c>
      <c r="W1303" s="206" t="s">
        <v>489</v>
      </c>
      <c r="X1303" s="8"/>
      <c r="Y1303" s="8"/>
      <c r="Z1303" s="8"/>
      <c r="AA1303" s="202" t="s">
        <v>483</v>
      </c>
      <c r="AB1303" s="203" t="s">
        <v>490</v>
      </c>
      <c r="AC1303" s="202" t="s">
        <v>2350</v>
      </c>
      <c r="AD1303" s="202" t="s">
        <v>4301</v>
      </c>
      <c r="AE1303" s="202" t="s">
        <v>484</v>
      </c>
      <c r="AF1303" s="204">
        <v>158</v>
      </c>
      <c r="AG1303" s="197">
        <v>0</v>
      </c>
      <c r="AH1303" s="197">
        <v>0.14534327499999999</v>
      </c>
      <c r="AI1303" s="12"/>
      <c r="AJ1303" s="197">
        <v>0.145343</v>
      </c>
      <c r="AK1303" s="197">
        <v>0</v>
      </c>
      <c r="AL1303" s="197">
        <v>0</v>
      </c>
      <c r="AM1303" s="12"/>
      <c r="AN1303" s="12"/>
      <c r="AO1303" s="204">
        <v>75</v>
      </c>
      <c r="AP1303" s="205">
        <v>-168.94</v>
      </c>
      <c r="AQ1303" t="str">
        <f>_xlfn.IFNA(VLOOKUP(E1303,'Order Lookup'!A:C,3,FALSE),"Other")</f>
        <v>ENPARTS</v>
      </c>
    </row>
    <row r="1304" spans="1:43" ht="42" x14ac:dyDescent="0.35">
      <c r="A1304" s="202" t="s">
        <v>968</v>
      </c>
      <c r="B1304" s="202" t="s">
        <v>4302</v>
      </c>
      <c r="C1304" s="202" t="s">
        <v>1046</v>
      </c>
      <c r="D1304" s="202" t="s">
        <v>1598</v>
      </c>
      <c r="E1304" s="202" t="s">
        <v>874</v>
      </c>
      <c r="F1304" s="202" t="s">
        <v>309</v>
      </c>
      <c r="G1304" s="202" t="s">
        <v>309</v>
      </c>
      <c r="H1304" s="202" t="s">
        <v>488</v>
      </c>
      <c r="I1304" s="203" t="s">
        <v>328</v>
      </c>
      <c r="J1304" s="203" t="s">
        <v>992</v>
      </c>
      <c r="K1304" s="203" t="s">
        <v>971</v>
      </c>
      <c r="L1304" s="8"/>
      <c r="M1304" s="8"/>
      <c r="N1304" s="202" t="s">
        <v>483</v>
      </c>
      <c r="O1304" s="8"/>
      <c r="P1304" s="8"/>
      <c r="Q1304" s="8"/>
      <c r="R1304" s="202" t="s">
        <v>483</v>
      </c>
      <c r="S1304" s="8"/>
      <c r="T1304" s="8"/>
      <c r="U1304" s="8"/>
      <c r="V1304" s="8"/>
      <c r="W1304" s="202" t="s">
        <v>483</v>
      </c>
      <c r="X1304" s="8"/>
      <c r="Y1304" s="8"/>
      <c r="Z1304" s="8"/>
      <c r="AA1304" s="202" t="s">
        <v>483</v>
      </c>
      <c r="AB1304" s="8"/>
      <c r="AC1304" s="202" t="s">
        <v>2335</v>
      </c>
      <c r="AD1304" s="202" t="s">
        <v>4302</v>
      </c>
      <c r="AE1304" s="202" t="s">
        <v>484</v>
      </c>
      <c r="AF1304" s="204">
        <v>18.43</v>
      </c>
      <c r="AG1304" s="197">
        <v>0</v>
      </c>
      <c r="AH1304" s="197">
        <v>1.06248E-3</v>
      </c>
      <c r="AI1304" s="12"/>
      <c r="AJ1304" s="197">
        <v>1.0625000000000001E-3</v>
      </c>
      <c r="AK1304" s="197">
        <v>0</v>
      </c>
      <c r="AL1304" s="197">
        <v>0</v>
      </c>
      <c r="AM1304" s="12"/>
      <c r="AN1304" s="12"/>
      <c r="AO1304" s="204">
        <v>1.22</v>
      </c>
      <c r="AP1304" s="205">
        <v>-7.31</v>
      </c>
      <c r="AQ1304" t="str">
        <f>_xlfn.IFNA(VLOOKUP(E1304,'Order Lookup'!A:C,3,FALSE),"Other")</f>
        <v>Other</v>
      </c>
    </row>
    <row r="1305" spans="1:43" ht="31.5" x14ac:dyDescent="0.35">
      <c r="A1305" s="202" t="s">
        <v>968</v>
      </c>
      <c r="B1305" s="202" t="s">
        <v>4303</v>
      </c>
      <c r="C1305" s="202" t="s">
        <v>1594</v>
      </c>
      <c r="D1305" s="202" t="s">
        <v>1983</v>
      </c>
      <c r="E1305" s="202" t="s">
        <v>855</v>
      </c>
      <c r="F1305" s="202" t="s">
        <v>309</v>
      </c>
      <c r="G1305" s="202" t="s">
        <v>309</v>
      </c>
      <c r="H1305" s="202" t="s">
        <v>488</v>
      </c>
      <c r="I1305" s="203" t="s">
        <v>332</v>
      </c>
      <c r="J1305" s="203" t="s">
        <v>756</v>
      </c>
      <c r="K1305" s="203" t="s">
        <v>756</v>
      </c>
      <c r="L1305" s="202" t="s">
        <v>1466</v>
      </c>
      <c r="M1305" s="202" t="s">
        <v>1391</v>
      </c>
      <c r="N1305" s="210" t="s">
        <v>484</v>
      </c>
      <c r="O1305" s="203" t="s">
        <v>756</v>
      </c>
      <c r="P1305" s="202" t="s">
        <v>1479</v>
      </c>
      <c r="Q1305" s="8"/>
      <c r="R1305" s="202" t="s">
        <v>593</v>
      </c>
      <c r="S1305" s="203" t="s">
        <v>1969</v>
      </c>
      <c r="T1305" s="203" t="s">
        <v>1969</v>
      </c>
      <c r="U1305" s="202" t="s">
        <v>2371</v>
      </c>
      <c r="V1305" s="202" t="s">
        <v>2324</v>
      </c>
      <c r="W1305" s="206" t="s">
        <v>489</v>
      </c>
      <c r="X1305" s="203" t="s">
        <v>1969</v>
      </c>
      <c r="Y1305" s="202" t="s">
        <v>2371</v>
      </c>
      <c r="Z1305" s="202" t="s">
        <v>2324</v>
      </c>
      <c r="AA1305" s="206" t="s">
        <v>489</v>
      </c>
      <c r="AB1305" s="203" t="s">
        <v>490</v>
      </c>
      <c r="AC1305" s="202" t="s">
        <v>1726</v>
      </c>
      <c r="AD1305" s="202" t="s">
        <v>4303</v>
      </c>
      <c r="AE1305" s="202" t="s">
        <v>484</v>
      </c>
      <c r="AF1305" s="204">
        <v>57972</v>
      </c>
      <c r="AG1305" s="197">
        <v>9.2579999999999991</v>
      </c>
      <c r="AH1305" s="197">
        <v>9.8523742700000003</v>
      </c>
      <c r="AI1305" s="207">
        <v>1.0642011525167401</v>
      </c>
      <c r="AJ1305" s="197">
        <v>6.1073755500000004</v>
      </c>
      <c r="AK1305" s="197">
        <v>90.11</v>
      </c>
      <c r="AL1305" s="197">
        <v>76</v>
      </c>
      <c r="AM1305" s="211">
        <v>0.84341360559316403</v>
      </c>
      <c r="AN1305" s="197">
        <v>7.71387666741572</v>
      </c>
      <c r="AO1305" s="204">
        <v>62163.97</v>
      </c>
      <c r="AP1305" s="205">
        <v>8253.2800000000007</v>
      </c>
      <c r="AQ1305" t="str">
        <f>_xlfn.IFNA(VLOOKUP(E1305,'Order Lookup'!A:C,3,FALSE),"Other")</f>
        <v>ORDER</v>
      </c>
    </row>
    <row r="1306" spans="1:43" ht="31.5" x14ac:dyDescent="0.35">
      <c r="A1306" s="202" t="s">
        <v>968</v>
      </c>
      <c r="B1306" s="202" t="s">
        <v>4304</v>
      </c>
      <c r="C1306" s="202" t="s">
        <v>1968</v>
      </c>
      <c r="D1306" s="202" t="s">
        <v>1984</v>
      </c>
      <c r="E1306" s="202" t="s">
        <v>855</v>
      </c>
      <c r="F1306" s="202" t="s">
        <v>162</v>
      </c>
      <c r="G1306" s="202" t="s">
        <v>309</v>
      </c>
      <c r="H1306" s="202" t="s">
        <v>488</v>
      </c>
      <c r="I1306" s="203" t="s">
        <v>335</v>
      </c>
      <c r="J1306" s="203" t="s">
        <v>873</v>
      </c>
      <c r="K1306" s="203" t="s">
        <v>756</v>
      </c>
      <c r="L1306" s="8"/>
      <c r="M1306" s="8"/>
      <c r="N1306" s="202" t="s">
        <v>483</v>
      </c>
      <c r="O1306" s="8"/>
      <c r="P1306" s="8"/>
      <c r="Q1306" s="8"/>
      <c r="R1306" s="202" t="s">
        <v>483</v>
      </c>
      <c r="S1306" s="8"/>
      <c r="T1306" s="203" t="s">
        <v>980</v>
      </c>
      <c r="U1306" s="202" t="s">
        <v>1657</v>
      </c>
      <c r="V1306" s="202" t="s">
        <v>1657</v>
      </c>
      <c r="W1306" s="206" t="s">
        <v>489</v>
      </c>
      <c r="X1306" s="8"/>
      <c r="Y1306" s="8"/>
      <c r="Z1306" s="8"/>
      <c r="AA1306" s="202" t="s">
        <v>483</v>
      </c>
      <c r="AB1306" s="203" t="s">
        <v>490</v>
      </c>
      <c r="AC1306" s="202" t="s">
        <v>2327</v>
      </c>
      <c r="AD1306" s="202" t="s">
        <v>4304</v>
      </c>
      <c r="AE1306" s="202" t="s">
        <v>484</v>
      </c>
      <c r="AF1306" s="204">
        <v>9074</v>
      </c>
      <c r="AG1306" s="197">
        <v>0.55700000000000005</v>
      </c>
      <c r="AH1306" s="197">
        <v>4.0000000000000001E-3</v>
      </c>
      <c r="AI1306" s="208">
        <v>7.1813285457810001E-3</v>
      </c>
      <c r="AJ1306" s="197">
        <v>0</v>
      </c>
      <c r="AK1306" s="197">
        <v>0</v>
      </c>
      <c r="AL1306" s="197">
        <v>0</v>
      </c>
      <c r="AM1306" s="12"/>
      <c r="AN1306" s="12"/>
      <c r="AO1306" s="204">
        <v>6377</v>
      </c>
      <c r="AP1306" s="205">
        <v>0</v>
      </c>
      <c r="AQ1306" t="str">
        <f>_xlfn.IFNA(VLOOKUP(E1306,'Order Lookup'!A:C,3,FALSE),"Other")</f>
        <v>ORDER</v>
      </c>
    </row>
    <row r="1307" spans="1:43" ht="42" x14ac:dyDescent="0.35">
      <c r="A1307" s="202" t="s">
        <v>968</v>
      </c>
      <c r="B1307" s="202" t="s">
        <v>4305</v>
      </c>
      <c r="C1307" s="202" t="s">
        <v>1048</v>
      </c>
      <c r="D1307" s="202" t="s">
        <v>4306</v>
      </c>
      <c r="E1307" s="202" t="s">
        <v>874</v>
      </c>
      <c r="F1307" s="202" t="s">
        <v>309</v>
      </c>
      <c r="G1307" s="8"/>
      <c r="H1307" s="202" t="s">
        <v>488</v>
      </c>
      <c r="I1307" s="203" t="s">
        <v>333</v>
      </c>
      <c r="J1307" s="8"/>
      <c r="K1307" s="8"/>
      <c r="L1307" s="8"/>
      <c r="M1307" s="8"/>
      <c r="N1307" s="202" t="s">
        <v>483</v>
      </c>
      <c r="O1307" s="8"/>
      <c r="P1307" s="8"/>
      <c r="Q1307" s="8"/>
      <c r="R1307" s="202" t="s">
        <v>483</v>
      </c>
      <c r="S1307" s="8"/>
      <c r="T1307" s="8"/>
      <c r="U1307" s="8"/>
      <c r="V1307" s="8"/>
      <c r="W1307" s="202" t="s">
        <v>483</v>
      </c>
      <c r="X1307" s="8"/>
      <c r="Y1307" s="8"/>
      <c r="Z1307" s="8"/>
      <c r="AA1307" s="202" t="s">
        <v>483</v>
      </c>
      <c r="AB1307" s="8"/>
      <c r="AC1307" s="202" t="s">
        <v>2323</v>
      </c>
      <c r="AD1307" s="202" t="s">
        <v>4305</v>
      </c>
      <c r="AE1307" s="202" t="s">
        <v>484</v>
      </c>
      <c r="AF1307" s="204">
        <v>107.4</v>
      </c>
      <c r="AG1307" s="197">
        <v>0</v>
      </c>
      <c r="AH1307" s="197">
        <v>3.372E-2</v>
      </c>
      <c r="AI1307" s="12"/>
      <c r="AJ1307" s="197">
        <v>3.372E-2</v>
      </c>
      <c r="AK1307" s="197">
        <v>0</v>
      </c>
      <c r="AL1307" s="197">
        <v>0</v>
      </c>
      <c r="AM1307" s="12"/>
      <c r="AN1307" s="12"/>
      <c r="AO1307" s="204">
        <v>53.67</v>
      </c>
      <c r="AP1307" s="205">
        <v>-57.71</v>
      </c>
      <c r="AQ1307" t="str">
        <f>_xlfn.IFNA(VLOOKUP(E1307,'Order Lookup'!A:C,3,FALSE),"Other")</f>
        <v>Other</v>
      </c>
    </row>
    <row r="1308" spans="1:43" ht="31.5" x14ac:dyDescent="0.35">
      <c r="A1308" s="202" t="s">
        <v>968</v>
      </c>
      <c r="B1308" s="202" t="s">
        <v>4307</v>
      </c>
      <c r="C1308" s="202" t="s">
        <v>1007</v>
      </c>
      <c r="D1308" s="202" t="s">
        <v>1035</v>
      </c>
      <c r="E1308" s="202" t="s">
        <v>859</v>
      </c>
      <c r="F1308" s="202" t="s">
        <v>309</v>
      </c>
      <c r="G1308" s="202" t="s">
        <v>309</v>
      </c>
      <c r="H1308" s="202" t="s">
        <v>488</v>
      </c>
      <c r="I1308" s="203" t="s">
        <v>335</v>
      </c>
      <c r="J1308" s="203" t="s">
        <v>992</v>
      </c>
      <c r="K1308" s="203" t="s">
        <v>756</v>
      </c>
      <c r="L1308" s="8"/>
      <c r="M1308" s="8"/>
      <c r="N1308" s="202" t="s">
        <v>483</v>
      </c>
      <c r="O1308" s="8"/>
      <c r="P1308" s="8"/>
      <c r="Q1308" s="8"/>
      <c r="R1308" s="202" t="s">
        <v>483</v>
      </c>
      <c r="S1308" s="203" t="s">
        <v>978</v>
      </c>
      <c r="T1308" s="203" t="s">
        <v>978</v>
      </c>
      <c r="U1308" s="202" t="s">
        <v>1996</v>
      </c>
      <c r="V1308" s="202" t="s">
        <v>1996</v>
      </c>
      <c r="W1308" s="206" t="s">
        <v>489</v>
      </c>
      <c r="X1308" s="8"/>
      <c r="Y1308" s="8"/>
      <c r="Z1308" s="8"/>
      <c r="AA1308" s="202" t="s">
        <v>483</v>
      </c>
      <c r="AB1308" s="203" t="s">
        <v>490</v>
      </c>
      <c r="AC1308" s="202" t="s">
        <v>1725</v>
      </c>
      <c r="AD1308" s="202" t="s">
        <v>4307</v>
      </c>
      <c r="AE1308" s="202" t="s">
        <v>484</v>
      </c>
      <c r="AF1308" s="204">
        <v>2137</v>
      </c>
      <c r="AG1308" s="197">
        <v>0.50749999999999995</v>
      </c>
      <c r="AH1308" s="197">
        <v>0.50700000000000001</v>
      </c>
      <c r="AI1308" s="197">
        <v>0.99901477832512298</v>
      </c>
      <c r="AJ1308" s="197">
        <v>0.50700000000000001</v>
      </c>
      <c r="AK1308" s="197">
        <v>0</v>
      </c>
      <c r="AL1308" s="197">
        <v>0</v>
      </c>
      <c r="AM1308" s="12"/>
      <c r="AN1308" s="12"/>
      <c r="AO1308" s="204">
        <v>755.92</v>
      </c>
      <c r="AP1308" s="205">
        <v>-1110.57</v>
      </c>
      <c r="AQ1308" t="str">
        <f>_xlfn.IFNA(VLOOKUP(E1308,'Order Lookup'!A:C,3,FALSE),"Other")</f>
        <v>Other</v>
      </c>
    </row>
    <row r="1309" spans="1:43" ht="31.5" x14ac:dyDescent="0.35">
      <c r="A1309" s="202" t="s">
        <v>968</v>
      </c>
      <c r="B1309" s="202" t="s">
        <v>4308</v>
      </c>
      <c r="C1309" s="202" t="s">
        <v>1007</v>
      </c>
      <c r="D1309" s="202" t="s">
        <v>1035</v>
      </c>
      <c r="E1309" s="202" t="s">
        <v>855</v>
      </c>
      <c r="F1309" s="202" t="s">
        <v>309</v>
      </c>
      <c r="G1309" s="202" t="s">
        <v>309</v>
      </c>
      <c r="H1309" s="202" t="s">
        <v>482</v>
      </c>
      <c r="I1309" s="203" t="s">
        <v>335</v>
      </c>
      <c r="J1309" s="203" t="s">
        <v>992</v>
      </c>
      <c r="K1309" s="203" t="s">
        <v>756</v>
      </c>
      <c r="L1309" s="8"/>
      <c r="M1309" s="8"/>
      <c r="N1309" s="202" t="s">
        <v>483</v>
      </c>
      <c r="O1309" s="8"/>
      <c r="P1309" s="8"/>
      <c r="Q1309" s="8"/>
      <c r="R1309" s="202" t="s">
        <v>483</v>
      </c>
      <c r="S1309" s="203" t="s">
        <v>978</v>
      </c>
      <c r="T1309" s="203" t="s">
        <v>978</v>
      </c>
      <c r="U1309" s="202" t="s">
        <v>2332</v>
      </c>
      <c r="V1309" s="202" t="s">
        <v>2332</v>
      </c>
      <c r="W1309" s="206" t="s">
        <v>489</v>
      </c>
      <c r="X1309" s="8"/>
      <c r="Y1309" s="8"/>
      <c r="Z1309" s="8"/>
      <c r="AA1309" s="202" t="s">
        <v>483</v>
      </c>
      <c r="AB1309" s="203" t="s">
        <v>490</v>
      </c>
      <c r="AC1309" s="202" t="s">
        <v>2338</v>
      </c>
      <c r="AD1309" s="202" t="s">
        <v>4308</v>
      </c>
      <c r="AE1309" s="202" t="s">
        <v>484</v>
      </c>
      <c r="AF1309" s="204">
        <v>6744</v>
      </c>
      <c r="AG1309" s="197">
        <v>1.2244999999999999</v>
      </c>
      <c r="AH1309" s="197">
        <v>1.2281868</v>
      </c>
      <c r="AI1309" s="197">
        <v>1.0030108615761499</v>
      </c>
      <c r="AJ1309" s="197">
        <v>1.2281884949999999</v>
      </c>
      <c r="AK1309" s="197">
        <v>0</v>
      </c>
      <c r="AL1309" s="197">
        <v>0</v>
      </c>
      <c r="AM1309" s="12"/>
      <c r="AN1309" s="12"/>
      <c r="AO1309" s="204">
        <v>3211.04</v>
      </c>
      <c r="AP1309" s="205">
        <v>3703.07</v>
      </c>
      <c r="AQ1309" t="str">
        <f>_xlfn.IFNA(VLOOKUP(E1309,'Order Lookup'!A:C,3,FALSE),"Other")</f>
        <v>ORDER</v>
      </c>
    </row>
    <row r="1310" spans="1:43" ht="31.5" x14ac:dyDescent="0.35">
      <c r="A1310" s="202" t="s">
        <v>968</v>
      </c>
      <c r="B1310" s="202" t="s">
        <v>4309</v>
      </c>
      <c r="C1310" s="202" t="s">
        <v>1007</v>
      </c>
      <c r="D1310" s="202" t="s">
        <v>1035</v>
      </c>
      <c r="E1310" s="202" t="s">
        <v>859</v>
      </c>
      <c r="F1310" s="202" t="s">
        <v>309</v>
      </c>
      <c r="G1310" s="202" t="s">
        <v>309</v>
      </c>
      <c r="H1310" s="202" t="s">
        <v>488</v>
      </c>
      <c r="I1310" s="203" t="s">
        <v>335</v>
      </c>
      <c r="J1310" s="203" t="s">
        <v>992</v>
      </c>
      <c r="K1310" s="203" t="s">
        <v>756</v>
      </c>
      <c r="L1310" s="8"/>
      <c r="M1310" s="8"/>
      <c r="N1310" s="202" t="s">
        <v>483</v>
      </c>
      <c r="O1310" s="8"/>
      <c r="P1310" s="8"/>
      <c r="Q1310" s="8"/>
      <c r="R1310" s="202" t="s">
        <v>483</v>
      </c>
      <c r="S1310" s="203" t="s">
        <v>978</v>
      </c>
      <c r="T1310" s="203" t="s">
        <v>978</v>
      </c>
      <c r="U1310" s="202" t="s">
        <v>2350</v>
      </c>
      <c r="V1310" s="202" t="s">
        <v>2350</v>
      </c>
      <c r="W1310" s="206" t="s">
        <v>489</v>
      </c>
      <c r="X1310" s="8"/>
      <c r="Y1310" s="8"/>
      <c r="Z1310" s="8"/>
      <c r="AA1310" s="202" t="s">
        <v>483</v>
      </c>
      <c r="AB1310" s="203" t="s">
        <v>490</v>
      </c>
      <c r="AC1310" s="202" t="s">
        <v>2332</v>
      </c>
      <c r="AD1310" s="202" t="s">
        <v>4309</v>
      </c>
      <c r="AE1310" s="202" t="s">
        <v>484</v>
      </c>
      <c r="AF1310" s="204">
        <v>1</v>
      </c>
      <c r="AG1310" s="197">
        <v>4.4999999999999998E-2</v>
      </c>
      <c r="AH1310" s="197">
        <v>4.7460000000000002E-2</v>
      </c>
      <c r="AI1310" s="207">
        <v>1.05466666666667</v>
      </c>
      <c r="AJ1310" s="197">
        <v>4.7460000000000002E-2</v>
      </c>
      <c r="AK1310" s="197">
        <v>0</v>
      </c>
      <c r="AL1310" s="197">
        <v>0</v>
      </c>
      <c r="AM1310" s="12"/>
      <c r="AN1310" s="12"/>
      <c r="AO1310" s="204">
        <v>0</v>
      </c>
      <c r="AP1310" s="205">
        <v>-161.82</v>
      </c>
      <c r="AQ1310" t="str">
        <f>_xlfn.IFNA(VLOOKUP(E1310,'Order Lookup'!A:C,3,FALSE),"Other")</f>
        <v>Other</v>
      </c>
    </row>
    <row r="1311" spans="1:43" ht="42" x14ac:dyDescent="0.35">
      <c r="A1311" s="202" t="s">
        <v>968</v>
      </c>
      <c r="B1311" s="202" t="s">
        <v>4310</v>
      </c>
      <c r="C1311" s="202" t="s">
        <v>974</v>
      </c>
      <c r="D1311" s="202" t="s">
        <v>4311</v>
      </c>
      <c r="E1311" s="202" t="s">
        <v>904</v>
      </c>
      <c r="F1311" s="202" t="s">
        <v>309</v>
      </c>
      <c r="G1311" s="202" t="s">
        <v>309</v>
      </c>
      <c r="H1311" s="202" t="s">
        <v>482</v>
      </c>
      <c r="I1311" s="203" t="s">
        <v>386</v>
      </c>
      <c r="J1311" s="203" t="s">
        <v>1026</v>
      </c>
      <c r="K1311" s="203" t="s">
        <v>979</v>
      </c>
      <c r="L1311" s="8"/>
      <c r="M1311" s="8"/>
      <c r="N1311" s="202" t="s">
        <v>483</v>
      </c>
      <c r="O1311" s="8"/>
      <c r="P1311" s="8"/>
      <c r="Q1311" s="8"/>
      <c r="R1311" s="202" t="s">
        <v>483</v>
      </c>
      <c r="S1311" s="8"/>
      <c r="T1311" s="8"/>
      <c r="U1311" s="8"/>
      <c r="V1311" s="8"/>
      <c r="W1311" s="202" t="s">
        <v>483</v>
      </c>
      <c r="X1311" s="8"/>
      <c r="Y1311" s="8"/>
      <c r="Z1311" s="8"/>
      <c r="AA1311" s="202" t="s">
        <v>483</v>
      </c>
      <c r="AB1311" s="8"/>
      <c r="AC1311" s="202" t="s">
        <v>1726</v>
      </c>
      <c r="AD1311" s="202" t="s">
        <v>4310</v>
      </c>
      <c r="AE1311" s="202" t="s">
        <v>484</v>
      </c>
      <c r="AF1311" s="204">
        <v>3720.62</v>
      </c>
      <c r="AG1311" s="197">
        <v>0</v>
      </c>
      <c r="AH1311" s="197">
        <v>0.30830916000000003</v>
      </c>
      <c r="AI1311" s="12"/>
      <c r="AJ1311" s="197">
        <v>0.30830899499999997</v>
      </c>
      <c r="AK1311" s="197">
        <v>0</v>
      </c>
      <c r="AL1311" s="197">
        <v>0</v>
      </c>
      <c r="AM1311" s="12"/>
      <c r="AN1311" s="12"/>
      <c r="AO1311" s="204">
        <v>1758.71</v>
      </c>
      <c r="AP1311" s="205">
        <v>344.62</v>
      </c>
      <c r="AQ1311" t="str">
        <f>_xlfn.IFNA(VLOOKUP(E1311,'Order Lookup'!A:C,3,FALSE),"Other")</f>
        <v>Other</v>
      </c>
    </row>
    <row r="1312" spans="1:43" ht="42" x14ac:dyDescent="0.35">
      <c r="A1312" s="202" t="s">
        <v>968</v>
      </c>
      <c r="B1312" s="202" t="s">
        <v>4312</v>
      </c>
      <c r="C1312" s="202" t="s">
        <v>974</v>
      </c>
      <c r="D1312" s="202" t="s">
        <v>4311</v>
      </c>
      <c r="E1312" s="202" t="s">
        <v>812</v>
      </c>
      <c r="F1312" s="202" t="s">
        <v>309</v>
      </c>
      <c r="G1312" s="8"/>
      <c r="H1312" s="202" t="s">
        <v>482</v>
      </c>
      <c r="I1312" s="203" t="s">
        <v>332</v>
      </c>
      <c r="J1312" s="8"/>
      <c r="K1312" s="8"/>
      <c r="L1312" s="8"/>
      <c r="M1312" s="8"/>
      <c r="N1312" s="202" t="s">
        <v>483</v>
      </c>
      <c r="O1312" s="8"/>
      <c r="P1312" s="8"/>
      <c r="Q1312" s="8"/>
      <c r="R1312" s="202" t="s">
        <v>483</v>
      </c>
      <c r="S1312" s="8"/>
      <c r="T1312" s="8"/>
      <c r="U1312" s="8"/>
      <c r="V1312" s="8"/>
      <c r="W1312" s="202" t="s">
        <v>483</v>
      </c>
      <c r="X1312" s="8"/>
      <c r="Y1312" s="8"/>
      <c r="Z1312" s="8"/>
      <c r="AA1312" s="202" t="s">
        <v>483</v>
      </c>
      <c r="AB1312" s="8"/>
      <c r="AC1312" s="202" t="s">
        <v>2318</v>
      </c>
      <c r="AD1312" s="202" t="s">
        <v>4312</v>
      </c>
      <c r="AE1312" s="202" t="s">
        <v>484</v>
      </c>
      <c r="AF1312" s="12"/>
      <c r="AG1312" s="197">
        <v>0</v>
      </c>
      <c r="AH1312" s="12"/>
      <c r="AI1312" s="12"/>
      <c r="AJ1312" s="12"/>
      <c r="AK1312" s="12"/>
      <c r="AL1312" s="12"/>
      <c r="AM1312" s="12"/>
      <c r="AN1312" s="12"/>
      <c r="AO1312" s="12"/>
      <c r="AP1312" s="15"/>
      <c r="AQ1312" t="str">
        <f>_xlfn.IFNA(VLOOKUP(E1312,'Order Lookup'!A:C,3,FALSE),"Other")</f>
        <v>Other</v>
      </c>
    </row>
    <row r="1313" spans="1:43" ht="31.5" x14ac:dyDescent="0.35">
      <c r="A1313" s="202" t="s">
        <v>968</v>
      </c>
      <c r="B1313" s="202" t="s">
        <v>4313</v>
      </c>
      <c r="C1313" s="202" t="s">
        <v>1036</v>
      </c>
      <c r="D1313" s="202" t="s">
        <v>1986</v>
      </c>
      <c r="E1313" s="202" t="s">
        <v>854</v>
      </c>
      <c r="F1313" s="202" t="s">
        <v>35</v>
      </c>
      <c r="G1313" s="202" t="s">
        <v>35</v>
      </c>
      <c r="H1313" s="202" t="s">
        <v>482</v>
      </c>
      <c r="I1313" s="203" t="s">
        <v>50</v>
      </c>
      <c r="J1313" s="203" t="s">
        <v>997</v>
      </c>
      <c r="K1313" s="203" t="s">
        <v>998</v>
      </c>
      <c r="L1313" s="8"/>
      <c r="M1313" s="8"/>
      <c r="N1313" s="202" t="s">
        <v>483</v>
      </c>
      <c r="O1313" s="8"/>
      <c r="P1313" s="8"/>
      <c r="Q1313" s="8"/>
      <c r="R1313" s="202" t="s">
        <v>483</v>
      </c>
      <c r="S1313" s="203" t="s">
        <v>984</v>
      </c>
      <c r="T1313" s="203" t="s">
        <v>985</v>
      </c>
      <c r="U1313" s="202" t="s">
        <v>1726</v>
      </c>
      <c r="V1313" s="202" t="s">
        <v>1726</v>
      </c>
      <c r="W1313" s="206" t="s">
        <v>489</v>
      </c>
      <c r="X1313" s="8"/>
      <c r="Y1313" s="8"/>
      <c r="Z1313" s="8"/>
      <c r="AA1313" s="202" t="s">
        <v>483</v>
      </c>
      <c r="AB1313" s="203" t="s">
        <v>490</v>
      </c>
      <c r="AC1313" s="202" t="s">
        <v>2350</v>
      </c>
      <c r="AD1313" s="202" t="s">
        <v>4313</v>
      </c>
      <c r="AE1313" s="202" t="s">
        <v>484</v>
      </c>
      <c r="AF1313" s="204">
        <v>378</v>
      </c>
      <c r="AG1313" s="197">
        <v>0.1275</v>
      </c>
      <c r="AH1313" s="197">
        <v>0.127</v>
      </c>
      <c r="AI1313" s="197">
        <v>0.99607843137254903</v>
      </c>
      <c r="AJ1313" s="197">
        <v>0.127</v>
      </c>
      <c r="AK1313" s="197">
        <v>0</v>
      </c>
      <c r="AL1313" s="197">
        <v>0</v>
      </c>
      <c r="AM1313" s="12"/>
      <c r="AN1313" s="12"/>
      <c r="AO1313" s="204">
        <v>179.99</v>
      </c>
      <c r="AP1313" s="205">
        <v>50.55</v>
      </c>
      <c r="AQ1313" t="str">
        <f>_xlfn.IFNA(VLOOKUP(E1313,'Order Lookup'!A:C,3,FALSE),"Other")</f>
        <v>ENPARTS</v>
      </c>
    </row>
    <row r="1314" spans="1:43" ht="31.5" x14ac:dyDescent="0.35">
      <c r="A1314" s="202" t="s">
        <v>968</v>
      </c>
      <c r="B1314" s="202" t="s">
        <v>4314</v>
      </c>
      <c r="C1314" s="202" t="s">
        <v>1036</v>
      </c>
      <c r="D1314" s="202" t="s">
        <v>4315</v>
      </c>
      <c r="E1314" s="202" t="s">
        <v>855</v>
      </c>
      <c r="F1314" s="202" t="s">
        <v>35</v>
      </c>
      <c r="G1314" s="202" t="s">
        <v>35</v>
      </c>
      <c r="H1314" s="202" t="s">
        <v>488</v>
      </c>
      <c r="I1314" s="203" t="s">
        <v>50</v>
      </c>
      <c r="J1314" s="203" t="s">
        <v>982</v>
      </c>
      <c r="K1314" s="203" t="s">
        <v>954</v>
      </c>
      <c r="L1314" s="202" t="s">
        <v>1654</v>
      </c>
      <c r="M1314" s="202" t="s">
        <v>1391</v>
      </c>
      <c r="N1314" s="206" t="s">
        <v>489</v>
      </c>
      <c r="O1314" s="203" t="s">
        <v>1040</v>
      </c>
      <c r="P1314" s="202" t="s">
        <v>1655</v>
      </c>
      <c r="Q1314" s="202" t="s">
        <v>1640</v>
      </c>
      <c r="R1314" s="210" t="s">
        <v>484</v>
      </c>
      <c r="S1314" s="203" t="s">
        <v>1037</v>
      </c>
      <c r="T1314" s="203" t="s">
        <v>1037</v>
      </c>
      <c r="U1314" s="202" t="s">
        <v>2335</v>
      </c>
      <c r="V1314" s="202" t="s">
        <v>2321</v>
      </c>
      <c r="W1314" s="206" t="s">
        <v>489</v>
      </c>
      <c r="X1314" s="203" t="s">
        <v>1037</v>
      </c>
      <c r="Y1314" s="202" t="s">
        <v>2335</v>
      </c>
      <c r="Z1314" s="202" t="s">
        <v>2332</v>
      </c>
      <c r="AA1314" s="206" t="s">
        <v>489</v>
      </c>
      <c r="AB1314" s="203" t="s">
        <v>490</v>
      </c>
      <c r="AC1314" s="202" t="s">
        <v>2321</v>
      </c>
      <c r="AD1314" s="202" t="s">
        <v>4314</v>
      </c>
      <c r="AE1314" s="202" t="s">
        <v>484</v>
      </c>
      <c r="AF1314" s="204">
        <v>153198</v>
      </c>
      <c r="AG1314" s="197">
        <v>36.609499999999997</v>
      </c>
      <c r="AH1314" s="197">
        <v>32.702125959999996</v>
      </c>
      <c r="AI1314" s="208">
        <v>0.89326884988869004</v>
      </c>
      <c r="AJ1314" s="197">
        <v>3.5184390699999999</v>
      </c>
      <c r="AK1314" s="197">
        <v>234.7</v>
      </c>
      <c r="AL1314" s="197">
        <v>275.25</v>
      </c>
      <c r="AM1314" s="209">
        <v>1.17277375372816</v>
      </c>
      <c r="AN1314" s="197">
        <v>8.4168839767994097</v>
      </c>
      <c r="AO1314" s="204">
        <v>108504.05</v>
      </c>
      <c r="AP1314" s="205">
        <v>33380.775665000001</v>
      </c>
      <c r="AQ1314" t="str">
        <f>_xlfn.IFNA(VLOOKUP(E1314,'Order Lookup'!A:C,3,FALSE),"Other")</f>
        <v>ORDER</v>
      </c>
    </row>
    <row r="1315" spans="1:43" ht="31.5" x14ac:dyDescent="0.35">
      <c r="A1315" s="202" t="s">
        <v>968</v>
      </c>
      <c r="B1315" s="202" t="s">
        <v>4316</v>
      </c>
      <c r="C1315" s="202" t="s">
        <v>1036</v>
      </c>
      <c r="D1315" s="202" t="s">
        <v>4315</v>
      </c>
      <c r="E1315" s="202" t="s">
        <v>855</v>
      </c>
      <c r="F1315" s="202" t="s">
        <v>35</v>
      </c>
      <c r="G1315" s="202" t="s">
        <v>35</v>
      </c>
      <c r="H1315" s="202" t="s">
        <v>488</v>
      </c>
      <c r="I1315" s="203" t="s">
        <v>50</v>
      </c>
      <c r="J1315" s="203" t="s">
        <v>982</v>
      </c>
      <c r="K1315" s="203" t="s">
        <v>954</v>
      </c>
      <c r="L1315" s="8"/>
      <c r="M1315" s="8"/>
      <c r="N1315" s="202" t="s">
        <v>483</v>
      </c>
      <c r="O1315" s="8"/>
      <c r="P1315" s="8"/>
      <c r="Q1315" s="8"/>
      <c r="R1315" s="202" t="s">
        <v>483</v>
      </c>
      <c r="S1315" s="8"/>
      <c r="T1315" s="8"/>
      <c r="U1315" s="8"/>
      <c r="V1315" s="8"/>
      <c r="W1315" s="202" t="s">
        <v>483</v>
      </c>
      <c r="X1315" s="8"/>
      <c r="Y1315" s="8"/>
      <c r="Z1315" s="8"/>
      <c r="AA1315" s="202" t="s">
        <v>483</v>
      </c>
      <c r="AB1315" s="8"/>
      <c r="AC1315" s="202" t="s">
        <v>1698</v>
      </c>
      <c r="AD1315" s="202" t="s">
        <v>4316</v>
      </c>
      <c r="AE1315" s="202" t="s">
        <v>484</v>
      </c>
      <c r="AF1315" s="204">
        <v>13169</v>
      </c>
      <c r="AG1315" s="197">
        <v>0</v>
      </c>
      <c r="AH1315" s="197">
        <v>0</v>
      </c>
      <c r="AI1315" s="12"/>
      <c r="AJ1315" s="197">
        <v>0</v>
      </c>
      <c r="AK1315" s="197">
        <v>0</v>
      </c>
      <c r="AL1315" s="197">
        <v>0</v>
      </c>
      <c r="AM1315" s="12"/>
      <c r="AN1315" s="12"/>
      <c r="AO1315" s="204">
        <v>12311</v>
      </c>
      <c r="AP1315" s="205">
        <v>0</v>
      </c>
      <c r="AQ1315" t="str">
        <f>_xlfn.IFNA(VLOOKUP(E1315,'Order Lookup'!A:C,3,FALSE),"Other")</f>
        <v>ORDER</v>
      </c>
    </row>
    <row r="1316" spans="1:43" ht="31.5" x14ac:dyDescent="0.35">
      <c r="A1316" s="202" t="s">
        <v>968</v>
      </c>
      <c r="B1316" s="202" t="s">
        <v>4317</v>
      </c>
      <c r="C1316" s="202" t="s">
        <v>1036</v>
      </c>
      <c r="D1316" s="202" t="s">
        <v>4318</v>
      </c>
      <c r="E1316" s="202" t="s">
        <v>855</v>
      </c>
      <c r="F1316" s="202" t="s">
        <v>35</v>
      </c>
      <c r="G1316" s="202" t="s">
        <v>35</v>
      </c>
      <c r="H1316" s="202" t="s">
        <v>488</v>
      </c>
      <c r="I1316" s="203" t="s">
        <v>50</v>
      </c>
      <c r="J1316" s="203" t="s">
        <v>982</v>
      </c>
      <c r="K1316" s="203" t="s">
        <v>1016</v>
      </c>
      <c r="L1316" s="202" t="s">
        <v>1660</v>
      </c>
      <c r="M1316" s="202" t="s">
        <v>1466</v>
      </c>
      <c r="N1316" s="206" t="s">
        <v>489</v>
      </c>
      <c r="O1316" s="203" t="s">
        <v>1040</v>
      </c>
      <c r="P1316" s="202" t="s">
        <v>1287</v>
      </c>
      <c r="Q1316" s="202" t="s">
        <v>536</v>
      </c>
      <c r="R1316" s="206" t="s">
        <v>489</v>
      </c>
      <c r="S1316" s="203" t="s">
        <v>1037</v>
      </c>
      <c r="T1316" s="203" t="s">
        <v>1037</v>
      </c>
      <c r="U1316" s="202" t="s">
        <v>2329</v>
      </c>
      <c r="V1316" s="202" t="s">
        <v>2329</v>
      </c>
      <c r="W1316" s="206" t="s">
        <v>489</v>
      </c>
      <c r="X1316" s="203" t="s">
        <v>1037</v>
      </c>
      <c r="Y1316" s="202" t="s">
        <v>2329</v>
      </c>
      <c r="Z1316" s="202" t="s">
        <v>1728</v>
      </c>
      <c r="AA1316" s="206" t="s">
        <v>489</v>
      </c>
      <c r="AB1316" s="203" t="s">
        <v>490</v>
      </c>
      <c r="AC1316" s="202" t="s">
        <v>2329</v>
      </c>
      <c r="AD1316" s="202" t="s">
        <v>4317</v>
      </c>
      <c r="AE1316" s="202" t="s">
        <v>484</v>
      </c>
      <c r="AF1316" s="204">
        <v>135424</v>
      </c>
      <c r="AG1316" s="197">
        <v>34.241999999999997</v>
      </c>
      <c r="AH1316" s="197">
        <v>31.602666710000001</v>
      </c>
      <c r="AI1316" s="208">
        <v>0.92292117020033904</v>
      </c>
      <c r="AJ1316" s="197">
        <v>31.602664805</v>
      </c>
      <c r="AK1316" s="197">
        <v>157.4</v>
      </c>
      <c r="AL1316" s="197">
        <v>195.75</v>
      </c>
      <c r="AM1316" s="209">
        <v>1.24364675984752</v>
      </c>
      <c r="AN1316" s="197">
        <v>6.1940975360177104</v>
      </c>
      <c r="AO1316" s="204">
        <v>95110.52</v>
      </c>
      <c r="AP1316" s="205">
        <v>8448.99</v>
      </c>
      <c r="AQ1316" t="str">
        <f>_xlfn.IFNA(VLOOKUP(E1316,'Order Lookup'!A:C,3,FALSE),"Other")</f>
        <v>ORDER</v>
      </c>
    </row>
    <row r="1317" spans="1:43" ht="31.5" x14ac:dyDescent="0.35">
      <c r="A1317" s="202" t="s">
        <v>968</v>
      </c>
      <c r="B1317" s="202" t="s">
        <v>4319</v>
      </c>
      <c r="C1317" s="202" t="s">
        <v>1036</v>
      </c>
      <c r="D1317" s="202" t="s">
        <v>4318</v>
      </c>
      <c r="E1317" s="202" t="s">
        <v>855</v>
      </c>
      <c r="F1317" s="202" t="s">
        <v>35</v>
      </c>
      <c r="G1317" s="202" t="s">
        <v>35</v>
      </c>
      <c r="H1317" s="202" t="s">
        <v>488</v>
      </c>
      <c r="I1317" s="203" t="s">
        <v>50</v>
      </c>
      <c r="J1317" s="203" t="s">
        <v>982</v>
      </c>
      <c r="K1317" s="203" t="s">
        <v>1016</v>
      </c>
      <c r="L1317" s="8"/>
      <c r="M1317" s="8"/>
      <c r="N1317" s="202" t="s">
        <v>483</v>
      </c>
      <c r="O1317" s="8"/>
      <c r="P1317" s="8"/>
      <c r="Q1317" s="8"/>
      <c r="R1317" s="202" t="s">
        <v>483</v>
      </c>
      <c r="S1317" s="8"/>
      <c r="T1317" s="8"/>
      <c r="U1317" s="8"/>
      <c r="V1317" s="8"/>
      <c r="W1317" s="202" t="s">
        <v>483</v>
      </c>
      <c r="X1317" s="8"/>
      <c r="Y1317" s="8"/>
      <c r="Z1317" s="8"/>
      <c r="AA1317" s="202" t="s">
        <v>483</v>
      </c>
      <c r="AB1317" s="8"/>
      <c r="AC1317" s="202" t="s">
        <v>1698</v>
      </c>
      <c r="AD1317" s="202" t="s">
        <v>4319</v>
      </c>
      <c r="AE1317" s="202" t="s">
        <v>484</v>
      </c>
      <c r="AF1317" s="204">
        <v>16597</v>
      </c>
      <c r="AG1317" s="197">
        <v>0</v>
      </c>
      <c r="AH1317" s="197">
        <v>4.6369249999999997</v>
      </c>
      <c r="AI1317" s="12"/>
      <c r="AJ1317" s="197">
        <v>0</v>
      </c>
      <c r="AK1317" s="197">
        <v>0</v>
      </c>
      <c r="AL1317" s="197">
        <v>0</v>
      </c>
      <c r="AM1317" s="12"/>
      <c r="AN1317" s="12"/>
      <c r="AO1317" s="204">
        <v>15511.28</v>
      </c>
      <c r="AP1317" s="205">
        <v>0</v>
      </c>
      <c r="AQ1317" t="str">
        <f>_xlfn.IFNA(VLOOKUP(E1317,'Order Lookup'!A:C,3,FALSE),"Other")</f>
        <v>ORDER</v>
      </c>
    </row>
    <row r="1318" spans="1:43" ht="31.5" x14ac:dyDescent="0.35">
      <c r="A1318" s="202" t="s">
        <v>968</v>
      </c>
      <c r="B1318" s="202" t="s">
        <v>4320</v>
      </c>
      <c r="C1318" s="202" t="s">
        <v>1036</v>
      </c>
      <c r="D1318" s="202" t="s">
        <v>4321</v>
      </c>
      <c r="E1318" s="202" t="s">
        <v>855</v>
      </c>
      <c r="F1318" s="202" t="s">
        <v>35</v>
      </c>
      <c r="G1318" s="202" t="s">
        <v>35</v>
      </c>
      <c r="H1318" s="202" t="s">
        <v>488</v>
      </c>
      <c r="I1318" s="203" t="s">
        <v>50</v>
      </c>
      <c r="J1318" s="203" t="s">
        <v>997</v>
      </c>
      <c r="K1318" s="203" t="s">
        <v>954</v>
      </c>
      <c r="L1318" s="202" t="s">
        <v>551</v>
      </c>
      <c r="M1318" s="202" t="s">
        <v>551</v>
      </c>
      <c r="N1318" s="206" t="s">
        <v>489</v>
      </c>
      <c r="O1318" s="203" t="s">
        <v>1040</v>
      </c>
      <c r="P1318" s="202" t="s">
        <v>550</v>
      </c>
      <c r="Q1318" s="202" t="s">
        <v>586</v>
      </c>
      <c r="R1318" s="206" t="s">
        <v>489</v>
      </c>
      <c r="S1318" s="203" t="s">
        <v>932</v>
      </c>
      <c r="T1318" s="203" t="s">
        <v>932</v>
      </c>
      <c r="U1318" s="202" t="s">
        <v>1362</v>
      </c>
      <c r="V1318" s="202" t="s">
        <v>1472</v>
      </c>
      <c r="W1318" s="206" t="s">
        <v>489</v>
      </c>
      <c r="X1318" s="203" t="s">
        <v>932</v>
      </c>
      <c r="Y1318" s="202" t="s">
        <v>1362</v>
      </c>
      <c r="Z1318" s="202" t="s">
        <v>1472</v>
      </c>
      <c r="AA1318" s="206" t="s">
        <v>489</v>
      </c>
      <c r="AB1318" s="203" t="s">
        <v>490</v>
      </c>
      <c r="AC1318" s="202" t="s">
        <v>2323</v>
      </c>
      <c r="AD1318" s="202" t="s">
        <v>4320</v>
      </c>
      <c r="AE1318" s="202" t="s">
        <v>484</v>
      </c>
      <c r="AF1318" s="204">
        <v>24347</v>
      </c>
      <c r="AG1318" s="197">
        <v>3.1825000000000001</v>
      </c>
      <c r="AH1318" s="197">
        <v>3.5569897749999999</v>
      </c>
      <c r="AI1318" s="207">
        <v>1.1176715710919101</v>
      </c>
      <c r="AJ1318" s="197">
        <v>0.43807552</v>
      </c>
      <c r="AK1318" s="197">
        <v>43.08</v>
      </c>
      <c r="AL1318" s="197">
        <v>67.5</v>
      </c>
      <c r="AM1318" s="209">
        <v>1.5668523676880199</v>
      </c>
      <c r="AN1318" s="197">
        <v>18.9767202802825</v>
      </c>
      <c r="AO1318" s="204">
        <v>12876</v>
      </c>
      <c r="AP1318" s="205">
        <v>-3.7803000000000003E-2</v>
      </c>
      <c r="AQ1318" t="str">
        <f>_xlfn.IFNA(VLOOKUP(E1318,'Order Lookup'!A:C,3,FALSE),"Other")</f>
        <v>ORDER</v>
      </c>
    </row>
    <row r="1319" spans="1:43" ht="63" x14ac:dyDescent="0.35">
      <c r="A1319" s="202" t="s">
        <v>968</v>
      </c>
      <c r="B1319" s="202" t="s">
        <v>4322</v>
      </c>
      <c r="C1319" s="202" t="s">
        <v>4323</v>
      </c>
      <c r="D1319" s="202" t="s">
        <v>4324</v>
      </c>
      <c r="E1319" s="202" t="s">
        <v>855</v>
      </c>
      <c r="F1319" s="202" t="s">
        <v>309</v>
      </c>
      <c r="G1319" s="202" t="s">
        <v>309</v>
      </c>
      <c r="H1319" s="202" t="s">
        <v>488</v>
      </c>
      <c r="I1319" s="203" t="s">
        <v>332</v>
      </c>
      <c r="J1319" s="203" t="s">
        <v>991</v>
      </c>
      <c r="K1319" s="203" t="s">
        <v>979</v>
      </c>
      <c r="L1319" s="202" t="s">
        <v>747</v>
      </c>
      <c r="M1319" s="202" t="s">
        <v>835</v>
      </c>
      <c r="N1319" s="210" t="s">
        <v>484</v>
      </c>
      <c r="O1319" s="203" t="s">
        <v>975</v>
      </c>
      <c r="P1319" s="202" t="s">
        <v>511</v>
      </c>
      <c r="Q1319" s="202" t="s">
        <v>511</v>
      </c>
      <c r="R1319" s="206" t="s">
        <v>489</v>
      </c>
      <c r="S1319" s="203" t="s">
        <v>2293</v>
      </c>
      <c r="T1319" s="203" t="s">
        <v>2293</v>
      </c>
      <c r="U1319" s="202" t="s">
        <v>1728</v>
      </c>
      <c r="V1319" s="202" t="s">
        <v>1698</v>
      </c>
      <c r="W1319" s="206" t="s">
        <v>489</v>
      </c>
      <c r="X1319" s="203" t="s">
        <v>2293</v>
      </c>
      <c r="Y1319" s="202" t="s">
        <v>1728</v>
      </c>
      <c r="Z1319" s="202" t="s">
        <v>1698</v>
      </c>
      <c r="AA1319" s="206" t="s">
        <v>489</v>
      </c>
      <c r="AB1319" s="203" t="s">
        <v>490</v>
      </c>
      <c r="AC1319" s="202" t="s">
        <v>2329</v>
      </c>
      <c r="AD1319" s="202" t="s">
        <v>4322</v>
      </c>
      <c r="AE1319" s="202" t="s">
        <v>484</v>
      </c>
      <c r="AF1319" s="204">
        <v>78704</v>
      </c>
      <c r="AG1319" s="197">
        <v>20.261500000000002</v>
      </c>
      <c r="AH1319" s="197">
        <v>22.053611934999999</v>
      </c>
      <c r="AI1319" s="207">
        <v>1.08844912444784</v>
      </c>
      <c r="AJ1319" s="197">
        <v>19.658518600000001</v>
      </c>
      <c r="AK1319" s="197">
        <v>105.67</v>
      </c>
      <c r="AL1319" s="197">
        <v>295.72000000000003</v>
      </c>
      <c r="AM1319" s="209">
        <v>2.7985237058767898</v>
      </c>
      <c r="AN1319" s="197">
        <v>13.4091413629474</v>
      </c>
      <c r="AO1319" s="204">
        <v>63906.55</v>
      </c>
      <c r="AP1319" s="205">
        <v>30784.19</v>
      </c>
      <c r="AQ1319" t="str">
        <f>_xlfn.IFNA(VLOOKUP(E1319,'Order Lookup'!A:C,3,FALSE),"Other")</f>
        <v>ORDER</v>
      </c>
    </row>
    <row r="1320" spans="1:43" ht="42" x14ac:dyDescent="0.35">
      <c r="A1320" s="202" t="s">
        <v>968</v>
      </c>
      <c r="B1320" s="202" t="s">
        <v>4325</v>
      </c>
      <c r="C1320" s="202" t="s">
        <v>1600</v>
      </c>
      <c r="D1320" s="202" t="s">
        <v>1601</v>
      </c>
      <c r="E1320" s="202" t="s">
        <v>874</v>
      </c>
      <c r="F1320" s="202" t="s">
        <v>35</v>
      </c>
      <c r="G1320" s="8"/>
      <c r="H1320" s="202" t="s">
        <v>668</v>
      </c>
      <c r="I1320" s="203" t="s">
        <v>51</v>
      </c>
      <c r="J1320" s="8"/>
      <c r="K1320" s="8"/>
      <c r="L1320" s="8"/>
      <c r="M1320" s="8"/>
      <c r="N1320" s="202" t="s">
        <v>483</v>
      </c>
      <c r="O1320" s="8"/>
      <c r="P1320" s="8"/>
      <c r="Q1320" s="8"/>
      <c r="R1320" s="202" t="s">
        <v>483</v>
      </c>
      <c r="S1320" s="8"/>
      <c r="T1320" s="8"/>
      <c r="U1320" s="8"/>
      <c r="V1320" s="8"/>
      <c r="W1320" s="202" t="s">
        <v>483</v>
      </c>
      <c r="X1320" s="8"/>
      <c r="Y1320" s="8"/>
      <c r="Z1320" s="8"/>
      <c r="AA1320" s="202" t="s">
        <v>483</v>
      </c>
      <c r="AB1320" s="8"/>
      <c r="AC1320" s="202" t="s">
        <v>2318</v>
      </c>
      <c r="AD1320" s="202" t="s">
        <v>4325</v>
      </c>
      <c r="AE1320" s="202" t="s">
        <v>484</v>
      </c>
      <c r="AF1320" s="204">
        <v>0</v>
      </c>
      <c r="AG1320" s="197">
        <v>0</v>
      </c>
      <c r="AH1320" s="197">
        <v>0</v>
      </c>
      <c r="AI1320" s="12"/>
      <c r="AJ1320" s="197">
        <v>0</v>
      </c>
      <c r="AK1320" s="197">
        <v>0</v>
      </c>
      <c r="AL1320" s="197">
        <v>0</v>
      </c>
      <c r="AM1320" s="12"/>
      <c r="AN1320" s="12"/>
      <c r="AO1320" s="204">
        <v>0</v>
      </c>
      <c r="AP1320" s="205">
        <v>0</v>
      </c>
      <c r="AQ1320" t="str">
        <f>_xlfn.IFNA(VLOOKUP(E1320,'Order Lookup'!A:C,3,FALSE),"Other")</f>
        <v>Other</v>
      </c>
    </row>
    <row r="1321" spans="1:43" ht="42" x14ac:dyDescent="0.35">
      <c r="A1321" s="202" t="s">
        <v>968</v>
      </c>
      <c r="B1321" s="202" t="s">
        <v>4326</v>
      </c>
      <c r="C1321" s="202" t="s">
        <v>1600</v>
      </c>
      <c r="D1321" s="202" t="s">
        <v>1601</v>
      </c>
      <c r="E1321" s="202" t="s">
        <v>874</v>
      </c>
      <c r="F1321" s="202" t="s">
        <v>35</v>
      </c>
      <c r="G1321" s="8"/>
      <c r="H1321" s="202" t="s">
        <v>482</v>
      </c>
      <c r="I1321" s="203" t="s">
        <v>51</v>
      </c>
      <c r="J1321" s="8"/>
      <c r="K1321" s="8"/>
      <c r="L1321" s="8"/>
      <c r="M1321" s="8"/>
      <c r="N1321" s="202" t="s">
        <v>483</v>
      </c>
      <c r="O1321" s="8"/>
      <c r="P1321" s="8"/>
      <c r="Q1321" s="8"/>
      <c r="R1321" s="202" t="s">
        <v>483</v>
      </c>
      <c r="S1321" s="8"/>
      <c r="T1321" s="8"/>
      <c r="U1321" s="8"/>
      <c r="V1321" s="8"/>
      <c r="W1321" s="202" t="s">
        <v>483</v>
      </c>
      <c r="X1321" s="8"/>
      <c r="Y1321" s="8"/>
      <c r="Z1321" s="8"/>
      <c r="AA1321" s="202" t="s">
        <v>483</v>
      </c>
      <c r="AB1321" s="8"/>
      <c r="AC1321" s="202" t="s">
        <v>2362</v>
      </c>
      <c r="AD1321" s="202" t="s">
        <v>4326</v>
      </c>
      <c r="AE1321" s="202" t="s">
        <v>484</v>
      </c>
      <c r="AF1321" s="12"/>
      <c r="AG1321" s="197">
        <v>0</v>
      </c>
      <c r="AH1321" s="12"/>
      <c r="AI1321" s="12"/>
      <c r="AJ1321" s="12"/>
      <c r="AK1321" s="12"/>
      <c r="AL1321" s="12"/>
      <c r="AM1321" s="12"/>
      <c r="AN1321" s="12"/>
      <c r="AO1321" s="12"/>
      <c r="AP1321" s="15"/>
      <c r="AQ1321" t="str">
        <f>_xlfn.IFNA(VLOOKUP(E1321,'Order Lookup'!A:C,3,FALSE),"Other")</f>
        <v>Other</v>
      </c>
    </row>
    <row r="1322" spans="1:43" ht="21" x14ac:dyDescent="0.35">
      <c r="A1322" s="202" t="s">
        <v>968</v>
      </c>
      <c r="B1322" s="202" t="s">
        <v>4327</v>
      </c>
      <c r="C1322" s="202" t="s">
        <v>981</v>
      </c>
      <c r="D1322" s="202" t="s">
        <v>1042</v>
      </c>
      <c r="E1322" s="202" t="s">
        <v>812</v>
      </c>
      <c r="F1322" s="202" t="s">
        <v>35</v>
      </c>
      <c r="G1322" s="8"/>
      <c r="H1322" s="202" t="s">
        <v>482</v>
      </c>
      <c r="I1322" s="203" t="s">
        <v>50</v>
      </c>
      <c r="J1322" s="8"/>
      <c r="K1322" s="8"/>
      <c r="L1322" s="8"/>
      <c r="M1322" s="8"/>
      <c r="N1322" s="202" t="s">
        <v>483</v>
      </c>
      <c r="O1322" s="8"/>
      <c r="P1322" s="8"/>
      <c r="Q1322" s="8"/>
      <c r="R1322" s="202" t="s">
        <v>483</v>
      </c>
      <c r="S1322" s="8"/>
      <c r="T1322" s="8"/>
      <c r="U1322" s="8"/>
      <c r="V1322" s="8"/>
      <c r="W1322" s="202" t="s">
        <v>483</v>
      </c>
      <c r="X1322" s="8"/>
      <c r="Y1322" s="8"/>
      <c r="Z1322" s="8"/>
      <c r="AA1322" s="202" t="s">
        <v>483</v>
      </c>
      <c r="AB1322" s="8"/>
      <c r="AC1322" s="202" t="s">
        <v>1698</v>
      </c>
      <c r="AD1322" s="202" t="s">
        <v>4327</v>
      </c>
      <c r="AE1322" s="202" t="s">
        <v>484</v>
      </c>
      <c r="AF1322" s="12"/>
      <c r="AG1322" s="197">
        <v>0</v>
      </c>
      <c r="AH1322" s="12"/>
      <c r="AI1322" s="12"/>
      <c r="AJ1322" s="12"/>
      <c r="AK1322" s="12"/>
      <c r="AL1322" s="12"/>
      <c r="AM1322" s="12"/>
      <c r="AN1322" s="12"/>
      <c r="AO1322" s="12"/>
      <c r="AP1322" s="15"/>
      <c r="AQ1322" t="str">
        <f>_xlfn.IFNA(VLOOKUP(E1322,'Order Lookup'!A:C,3,FALSE),"Other")</f>
        <v>Other</v>
      </c>
    </row>
    <row r="1323" spans="1:43" ht="21" x14ac:dyDescent="0.35">
      <c r="A1323" s="202" t="s">
        <v>968</v>
      </c>
      <c r="B1323" s="202" t="s">
        <v>4328</v>
      </c>
      <c r="C1323" s="202" t="s">
        <v>981</v>
      </c>
      <c r="D1323" s="202" t="s">
        <v>1042</v>
      </c>
      <c r="E1323" s="202" t="s">
        <v>854</v>
      </c>
      <c r="F1323" s="202" t="s">
        <v>343</v>
      </c>
      <c r="G1323" s="202" t="s">
        <v>343</v>
      </c>
      <c r="H1323" s="202" t="s">
        <v>482</v>
      </c>
      <c r="I1323" s="203" t="s">
        <v>355</v>
      </c>
      <c r="J1323" s="203" t="s">
        <v>1043</v>
      </c>
      <c r="K1323" s="203" t="s">
        <v>956</v>
      </c>
      <c r="L1323" s="8"/>
      <c r="M1323" s="8"/>
      <c r="N1323" s="202" t="s">
        <v>483</v>
      </c>
      <c r="O1323" s="8"/>
      <c r="P1323" s="8"/>
      <c r="Q1323" s="8"/>
      <c r="R1323" s="202" t="s">
        <v>483</v>
      </c>
      <c r="S1323" s="8"/>
      <c r="T1323" s="203" t="s">
        <v>881</v>
      </c>
      <c r="U1323" s="202" t="s">
        <v>1726</v>
      </c>
      <c r="V1323" s="202" t="s">
        <v>1726</v>
      </c>
      <c r="W1323" s="206" t="s">
        <v>489</v>
      </c>
      <c r="X1323" s="8"/>
      <c r="Y1323" s="8"/>
      <c r="Z1323" s="8"/>
      <c r="AA1323" s="202" t="s">
        <v>483</v>
      </c>
      <c r="AB1323" s="203" t="s">
        <v>490</v>
      </c>
      <c r="AC1323" s="202" t="s">
        <v>1726</v>
      </c>
      <c r="AD1323" s="202" t="s">
        <v>4328</v>
      </c>
      <c r="AE1323" s="202" t="s">
        <v>484</v>
      </c>
      <c r="AF1323" s="204">
        <v>3501</v>
      </c>
      <c r="AG1323" s="197">
        <v>2.214</v>
      </c>
      <c r="AH1323" s="197">
        <v>2.2323819999999999</v>
      </c>
      <c r="AI1323" s="197">
        <v>1.0083026196928599</v>
      </c>
      <c r="AJ1323" s="197">
        <v>2.2323819999999999</v>
      </c>
      <c r="AK1323" s="197">
        <v>0</v>
      </c>
      <c r="AL1323" s="197">
        <v>0</v>
      </c>
      <c r="AM1323" s="12"/>
      <c r="AN1323" s="12"/>
      <c r="AO1323" s="204">
        <v>7646.29</v>
      </c>
      <c r="AP1323" s="205">
        <v>-4593.92</v>
      </c>
      <c r="AQ1323" t="str">
        <f>_xlfn.IFNA(VLOOKUP(E1323,'Order Lookup'!A:C,3,FALSE),"Other")</f>
        <v>ENPARTS</v>
      </c>
    </row>
    <row r="1324" spans="1:43" ht="21" x14ac:dyDescent="0.35">
      <c r="A1324" s="202" t="s">
        <v>968</v>
      </c>
      <c r="B1324" s="202" t="s">
        <v>4329</v>
      </c>
      <c r="C1324" s="202" t="s">
        <v>981</v>
      </c>
      <c r="D1324" s="202" t="s">
        <v>1042</v>
      </c>
      <c r="E1324" s="202" t="s">
        <v>812</v>
      </c>
      <c r="F1324" s="202" t="s">
        <v>35</v>
      </c>
      <c r="G1324" s="8"/>
      <c r="H1324" s="202" t="s">
        <v>482</v>
      </c>
      <c r="I1324" s="203" t="s">
        <v>50</v>
      </c>
      <c r="J1324" s="8"/>
      <c r="K1324" s="8"/>
      <c r="L1324" s="8"/>
      <c r="M1324" s="8"/>
      <c r="N1324" s="202" t="s">
        <v>483</v>
      </c>
      <c r="O1324" s="8"/>
      <c r="P1324" s="8"/>
      <c r="Q1324" s="8"/>
      <c r="R1324" s="202" t="s">
        <v>483</v>
      </c>
      <c r="S1324" s="8"/>
      <c r="T1324" s="8"/>
      <c r="U1324" s="8"/>
      <c r="V1324" s="8"/>
      <c r="W1324" s="202" t="s">
        <v>483</v>
      </c>
      <c r="X1324" s="8"/>
      <c r="Y1324" s="8"/>
      <c r="Z1324" s="8"/>
      <c r="AA1324" s="202" t="s">
        <v>483</v>
      </c>
      <c r="AB1324" s="8"/>
      <c r="AC1324" s="202" t="s">
        <v>1996</v>
      </c>
      <c r="AD1324" s="202" t="s">
        <v>4329</v>
      </c>
      <c r="AE1324" s="202" t="s">
        <v>484</v>
      </c>
      <c r="AF1324" s="12"/>
      <c r="AG1324" s="197">
        <v>0</v>
      </c>
      <c r="AH1324" s="12"/>
      <c r="AI1324" s="12"/>
      <c r="AJ1324" s="12"/>
      <c r="AK1324" s="12"/>
      <c r="AL1324" s="12"/>
      <c r="AM1324" s="12"/>
      <c r="AN1324" s="12"/>
      <c r="AO1324" s="12"/>
      <c r="AP1324" s="15"/>
      <c r="AQ1324" t="str">
        <f>_xlfn.IFNA(VLOOKUP(E1324,'Order Lookup'!A:C,3,FALSE),"Other")</f>
        <v>Other</v>
      </c>
    </row>
    <row r="1325" spans="1:43" ht="31.5" x14ac:dyDescent="0.35">
      <c r="A1325" s="202" t="s">
        <v>968</v>
      </c>
      <c r="B1325" s="202" t="s">
        <v>4330</v>
      </c>
      <c r="C1325" s="202" t="s">
        <v>981</v>
      </c>
      <c r="D1325" s="202" t="s">
        <v>1042</v>
      </c>
      <c r="E1325" s="202" t="s">
        <v>874</v>
      </c>
      <c r="F1325" s="202" t="s">
        <v>35</v>
      </c>
      <c r="G1325" s="8"/>
      <c r="H1325" s="202" t="s">
        <v>482</v>
      </c>
      <c r="I1325" s="203" t="s">
        <v>50</v>
      </c>
      <c r="J1325" s="8"/>
      <c r="K1325" s="8"/>
      <c r="L1325" s="8"/>
      <c r="M1325" s="8"/>
      <c r="N1325" s="202" t="s">
        <v>483</v>
      </c>
      <c r="O1325" s="8"/>
      <c r="P1325" s="8"/>
      <c r="Q1325" s="8"/>
      <c r="R1325" s="202" t="s">
        <v>483</v>
      </c>
      <c r="S1325" s="8"/>
      <c r="T1325" s="8"/>
      <c r="U1325" s="8"/>
      <c r="V1325" s="8"/>
      <c r="W1325" s="202" t="s">
        <v>483</v>
      </c>
      <c r="X1325" s="8"/>
      <c r="Y1325" s="8"/>
      <c r="Z1325" s="8"/>
      <c r="AA1325" s="202" t="s">
        <v>483</v>
      </c>
      <c r="AB1325" s="8"/>
      <c r="AC1325" s="202" t="s">
        <v>1725</v>
      </c>
      <c r="AD1325" s="202" t="s">
        <v>4330</v>
      </c>
      <c r="AE1325" s="202" t="s">
        <v>484</v>
      </c>
      <c r="AF1325" s="12"/>
      <c r="AG1325" s="197">
        <v>0</v>
      </c>
      <c r="AH1325" s="12"/>
      <c r="AI1325" s="12"/>
      <c r="AJ1325" s="12"/>
      <c r="AK1325" s="12"/>
      <c r="AL1325" s="12"/>
      <c r="AM1325" s="12"/>
      <c r="AN1325" s="12"/>
      <c r="AO1325" s="12"/>
      <c r="AP1325" s="15"/>
      <c r="AQ1325" t="str">
        <f>_xlfn.IFNA(VLOOKUP(E1325,'Order Lookup'!A:C,3,FALSE),"Other")</f>
        <v>Other</v>
      </c>
    </row>
    <row r="1326" spans="1:43" ht="21" x14ac:dyDescent="0.35">
      <c r="A1326" s="202" t="s">
        <v>968</v>
      </c>
      <c r="B1326" s="202" t="s">
        <v>4331</v>
      </c>
      <c r="C1326" s="202" t="s">
        <v>981</v>
      </c>
      <c r="D1326" s="202" t="s">
        <v>1042</v>
      </c>
      <c r="E1326" s="202" t="s">
        <v>854</v>
      </c>
      <c r="F1326" s="202" t="s">
        <v>343</v>
      </c>
      <c r="G1326" s="202" t="s">
        <v>343</v>
      </c>
      <c r="H1326" s="202" t="s">
        <v>482</v>
      </c>
      <c r="I1326" s="203" t="s">
        <v>355</v>
      </c>
      <c r="J1326" s="203" t="s">
        <v>1043</v>
      </c>
      <c r="K1326" s="203" t="s">
        <v>956</v>
      </c>
      <c r="L1326" s="8"/>
      <c r="M1326" s="8"/>
      <c r="N1326" s="202" t="s">
        <v>483</v>
      </c>
      <c r="O1326" s="8"/>
      <c r="P1326" s="8"/>
      <c r="Q1326" s="8"/>
      <c r="R1326" s="202" t="s">
        <v>483</v>
      </c>
      <c r="S1326" s="8"/>
      <c r="T1326" s="203" t="s">
        <v>1069</v>
      </c>
      <c r="U1326" s="202" t="s">
        <v>2332</v>
      </c>
      <c r="V1326" s="202" t="s">
        <v>2332</v>
      </c>
      <c r="W1326" s="206" t="s">
        <v>489</v>
      </c>
      <c r="X1326" s="8"/>
      <c r="Y1326" s="8"/>
      <c r="Z1326" s="8"/>
      <c r="AA1326" s="202" t="s">
        <v>483</v>
      </c>
      <c r="AB1326" s="203" t="s">
        <v>490</v>
      </c>
      <c r="AC1326" s="202" t="s">
        <v>2332</v>
      </c>
      <c r="AD1326" s="202" t="s">
        <v>4331</v>
      </c>
      <c r="AE1326" s="202" t="s">
        <v>484</v>
      </c>
      <c r="AF1326" s="204">
        <v>4034</v>
      </c>
      <c r="AG1326" s="197">
        <v>0.50649999999999995</v>
      </c>
      <c r="AH1326" s="197">
        <v>0.50749999999999995</v>
      </c>
      <c r="AI1326" s="197">
        <v>1.0019743336623901</v>
      </c>
      <c r="AJ1326" s="197">
        <v>0.50749999999999995</v>
      </c>
      <c r="AK1326" s="197">
        <v>0</v>
      </c>
      <c r="AL1326" s="197">
        <v>0</v>
      </c>
      <c r="AM1326" s="12"/>
      <c r="AN1326" s="12"/>
      <c r="AO1326" s="204">
        <v>1720</v>
      </c>
      <c r="AP1326" s="205">
        <v>1920.94</v>
      </c>
      <c r="AQ1326" t="str">
        <f>_xlfn.IFNA(VLOOKUP(E1326,'Order Lookup'!A:C,3,FALSE),"Other")</f>
        <v>ENPARTS</v>
      </c>
    </row>
    <row r="1327" spans="1:43" ht="21" x14ac:dyDescent="0.35">
      <c r="A1327" s="202" t="s">
        <v>968</v>
      </c>
      <c r="B1327" s="202" t="s">
        <v>4332</v>
      </c>
      <c r="C1327" s="202" t="s">
        <v>981</v>
      </c>
      <c r="D1327" s="202" t="s">
        <v>1042</v>
      </c>
      <c r="E1327" s="202" t="s">
        <v>812</v>
      </c>
      <c r="F1327" s="202" t="s">
        <v>35</v>
      </c>
      <c r="G1327" s="8"/>
      <c r="H1327" s="202" t="s">
        <v>482</v>
      </c>
      <c r="I1327" s="203" t="s">
        <v>50</v>
      </c>
      <c r="J1327" s="8"/>
      <c r="K1327" s="8"/>
      <c r="L1327" s="8"/>
      <c r="M1327" s="8"/>
      <c r="N1327" s="202" t="s">
        <v>483</v>
      </c>
      <c r="O1327" s="8"/>
      <c r="P1327" s="8"/>
      <c r="Q1327" s="8"/>
      <c r="R1327" s="202" t="s">
        <v>483</v>
      </c>
      <c r="S1327" s="8"/>
      <c r="T1327" s="8"/>
      <c r="U1327" s="8"/>
      <c r="V1327" s="8"/>
      <c r="W1327" s="202" t="s">
        <v>483</v>
      </c>
      <c r="X1327" s="8"/>
      <c r="Y1327" s="8"/>
      <c r="Z1327" s="8"/>
      <c r="AA1327" s="202" t="s">
        <v>483</v>
      </c>
      <c r="AB1327" s="8"/>
      <c r="AC1327" s="202" t="s">
        <v>2318</v>
      </c>
      <c r="AD1327" s="202" t="s">
        <v>4332</v>
      </c>
      <c r="AE1327" s="202" t="s">
        <v>484</v>
      </c>
      <c r="AF1327" s="12"/>
      <c r="AG1327" s="197">
        <v>0</v>
      </c>
      <c r="AH1327" s="12"/>
      <c r="AI1327" s="12"/>
      <c r="AJ1327" s="12"/>
      <c r="AK1327" s="12"/>
      <c r="AL1327" s="12"/>
      <c r="AM1327" s="12"/>
      <c r="AN1327" s="12"/>
      <c r="AO1327" s="12"/>
      <c r="AP1327" s="15"/>
      <c r="AQ1327" t="str">
        <f>_xlfn.IFNA(VLOOKUP(E1327,'Order Lookup'!A:C,3,FALSE),"Other")</f>
        <v>Other</v>
      </c>
    </row>
    <row r="1328" spans="1:43" ht="31.5" x14ac:dyDescent="0.35">
      <c r="A1328" s="202" t="s">
        <v>968</v>
      </c>
      <c r="B1328" s="202" t="s">
        <v>4333</v>
      </c>
      <c r="C1328" s="202" t="s">
        <v>1987</v>
      </c>
      <c r="D1328" s="202" t="s">
        <v>1988</v>
      </c>
      <c r="E1328" s="202" t="s">
        <v>812</v>
      </c>
      <c r="F1328" s="202" t="s">
        <v>309</v>
      </c>
      <c r="G1328" s="8"/>
      <c r="H1328" s="202" t="s">
        <v>482</v>
      </c>
      <c r="I1328" s="203" t="s">
        <v>333</v>
      </c>
      <c r="J1328" s="8"/>
      <c r="K1328" s="8"/>
      <c r="L1328" s="8"/>
      <c r="M1328" s="8"/>
      <c r="N1328" s="202" t="s">
        <v>483</v>
      </c>
      <c r="O1328" s="8"/>
      <c r="P1328" s="8"/>
      <c r="Q1328" s="8"/>
      <c r="R1328" s="202" t="s">
        <v>483</v>
      </c>
      <c r="S1328" s="8"/>
      <c r="T1328" s="8"/>
      <c r="U1328" s="8"/>
      <c r="V1328" s="8"/>
      <c r="W1328" s="202" t="s">
        <v>483</v>
      </c>
      <c r="X1328" s="8"/>
      <c r="Y1328" s="8"/>
      <c r="Z1328" s="8"/>
      <c r="AA1328" s="202" t="s">
        <v>483</v>
      </c>
      <c r="AB1328" s="8"/>
      <c r="AC1328" s="202" t="s">
        <v>1725</v>
      </c>
      <c r="AD1328" s="202" t="s">
        <v>4333</v>
      </c>
      <c r="AE1328" s="202" t="s">
        <v>484</v>
      </c>
      <c r="AF1328" s="204">
        <v>206.6</v>
      </c>
      <c r="AG1328" s="197">
        <v>0</v>
      </c>
      <c r="AH1328" s="197">
        <v>1.027E-2</v>
      </c>
      <c r="AI1328" s="12"/>
      <c r="AJ1328" s="197">
        <v>1.027E-2</v>
      </c>
      <c r="AK1328" s="197">
        <v>0</v>
      </c>
      <c r="AL1328" s="197">
        <v>0</v>
      </c>
      <c r="AM1328" s="12"/>
      <c r="AN1328" s="12"/>
      <c r="AO1328" s="204">
        <v>94.27</v>
      </c>
      <c r="AP1328" s="205">
        <v>112.46</v>
      </c>
      <c r="AQ1328" t="str">
        <f>_xlfn.IFNA(VLOOKUP(E1328,'Order Lookup'!A:C,3,FALSE),"Other")</f>
        <v>Other</v>
      </c>
    </row>
    <row r="1329" spans="1:43" ht="31.5" x14ac:dyDescent="0.35">
      <c r="A1329" s="202" t="s">
        <v>968</v>
      </c>
      <c r="B1329" s="202" t="s">
        <v>4334</v>
      </c>
      <c r="C1329" s="202" t="s">
        <v>1012</v>
      </c>
      <c r="D1329" s="202" t="s">
        <v>1989</v>
      </c>
      <c r="E1329" s="202" t="s">
        <v>812</v>
      </c>
      <c r="F1329" s="202" t="s">
        <v>309</v>
      </c>
      <c r="G1329" s="8"/>
      <c r="H1329" s="202" t="s">
        <v>482</v>
      </c>
      <c r="I1329" s="203" t="s">
        <v>385</v>
      </c>
      <c r="J1329" s="8"/>
      <c r="K1329" s="8"/>
      <c r="L1329" s="8"/>
      <c r="M1329" s="8"/>
      <c r="N1329" s="202" t="s">
        <v>483</v>
      </c>
      <c r="O1329" s="8"/>
      <c r="P1329" s="8"/>
      <c r="Q1329" s="8"/>
      <c r="R1329" s="202" t="s">
        <v>483</v>
      </c>
      <c r="S1329" s="8"/>
      <c r="T1329" s="8"/>
      <c r="U1329" s="8"/>
      <c r="V1329" s="8"/>
      <c r="W1329" s="202" t="s">
        <v>483</v>
      </c>
      <c r="X1329" s="8"/>
      <c r="Y1329" s="8"/>
      <c r="Z1329" s="8"/>
      <c r="AA1329" s="202" t="s">
        <v>483</v>
      </c>
      <c r="AB1329" s="8"/>
      <c r="AC1329" s="202" t="s">
        <v>2332</v>
      </c>
      <c r="AD1329" s="202" t="s">
        <v>4334</v>
      </c>
      <c r="AE1329" s="202" t="s">
        <v>484</v>
      </c>
      <c r="AF1329" s="204">
        <v>165.9</v>
      </c>
      <c r="AG1329" s="197">
        <v>0</v>
      </c>
      <c r="AH1329" s="197">
        <v>4.9888555000000001E-2</v>
      </c>
      <c r="AI1329" s="12"/>
      <c r="AJ1329" s="197">
        <v>4.9888500000000002E-2</v>
      </c>
      <c r="AK1329" s="197">
        <v>0</v>
      </c>
      <c r="AL1329" s="197">
        <v>0</v>
      </c>
      <c r="AM1329" s="12"/>
      <c r="AN1329" s="12"/>
      <c r="AO1329" s="204">
        <v>110.65</v>
      </c>
      <c r="AP1329" s="205">
        <v>72.099999999999994</v>
      </c>
      <c r="AQ1329" t="str">
        <f>_xlfn.IFNA(VLOOKUP(E1329,'Order Lookup'!A:C,3,FALSE),"Other")</f>
        <v>Other</v>
      </c>
    </row>
    <row r="1330" spans="1:43" ht="52.5" x14ac:dyDescent="0.35">
      <c r="A1330" s="202" t="s">
        <v>968</v>
      </c>
      <c r="B1330" s="202" t="s">
        <v>4335</v>
      </c>
      <c r="C1330" s="202" t="s">
        <v>1009</v>
      </c>
      <c r="D1330" s="202" t="s">
        <v>1602</v>
      </c>
      <c r="E1330" s="202" t="s">
        <v>854</v>
      </c>
      <c r="F1330" s="202" t="s">
        <v>204</v>
      </c>
      <c r="G1330" s="202" t="s">
        <v>309</v>
      </c>
      <c r="H1330" s="202" t="s">
        <v>482</v>
      </c>
      <c r="I1330" s="203" t="s">
        <v>333</v>
      </c>
      <c r="J1330" s="203" t="s">
        <v>980</v>
      </c>
      <c r="K1330" s="203" t="s">
        <v>756</v>
      </c>
      <c r="L1330" s="8"/>
      <c r="M1330" s="8"/>
      <c r="N1330" s="202" t="s">
        <v>483</v>
      </c>
      <c r="O1330" s="8"/>
      <c r="P1330" s="8"/>
      <c r="Q1330" s="8"/>
      <c r="R1330" s="202" t="s">
        <v>483</v>
      </c>
      <c r="S1330" s="8"/>
      <c r="T1330" s="203" t="s">
        <v>980</v>
      </c>
      <c r="U1330" s="202" t="s">
        <v>1726</v>
      </c>
      <c r="V1330" s="202" t="s">
        <v>1726</v>
      </c>
      <c r="W1330" s="206" t="s">
        <v>489</v>
      </c>
      <c r="X1330" s="8"/>
      <c r="Y1330" s="8"/>
      <c r="Z1330" s="8"/>
      <c r="AA1330" s="202" t="s">
        <v>483</v>
      </c>
      <c r="AB1330" s="203" t="s">
        <v>490</v>
      </c>
      <c r="AC1330" s="202" t="s">
        <v>1726</v>
      </c>
      <c r="AD1330" s="202" t="s">
        <v>4335</v>
      </c>
      <c r="AE1330" s="202" t="s">
        <v>484</v>
      </c>
      <c r="AF1330" s="204">
        <v>383</v>
      </c>
      <c r="AG1330" s="197">
        <v>1.6E-2</v>
      </c>
      <c r="AH1330" s="197">
        <v>1.321524E-2</v>
      </c>
      <c r="AI1330" s="208">
        <v>0.82595249999999998</v>
      </c>
      <c r="AJ1330" s="197">
        <v>1.32155E-2</v>
      </c>
      <c r="AK1330" s="197">
        <v>0</v>
      </c>
      <c r="AL1330" s="197">
        <v>0</v>
      </c>
      <c r="AM1330" s="12"/>
      <c r="AN1330" s="12"/>
      <c r="AO1330" s="204">
        <v>62.87</v>
      </c>
      <c r="AP1330" s="205">
        <v>82.39</v>
      </c>
      <c r="AQ1330" t="str">
        <f>_xlfn.IFNA(VLOOKUP(E1330,'Order Lookup'!A:C,3,FALSE),"Other")</f>
        <v>ENPARTS</v>
      </c>
    </row>
    <row r="1331" spans="1:43" ht="52.5" x14ac:dyDescent="0.35">
      <c r="A1331" s="202" t="s">
        <v>968</v>
      </c>
      <c r="B1331" s="202" t="s">
        <v>4336</v>
      </c>
      <c r="C1331" s="202" t="s">
        <v>1009</v>
      </c>
      <c r="D1331" s="202" t="s">
        <v>1602</v>
      </c>
      <c r="E1331" s="202" t="s">
        <v>854</v>
      </c>
      <c r="F1331" s="202" t="s">
        <v>204</v>
      </c>
      <c r="G1331" s="8"/>
      <c r="H1331" s="202" t="s">
        <v>482</v>
      </c>
      <c r="I1331" s="203" t="s">
        <v>335</v>
      </c>
      <c r="J1331" s="8"/>
      <c r="K1331" s="8"/>
      <c r="L1331" s="8"/>
      <c r="M1331" s="8"/>
      <c r="N1331" s="202" t="s">
        <v>483</v>
      </c>
      <c r="O1331" s="8"/>
      <c r="P1331" s="8"/>
      <c r="Q1331" s="8"/>
      <c r="R1331" s="202" t="s">
        <v>483</v>
      </c>
      <c r="S1331" s="8"/>
      <c r="T1331" s="8"/>
      <c r="U1331" s="8"/>
      <c r="V1331" s="8"/>
      <c r="W1331" s="202" t="s">
        <v>483</v>
      </c>
      <c r="X1331" s="8"/>
      <c r="Y1331" s="8"/>
      <c r="Z1331" s="8"/>
      <c r="AA1331" s="202" t="s">
        <v>483</v>
      </c>
      <c r="AB1331" s="8"/>
      <c r="AC1331" s="202" t="s">
        <v>2329</v>
      </c>
      <c r="AD1331" s="202" t="s">
        <v>4336</v>
      </c>
      <c r="AE1331" s="202" t="s">
        <v>484</v>
      </c>
      <c r="AF1331" s="204">
        <v>1630</v>
      </c>
      <c r="AG1331" s="197">
        <v>0</v>
      </c>
      <c r="AH1331" s="197">
        <v>5.0000000000000001E-4</v>
      </c>
      <c r="AI1331" s="12"/>
      <c r="AJ1331" s="197">
        <v>5.0000000000000001E-4</v>
      </c>
      <c r="AK1331" s="197">
        <v>0</v>
      </c>
      <c r="AL1331" s="197">
        <v>0</v>
      </c>
      <c r="AM1331" s="12"/>
      <c r="AN1331" s="12"/>
      <c r="AO1331" s="204">
        <v>1630</v>
      </c>
      <c r="AP1331" s="205">
        <v>0</v>
      </c>
      <c r="AQ1331" t="str">
        <f>_xlfn.IFNA(VLOOKUP(E1331,'Order Lookup'!A:C,3,FALSE),"Other")</f>
        <v>ENPARTS</v>
      </c>
    </row>
    <row r="1332" spans="1:43" ht="52.5" x14ac:dyDescent="0.35">
      <c r="A1332" s="202" t="s">
        <v>968</v>
      </c>
      <c r="B1332" s="202" t="s">
        <v>4337</v>
      </c>
      <c r="C1332" s="202" t="s">
        <v>1009</v>
      </c>
      <c r="D1332" s="202" t="s">
        <v>1602</v>
      </c>
      <c r="E1332" s="202" t="s">
        <v>874</v>
      </c>
      <c r="F1332" s="202" t="s">
        <v>309</v>
      </c>
      <c r="G1332" s="8"/>
      <c r="H1332" s="202" t="s">
        <v>488</v>
      </c>
      <c r="I1332" s="203" t="s">
        <v>333</v>
      </c>
      <c r="J1332" s="8"/>
      <c r="K1332" s="8"/>
      <c r="L1332" s="8"/>
      <c r="M1332" s="8"/>
      <c r="N1332" s="202" t="s">
        <v>483</v>
      </c>
      <c r="O1332" s="8"/>
      <c r="P1332" s="8"/>
      <c r="Q1332" s="8"/>
      <c r="R1332" s="202" t="s">
        <v>483</v>
      </c>
      <c r="S1332" s="8"/>
      <c r="T1332" s="8"/>
      <c r="U1332" s="8"/>
      <c r="V1332" s="8"/>
      <c r="W1332" s="202" t="s">
        <v>483</v>
      </c>
      <c r="X1332" s="8"/>
      <c r="Y1332" s="8"/>
      <c r="Z1332" s="8"/>
      <c r="AA1332" s="202" t="s">
        <v>483</v>
      </c>
      <c r="AB1332" s="8"/>
      <c r="AC1332" s="202" t="s">
        <v>2329</v>
      </c>
      <c r="AD1332" s="202" t="s">
        <v>4337</v>
      </c>
      <c r="AE1332" s="202" t="s">
        <v>484</v>
      </c>
      <c r="AF1332" s="12"/>
      <c r="AG1332" s="197">
        <v>0</v>
      </c>
      <c r="AH1332" s="12"/>
      <c r="AI1332" s="12"/>
      <c r="AJ1332" s="12"/>
      <c r="AK1332" s="12"/>
      <c r="AL1332" s="12"/>
      <c r="AM1332" s="12"/>
      <c r="AN1332" s="12"/>
      <c r="AO1332" s="12"/>
      <c r="AP1332" s="15"/>
      <c r="AQ1332" t="str">
        <f>_xlfn.IFNA(VLOOKUP(E1332,'Order Lookup'!A:C,3,FALSE),"Other")</f>
        <v>Other</v>
      </c>
    </row>
    <row r="1333" spans="1:43" ht="31.5" x14ac:dyDescent="0.35">
      <c r="A1333" s="202" t="s">
        <v>968</v>
      </c>
      <c r="B1333" s="202" t="s">
        <v>4338</v>
      </c>
      <c r="C1333" s="202" t="s">
        <v>1045</v>
      </c>
      <c r="D1333" s="202" t="s">
        <v>4339</v>
      </c>
      <c r="E1333" s="202" t="s">
        <v>812</v>
      </c>
      <c r="F1333" s="202" t="s">
        <v>309</v>
      </c>
      <c r="G1333" s="8"/>
      <c r="H1333" s="202" t="s">
        <v>488</v>
      </c>
      <c r="I1333" s="203" t="s">
        <v>386</v>
      </c>
      <c r="J1333" s="8"/>
      <c r="K1333" s="8"/>
      <c r="L1333" s="8"/>
      <c r="M1333" s="8"/>
      <c r="N1333" s="202" t="s">
        <v>483</v>
      </c>
      <c r="O1333" s="8"/>
      <c r="P1333" s="8"/>
      <c r="Q1333" s="8"/>
      <c r="R1333" s="202" t="s">
        <v>483</v>
      </c>
      <c r="S1333" s="8"/>
      <c r="T1333" s="8"/>
      <c r="U1333" s="8"/>
      <c r="V1333" s="8"/>
      <c r="W1333" s="202" t="s">
        <v>483</v>
      </c>
      <c r="X1333" s="8"/>
      <c r="Y1333" s="8"/>
      <c r="Z1333" s="8"/>
      <c r="AA1333" s="202" t="s">
        <v>483</v>
      </c>
      <c r="AB1333" s="8"/>
      <c r="AC1333" s="202" t="s">
        <v>1728</v>
      </c>
      <c r="AD1333" s="202" t="s">
        <v>4338</v>
      </c>
      <c r="AE1333" s="202" t="s">
        <v>484</v>
      </c>
      <c r="AF1333" s="204">
        <v>1340.84</v>
      </c>
      <c r="AG1333" s="197">
        <v>0</v>
      </c>
      <c r="AH1333" s="197">
        <v>0.44728035999999999</v>
      </c>
      <c r="AI1333" s="12"/>
      <c r="AJ1333" s="197">
        <v>0.44728052000000001</v>
      </c>
      <c r="AK1333" s="197">
        <v>0</v>
      </c>
      <c r="AL1333" s="197">
        <v>0</v>
      </c>
      <c r="AM1333" s="12"/>
      <c r="AN1333" s="12"/>
      <c r="AO1333" s="204">
        <v>0</v>
      </c>
      <c r="AP1333" s="205">
        <v>387.28</v>
      </c>
      <c r="AQ1333" t="str">
        <f>_xlfn.IFNA(VLOOKUP(E1333,'Order Lookup'!A:C,3,FALSE),"Other")</f>
        <v>Other</v>
      </c>
    </row>
    <row r="1334" spans="1:43" ht="31.5" x14ac:dyDescent="0.35">
      <c r="A1334" s="202" t="s">
        <v>968</v>
      </c>
      <c r="B1334" s="202" t="s">
        <v>4340</v>
      </c>
      <c r="C1334" s="202" t="s">
        <v>1029</v>
      </c>
      <c r="D1334" s="202" t="s">
        <v>4341</v>
      </c>
      <c r="E1334" s="202" t="s">
        <v>874</v>
      </c>
      <c r="F1334" s="202" t="s">
        <v>309</v>
      </c>
      <c r="G1334" s="8"/>
      <c r="H1334" s="202" t="s">
        <v>488</v>
      </c>
      <c r="I1334" s="203" t="s">
        <v>335</v>
      </c>
      <c r="J1334" s="8"/>
      <c r="K1334" s="8"/>
      <c r="L1334" s="8"/>
      <c r="M1334" s="8"/>
      <c r="N1334" s="202" t="s">
        <v>483</v>
      </c>
      <c r="O1334" s="8"/>
      <c r="P1334" s="8"/>
      <c r="Q1334" s="8"/>
      <c r="R1334" s="202" t="s">
        <v>483</v>
      </c>
      <c r="S1334" s="8"/>
      <c r="T1334" s="8"/>
      <c r="U1334" s="8"/>
      <c r="V1334" s="8"/>
      <c r="W1334" s="202" t="s">
        <v>483</v>
      </c>
      <c r="X1334" s="8"/>
      <c r="Y1334" s="8"/>
      <c r="Z1334" s="8"/>
      <c r="AA1334" s="202" t="s">
        <v>483</v>
      </c>
      <c r="AB1334" s="8"/>
      <c r="AC1334" s="202" t="s">
        <v>2321</v>
      </c>
      <c r="AD1334" s="202" t="s">
        <v>4340</v>
      </c>
      <c r="AE1334" s="202" t="s">
        <v>484</v>
      </c>
      <c r="AF1334" s="12"/>
      <c r="AG1334" s="197">
        <v>0</v>
      </c>
      <c r="AH1334" s="12"/>
      <c r="AI1334" s="12"/>
      <c r="AJ1334" s="12"/>
      <c r="AK1334" s="12"/>
      <c r="AL1334" s="12"/>
      <c r="AM1334" s="12"/>
      <c r="AN1334" s="12"/>
      <c r="AO1334" s="12"/>
      <c r="AP1334" s="15"/>
      <c r="AQ1334" t="str">
        <f>_xlfn.IFNA(VLOOKUP(E1334,'Order Lookup'!A:C,3,FALSE),"Other")</f>
        <v>Other</v>
      </c>
    </row>
    <row r="1335" spans="1:43" ht="31.5" x14ac:dyDescent="0.35">
      <c r="A1335" s="202" t="s">
        <v>968</v>
      </c>
      <c r="B1335" s="202" t="s">
        <v>4342</v>
      </c>
      <c r="C1335" s="202" t="s">
        <v>1029</v>
      </c>
      <c r="D1335" s="202" t="s">
        <v>4341</v>
      </c>
      <c r="E1335" s="202" t="s">
        <v>874</v>
      </c>
      <c r="F1335" s="202" t="s">
        <v>309</v>
      </c>
      <c r="G1335" s="8"/>
      <c r="H1335" s="202" t="s">
        <v>488</v>
      </c>
      <c r="I1335" s="203" t="s">
        <v>335</v>
      </c>
      <c r="J1335" s="8"/>
      <c r="K1335" s="8"/>
      <c r="L1335" s="8"/>
      <c r="M1335" s="8"/>
      <c r="N1335" s="202" t="s">
        <v>483</v>
      </c>
      <c r="O1335" s="8"/>
      <c r="P1335" s="8"/>
      <c r="Q1335" s="8"/>
      <c r="R1335" s="202" t="s">
        <v>483</v>
      </c>
      <c r="S1335" s="8"/>
      <c r="T1335" s="8"/>
      <c r="U1335" s="8"/>
      <c r="V1335" s="8"/>
      <c r="W1335" s="202" t="s">
        <v>483</v>
      </c>
      <c r="X1335" s="8"/>
      <c r="Y1335" s="8"/>
      <c r="Z1335" s="8"/>
      <c r="AA1335" s="202" t="s">
        <v>483</v>
      </c>
      <c r="AB1335" s="8"/>
      <c r="AC1335" s="202" t="s">
        <v>2335</v>
      </c>
      <c r="AD1335" s="202" t="s">
        <v>4342</v>
      </c>
      <c r="AE1335" s="202" t="s">
        <v>484</v>
      </c>
      <c r="AF1335" s="12"/>
      <c r="AG1335" s="197">
        <v>0</v>
      </c>
      <c r="AH1335" s="12"/>
      <c r="AI1335" s="12"/>
      <c r="AJ1335" s="12"/>
      <c r="AK1335" s="12"/>
      <c r="AL1335" s="12"/>
      <c r="AM1335" s="12"/>
      <c r="AN1335" s="12"/>
      <c r="AO1335" s="12"/>
      <c r="AP1335" s="15"/>
      <c r="AQ1335" t="str">
        <f>_xlfn.IFNA(VLOOKUP(E1335,'Order Lookup'!A:C,3,FALSE),"Other")</f>
        <v>Other</v>
      </c>
    </row>
    <row r="1336" spans="1:43" ht="42" x14ac:dyDescent="0.35">
      <c r="A1336" s="202" t="s">
        <v>968</v>
      </c>
      <c r="B1336" s="202" t="s">
        <v>4343</v>
      </c>
      <c r="C1336" s="202" t="s">
        <v>1990</v>
      </c>
      <c r="D1336" s="202" t="s">
        <v>1991</v>
      </c>
      <c r="E1336" s="202" t="s">
        <v>859</v>
      </c>
      <c r="F1336" s="202" t="s">
        <v>270</v>
      </c>
      <c r="G1336" s="202" t="s">
        <v>856</v>
      </c>
      <c r="H1336" s="202" t="s">
        <v>482</v>
      </c>
      <c r="I1336" s="203" t="s">
        <v>410</v>
      </c>
      <c r="J1336" s="203" t="s">
        <v>857</v>
      </c>
      <c r="K1336" s="203" t="s">
        <v>587</v>
      </c>
      <c r="L1336" s="8"/>
      <c r="M1336" s="8"/>
      <c r="N1336" s="202" t="s">
        <v>483</v>
      </c>
      <c r="O1336" s="8"/>
      <c r="P1336" s="8"/>
      <c r="Q1336" s="8"/>
      <c r="R1336" s="202" t="s">
        <v>483</v>
      </c>
      <c r="S1336" s="8"/>
      <c r="T1336" s="203" t="s">
        <v>862</v>
      </c>
      <c r="U1336" s="202" t="s">
        <v>1662</v>
      </c>
      <c r="V1336" s="202" t="s">
        <v>1698</v>
      </c>
      <c r="W1336" s="210" t="s">
        <v>484</v>
      </c>
      <c r="X1336" s="8"/>
      <c r="Y1336" s="8"/>
      <c r="Z1336" s="8"/>
      <c r="AA1336" s="202" t="s">
        <v>483</v>
      </c>
      <c r="AB1336" s="203" t="s">
        <v>490</v>
      </c>
      <c r="AC1336" s="202" t="s">
        <v>1698</v>
      </c>
      <c r="AD1336" s="202" t="s">
        <v>4343</v>
      </c>
      <c r="AE1336" s="202" t="s">
        <v>484</v>
      </c>
      <c r="AF1336" s="204">
        <v>0</v>
      </c>
      <c r="AG1336" s="197">
        <v>0.3</v>
      </c>
      <c r="AH1336" s="197">
        <v>0.2399405</v>
      </c>
      <c r="AI1336" s="208">
        <v>0.79980166666666697</v>
      </c>
      <c r="AJ1336" s="197">
        <v>0.2399405</v>
      </c>
      <c r="AK1336" s="197">
        <v>0</v>
      </c>
      <c r="AL1336" s="197">
        <v>0</v>
      </c>
      <c r="AM1336" s="12"/>
      <c r="AN1336" s="12"/>
      <c r="AO1336" s="204">
        <v>822.87</v>
      </c>
      <c r="AP1336" s="205">
        <v>-704.14</v>
      </c>
      <c r="AQ1336" t="str">
        <f>_xlfn.IFNA(VLOOKUP(E1336,'Order Lookup'!A:C,3,FALSE),"Other")</f>
        <v>Other</v>
      </c>
    </row>
    <row r="1337" spans="1:43" ht="42" x14ac:dyDescent="0.35">
      <c r="A1337" s="202" t="s">
        <v>968</v>
      </c>
      <c r="B1337" s="202" t="s">
        <v>4344</v>
      </c>
      <c r="C1337" s="202" t="s">
        <v>1990</v>
      </c>
      <c r="D1337" s="202" t="s">
        <v>1991</v>
      </c>
      <c r="E1337" s="202" t="s">
        <v>859</v>
      </c>
      <c r="F1337" s="202" t="s">
        <v>270</v>
      </c>
      <c r="G1337" s="202" t="s">
        <v>856</v>
      </c>
      <c r="H1337" s="202" t="s">
        <v>482</v>
      </c>
      <c r="I1337" s="203" t="s">
        <v>136</v>
      </c>
      <c r="J1337" s="203" t="s">
        <v>857</v>
      </c>
      <c r="K1337" s="203" t="s">
        <v>587</v>
      </c>
      <c r="L1337" s="8"/>
      <c r="M1337" s="8"/>
      <c r="N1337" s="202" t="s">
        <v>483</v>
      </c>
      <c r="O1337" s="8"/>
      <c r="P1337" s="8"/>
      <c r="Q1337" s="8"/>
      <c r="R1337" s="202" t="s">
        <v>483</v>
      </c>
      <c r="S1337" s="8"/>
      <c r="T1337" s="203" t="s">
        <v>862</v>
      </c>
      <c r="U1337" s="202" t="s">
        <v>1698</v>
      </c>
      <c r="V1337" s="202" t="s">
        <v>1698</v>
      </c>
      <c r="W1337" s="206" t="s">
        <v>489</v>
      </c>
      <c r="X1337" s="8"/>
      <c r="Y1337" s="8"/>
      <c r="Z1337" s="8"/>
      <c r="AA1337" s="202" t="s">
        <v>483</v>
      </c>
      <c r="AB1337" s="203" t="s">
        <v>490</v>
      </c>
      <c r="AC1337" s="202" t="s">
        <v>1728</v>
      </c>
      <c r="AD1337" s="202" t="s">
        <v>4344</v>
      </c>
      <c r="AE1337" s="202" t="s">
        <v>484</v>
      </c>
      <c r="AF1337" s="204">
        <v>0</v>
      </c>
      <c r="AG1337" s="197">
        <v>0.28999999999999998</v>
      </c>
      <c r="AH1337" s="197">
        <v>0.27306470500000002</v>
      </c>
      <c r="AI1337" s="208">
        <v>0.94160243103448305</v>
      </c>
      <c r="AJ1337" s="197">
        <v>0.27306406</v>
      </c>
      <c r="AK1337" s="197">
        <v>0</v>
      </c>
      <c r="AL1337" s="197">
        <v>0</v>
      </c>
      <c r="AM1337" s="12"/>
      <c r="AN1337" s="12"/>
      <c r="AO1337" s="204">
        <v>538.41999999999996</v>
      </c>
      <c r="AP1337" s="205">
        <v>-470.34</v>
      </c>
      <c r="AQ1337" t="str">
        <f>_xlfn.IFNA(VLOOKUP(E1337,'Order Lookup'!A:C,3,FALSE),"Other")</f>
        <v>Other</v>
      </c>
    </row>
    <row r="1338" spans="1:43" ht="42" x14ac:dyDescent="0.35">
      <c r="A1338" s="202" t="s">
        <v>968</v>
      </c>
      <c r="B1338" s="202" t="s">
        <v>4345</v>
      </c>
      <c r="C1338" s="202" t="s">
        <v>1990</v>
      </c>
      <c r="D1338" s="202" t="s">
        <v>1991</v>
      </c>
      <c r="E1338" s="202" t="s">
        <v>874</v>
      </c>
      <c r="F1338" s="202" t="s">
        <v>309</v>
      </c>
      <c r="G1338" s="202" t="s">
        <v>309</v>
      </c>
      <c r="H1338" s="202" t="s">
        <v>482</v>
      </c>
      <c r="I1338" s="203" t="s">
        <v>136</v>
      </c>
      <c r="J1338" s="203" t="s">
        <v>857</v>
      </c>
      <c r="K1338" s="203" t="s">
        <v>587</v>
      </c>
      <c r="L1338" s="8"/>
      <c r="M1338" s="8"/>
      <c r="N1338" s="202" t="s">
        <v>483</v>
      </c>
      <c r="O1338" s="8"/>
      <c r="P1338" s="8"/>
      <c r="Q1338" s="8"/>
      <c r="R1338" s="202" t="s">
        <v>483</v>
      </c>
      <c r="S1338" s="8"/>
      <c r="T1338" s="8"/>
      <c r="U1338" s="202" t="s">
        <v>1698</v>
      </c>
      <c r="V1338" s="8"/>
      <c r="W1338" s="202" t="s">
        <v>593</v>
      </c>
      <c r="X1338" s="8"/>
      <c r="Y1338" s="8"/>
      <c r="Z1338" s="8"/>
      <c r="AA1338" s="202" t="s">
        <v>483</v>
      </c>
      <c r="AB1338" s="8"/>
      <c r="AC1338" s="202" t="s">
        <v>1698</v>
      </c>
      <c r="AD1338" s="202" t="s">
        <v>4345</v>
      </c>
      <c r="AE1338" s="202" t="s">
        <v>484</v>
      </c>
      <c r="AF1338" s="204">
        <v>0</v>
      </c>
      <c r="AG1338" s="197">
        <v>0</v>
      </c>
      <c r="AH1338" s="197">
        <v>0.29526648</v>
      </c>
      <c r="AI1338" s="12"/>
      <c r="AJ1338" s="197">
        <v>0.29526651999999998</v>
      </c>
      <c r="AK1338" s="197">
        <v>0</v>
      </c>
      <c r="AL1338" s="197">
        <v>0</v>
      </c>
      <c r="AM1338" s="12"/>
      <c r="AN1338" s="12"/>
      <c r="AO1338" s="204">
        <v>0</v>
      </c>
      <c r="AP1338" s="205">
        <v>-606.62</v>
      </c>
      <c r="AQ1338" t="str">
        <f>_xlfn.IFNA(VLOOKUP(E1338,'Order Lookup'!A:C,3,FALSE),"Other")</f>
        <v>Other</v>
      </c>
    </row>
    <row r="1339" spans="1:43" ht="42" x14ac:dyDescent="0.35">
      <c r="A1339" s="202" t="s">
        <v>968</v>
      </c>
      <c r="B1339" s="202" t="s">
        <v>4346</v>
      </c>
      <c r="C1339" s="202" t="s">
        <v>1990</v>
      </c>
      <c r="D1339" s="202" t="s">
        <v>1991</v>
      </c>
      <c r="E1339" s="202" t="s">
        <v>859</v>
      </c>
      <c r="F1339" s="202" t="s">
        <v>270</v>
      </c>
      <c r="G1339" s="202" t="s">
        <v>856</v>
      </c>
      <c r="H1339" s="202" t="s">
        <v>482</v>
      </c>
      <c r="I1339" s="203" t="s">
        <v>410</v>
      </c>
      <c r="J1339" s="203" t="s">
        <v>857</v>
      </c>
      <c r="K1339" s="203" t="s">
        <v>587</v>
      </c>
      <c r="L1339" s="8"/>
      <c r="M1339" s="8"/>
      <c r="N1339" s="202" t="s">
        <v>483</v>
      </c>
      <c r="O1339" s="8"/>
      <c r="P1339" s="8"/>
      <c r="Q1339" s="8"/>
      <c r="R1339" s="202" t="s">
        <v>483</v>
      </c>
      <c r="S1339" s="8"/>
      <c r="T1339" s="203" t="s">
        <v>862</v>
      </c>
      <c r="U1339" s="202" t="s">
        <v>2343</v>
      </c>
      <c r="V1339" s="202" t="s">
        <v>2343</v>
      </c>
      <c r="W1339" s="206" t="s">
        <v>489</v>
      </c>
      <c r="X1339" s="8"/>
      <c r="Y1339" s="8"/>
      <c r="Z1339" s="8"/>
      <c r="AA1339" s="202" t="s">
        <v>483</v>
      </c>
      <c r="AB1339" s="203" t="s">
        <v>490</v>
      </c>
      <c r="AC1339" s="202" t="s">
        <v>2343</v>
      </c>
      <c r="AD1339" s="202" t="s">
        <v>4346</v>
      </c>
      <c r="AE1339" s="202" t="s">
        <v>484</v>
      </c>
      <c r="AF1339" s="204">
        <v>0</v>
      </c>
      <c r="AG1339" s="197">
        <v>0.1195</v>
      </c>
      <c r="AH1339" s="197">
        <v>0.13455</v>
      </c>
      <c r="AI1339" s="207">
        <v>1.12594142259414</v>
      </c>
      <c r="AJ1339" s="197">
        <v>0.13455</v>
      </c>
      <c r="AK1339" s="197">
        <v>0</v>
      </c>
      <c r="AL1339" s="197">
        <v>0</v>
      </c>
      <c r="AM1339" s="12"/>
      <c r="AN1339" s="12"/>
      <c r="AO1339" s="204">
        <v>201.54</v>
      </c>
      <c r="AP1339" s="205">
        <v>-293.39</v>
      </c>
      <c r="AQ1339" t="str">
        <f>_xlfn.IFNA(VLOOKUP(E1339,'Order Lookup'!A:C,3,FALSE),"Other")</f>
        <v>Other</v>
      </c>
    </row>
    <row r="1340" spans="1:43" ht="42" x14ac:dyDescent="0.35">
      <c r="A1340" s="202" t="s">
        <v>968</v>
      </c>
      <c r="B1340" s="202" t="s">
        <v>4347</v>
      </c>
      <c r="C1340" s="202" t="s">
        <v>1990</v>
      </c>
      <c r="D1340" s="202" t="s">
        <v>1991</v>
      </c>
      <c r="E1340" s="202" t="s">
        <v>874</v>
      </c>
      <c r="F1340" s="202" t="s">
        <v>309</v>
      </c>
      <c r="G1340" s="202" t="s">
        <v>309</v>
      </c>
      <c r="H1340" s="202" t="s">
        <v>482</v>
      </c>
      <c r="I1340" s="203" t="s">
        <v>334</v>
      </c>
      <c r="J1340" s="203" t="s">
        <v>857</v>
      </c>
      <c r="K1340" s="203" t="s">
        <v>587</v>
      </c>
      <c r="L1340" s="8"/>
      <c r="M1340" s="8"/>
      <c r="N1340" s="202" t="s">
        <v>483</v>
      </c>
      <c r="O1340" s="8"/>
      <c r="P1340" s="8"/>
      <c r="Q1340" s="8"/>
      <c r="R1340" s="202" t="s">
        <v>483</v>
      </c>
      <c r="S1340" s="8"/>
      <c r="T1340" s="8"/>
      <c r="U1340" s="8"/>
      <c r="V1340" s="8"/>
      <c r="W1340" s="202" t="s">
        <v>483</v>
      </c>
      <c r="X1340" s="8"/>
      <c r="Y1340" s="8"/>
      <c r="Z1340" s="8"/>
      <c r="AA1340" s="202" t="s">
        <v>483</v>
      </c>
      <c r="AB1340" s="8"/>
      <c r="AC1340" s="202" t="s">
        <v>2332</v>
      </c>
      <c r="AD1340" s="202" t="s">
        <v>4347</v>
      </c>
      <c r="AE1340" s="202" t="s">
        <v>484</v>
      </c>
      <c r="AF1340" s="204">
        <v>0</v>
      </c>
      <c r="AG1340" s="197">
        <v>0</v>
      </c>
      <c r="AH1340" s="197">
        <v>0.208238495</v>
      </c>
      <c r="AI1340" s="12"/>
      <c r="AJ1340" s="197">
        <v>0.20823900000000001</v>
      </c>
      <c r="AK1340" s="197">
        <v>0</v>
      </c>
      <c r="AL1340" s="197">
        <v>0</v>
      </c>
      <c r="AM1340" s="12"/>
      <c r="AN1340" s="12"/>
      <c r="AO1340" s="204">
        <v>0</v>
      </c>
      <c r="AP1340" s="205">
        <v>-308.39999999999998</v>
      </c>
      <c r="AQ1340" t="str">
        <f>_xlfn.IFNA(VLOOKUP(E1340,'Order Lookup'!A:C,3,FALSE),"Other")</f>
        <v>Other</v>
      </c>
    </row>
    <row r="1341" spans="1:43" ht="42" x14ac:dyDescent="0.35">
      <c r="A1341" s="202" t="s">
        <v>968</v>
      </c>
      <c r="B1341" s="202" t="s">
        <v>4348</v>
      </c>
      <c r="C1341" s="202" t="s">
        <v>1990</v>
      </c>
      <c r="D1341" s="202" t="s">
        <v>1991</v>
      </c>
      <c r="E1341" s="202" t="s">
        <v>859</v>
      </c>
      <c r="F1341" s="202" t="s">
        <v>270</v>
      </c>
      <c r="G1341" s="202" t="s">
        <v>856</v>
      </c>
      <c r="H1341" s="202" t="s">
        <v>482</v>
      </c>
      <c r="I1341" s="203" t="s">
        <v>136</v>
      </c>
      <c r="J1341" s="203" t="s">
        <v>857</v>
      </c>
      <c r="K1341" s="203" t="s">
        <v>587</v>
      </c>
      <c r="L1341" s="8"/>
      <c r="M1341" s="8"/>
      <c r="N1341" s="202" t="s">
        <v>483</v>
      </c>
      <c r="O1341" s="8"/>
      <c r="P1341" s="8"/>
      <c r="Q1341" s="8"/>
      <c r="R1341" s="202" t="s">
        <v>483</v>
      </c>
      <c r="S1341" s="8"/>
      <c r="T1341" s="203" t="s">
        <v>862</v>
      </c>
      <c r="U1341" s="202" t="s">
        <v>2332</v>
      </c>
      <c r="V1341" s="202" t="s">
        <v>2332</v>
      </c>
      <c r="W1341" s="206" t="s">
        <v>489</v>
      </c>
      <c r="X1341" s="8"/>
      <c r="Y1341" s="8"/>
      <c r="Z1341" s="8"/>
      <c r="AA1341" s="202" t="s">
        <v>483</v>
      </c>
      <c r="AB1341" s="203" t="s">
        <v>490</v>
      </c>
      <c r="AC1341" s="202" t="s">
        <v>2338</v>
      </c>
      <c r="AD1341" s="202" t="s">
        <v>4348</v>
      </c>
      <c r="AE1341" s="202" t="s">
        <v>484</v>
      </c>
      <c r="AF1341" s="204">
        <v>0</v>
      </c>
      <c r="AG1341" s="197">
        <v>9.35E-2</v>
      </c>
      <c r="AH1341" s="197">
        <v>8.9824650000000006E-2</v>
      </c>
      <c r="AI1341" s="197">
        <v>0.96069144385026695</v>
      </c>
      <c r="AJ1341" s="197">
        <v>8.9825500000000003E-2</v>
      </c>
      <c r="AK1341" s="197">
        <v>0</v>
      </c>
      <c r="AL1341" s="197">
        <v>0</v>
      </c>
      <c r="AM1341" s="12"/>
      <c r="AN1341" s="12"/>
      <c r="AO1341" s="204">
        <v>201.41</v>
      </c>
      <c r="AP1341" s="205">
        <v>-194.38</v>
      </c>
      <c r="AQ1341" t="str">
        <f>_xlfn.IFNA(VLOOKUP(E1341,'Order Lookup'!A:C,3,FALSE),"Other")</f>
        <v>Other</v>
      </c>
    </row>
    <row r="1342" spans="1:43" ht="42" x14ac:dyDescent="0.35">
      <c r="A1342" s="202" t="s">
        <v>968</v>
      </c>
      <c r="B1342" s="202" t="s">
        <v>4349</v>
      </c>
      <c r="C1342" s="202" t="s">
        <v>1990</v>
      </c>
      <c r="D1342" s="202" t="s">
        <v>1991</v>
      </c>
      <c r="E1342" s="202" t="s">
        <v>859</v>
      </c>
      <c r="F1342" s="202" t="s">
        <v>270</v>
      </c>
      <c r="G1342" s="202" t="s">
        <v>856</v>
      </c>
      <c r="H1342" s="202" t="s">
        <v>482</v>
      </c>
      <c r="I1342" s="203" t="s">
        <v>136</v>
      </c>
      <c r="J1342" s="203" t="s">
        <v>857</v>
      </c>
      <c r="K1342" s="203" t="s">
        <v>587</v>
      </c>
      <c r="L1342" s="8"/>
      <c r="M1342" s="8"/>
      <c r="N1342" s="202" t="s">
        <v>483</v>
      </c>
      <c r="O1342" s="8"/>
      <c r="P1342" s="8"/>
      <c r="Q1342" s="8"/>
      <c r="R1342" s="202" t="s">
        <v>483</v>
      </c>
      <c r="S1342" s="8"/>
      <c r="T1342" s="203" t="s">
        <v>862</v>
      </c>
      <c r="U1342" s="202" t="s">
        <v>2335</v>
      </c>
      <c r="V1342" s="202" t="s">
        <v>2335</v>
      </c>
      <c r="W1342" s="206" t="s">
        <v>489</v>
      </c>
      <c r="X1342" s="8"/>
      <c r="Y1342" s="8"/>
      <c r="Z1342" s="8"/>
      <c r="AA1342" s="202" t="s">
        <v>483</v>
      </c>
      <c r="AB1342" s="203" t="s">
        <v>490</v>
      </c>
      <c r="AC1342" s="202" t="s">
        <v>2318</v>
      </c>
      <c r="AD1342" s="202" t="s">
        <v>4349</v>
      </c>
      <c r="AE1342" s="202" t="s">
        <v>484</v>
      </c>
      <c r="AF1342" s="204">
        <v>0</v>
      </c>
      <c r="AG1342" s="197">
        <v>3.15E-2</v>
      </c>
      <c r="AH1342" s="197">
        <v>3.15E-2</v>
      </c>
      <c r="AI1342" s="197">
        <v>1</v>
      </c>
      <c r="AJ1342" s="197">
        <v>3.15E-2</v>
      </c>
      <c r="AK1342" s="197">
        <v>0</v>
      </c>
      <c r="AL1342" s="197">
        <v>0</v>
      </c>
      <c r="AM1342" s="12"/>
      <c r="AN1342" s="12"/>
      <c r="AO1342" s="204">
        <v>110.29</v>
      </c>
      <c r="AP1342" s="205">
        <v>-136.41</v>
      </c>
      <c r="AQ1342" t="str">
        <f>_xlfn.IFNA(VLOOKUP(E1342,'Order Lookup'!A:C,3,FALSE),"Other")</f>
        <v>Other</v>
      </c>
    </row>
    <row r="1343" spans="1:43" ht="42" x14ac:dyDescent="0.35">
      <c r="A1343" s="202" t="s">
        <v>968</v>
      </c>
      <c r="B1343" s="202" t="s">
        <v>4350</v>
      </c>
      <c r="C1343" s="202" t="s">
        <v>1990</v>
      </c>
      <c r="D1343" s="202" t="s">
        <v>1991</v>
      </c>
      <c r="E1343" s="202" t="s">
        <v>874</v>
      </c>
      <c r="F1343" s="202" t="s">
        <v>309</v>
      </c>
      <c r="G1343" s="202" t="s">
        <v>309</v>
      </c>
      <c r="H1343" s="202" t="s">
        <v>482</v>
      </c>
      <c r="I1343" s="203" t="s">
        <v>334</v>
      </c>
      <c r="J1343" s="203" t="s">
        <v>857</v>
      </c>
      <c r="K1343" s="203" t="s">
        <v>587</v>
      </c>
      <c r="L1343" s="8"/>
      <c r="M1343" s="8"/>
      <c r="N1343" s="202" t="s">
        <v>483</v>
      </c>
      <c r="O1343" s="8"/>
      <c r="P1343" s="8"/>
      <c r="Q1343" s="8"/>
      <c r="R1343" s="202" t="s">
        <v>483</v>
      </c>
      <c r="S1343" s="8"/>
      <c r="T1343" s="8"/>
      <c r="U1343" s="8"/>
      <c r="V1343" s="8"/>
      <c r="W1343" s="202" t="s">
        <v>483</v>
      </c>
      <c r="X1343" s="8"/>
      <c r="Y1343" s="8"/>
      <c r="Z1343" s="8"/>
      <c r="AA1343" s="202" t="s">
        <v>483</v>
      </c>
      <c r="AB1343" s="8"/>
      <c r="AC1343" s="202" t="s">
        <v>2318</v>
      </c>
      <c r="AD1343" s="202" t="s">
        <v>4350</v>
      </c>
      <c r="AE1343" s="202" t="s">
        <v>484</v>
      </c>
      <c r="AF1343" s="204">
        <v>0</v>
      </c>
      <c r="AG1343" s="197">
        <v>0</v>
      </c>
      <c r="AH1343" s="197">
        <v>0.45940039999999999</v>
      </c>
      <c r="AI1343" s="12"/>
      <c r="AJ1343" s="197">
        <v>0.45940059999999999</v>
      </c>
      <c r="AK1343" s="197">
        <v>0</v>
      </c>
      <c r="AL1343" s="197">
        <v>0</v>
      </c>
      <c r="AM1343" s="12"/>
      <c r="AN1343" s="12"/>
      <c r="AO1343" s="204">
        <v>0</v>
      </c>
      <c r="AP1343" s="205">
        <v>-754.32</v>
      </c>
      <c r="AQ1343" t="str">
        <f>_xlfn.IFNA(VLOOKUP(E1343,'Order Lookup'!A:C,3,FALSE),"Other")</f>
        <v>Other</v>
      </c>
    </row>
    <row r="1344" spans="1:43" ht="42" x14ac:dyDescent="0.35">
      <c r="A1344" s="202" t="s">
        <v>968</v>
      </c>
      <c r="B1344" s="202" t="s">
        <v>4351</v>
      </c>
      <c r="C1344" s="202" t="s">
        <v>4352</v>
      </c>
      <c r="D1344" s="202" t="s">
        <v>4353</v>
      </c>
      <c r="E1344" s="202" t="s">
        <v>812</v>
      </c>
      <c r="F1344" s="202" t="s">
        <v>309</v>
      </c>
      <c r="G1344" s="8"/>
      <c r="H1344" s="202" t="s">
        <v>482</v>
      </c>
      <c r="I1344" s="203" t="s">
        <v>332</v>
      </c>
      <c r="J1344" s="8"/>
      <c r="K1344" s="8"/>
      <c r="L1344" s="8"/>
      <c r="M1344" s="8"/>
      <c r="N1344" s="202" t="s">
        <v>483</v>
      </c>
      <c r="O1344" s="8"/>
      <c r="P1344" s="8"/>
      <c r="Q1344" s="8"/>
      <c r="R1344" s="202" t="s">
        <v>483</v>
      </c>
      <c r="S1344" s="8"/>
      <c r="T1344" s="8"/>
      <c r="U1344" s="8"/>
      <c r="V1344" s="8"/>
      <c r="W1344" s="202" t="s">
        <v>483</v>
      </c>
      <c r="X1344" s="8"/>
      <c r="Y1344" s="8"/>
      <c r="Z1344" s="8"/>
      <c r="AA1344" s="202" t="s">
        <v>483</v>
      </c>
      <c r="AB1344" s="8"/>
      <c r="AC1344" s="202" t="s">
        <v>2321</v>
      </c>
      <c r="AD1344" s="202" t="s">
        <v>4351</v>
      </c>
      <c r="AE1344" s="202" t="s">
        <v>484</v>
      </c>
      <c r="AF1344" s="204">
        <v>105.5</v>
      </c>
      <c r="AG1344" s="197">
        <v>0</v>
      </c>
      <c r="AH1344" s="197">
        <v>3.2149999999999998E-2</v>
      </c>
      <c r="AI1344" s="12"/>
      <c r="AJ1344" s="197">
        <v>3.2149999999999998E-2</v>
      </c>
      <c r="AK1344" s="197">
        <v>0</v>
      </c>
      <c r="AL1344" s="197">
        <v>0</v>
      </c>
      <c r="AM1344" s="12"/>
      <c r="AN1344" s="12"/>
      <c r="AO1344" s="204">
        <v>52.74</v>
      </c>
      <c r="AP1344" s="205">
        <v>50.12</v>
      </c>
      <c r="AQ1344" t="str">
        <f>_xlfn.IFNA(VLOOKUP(E1344,'Order Lookup'!A:C,3,FALSE),"Other")</f>
        <v>Other</v>
      </c>
    </row>
    <row r="1345" spans="1:43" ht="31.5" x14ac:dyDescent="0.35">
      <c r="A1345" s="202" t="s">
        <v>968</v>
      </c>
      <c r="B1345" s="202" t="s">
        <v>4354</v>
      </c>
      <c r="C1345" s="202" t="s">
        <v>1373</v>
      </c>
      <c r="D1345" s="202" t="s">
        <v>1374</v>
      </c>
      <c r="E1345" s="202" t="s">
        <v>547</v>
      </c>
      <c r="F1345" s="202" t="s">
        <v>114</v>
      </c>
      <c r="G1345" s="202" t="s">
        <v>55</v>
      </c>
      <c r="H1345" s="202" t="s">
        <v>488</v>
      </c>
      <c r="I1345" s="203" t="s">
        <v>130</v>
      </c>
      <c r="J1345" s="8"/>
      <c r="K1345" s="8"/>
      <c r="L1345" s="8"/>
      <c r="M1345" s="8"/>
      <c r="N1345" s="202" t="s">
        <v>483</v>
      </c>
      <c r="O1345" s="8"/>
      <c r="P1345" s="8"/>
      <c r="Q1345" s="8"/>
      <c r="R1345" s="202" t="s">
        <v>483</v>
      </c>
      <c r="S1345" s="8"/>
      <c r="T1345" s="203" t="s">
        <v>1663</v>
      </c>
      <c r="U1345" s="202" t="s">
        <v>2327</v>
      </c>
      <c r="V1345" s="202" t="s">
        <v>2327</v>
      </c>
      <c r="W1345" s="206" t="s">
        <v>489</v>
      </c>
      <c r="X1345" s="8"/>
      <c r="Y1345" s="8"/>
      <c r="Z1345" s="8"/>
      <c r="AA1345" s="202" t="s">
        <v>483</v>
      </c>
      <c r="AB1345" s="203" t="s">
        <v>490</v>
      </c>
      <c r="AC1345" s="202" t="s">
        <v>2323</v>
      </c>
      <c r="AD1345" s="202" t="s">
        <v>4354</v>
      </c>
      <c r="AE1345" s="202" t="s">
        <v>484</v>
      </c>
      <c r="AF1345" s="204">
        <v>132065</v>
      </c>
      <c r="AG1345" s="197">
        <v>74.186999999999998</v>
      </c>
      <c r="AH1345" s="197">
        <v>60.639830885000002</v>
      </c>
      <c r="AI1345" s="208">
        <v>0.81739160344804296</v>
      </c>
      <c r="AJ1345" s="197">
        <v>60.639833459999998</v>
      </c>
      <c r="AK1345" s="197">
        <v>0</v>
      </c>
      <c r="AL1345" s="197">
        <v>0</v>
      </c>
      <c r="AM1345" s="12"/>
      <c r="AN1345" s="12"/>
      <c r="AO1345" s="204">
        <v>118858</v>
      </c>
      <c r="AP1345" s="205">
        <v>43250.559999999998</v>
      </c>
      <c r="AQ1345" t="str">
        <f>_xlfn.IFNA(VLOOKUP(E1345,'Order Lookup'!A:C,3,FALSE),"Other")</f>
        <v>ORDER</v>
      </c>
    </row>
    <row r="1346" spans="1:43" ht="31.5" x14ac:dyDescent="0.35">
      <c r="A1346" s="202" t="s">
        <v>968</v>
      </c>
      <c r="B1346" s="202" t="s">
        <v>4355</v>
      </c>
      <c r="C1346" s="202" t="s">
        <v>1373</v>
      </c>
      <c r="D1346" s="202" t="s">
        <v>1374</v>
      </c>
      <c r="E1346" s="202" t="s">
        <v>547</v>
      </c>
      <c r="F1346" s="202" t="s">
        <v>114</v>
      </c>
      <c r="G1346" s="202" t="s">
        <v>55</v>
      </c>
      <c r="H1346" s="202" t="s">
        <v>488</v>
      </c>
      <c r="I1346" s="203" t="s">
        <v>130</v>
      </c>
      <c r="J1346" s="8"/>
      <c r="K1346" s="8"/>
      <c r="L1346" s="8"/>
      <c r="M1346" s="8"/>
      <c r="N1346" s="202" t="s">
        <v>483</v>
      </c>
      <c r="O1346" s="8"/>
      <c r="P1346" s="8"/>
      <c r="Q1346" s="8"/>
      <c r="R1346" s="202" t="s">
        <v>483</v>
      </c>
      <c r="S1346" s="8"/>
      <c r="T1346" s="203" t="s">
        <v>1663</v>
      </c>
      <c r="U1346" s="202" t="s">
        <v>2338</v>
      </c>
      <c r="V1346" s="202" t="s">
        <v>2338</v>
      </c>
      <c r="W1346" s="206" t="s">
        <v>489</v>
      </c>
      <c r="X1346" s="8"/>
      <c r="Y1346" s="8"/>
      <c r="Z1346" s="8"/>
      <c r="AA1346" s="202" t="s">
        <v>483</v>
      </c>
      <c r="AB1346" s="203" t="s">
        <v>490</v>
      </c>
      <c r="AC1346" s="202" t="s">
        <v>2321</v>
      </c>
      <c r="AD1346" s="202" t="s">
        <v>4355</v>
      </c>
      <c r="AE1346" s="202" t="s">
        <v>484</v>
      </c>
      <c r="AF1346" s="204">
        <v>132065</v>
      </c>
      <c r="AG1346" s="197">
        <v>41.689500000000002</v>
      </c>
      <c r="AH1346" s="197">
        <v>46.685150479999997</v>
      </c>
      <c r="AI1346" s="207">
        <v>1.1198299447103</v>
      </c>
      <c r="AJ1346" s="197">
        <v>0</v>
      </c>
      <c r="AK1346" s="197">
        <v>0</v>
      </c>
      <c r="AL1346" s="197">
        <v>0</v>
      </c>
      <c r="AM1346" s="12"/>
      <c r="AN1346" s="12"/>
      <c r="AO1346" s="204">
        <v>118858</v>
      </c>
      <c r="AP1346" s="205">
        <v>0</v>
      </c>
      <c r="AQ1346" t="str">
        <f>_xlfn.IFNA(VLOOKUP(E1346,'Order Lookup'!A:C,3,FALSE),"Other")</f>
        <v>ORDER</v>
      </c>
    </row>
    <row r="1347" spans="1:43" ht="31.5" x14ac:dyDescent="0.35">
      <c r="A1347" s="202" t="s">
        <v>968</v>
      </c>
      <c r="B1347" s="202" t="s">
        <v>4356</v>
      </c>
      <c r="C1347" s="202" t="s">
        <v>1373</v>
      </c>
      <c r="D1347" s="202" t="s">
        <v>1374</v>
      </c>
      <c r="E1347" s="202" t="s">
        <v>547</v>
      </c>
      <c r="F1347" s="202" t="s">
        <v>114</v>
      </c>
      <c r="G1347" s="202" t="s">
        <v>55</v>
      </c>
      <c r="H1347" s="202" t="s">
        <v>488</v>
      </c>
      <c r="I1347" s="203" t="s">
        <v>509</v>
      </c>
      <c r="J1347" s="8"/>
      <c r="K1347" s="8"/>
      <c r="L1347" s="8"/>
      <c r="M1347" s="8"/>
      <c r="N1347" s="202" t="s">
        <v>483</v>
      </c>
      <c r="O1347" s="8"/>
      <c r="P1347" s="8"/>
      <c r="Q1347" s="8"/>
      <c r="R1347" s="202" t="s">
        <v>483</v>
      </c>
      <c r="S1347" s="8"/>
      <c r="T1347" s="203" t="s">
        <v>1663</v>
      </c>
      <c r="U1347" s="202" t="s">
        <v>2350</v>
      </c>
      <c r="V1347" s="202" t="s">
        <v>2350</v>
      </c>
      <c r="W1347" s="206" t="s">
        <v>489</v>
      </c>
      <c r="X1347" s="8"/>
      <c r="Y1347" s="8"/>
      <c r="Z1347" s="8"/>
      <c r="AA1347" s="202" t="s">
        <v>483</v>
      </c>
      <c r="AB1347" s="203" t="s">
        <v>490</v>
      </c>
      <c r="AC1347" s="202" t="s">
        <v>2350</v>
      </c>
      <c r="AD1347" s="202" t="s">
        <v>4356</v>
      </c>
      <c r="AE1347" s="202" t="s">
        <v>484</v>
      </c>
      <c r="AF1347" s="204">
        <v>53559</v>
      </c>
      <c r="AG1347" s="197">
        <v>23.641999999999999</v>
      </c>
      <c r="AH1347" s="197">
        <v>21.67863818</v>
      </c>
      <c r="AI1347" s="208">
        <v>0.91695449538956098</v>
      </c>
      <c r="AJ1347" s="197">
        <v>21.678639945</v>
      </c>
      <c r="AK1347" s="197">
        <v>0</v>
      </c>
      <c r="AL1347" s="197">
        <v>0</v>
      </c>
      <c r="AM1347" s="12"/>
      <c r="AN1347" s="12"/>
      <c r="AO1347" s="204">
        <v>37193</v>
      </c>
      <c r="AP1347" s="205">
        <v>19731.830000000002</v>
      </c>
      <c r="AQ1347" t="str">
        <f>_xlfn.IFNA(VLOOKUP(E1347,'Order Lookup'!A:C,3,FALSE),"Other")</f>
        <v>ORDER</v>
      </c>
    </row>
    <row r="1348" spans="1:43" ht="31.5" x14ac:dyDescent="0.35">
      <c r="A1348" s="202" t="s">
        <v>968</v>
      </c>
      <c r="B1348" s="202" t="s">
        <v>4357</v>
      </c>
      <c r="C1348" s="202" t="s">
        <v>1373</v>
      </c>
      <c r="D1348" s="202" t="s">
        <v>1374</v>
      </c>
      <c r="E1348" s="202" t="s">
        <v>547</v>
      </c>
      <c r="F1348" s="202" t="s">
        <v>114</v>
      </c>
      <c r="G1348" s="202" t="s">
        <v>55</v>
      </c>
      <c r="H1348" s="202" t="s">
        <v>488</v>
      </c>
      <c r="I1348" s="203" t="s">
        <v>130</v>
      </c>
      <c r="J1348" s="8"/>
      <c r="K1348" s="8"/>
      <c r="L1348" s="8"/>
      <c r="M1348" s="8"/>
      <c r="N1348" s="202" t="s">
        <v>483</v>
      </c>
      <c r="O1348" s="8"/>
      <c r="P1348" s="8"/>
      <c r="Q1348" s="8"/>
      <c r="R1348" s="202" t="s">
        <v>483</v>
      </c>
      <c r="S1348" s="8"/>
      <c r="T1348" s="203" t="s">
        <v>1663</v>
      </c>
      <c r="U1348" s="202" t="s">
        <v>2371</v>
      </c>
      <c r="V1348" s="202" t="s">
        <v>2371</v>
      </c>
      <c r="W1348" s="206" t="s">
        <v>489</v>
      </c>
      <c r="X1348" s="8"/>
      <c r="Y1348" s="8"/>
      <c r="Z1348" s="8"/>
      <c r="AA1348" s="202" t="s">
        <v>483</v>
      </c>
      <c r="AB1348" s="203" t="s">
        <v>490</v>
      </c>
      <c r="AC1348" s="202" t="s">
        <v>2332</v>
      </c>
      <c r="AD1348" s="202" t="s">
        <v>4357</v>
      </c>
      <c r="AE1348" s="202" t="s">
        <v>484</v>
      </c>
      <c r="AF1348" s="204">
        <v>395</v>
      </c>
      <c r="AG1348" s="197">
        <v>0.1125</v>
      </c>
      <c r="AH1348" s="197">
        <v>0.11513710000000001</v>
      </c>
      <c r="AI1348" s="197">
        <v>1.02344088888889</v>
      </c>
      <c r="AJ1348" s="197">
        <v>0.115137</v>
      </c>
      <c r="AK1348" s="197">
        <v>0</v>
      </c>
      <c r="AL1348" s="197">
        <v>0</v>
      </c>
      <c r="AM1348" s="12"/>
      <c r="AN1348" s="12"/>
      <c r="AO1348" s="204">
        <v>188</v>
      </c>
      <c r="AP1348" s="205">
        <v>145</v>
      </c>
      <c r="AQ1348" t="str">
        <f>_xlfn.IFNA(VLOOKUP(E1348,'Order Lookup'!A:C,3,FALSE),"Other")</f>
        <v>ORDER</v>
      </c>
    </row>
    <row r="1349" spans="1:43" ht="31.5" x14ac:dyDescent="0.35">
      <c r="A1349" s="202" t="s">
        <v>968</v>
      </c>
      <c r="B1349" s="202" t="s">
        <v>4358</v>
      </c>
      <c r="C1349" s="202" t="s">
        <v>1373</v>
      </c>
      <c r="D1349" s="202" t="s">
        <v>1374</v>
      </c>
      <c r="E1349" s="202" t="s">
        <v>547</v>
      </c>
      <c r="F1349" s="202" t="s">
        <v>114</v>
      </c>
      <c r="G1349" s="202" t="s">
        <v>55</v>
      </c>
      <c r="H1349" s="202" t="s">
        <v>482</v>
      </c>
      <c r="I1349" s="203" t="s">
        <v>130</v>
      </c>
      <c r="J1349" s="8"/>
      <c r="K1349" s="8"/>
      <c r="L1349" s="8"/>
      <c r="M1349" s="8"/>
      <c r="N1349" s="202" t="s">
        <v>483</v>
      </c>
      <c r="O1349" s="8"/>
      <c r="P1349" s="8"/>
      <c r="Q1349" s="8"/>
      <c r="R1349" s="202" t="s">
        <v>483</v>
      </c>
      <c r="S1349" s="8"/>
      <c r="T1349" s="203" t="s">
        <v>510</v>
      </c>
      <c r="U1349" s="202" t="s">
        <v>2327</v>
      </c>
      <c r="V1349" s="202" t="s">
        <v>2327</v>
      </c>
      <c r="W1349" s="206" t="s">
        <v>489</v>
      </c>
      <c r="X1349" s="8"/>
      <c r="Y1349" s="8"/>
      <c r="Z1349" s="8"/>
      <c r="AA1349" s="202" t="s">
        <v>483</v>
      </c>
      <c r="AB1349" s="203" t="s">
        <v>490</v>
      </c>
      <c r="AC1349" s="202" t="s">
        <v>2323</v>
      </c>
      <c r="AD1349" s="202" t="s">
        <v>4358</v>
      </c>
      <c r="AE1349" s="202" t="s">
        <v>484</v>
      </c>
      <c r="AF1349" s="204">
        <v>708</v>
      </c>
      <c r="AG1349" s="197">
        <v>0.17699999999999999</v>
      </c>
      <c r="AH1349" s="197">
        <v>0.18423264</v>
      </c>
      <c r="AI1349" s="197">
        <v>1.04086237288136</v>
      </c>
      <c r="AJ1349" s="197">
        <v>0.18423152000000001</v>
      </c>
      <c r="AK1349" s="197">
        <v>0</v>
      </c>
      <c r="AL1349" s="197">
        <v>0</v>
      </c>
      <c r="AM1349" s="12"/>
      <c r="AN1349" s="12"/>
      <c r="AO1349" s="204">
        <v>337</v>
      </c>
      <c r="AP1349" s="205">
        <v>404.32</v>
      </c>
      <c r="AQ1349" t="str">
        <f>_xlfn.IFNA(VLOOKUP(E1349,'Order Lookup'!A:C,3,FALSE),"Other")</f>
        <v>ORDER</v>
      </c>
    </row>
    <row r="1350" spans="1:43" ht="31.5" x14ac:dyDescent="0.35">
      <c r="A1350" s="202" t="s">
        <v>968</v>
      </c>
      <c r="B1350" s="202" t="s">
        <v>4359</v>
      </c>
      <c r="C1350" s="202" t="s">
        <v>1373</v>
      </c>
      <c r="D1350" s="202" t="s">
        <v>1374</v>
      </c>
      <c r="E1350" s="202" t="s">
        <v>812</v>
      </c>
      <c r="F1350" s="202" t="s">
        <v>309</v>
      </c>
      <c r="G1350" s="202" t="s">
        <v>309</v>
      </c>
      <c r="H1350" s="202" t="s">
        <v>482</v>
      </c>
      <c r="I1350" s="203" t="s">
        <v>386</v>
      </c>
      <c r="J1350" s="8"/>
      <c r="K1350" s="8"/>
      <c r="L1350" s="8"/>
      <c r="M1350" s="8"/>
      <c r="N1350" s="202" t="s">
        <v>483</v>
      </c>
      <c r="O1350" s="8"/>
      <c r="P1350" s="8"/>
      <c r="Q1350" s="8"/>
      <c r="R1350" s="202" t="s">
        <v>483</v>
      </c>
      <c r="S1350" s="8"/>
      <c r="T1350" s="8"/>
      <c r="U1350" s="8"/>
      <c r="V1350" s="8"/>
      <c r="W1350" s="202" t="s">
        <v>483</v>
      </c>
      <c r="X1350" s="8"/>
      <c r="Y1350" s="8"/>
      <c r="Z1350" s="8"/>
      <c r="AA1350" s="202" t="s">
        <v>483</v>
      </c>
      <c r="AB1350" s="8"/>
      <c r="AC1350" s="202" t="s">
        <v>2338</v>
      </c>
      <c r="AD1350" s="202" t="s">
        <v>4359</v>
      </c>
      <c r="AE1350" s="202" t="s">
        <v>484</v>
      </c>
      <c r="AF1350" s="12"/>
      <c r="AG1350" s="197">
        <v>0</v>
      </c>
      <c r="AH1350" s="12"/>
      <c r="AI1350" s="12"/>
      <c r="AJ1350" s="12"/>
      <c r="AK1350" s="12"/>
      <c r="AL1350" s="12"/>
      <c r="AM1350" s="12"/>
      <c r="AN1350" s="12"/>
      <c r="AO1350" s="12"/>
      <c r="AP1350" s="15"/>
      <c r="AQ1350" t="str">
        <f>_xlfn.IFNA(VLOOKUP(E1350,'Order Lookup'!A:C,3,FALSE),"Other")</f>
        <v>Other</v>
      </c>
    </row>
    <row r="1351" spans="1:43" ht="42" x14ac:dyDescent="0.35">
      <c r="A1351" s="202" t="s">
        <v>968</v>
      </c>
      <c r="B1351" s="202" t="s">
        <v>4360</v>
      </c>
      <c r="C1351" s="202" t="s">
        <v>1020</v>
      </c>
      <c r="D1351" s="202" t="s">
        <v>1376</v>
      </c>
      <c r="E1351" s="202" t="s">
        <v>854</v>
      </c>
      <c r="F1351" s="202" t="s">
        <v>204</v>
      </c>
      <c r="G1351" s="202" t="s">
        <v>309</v>
      </c>
      <c r="H1351" s="202" t="s">
        <v>482</v>
      </c>
      <c r="I1351" s="203" t="s">
        <v>334</v>
      </c>
      <c r="J1351" s="203" t="s">
        <v>1364</v>
      </c>
      <c r="K1351" s="203" t="s">
        <v>979</v>
      </c>
      <c r="L1351" s="8"/>
      <c r="M1351" s="8"/>
      <c r="N1351" s="202" t="s">
        <v>483</v>
      </c>
      <c r="O1351" s="8"/>
      <c r="P1351" s="8"/>
      <c r="Q1351" s="8"/>
      <c r="R1351" s="202" t="s">
        <v>483</v>
      </c>
      <c r="S1351" s="8"/>
      <c r="T1351" s="8"/>
      <c r="U1351" s="8"/>
      <c r="V1351" s="8"/>
      <c r="W1351" s="202" t="s">
        <v>483</v>
      </c>
      <c r="X1351" s="8"/>
      <c r="Y1351" s="8"/>
      <c r="Z1351" s="8"/>
      <c r="AA1351" s="202" t="s">
        <v>483</v>
      </c>
      <c r="AB1351" s="8"/>
      <c r="AC1351" s="202" t="s">
        <v>2324</v>
      </c>
      <c r="AD1351" s="202" t="s">
        <v>4360</v>
      </c>
      <c r="AE1351" s="202" t="s">
        <v>484</v>
      </c>
      <c r="AF1351" s="204">
        <v>1404</v>
      </c>
      <c r="AG1351" s="197">
        <v>0</v>
      </c>
      <c r="AH1351" s="197">
        <v>0.13750000000000001</v>
      </c>
      <c r="AI1351" s="12"/>
      <c r="AJ1351" s="197">
        <v>0.13750000000000001</v>
      </c>
      <c r="AK1351" s="197">
        <v>0</v>
      </c>
      <c r="AL1351" s="197">
        <v>0</v>
      </c>
      <c r="AM1351" s="12"/>
      <c r="AN1351" s="12"/>
      <c r="AO1351" s="204">
        <v>1170</v>
      </c>
      <c r="AP1351" s="205">
        <v>234</v>
      </c>
      <c r="AQ1351" t="str">
        <f>_xlfn.IFNA(VLOOKUP(E1351,'Order Lookup'!A:C,3,FALSE),"Other")</f>
        <v>ENPARTS</v>
      </c>
    </row>
    <row r="1352" spans="1:43" ht="42" x14ac:dyDescent="0.35">
      <c r="A1352" s="202" t="s">
        <v>968</v>
      </c>
      <c r="B1352" s="202" t="s">
        <v>4361</v>
      </c>
      <c r="C1352" s="202" t="s">
        <v>1020</v>
      </c>
      <c r="D1352" s="202" t="s">
        <v>1376</v>
      </c>
      <c r="E1352" s="202" t="s">
        <v>874</v>
      </c>
      <c r="F1352" s="202" t="s">
        <v>309</v>
      </c>
      <c r="G1352" s="8"/>
      <c r="H1352" s="202" t="s">
        <v>488</v>
      </c>
      <c r="I1352" s="203" t="s">
        <v>334</v>
      </c>
      <c r="J1352" s="8"/>
      <c r="K1352" s="8"/>
      <c r="L1352" s="8"/>
      <c r="M1352" s="8"/>
      <c r="N1352" s="202" t="s">
        <v>483</v>
      </c>
      <c r="O1352" s="8"/>
      <c r="P1352" s="8"/>
      <c r="Q1352" s="8"/>
      <c r="R1352" s="202" t="s">
        <v>483</v>
      </c>
      <c r="S1352" s="8"/>
      <c r="T1352" s="8"/>
      <c r="U1352" s="8"/>
      <c r="V1352" s="8"/>
      <c r="W1352" s="202" t="s">
        <v>483</v>
      </c>
      <c r="X1352" s="8"/>
      <c r="Y1352" s="8"/>
      <c r="Z1352" s="8"/>
      <c r="AA1352" s="202" t="s">
        <v>483</v>
      </c>
      <c r="AB1352" s="8"/>
      <c r="AC1352" s="202" t="s">
        <v>1726</v>
      </c>
      <c r="AD1352" s="202" t="s">
        <v>4361</v>
      </c>
      <c r="AE1352" s="202" t="s">
        <v>484</v>
      </c>
      <c r="AF1352" s="12"/>
      <c r="AG1352" s="197">
        <v>0</v>
      </c>
      <c r="AH1352" s="12"/>
      <c r="AI1352" s="12"/>
      <c r="AJ1352" s="12"/>
      <c r="AK1352" s="12"/>
      <c r="AL1352" s="12"/>
      <c r="AM1352" s="12"/>
      <c r="AN1352" s="12"/>
      <c r="AO1352" s="12"/>
      <c r="AP1352" s="15"/>
      <c r="AQ1352" t="str">
        <f>_xlfn.IFNA(VLOOKUP(E1352,'Order Lookup'!A:C,3,FALSE),"Other")</f>
        <v>Other</v>
      </c>
    </row>
    <row r="1353" spans="1:43" ht="42" x14ac:dyDescent="0.35">
      <c r="A1353" s="202" t="s">
        <v>968</v>
      </c>
      <c r="B1353" s="202" t="s">
        <v>4362</v>
      </c>
      <c r="C1353" s="202" t="s">
        <v>1020</v>
      </c>
      <c r="D1353" s="202" t="s">
        <v>1376</v>
      </c>
      <c r="E1353" s="202" t="s">
        <v>812</v>
      </c>
      <c r="F1353" s="202" t="s">
        <v>309</v>
      </c>
      <c r="G1353" s="8"/>
      <c r="H1353" s="202" t="s">
        <v>482</v>
      </c>
      <c r="I1353" s="203" t="s">
        <v>334</v>
      </c>
      <c r="J1353" s="8"/>
      <c r="K1353" s="8"/>
      <c r="L1353" s="8"/>
      <c r="M1353" s="8"/>
      <c r="N1353" s="202" t="s">
        <v>483</v>
      </c>
      <c r="O1353" s="8"/>
      <c r="P1353" s="8"/>
      <c r="Q1353" s="8"/>
      <c r="R1353" s="202" t="s">
        <v>483</v>
      </c>
      <c r="S1353" s="8"/>
      <c r="T1353" s="8"/>
      <c r="U1353" s="8"/>
      <c r="V1353" s="8"/>
      <c r="W1353" s="202" t="s">
        <v>483</v>
      </c>
      <c r="X1353" s="8"/>
      <c r="Y1353" s="8"/>
      <c r="Z1353" s="8"/>
      <c r="AA1353" s="202" t="s">
        <v>483</v>
      </c>
      <c r="AB1353" s="8"/>
      <c r="AC1353" s="202" t="s">
        <v>2318</v>
      </c>
      <c r="AD1353" s="202" t="s">
        <v>4362</v>
      </c>
      <c r="AE1353" s="202" t="s">
        <v>484</v>
      </c>
      <c r="AF1353" s="12"/>
      <c r="AG1353" s="197">
        <v>0</v>
      </c>
      <c r="AH1353" s="12"/>
      <c r="AI1353" s="12"/>
      <c r="AJ1353" s="12"/>
      <c r="AK1353" s="12"/>
      <c r="AL1353" s="12"/>
      <c r="AM1353" s="12"/>
      <c r="AN1353" s="12"/>
      <c r="AO1353" s="12"/>
      <c r="AP1353" s="15"/>
      <c r="AQ1353" t="str">
        <f>_xlfn.IFNA(VLOOKUP(E1353,'Order Lookup'!A:C,3,FALSE),"Other")</f>
        <v>Other</v>
      </c>
    </row>
    <row r="1354" spans="1:43" ht="42" x14ac:dyDescent="0.35">
      <c r="A1354" s="202" t="s">
        <v>968</v>
      </c>
      <c r="B1354" s="202" t="s">
        <v>4363</v>
      </c>
      <c r="C1354" s="202" t="s">
        <v>1020</v>
      </c>
      <c r="D1354" s="202" t="s">
        <v>1376</v>
      </c>
      <c r="E1354" s="202" t="s">
        <v>874</v>
      </c>
      <c r="F1354" s="202" t="s">
        <v>309</v>
      </c>
      <c r="G1354" s="8"/>
      <c r="H1354" s="202" t="s">
        <v>488</v>
      </c>
      <c r="I1354" s="203" t="s">
        <v>334</v>
      </c>
      <c r="J1354" s="8"/>
      <c r="K1354" s="8"/>
      <c r="L1354" s="8"/>
      <c r="M1354" s="8"/>
      <c r="N1354" s="202" t="s">
        <v>483</v>
      </c>
      <c r="O1354" s="8"/>
      <c r="P1354" s="8"/>
      <c r="Q1354" s="8"/>
      <c r="R1354" s="202" t="s">
        <v>483</v>
      </c>
      <c r="S1354" s="8"/>
      <c r="T1354" s="8"/>
      <c r="U1354" s="8"/>
      <c r="V1354" s="8"/>
      <c r="W1354" s="202" t="s">
        <v>483</v>
      </c>
      <c r="X1354" s="8"/>
      <c r="Y1354" s="8"/>
      <c r="Z1354" s="8"/>
      <c r="AA1354" s="202" t="s">
        <v>483</v>
      </c>
      <c r="AB1354" s="8"/>
      <c r="AC1354" s="202" t="s">
        <v>2318</v>
      </c>
      <c r="AD1354" s="202" t="s">
        <v>4363</v>
      </c>
      <c r="AE1354" s="202" t="s">
        <v>484</v>
      </c>
      <c r="AF1354" s="12"/>
      <c r="AG1354" s="197">
        <v>0</v>
      </c>
      <c r="AH1354" s="12"/>
      <c r="AI1354" s="12"/>
      <c r="AJ1354" s="12"/>
      <c r="AK1354" s="12"/>
      <c r="AL1354" s="12"/>
      <c r="AM1354" s="12"/>
      <c r="AN1354" s="12"/>
      <c r="AO1354" s="12"/>
      <c r="AP1354" s="15"/>
      <c r="AQ1354" t="str">
        <f>_xlfn.IFNA(VLOOKUP(E1354,'Order Lookup'!A:C,3,FALSE),"Other")</f>
        <v>Other</v>
      </c>
    </row>
    <row r="1355" spans="1:43" ht="31.5" x14ac:dyDescent="0.35">
      <c r="A1355" s="202" t="s">
        <v>968</v>
      </c>
      <c r="B1355" s="202" t="s">
        <v>4364</v>
      </c>
      <c r="C1355" s="202" t="s">
        <v>4365</v>
      </c>
      <c r="D1355" s="202" t="s">
        <v>4366</v>
      </c>
      <c r="E1355" s="202" t="s">
        <v>855</v>
      </c>
      <c r="F1355" s="202" t="s">
        <v>309</v>
      </c>
      <c r="G1355" s="202" t="s">
        <v>309</v>
      </c>
      <c r="H1355" s="202" t="s">
        <v>488</v>
      </c>
      <c r="I1355" s="203" t="s">
        <v>332</v>
      </c>
      <c r="J1355" s="203" t="s">
        <v>992</v>
      </c>
      <c r="K1355" s="203" t="s">
        <v>955</v>
      </c>
      <c r="L1355" s="202" t="s">
        <v>1289</v>
      </c>
      <c r="M1355" s="202" t="s">
        <v>1289</v>
      </c>
      <c r="N1355" s="206" t="s">
        <v>489</v>
      </c>
      <c r="O1355" s="203" t="s">
        <v>992</v>
      </c>
      <c r="P1355" s="202" t="s">
        <v>1293</v>
      </c>
      <c r="Q1355" s="202" t="s">
        <v>1300</v>
      </c>
      <c r="R1355" s="210" t="s">
        <v>484</v>
      </c>
      <c r="S1355" s="203" t="s">
        <v>4367</v>
      </c>
      <c r="T1355" s="203" t="s">
        <v>4367</v>
      </c>
      <c r="U1355" s="202" t="s">
        <v>2343</v>
      </c>
      <c r="V1355" s="202" t="s">
        <v>2343</v>
      </c>
      <c r="W1355" s="206" t="s">
        <v>489</v>
      </c>
      <c r="X1355" s="203" t="s">
        <v>4367</v>
      </c>
      <c r="Y1355" s="202" t="s">
        <v>2343</v>
      </c>
      <c r="Z1355" s="202" t="s">
        <v>1669</v>
      </c>
      <c r="AA1355" s="206" t="s">
        <v>489</v>
      </c>
      <c r="AB1355" s="203" t="s">
        <v>490</v>
      </c>
      <c r="AC1355" s="202" t="s">
        <v>2327</v>
      </c>
      <c r="AD1355" s="202" t="s">
        <v>4364</v>
      </c>
      <c r="AE1355" s="202" t="s">
        <v>484</v>
      </c>
      <c r="AF1355" s="204">
        <v>308686</v>
      </c>
      <c r="AG1355" s="197">
        <v>79.424999999999997</v>
      </c>
      <c r="AH1355" s="197">
        <v>86.521960734999993</v>
      </c>
      <c r="AI1355" s="207">
        <v>1.0893542428076799</v>
      </c>
      <c r="AJ1355" s="197">
        <v>75.742995855000004</v>
      </c>
      <c r="AK1355" s="197">
        <v>356.56</v>
      </c>
      <c r="AL1355" s="197">
        <v>333.25</v>
      </c>
      <c r="AM1355" s="211">
        <v>0.93462530850347803</v>
      </c>
      <c r="AN1355" s="197">
        <v>3.8516233008251</v>
      </c>
      <c r="AO1355" s="204">
        <v>228144.52</v>
      </c>
      <c r="AP1355" s="205">
        <v>74514.66</v>
      </c>
      <c r="AQ1355" t="str">
        <f>_xlfn.IFNA(VLOOKUP(E1355,'Order Lookup'!A:C,3,FALSE),"Other")</f>
        <v>ORDER</v>
      </c>
    </row>
    <row r="1356" spans="1:43" ht="31.5" x14ac:dyDescent="0.35">
      <c r="A1356" s="202" t="s">
        <v>968</v>
      </c>
      <c r="B1356" s="202" t="s">
        <v>4368</v>
      </c>
      <c r="C1356" s="202" t="s">
        <v>4273</v>
      </c>
      <c r="D1356" s="202" t="s">
        <v>4369</v>
      </c>
      <c r="E1356" s="202" t="s">
        <v>812</v>
      </c>
      <c r="F1356" s="202" t="s">
        <v>35</v>
      </c>
      <c r="G1356" s="202" t="s">
        <v>35</v>
      </c>
      <c r="H1356" s="202" t="s">
        <v>482</v>
      </c>
      <c r="I1356" s="203" t="s">
        <v>51</v>
      </c>
      <c r="J1356" s="8"/>
      <c r="K1356" s="203" t="s">
        <v>533</v>
      </c>
      <c r="L1356" s="8"/>
      <c r="M1356" s="8"/>
      <c r="N1356" s="202" t="s">
        <v>483</v>
      </c>
      <c r="O1356" s="8"/>
      <c r="P1356" s="8"/>
      <c r="Q1356" s="8"/>
      <c r="R1356" s="202" t="s">
        <v>483</v>
      </c>
      <c r="S1356" s="8"/>
      <c r="T1356" s="8"/>
      <c r="U1356" s="8"/>
      <c r="V1356" s="8"/>
      <c r="W1356" s="202" t="s">
        <v>483</v>
      </c>
      <c r="X1356" s="8"/>
      <c r="Y1356" s="8"/>
      <c r="Z1356" s="8"/>
      <c r="AA1356" s="202" t="s">
        <v>483</v>
      </c>
      <c r="AB1356" s="8"/>
      <c r="AC1356" s="202" t="s">
        <v>1728</v>
      </c>
      <c r="AD1356" s="202" t="s">
        <v>4368</v>
      </c>
      <c r="AE1356" s="202" t="s">
        <v>484</v>
      </c>
      <c r="AF1356" s="204">
        <v>389.86</v>
      </c>
      <c r="AG1356" s="197">
        <v>0</v>
      </c>
      <c r="AH1356" s="197">
        <v>0.13066843</v>
      </c>
      <c r="AI1356" s="12"/>
      <c r="AJ1356" s="197">
        <v>0.13066800000000001</v>
      </c>
      <c r="AK1356" s="197">
        <v>0</v>
      </c>
      <c r="AL1356" s="197">
        <v>0</v>
      </c>
      <c r="AM1356" s="12"/>
      <c r="AN1356" s="12"/>
      <c r="AO1356" s="204">
        <v>272.81</v>
      </c>
      <c r="AP1356" s="205">
        <v>126.05</v>
      </c>
      <c r="AQ1356" t="str">
        <f>_xlfn.IFNA(VLOOKUP(E1356,'Order Lookup'!A:C,3,FALSE),"Other")</f>
        <v>Other</v>
      </c>
    </row>
    <row r="1357" spans="1:43" ht="42" x14ac:dyDescent="0.35">
      <c r="A1357" s="202" t="s">
        <v>968</v>
      </c>
      <c r="B1357" s="202" t="s">
        <v>4370</v>
      </c>
      <c r="C1357" s="202" t="s">
        <v>1022</v>
      </c>
      <c r="D1357" s="202" t="s">
        <v>4287</v>
      </c>
      <c r="E1357" s="202" t="s">
        <v>874</v>
      </c>
      <c r="F1357" s="202" t="s">
        <v>309</v>
      </c>
      <c r="G1357" s="8"/>
      <c r="H1357" s="202" t="s">
        <v>488</v>
      </c>
      <c r="I1357" s="203" t="s">
        <v>334</v>
      </c>
      <c r="J1357" s="8"/>
      <c r="K1357" s="8"/>
      <c r="L1357" s="8"/>
      <c r="M1357" s="8"/>
      <c r="N1357" s="202" t="s">
        <v>483</v>
      </c>
      <c r="O1357" s="8"/>
      <c r="P1357" s="8"/>
      <c r="Q1357" s="8"/>
      <c r="R1357" s="202" t="s">
        <v>483</v>
      </c>
      <c r="S1357" s="8"/>
      <c r="T1357" s="8"/>
      <c r="U1357" s="8"/>
      <c r="V1357" s="8"/>
      <c r="W1357" s="202" t="s">
        <v>483</v>
      </c>
      <c r="X1357" s="8"/>
      <c r="Y1357" s="8"/>
      <c r="Z1357" s="8"/>
      <c r="AA1357" s="202" t="s">
        <v>483</v>
      </c>
      <c r="AB1357" s="8"/>
      <c r="AC1357" s="202" t="s">
        <v>1725</v>
      </c>
      <c r="AD1357" s="202" t="s">
        <v>4370</v>
      </c>
      <c r="AE1357" s="202" t="s">
        <v>484</v>
      </c>
      <c r="AF1357" s="204">
        <v>87.2</v>
      </c>
      <c r="AG1357" s="197">
        <v>0</v>
      </c>
      <c r="AH1357" s="197">
        <v>2.6679999999999999E-2</v>
      </c>
      <c r="AI1357" s="12"/>
      <c r="AJ1357" s="197">
        <v>2.6679999999999999E-2</v>
      </c>
      <c r="AK1357" s="197">
        <v>0</v>
      </c>
      <c r="AL1357" s="197">
        <v>0</v>
      </c>
      <c r="AM1357" s="12"/>
      <c r="AN1357" s="12"/>
      <c r="AO1357" s="204">
        <v>43.6</v>
      </c>
      <c r="AP1357" s="205">
        <v>-47.62</v>
      </c>
      <c r="AQ1357" t="str">
        <f>_xlfn.IFNA(VLOOKUP(E1357,'Order Lookup'!A:C,3,FALSE),"Other")</f>
        <v>Other</v>
      </c>
    </row>
    <row r="1358" spans="1:43" ht="42" x14ac:dyDescent="0.35">
      <c r="A1358" s="202" t="s">
        <v>968</v>
      </c>
      <c r="B1358" s="202" t="s">
        <v>4371</v>
      </c>
      <c r="C1358" s="202" t="s">
        <v>1033</v>
      </c>
      <c r="D1358" s="202" t="s">
        <v>1993</v>
      </c>
      <c r="E1358" s="202" t="s">
        <v>874</v>
      </c>
      <c r="F1358" s="202" t="s">
        <v>309</v>
      </c>
      <c r="G1358" s="8"/>
      <c r="H1358" s="202" t="s">
        <v>488</v>
      </c>
      <c r="I1358" s="203" t="s">
        <v>335</v>
      </c>
      <c r="J1358" s="8"/>
      <c r="K1358" s="8"/>
      <c r="L1358" s="8"/>
      <c r="M1358" s="8"/>
      <c r="N1358" s="202" t="s">
        <v>483</v>
      </c>
      <c r="O1358" s="8"/>
      <c r="P1358" s="8"/>
      <c r="Q1358" s="8"/>
      <c r="R1358" s="202" t="s">
        <v>483</v>
      </c>
      <c r="S1358" s="8"/>
      <c r="T1358" s="8"/>
      <c r="U1358" s="8"/>
      <c r="V1358" s="8"/>
      <c r="W1358" s="202" t="s">
        <v>483</v>
      </c>
      <c r="X1358" s="8"/>
      <c r="Y1358" s="8"/>
      <c r="Z1358" s="8"/>
      <c r="AA1358" s="202" t="s">
        <v>483</v>
      </c>
      <c r="AB1358" s="8"/>
      <c r="AC1358" s="202" t="s">
        <v>2371</v>
      </c>
      <c r="AD1358" s="202" t="s">
        <v>4371</v>
      </c>
      <c r="AE1358" s="202" t="s">
        <v>484</v>
      </c>
      <c r="AF1358" s="12"/>
      <c r="AG1358" s="197">
        <v>0</v>
      </c>
      <c r="AH1358" s="12"/>
      <c r="AI1358" s="12"/>
      <c r="AJ1358" s="12"/>
      <c r="AK1358" s="12"/>
      <c r="AL1358" s="12"/>
      <c r="AM1358" s="12"/>
      <c r="AN1358" s="12"/>
      <c r="AO1358" s="12"/>
      <c r="AP1358" s="15"/>
      <c r="AQ1358" t="str">
        <f>_xlfn.IFNA(VLOOKUP(E1358,'Order Lookup'!A:C,3,FALSE),"Other")</f>
        <v>Other</v>
      </c>
    </row>
    <row r="1359" spans="1:43" ht="42" x14ac:dyDescent="0.35">
      <c r="A1359" s="202" t="s">
        <v>968</v>
      </c>
      <c r="B1359" s="202" t="s">
        <v>4372</v>
      </c>
      <c r="C1359" s="202" t="s">
        <v>1020</v>
      </c>
      <c r="D1359" s="202" t="s">
        <v>1994</v>
      </c>
      <c r="E1359" s="202" t="s">
        <v>874</v>
      </c>
      <c r="F1359" s="202" t="s">
        <v>309</v>
      </c>
      <c r="G1359" s="8"/>
      <c r="H1359" s="202" t="s">
        <v>488</v>
      </c>
      <c r="I1359" s="203" t="s">
        <v>334</v>
      </c>
      <c r="J1359" s="8"/>
      <c r="K1359" s="8"/>
      <c r="L1359" s="8"/>
      <c r="M1359" s="8"/>
      <c r="N1359" s="202" t="s">
        <v>483</v>
      </c>
      <c r="O1359" s="8"/>
      <c r="P1359" s="8"/>
      <c r="Q1359" s="8"/>
      <c r="R1359" s="202" t="s">
        <v>483</v>
      </c>
      <c r="S1359" s="8"/>
      <c r="T1359" s="8"/>
      <c r="U1359" s="8"/>
      <c r="V1359" s="8"/>
      <c r="W1359" s="202" t="s">
        <v>483</v>
      </c>
      <c r="X1359" s="8"/>
      <c r="Y1359" s="8"/>
      <c r="Z1359" s="8"/>
      <c r="AA1359" s="202" t="s">
        <v>483</v>
      </c>
      <c r="AB1359" s="8"/>
      <c r="AC1359" s="202" t="s">
        <v>2332</v>
      </c>
      <c r="AD1359" s="202" t="s">
        <v>4372</v>
      </c>
      <c r="AE1359" s="202" t="s">
        <v>484</v>
      </c>
      <c r="AF1359" s="12"/>
      <c r="AG1359" s="197">
        <v>0</v>
      </c>
      <c r="AH1359" s="12"/>
      <c r="AI1359" s="12"/>
      <c r="AJ1359" s="12"/>
      <c r="AK1359" s="12"/>
      <c r="AL1359" s="12"/>
      <c r="AM1359" s="12"/>
      <c r="AN1359" s="12"/>
      <c r="AO1359" s="12"/>
      <c r="AP1359" s="15"/>
      <c r="AQ1359" t="str">
        <f>_xlfn.IFNA(VLOOKUP(E1359,'Order Lookup'!A:C,3,FALSE),"Other")</f>
        <v>Other</v>
      </c>
    </row>
    <row r="1360" spans="1:43" ht="42" x14ac:dyDescent="0.35">
      <c r="A1360" s="202" t="s">
        <v>968</v>
      </c>
      <c r="B1360" s="202" t="s">
        <v>4373</v>
      </c>
      <c r="C1360" s="202" t="s">
        <v>1020</v>
      </c>
      <c r="D1360" s="202" t="s">
        <v>1995</v>
      </c>
      <c r="E1360" s="202" t="s">
        <v>904</v>
      </c>
      <c r="F1360" s="202" t="s">
        <v>309</v>
      </c>
      <c r="G1360" s="202" t="s">
        <v>309</v>
      </c>
      <c r="H1360" s="202" t="s">
        <v>482</v>
      </c>
      <c r="I1360" s="203" t="s">
        <v>386</v>
      </c>
      <c r="J1360" s="203" t="s">
        <v>986</v>
      </c>
      <c r="K1360" s="203" t="s">
        <v>979</v>
      </c>
      <c r="L1360" s="8"/>
      <c r="M1360" s="8"/>
      <c r="N1360" s="202" t="s">
        <v>483</v>
      </c>
      <c r="O1360" s="8"/>
      <c r="P1360" s="8"/>
      <c r="Q1360" s="8"/>
      <c r="R1360" s="202" t="s">
        <v>483</v>
      </c>
      <c r="S1360" s="8"/>
      <c r="T1360" s="8"/>
      <c r="U1360" s="8"/>
      <c r="V1360" s="8"/>
      <c r="W1360" s="202" t="s">
        <v>483</v>
      </c>
      <c r="X1360" s="8"/>
      <c r="Y1360" s="8"/>
      <c r="Z1360" s="8"/>
      <c r="AA1360" s="202" t="s">
        <v>483</v>
      </c>
      <c r="AB1360" s="8"/>
      <c r="AC1360" s="202" t="s">
        <v>1698</v>
      </c>
      <c r="AD1360" s="202" t="s">
        <v>4373</v>
      </c>
      <c r="AE1360" s="202" t="s">
        <v>484</v>
      </c>
      <c r="AF1360" s="204">
        <v>798.72</v>
      </c>
      <c r="AG1360" s="197">
        <v>0</v>
      </c>
      <c r="AH1360" s="197">
        <v>0.26849279999999998</v>
      </c>
      <c r="AI1360" s="12"/>
      <c r="AJ1360" s="197">
        <v>0.26849304000000002</v>
      </c>
      <c r="AK1360" s="197">
        <v>0</v>
      </c>
      <c r="AL1360" s="197">
        <v>0</v>
      </c>
      <c r="AM1360" s="12"/>
      <c r="AN1360" s="12"/>
      <c r="AO1360" s="204">
        <v>624.20000000000005</v>
      </c>
      <c r="AP1360" s="205">
        <v>172.43</v>
      </c>
      <c r="AQ1360" t="str">
        <f>_xlfn.IFNA(VLOOKUP(E1360,'Order Lookup'!A:C,3,FALSE),"Other")</f>
        <v>Other</v>
      </c>
    </row>
    <row r="1361" spans="1:43" ht="42" x14ac:dyDescent="0.35">
      <c r="A1361" s="202" t="s">
        <v>968</v>
      </c>
      <c r="B1361" s="202" t="s">
        <v>4374</v>
      </c>
      <c r="C1361" s="202" t="s">
        <v>1020</v>
      </c>
      <c r="D1361" s="202" t="s">
        <v>1995</v>
      </c>
      <c r="E1361" s="202" t="s">
        <v>855</v>
      </c>
      <c r="F1361" s="202" t="s">
        <v>162</v>
      </c>
      <c r="G1361" s="202" t="s">
        <v>309</v>
      </c>
      <c r="H1361" s="202" t="s">
        <v>488</v>
      </c>
      <c r="I1361" s="203" t="s">
        <v>334</v>
      </c>
      <c r="J1361" s="203" t="s">
        <v>986</v>
      </c>
      <c r="K1361" s="203" t="s">
        <v>979</v>
      </c>
      <c r="L1361" s="8"/>
      <c r="M1361" s="8"/>
      <c r="N1361" s="202" t="s">
        <v>483</v>
      </c>
      <c r="O1361" s="8"/>
      <c r="P1361" s="8"/>
      <c r="Q1361" s="8"/>
      <c r="R1361" s="202" t="s">
        <v>483</v>
      </c>
      <c r="S1361" s="8"/>
      <c r="T1361" s="8"/>
      <c r="U1361" s="8"/>
      <c r="V1361" s="8"/>
      <c r="W1361" s="202" t="s">
        <v>483</v>
      </c>
      <c r="X1361" s="8"/>
      <c r="Y1361" s="8"/>
      <c r="Z1361" s="8"/>
      <c r="AA1361" s="202" t="s">
        <v>483</v>
      </c>
      <c r="AB1361" s="8"/>
      <c r="AC1361" s="202" t="s">
        <v>2324</v>
      </c>
      <c r="AD1361" s="202" t="s">
        <v>4374</v>
      </c>
      <c r="AE1361" s="202" t="s">
        <v>484</v>
      </c>
      <c r="AF1361" s="204">
        <v>165099</v>
      </c>
      <c r="AG1361" s="197">
        <v>0</v>
      </c>
      <c r="AH1361" s="197">
        <v>60.6</v>
      </c>
      <c r="AI1361" s="12"/>
      <c r="AJ1361" s="197">
        <v>0</v>
      </c>
      <c r="AK1361" s="197">
        <v>0</v>
      </c>
      <c r="AL1361" s="197">
        <v>0</v>
      </c>
      <c r="AM1361" s="12"/>
      <c r="AN1361" s="12"/>
      <c r="AO1361" s="204">
        <v>0</v>
      </c>
      <c r="AP1361" s="205">
        <v>0</v>
      </c>
      <c r="AQ1361" t="str">
        <f>_xlfn.IFNA(VLOOKUP(E1361,'Order Lookup'!A:C,3,FALSE),"Other")</f>
        <v>ORDER</v>
      </c>
    </row>
    <row r="1362" spans="1:43" ht="42" x14ac:dyDescent="0.35">
      <c r="A1362" s="202" t="s">
        <v>968</v>
      </c>
      <c r="B1362" s="202" t="s">
        <v>4375</v>
      </c>
      <c r="C1362" s="202" t="s">
        <v>1020</v>
      </c>
      <c r="D1362" s="202" t="s">
        <v>4376</v>
      </c>
      <c r="E1362" s="202" t="s">
        <v>855</v>
      </c>
      <c r="F1362" s="202" t="s">
        <v>565</v>
      </c>
      <c r="G1362" s="202" t="s">
        <v>309</v>
      </c>
      <c r="H1362" s="202" t="s">
        <v>482</v>
      </c>
      <c r="I1362" s="203" t="s">
        <v>334</v>
      </c>
      <c r="J1362" s="203" t="s">
        <v>986</v>
      </c>
      <c r="K1362" s="203" t="s">
        <v>955</v>
      </c>
      <c r="L1362" s="202" t="s">
        <v>653</v>
      </c>
      <c r="M1362" s="202" t="s">
        <v>653</v>
      </c>
      <c r="N1362" s="206" t="s">
        <v>489</v>
      </c>
      <c r="O1362" s="203" t="s">
        <v>986</v>
      </c>
      <c r="P1362" s="202" t="s">
        <v>1292</v>
      </c>
      <c r="Q1362" s="202" t="s">
        <v>1285</v>
      </c>
      <c r="R1362" s="210" t="s">
        <v>484</v>
      </c>
      <c r="S1362" s="8"/>
      <c r="T1362" s="203" t="s">
        <v>2287</v>
      </c>
      <c r="U1362" s="202" t="s">
        <v>2343</v>
      </c>
      <c r="V1362" s="202" t="s">
        <v>1698</v>
      </c>
      <c r="W1362" s="206" t="s">
        <v>489</v>
      </c>
      <c r="X1362" s="203" t="s">
        <v>2287</v>
      </c>
      <c r="Y1362" s="202" t="s">
        <v>2343</v>
      </c>
      <c r="Z1362" s="8"/>
      <c r="AA1362" s="202" t="s">
        <v>593</v>
      </c>
      <c r="AB1362" s="203" t="s">
        <v>490</v>
      </c>
      <c r="AC1362" s="202" t="s">
        <v>1996</v>
      </c>
      <c r="AD1362" s="202" t="s">
        <v>4375</v>
      </c>
      <c r="AE1362" s="202" t="s">
        <v>484</v>
      </c>
      <c r="AF1362" s="204">
        <v>144106</v>
      </c>
      <c r="AG1362" s="197">
        <v>50.388500000000001</v>
      </c>
      <c r="AH1362" s="197">
        <v>51.753134355</v>
      </c>
      <c r="AI1362" s="197">
        <v>1.02708225795568</v>
      </c>
      <c r="AJ1362" s="197">
        <v>51.753106420000002</v>
      </c>
      <c r="AK1362" s="197">
        <v>64.63</v>
      </c>
      <c r="AL1362" s="197">
        <v>306.5</v>
      </c>
      <c r="AM1362" s="209">
        <v>4.7423796998298</v>
      </c>
      <c r="AN1362" s="197">
        <v>5.9223466137831799</v>
      </c>
      <c r="AO1362" s="204">
        <v>107067.44</v>
      </c>
      <c r="AP1362" s="205">
        <v>12801.91</v>
      </c>
      <c r="AQ1362" t="str">
        <f>_xlfn.IFNA(VLOOKUP(E1362,'Order Lookup'!A:C,3,FALSE),"Other")</f>
        <v>ORDER</v>
      </c>
    </row>
    <row r="1363" spans="1:43" ht="31.5" x14ac:dyDescent="0.35">
      <c r="A1363" s="202" t="s">
        <v>968</v>
      </c>
      <c r="B1363" s="202" t="s">
        <v>4377</v>
      </c>
      <c r="C1363" s="202" t="s">
        <v>1599</v>
      </c>
      <c r="D1363" s="202" t="s">
        <v>4378</v>
      </c>
      <c r="E1363" s="202" t="s">
        <v>859</v>
      </c>
      <c r="F1363" s="202" t="s">
        <v>309</v>
      </c>
      <c r="G1363" s="202" t="s">
        <v>309</v>
      </c>
      <c r="H1363" s="202" t="s">
        <v>488</v>
      </c>
      <c r="I1363" s="203" t="s">
        <v>331</v>
      </c>
      <c r="J1363" s="203" t="s">
        <v>991</v>
      </c>
      <c r="K1363" s="203" t="s">
        <v>979</v>
      </c>
      <c r="L1363" s="8"/>
      <c r="M1363" s="8"/>
      <c r="N1363" s="202" t="s">
        <v>483</v>
      </c>
      <c r="O1363" s="8"/>
      <c r="P1363" s="8"/>
      <c r="Q1363" s="8"/>
      <c r="R1363" s="202" t="s">
        <v>483</v>
      </c>
      <c r="S1363" s="203" t="s">
        <v>972</v>
      </c>
      <c r="T1363" s="203" t="s">
        <v>973</v>
      </c>
      <c r="U1363" s="202" t="s">
        <v>2371</v>
      </c>
      <c r="V1363" s="202" t="s">
        <v>2371</v>
      </c>
      <c r="W1363" s="206" t="s">
        <v>489</v>
      </c>
      <c r="X1363" s="8"/>
      <c r="Y1363" s="8"/>
      <c r="Z1363" s="8"/>
      <c r="AA1363" s="202" t="s">
        <v>483</v>
      </c>
      <c r="AB1363" s="203" t="s">
        <v>490</v>
      </c>
      <c r="AC1363" s="202" t="s">
        <v>2371</v>
      </c>
      <c r="AD1363" s="202" t="s">
        <v>4377</v>
      </c>
      <c r="AE1363" s="202" t="s">
        <v>484</v>
      </c>
      <c r="AF1363" s="204">
        <v>361</v>
      </c>
      <c r="AG1363" s="197">
        <v>9.8000000000000004E-2</v>
      </c>
      <c r="AH1363" s="197">
        <v>9.1886480000000006E-2</v>
      </c>
      <c r="AI1363" s="208">
        <v>0.93761714285714304</v>
      </c>
      <c r="AJ1363" s="197">
        <v>9.1886519999999999E-2</v>
      </c>
      <c r="AK1363" s="197">
        <v>0</v>
      </c>
      <c r="AL1363" s="197">
        <v>0</v>
      </c>
      <c r="AM1363" s="12"/>
      <c r="AN1363" s="12"/>
      <c r="AO1363" s="204">
        <v>172.08</v>
      </c>
      <c r="AP1363" s="205">
        <v>-230.85</v>
      </c>
      <c r="AQ1363" t="str">
        <f>_xlfn.IFNA(VLOOKUP(E1363,'Order Lookup'!A:C,3,FALSE),"Other")</f>
        <v>Other</v>
      </c>
    </row>
    <row r="1364" spans="1:43" ht="31.5" x14ac:dyDescent="0.35">
      <c r="A1364" s="202" t="s">
        <v>968</v>
      </c>
      <c r="B1364" s="202" t="s">
        <v>4379</v>
      </c>
      <c r="C1364" s="202" t="s">
        <v>1605</v>
      </c>
      <c r="D1364" s="202" t="s">
        <v>4380</v>
      </c>
      <c r="E1364" s="202" t="s">
        <v>895</v>
      </c>
      <c r="F1364" s="202" t="s">
        <v>281</v>
      </c>
      <c r="G1364" s="202" t="s">
        <v>309</v>
      </c>
      <c r="H1364" s="202" t="s">
        <v>482</v>
      </c>
      <c r="I1364" s="203" t="s">
        <v>135</v>
      </c>
      <c r="J1364" s="8"/>
      <c r="K1364" s="203" t="s">
        <v>552</v>
      </c>
      <c r="L1364" s="202" t="s">
        <v>1477</v>
      </c>
      <c r="M1364" s="202" t="s">
        <v>1480</v>
      </c>
      <c r="N1364" s="210" t="s">
        <v>484</v>
      </c>
      <c r="O1364" s="8"/>
      <c r="P1364" s="8"/>
      <c r="Q1364" s="8"/>
      <c r="R1364" s="202" t="s">
        <v>483</v>
      </c>
      <c r="S1364" s="203" t="s">
        <v>608</v>
      </c>
      <c r="T1364" s="8"/>
      <c r="U1364" s="202" t="s">
        <v>4381</v>
      </c>
      <c r="V1364" s="8"/>
      <c r="W1364" s="202" t="s">
        <v>593</v>
      </c>
      <c r="X1364" s="203" t="s">
        <v>608</v>
      </c>
      <c r="Y1364" s="8"/>
      <c r="Z1364" s="8"/>
      <c r="AA1364" s="202" t="s">
        <v>483</v>
      </c>
      <c r="AB1364" s="203" t="s">
        <v>490</v>
      </c>
      <c r="AC1364" s="202" t="s">
        <v>2371</v>
      </c>
      <c r="AD1364" s="202" t="s">
        <v>4379</v>
      </c>
      <c r="AE1364" s="202" t="s">
        <v>484</v>
      </c>
      <c r="AF1364" s="204">
        <v>3927</v>
      </c>
      <c r="AG1364" s="197">
        <v>0.93500000000000005</v>
      </c>
      <c r="AH1364" s="197">
        <v>0</v>
      </c>
      <c r="AI1364" s="208">
        <v>0</v>
      </c>
      <c r="AJ1364" s="197">
        <v>0</v>
      </c>
      <c r="AK1364" s="197">
        <v>29</v>
      </c>
      <c r="AL1364" s="197">
        <v>11.5</v>
      </c>
      <c r="AM1364" s="211">
        <v>0.39655172413793099</v>
      </c>
      <c r="AN1364" s="12"/>
      <c r="AO1364" s="204">
        <v>0</v>
      </c>
      <c r="AP1364" s="205">
        <v>3022</v>
      </c>
      <c r="AQ1364" t="str">
        <f>_xlfn.IFNA(VLOOKUP(E1364,'Order Lookup'!A:C,3,FALSE),"Other")</f>
        <v>ORDER</v>
      </c>
    </row>
    <row r="1365" spans="1:43" ht="42" x14ac:dyDescent="0.35">
      <c r="A1365" s="202" t="s">
        <v>968</v>
      </c>
      <c r="B1365" s="202" t="s">
        <v>4382</v>
      </c>
      <c r="C1365" s="202" t="s">
        <v>1997</v>
      </c>
      <c r="D1365" s="202" t="s">
        <v>1998</v>
      </c>
      <c r="E1365" s="202" t="s">
        <v>859</v>
      </c>
      <c r="F1365" s="202" t="s">
        <v>204</v>
      </c>
      <c r="G1365" s="8"/>
      <c r="H1365" s="202" t="s">
        <v>482</v>
      </c>
      <c r="I1365" s="203" t="s">
        <v>52</v>
      </c>
      <c r="J1365" s="8"/>
      <c r="K1365" s="8"/>
      <c r="L1365" s="8"/>
      <c r="M1365" s="8"/>
      <c r="N1365" s="202" t="s">
        <v>483</v>
      </c>
      <c r="O1365" s="8"/>
      <c r="P1365" s="8"/>
      <c r="Q1365" s="8"/>
      <c r="R1365" s="202" t="s">
        <v>483</v>
      </c>
      <c r="S1365" s="8"/>
      <c r="T1365" s="8"/>
      <c r="U1365" s="8"/>
      <c r="V1365" s="8"/>
      <c r="W1365" s="202" t="s">
        <v>483</v>
      </c>
      <c r="X1365" s="8"/>
      <c r="Y1365" s="8"/>
      <c r="Z1365" s="8"/>
      <c r="AA1365" s="202" t="s">
        <v>483</v>
      </c>
      <c r="AB1365" s="8"/>
      <c r="AC1365" s="202" t="s">
        <v>1728</v>
      </c>
      <c r="AD1365" s="202" t="s">
        <v>4382</v>
      </c>
      <c r="AE1365" s="202" t="s">
        <v>484</v>
      </c>
      <c r="AF1365" s="204">
        <v>0</v>
      </c>
      <c r="AG1365" s="197">
        <v>0</v>
      </c>
      <c r="AH1365" s="197">
        <v>5.0000000000000001E-4</v>
      </c>
      <c r="AI1365" s="12"/>
      <c r="AJ1365" s="197">
        <v>5.0000000000000001E-4</v>
      </c>
      <c r="AK1365" s="197">
        <v>0</v>
      </c>
      <c r="AL1365" s="197">
        <v>0</v>
      </c>
      <c r="AM1365" s="12"/>
      <c r="AN1365" s="12"/>
      <c r="AO1365" s="204">
        <v>0</v>
      </c>
      <c r="AP1365" s="205">
        <v>-795</v>
      </c>
      <c r="AQ1365" t="str">
        <f>_xlfn.IFNA(VLOOKUP(E1365,'Order Lookup'!A:C,3,FALSE),"Other")</f>
        <v>Other</v>
      </c>
    </row>
    <row r="1366" spans="1:43" ht="42" x14ac:dyDescent="0.35">
      <c r="A1366" s="202" t="s">
        <v>968</v>
      </c>
      <c r="B1366" s="202" t="s">
        <v>4383</v>
      </c>
      <c r="C1366" s="202" t="s">
        <v>1997</v>
      </c>
      <c r="D1366" s="202" t="s">
        <v>1998</v>
      </c>
      <c r="E1366" s="202" t="s">
        <v>859</v>
      </c>
      <c r="F1366" s="202" t="s">
        <v>204</v>
      </c>
      <c r="G1366" s="8"/>
      <c r="H1366" s="202" t="s">
        <v>482</v>
      </c>
      <c r="I1366" s="203" t="s">
        <v>52</v>
      </c>
      <c r="J1366" s="8"/>
      <c r="K1366" s="8"/>
      <c r="L1366" s="8"/>
      <c r="M1366" s="8"/>
      <c r="N1366" s="202" t="s">
        <v>483</v>
      </c>
      <c r="O1366" s="8"/>
      <c r="P1366" s="8"/>
      <c r="Q1366" s="8"/>
      <c r="R1366" s="202" t="s">
        <v>483</v>
      </c>
      <c r="S1366" s="8"/>
      <c r="T1366" s="8"/>
      <c r="U1366" s="8"/>
      <c r="V1366" s="8"/>
      <c r="W1366" s="202" t="s">
        <v>483</v>
      </c>
      <c r="X1366" s="8"/>
      <c r="Y1366" s="8"/>
      <c r="Z1366" s="8"/>
      <c r="AA1366" s="202" t="s">
        <v>483</v>
      </c>
      <c r="AB1366" s="8"/>
      <c r="AC1366" s="202" t="s">
        <v>1728</v>
      </c>
      <c r="AD1366" s="202" t="s">
        <v>4383</v>
      </c>
      <c r="AE1366" s="202" t="s">
        <v>484</v>
      </c>
      <c r="AF1366" s="204">
        <v>0</v>
      </c>
      <c r="AG1366" s="197">
        <v>0</v>
      </c>
      <c r="AH1366" s="197">
        <v>5.0000000000000001E-4</v>
      </c>
      <c r="AI1366" s="12"/>
      <c r="AJ1366" s="197">
        <v>5.0000000000000001E-4</v>
      </c>
      <c r="AK1366" s="197">
        <v>0</v>
      </c>
      <c r="AL1366" s="197">
        <v>0</v>
      </c>
      <c r="AM1366" s="12"/>
      <c r="AN1366" s="12"/>
      <c r="AO1366" s="204">
        <v>0</v>
      </c>
      <c r="AP1366" s="205">
        <v>-3510.39</v>
      </c>
      <c r="AQ1366" t="str">
        <f>_xlfn.IFNA(VLOOKUP(E1366,'Order Lookup'!A:C,3,FALSE),"Other")</f>
        <v>Other</v>
      </c>
    </row>
    <row r="1367" spans="1:43" ht="42" x14ac:dyDescent="0.35">
      <c r="A1367" s="202" t="s">
        <v>968</v>
      </c>
      <c r="B1367" s="202" t="s">
        <v>4384</v>
      </c>
      <c r="C1367" s="202" t="s">
        <v>1997</v>
      </c>
      <c r="D1367" s="202" t="s">
        <v>1998</v>
      </c>
      <c r="E1367" s="202" t="s">
        <v>859</v>
      </c>
      <c r="F1367" s="202" t="s">
        <v>204</v>
      </c>
      <c r="G1367" s="202" t="s">
        <v>35</v>
      </c>
      <c r="H1367" s="202" t="s">
        <v>482</v>
      </c>
      <c r="I1367" s="203" t="s">
        <v>52</v>
      </c>
      <c r="J1367" s="203" t="s">
        <v>982</v>
      </c>
      <c r="K1367" s="203" t="s">
        <v>983</v>
      </c>
      <c r="L1367" s="8"/>
      <c r="M1367" s="8"/>
      <c r="N1367" s="202" t="s">
        <v>483</v>
      </c>
      <c r="O1367" s="8"/>
      <c r="P1367" s="8"/>
      <c r="Q1367" s="8"/>
      <c r="R1367" s="202" t="s">
        <v>483</v>
      </c>
      <c r="S1367" s="203" t="s">
        <v>984</v>
      </c>
      <c r="T1367" s="203" t="s">
        <v>985</v>
      </c>
      <c r="U1367" s="202" t="s">
        <v>2323</v>
      </c>
      <c r="V1367" s="202" t="s">
        <v>2323</v>
      </c>
      <c r="W1367" s="206" t="s">
        <v>489</v>
      </c>
      <c r="X1367" s="8"/>
      <c r="Y1367" s="8"/>
      <c r="Z1367" s="8"/>
      <c r="AA1367" s="202" t="s">
        <v>483</v>
      </c>
      <c r="AB1367" s="203" t="s">
        <v>490</v>
      </c>
      <c r="AC1367" s="202" t="s">
        <v>2324</v>
      </c>
      <c r="AD1367" s="202" t="s">
        <v>4384</v>
      </c>
      <c r="AE1367" s="202" t="s">
        <v>484</v>
      </c>
      <c r="AF1367" s="204">
        <v>0</v>
      </c>
      <c r="AG1367" s="197">
        <v>0</v>
      </c>
      <c r="AH1367" s="197">
        <v>0.3536147</v>
      </c>
      <c r="AI1367" s="12"/>
      <c r="AJ1367" s="197">
        <v>0.3536147</v>
      </c>
      <c r="AK1367" s="197">
        <v>0</v>
      </c>
      <c r="AL1367" s="197">
        <v>0</v>
      </c>
      <c r="AM1367" s="12"/>
      <c r="AN1367" s="12"/>
      <c r="AO1367" s="204">
        <v>0</v>
      </c>
      <c r="AP1367" s="205">
        <v>-1577.69</v>
      </c>
      <c r="AQ1367" t="str">
        <f>_xlfn.IFNA(VLOOKUP(E1367,'Order Lookup'!A:C,3,FALSE),"Other")</f>
        <v>Other</v>
      </c>
    </row>
    <row r="1368" spans="1:43" ht="31.5" x14ac:dyDescent="0.35">
      <c r="A1368" s="202" t="s">
        <v>968</v>
      </c>
      <c r="B1368" s="202" t="s">
        <v>4385</v>
      </c>
      <c r="C1368" s="202" t="s">
        <v>996</v>
      </c>
      <c r="D1368" s="202" t="s">
        <v>2248</v>
      </c>
      <c r="E1368" s="202" t="s">
        <v>855</v>
      </c>
      <c r="F1368" s="202" t="s">
        <v>35</v>
      </c>
      <c r="G1368" s="202" t="s">
        <v>35</v>
      </c>
      <c r="H1368" s="202" t="s">
        <v>482</v>
      </c>
      <c r="I1368" s="203" t="s">
        <v>50</v>
      </c>
      <c r="J1368" s="203" t="s">
        <v>997</v>
      </c>
      <c r="K1368" s="203" t="s">
        <v>1016</v>
      </c>
      <c r="L1368" s="202" t="s">
        <v>1291</v>
      </c>
      <c r="M1368" s="202" t="s">
        <v>1522</v>
      </c>
      <c r="N1368" s="210" t="s">
        <v>484</v>
      </c>
      <c r="O1368" s="203" t="s">
        <v>1040</v>
      </c>
      <c r="P1368" s="202" t="s">
        <v>1284</v>
      </c>
      <c r="Q1368" s="202" t="s">
        <v>1284</v>
      </c>
      <c r="R1368" s="206" t="s">
        <v>489</v>
      </c>
      <c r="S1368" s="203" t="s">
        <v>930</v>
      </c>
      <c r="T1368" s="203" t="s">
        <v>930</v>
      </c>
      <c r="U1368" s="202" t="s">
        <v>1665</v>
      </c>
      <c r="V1368" s="202" t="s">
        <v>1665</v>
      </c>
      <c r="W1368" s="206" t="s">
        <v>489</v>
      </c>
      <c r="X1368" s="203" t="s">
        <v>930</v>
      </c>
      <c r="Y1368" s="202" t="s">
        <v>1665</v>
      </c>
      <c r="Z1368" s="202" t="s">
        <v>1659</v>
      </c>
      <c r="AA1368" s="206" t="s">
        <v>489</v>
      </c>
      <c r="AB1368" s="203" t="s">
        <v>490</v>
      </c>
      <c r="AC1368" s="202" t="s">
        <v>1698</v>
      </c>
      <c r="AD1368" s="202" t="s">
        <v>4385</v>
      </c>
      <c r="AE1368" s="202" t="s">
        <v>484</v>
      </c>
      <c r="AF1368" s="204">
        <v>273819</v>
      </c>
      <c r="AG1368" s="197">
        <v>103.065</v>
      </c>
      <c r="AH1368" s="197">
        <v>120.40050434</v>
      </c>
      <c r="AI1368" s="207">
        <v>1.16819972192306</v>
      </c>
      <c r="AJ1368" s="197">
        <v>120.400559445</v>
      </c>
      <c r="AK1368" s="197">
        <v>200.86</v>
      </c>
      <c r="AL1368" s="197">
        <v>274.75</v>
      </c>
      <c r="AM1368" s="209">
        <v>1.36786816688241</v>
      </c>
      <c r="AN1368" s="197">
        <v>2.28196718532118</v>
      </c>
      <c r="AO1368" s="204">
        <v>207319</v>
      </c>
      <c r="AP1368" s="205">
        <v>51517.16</v>
      </c>
      <c r="AQ1368" t="str">
        <f>_xlfn.IFNA(VLOOKUP(E1368,'Order Lookup'!A:C,3,FALSE),"Other")</f>
        <v>ORDER</v>
      </c>
    </row>
    <row r="1369" spans="1:43" ht="31.5" x14ac:dyDescent="0.35">
      <c r="A1369" s="202" t="s">
        <v>968</v>
      </c>
      <c r="B1369" s="202" t="s">
        <v>4386</v>
      </c>
      <c r="C1369" s="202" t="s">
        <v>996</v>
      </c>
      <c r="D1369" s="202" t="s">
        <v>2248</v>
      </c>
      <c r="E1369" s="202" t="s">
        <v>855</v>
      </c>
      <c r="F1369" s="202" t="s">
        <v>35</v>
      </c>
      <c r="G1369" s="202" t="s">
        <v>35</v>
      </c>
      <c r="H1369" s="202" t="s">
        <v>488</v>
      </c>
      <c r="I1369" s="203" t="s">
        <v>50</v>
      </c>
      <c r="J1369" s="203" t="s">
        <v>997</v>
      </c>
      <c r="K1369" s="203" t="s">
        <v>1016</v>
      </c>
      <c r="L1369" s="202" t="s">
        <v>1291</v>
      </c>
      <c r="M1369" s="202" t="s">
        <v>1522</v>
      </c>
      <c r="N1369" s="210" t="s">
        <v>484</v>
      </c>
      <c r="O1369" s="8"/>
      <c r="P1369" s="8"/>
      <c r="Q1369" s="8"/>
      <c r="R1369" s="202" t="s">
        <v>483</v>
      </c>
      <c r="S1369" s="203" t="s">
        <v>931</v>
      </c>
      <c r="T1369" s="203" t="s">
        <v>931</v>
      </c>
      <c r="U1369" s="202" t="s">
        <v>2327</v>
      </c>
      <c r="V1369" s="202" t="s">
        <v>1665</v>
      </c>
      <c r="W1369" s="206" t="s">
        <v>489</v>
      </c>
      <c r="X1369" s="203" t="s">
        <v>931</v>
      </c>
      <c r="Y1369" s="202" t="s">
        <v>2327</v>
      </c>
      <c r="Z1369" s="202" t="s">
        <v>1669</v>
      </c>
      <c r="AA1369" s="206" t="s">
        <v>489</v>
      </c>
      <c r="AB1369" s="203" t="s">
        <v>490</v>
      </c>
      <c r="AC1369" s="202" t="s">
        <v>1725</v>
      </c>
      <c r="AD1369" s="202" t="s">
        <v>4386</v>
      </c>
      <c r="AE1369" s="202" t="s">
        <v>484</v>
      </c>
      <c r="AF1369" s="204">
        <v>70480</v>
      </c>
      <c r="AG1369" s="197">
        <v>28.9435</v>
      </c>
      <c r="AH1369" s="197">
        <v>18.74950772</v>
      </c>
      <c r="AI1369" s="208">
        <v>0.64779683590443504</v>
      </c>
      <c r="AJ1369" s="197">
        <v>4.924183105</v>
      </c>
      <c r="AK1369" s="197">
        <v>0</v>
      </c>
      <c r="AL1369" s="197">
        <v>0</v>
      </c>
      <c r="AM1369" s="12"/>
      <c r="AN1369" s="12"/>
      <c r="AO1369" s="204">
        <v>52380.28</v>
      </c>
      <c r="AP1369" s="205">
        <v>11117.43</v>
      </c>
      <c r="AQ1369" t="str">
        <f>_xlfn.IFNA(VLOOKUP(E1369,'Order Lookup'!A:C,3,FALSE),"Other")</f>
        <v>ORDER</v>
      </c>
    </row>
    <row r="1370" spans="1:43" ht="31.5" x14ac:dyDescent="0.35">
      <c r="A1370" s="202" t="s">
        <v>968</v>
      </c>
      <c r="B1370" s="202" t="s">
        <v>4387</v>
      </c>
      <c r="C1370" s="202" t="s">
        <v>996</v>
      </c>
      <c r="D1370" s="202" t="s">
        <v>2248</v>
      </c>
      <c r="E1370" s="202" t="s">
        <v>855</v>
      </c>
      <c r="F1370" s="202" t="s">
        <v>35</v>
      </c>
      <c r="G1370" s="202" t="s">
        <v>35</v>
      </c>
      <c r="H1370" s="202" t="s">
        <v>488</v>
      </c>
      <c r="I1370" s="203" t="s">
        <v>50</v>
      </c>
      <c r="J1370" s="203" t="s">
        <v>997</v>
      </c>
      <c r="K1370" s="203" t="s">
        <v>1016</v>
      </c>
      <c r="L1370" s="202" t="s">
        <v>1291</v>
      </c>
      <c r="M1370" s="8"/>
      <c r="N1370" s="202" t="s">
        <v>593</v>
      </c>
      <c r="O1370" s="8"/>
      <c r="P1370" s="8"/>
      <c r="Q1370" s="8"/>
      <c r="R1370" s="202" t="s">
        <v>483</v>
      </c>
      <c r="S1370" s="203" t="s">
        <v>931</v>
      </c>
      <c r="T1370" s="203" t="s">
        <v>931</v>
      </c>
      <c r="U1370" s="202" t="s">
        <v>1726</v>
      </c>
      <c r="V1370" s="202" t="s">
        <v>1665</v>
      </c>
      <c r="W1370" s="206" t="s">
        <v>489</v>
      </c>
      <c r="X1370" s="203" t="s">
        <v>931</v>
      </c>
      <c r="Y1370" s="202" t="s">
        <v>1726</v>
      </c>
      <c r="Z1370" s="202" t="s">
        <v>1669</v>
      </c>
      <c r="AA1370" s="206" t="s">
        <v>489</v>
      </c>
      <c r="AB1370" s="203" t="s">
        <v>490</v>
      </c>
      <c r="AC1370" s="202" t="s">
        <v>1725</v>
      </c>
      <c r="AD1370" s="202" t="s">
        <v>4387</v>
      </c>
      <c r="AE1370" s="202" t="s">
        <v>484</v>
      </c>
      <c r="AF1370" s="204">
        <v>163348</v>
      </c>
      <c r="AG1370" s="197">
        <v>48.743000000000002</v>
      </c>
      <c r="AH1370" s="197">
        <v>45.775625239999997</v>
      </c>
      <c r="AI1370" s="208">
        <v>0.93912203270213201</v>
      </c>
      <c r="AJ1370" s="197">
        <v>43.681224094999997</v>
      </c>
      <c r="AK1370" s="197">
        <v>39.6</v>
      </c>
      <c r="AL1370" s="197">
        <v>43.75</v>
      </c>
      <c r="AM1370" s="209">
        <v>1.1047979797979799</v>
      </c>
      <c r="AN1370" s="197">
        <v>0.95574882419672702</v>
      </c>
      <c r="AO1370" s="204">
        <v>119893.75999999999</v>
      </c>
      <c r="AP1370" s="205">
        <v>45097.31</v>
      </c>
      <c r="AQ1370" t="str">
        <f>_xlfn.IFNA(VLOOKUP(E1370,'Order Lookup'!A:C,3,FALSE),"Other")</f>
        <v>ORDER</v>
      </c>
    </row>
    <row r="1371" spans="1:43" ht="42" x14ac:dyDescent="0.35">
      <c r="A1371" s="202" t="s">
        <v>968</v>
      </c>
      <c r="B1371" s="202" t="s">
        <v>4388</v>
      </c>
      <c r="C1371" s="202" t="s">
        <v>1005</v>
      </c>
      <c r="D1371" s="202" t="s">
        <v>1999</v>
      </c>
      <c r="E1371" s="202" t="s">
        <v>874</v>
      </c>
      <c r="F1371" s="202" t="s">
        <v>309</v>
      </c>
      <c r="G1371" s="8"/>
      <c r="H1371" s="202" t="s">
        <v>488</v>
      </c>
      <c r="I1371" s="203" t="s">
        <v>331</v>
      </c>
      <c r="J1371" s="8"/>
      <c r="K1371" s="8"/>
      <c r="L1371" s="8"/>
      <c r="M1371" s="8"/>
      <c r="N1371" s="202" t="s">
        <v>483</v>
      </c>
      <c r="O1371" s="8"/>
      <c r="P1371" s="8"/>
      <c r="Q1371" s="8"/>
      <c r="R1371" s="202" t="s">
        <v>483</v>
      </c>
      <c r="S1371" s="8"/>
      <c r="T1371" s="8"/>
      <c r="U1371" s="8"/>
      <c r="V1371" s="8"/>
      <c r="W1371" s="202" t="s">
        <v>483</v>
      </c>
      <c r="X1371" s="8"/>
      <c r="Y1371" s="8"/>
      <c r="Z1371" s="8"/>
      <c r="AA1371" s="202" t="s">
        <v>483</v>
      </c>
      <c r="AB1371" s="8"/>
      <c r="AC1371" s="202" t="s">
        <v>2323</v>
      </c>
      <c r="AD1371" s="202" t="s">
        <v>4388</v>
      </c>
      <c r="AE1371" s="202" t="s">
        <v>484</v>
      </c>
      <c r="AF1371" s="204">
        <v>302.39999999999998</v>
      </c>
      <c r="AG1371" s="197">
        <v>0</v>
      </c>
      <c r="AH1371" s="197">
        <v>3.966459E-2</v>
      </c>
      <c r="AI1371" s="12"/>
      <c r="AJ1371" s="197">
        <v>3.9664489999999997E-2</v>
      </c>
      <c r="AK1371" s="197">
        <v>0</v>
      </c>
      <c r="AL1371" s="197">
        <v>0</v>
      </c>
      <c r="AM1371" s="12"/>
      <c r="AN1371" s="12"/>
      <c r="AO1371" s="204">
        <v>162.78</v>
      </c>
      <c r="AP1371" s="205">
        <v>-155.97</v>
      </c>
      <c r="AQ1371" t="str">
        <f>_xlfn.IFNA(VLOOKUP(E1371,'Order Lookup'!A:C,3,FALSE),"Other")</f>
        <v>Other</v>
      </c>
    </row>
    <row r="1372" spans="1:43" ht="42" x14ac:dyDescent="0.35">
      <c r="A1372" s="202" t="s">
        <v>968</v>
      </c>
      <c r="B1372" s="202" t="s">
        <v>4389</v>
      </c>
      <c r="C1372" s="202" t="s">
        <v>1005</v>
      </c>
      <c r="D1372" s="202" t="s">
        <v>1999</v>
      </c>
      <c r="E1372" s="202" t="s">
        <v>874</v>
      </c>
      <c r="F1372" s="202" t="s">
        <v>309</v>
      </c>
      <c r="G1372" s="8"/>
      <c r="H1372" s="202" t="s">
        <v>488</v>
      </c>
      <c r="I1372" s="203" t="s">
        <v>331</v>
      </c>
      <c r="J1372" s="8"/>
      <c r="K1372" s="8"/>
      <c r="L1372" s="8"/>
      <c r="M1372" s="8"/>
      <c r="N1372" s="202" t="s">
        <v>483</v>
      </c>
      <c r="O1372" s="8"/>
      <c r="P1372" s="8"/>
      <c r="Q1372" s="8"/>
      <c r="R1372" s="202" t="s">
        <v>483</v>
      </c>
      <c r="S1372" s="8"/>
      <c r="T1372" s="8"/>
      <c r="U1372" s="8"/>
      <c r="V1372" s="8"/>
      <c r="W1372" s="202" t="s">
        <v>483</v>
      </c>
      <c r="X1372" s="8"/>
      <c r="Y1372" s="8"/>
      <c r="Z1372" s="8"/>
      <c r="AA1372" s="202" t="s">
        <v>483</v>
      </c>
      <c r="AB1372" s="8"/>
      <c r="AC1372" s="202" t="s">
        <v>2321</v>
      </c>
      <c r="AD1372" s="202" t="s">
        <v>4389</v>
      </c>
      <c r="AE1372" s="202" t="s">
        <v>484</v>
      </c>
      <c r="AF1372" s="204">
        <v>173.82</v>
      </c>
      <c r="AG1372" s="197">
        <v>0</v>
      </c>
      <c r="AH1372" s="197">
        <v>4.3392779999999999E-2</v>
      </c>
      <c r="AI1372" s="12"/>
      <c r="AJ1372" s="197">
        <v>4.3392500000000001E-2</v>
      </c>
      <c r="AK1372" s="197">
        <v>0</v>
      </c>
      <c r="AL1372" s="197">
        <v>0</v>
      </c>
      <c r="AM1372" s="12"/>
      <c r="AN1372" s="12"/>
      <c r="AO1372" s="204">
        <v>86.9</v>
      </c>
      <c r="AP1372" s="205">
        <v>-72.849999999999994</v>
      </c>
      <c r="AQ1372" t="str">
        <f>_xlfn.IFNA(VLOOKUP(E1372,'Order Lookup'!A:C,3,FALSE),"Other")</f>
        <v>Other</v>
      </c>
    </row>
    <row r="1373" spans="1:43" ht="42" x14ac:dyDescent="0.35">
      <c r="A1373" s="202" t="s">
        <v>968</v>
      </c>
      <c r="B1373" s="202" t="s">
        <v>4390</v>
      </c>
      <c r="C1373" s="202" t="s">
        <v>1015</v>
      </c>
      <c r="D1373" s="202" t="s">
        <v>2000</v>
      </c>
      <c r="E1373" s="202" t="s">
        <v>859</v>
      </c>
      <c r="F1373" s="202" t="s">
        <v>35</v>
      </c>
      <c r="G1373" s="202" t="s">
        <v>35</v>
      </c>
      <c r="H1373" s="202" t="s">
        <v>482</v>
      </c>
      <c r="I1373" s="203" t="s">
        <v>52</v>
      </c>
      <c r="J1373" s="203" t="s">
        <v>1375</v>
      </c>
      <c r="K1373" s="203" t="s">
        <v>954</v>
      </c>
      <c r="L1373" s="8"/>
      <c r="M1373" s="8"/>
      <c r="N1373" s="202" t="s">
        <v>483</v>
      </c>
      <c r="O1373" s="8"/>
      <c r="P1373" s="8"/>
      <c r="Q1373" s="8"/>
      <c r="R1373" s="202" t="s">
        <v>483</v>
      </c>
      <c r="S1373" s="203" t="s">
        <v>984</v>
      </c>
      <c r="T1373" s="203" t="s">
        <v>985</v>
      </c>
      <c r="U1373" s="202" t="s">
        <v>1728</v>
      </c>
      <c r="V1373" s="202" t="s">
        <v>1728</v>
      </c>
      <c r="W1373" s="206" t="s">
        <v>489</v>
      </c>
      <c r="X1373" s="8"/>
      <c r="Y1373" s="8"/>
      <c r="Z1373" s="8"/>
      <c r="AA1373" s="202" t="s">
        <v>483</v>
      </c>
      <c r="AB1373" s="203" t="s">
        <v>490</v>
      </c>
      <c r="AC1373" s="202" t="s">
        <v>2329</v>
      </c>
      <c r="AD1373" s="202" t="s">
        <v>4390</v>
      </c>
      <c r="AE1373" s="202" t="s">
        <v>484</v>
      </c>
      <c r="AF1373" s="204">
        <v>0</v>
      </c>
      <c r="AG1373" s="197">
        <v>0</v>
      </c>
      <c r="AH1373" s="197">
        <v>3.04365452</v>
      </c>
      <c r="AI1373" s="12"/>
      <c r="AJ1373" s="197">
        <v>3.0436545000000002</v>
      </c>
      <c r="AK1373" s="197">
        <v>0</v>
      </c>
      <c r="AL1373" s="197">
        <v>0</v>
      </c>
      <c r="AM1373" s="12"/>
      <c r="AN1373" s="12"/>
      <c r="AO1373" s="204">
        <v>0</v>
      </c>
      <c r="AP1373" s="205">
        <v>-5264.41</v>
      </c>
      <c r="AQ1373" t="str">
        <f>_xlfn.IFNA(VLOOKUP(E1373,'Order Lookup'!A:C,3,FALSE),"Other")</f>
        <v>Other</v>
      </c>
    </row>
    <row r="1374" spans="1:43" ht="42" x14ac:dyDescent="0.35">
      <c r="A1374" s="202" t="s">
        <v>968</v>
      </c>
      <c r="B1374" s="202" t="s">
        <v>4391</v>
      </c>
      <c r="C1374" s="202" t="s">
        <v>1015</v>
      </c>
      <c r="D1374" s="202" t="s">
        <v>2000</v>
      </c>
      <c r="E1374" s="202" t="s">
        <v>854</v>
      </c>
      <c r="F1374" s="202" t="s">
        <v>35</v>
      </c>
      <c r="G1374" s="8"/>
      <c r="H1374" s="202" t="s">
        <v>482</v>
      </c>
      <c r="I1374" s="203" t="s">
        <v>52</v>
      </c>
      <c r="J1374" s="8"/>
      <c r="K1374" s="8"/>
      <c r="L1374" s="8"/>
      <c r="M1374" s="8"/>
      <c r="N1374" s="202" t="s">
        <v>483</v>
      </c>
      <c r="O1374" s="8"/>
      <c r="P1374" s="8"/>
      <c r="Q1374" s="8"/>
      <c r="R1374" s="202" t="s">
        <v>483</v>
      </c>
      <c r="S1374" s="8"/>
      <c r="T1374" s="8"/>
      <c r="U1374" s="8"/>
      <c r="V1374" s="8"/>
      <c r="W1374" s="202" t="s">
        <v>483</v>
      </c>
      <c r="X1374" s="8"/>
      <c r="Y1374" s="8"/>
      <c r="Z1374" s="8"/>
      <c r="AA1374" s="202" t="s">
        <v>483</v>
      </c>
      <c r="AB1374" s="8"/>
      <c r="AC1374" s="202" t="s">
        <v>2327</v>
      </c>
      <c r="AD1374" s="202" t="s">
        <v>4391</v>
      </c>
      <c r="AE1374" s="202" t="s">
        <v>484</v>
      </c>
      <c r="AF1374" s="204">
        <v>695</v>
      </c>
      <c r="AG1374" s="197">
        <v>0</v>
      </c>
      <c r="AH1374" s="197">
        <v>0</v>
      </c>
      <c r="AI1374" s="12"/>
      <c r="AJ1374" s="197">
        <v>0</v>
      </c>
      <c r="AK1374" s="197">
        <v>0</v>
      </c>
      <c r="AL1374" s="197">
        <v>0</v>
      </c>
      <c r="AM1374" s="12"/>
      <c r="AN1374" s="12"/>
      <c r="AO1374" s="204">
        <v>575</v>
      </c>
      <c r="AP1374" s="205">
        <v>695.37</v>
      </c>
      <c r="AQ1374" t="str">
        <f>_xlfn.IFNA(VLOOKUP(E1374,'Order Lookup'!A:C,3,FALSE),"Other")</f>
        <v>ENPARTS</v>
      </c>
    </row>
    <row r="1375" spans="1:43" ht="31.5" x14ac:dyDescent="0.35">
      <c r="A1375" s="202" t="s">
        <v>968</v>
      </c>
      <c r="B1375" s="202" t="s">
        <v>4392</v>
      </c>
      <c r="C1375" s="202" t="s">
        <v>4393</v>
      </c>
      <c r="D1375" s="202" t="s">
        <v>4394</v>
      </c>
      <c r="E1375" s="202" t="s">
        <v>855</v>
      </c>
      <c r="F1375" s="202" t="s">
        <v>309</v>
      </c>
      <c r="G1375" s="202" t="s">
        <v>309</v>
      </c>
      <c r="H1375" s="202" t="s">
        <v>488</v>
      </c>
      <c r="I1375" s="203" t="s">
        <v>332</v>
      </c>
      <c r="J1375" s="203" t="s">
        <v>975</v>
      </c>
      <c r="K1375" s="203" t="s">
        <v>971</v>
      </c>
      <c r="L1375" s="202" t="s">
        <v>1286</v>
      </c>
      <c r="M1375" s="202" t="s">
        <v>1309</v>
      </c>
      <c r="N1375" s="210" t="s">
        <v>484</v>
      </c>
      <c r="O1375" s="203" t="s">
        <v>991</v>
      </c>
      <c r="P1375" s="202" t="s">
        <v>1309</v>
      </c>
      <c r="Q1375" s="202" t="s">
        <v>1309</v>
      </c>
      <c r="R1375" s="206" t="s">
        <v>489</v>
      </c>
      <c r="S1375" s="203" t="s">
        <v>745</v>
      </c>
      <c r="T1375" s="203" t="s">
        <v>745</v>
      </c>
      <c r="U1375" s="202" t="s">
        <v>2329</v>
      </c>
      <c r="V1375" s="202" t="s">
        <v>1728</v>
      </c>
      <c r="W1375" s="206" t="s">
        <v>489</v>
      </c>
      <c r="X1375" s="203" t="s">
        <v>745</v>
      </c>
      <c r="Y1375" s="202" t="s">
        <v>2329</v>
      </c>
      <c r="Z1375" s="202" t="s">
        <v>1728</v>
      </c>
      <c r="AA1375" s="206" t="s">
        <v>489</v>
      </c>
      <c r="AB1375" s="203" t="s">
        <v>490</v>
      </c>
      <c r="AC1375" s="202" t="s">
        <v>2329</v>
      </c>
      <c r="AD1375" s="202" t="s">
        <v>4392</v>
      </c>
      <c r="AE1375" s="202" t="s">
        <v>484</v>
      </c>
      <c r="AF1375" s="204">
        <v>45065</v>
      </c>
      <c r="AG1375" s="197">
        <v>12.167</v>
      </c>
      <c r="AH1375" s="197">
        <v>10.226699350000001</v>
      </c>
      <c r="AI1375" s="208">
        <v>0.84052760335333299</v>
      </c>
      <c r="AJ1375" s="197">
        <v>10.226696260000001</v>
      </c>
      <c r="AK1375" s="197">
        <v>60.63</v>
      </c>
      <c r="AL1375" s="197">
        <v>106.25</v>
      </c>
      <c r="AM1375" s="209">
        <v>1.75243278904833</v>
      </c>
      <c r="AN1375" s="197">
        <v>10.389471359593699</v>
      </c>
      <c r="AO1375" s="204">
        <v>29722.16</v>
      </c>
      <c r="AP1375" s="205">
        <v>22402.639999999999</v>
      </c>
      <c r="AQ1375" t="str">
        <f>_xlfn.IFNA(VLOOKUP(E1375,'Order Lookup'!A:C,3,FALSE),"Other")</f>
        <v>ORDER</v>
      </c>
    </row>
    <row r="1376" spans="1:43" ht="42" x14ac:dyDescent="0.35">
      <c r="A1376" s="202" t="s">
        <v>968</v>
      </c>
      <c r="B1376" s="202" t="s">
        <v>4395</v>
      </c>
      <c r="C1376" s="202" t="s">
        <v>2007</v>
      </c>
      <c r="D1376" s="202" t="s">
        <v>4396</v>
      </c>
      <c r="E1376" s="202" t="s">
        <v>855</v>
      </c>
      <c r="F1376" s="202" t="s">
        <v>361</v>
      </c>
      <c r="G1376" s="202" t="s">
        <v>35</v>
      </c>
      <c r="H1376" s="202" t="s">
        <v>488</v>
      </c>
      <c r="I1376" s="203" t="s">
        <v>52</v>
      </c>
      <c r="J1376" s="203" t="s">
        <v>1375</v>
      </c>
      <c r="K1376" s="203" t="s">
        <v>954</v>
      </c>
      <c r="L1376" s="202" t="s">
        <v>1467</v>
      </c>
      <c r="M1376" s="202" t="s">
        <v>1657</v>
      </c>
      <c r="N1376" s="210" t="s">
        <v>484</v>
      </c>
      <c r="O1376" s="203" t="s">
        <v>954</v>
      </c>
      <c r="P1376" s="202" t="s">
        <v>1659</v>
      </c>
      <c r="Q1376" s="202" t="s">
        <v>1728</v>
      </c>
      <c r="R1376" s="210" t="s">
        <v>484</v>
      </c>
      <c r="S1376" s="203" t="s">
        <v>827</v>
      </c>
      <c r="T1376" s="203" t="s">
        <v>827</v>
      </c>
      <c r="U1376" s="202" t="s">
        <v>2321</v>
      </c>
      <c r="V1376" s="202" t="s">
        <v>2321</v>
      </c>
      <c r="W1376" s="206" t="s">
        <v>489</v>
      </c>
      <c r="X1376" s="203" t="s">
        <v>827</v>
      </c>
      <c r="Y1376" s="202" t="s">
        <v>2321</v>
      </c>
      <c r="Z1376" s="202" t="s">
        <v>2321</v>
      </c>
      <c r="AA1376" s="206" t="s">
        <v>489</v>
      </c>
      <c r="AB1376" s="203" t="s">
        <v>490</v>
      </c>
      <c r="AC1376" s="202" t="s">
        <v>2335</v>
      </c>
      <c r="AD1376" s="202" t="s">
        <v>4395</v>
      </c>
      <c r="AE1376" s="202" t="s">
        <v>484</v>
      </c>
      <c r="AF1376" s="204">
        <v>43108</v>
      </c>
      <c r="AG1376" s="197">
        <v>12.593999999999999</v>
      </c>
      <c r="AH1376" s="197">
        <v>12.598352244999999</v>
      </c>
      <c r="AI1376" s="197">
        <v>1.00034558083214</v>
      </c>
      <c r="AJ1376" s="197">
        <v>0.79961644499999995</v>
      </c>
      <c r="AK1376" s="197">
        <v>57.11</v>
      </c>
      <c r="AL1376" s="197">
        <v>114.5</v>
      </c>
      <c r="AM1376" s="209">
        <v>2.0049028191209901</v>
      </c>
      <c r="AN1376" s="197">
        <v>9.0884901273849099</v>
      </c>
      <c r="AO1376" s="204">
        <v>32299.22</v>
      </c>
      <c r="AP1376" s="205">
        <v>1.562E-3</v>
      </c>
      <c r="AQ1376" t="str">
        <f>_xlfn.IFNA(VLOOKUP(E1376,'Order Lookup'!A:C,3,FALSE),"Other")</f>
        <v>ORDER</v>
      </c>
    </row>
    <row r="1377" spans="1:43" ht="31.5" x14ac:dyDescent="0.35">
      <c r="A1377" s="202" t="s">
        <v>968</v>
      </c>
      <c r="B1377" s="202" t="s">
        <v>4397</v>
      </c>
      <c r="C1377" s="202" t="s">
        <v>995</v>
      </c>
      <c r="D1377" s="202" t="s">
        <v>4398</v>
      </c>
      <c r="E1377" s="202" t="s">
        <v>895</v>
      </c>
      <c r="F1377" s="202" t="s">
        <v>361</v>
      </c>
      <c r="G1377" s="202" t="s">
        <v>309</v>
      </c>
      <c r="H1377" s="202" t="s">
        <v>482</v>
      </c>
      <c r="I1377" s="203" t="s">
        <v>135</v>
      </c>
      <c r="J1377" s="203" t="s">
        <v>873</v>
      </c>
      <c r="K1377" s="203" t="s">
        <v>861</v>
      </c>
      <c r="L1377" s="202" t="s">
        <v>1501</v>
      </c>
      <c r="M1377" s="202" t="s">
        <v>1501</v>
      </c>
      <c r="N1377" s="206" t="s">
        <v>489</v>
      </c>
      <c r="O1377" s="8"/>
      <c r="P1377" s="8"/>
      <c r="Q1377" s="8"/>
      <c r="R1377" s="202" t="s">
        <v>483</v>
      </c>
      <c r="S1377" s="203" t="s">
        <v>827</v>
      </c>
      <c r="T1377" s="203" t="s">
        <v>611</v>
      </c>
      <c r="U1377" s="202" t="s">
        <v>2329</v>
      </c>
      <c r="V1377" s="202" t="s">
        <v>2329</v>
      </c>
      <c r="W1377" s="206" t="s">
        <v>489</v>
      </c>
      <c r="X1377" s="8"/>
      <c r="Y1377" s="8"/>
      <c r="Z1377" s="8"/>
      <c r="AA1377" s="202" t="s">
        <v>483</v>
      </c>
      <c r="AB1377" s="203" t="s">
        <v>490</v>
      </c>
      <c r="AC1377" s="202" t="s">
        <v>1996</v>
      </c>
      <c r="AD1377" s="202" t="s">
        <v>4397</v>
      </c>
      <c r="AE1377" s="202" t="s">
        <v>484</v>
      </c>
      <c r="AF1377" s="204">
        <v>128633</v>
      </c>
      <c r="AG1377" s="197">
        <v>49.212499999999999</v>
      </c>
      <c r="AH1377" s="197">
        <v>50.080502750000001</v>
      </c>
      <c r="AI1377" s="197">
        <v>1.0176378511557</v>
      </c>
      <c r="AJ1377" s="197">
        <v>50.080511344999998</v>
      </c>
      <c r="AK1377" s="197">
        <v>84.53</v>
      </c>
      <c r="AL1377" s="197">
        <v>124.25</v>
      </c>
      <c r="AM1377" s="209">
        <v>1.46989234591269</v>
      </c>
      <c r="AN1377" s="197">
        <v>2.4810054447786101</v>
      </c>
      <c r="AO1377" s="204">
        <v>110265.24</v>
      </c>
      <c r="AP1377" s="205">
        <v>12524.23</v>
      </c>
      <c r="AQ1377" t="str">
        <f>_xlfn.IFNA(VLOOKUP(E1377,'Order Lookup'!A:C,3,FALSE),"Other")</f>
        <v>ORDER</v>
      </c>
    </row>
    <row r="1378" spans="1:43" ht="31.5" x14ac:dyDescent="0.35">
      <c r="A1378" s="202" t="s">
        <v>968</v>
      </c>
      <c r="B1378" s="202" t="s">
        <v>4399</v>
      </c>
      <c r="C1378" s="202" t="s">
        <v>995</v>
      </c>
      <c r="D1378" s="202" t="s">
        <v>4398</v>
      </c>
      <c r="E1378" s="202" t="s">
        <v>904</v>
      </c>
      <c r="F1378" s="202" t="s">
        <v>309</v>
      </c>
      <c r="G1378" s="8"/>
      <c r="H1378" s="202" t="s">
        <v>482</v>
      </c>
      <c r="I1378" s="203" t="s">
        <v>331</v>
      </c>
      <c r="J1378" s="8"/>
      <c r="K1378" s="8"/>
      <c r="L1378" s="8"/>
      <c r="M1378" s="8"/>
      <c r="N1378" s="202" t="s">
        <v>483</v>
      </c>
      <c r="O1378" s="8"/>
      <c r="P1378" s="8"/>
      <c r="Q1378" s="8"/>
      <c r="R1378" s="202" t="s">
        <v>483</v>
      </c>
      <c r="S1378" s="8"/>
      <c r="T1378" s="8"/>
      <c r="U1378" s="8"/>
      <c r="V1378" s="8"/>
      <c r="W1378" s="202" t="s">
        <v>483</v>
      </c>
      <c r="X1378" s="8"/>
      <c r="Y1378" s="8"/>
      <c r="Z1378" s="8"/>
      <c r="AA1378" s="202" t="s">
        <v>483</v>
      </c>
      <c r="AB1378" s="8"/>
      <c r="AC1378" s="202" t="s">
        <v>2324</v>
      </c>
      <c r="AD1378" s="202" t="s">
        <v>4399</v>
      </c>
      <c r="AE1378" s="202" t="s">
        <v>484</v>
      </c>
      <c r="AF1378" s="12"/>
      <c r="AG1378" s="197">
        <v>0</v>
      </c>
      <c r="AH1378" s="12"/>
      <c r="AI1378" s="12"/>
      <c r="AJ1378" s="12"/>
      <c r="AK1378" s="12"/>
      <c r="AL1378" s="12"/>
      <c r="AM1378" s="12"/>
      <c r="AN1378" s="12"/>
      <c r="AO1378" s="12"/>
      <c r="AP1378" s="15"/>
      <c r="AQ1378" t="str">
        <f>_xlfn.IFNA(VLOOKUP(E1378,'Order Lookup'!A:C,3,FALSE),"Other")</f>
        <v>Other</v>
      </c>
    </row>
    <row r="1379" spans="1:43" ht="42" x14ac:dyDescent="0.35">
      <c r="A1379" s="202" t="s">
        <v>968</v>
      </c>
      <c r="B1379" s="202" t="s">
        <v>4400</v>
      </c>
      <c r="C1379" s="202" t="s">
        <v>1005</v>
      </c>
      <c r="D1379" s="202" t="s">
        <v>4401</v>
      </c>
      <c r="E1379" s="202" t="s">
        <v>855</v>
      </c>
      <c r="F1379" s="202" t="s">
        <v>309</v>
      </c>
      <c r="G1379" s="202" t="s">
        <v>309</v>
      </c>
      <c r="H1379" s="202" t="s">
        <v>482</v>
      </c>
      <c r="I1379" s="203" t="s">
        <v>331</v>
      </c>
      <c r="J1379" s="203" t="s">
        <v>1026</v>
      </c>
      <c r="K1379" s="203" t="s">
        <v>993</v>
      </c>
      <c r="L1379" s="202" t="s">
        <v>1477</v>
      </c>
      <c r="M1379" s="202" t="s">
        <v>1477</v>
      </c>
      <c r="N1379" s="206" t="s">
        <v>489</v>
      </c>
      <c r="O1379" s="203" t="s">
        <v>991</v>
      </c>
      <c r="P1379" s="202" t="s">
        <v>1475</v>
      </c>
      <c r="Q1379" s="202" t="s">
        <v>1468</v>
      </c>
      <c r="R1379" s="210" t="s">
        <v>484</v>
      </c>
      <c r="S1379" s="203" t="s">
        <v>2293</v>
      </c>
      <c r="T1379" s="203" t="s">
        <v>2293</v>
      </c>
      <c r="U1379" s="202" t="s">
        <v>2329</v>
      </c>
      <c r="V1379" s="202" t="s">
        <v>2329</v>
      </c>
      <c r="W1379" s="206" t="s">
        <v>489</v>
      </c>
      <c r="X1379" s="203" t="s">
        <v>2293</v>
      </c>
      <c r="Y1379" s="202" t="s">
        <v>2329</v>
      </c>
      <c r="Z1379" s="202" t="s">
        <v>2329</v>
      </c>
      <c r="AA1379" s="206" t="s">
        <v>489</v>
      </c>
      <c r="AB1379" s="203" t="s">
        <v>490</v>
      </c>
      <c r="AC1379" s="202" t="s">
        <v>2329</v>
      </c>
      <c r="AD1379" s="202" t="s">
        <v>4400</v>
      </c>
      <c r="AE1379" s="202" t="s">
        <v>484</v>
      </c>
      <c r="AF1379" s="204">
        <v>34480</v>
      </c>
      <c r="AG1379" s="197">
        <v>9.2125000000000004</v>
      </c>
      <c r="AH1379" s="197">
        <v>9.3392439350000007</v>
      </c>
      <c r="AI1379" s="197">
        <v>1.013757821981</v>
      </c>
      <c r="AJ1379" s="197">
        <v>9.3392498600000007</v>
      </c>
      <c r="AK1379" s="197">
        <v>64.34</v>
      </c>
      <c r="AL1379" s="197">
        <v>86</v>
      </c>
      <c r="AM1379" s="209">
        <v>1.33664905191172</v>
      </c>
      <c r="AN1379" s="197">
        <v>9.2084541959230908</v>
      </c>
      <c r="AO1379" s="204">
        <v>24506.14</v>
      </c>
      <c r="AP1379" s="205">
        <v>8266.9</v>
      </c>
      <c r="AQ1379" t="str">
        <f>_xlfn.IFNA(VLOOKUP(E1379,'Order Lookup'!A:C,3,FALSE),"Other")</f>
        <v>ORDER</v>
      </c>
    </row>
    <row r="1380" spans="1:43" ht="31.5" x14ac:dyDescent="0.35">
      <c r="A1380" s="202" t="s">
        <v>968</v>
      </c>
      <c r="B1380" s="202" t="s">
        <v>4402</v>
      </c>
      <c r="C1380" s="202" t="s">
        <v>996</v>
      </c>
      <c r="D1380" s="202" t="s">
        <v>4403</v>
      </c>
      <c r="E1380" s="202" t="s">
        <v>855</v>
      </c>
      <c r="F1380" s="202" t="s">
        <v>35</v>
      </c>
      <c r="G1380" s="202" t="s">
        <v>35</v>
      </c>
      <c r="H1380" s="202" t="s">
        <v>488</v>
      </c>
      <c r="I1380" s="203" t="s">
        <v>50</v>
      </c>
      <c r="J1380" s="203" t="s">
        <v>997</v>
      </c>
      <c r="K1380" s="203" t="s">
        <v>1016</v>
      </c>
      <c r="L1380" s="202" t="s">
        <v>1501</v>
      </c>
      <c r="M1380" s="202" t="s">
        <v>1656</v>
      </c>
      <c r="N1380" s="210" t="s">
        <v>484</v>
      </c>
      <c r="O1380" s="8"/>
      <c r="P1380" s="8"/>
      <c r="Q1380" s="8"/>
      <c r="R1380" s="202" t="s">
        <v>483</v>
      </c>
      <c r="S1380" s="203" t="s">
        <v>930</v>
      </c>
      <c r="T1380" s="203" t="s">
        <v>930</v>
      </c>
      <c r="U1380" s="202" t="s">
        <v>2335</v>
      </c>
      <c r="V1380" s="202" t="s">
        <v>2338</v>
      </c>
      <c r="W1380" s="206" t="s">
        <v>489</v>
      </c>
      <c r="X1380" s="203" t="s">
        <v>930</v>
      </c>
      <c r="Y1380" s="202" t="s">
        <v>2335</v>
      </c>
      <c r="Z1380" s="202" t="s">
        <v>2338</v>
      </c>
      <c r="AA1380" s="206" t="s">
        <v>489</v>
      </c>
      <c r="AB1380" s="203" t="s">
        <v>490</v>
      </c>
      <c r="AC1380" s="202" t="s">
        <v>2335</v>
      </c>
      <c r="AD1380" s="202" t="s">
        <v>4402</v>
      </c>
      <c r="AE1380" s="202" t="s">
        <v>484</v>
      </c>
      <c r="AF1380" s="204">
        <v>150818</v>
      </c>
      <c r="AG1380" s="197">
        <v>35.220999999999997</v>
      </c>
      <c r="AH1380" s="197">
        <v>34.000328539999998</v>
      </c>
      <c r="AI1380" s="197">
        <v>0.96534250986627301</v>
      </c>
      <c r="AJ1380" s="197">
        <v>2.865155975</v>
      </c>
      <c r="AK1380" s="197">
        <v>294.68</v>
      </c>
      <c r="AL1380" s="197">
        <v>331.25</v>
      </c>
      <c r="AM1380" s="209">
        <v>1.1241007194244601</v>
      </c>
      <c r="AN1380" s="197">
        <v>9.7425529171077798</v>
      </c>
      <c r="AO1380" s="204">
        <v>109357.83</v>
      </c>
      <c r="AP1380" s="205">
        <v>51593.992324999999</v>
      </c>
      <c r="AQ1380" t="str">
        <f>_xlfn.IFNA(VLOOKUP(E1380,'Order Lookup'!A:C,3,FALSE),"Other")</f>
        <v>ORDER</v>
      </c>
    </row>
    <row r="1381" spans="1:43" ht="42" x14ac:dyDescent="0.35">
      <c r="A1381" s="202" t="s">
        <v>968</v>
      </c>
      <c r="B1381" s="202" t="s">
        <v>4404</v>
      </c>
      <c r="C1381" s="202" t="s">
        <v>1046</v>
      </c>
      <c r="D1381" s="202" t="s">
        <v>2288</v>
      </c>
      <c r="E1381" s="202" t="s">
        <v>855</v>
      </c>
      <c r="F1381" s="202" t="s">
        <v>204</v>
      </c>
      <c r="G1381" s="202" t="s">
        <v>309</v>
      </c>
      <c r="H1381" s="202" t="s">
        <v>488</v>
      </c>
      <c r="I1381" s="203" t="s">
        <v>328</v>
      </c>
      <c r="J1381" s="203" t="s">
        <v>991</v>
      </c>
      <c r="K1381" s="203" t="s">
        <v>971</v>
      </c>
      <c r="L1381" s="202" t="s">
        <v>1642</v>
      </c>
      <c r="M1381" s="202" t="s">
        <v>1577</v>
      </c>
      <c r="N1381" s="206" t="s">
        <v>489</v>
      </c>
      <c r="O1381" s="203" t="s">
        <v>991</v>
      </c>
      <c r="P1381" s="202" t="s">
        <v>1522</v>
      </c>
      <c r="Q1381" s="202" t="s">
        <v>1651</v>
      </c>
      <c r="R1381" s="210" t="s">
        <v>484</v>
      </c>
      <c r="S1381" s="203" t="s">
        <v>1102</v>
      </c>
      <c r="T1381" s="203" t="s">
        <v>1102</v>
      </c>
      <c r="U1381" s="202" t="s">
        <v>1996</v>
      </c>
      <c r="V1381" s="202" t="s">
        <v>1657</v>
      </c>
      <c r="W1381" s="206" t="s">
        <v>489</v>
      </c>
      <c r="X1381" s="203" t="s">
        <v>1102</v>
      </c>
      <c r="Y1381" s="202" t="s">
        <v>1659</v>
      </c>
      <c r="Z1381" s="202" t="s">
        <v>1661</v>
      </c>
      <c r="AA1381" s="206" t="s">
        <v>489</v>
      </c>
      <c r="AB1381" s="203" t="s">
        <v>490</v>
      </c>
      <c r="AC1381" s="202" t="s">
        <v>1698</v>
      </c>
      <c r="AD1381" s="202" t="s">
        <v>4404</v>
      </c>
      <c r="AE1381" s="202" t="s">
        <v>484</v>
      </c>
      <c r="AF1381" s="204">
        <v>305318</v>
      </c>
      <c r="AG1381" s="197">
        <v>75.420500000000004</v>
      </c>
      <c r="AH1381" s="197">
        <v>75.564105065000007</v>
      </c>
      <c r="AI1381" s="197">
        <v>1.00190405877712</v>
      </c>
      <c r="AJ1381" s="197">
        <v>75.164103949999998</v>
      </c>
      <c r="AK1381" s="197">
        <v>196.43</v>
      </c>
      <c r="AL1381" s="197">
        <v>261.77999999999997</v>
      </c>
      <c r="AM1381" s="209">
        <v>1.33268848953826</v>
      </c>
      <c r="AN1381" s="197">
        <v>3.4643432854106799</v>
      </c>
      <c r="AO1381" s="204">
        <v>230879.54</v>
      </c>
      <c r="AP1381" s="205">
        <v>68140.009999999995</v>
      </c>
      <c r="AQ1381" t="str">
        <f>_xlfn.IFNA(VLOOKUP(E1381,'Order Lookup'!A:C,3,FALSE),"Other")</f>
        <v>ORDER</v>
      </c>
    </row>
    <row r="1382" spans="1:43" ht="42" x14ac:dyDescent="0.35">
      <c r="A1382" s="202" t="s">
        <v>968</v>
      </c>
      <c r="B1382" s="202" t="s">
        <v>4405</v>
      </c>
      <c r="C1382" s="202" t="s">
        <v>2289</v>
      </c>
      <c r="D1382" s="202" t="s">
        <v>2290</v>
      </c>
      <c r="E1382" s="202" t="s">
        <v>895</v>
      </c>
      <c r="F1382" s="202" t="s">
        <v>204</v>
      </c>
      <c r="G1382" s="202" t="s">
        <v>309</v>
      </c>
      <c r="H1382" s="202" t="s">
        <v>482</v>
      </c>
      <c r="I1382" s="203" t="s">
        <v>133</v>
      </c>
      <c r="J1382" s="8"/>
      <c r="K1382" s="203" t="s">
        <v>839</v>
      </c>
      <c r="L1382" s="202" t="s">
        <v>1658</v>
      </c>
      <c r="M1382" s="8"/>
      <c r="N1382" s="202" t="s">
        <v>593</v>
      </c>
      <c r="O1382" s="8"/>
      <c r="P1382" s="8"/>
      <c r="Q1382" s="8"/>
      <c r="R1382" s="202" t="s">
        <v>483</v>
      </c>
      <c r="S1382" s="203" t="s">
        <v>2059</v>
      </c>
      <c r="T1382" s="203" t="s">
        <v>2059</v>
      </c>
      <c r="U1382" s="202" t="s">
        <v>2329</v>
      </c>
      <c r="V1382" s="202" t="s">
        <v>1698</v>
      </c>
      <c r="W1382" s="206" t="s">
        <v>489</v>
      </c>
      <c r="X1382" s="203" t="s">
        <v>2059</v>
      </c>
      <c r="Y1382" s="202" t="s">
        <v>1660</v>
      </c>
      <c r="Z1382" s="202" t="s">
        <v>1660</v>
      </c>
      <c r="AA1382" s="206" t="s">
        <v>489</v>
      </c>
      <c r="AB1382" s="203" t="s">
        <v>490</v>
      </c>
      <c r="AC1382" s="202" t="s">
        <v>1996</v>
      </c>
      <c r="AD1382" s="202" t="s">
        <v>4405</v>
      </c>
      <c r="AE1382" s="202" t="s">
        <v>484</v>
      </c>
      <c r="AF1382" s="12"/>
      <c r="AG1382" s="197">
        <v>0</v>
      </c>
      <c r="AH1382" s="12"/>
      <c r="AI1382" s="12"/>
      <c r="AJ1382" s="12"/>
      <c r="AK1382" s="12"/>
      <c r="AL1382" s="12"/>
      <c r="AM1382" s="12"/>
      <c r="AN1382" s="12"/>
      <c r="AO1382" s="12"/>
      <c r="AP1382" s="15"/>
      <c r="AQ1382" t="str">
        <f>_xlfn.IFNA(VLOOKUP(E1382,'Order Lookup'!A:C,3,FALSE),"Other")</f>
        <v>ORDER</v>
      </c>
    </row>
    <row r="1383" spans="1:43" ht="42" x14ac:dyDescent="0.35">
      <c r="A1383" s="202" t="s">
        <v>968</v>
      </c>
      <c r="B1383" s="202" t="s">
        <v>4406</v>
      </c>
      <c r="C1383" s="202" t="s">
        <v>2289</v>
      </c>
      <c r="D1383" s="202" t="s">
        <v>2290</v>
      </c>
      <c r="E1383" s="202" t="s">
        <v>854</v>
      </c>
      <c r="F1383" s="202" t="s">
        <v>204</v>
      </c>
      <c r="G1383" s="202" t="s">
        <v>309</v>
      </c>
      <c r="H1383" s="202" t="s">
        <v>482</v>
      </c>
      <c r="I1383" s="203" t="s">
        <v>133</v>
      </c>
      <c r="J1383" s="8"/>
      <c r="K1383" s="203" t="s">
        <v>839</v>
      </c>
      <c r="L1383" s="8"/>
      <c r="M1383" s="8"/>
      <c r="N1383" s="202" t="s">
        <v>483</v>
      </c>
      <c r="O1383" s="8"/>
      <c r="P1383" s="8"/>
      <c r="Q1383" s="8"/>
      <c r="R1383" s="202" t="s">
        <v>483</v>
      </c>
      <c r="S1383" s="8"/>
      <c r="T1383" s="203" t="s">
        <v>2291</v>
      </c>
      <c r="U1383" s="202" t="s">
        <v>1651</v>
      </c>
      <c r="V1383" s="202" t="s">
        <v>1651</v>
      </c>
      <c r="W1383" s="206" t="s">
        <v>489</v>
      </c>
      <c r="X1383" s="8"/>
      <c r="Y1383" s="8"/>
      <c r="Z1383" s="8"/>
      <c r="AA1383" s="202" t="s">
        <v>483</v>
      </c>
      <c r="AB1383" s="203" t="s">
        <v>490</v>
      </c>
      <c r="AC1383" s="202" t="s">
        <v>2327</v>
      </c>
      <c r="AD1383" s="202" t="s">
        <v>4406</v>
      </c>
      <c r="AE1383" s="202" t="s">
        <v>484</v>
      </c>
      <c r="AF1383" s="204">
        <v>6329</v>
      </c>
      <c r="AG1383" s="197">
        <v>1.238</v>
      </c>
      <c r="AH1383" s="197">
        <v>1.235580415</v>
      </c>
      <c r="AI1383" s="197">
        <v>0.99804556946688205</v>
      </c>
      <c r="AJ1383" s="197">
        <v>1.2355799999999999</v>
      </c>
      <c r="AK1383" s="197">
        <v>0</v>
      </c>
      <c r="AL1383" s="197">
        <v>0</v>
      </c>
      <c r="AM1383" s="12"/>
      <c r="AN1383" s="12"/>
      <c r="AO1383" s="204">
        <v>2622.79</v>
      </c>
      <c r="AP1383" s="205">
        <v>4291.5</v>
      </c>
      <c r="AQ1383" t="str">
        <f>_xlfn.IFNA(VLOOKUP(E1383,'Order Lookup'!A:C,3,FALSE),"Other")</f>
        <v>ENPARTS</v>
      </c>
    </row>
    <row r="1384" spans="1:43" ht="42" x14ac:dyDescent="0.35">
      <c r="A1384" s="202" t="s">
        <v>968</v>
      </c>
      <c r="B1384" s="202" t="s">
        <v>4407</v>
      </c>
      <c r="C1384" s="202" t="s">
        <v>2289</v>
      </c>
      <c r="D1384" s="202" t="s">
        <v>2290</v>
      </c>
      <c r="E1384" s="202" t="s">
        <v>859</v>
      </c>
      <c r="F1384" s="202" t="s">
        <v>204</v>
      </c>
      <c r="G1384" s="202" t="s">
        <v>309</v>
      </c>
      <c r="H1384" s="202" t="s">
        <v>482</v>
      </c>
      <c r="I1384" s="203" t="s">
        <v>133</v>
      </c>
      <c r="J1384" s="8"/>
      <c r="K1384" s="203" t="s">
        <v>839</v>
      </c>
      <c r="L1384" s="8"/>
      <c r="M1384" s="8"/>
      <c r="N1384" s="202" t="s">
        <v>483</v>
      </c>
      <c r="O1384" s="8"/>
      <c r="P1384" s="8"/>
      <c r="Q1384" s="8"/>
      <c r="R1384" s="202" t="s">
        <v>483</v>
      </c>
      <c r="S1384" s="203" t="s">
        <v>2059</v>
      </c>
      <c r="T1384" s="203" t="s">
        <v>1002</v>
      </c>
      <c r="U1384" s="202" t="s">
        <v>1728</v>
      </c>
      <c r="V1384" s="202" t="s">
        <v>1728</v>
      </c>
      <c r="W1384" s="206" t="s">
        <v>489</v>
      </c>
      <c r="X1384" s="203" t="s">
        <v>2059</v>
      </c>
      <c r="Y1384" s="8"/>
      <c r="Z1384" s="8"/>
      <c r="AA1384" s="202" t="s">
        <v>483</v>
      </c>
      <c r="AB1384" s="203" t="s">
        <v>490</v>
      </c>
      <c r="AC1384" s="202" t="s">
        <v>2329</v>
      </c>
      <c r="AD1384" s="202" t="s">
        <v>4407</v>
      </c>
      <c r="AE1384" s="202" t="s">
        <v>484</v>
      </c>
      <c r="AF1384" s="204">
        <v>0</v>
      </c>
      <c r="AG1384" s="197">
        <v>2.7E-2</v>
      </c>
      <c r="AH1384" s="197">
        <v>2.7E-2</v>
      </c>
      <c r="AI1384" s="197">
        <v>1</v>
      </c>
      <c r="AJ1384" s="197">
        <v>2.7E-2</v>
      </c>
      <c r="AK1384" s="197">
        <v>0</v>
      </c>
      <c r="AL1384" s="197">
        <v>0</v>
      </c>
      <c r="AM1384" s="12"/>
      <c r="AN1384" s="12"/>
      <c r="AO1384" s="204">
        <v>181.76</v>
      </c>
      <c r="AP1384" s="205">
        <v>-178.2</v>
      </c>
      <c r="AQ1384" t="str">
        <f>_xlfn.IFNA(VLOOKUP(E1384,'Order Lookup'!A:C,3,FALSE),"Other")</f>
        <v>Other</v>
      </c>
    </row>
    <row r="1385" spans="1:43" ht="31.5" x14ac:dyDescent="0.35">
      <c r="A1385" s="202" t="s">
        <v>968</v>
      </c>
      <c r="B1385" s="202" t="s">
        <v>4408</v>
      </c>
      <c r="C1385" s="202" t="s">
        <v>990</v>
      </c>
      <c r="D1385" s="202" t="s">
        <v>4409</v>
      </c>
      <c r="E1385" s="202" t="s">
        <v>855</v>
      </c>
      <c r="F1385" s="202" t="s">
        <v>309</v>
      </c>
      <c r="G1385" s="8"/>
      <c r="H1385" s="202" t="s">
        <v>482</v>
      </c>
      <c r="I1385" s="203" t="s">
        <v>386</v>
      </c>
      <c r="J1385" s="8"/>
      <c r="K1385" s="8"/>
      <c r="L1385" s="8"/>
      <c r="M1385" s="8"/>
      <c r="N1385" s="202" t="s">
        <v>483</v>
      </c>
      <c r="O1385" s="8"/>
      <c r="P1385" s="8"/>
      <c r="Q1385" s="8"/>
      <c r="R1385" s="202" t="s">
        <v>483</v>
      </c>
      <c r="S1385" s="8"/>
      <c r="T1385" s="8"/>
      <c r="U1385" s="8"/>
      <c r="V1385" s="8"/>
      <c r="W1385" s="202" t="s">
        <v>483</v>
      </c>
      <c r="X1385" s="8"/>
      <c r="Y1385" s="8"/>
      <c r="Z1385" s="8"/>
      <c r="AA1385" s="202" t="s">
        <v>483</v>
      </c>
      <c r="AB1385" s="8"/>
      <c r="AC1385" s="202" t="s">
        <v>2362</v>
      </c>
      <c r="AD1385" s="202" t="s">
        <v>4408</v>
      </c>
      <c r="AE1385" s="202" t="s">
        <v>484</v>
      </c>
      <c r="AF1385" s="204">
        <v>-157</v>
      </c>
      <c r="AG1385" s="197">
        <v>0</v>
      </c>
      <c r="AH1385" s="197">
        <v>0</v>
      </c>
      <c r="AI1385" s="12"/>
      <c r="AJ1385" s="197">
        <v>0</v>
      </c>
      <c r="AK1385" s="197">
        <v>0</v>
      </c>
      <c r="AL1385" s="197">
        <v>0</v>
      </c>
      <c r="AM1385" s="12"/>
      <c r="AN1385" s="12"/>
      <c r="AO1385" s="204">
        <v>0</v>
      </c>
      <c r="AP1385" s="205">
        <v>-157</v>
      </c>
      <c r="AQ1385" t="str">
        <f>_xlfn.IFNA(VLOOKUP(E1385,'Order Lookup'!A:C,3,FALSE),"Other")</f>
        <v>ORDER</v>
      </c>
    </row>
    <row r="1386" spans="1:43" ht="42" x14ac:dyDescent="0.35">
      <c r="A1386" s="202" t="s">
        <v>968</v>
      </c>
      <c r="B1386" s="202" t="s">
        <v>4410</v>
      </c>
      <c r="C1386" s="202" t="s">
        <v>1049</v>
      </c>
      <c r="D1386" s="202" t="s">
        <v>2292</v>
      </c>
      <c r="E1386" s="202" t="s">
        <v>855</v>
      </c>
      <c r="F1386" s="202" t="s">
        <v>309</v>
      </c>
      <c r="G1386" s="202" t="s">
        <v>309</v>
      </c>
      <c r="H1386" s="202" t="s">
        <v>488</v>
      </c>
      <c r="I1386" s="203" t="s">
        <v>334</v>
      </c>
      <c r="J1386" s="203" t="s">
        <v>1043</v>
      </c>
      <c r="K1386" s="203" t="s">
        <v>993</v>
      </c>
      <c r="L1386" s="202" t="s">
        <v>1362</v>
      </c>
      <c r="M1386" s="202" t="s">
        <v>1362</v>
      </c>
      <c r="N1386" s="206" t="s">
        <v>489</v>
      </c>
      <c r="O1386" s="203" t="s">
        <v>1043</v>
      </c>
      <c r="P1386" s="202" t="s">
        <v>1466</v>
      </c>
      <c r="Q1386" s="202" t="s">
        <v>1480</v>
      </c>
      <c r="R1386" s="210" t="s">
        <v>484</v>
      </c>
      <c r="S1386" s="203" t="s">
        <v>1028</v>
      </c>
      <c r="T1386" s="203" t="s">
        <v>1028</v>
      </c>
      <c r="U1386" s="202" t="s">
        <v>1669</v>
      </c>
      <c r="V1386" s="202" t="s">
        <v>1661</v>
      </c>
      <c r="W1386" s="206" t="s">
        <v>489</v>
      </c>
      <c r="X1386" s="203" t="s">
        <v>1028</v>
      </c>
      <c r="Y1386" s="202" t="s">
        <v>1669</v>
      </c>
      <c r="Z1386" s="202" t="s">
        <v>1655</v>
      </c>
      <c r="AA1386" s="206" t="s">
        <v>489</v>
      </c>
      <c r="AB1386" s="203" t="s">
        <v>490</v>
      </c>
      <c r="AC1386" s="202" t="s">
        <v>2318</v>
      </c>
      <c r="AD1386" s="202" t="s">
        <v>4410</v>
      </c>
      <c r="AE1386" s="202" t="s">
        <v>484</v>
      </c>
      <c r="AF1386" s="204">
        <v>82741</v>
      </c>
      <c r="AG1386" s="197">
        <v>25.972000000000001</v>
      </c>
      <c r="AH1386" s="197">
        <v>25.554770175000002</v>
      </c>
      <c r="AI1386" s="197">
        <v>0.98393539869859803</v>
      </c>
      <c r="AJ1386" s="197">
        <v>1.4958443299999999</v>
      </c>
      <c r="AK1386" s="197">
        <v>54.69</v>
      </c>
      <c r="AL1386" s="197">
        <v>41.75</v>
      </c>
      <c r="AM1386" s="211">
        <v>0.76339367343207198</v>
      </c>
      <c r="AN1386" s="197">
        <v>1.6337458609134199</v>
      </c>
      <c r="AO1386" s="204">
        <v>63984.81</v>
      </c>
      <c r="AP1386" s="205">
        <v>-1.1251000000000001E-2</v>
      </c>
      <c r="AQ1386" t="str">
        <f>_xlfn.IFNA(VLOOKUP(E1386,'Order Lookup'!A:C,3,FALSE),"Other")</f>
        <v>ORDER</v>
      </c>
    </row>
    <row r="1387" spans="1:43" ht="42" x14ac:dyDescent="0.35">
      <c r="A1387" s="202" t="s">
        <v>968</v>
      </c>
      <c r="B1387" s="202" t="s">
        <v>4411</v>
      </c>
      <c r="C1387" s="202" t="s">
        <v>969</v>
      </c>
      <c r="D1387" s="202" t="s">
        <v>4412</v>
      </c>
      <c r="E1387" s="202" t="s">
        <v>855</v>
      </c>
      <c r="F1387" s="202" t="s">
        <v>281</v>
      </c>
      <c r="G1387" s="202" t="s">
        <v>309</v>
      </c>
      <c r="H1387" s="202" t="s">
        <v>488</v>
      </c>
      <c r="I1387" s="203" t="s">
        <v>331</v>
      </c>
      <c r="J1387" s="203" t="s">
        <v>857</v>
      </c>
      <c r="K1387" s="203" t="s">
        <v>587</v>
      </c>
      <c r="L1387" s="202" t="s">
        <v>1528</v>
      </c>
      <c r="M1387" s="202" t="s">
        <v>1528</v>
      </c>
      <c r="N1387" s="206" t="s">
        <v>489</v>
      </c>
      <c r="O1387" s="203" t="s">
        <v>2294</v>
      </c>
      <c r="P1387" s="202" t="s">
        <v>1642</v>
      </c>
      <c r="Q1387" s="202" t="s">
        <v>1642</v>
      </c>
      <c r="R1387" s="206" t="s">
        <v>489</v>
      </c>
      <c r="S1387" s="203" t="s">
        <v>616</v>
      </c>
      <c r="T1387" s="203" t="s">
        <v>616</v>
      </c>
      <c r="U1387" s="202" t="s">
        <v>2329</v>
      </c>
      <c r="V1387" s="202" t="s">
        <v>2329</v>
      </c>
      <c r="W1387" s="206" t="s">
        <v>489</v>
      </c>
      <c r="X1387" s="203" t="s">
        <v>616</v>
      </c>
      <c r="Y1387" s="202" t="s">
        <v>1996</v>
      </c>
      <c r="Z1387" s="202" t="s">
        <v>2329</v>
      </c>
      <c r="AA1387" s="206" t="s">
        <v>489</v>
      </c>
      <c r="AB1387" s="203" t="s">
        <v>490</v>
      </c>
      <c r="AC1387" s="202" t="s">
        <v>1996</v>
      </c>
      <c r="AD1387" s="202" t="s">
        <v>4411</v>
      </c>
      <c r="AE1387" s="202" t="s">
        <v>484</v>
      </c>
      <c r="AF1387" s="204">
        <v>185296</v>
      </c>
      <c r="AG1387" s="197">
        <v>59.205500000000001</v>
      </c>
      <c r="AH1387" s="197">
        <v>50.784669370000003</v>
      </c>
      <c r="AI1387" s="208">
        <v>0.857769453344706</v>
      </c>
      <c r="AJ1387" s="197">
        <v>47.431715294999997</v>
      </c>
      <c r="AK1387" s="197">
        <v>180.42</v>
      </c>
      <c r="AL1387" s="197">
        <v>156.5</v>
      </c>
      <c r="AM1387" s="211">
        <v>0.86742046336326295</v>
      </c>
      <c r="AN1387" s="197">
        <v>3.0816386508257798</v>
      </c>
      <c r="AO1387" s="204">
        <v>143579</v>
      </c>
      <c r="AP1387" s="205">
        <v>72031.7</v>
      </c>
      <c r="AQ1387" t="str">
        <f>_xlfn.IFNA(VLOOKUP(E1387,'Order Lookup'!A:C,3,FALSE),"Other")</f>
        <v>ORDER</v>
      </c>
    </row>
    <row r="1388" spans="1:43" ht="42" x14ac:dyDescent="0.35">
      <c r="A1388" s="202" t="s">
        <v>968</v>
      </c>
      <c r="B1388" s="202" t="s">
        <v>4413</v>
      </c>
      <c r="C1388" s="202" t="s">
        <v>969</v>
      </c>
      <c r="D1388" s="202" t="s">
        <v>4414</v>
      </c>
      <c r="E1388" s="202" t="s">
        <v>904</v>
      </c>
      <c r="F1388" s="202" t="s">
        <v>309</v>
      </c>
      <c r="G1388" s="202" t="s">
        <v>309</v>
      </c>
      <c r="H1388" s="202" t="s">
        <v>482</v>
      </c>
      <c r="I1388" s="203" t="s">
        <v>277</v>
      </c>
      <c r="J1388" s="203" t="s">
        <v>857</v>
      </c>
      <c r="K1388" s="203" t="s">
        <v>587</v>
      </c>
      <c r="L1388" s="8"/>
      <c r="M1388" s="8"/>
      <c r="N1388" s="202" t="s">
        <v>483</v>
      </c>
      <c r="O1388" s="8"/>
      <c r="P1388" s="8"/>
      <c r="Q1388" s="8"/>
      <c r="R1388" s="202" t="s">
        <v>483</v>
      </c>
      <c r="S1388" s="8"/>
      <c r="T1388" s="8"/>
      <c r="U1388" s="8"/>
      <c r="V1388" s="8"/>
      <c r="W1388" s="202" t="s">
        <v>483</v>
      </c>
      <c r="X1388" s="8"/>
      <c r="Y1388" s="8"/>
      <c r="Z1388" s="8"/>
      <c r="AA1388" s="202" t="s">
        <v>483</v>
      </c>
      <c r="AB1388" s="8"/>
      <c r="AC1388" s="202" t="s">
        <v>1725</v>
      </c>
      <c r="AD1388" s="202" t="s">
        <v>4413</v>
      </c>
      <c r="AE1388" s="202" t="s">
        <v>484</v>
      </c>
      <c r="AF1388" s="204">
        <v>2334.52</v>
      </c>
      <c r="AG1388" s="197">
        <v>0</v>
      </c>
      <c r="AH1388" s="197">
        <v>0.6720526</v>
      </c>
      <c r="AI1388" s="12"/>
      <c r="AJ1388" s="197">
        <v>0.67205252000000004</v>
      </c>
      <c r="AK1388" s="197">
        <v>0</v>
      </c>
      <c r="AL1388" s="197">
        <v>0</v>
      </c>
      <c r="AM1388" s="12"/>
      <c r="AN1388" s="12"/>
      <c r="AO1388" s="204">
        <v>1566</v>
      </c>
      <c r="AP1388" s="205">
        <v>845.54</v>
      </c>
      <c r="AQ1388" t="str">
        <f>_xlfn.IFNA(VLOOKUP(E1388,'Order Lookup'!A:C,3,FALSE),"Other")</f>
        <v>Other</v>
      </c>
    </row>
    <row r="1389" spans="1:43" ht="42" x14ac:dyDescent="0.35">
      <c r="A1389" s="202" t="s">
        <v>968</v>
      </c>
      <c r="B1389" s="202" t="s">
        <v>4415</v>
      </c>
      <c r="C1389" s="202" t="s">
        <v>969</v>
      </c>
      <c r="D1389" s="202" t="s">
        <v>4412</v>
      </c>
      <c r="E1389" s="202" t="s">
        <v>855</v>
      </c>
      <c r="F1389" s="202" t="s">
        <v>281</v>
      </c>
      <c r="G1389" s="202" t="s">
        <v>309</v>
      </c>
      <c r="H1389" s="202" t="s">
        <v>488</v>
      </c>
      <c r="I1389" s="203" t="s">
        <v>331</v>
      </c>
      <c r="J1389" s="203" t="s">
        <v>857</v>
      </c>
      <c r="K1389" s="203" t="s">
        <v>587</v>
      </c>
      <c r="L1389" s="8"/>
      <c r="M1389" s="8"/>
      <c r="N1389" s="202" t="s">
        <v>483</v>
      </c>
      <c r="O1389" s="8"/>
      <c r="P1389" s="8"/>
      <c r="Q1389" s="8"/>
      <c r="R1389" s="202" t="s">
        <v>483</v>
      </c>
      <c r="S1389" s="203" t="s">
        <v>616</v>
      </c>
      <c r="T1389" s="203" t="s">
        <v>616</v>
      </c>
      <c r="U1389" s="202" t="s">
        <v>2321</v>
      </c>
      <c r="V1389" s="202" t="s">
        <v>2321</v>
      </c>
      <c r="W1389" s="206" t="s">
        <v>489</v>
      </c>
      <c r="X1389" s="8"/>
      <c r="Y1389" s="8"/>
      <c r="Z1389" s="8"/>
      <c r="AA1389" s="202" t="s">
        <v>483</v>
      </c>
      <c r="AB1389" s="203" t="s">
        <v>490</v>
      </c>
      <c r="AC1389" s="202" t="s">
        <v>2318</v>
      </c>
      <c r="AD1389" s="202" t="s">
        <v>4415</v>
      </c>
      <c r="AE1389" s="202" t="s">
        <v>484</v>
      </c>
      <c r="AF1389" s="204">
        <v>1</v>
      </c>
      <c r="AG1389" s="197">
        <v>13.5625</v>
      </c>
      <c r="AH1389" s="197">
        <v>11.07097018</v>
      </c>
      <c r="AI1389" s="208">
        <v>0.81629273216589904</v>
      </c>
      <c r="AJ1389" s="197">
        <v>11.070977995</v>
      </c>
      <c r="AK1389" s="197">
        <v>0</v>
      </c>
      <c r="AL1389" s="197">
        <v>0</v>
      </c>
      <c r="AM1389" s="12"/>
      <c r="AN1389" s="12"/>
      <c r="AO1389" s="204">
        <v>27141</v>
      </c>
      <c r="AP1389" s="205">
        <v>-22414.39</v>
      </c>
      <c r="AQ1389" t="str">
        <f>_xlfn.IFNA(VLOOKUP(E1389,'Order Lookup'!A:C,3,FALSE),"Other")</f>
        <v>ORDER</v>
      </c>
    </row>
    <row r="1390" spans="1:43" ht="31.5" x14ac:dyDescent="0.35">
      <c r="A1390" s="202" t="s">
        <v>968</v>
      </c>
      <c r="B1390" s="202" t="s">
        <v>4416</v>
      </c>
      <c r="C1390" s="202" t="s">
        <v>1605</v>
      </c>
      <c r="D1390" s="202" t="s">
        <v>1606</v>
      </c>
      <c r="E1390" s="202" t="s">
        <v>874</v>
      </c>
      <c r="F1390" s="202" t="s">
        <v>309</v>
      </c>
      <c r="G1390" s="202" t="s">
        <v>309</v>
      </c>
      <c r="H1390" s="202" t="s">
        <v>488</v>
      </c>
      <c r="I1390" s="203" t="s">
        <v>421</v>
      </c>
      <c r="J1390" s="8"/>
      <c r="K1390" s="8"/>
      <c r="L1390" s="8"/>
      <c r="M1390" s="8"/>
      <c r="N1390" s="202" t="s">
        <v>483</v>
      </c>
      <c r="O1390" s="8"/>
      <c r="P1390" s="8"/>
      <c r="Q1390" s="8"/>
      <c r="R1390" s="202" t="s">
        <v>483</v>
      </c>
      <c r="S1390" s="8"/>
      <c r="T1390" s="8"/>
      <c r="U1390" s="8"/>
      <c r="V1390" s="8"/>
      <c r="W1390" s="202" t="s">
        <v>483</v>
      </c>
      <c r="X1390" s="8"/>
      <c r="Y1390" s="8"/>
      <c r="Z1390" s="8"/>
      <c r="AA1390" s="202" t="s">
        <v>483</v>
      </c>
      <c r="AB1390" s="8"/>
      <c r="AC1390" s="202" t="s">
        <v>1698</v>
      </c>
      <c r="AD1390" s="202" t="s">
        <v>4416</v>
      </c>
      <c r="AE1390" s="202" t="s">
        <v>484</v>
      </c>
      <c r="AF1390" s="12"/>
      <c r="AG1390" s="197">
        <v>0</v>
      </c>
      <c r="AH1390" s="12"/>
      <c r="AI1390" s="12"/>
      <c r="AJ1390" s="12"/>
      <c r="AK1390" s="12"/>
      <c r="AL1390" s="12"/>
      <c r="AM1390" s="12"/>
      <c r="AN1390" s="12"/>
      <c r="AO1390" s="12"/>
      <c r="AP1390" s="15"/>
      <c r="AQ1390" t="str">
        <f>_xlfn.IFNA(VLOOKUP(E1390,'Order Lookup'!A:C,3,FALSE),"Other")</f>
        <v>Other</v>
      </c>
    </row>
    <row r="1391" spans="1:43" ht="31.5" x14ac:dyDescent="0.35">
      <c r="A1391" s="202" t="s">
        <v>968</v>
      </c>
      <c r="B1391" s="202" t="s">
        <v>4417</v>
      </c>
      <c r="C1391" s="202" t="s">
        <v>1605</v>
      </c>
      <c r="D1391" s="202" t="s">
        <v>1606</v>
      </c>
      <c r="E1391" s="202" t="s">
        <v>874</v>
      </c>
      <c r="F1391" s="202" t="s">
        <v>309</v>
      </c>
      <c r="G1391" s="8"/>
      <c r="H1391" s="202" t="s">
        <v>482</v>
      </c>
      <c r="I1391" s="203" t="s">
        <v>421</v>
      </c>
      <c r="J1391" s="8"/>
      <c r="K1391" s="8"/>
      <c r="L1391" s="8"/>
      <c r="M1391" s="8"/>
      <c r="N1391" s="202" t="s">
        <v>483</v>
      </c>
      <c r="O1391" s="8"/>
      <c r="P1391" s="8"/>
      <c r="Q1391" s="8"/>
      <c r="R1391" s="202" t="s">
        <v>483</v>
      </c>
      <c r="S1391" s="8"/>
      <c r="T1391" s="8"/>
      <c r="U1391" s="8"/>
      <c r="V1391" s="8"/>
      <c r="W1391" s="202" t="s">
        <v>483</v>
      </c>
      <c r="X1391" s="8"/>
      <c r="Y1391" s="8"/>
      <c r="Z1391" s="8"/>
      <c r="AA1391" s="202" t="s">
        <v>483</v>
      </c>
      <c r="AB1391" s="8"/>
      <c r="AC1391" s="202" t="s">
        <v>2335</v>
      </c>
      <c r="AD1391" s="202" t="s">
        <v>4417</v>
      </c>
      <c r="AE1391" s="202" t="s">
        <v>484</v>
      </c>
      <c r="AF1391" s="12"/>
      <c r="AG1391" s="197">
        <v>0</v>
      </c>
      <c r="AH1391" s="12"/>
      <c r="AI1391" s="12"/>
      <c r="AJ1391" s="12"/>
      <c r="AK1391" s="12"/>
      <c r="AL1391" s="12"/>
      <c r="AM1391" s="12"/>
      <c r="AN1391" s="12"/>
      <c r="AO1391" s="12"/>
      <c r="AP1391" s="15"/>
      <c r="AQ1391" t="str">
        <f>_xlfn.IFNA(VLOOKUP(E1391,'Order Lookup'!A:C,3,FALSE),"Other")</f>
        <v>Other</v>
      </c>
    </row>
    <row r="1392" spans="1:43" ht="42" x14ac:dyDescent="0.35">
      <c r="A1392" s="202" t="s">
        <v>968</v>
      </c>
      <c r="B1392" s="202" t="s">
        <v>4418</v>
      </c>
      <c r="C1392" s="202" t="s">
        <v>969</v>
      </c>
      <c r="D1392" s="202" t="s">
        <v>4419</v>
      </c>
      <c r="E1392" s="202" t="s">
        <v>855</v>
      </c>
      <c r="F1392" s="202" t="s">
        <v>309</v>
      </c>
      <c r="G1392" s="202" t="s">
        <v>309</v>
      </c>
      <c r="H1392" s="202" t="s">
        <v>488</v>
      </c>
      <c r="I1392" s="203" t="s">
        <v>331</v>
      </c>
      <c r="J1392" s="203" t="s">
        <v>992</v>
      </c>
      <c r="K1392" s="203" t="s">
        <v>756</v>
      </c>
      <c r="L1392" s="202" t="s">
        <v>1477</v>
      </c>
      <c r="M1392" s="202" t="s">
        <v>1475</v>
      </c>
      <c r="N1392" s="210" t="s">
        <v>484</v>
      </c>
      <c r="O1392" s="203" t="s">
        <v>991</v>
      </c>
      <c r="P1392" s="202" t="s">
        <v>1479</v>
      </c>
      <c r="Q1392" s="202" t="s">
        <v>1468</v>
      </c>
      <c r="R1392" s="210" t="s">
        <v>484</v>
      </c>
      <c r="S1392" s="203" t="s">
        <v>2005</v>
      </c>
      <c r="T1392" s="203" t="s">
        <v>2005</v>
      </c>
      <c r="U1392" s="202" t="s">
        <v>1726</v>
      </c>
      <c r="V1392" s="202" t="s">
        <v>2327</v>
      </c>
      <c r="W1392" s="206" t="s">
        <v>489</v>
      </c>
      <c r="X1392" s="203" t="s">
        <v>2005</v>
      </c>
      <c r="Y1392" s="202" t="s">
        <v>1726</v>
      </c>
      <c r="Z1392" s="202" t="s">
        <v>2327</v>
      </c>
      <c r="AA1392" s="206" t="s">
        <v>489</v>
      </c>
      <c r="AB1392" s="203" t="s">
        <v>490</v>
      </c>
      <c r="AC1392" s="202" t="s">
        <v>2324</v>
      </c>
      <c r="AD1392" s="202" t="s">
        <v>4418</v>
      </c>
      <c r="AE1392" s="202" t="s">
        <v>484</v>
      </c>
      <c r="AF1392" s="204">
        <v>164006</v>
      </c>
      <c r="AG1392" s="197">
        <v>62.358499999999999</v>
      </c>
      <c r="AH1392" s="197">
        <v>67.728233764999999</v>
      </c>
      <c r="AI1392" s="207">
        <v>1.08611069485315</v>
      </c>
      <c r="AJ1392" s="197">
        <v>3.157125905</v>
      </c>
      <c r="AK1392" s="197">
        <v>78.180000000000007</v>
      </c>
      <c r="AL1392" s="197">
        <v>138</v>
      </c>
      <c r="AM1392" s="209">
        <v>1.7651573292402101</v>
      </c>
      <c r="AN1392" s="197">
        <v>2.0375549800815</v>
      </c>
      <c r="AO1392" s="204">
        <v>129169.66</v>
      </c>
      <c r="AP1392" s="205">
        <v>16732.706128999998</v>
      </c>
      <c r="AQ1392" t="str">
        <f>_xlfn.IFNA(VLOOKUP(E1392,'Order Lookup'!A:C,3,FALSE),"Other")</f>
        <v>ORDER</v>
      </c>
    </row>
    <row r="1393" spans="1:43" ht="31.5" x14ac:dyDescent="0.35">
      <c r="A1393" s="202" t="s">
        <v>968</v>
      </c>
      <c r="B1393" s="202" t="s">
        <v>4420</v>
      </c>
      <c r="C1393" s="202" t="s">
        <v>1985</v>
      </c>
      <c r="D1393" s="202" t="s">
        <v>2002</v>
      </c>
      <c r="E1393" s="202" t="s">
        <v>874</v>
      </c>
      <c r="F1393" s="202" t="s">
        <v>309</v>
      </c>
      <c r="G1393" s="8"/>
      <c r="H1393" s="202" t="s">
        <v>482</v>
      </c>
      <c r="I1393" s="203" t="s">
        <v>335</v>
      </c>
      <c r="J1393" s="8"/>
      <c r="K1393" s="8"/>
      <c r="L1393" s="8"/>
      <c r="M1393" s="8"/>
      <c r="N1393" s="202" t="s">
        <v>483</v>
      </c>
      <c r="O1393" s="8"/>
      <c r="P1393" s="8"/>
      <c r="Q1393" s="8"/>
      <c r="R1393" s="202" t="s">
        <v>483</v>
      </c>
      <c r="S1393" s="8"/>
      <c r="T1393" s="8"/>
      <c r="U1393" s="8"/>
      <c r="V1393" s="8"/>
      <c r="W1393" s="202" t="s">
        <v>483</v>
      </c>
      <c r="X1393" s="8"/>
      <c r="Y1393" s="8"/>
      <c r="Z1393" s="8"/>
      <c r="AA1393" s="202" t="s">
        <v>483</v>
      </c>
      <c r="AB1393" s="8"/>
      <c r="AC1393" s="202" t="s">
        <v>2324</v>
      </c>
      <c r="AD1393" s="202" t="s">
        <v>4420</v>
      </c>
      <c r="AE1393" s="202" t="s">
        <v>484</v>
      </c>
      <c r="AF1393" s="12"/>
      <c r="AG1393" s="197">
        <v>0</v>
      </c>
      <c r="AH1393" s="12"/>
      <c r="AI1393" s="12"/>
      <c r="AJ1393" s="12"/>
      <c r="AK1393" s="12"/>
      <c r="AL1393" s="12"/>
      <c r="AM1393" s="12"/>
      <c r="AN1393" s="12"/>
      <c r="AO1393" s="12"/>
      <c r="AP1393" s="15"/>
      <c r="AQ1393" t="str">
        <f>_xlfn.IFNA(VLOOKUP(E1393,'Order Lookup'!A:C,3,FALSE),"Other")</f>
        <v>Other</v>
      </c>
    </row>
    <row r="1394" spans="1:43" ht="42" x14ac:dyDescent="0.35">
      <c r="A1394" s="202" t="s">
        <v>968</v>
      </c>
      <c r="B1394" s="202" t="s">
        <v>4421</v>
      </c>
      <c r="C1394" s="202" t="s">
        <v>4422</v>
      </c>
      <c r="D1394" s="202" t="s">
        <v>4423</v>
      </c>
      <c r="E1394" s="202" t="s">
        <v>895</v>
      </c>
      <c r="F1394" s="202" t="s">
        <v>270</v>
      </c>
      <c r="G1394" s="202" t="s">
        <v>309</v>
      </c>
      <c r="H1394" s="202" t="s">
        <v>488</v>
      </c>
      <c r="I1394" s="203" t="s">
        <v>135</v>
      </c>
      <c r="J1394" s="8"/>
      <c r="K1394" s="203" t="s">
        <v>869</v>
      </c>
      <c r="L1394" s="202" t="s">
        <v>1996</v>
      </c>
      <c r="M1394" s="202" t="s">
        <v>1996</v>
      </c>
      <c r="N1394" s="206" t="s">
        <v>489</v>
      </c>
      <c r="O1394" s="8"/>
      <c r="P1394" s="8"/>
      <c r="Q1394" s="8"/>
      <c r="R1394" s="202" t="s">
        <v>483</v>
      </c>
      <c r="S1394" s="203" t="s">
        <v>4424</v>
      </c>
      <c r="T1394" s="8"/>
      <c r="U1394" s="202" t="s">
        <v>2338</v>
      </c>
      <c r="V1394" s="202" t="s">
        <v>2321</v>
      </c>
      <c r="W1394" s="210" t="s">
        <v>484</v>
      </c>
      <c r="X1394" s="8"/>
      <c r="Y1394" s="8"/>
      <c r="Z1394" s="8"/>
      <c r="AA1394" s="202" t="s">
        <v>483</v>
      </c>
      <c r="AB1394" s="203" t="s">
        <v>490</v>
      </c>
      <c r="AC1394" s="202" t="s">
        <v>2321</v>
      </c>
      <c r="AD1394" s="202" t="s">
        <v>4421</v>
      </c>
      <c r="AE1394" s="202" t="s">
        <v>484</v>
      </c>
      <c r="AF1394" s="204">
        <v>54982</v>
      </c>
      <c r="AG1394" s="197">
        <v>20.286999999999999</v>
      </c>
      <c r="AH1394" s="197">
        <v>19.789931684999999</v>
      </c>
      <c r="AI1394" s="197">
        <v>0.97549818529107302</v>
      </c>
      <c r="AJ1394" s="197">
        <v>19.78993479</v>
      </c>
      <c r="AK1394" s="197">
        <v>15</v>
      </c>
      <c r="AL1394" s="197">
        <v>10.5</v>
      </c>
      <c r="AM1394" s="211">
        <v>0.7</v>
      </c>
      <c r="AN1394" s="197">
        <v>0.53057282698750297</v>
      </c>
      <c r="AO1394" s="204">
        <v>45848.29</v>
      </c>
      <c r="AP1394" s="205">
        <v>11666.34</v>
      </c>
      <c r="AQ1394" t="str">
        <f>_xlfn.IFNA(VLOOKUP(E1394,'Order Lookup'!A:C,3,FALSE),"Other")</f>
        <v>ORDER</v>
      </c>
    </row>
    <row r="1395" spans="1:43" ht="31.5" x14ac:dyDescent="0.35">
      <c r="A1395" s="202" t="s">
        <v>968</v>
      </c>
      <c r="B1395" s="202" t="s">
        <v>4425</v>
      </c>
      <c r="C1395" s="202" t="s">
        <v>974</v>
      </c>
      <c r="D1395" s="202" t="s">
        <v>1608</v>
      </c>
      <c r="E1395" s="202" t="s">
        <v>812</v>
      </c>
      <c r="F1395" s="202" t="s">
        <v>309</v>
      </c>
      <c r="G1395" s="8"/>
      <c r="H1395" s="202" t="s">
        <v>482</v>
      </c>
      <c r="I1395" s="203" t="s">
        <v>386</v>
      </c>
      <c r="J1395" s="8"/>
      <c r="K1395" s="8"/>
      <c r="L1395" s="8"/>
      <c r="M1395" s="8"/>
      <c r="N1395" s="202" t="s">
        <v>483</v>
      </c>
      <c r="O1395" s="8"/>
      <c r="P1395" s="8"/>
      <c r="Q1395" s="8"/>
      <c r="R1395" s="202" t="s">
        <v>483</v>
      </c>
      <c r="S1395" s="8"/>
      <c r="T1395" s="8"/>
      <c r="U1395" s="8"/>
      <c r="V1395" s="8"/>
      <c r="W1395" s="202" t="s">
        <v>483</v>
      </c>
      <c r="X1395" s="8"/>
      <c r="Y1395" s="8"/>
      <c r="Z1395" s="8"/>
      <c r="AA1395" s="202" t="s">
        <v>483</v>
      </c>
      <c r="AB1395" s="8"/>
      <c r="AC1395" s="202" t="s">
        <v>2362</v>
      </c>
      <c r="AD1395" s="202" t="s">
        <v>4425</v>
      </c>
      <c r="AE1395" s="202" t="s">
        <v>484</v>
      </c>
      <c r="AF1395" s="12"/>
      <c r="AG1395" s="197">
        <v>0</v>
      </c>
      <c r="AH1395" s="12"/>
      <c r="AI1395" s="12"/>
      <c r="AJ1395" s="12"/>
      <c r="AK1395" s="12"/>
      <c r="AL1395" s="12"/>
      <c r="AM1395" s="12"/>
      <c r="AN1395" s="12"/>
      <c r="AO1395" s="12"/>
      <c r="AP1395" s="15"/>
      <c r="AQ1395" t="str">
        <f>_xlfn.IFNA(VLOOKUP(E1395,'Order Lookup'!A:C,3,FALSE),"Other")</f>
        <v>Other</v>
      </c>
    </row>
    <row r="1396" spans="1:43" ht="52.5" x14ac:dyDescent="0.35">
      <c r="A1396" s="202" t="s">
        <v>968</v>
      </c>
      <c r="B1396" s="202" t="s">
        <v>4426</v>
      </c>
      <c r="C1396" s="202" t="s">
        <v>1009</v>
      </c>
      <c r="D1396" s="202" t="s">
        <v>1609</v>
      </c>
      <c r="E1396" s="202" t="s">
        <v>859</v>
      </c>
      <c r="F1396" s="202" t="s">
        <v>309</v>
      </c>
      <c r="G1396" s="202" t="s">
        <v>309</v>
      </c>
      <c r="H1396" s="202" t="s">
        <v>488</v>
      </c>
      <c r="I1396" s="203" t="s">
        <v>333</v>
      </c>
      <c r="J1396" s="8"/>
      <c r="K1396" s="8"/>
      <c r="L1396" s="8"/>
      <c r="M1396" s="8"/>
      <c r="N1396" s="202" t="s">
        <v>483</v>
      </c>
      <c r="O1396" s="8"/>
      <c r="P1396" s="8"/>
      <c r="Q1396" s="8"/>
      <c r="R1396" s="202" t="s">
        <v>483</v>
      </c>
      <c r="S1396" s="8"/>
      <c r="T1396" s="203" t="s">
        <v>988</v>
      </c>
      <c r="U1396" s="202" t="s">
        <v>2327</v>
      </c>
      <c r="V1396" s="202" t="s">
        <v>2327</v>
      </c>
      <c r="W1396" s="206" t="s">
        <v>489</v>
      </c>
      <c r="X1396" s="8"/>
      <c r="Y1396" s="8"/>
      <c r="Z1396" s="8"/>
      <c r="AA1396" s="202" t="s">
        <v>483</v>
      </c>
      <c r="AB1396" s="203" t="s">
        <v>490</v>
      </c>
      <c r="AC1396" s="202" t="s">
        <v>2327</v>
      </c>
      <c r="AD1396" s="202" t="s">
        <v>4426</v>
      </c>
      <c r="AE1396" s="202" t="s">
        <v>484</v>
      </c>
      <c r="AF1396" s="204">
        <v>1100</v>
      </c>
      <c r="AG1396" s="197">
        <v>0.19550000000000001</v>
      </c>
      <c r="AH1396" s="197">
        <v>0.19434499999999999</v>
      </c>
      <c r="AI1396" s="197">
        <v>0.99409207161125301</v>
      </c>
      <c r="AJ1396" s="197">
        <v>0.19434499999999999</v>
      </c>
      <c r="AK1396" s="197">
        <v>0</v>
      </c>
      <c r="AL1396" s="197">
        <v>0</v>
      </c>
      <c r="AM1396" s="12"/>
      <c r="AN1396" s="12"/>
      <c r="AO1396" s="204">
        <v>523.87</v>
      </c>
      <c r="AP1396" s="205">
        <v>-717.44</v>
      </c>
      <c r="AQ1396" t="str">
        <f>_xlfn.IFNA(VLOOKUP(E1396,'Order Lookup'!A:C,3,FALSE),"Other")</f>
        <v>Other</v>
      </c>
    </row>
    <row r="1397" spans="1:43" ht="42" x14ac:dyDescent="0.35">
      <c r="A1397" s="202" t="s">
        <v>968</v>
      </c>
      <c r="B1397" s="202" t="s">
        <v>4427</v>
      </c>
      <c r="C1397" s="202" t="s">
        <v>1048</v>
      </c>
      <c r="D1397" s="202" t="s">
        <v>2004</v>
      </c>
      <c r="E1397" s="202" t="s">
        <v>855</v>
      </c>
      <c r="F1397" s="202" t="s">
        <v>162</v>
      </c>
      <c r="G1397" s="202" t="s">
        <v>309</v>
      </c>
      <c r="H1397" s="202" t="s">
        <v>488</v>
      </c>
      <c r="I1397" s="203" t="s">
        <v>333</v>
      </c>
      <c r="J1397" s="203" t="s">
        <v>866</v>
      </c>
      <c r="K1397" s="203" t="s">
        <v>756</v>
      </c>
      <c r="L1397" s="8"/>
      <c r="M1397" s="8"/>
      <c r="N1397" s="202" t="s">
        <v>483</v>
      </c>
      <c r="O1397" s="8"/>
      <c r="P1397" s="8"/>
      <c r="Q1397" s="8"/>
      <c r="R1397" s="202" t="s">
        <v>483</v>
      </c>
      <c r="S1397" s="203" t="s">
        <v>1351</v>
      </c>
      <c r="T1397" s="203" t="s">
        <v>888</v>
      </c>
      <c r="U1397" s="202" t="s">
        <v>1996</v>
      </c>
      <c r="V1397" s="202" t="s">
        <v>1996</v>
      </c>
      <c r="W1397" s="206" t="s">
        <v>489</v>
      </c>
      <c r="X1397" s="203" t="s">
        <v>1351</v>
      </c>
      <c r="Y1397" s="202" t="s">
        <v>1996</v>
      </c>
      <c r="Z1397" s="202" t="s">
        <v>2329</v>
      </c>
      <c r="AA1397" s="206" t="s">
        <v>489</v>
      </c>
      <c r="AB1397" s="203" t="s">
        <v>490</v>
      </c>
      <c r="AC1397" s="202" t="s">
        <v>1725</v>
      </c>
      <c r="AD1397" s="202" t="s">
        <v>4427</v>
      </c>
      <c r="AE1397" s="202" t="s">
        <v>484</v>
      </c>
      <c r="AF1397" s="204">
        <v>197168</v>
      </c>
      <c r="AG1397" s="197">
        <v>63.024999999999999</v>
      </c>
      <c r="AH1397" s="197">
        <v>74.041998649999996</v>
      </c>
      <c r="AI1397" s="207">
        <v>1.1748036279254299</v>
      </c>
      <c r="AJ1397" s="197">
        <v>66.182038660000003</v>
      </c>
      <c r="AK1397" s="197">
        <v>0</v>
      </c>
      <c r="AL1397" s="197">
        <v>0</v>
      </c>
      <c r="AM1397" s="12"/>
      <c r="AN1397" s="12"/>
      <c r="AO1397" s="204">
        <v>158170.78</v>
      </c>
      <c r="AP1397" s="205">
        <v>76080.22</v>
      </c>
      <c r="AQ1397" t="str">
        <f>_xlfn.IFNA(VLOOKUP(E1397,'Order Lookup'!A:C,3,FALSE),"Other")</f>
        <v>ORDER</v>
      </c>
    </row>
    <row r="1398" spans="1:43" ht="42" x14ac:dyDescent="0.35">
      <c r="A1398" s="202" t="s">
        <v>968</v>
      </c>
      <c r="B1398" s="202" t="s">
        <v>4428</v>
      </c>
      <c r="C1398" s="202" t="s">
        <v>1048</v>
      </c>
      <c r="D1398" s="202" t="s">
        <v>2004</v>
      </c>
      <c r="E1398" s="202" t="s">
        <v>854</v>
      </c>
      <c r="F1398" s="202" t="s">
        <v>162</v>
      </c>
      <c r="G1398" s="8"/>
      <c r="H1398" s="202" t="s">
        <v>482</v>
      </c>
      <c r="I1398" s="203" t="s">
        <v>335</v>
      </c>
      <c r="J1398" s="8"/>
      <c r="K1398" s="8"/>
      <c r="L1398" s="8"/>
      <c r="M1398" s="8"/>
      <c r="N1398" s="202" t="s">
        <v>483</v>
      </c>
      <c r="O1398" s="8"/>
      <c r="P1398" s="8"/>
      <c r="Q1398" s="8"/>
      <c r="R1398" s="202" t="s">
        <v>483</v>
      </c>
      <c r="S1398" s="8"/>
      <c r="T1398" s="8"/>
      <c r="U1398" s="8"/>
      <c r="V1398" s="8"/>
      <c r="W1398" s="202" t="s">
        <v>483</v>
      </c>
      <c r="X1398" s="8"/>
      <c r="Y1398" s="8"/>
      <c r="Z1398" s="8"/>
      <c r="AA1398" s="202" t="s">
        <v>483</v>
      </c>
      <c r="AB1398" s="8"/>
      <c r="AC1398" s="202" t="s">
        <v>2371</v>
      </c>
      <c r="AD1398" s="202" t="s">
        <v>4428</v>
      </c>
      <c r="AE1398" s="202" t="s">
        <v>484</v>
      </c>
      <c r="AF1398" s="204">
        <v>8778</v>
      </c>
      <c r="AG1398" s="197">
        <v>0.55500000000000005</v>
      </c>
      <c r="AH1398" s="197">
        <v>0.63977499999999998</v>
      </c>
      <c r="AI1398" s="207">
        <v>1.1527477477477499</v>
      </c>
      <c r="AJ1398" s="197">
        <v>0.63977499999999998</v>
      </c>
      <c r="AK1398" s="197">
        <v>0</v>
      </c>
      <c r="AL1398" s="197">
        <v>0</v>
      </c>
      <c r="AM1398" s="12"/>
      <c r="AN1398" s="12"/>
      <c r="AO1398" s="204">
        <v>8148</v>
      </c>
      <c r="AP1398" s="205">
        <v>626.15</v>
      </c>
      <c r="AQ1398" t="str">
        <f>_xlfn.IFNA(VLOOKUP(E1398,'Order Lookup'!A:C,3,FALSE),"Other")</f>
        <v>ENPARTS</v>
      </c>
    </row>
    <row r="1399" spans="1:43" ht="31.5" x14ac:dyDescent="0.35">
      <c r="A1399" s="202" t="s">
        <v>968</v>
      </c>
      <c r="B1399" s="202" t="s">
        <v>4429</v>
      </c>
      <c r="C1399" s="202" t="s">
        <v>995</v>
      </c>
      <c r="D1399" s="202" t="s">
        <v>1611</v>
      </c>
      <c r="E1399" s="202" t="s">
        <v>854</v>
      </c>
      <c r="F1399" s="202" t="s">
        <v>309</v>
      </c>
      <c r="G1399" s="8"/>
      <c r="H1399" s="202" t="s">
        <v>488</v>
      </c>
      <c r="I1399" s="203" t="s">
        <v>277</v>
      </c>
      <c r="J1399" s="8"/>
      <c r="K1399" s="8"/>
      <c r="L1399" s="8"/>
      <c r="M1399" s="8"/>
      <c r="N1399" s="202" t="s">
        <v>483</v>
      </c>
      <c r="O1399" s="8"/>
      <c r="P1399" s="8"/>
      <c r="Q1399" s="8"/>
      <c r="R1399" s="202" t="s">
        <v>483</v>
      </c>
      <c r="S1399" s="8"/>
      <c r="T1399" s="8"/>
      <c r="U1399" s="8"/>
      <c r="V1399" s="8"/>
      <c r="W1399" s="202" t="s">
        <v>483</v>
      </c>
      <c r="X1399" s="8"/>
      <c r="Y1399" s="8"/>
      <c r="Z1399" s="8"/>
      <c r="AA1399" s="202" t="s">
        <v>483</v>
      </c>
      <c r="AB1399" s="8"/>
      <c r="AC1399" s="202" t="s">
        <v>1725</v>
      </c>
      <c r="AD1399" s="202" t="s">
        <v>4429</v>
      </c>
      <c r="AE1399" s="202" t="s">
        <v>484</v>
      </c>
      <c r="AF1399" s="204">
        <v>910</v>
      </c>
      <c r="AG1399" s="197">
        <v>3.7499999999999999E-2</v>
      </c>
      <c r="AH1399" s="197">
        <v>2.5000000000000001E-2</v>
      </c>
      <c r="AI1399" s="208">
        <v>0.66666666666666696</v>
      </c>
      <c r="AJ1399" s="197">
        <v>2.5000000000000001E-2</v>
      </c>
      <c r="AK1399" s="197">
        <v>0</v>
      </c>
      <c r="AL1399" s="197">
        <v>0</v>
      </c>
      <c r="AM1399" s="12"/>
      <c r="AN1399" s="12"/>
      <c r="AO1399" s="204">
        <v>740</v>
      </c>
      <c r="AP1399" s="205">
        <v>725.22</v>
      </c>
      <c r="AQ1399" t="str">
        <f>_xlfn.IFNA(VLOOKUP(E1399,'Order Lookup'!A:C,3,FALSE),"Other")</f>
        <v>ENPARTS</v>
      </c>
    </row>
    <row r="1400" spans="1:43" ht="42" x14ac:dyDescent="0.35">
      <c r="A1400" s="202" t="s">
        <v>968</v>
      </c>
      <c r="B1400" s="202" t="s">
        <v>4430</v>
      </c>
      <c r="C1400" s="202" t="s">
        <v>969</v>
      </c>
      <c r="D1400" s="202" t="s">
        <v>4431</v>
      </c>
      <c r="E1400" s="202" t="s">
        <v>904</v>
      </c>
      <c r="F1400" s="202" t="s">
        <v>309</v>
      </c>
      <c r="G1400" s="8"/>
      <c r="H1400" s="202" t="s">
        <v>482</v>
      </c>
      <c r="I1400" s="203" t="s">
        <v>331</v>
      </c>
      <c r="J1400" s="8"/>
      <c r="K1400" s="8"/>
      <c r="L1400" s="8"/>
      <c r="M1400" s="8"/>
      <c r="N1400" s="202" t="s">
        <v>483</v>
      </c>
      <c r="O1400" s="8"/>
      <c r="P1400" s="8"/>
      <c r="Q1400" s="8"/>
      <c r="R1400" s="202" t="s">
        <v>483</v>
      </c>
      <c r="S1400" s="8"/>
      <c r="T1400" s="8"/>
      <c r="U1400" s="8"/>
      <c r="V1400" s="8"/>
      <c r="W1400" s="202" t="s">
        <v>483</v>
      </c>
      <c r="X1400" s="8"/>
      <c r="Y1400" s="8"/>
      <c r="Z1400" s="8"/>
      <c r="AA1400" s="202" t="s">
        <v>483</v>
      </c>
      <c r="AB1400" s="8"/>
      <c r="AC1400" s="202" t="s">
        <v>2323</v>
      </c>
      <c r="AD1400" s="202" t="s">
        <v>4430</v>
      </c>
      <c r="AE1400" s="202" t="s">
        <v>484</v>
      </c>
      <c r="AF1400" s="12"/>
      <c r="AG1400" s="197">
        <v>0</v>
      </c>
      <c r="AH1400" s="12"/>
      <c r="AI1400" s="12"/>
      <c r="AJ1400" s="12"/>
      <c r="AK1400" s="12"/>
      <c r="AL1400" s="12"/>
      <c r="AM1400" s="12"/>
      <c r="AN1400" s="12"/>
      <c r="AO1400" s="12"/>
      <c r="AP1400" s="15"/>
      <c r="AQ1400" t="str">
        <f>_xlfn.IFNA(VLOOKUP(E1400,'Order Lookup'!A:C,3,FALSE),"Other")</f>
        <v>Other</v>
      </c>
    </row>
    <row r="1401" spans="1:43" ht="42" x14ac:dyDescent="0.35">
      <c r="A1401" s="202" t="s">
        <v>968</v>
      </c>
      <c r="B1401" s="202" t="s">
        <v>4432</v>
      </c>
      <c r="C1401" s="202" t="s">
        <v>879</v>
      </c>
      <c r="D1401" s="202" t="s">
        <v>4433</v>
      </c>
      <c r="E1401" s="202" t="s">
        <v>874</v>
      </c>
      <c r="F1401" s="202" t="s">
        <v>35</v>
      </c>
      <c r="G1401" s="8"/>
      <c r="H1401" s="202" t="s">
        <v>482</v>
      </c>
      <c r="I1401" s="203" t="s">
        <v>51</v>
      </c>
      <c r="J1401" s="8"/>
      <c r="K1401" s="8"/>
      <c r="L1401" s="8"/>
      <c r="M1401" s="8"/>
      <c r="N1401" s="202" t="s">
        <v>483</v>
      </c>
      <c r="O1401" s="8"/>
      <c r="P1401" s="8"/>
      <c r="Q1401" s="8"/>
      <c r="R1401" s="202" t="s">
        <v>483</v>
      </c>
      <c r="S1401" s="8"/>
      <c r="T1401" s="8"/>
      <c r="U1401" s="8"/>
      <c r="V1401" s="8"/>
      <c r="W1401" s="202" t="s">
        <v>483</v>
      </c>
      <c r="X1401" s="8"/>
      <c r="Y1401" s="8"/>
      <c r="Z1401" s="8"/>
      <c r="AA1401" s="202" t="s">
        <v>483</v>
      </c>
      <c r="AB1401" s="8"/>
      <c r="AC1401" s="202" t="s">
        <v>2350</v>
      </c>
      <c r="AD1401" s="202" t="s">
        <v>4432</v>
      </c>
      <c r="AE1401" s="202" t="s">
        <v>484</v>
      </c>
      <c r="AF1401" s="12"/>
      <c r="AG1401" s="197">
        <v>0</v>
      </c>
      <c r="AH1401" s="12"/>
      <c r="AI1401" s="12"/>
      <c r="AJ1401" s="12"/>
      <c r="AK1401" s="12"/>
      <c r="AL1401" s="12"/>
      <c r="AM1401" s="12"/>
      <c r="AN1401" s="12"/>
      <c r="AO1401" s="12"/>
      <c r="AP1401" s="15"/>
      <c r="AQ1401" t="str">
        <f>_xlfn.IFNA(VLOOKUP(E1401,'Order Lookup'!A:C,3,FALSE),"Other")</f>
        <v>Other</v>
      </c>
    </row>
    <row r="1402" spans="1:43" ht="42" x14ac:dyDescent="0.35">
      <c r="A1402" s="202" t="s">
        <v>968</v>
      </c>
      <c r="B1402" s="202" t="s">
        <v>4434</v>
      </c>
      <c r="C1402" s="202" t="s">
        <v>1005</v>
      </c>
      <c r="D1402" s="202" t="s">
        <v>4435</v>
      </c>
      <c r="E1402" s="202" t="s">
        <v>895</v>
      </c>
      <c r="F1402" s="202" t="s">
        <v>281</v>
      </c>
      <c r="G1402" s="202" t="s">
        <v>309</v>
      </c>
      <c r="H1402" s="202" t="s">
        <v>488</v>
      </c>
      <c r="I1402" s="203" t="s">
        <v>133</v>
      </c>
      <c r="J1402" s="8"/>
      <c r="K1402" s="203" t="s">
        <v>552</v>
      </c>
      <c r="L1402" s="202" t="s">
        <v>1996</v>
      </c>
      <c r="M1402" s="202" t="s">
        <v>1996</v>
      </c>
      <c r="N1402" s="206" t="s">
        <v>489</v>
      </c>
      <c r="O1402" s="8"/>
      <c r="P1402" s="8"/>
      <c r="Q1402" s="8"/>
      <c r="R1402" s="202" t="s">
        <v>483</v>
      </c>
      <c r="S1402" s="203" t="s">
        <v>627</v>
      </c>
      <c r="T1402" s="203" t="s">
        <v>627</v>
      </c>
      <c r="U1402" s="202" t="s">
        <v>1726</v>
      </c>
      <c r="V1402" s="202" t="s">
        <v>1726</v>
      </c>
      <c r="W1402" s="206" t="s">
        <v>489</v>
      </c>
      <c r="X1402" s="203" t="s">
        <v>627</v>
      </c>
      <c r="Y1402" s="202" t="s">
        <v>1726</v>
      </c>
      <c r="Z1402" s="202" t="s">
        <v>2324</v>
      </c>
      <c r="AA1402" s="206" t="s">
        <v>489</v>
      </c>
      <c r="AB1402" s="203" t="s">
        <v>490</v>
      </c>
      <c r="AC1402" s="202" t="s">
        <v>1726</v>
      </c>
      <c r="AD1402" s="202" t="s">
        <v>4434</v>
      </c>
      <c r="AE1402" s="202" t="s">
        <v>484</v>
      </c>
      <c r="AF1402" s="204">
        <v>43294</v>
      </c>
      <c r="AG1402" s="197">
        <v>16.893000000000001</v>
      </c>
      <c r="AH1402" s="197">
        <v>17.103821065000002</v>
      </c>
      <c r="AI1402" s="197">
        <v>1.0124797883738801</v>
      </c>
      <c r="AJ1402" s="197">
        <v>1.397334445</v>
      </c>
      <c r="AK1402" s="197">
        <v>15</v>
      </c>
      <c r="AL1402" s="197">
        <v>17.5</v>
      </c>
      <c r="AM1402" s="209">
        <v>1.1666666666666701</v>
      </c>
      <c r="AN1402" s="197">
        <v>1.0231631828639001</v>
      </c>
      <c r="AO1402" s="204">
        <v>38370.94</v>
      </c>
      <c r="AP1402" s="205">
        <v>2.7951E-2</v>
      </c>
      <c r="AQ1402" t="str">
        <f>_xlfn.IFNA(VLOOKUP(E1402,'Order Lookup'!A:C,3,FALSE),"Other")</f>
        <v>ORDER</v>
      </c>
    </row>
    <row r="1403" spans="1:43" ht="31.5" x14ac:dyDescent="0.35">
      <c r="A1403" s="202" t="s">
        <v>968</v>
      </c>
      <c r="B1403" s="202" t="s">
        <v>4436</v>
      </c>
      <c r="C1403" s="202" t="s">
        <v>2006</v>
      </c>
      <c r="D1403" s="202" t="s">
        <v>4437</v>
      </c>
      <c r="E1403" s="202" t="s">
        <v>895</v>
      </c>
      <c r="F1403" s="202" t="s">
        <v>338</v>
      </c>
      <c r="G1403" s="202" t="s">
        <v>35</v>
      </c>
      <c r="H1403" s="202" t="s">
        <v>488</v>
      </c>
      <c r="I1403" s="203" t="s">
        <v>133</v>
      </c>
      <c r="J1403" s="203" t="s">
        <v>873</v>
      </c>
      <c r="K1403" s="203" t="s">
        <v>542</v>
      </c>
      <c r="L1403" s="202" t="s">
        <v>1659</v>
      </c>
      <c r="M1403" s="202" t="s">
        <v>1660</v>
      </c>
      <c r="N1403" s="210" t="s">
        <v>484</v>
      </c>
      <c r="O1403" s="8"/>
      <c r="P1403" s="8"/>
      <c r="Q1403" s="8"/>
      <c r="R1403" s="202" t="s">
        <v>483</v>
      </c>
      <c r="S1403" s="203" t="s">
        <v>1377</v>
      </c>
      <c r="T1403" s="203" t="s">
        <v>537</v>
      </c>
      <c r="U1403" s="202" t="s">
        <v>2343</v>
      </c>
      <c r="V1403" s="202" t="s">
        <v>2327</v>
      </c>
      <c r="W1403" s="210" t="s">
        <v>484</v>
      </c>
      <c r="X1403" s="8"/>
      <c r="Y1403" s="8"/>
      <c r="Z1403" s="8"/>
      <c r="AA1403" s="202" t="s">
        <v>483</v>
      </c>
      <c r="AB1403" s="203" t="s">
        <v>490</v>
      </c>
      <c r="AC1403" s="202" t="s">
        <v>2327</v>
      </c>
      <c r="AD1403" s="202" t="s">
        <v>4436</v>
      </c>
      <c r="AE1403" s="202" t="s">
        <v>484</v>
      </c>
      <c r="AF1403" s="204">
        <v>81165</v>
      </c>
      <c r="AG1403" s="197">
        <v>23.922000000000001</v>
      </c>
      <c r="AH1403" s="197">
        <v>25.696919135000002</v>
      </c>
      <c r="AI1403" s="207">
        <v>1.0741961012875201</v>
      </c>
      <c r="AJ1403" s="197">
        <v>23.741296835</v>
      </c>
      <c r="AK1403" s="197">
        <v>57.01</v>
      </c>
      <c r="AL1403" s="197">
        <v>54</v>
      </c>
      <c r="AM1403" s="211">
        <v>0.94720224522013696</v>
      </c>
      <c r="AN1403" s="197">
        <v>2.1014192291421598</v>
      </c>
      <c r="AO1403" s="204">
        <v>65314.89</v>
      </c>
      <c r="AP1403" s="205">
        <v>12218.64</v>
      </c>
      <c r="AQ1403" t="str">
        <f>_xlfn.IFNA(VLOOKUP(E1403,'Order Lookup'!A:C,3,FALSE),"Other")</f>
        <v>ORDER</v>
      </c>
    </row>
    <row r="1404" spans="1:43" ht="42" x14ac:dyDescent="0.35">
      <c r="A1404" s="202" t="s">
        <v>968</v>
      </c>
      <c r="B1404" s="202" t="s">
        <v>4438</v>
      </c>
      <c r="C1404" s="202" t="s">
        <v>4439</v>
      </c>
      <c r="D1404" s="202" t="s">
        <v>4440</v>
      </c>
      <c r="E1404" s="202" t="s">
        <v>895</v>
      </c>
      <c r="F1404" s="202" t="s">
        <v>338</v>
      </c>
      <c r="G1404" s="202" t="s">
        <v>35</v>
      </c>
      <c r="H1404" s="202" t="s">
        <v>488</v>
      </c>
      <c r="I1404" s="203" t="s">
        <v>135</v>
      </c>
      <c r="J1404" s="8"/>
      <c r="K1404" s="203" t="s">
        <v>869</v>
      </c>
      <c r="L1404" s="202" t="s">
        <v>1661</v>
      </c>
      <c r="M1404" s="202" t="s">
        <v>1661</v>
      </c>
      <c r="N1404" s="206" t="s">
        <v>489</v>
      </c>
      <c r="O1404" s="203" t="s">
        <v>3976</v>
      </c>
      <c r="P1404" s="202" t="s">
        <v>1662</v>
      </c>
      <c r="Q1404" s="202" t="s">
        <v>1657</v>
      </c>
      <c r="R1404" s="210" t="s">
        <v>484</v>
      </c>
      <c r="S1404" s="203" t="s">
        <v>3976</v>
      </c>
      <c r="T1404" s="203" t="s">
        <v>1356</v>
      </c>
      <c r="U1404" s="202" t="s">
        <v>2327</v>
      </c>
      <c r="V1404" s="202" t="s">
        <v>2327</v>
      </c>
      <c r="W1404" s="206" t="s">
        <v>489</v>
      </c>
      <c r="X1404" s="8"/>
      <c r="Y1404" s="8"/>
      <c r="Z1404" s="8"/>
      <c r="AA1404" s="202" t="s">
        <v>483</v>
      </c>
      <c r="AB1404" s="203" t="s">
        <v>490</v>
      </c>
      <c r="AC1404" s="202" t="s">
        <v>2323</v>
      </c>
      <c r="AD1404" s="202" t="s">
        <v>4438</v>
      </c>
      <c r="AE1404" s="202" t="s">
        <v>484</v>
      </c>
      <c r="AF1404" s="204">
        <v>41603</v>
      </c>
      <c r="AG1404" s="197">
        <v>12.125500000000001</v>
      </c>
      <c r="AH1404" s="197">
        <v>12.300968975</v>
      </c>
      <c r="AI1404" s="197">
        <v>1.0144710712960301</v>
      </c>
      <c r="AJ1404" s="197">
        <v>0.86993446500000005</v>
      </c>
      <c r="AK1404" s="197">
        <v>60</v>
      </c>
      <c r="AL1404" s="197">
        <v>50</v>
      </c>
      <c r="AM1404" s="211">
        <v>0.83333333333333304</v>
      </c>
      <c r="AN1404" s="197">
        <v>4.0647204380092301</v>
      </c>
      <c r="AO1404" s="204">
        <v>31673.08</v>
      </c>
      <c r="AP1404" s="205">
        <v>-5.9924999999999999E-2</v>
      </c>
      <c r="AQ1404" t="str">
        <f>_xlfn.IFNA(VLOOKUP(E1404,'Order Lookup'!A:C,3,FALSE),"Other")</f>
        <v>ORDER</v>
      </c>
    </row>
    <row r="1405" spans="1:43" ht="42" x14ac:dyDescent="0.35">
      <c r="A1405" s="202" t="s">
        <v>968</v>
      </c>
      <c r="B1405" s="202" t="s">
        <v>4441</v>
      </c>
      <c r="C1405" s="202" t="s">
        <v>4439</v>
      </c>
      <c r="D1405" s="202" t="s">
        <v>4442</v>
      </c>
      <c r="E1405" s="202" t="s">
        <v>895</v>
      </c>
      <c r="F1405" s="202" t="s">
        <v>281</v>
      </c>
      <c r="G1405" s="202" t="s">
        <v>35</v>
      </c>
      <c r="H1405" s="202" t="s">
        <v>488</v>
      </c>
      <c r="I1405" s="203" t="s">
        <v>135</v>
      </c>
      <c r="J1405" s="8"/>
      <c r="K1405" s="203" t="s">
        <v>869</v>
      </c>
      <c r="L1405" s="202" t="s">
        <v>1656</v>
      </c>
      <c r="M1405" s="202" t="s">
        <v>1662</v>
      </c>
      <c r="N1405" s="210" t="s">
        <v>484</v>
      </c>
      <c r="O1405" s="8"/>
      <c r="P1405" s="8"/>
      <c r="Q1405" s="8"/>
      <c r="R1405" s="202" t="s">
        <v>483</v>
      </c>
      <c r="S1405" s="203" t="s">
        <v>615</v>
      </c>
      <c r="T1405" s="203" t="s">
        <v>615</v>
      </c>
      <c r="U1405" s="202" t="s">
        <v>1728</v>
      </c>
      <c r="V1405" s="202" t="s">
        <v>1728</v>
      </c>
      <c r="W1405" s="206" t="s">
        <v>489</v>
      </c>
      <c r="X1405" s="203" t="s">
        <v>615</v>
      </c>
      <c r="Y1405" s="202" t="s">
        <v>1728</v>
      </c>
      <c r="Z1405" s="202" t="s">
        <v>1728</v>
      </c>
      <c r="AA1405" s="206" t="s">
        <v>489</v>
      </c>
      <c r="AB1405" s="203" t="s">
        <v>490</v>
      </c>
      <c r="AC1405" s="202" t="s">
        <v>1728</v>
      </c>
      <c r="AD1405" s="202" t="s">
        <v>4441</v>
      </c>
      <c r="AE1405" s="202" t="s">
        <v>484</v>
      </c>
      <c r="AF1405" s="204">
        <v>30745</v>
      </c>
      <c r="AG1405" s="197">
        <v>9.1229999999999993</v>
      </c>
      <c r="AH1405" s="197">
        <v>9.6344225699999999</v>
      </c>
      <c r="AI1405" s="207">
        <v>1.05605859585663</v>
      </c>
      <c r="AJ1405" s="197">
        <v>0</v>
      </c>
      <c r="AK1405" s="197">
        <v>15</v>
      </c>
      <c r="AL1405" s="197">
        <v>17.5</v>
      </c>
      <c r="AM1405" s="209">
        <v>1.1666666666666701</v>
      </c>
      <c r="AN1405" s="197">
        <v>1.81640361659993</v>
      </c>
      <c r="AO1405" s="204">
        <v>20116.11</v>
      </c>
      <c r="AP1405" s="205">
        <v>0</v>
      </c>
      <c r="AQ1405" t="str">
        <f>_xlfn.IFNA(VLOOKUP(E1405,'Order Lookup'!A:C,3,FALSE),"Other")</f>
        <v>ORDER</v>
      </c>
    </row>
    <row r="1406" spans="1:43" ht="42" x14ac:dyDescent="0.35">
      <c r="A1406" s="202" t="s">
        <v>968</v>
      </c>
      <c r="B1406" s="202" t="s">
        <v>4443</v>
      </c>
      <c r="C1406" s="202" t="s">
        <v>990</v>
      </c>
      <c r="D1406" s="202" t="s">
        <v>2008</v>
      </c>
      <c r="E1406" s="202" t="s">
        <v>854</v>
      </c>
      <c r="F1406" s="202" t="s">
        <v>309</v>
      </c>
      <c r="G1406" s="202" t="s">
        <v>309</v>
      </c>
      <c r="H1406" s="202" t="s">
        <v>482</v>
      </c>
      <c r="I1406" s="203" t="s">
        <v>328</v>
      </c>
      <c r="J1406" s="8"/>
      <c r="K1406" s="8"/>
      <c r="L1406" s="8"/>
      <c r="M1406" s="8"/>
      <c r="N1406" s="202" t="s">
        <v>483</v>
      </c>
      <c r="O1406" s="8"/>
      <c r="P1406" s="8"/>
      <c r="Q1406" s="8"/>
      <c r="R1406" s="202" t="s">
        <v>483</v>
      </c>
      <c r="S1406" s="8"/>
      <c r="T1406" s="203" t="s">
        <v>988</v>
      </c>
      <c r="U1406" s="202" t="s">
        <v>1698</v>
      </c>
      <c r="V1406" s="202" t="s">
        <v>1698</v>
      </c>
      <c r="W1406" s="206" t="s">
        <v>489</v>
      </c>
      <c r="X1406" s="8"/>
      <c r="Y1406" s="8"/>
      <c r="Z1406" s="8"/>
      <c r="AA1406" s="202" t="s">
        <v>483</v>
      </c>
      <c r="AB1406" s="203" t="s">
        <v>490</v>
      </c>
      <c r="AC1406" s="202" t="s">
        <v>1728</v>
      </c>
      <c r="AD1406" s="202" t="s">
        <v>4443</v>
      </c>
      <c r="AE1406" s="202" t="s">
        <v>484</v>
      </c>
      <c r="AF1406" s="204">
        <v>127</v>
      </c>
      <c r="AG1406" s="197">
        <v>1.55E-2</v>
      </c>
      <c r="AH1406" s="197">
        <v>1.545E-2</v>
      </c>
      <c r="AI1406" s="197">
        <v>0.99677419354838703</v>
      </c>
      <c r="AJ1406" s="197">
        <v>1.545E-2</v>
      </c>
      <c r="AK1406" s="197">
        <v>0</v>
      </c>
      <c r="AL1406" s="197">
        <v>0</v>
      </c>
      <c r="AM1406" s="12"/>
      <c r="AN1406" s="12"/>
      <c r="AO1406" s="204">
        <v>60.54</v>
      </c>
      <c r="AP1406" s="205">
        <v>67.7</v>
      </c>
      <c r="AQ1406" t="str">
        <f>_xlfn.IFNA(VLOOKUP(E1406,'Order Lookup'!A:C,3,FALSE),"Other")</f>
        <v>ENPARTS</v>
      </c>
    </row>
    <row r="1407" spans="1:43" ht="42" x14ac:dyDescent="0.35">
      <c r="A1407" s="202" t="s">
        <v>968</v>
      </c>
      <c r="B1407" s="202" t="s">
        <v>4444</v>
      </c>
      <c r="C1407" s="202" t="s">
        <v>990</v>
      </c>
      <c r="D1407" s="202" t="s">
        <v>2008</v>
      </c>
      <c r="E1407" s="202" t="s">
        <v>859</v>
      </c>
      <c r="F1407" s="202" t="s">
        <v>309</v>
      </c>
      <c r="G1407" s="202" t="s">
        <v>309</v>
      </c>
      <c r="H1407" s="202" t="s">
        <v>488</v>
      </c>
      <c r="I1407" s="203" t="s">
        <v>328</v>
      </c>
      <c r="J1407" s="8"/>
      <c r="K1407" s="8"/>
      <c r="L1407" s="8"/>
      <c r="M1407" s="8"/>
      <c r="N1407" s="202" t="s">
        <v>483</v>
      </c>
      <c r="O1407" s="8"/>
      <c r="P1407" s="8"/>
      <c r="Q1407" s="8"/>
      <c r="R1407" s="202" t="s">
        <v>483</v>
      </c>
      <c r="S1407" s="8"/>
      <c r="T1407" s="203" t="s">
        <v>988</v>
      </c>
      <c r="U1407" s="202" t="s">
        <v>2371</v>
      </c>
      <c r="V1407" s="202" t="s">
        <v>2371</v>
      </c>
      <c r="W1407" s="206" t="s">
        <v>489</v>
      </c>
      <c r="X1407" s="8"/>
      <c r="Y1407" s="8"/>
      <c r="Z1407" s="8"/>
      <c r="AA1407" s="202" t="s">
        <v>483</v>
      </c>
      <c r="AB1407" s="203" t="s">
        <v>490</v>
      </c>
      <c r="AC1407" s="202" t="s">
        <v>2332</v>
      </c>
      <c r="AD1407" s="202" t="s">
        <v>4444</v>
      </c>
      <c r="AE1407" s="202" t="s">
        <v>484</v>
      </c>
      <c r="AF1407" s="204">
        <v>127</v>
      </c>
      <c r="AG1407" s="197">
        <v>1.55E-2</v>
      </c>
      <c r="AH1407" s="197">
        <v>1.545E-2</v>
      </c>
      <c r="AI1407" s="197">
        <v>0.99677419354838703</v>
      </c>
      <c r="AJ1407" s="197">
        <v>1.545E-2</v>
      </c>
      <c r="AK1407" s="197">
        <v>0</v>
      </c>
      <c r="AL1407" s="197">
        <v>0</v>
      </c>
      <c r="AM1407" s="12"/>
      <c r="AN1407" s="12"/>
      <c r="AO1407" s="204">
        <v>60.54</v>
      </c>
      <c r="AP1407" s="205">
        <v>-58.86</v>
      </c>
      <c r="AQ1407" t="str">
        <f>_xlfn.IFNA(VLOOKUP(E1407,'Order Lookup'!A:C,3,FALSE),"Other")</f>
        <v>Other</v>
      </c>
    </row>
    <row r="1408" spans="1:43" ht="31.5" x14ac:dyDescent="0.35">
      <c r="A1408" s="202" t="s">
        <v>968</v>
      </c>
      <c r="B1408" s="202" t="s">
        <v>4445</v>
      </c>
      <c r="C1408" s="202" t="s">
        <v>1014</v>
      </c>
      <c r="D1408" s="202" t="s">
        <v>1551</v>
      </c>
      <c r="E1408" s="202" t="s">
        <v>854</v>
      </c>
      <c r="F1408" s="202" t="s">
        <v>309</v>
      </c>
      <c r="G1408" s="8"/>
      <c r="H1408" s="202" t="s">
        <v>482</v>
      </c>
      <c r="I1408" s="203" t="s">
        <v>328</v>
      </c>
      <c r="J1408" s="8"/>
      <c r="K1408" s="8"/>
      <c r="L1408" s="8"/>
      <c r="M1408" s="8"/>
      <c r="N1408" s="202" t="s">
        <v>483</v>
      </c>
      <c r="O1408" s="8"/>
      <c r="P1408" s="8"/>
      <c r="Q1408" s="8"/>
      <c r="R1408" s="202" t="s">
        <v>483</v>
      </c>
      <c r="S1408" s="8"/>
      <c r="T1408" s="8"/>
      <c r="U1408" s="8"/>
      <c r="V1408" s="8"/>
      <c r="W1408" s="202" t="s">
        <v>483</v>
      </c>
      <c r="X1408" s="8"/>
      <c r="Y1408" s="8"/>
      <c r="Z1408" s="8"/>
      <c r="AA1408" s="202" t="s">
        <v>483</v>
      </c>
      <c r="AB1408" s="8"/>
      <c r="AC1408" s="202" t="s">
        <v>2335</v>
      </c>
      <c r="AD1408" s="202" t="s">
        <v>4445</v>
      </c>
      <c r="AE1408" s="202" t="s">
        <v>484</v>
      </c>
      <c r="AF1408" s="204">
        <v>-19</v>
      </c>
      <c r="AG1408" s="197">
        <v>0</v>
      </c>
      <c r="AH1408" s="197">
        <v>0</v>
      </c>
      <c r="AI1408" s="12"/>
      <c r="AJ1408" s="197">
        <v>0</v>
      </c>
      <c r="AK1408" s="197">
        <v>0</v>
      </c>
      <c r="AL1408" s="197">
        <v>0</v>
      </c>
      <c r="AM1408" s="12"/>
      <c r="AN1408" s="12"/>
      <c r="AO1408" s="204">
        <v>0</v>
      </c>
      <c r="AP1408" s="205">
        <v>-19.190000000000001</v>
      </c>
      <c r="AQ1408" t="str">
        <f>_xlfn.IFNA(VLOOKUP(E1408,'Order Lookup'!A:C,3,FALSE),"Other")</f>
        <v>ENPARTS</v>
      </c>
    </row>
    <row r="1409" spans="1:43" ht="42" x14ac:dyDescent="0.35">
      <c r="A1409" s="202" t="s">
        <v>968</v>
      </c>
      <c r="B1409" s="202" t="s">
        <v>4446</v>
      </c>
      <c r="C1409" s="202" t="s">
        <v>1005</v>
      </c>
      <c r="D1409" s="202" t="s">
        <v>4447</v>
      </c>
      <c r="E1409" s="202" t="s">
        <v>855</v>
      </c>
      <c r="F1409" s="202" t="s">
        <v>309</v>
      </c>
      <c r="G1409" s="202" t="s">
        <v>309</v>
      </c>
      <c r="H1409" s="202" t="s">
        <v>488</v>
      </c>
      <c r="I1409" s="203" t="s">
        <v>331</v>
      </c>
      <c r="J1409" s="203" t="s">
        <v>1026</v>
      </c>
      <c r="K1409" s="203" t="s">
        <v>971</v>
      </c>
      <c r="L1409" s="202" t="s">
        <v>1669</v>
      </c>
      <c r="M1409" s="202" t="s">
        <v>1669</v>
      </c>
      <c r="N1409" s="206" t="s">
        <v>489</v>
      </c>
      <c r="O1409" s="203" t="s">
        <v>756</v>
      </c>
      <c r="P1409" s="202" t="s">
        <v>1728</v>
      </c>
      <c r="Q1409" s="202" t="s">
        <v>1728</v>
      </c>
      <c r="R1409" s="206" t="s">
        <v>489</v>
      </c>
      <c r="S1409" s="203" t="s">
        <v>2294</v>
      </c>
      <c r="T1409" s="203" t="s">
        <v>2294</v>
      </c>
      <c r="U1409" s="202" t="s">
        <v>2318</v>
      </c>
      <c r="V1409" s="202" t="s">
        <v>2335</v>
      </c>
      <c r="W1409" s="206" t="s">
        <v>489</v>
      </c>
      <c r="X1409" s="203" t="s">
        <v>2294</v>
      </c>
      <c r="Y1409" s="202" t="s">
        <v>2318</v>
      </c>
      <c r="Z1409" s="202" t="s">
        <v>2338</v>
      </c>
      <c r="AA1409" s="206" t="s">
        <v>489</v>
      </c>
      <c r="AB1409" s="203" t="s">
        <v>490</v>
      </c>
      <c r="AC1409" s="202" t="s">
        <v>2318</v>
      </c>
      <c r="AD1409" s="202" t="s">
        <v>4446</v>
      </c>
      <c r="AE1409" s="202" t="s">
        <v>484</v>
      </c>
      <c r="AF1409" s="204">
        <v>56209</v>
      </c>
      <c r="AG1409" s="197">
        <v>22.578499999999998</v>
      </c>
      <c r="AH1409" s="197">
        <v>22.059026759999998</v>
      </c>
      <c r="AI1409" s="197">
        <v>0.97699257080851298</v>
      </c>
      <c r="AJ1409" s="197">
        <v>0</v>
      </c>
      <c r="AK1409" s="197">
        <v>35.090000000000003</v>
      </c>
      <c r="AL1409" s="197">
        <v>41.5</v>
      </c>
      <c r="AM1409" s="209">
        <v>1.18267312624679</v>
      </c>
      <c r="AN1409" s="197">
        <v>1.8813160005432601</v>
      </c>
      <c r="AO1409" s="204">
        <v>46238.09</v>
      </c>
      <c r="AP1409" s="205">
        <v>0</v>
      </c>
      <c r="AQ1409" t="str">
        <f>_xlfn.IFNA(VLOOKUP(E1409,'Order Lookup'!A:C,3,FALSE),"Other")</f>
        <v>ORDER</v>
      </c>
    </row>
    <row r="1410" spans="1:43" ht="42" x14ac:dyDescent="0.35">
      <c r="A1410" s="202" t="s">
        <v>968</v>
      </c>
      <c r="B1410" s="202" t="s">
        <v>4448</v>
      </c>
      <c r="C1410" s="202" t="s">
        <v>969</v>
      </c>
      <c r="D1410" s="202" t="s">
        <v>4449</v>
      </c>
      <c r="E1410" s="202" t="s">
        <v>895</v>
      </c>
      <c r="F1410" s="202" t="s">
        <v>270</v>
      </c>
      <c r="G1410" s="202" t="s">
        <v>309</v>
      </c>
      <c r="H1410" s="202" t="s">
        <v>482</v>
      </c>
      <c r="I1410" s="203" t="s">
        <v>133</v>
      </c>
      <c r="J1410" s="8"/>
      <c r="K1410" s="203" t="s">
        <v>861</v>
      </c>
      <c r="L1410" s="202" t="s">
        <v>1660</v>
      </c>
      <c r="M1410" s="202" t="s">
        <v>1660</v>
      </c>
      <c r="N1410" s="206" t="s">
        <v>489</v>
      </c>
      <c r="O1410" s="8"/>
      <c r="P1410" s="8"/>
      <c r="Q1410" s="8"/>
      <c r="R1410" s="202" t="s">
        <v>483</v>
      </c>
      <c r="S1410" s="203" t="s">
        <v>4450</v>
      </c>
      <c r="T1410" s="203" t="s">
        <v>4450</v>
      </c>
      <c r="U1410" s="202" t="s">
        <v>1698</v>
      </c>
      <c r="V1410" s="202" t="s">
        <v>1698</v>
      </c>
      <c r="W1410" s="206" t="s">
        <v>489</v>
      </c>
      <c r="X1410" s="8"/>
      <c r="Y1410" s="8"/>
      <c r="Z1410" s="8"/>
      <c r="AA1410" s="202" t="s">
        <v>483</v>
      </c>
      <c r="AB1410" s="203" t="s">
        <v>490</v>
      </c>
      <c r="AC1410" s="202" t="s">
        <v>1728</v>
      </c>
      <c r="AD1410" s="202" t="s">
        <v>4448</v>
      </c>
      <c r="AE1410" s="202" t="s">
        <v>484</v>
      </c>
      <c r="AF1410" s="204">
        <v>26922</v>
      </c>
      <c r="AG1410" s="197">
        <v>5.6639999999999997</v>
      </c>
      <c r="AH1410" s="197">
        <v>6.0054043549999996</v>
      </c>
      <c r="AI1410" s="207">
        <v>1.0602761926200599</v>
      </c>
      <c r="AJ1410" s="197">
        <v>6.0054041500000004</v>
      </c>
      <c r="AK1410" s="197">
        <v>15</v>
      </c>
      <c r="AL1410" s="197">
        <v>4.5</v>
      </c>
      <c r="AM1410" s="211">
        <v>0.3</v>
      </c>
      <c r="AN1410" s="197">
        <v>0.74932506355768902</v>
      </c>
      <c r="AO1410" s="204">
        <v>23554.79</v>
      </c>
      <c r="AP1410" s="205">
        <v>6090.12</v>
      </c>
      <c r="AQ1410" t="str">
        <f>_xlfn.IFNA(VLOOKUP(E1410,'Order Lookup'!A:C,3,FALSE),"Other")</f>
        <v>ORDER</v>
      </c>
    </row>
    <row r="1411" spans="1:43" ht="42" x14ac:dyDescent="0.35">
      <c r="A1411" s="202" t="s">
        <v>968</v>
      </c>
      <c r="B1411" s="202" t="s">
        <v>4451</v>
      </c>
      <c r="C1411" s="202" t="s">
        <v>969</v>
      </c>
      <c r="D1411" s="202" t="s">
        <v>4449</v>
      </c>
      <c r="E1411" s="202" t="s">
        <v>859</v>
      </c>
      <c r="F1411" s="202" t="s">
        <v>270</v>
      </c>
      <c r="G1411" s="202" t="s">
        <v>309</v>
      </c>
      <c r="H1411" s="202" t="s">
        <v>482</v>
      </c>
      <c r="I1411" s="203" t="s">
        <v>133</v>
      </c>
      <c r="J1411" s="8"/>
      <c r="K1411" s="203" t="s">
        <v>861</v>
      </c>
      <c r="L1411" s="8"/>
      <c r="M1411" s="8"/>
      <c r="N1411" s="202" t="s">
        <v>483</v>
      </c>
      <c r="O1411" s="8"/>
      <c r="P1411" s="8"/>
      <c r="Q1411" s="8"/>
      <c r="R1411" s="202" t="s">
        <v>483</v>
      </c>
      <c r="S1411" s="203" t="s">
        <v>4450</v>
      </c>
      <c r="T1411" s="203" t="s">
        <v>4450</v>
      </c>
      <c r="U1411" s="202" t="s">
        <v>2321</v>
      </c>
      <c r="V1411" s="202" t="s">
        <v>2321</v>
      </c>
      <c r="W1411" s="206" t="s">
        <v>489</v>
      </c>
      <c r="X1411" s="8"/>
      <c r="Y1411" s="8"/>
      <c r="Z1411" s="8"/>
      <c r="AA1411" s="202" t="s">
        <v>483</v>
      </c>
      <c r="AB1411" s="203" t="s">
        <v>490</v>
      </c>
      <c r="AC1411" s="202" t="s">
        <v>2335</v>
      </c>
      <c r="AD1411" s="202" t="s">
        <v>4451</v>
      </c>
      <c r="AE1411" s="202" t="s">
        <v>484</v>
      </c>
      <c r="AF1411" s="204">
        <v>0</v>
      </c>
      <c r="AG1411" s="197">
        <v>0.42149999999999999</v>
      </c>
      <c r="AH1411" s="197">
        <v>0.42131942</v>
      </c>
      <c r="AI1411" s="197">
        <v>0.99957157769869498</v>
      </c>
      <c r="AJ1411" s="197">
        <v>0.42131950000000001</v>
      </c>
      <c r="AK1411" s="197">
        <v>0</v>
      </c>
      <c r="AL1411" s="197">
        <v>0</v>
      </c>
      <c r="AM1411" s="12"/>
      <c r="AN1411" s="12"/>
      <c r="AO1411" s="204">
        <v>1033.79</v>
      </c>
      <c r="AP1411" s="205">
        <v>-1153.6500000000001</v>
      </c>
      <c r="AQ1411" t="str">
        <f>_xlfn.IFNA(VLOOKUP(E1411,'Order Lookup'!A:C,3,FALSE),"Other")</f>
        <v>Other</v>
      </c>
    </row>
    <row r="1412" spans="1:43" ht="31.5" x14ac:dyDescent="0.35">
      <c r="A1412" s="202" t="s">
        <v>968</v>
      </c>
      <c r="B1412" s="202" t="s">
        <v>4452</v>
      </c>
      <c r="C1412" s="202" t="s">
        <v>1605</v>
      </c>
      <c r="D1412" s="202" t="s">
        <v>4380</v>
      </c>
      <c r="E1412" s="202" t="s">
        <v>895</v>
      </c>
      <c r="F1412" s="202" t="s">
        <v>270</v>
      </c>
      <c r="G1412" s="202" t="s">
        <v>309</v>
      </c>
      <c r="H1412" s="202" t="s">
        <v>488</v>
      </c>
      <c r="I1412" s="203" t="s">
        <v>135</v>
      </c>
      <c r="J1412" s="8"/>
      <c r="K1412" s="203" t="s">
        <v>587</v>
      </c>
      <c r="L1412" s="202" t="s">
        <v>2343</v>
      </c>
      <c r="M1412" s="202" t="s">
        <v>2343</v>
      </c>
      <c r="N1412" s="206" t="s">
        <v>489</v>
      </c>
      <c r="O1412" s="8"/>
      <c r="P1412" s="8"/>
      <c r="Q1412" s="8"/>
      <c r="R1412" s="202" t="s">
        <v>483</v>
      </c>
      <c r="S1412" s="203" t="s">
        <v>2061</v>
      </c>
      <c r="T1412" s="203" t="s">
        <v>2061</v>
      </c>
      <c r="U1412" s="202" t="s">
        <v>2350</v>
      </c>
      <c r="V1412" s="202" t="s">
        <v>2350</v>
      </c>
      <c r="W1412" s="206" t="s">
        <v>489</v>
      </c>
      <c r="X1412" s="8"/>
      <c r="Y1412" s="8"/>
      <c r="Z1412" s="8"/>
      <c r="AA1412" s="202" t="s">
        <v>483</v>
      </c>
      <c r="AB1412" s="203" t="s">
        <v>490</v>
      </c>
      <c r="AC1412" s="202" t="s">
        <v>2371</v>
      </c>
      <c r="AD1412" s="202" t="s">
        <v>4452</v>
      </c>
      <c r="AE1412" s="202" t="s">
        <v>484</v>
      </c>
      <c r="AF1412" s="204">
        <v>27714</v>
      </c>
      <c r="AG1412" s="197">
        <v>8.4625000000000004</v>
      </c>
      <c r="AH1412" s="197">
        <v>9.1512209200000001</v>
      </c>
      <c r="AI1412" s="207">
        <v>1.0813850422452</v>
      </c>
      <c r="AJ1412" s="197">
        <v>8.6859465650000001</v>
      </c>
      <c r="AK1412" s="197">
        <v>40</v>
      </c>
      <c r="AL1412" s="197">
        <v>19</v>
      </c>
      <c r="AM1412" s="211">
        <v>0.47499999999999998</v>
      </c>
      <c r="AN1412" s="197">
        <v>2.07622569339087</v>
      </c>
      <c r="AO1412" s="204">
        <v>22931.57</v>
      </c>
      <c r="AP1412" s="205">
        <v>6172.68</v>
      </c>
      <c r="AQ1412" t="str">
        <f>_xlfn.IFNA(VLOOKUP(E1412,'Order Lookup'!A:C,3,FALSE),"Other")</f>
        <v>ORDER</v>
      </c>
    </row>
    <row r="1413" spans="1:43" ht="31.5" x14ac:dyDescent="0.35">
      <c r="A1413" s="202" t="s">
        <v>968</v>
      </c>
      <c r="B1413" s="202" t="s">
        <v>4453</v>
      </c>
      <c r="C1413" s="202" t="s">
        <v>1045</v>
      </c>
      <c r="D1413" s="202" t="s">
        <v>4454</v>
      </c>
      <c r="E1413" s="202" t="s">
        <v>812</v>
      </c>
      <c r="F1413" s="202" t="s">
        <v>309</v>
      </c>
      <c r="G1413" s="8"/>
      <c r="H1413" s="202" t="s">
        <v>482</v>
      </c>
      <c r="I1413" s="203" t="s">
        <v>277</v>
      </c>
      <c r="J1413" s="8"/>
      <c r="K1413" s="8"/>
      <c r="L1413" s="8"/>
      <c r="M1413" s="8"/>
      <c r="N1413" s="202" t="s">
        <v>483</v>
      </c>
      <c r="O1413" s="8"/>
      <c r="P1413" s="8"/>
      <c r="Q1413" s="8"/>
      <c r="R1413" s="202" t="s">
        <v>483</v>
      </c>
      <c r="S1413" s="8"/>
      <c r="T1413" s="8"/>
      <c r="U1413" s="8"/>
      <c r="V1413" s="8"/>
      <c r="W1413" s="202" t="s">
        <v>483</v>
      </c>
      <c r="X1413" s="8"/>
      <c r="Y1413" s="8"/>
      <c r="Z1413" s="8"/>
      <c r="AA1413" s="202" t="s">
        <v>483</v>
      </c>
      <c r="AB1413" s="8"/>
      <c r="AC1413" s="202" t="s">
        <v>1728</v>
      </c>
      <c r="AD1413" s="202" t="s">
        <v>4453</v>
      </c>
      <c r="AE1413" s="202" t="s">
        <v>484</v>
      </c>
      <c r="AF1413" s="12"/>
      <c r="AG1413" s="197">
        <v>0</v>
      </c>
      <c r="AH1413" s="12"/>
      <c r="AI1413" s="12"/>
      <c r="AJ1413" s="12"/>
      <c r="AK1413" s="12"/>
      <c r="AL1413" s="12"/>
      <c r="AM1413" s="12"/>
      <c r="AN1413" s="12"/>
      <c r="AO1413" s="12"/>
      <c r="AP1413" s="15"/>
      <c r="AQ1413" t="str">
        <f>_xlfn.IFNA(VLOOKUP(E1413,'Order Lookup'!A:C,3,FALSE),"Other")</f>
        <v>Other</v>
      </c>
    </row>
    <row r="1414" spans="1:43" ht="42" x14ac:dyDescent="0.35">
      <c r="A1414" s="202" t="s">
        <v>968</v>
      </c>
      <c r="B1414" s="202" t="s">
        <v>4455</v>
      </c>
      <c r="C1414" s="202" t="s">
        <v>1610</v>
      </c>
      <c r="D1414" s="202" t="s">
        <v>2010</v>
      </c>
      <c r="E1414" s="202" t="s">
        <v>812</v>
      </c>
      <c r="F1414" s="202" t="s">
        <v>309</v>
      </c>
      <c r="G1414" s="8"/>
      <c r="H1414" s="202" t="s">
        <v>482</v>
      </c>
      <c r="I1414" s="203" t="s">
        <v>328</v>
      </c>
      <c r="J1414" s="8"/>
      <c r="K1414" s="8"/>
      <c r="L1414" s="8"/>
      <c r="M1414" s="8"/>
      <c r="N1414" s="202" t="s">
        <v>483</v>
      </c>
      <c r="O1414" s="8"/>
      <c r="P1414" s="8"/>
      <c r="Q1414" s="8"/>
      <c r="R1414" s="202" t="s">
        <v>483</v>
      </c>
      <c r="S1414" s="8"/>
      <c r="T1414" s="8"/>
      <c r="U1414" s="8"/>
      <c r="V1414" s="8"/>
      <c r="W1414" s="202" t="s">
        <v>483</v>
      </c>
      <c r="X1414" s="8"/>
      <c r="Y1414" s="8"/>
      <c r="Z1414" s="8"/>
      <c r="AA1414" s="202" t="s">
        <v>483</v>
      </c>
      <c r="AB1414" s="8"/>
      <c r="AC1414" s="202" t="s">
        <v>2332</v>
      </c>
      <c r="AD1414" s="202" t="s">
        <v>4455</v>
      </c>
      <c r="AE1414" s="202" t="s">
        <v>484</v>
      </c>
      <c r="AF1414" s="12"/>
      <c r="AG1414" s="197">
        <v>0</v>
      </c>
      <c r="AH1414" s="12"/>
      <c r="AI1414" s="12"/>
      <c r="AJ1414" s="12"/>
      <c r="AK1414" s="12"/>
      <c r="AL1414" s="12"/>
      <c r="AM1414" s="12"/>
      <c r="AN1414" s="12"/>
      <c r="AO1414" s="12"/>
      <c r="AP1414" s="15"/>
      <c r="AQ1414" t="str">
        <f>_xlfn.IFNA(VLOOKUP(E1414,'Order Lookup'!A:C,3,FALSE),"Other")</f>
        <v>Other</v>
      </c>
    </row>
    <row r="1415" spans="1:43" ht="42" x14ac:dyDescent="0.35">
      <c r="A1415" s="202" t="s">
        <v>968</v>
      </c>
      <c r="B1415" s="202" t="s">
        <v>4456</v>
      </c>
      <c r="C1415" s="202" t="s">
        <v>1045</v>
      </c>
      <c r="D1415" s="202" t="s">
        <v>4457</v>
      </c>
      <c r="E1415" s="202" t="s">
        <v>812</v>
      </c>
      <c r="F1415" s="202" t="s">
        <v>309</v>
      </c>
      <c r="G1415" s="202" t="s">
        <v>309</v>
      </c>
      <c r="H1415" s="202" t="s">
        <v>488</v>
      </c>
      <c r="I1415" s="203" t="s">
        <v>277</v>
      </c>
      <c r="J1415" s="8"/>
      <c r="K1415" s="8"/>
      <c r="L1415" s="8"/>
      <c r="M1415" s="8"/>
      <c r="N1415" s="202" t="s">
        <v>483</v>
      </c>
      <c r="O1415" s="8"/>
      <c r="P1415" s="8"/>
      <c r="Q1415" s="8"/>
      <c r="R1415" s="202" t="s">
        <v>483</v>
      </c>
      <c r="S1415" s="8"/>
      <c r="T1415" s="8"/>
      <c r="U1415" s="8"/>
      <c r="V1415" s="8"/>
      <c r="W1415" s="202" t="s">
        <v>483</v>
      </c>
      <c r="X1415" s="8"/>
      <c r="Y1415" s="8"/>
      <c r="Z1415" s="8"/>
      <c r="AA1415" s="202" t="s">
        <v>483</v>
      </c>
      <c r="AB1415" s="8"/>
      <c r="AC1415" s="202" t="s">
        <v>1728</v>
      </c>
      <c r="AD1415" s="202" t="s">
        <v>4456</v>
      </c>
      <c r="AE1415" s="202" t="s">
        <v>484</v>
      </c>
      <c r="AF1415" s="204">
        <v>32515.71</v>
      </c>
      <c r="AG1415" s="197">
        <v>0</v>
      </c>
      <c r="AH1415" s="197">
        <v>11.879024705000001</v>
      </c>
      <c r="AI1415" s="12"/>
      <c r="AJ1415" s="197">
        <v>11.879023480000001</v>
      </c>
      <c r="AK1415" s="197">
        <v>0</v>
      </c>
      <c r="AL1415" s="197">
        <v>0</v>
      </c>
      <c r="AM1415" s="12"/>
      <c r="AN1415" s="12"/>
      <c r="AO1415" s="204">
        <v>20018</v>
      </c>
      <c r="AP1415" s="205">
        <v>15424.41</v>
      </c>
      <c r="AQ1415" t="str">
        <f>_xlfn.IFNA(VLOOKUP(E1415,'Order Lookup'!A:C,3,FALSE),"Other")</f>
        <v>Other</v>
      </c>
    </row>
    <row r="1416" spans="1:43" ht="42" x14ac:dyDescent="0.35">
      <c r="A1416" s="202" t="s">
        <v>968</v>
      </c>
      <c r="B1416" s="202" t="s">
        <v>4458</v>
      </c>
      <c r="C1416" s="202" t="s">
        <v>879</v>
      </c>
      <c r="D1416" s="202" t="s">
        <v>4459</v>
      </c>
      <c r="E1416" s="202" t="s">
        <v>854</v>
      </c>
      <c r="F1416" s="202" t="s">
        <v>35</v>
      </c>
      <c r="G1416" s="202" t="s">
        <v>35</v>
      </c>
      <c r="H1416" s="202" t="s">
        <v>482</v>
      </c>
      <c r="I1416" s="203" t="s">
        <v>52</v>
      </c>
      <c r="J1416" s="8"/>
      <c r="K1416" s="8"/>
      <c r="L1416" s="8"/>
      <c r="M1416" s="8"/>
      <c r="N1416" s="202" t="s">
        <v>483</v>
      </c>
      <c r="O1416" s="8"/>
      <c r="P1416" s="8"/>
      <c r="Q1416" s="8"/>
      <c r="R1416" s="202" t="s">
        <v>483</v>
      </c>
      <c r="S1416" s="203" t="s">
        <v>985</v>
      </c>
      <c r="T1416" s="203" t="s">
        <v>985</v>
      </c>
      <c r="U1416" s="202" t="s">
        <v>2324</v>
      </c>
      <c r="V1416" s="202" t="s">
        <v>2324</v>
      </c>
      <c r="W1416" s="206" t="s">
        <v>489</v>
      </c>
      <c r="X1416" s="8"/>
      <c r="Y1416" s="8"/>
      <c r="Z1416" s="8"/>
      <c r="AA1416" s="202" t="s">
        <v>483</v>
      </c>
      <c r="AB1416" s="203" t="s">
        <v>490</v>
      </c>
      <c r="AC1416" s="202" t="s">
        <v>2324</v>
      </c>
      <c r="AD1416" s="202" t="s">
        <v>4458</v>
      </c>
      <c r="AE1416" s="202" t="s">
        <v>484</v>
      </c>
      <c r="AF1416" s="204">
        <v>810</v>
      </c>
      <c r="AG1416" s="197">
        <v>0.16950000000000001</v>
      </c>
      <c r="AH1416" s="197">
        <v>0.17399675000000001</v>
      </c>
      <c r="AI1416" s="197">
        <v>1.0265294985250699</v>
      </c>
      <c r="AJ1416" s="197">
        <v>0.17399700000000001</v>
      </c>
      <c r="AK1416" s="197">
        <v>0</v>
      </c>
      <c r="AL1416" s="197">
        <v>0</v>
      </c>
      <c r="AM1416" s="12"/>
      <c r="AN1416" s="12"/>
      <c r="AO1416" s="204">
        <v>413.37</v>
      </c>
      <c r="AP1416" s="205">
        <v>365.51</v>
      </c>
      <c r="AQ1416" t="str">
        <f>_xlfn.IFNA(VLOOKUP(E1416,'Order Lookup'!A:C,3,FALSE),"Other")</f>
        <v>ENPARTS</v>
      </c>
    </row>
    <row r="1417" spans="1:43" ht="31.5" x14ac:dyDescent="0.35">
      <c r="A1417" s="202" t="s">
        <v>968</v>
      </c>
      <c r="B1417" s="202" t="s">
        <v>4460</v>
      </c>
      <c r="C1417" s="202" t="s">
        <v>1610</v>
      </c>
      <c r="D1417" s="202" t="s">
        <v>2003</v>
      </c>
      <c r="E1417" s="202" t="s">
        <v>904</v>
      </c>
      <c r="F1417" s="202" t="s">
        <v>309</v>
      </c>
      <c r="G1417" s="8"/>
      <c r="H1417" s="202" t="s">
        <v>482</v>
      </c>
      <c r="I1417" s="203" t="s">
        <v>386</v>
      </c>
      <c r="J1417" s="8"/>
      <c r="K1417" s="8"/>
      <c r="L1417" s="8"/>
      <c r="M1417" s="8"/>
      <c r="N1417" s="202" t="s">
        <v>483</v>
      </c>
      <c r="O1417" s="8"/>
      <c r="P1417" s="8"/>
      <c r="Q1417" s="8"/>
      <c r="R1417" s="202" t="s">
        <v>483</v>
      </c>
      <c r="S1417" s="8"/>
      <c r="T1417" s="8"/>
      <c r="U1417" s="8"/>
      <c r="V1417" s="8"/>
      <c r="W1417" s="202" t="s">
        <v>483</v>
      </c>
      <c r="X1417" s="8"/>
      <c r="Y1417" s="8"/>
      <c r="Z1417" s="8"/>
      <c r="AA1417" s="202" t="s">
        <v>483</v>
      </c>
      <c r="AB1417" s="8"/>
      <c r="AC1417" s="202" t="s">
        <v>1698</v>
      </c>
      <c r="AD1417" s="202" t="s">
        <v>4460</v>
      </c>
      <c r="AE1417" s="202" t="s">
        <v>484</v>
      </c>
      <c r="AF1417" s="204">
        <v>818.39</v>
      </c>
      <c r="AG1417" s="197">
        <v>0</v>
      </c>
      <c r="AH1417" s="197">
        <v>0.1363772</v>
      </c>
      <c r="AI1417" s="12"/>
      <c r="AJ1417" s="197">
        <v>0.13637698000000001</v>
      </c>
      <c r="AK1417" s="197">
        <v>0</v>
      </c>
      <c r="AL1417" s="197">
        <v>0</v>
      </c>
      <c r="AM1417" s="12"/>
      <c r="AN1417" s="12"/>
      <c r="AO1417" s="204">
        <v>465.79</v>
      </c>
      <c r="AP1417" s="205">
        <v>-520.66999999999996</v>
      </c>
      <c r="AQ1417" t="str">
        <f>_xlfn.IFNA(VLOOKUP(E1417,'Order Lookup'!A:C,3,FALSE),"Other")</f>
        <v>Other</v>
      </c>
    </row>
    <row r="1418" spans="1:43" ht="31.5" x14ac:dyDescent="0.35">
      <c r="A1418" s="202" t="s">
        <v>968</v>
      </c>
      <c r="B1418" s="202" t="s">
        <v>4461</v>
      </c>
      <c r="C1418" s="202" t="s">
        <v>1045</v>
      </c>
      <c r="D1418" s="202" t="s">
        <v>4462</v>
      </c>
      <c r="E1418" s="202" t="s">
        <v>812</v>
      </c>
      <c r="F1418" s="202" t="s">
        <v>309</v>
      </c>
      <c r="G1418" s="8"/>
      <c r="H1418" s="202" t="s">
        <v>482</v>
      </c>
      <c r="I1418" s="203" t="s">
        <v>277</v>
      </c>
      <c r="J1418" s="8"/>
      <c r="K1418" s="8"/>
      <c r="L1418" s="8"/>
      <c r="M1418" s="8"/>
      <c r="N1418" s="202" t="s">
        <v>483</v>
      </c>
      <c r="O1418" s="8"/>
      <c r="P1418" s="8"/>
      <c r="Q1418" s="8"/>
      <c r="R1418" s="202" t="s">
        <v>483</v>
      </c>
      <c r="S1418" s="8"/>
      <c r="T1418" s="8"/>
      <c r="U1418" s="8"/>
      <c r="V1418" s="8"/>
      <c r="W1418" s="202" t="s">
        <v>483</v>
      </c>
      <c r="X1418" s="8"/>
      <c r="Y1418" s="8"/>
      <c r="Z1418" s="8"/>
      <c r="AA1418" s="202" t="s">
        <v>483</v>
      </c>
      <c r="AB1418" s="8"/>
      <c r="AC1418" s="202" t="s">
        <v>1728</v>
      </c>
      <c r="AD1418" s="202" t="s">
        <v>4461</v>
      </c>
      <c r="AE1418" s="202" t="s">
        <v>484</v>
      </c>
      <c r="AF1418" s="12"/>
      <c r="AG1418" s="197">
        <v>0</v>
      </c>
      <c r="AH1418" s="12"/>
      <c r="AI1418" s="12"/>
      <c r="AJ1418" s="12"/>
      <c r="AK1418" s="12"/>
      <c r="AL1418" s="12"/>
      <c r="AM1418" s="12"/>
      <c r="AN1418" s="12"/>
      <c r="AO1418" s="12"/>
      <c r="AP1418" s="15"/>
      <c r="AQ1418" t="str">
        <f>_xlfn.IFNA(VLOOKUP(E1418,'Order Lookup'!A:C,3,FALSE),"Other")</f>
        <v>Other</v>
      </c>
    </row>
    <row r="1419" spans="1:43" ht="31.5" x14ac:dyDescent="0.35">
      <c r="A1419" s="202" t="s">
        <v>968</v>
      </c>
      <c r="B1419" s="202" t="s">
        <v>4463</v>
      </c>
      <c r="C1419" s="202" t="s">
        <v>4464</v>
      </c>
      <c r="D1419" s="202" t="s">
        <v>4465</v>
      </c>
      <c r="E1419" s="202" t="s">
        <v>855</v>
      </c>
      <c r="F1419" s="202" t="s">
        <v>309</v>
      </c>
      <c r="G1419" s="8"/>
      <c r="H1419" s="202" t="s">
        <v>482</v>
      </c>
      <c r="I1419" s="203" t="s">
        <v>332</v>
      </c>
      <c r="J1419" s="8"/>
      <c r="K1419" s="8"/>
      <c r="L1419" s="8"/>
      <c r="M1419" s="8"/>
      <c r="N1419" s="202" t="s">
        <v>483</v>
      </c>
      <c r="O1419" s="8"/>
      <c r="P1419" s="8"/>
      <c r="Q1419" s="8"/>
      <c r="R1419" s="202" t="s">
        <v>483</v>
      </c>
      <c r="S1419" s="8"/>
      <c r="T1419" s="8"/>
      <c r="U1419" s="8"/>
      <c r="V1419" s="8"/>
      <c r="W1419" s="202" t="s">
        <v>483</v>
      </c>
      <c r="X1419" s="8"/>
      <c r="Y1419" s="8"/>
      <c r="Z1419" s="8"/>
      <c r="AA1419" s="202" t="s">
        <v>483</v>
      </c>
      <c r="AB1419" s="8"/>
      <c r="AC1419" s="202" t="s">
        <v>2329</v>
      </c>
      <c r="AD1419" s="202" t="s">
        <v>4463</v>
      </c>
      <c r="AE1419" s="202" t="s">
        <v>484</v>
      </c>
      <c r="AF1419" s="204">
        <v>5519</v>
      </c>
      <c r="AG1419" s="197">
        <v>1.1125</v>
      </c>
      <c r="AH1419" s="197">
        <v>0</v>
      </c>
      <c r="AI1419" s="208">
        <v>0</v>
      </c>
      <c r="AJ1419" s="197">
        <v>0</v>
      </c>
      <c r="AK1419" s="197">
        <v>0</v>
      </c>
      <c r="AL1419" s="197">
        <v>0</v>
      </c>
      <c r="AM1419" s="12"/>
      <c r="AN1419" s="12"/>
      <c r="AO1419" s="204">
        <v>2151.91</v>
      </c>
      <c r="AP1419" s="205">
        <v>5519</v>
      </c>
      <c r="AQ1419" t="str">
        <f>_xlfn.IFNA(VLOOKUP(E1419,'Order Lookup'!A:C,3,FALSE),"Other")</f>
        <v>ORDER</v>
      </c>
    </row>
    <row r="1420" spans="1:43" ht="42" x14ac:dyDescent="0.35">
      <c r="A1420" s="202" t="s">
        <v>968</v>
      </c>
      <c r="B1420" s="202" t="s">
        <v>4466</v>
      </c>
      <c r="C1420" s="202" t="s">
        <v>1005</v>
      </c>
      <c r="D1420" s="202" t="s">
        <v>4467</v>
      </c>
      <c r="E1420" s="202" t="s">
        <v>904</v>
      </c>
      <c r="F1420" s="202" t="s">
        <v>309</v>
      </c>
      <c r="G1420" s="8"/>
      <c r="H1420" s="202" t="s">
        <v>482</v>
      </c>
      <c r="I1420" s="203" t="s">
        <v>386</v>
      </c>
      <c r="J1420" s="8"/>
      <c r="K1420" s="8"/>
      <c r="L1420" s="8"/>
      <c r="M1420" s="8"/>
      <c r="N1420" s="202" t="s">
        <v>483</v>
      </c>
      <c r="O1420" s="8"/>
      <c r="P1420" s="8"/>
      <c r="Q1420" s="8"/>
      <c r="R1420" s="202" t="s">
        <v>483</v>
      </c>
      <c r="S1420" s="8"/>
      <c r="T1420" s="8"/>
      <c r="U1420" s="8"/>
      <c r="V1420" s="8"/>
      <c r="W1420" s="202" t="s">
        <v>483</v>
      </c>
      <c r="X1420" s="8"/>
      <c r="Y1420" s="8"/>
      <c r="Z1420" s="8"/>
      <c r="AA1420" s="202" t="s">
        <v>483</v>
      </c>
      <c r="AB1420" s="8"/>
      <c r="AC1420" s="202" t="s">
        <v>1728</v>
      </c>
      <c r="AD1420" s="202" t="s">
        <v>4466</v>
      </c>
      <c r="AE1420" s="202" t="s">
        <v>484</v>
      </c>
      <c r="AF1420" s="12"/>
      <c r="AG1420" s="197">
        <v>0</v>
      </c>
      <c r="AH1420" s="12"/>
      <c r="AI1420" s="12"/>
      <c r="AJ1420" s="12"/>
      <c r="AK1420" s="12"/>
      <c r="AL1420" s="12"/>
      <c r="AM1420" s="12"/>
      <c r="AN1420" s="12"/>
      <c r="AO1420" s="12"/>
      <c r="AP1420" s="15"/>
      <c r="AQ1420" t="str">
        <f>_xlfn.IFNA(VLOOKUP(E1420,'Order Lookup'!A:C,3,FALSE),"Other")</f>
        <v>Other</v>
      </c>
    </row>
    <row r="1421" spans="1:43" ht="52.5" x14ac:dyDescent="0.35">
      <c r="A1421" s="202" t="s">
        <v>968</v>
      </c>
      <c r="B1421" s="202" t="s">
        <v>4468</v>
      </c>
      <c r="C1421" s="202" t="s">
        <v>1009</v>
      </c>
      <c r="D1421" s="202" t="s">
        <v>4293</v>
      </c>
      <c r="E1421" s="202" t="s">
        <v>904</v>
      </c>
      <c r="F1421" s="202" t="s">
        <v>309</v>
      </c>
      <c r="G1421" s="8"/>
      <c r="H1421" s="202" t="s">
        <v>482</v>
      </c>
      <c r="I1421" s="203" t="s">
        <v>333</v>
      </c>
      <c r="J1421" s="8"/>
      <c r="K1421" s="8"/>
      <c r="L1421" s="8"/>
      <c r="M1421" s="8"/>
      <c r="N1421" s="202" t="s">
        <v>483</v>
      </c>
      <c r="O1421" s="8"/>
      <c r="P1421" s="8"/>
      <c r="Q1421" s="8"/>
      <c r="R1421" s="202" t="s">
        <v>483</v>
      </c>
      <c r="S1421" s="8"/>
      <c r="T1421" s="8"/>
      <c r="U1421" s="8"/>
      <c r="V1421" s="8"/>
      <c r="W1421" s="202" t="s">
        <v>483</v>
      </c>
      <c r="X1421" s="8"/>
      <c r="Y1421" s="8"/>
      <c r="Z1421" s="8"/>
      <c r="AA1421" s="202" t="s">
        <v>483</v>
      </c>
      <c r="AB1421" s="8"/>
      <c r="AC1421" s="202" t="s">
        <v>1728</v>
      </c>
      <c r="AD1421" s="202" t="s">
        <v>4468</v>
      </c>
      <c r="AE1421" s="202" t="s">
        <v>484</v>
      </c>
      <c r="AF1421" s="12"/>
      <c r="AG1421" s="197">
        <v>0</v>
      </c>
      <c r="AH1421" s="12"/>
      <c r="AI1421" s="12"/>
      <c r="AJ1421" s="12"/>
      <c r="AK1421" s="12"/>
      <c r="AL1421" s="12"/>
      <c r="AM1421" s="12"/>
      <c r="AN1421" s="12"/>
      <c r="AO1421" s="12"/>
      <c r="AP1421" s="15"/>
      <c r="AQ1421" t="str">
        <f>_xlfn.IFNA(VLOOKUP(E1421,'Order Lookup'!A:C,3,FALSE),"Other")</f>
        <v>Other</v>
      </c>
    </row>
    <row r="1422" spans="1:43" ht="31.5" x14ac:dyDescent="0.35">
      <c r="A1422" s="202" t="s">
        <v>968</v>
      </c>
      <c r="B1422" s="202" t="s">
        <v>4469</v>
      </c>
      <c r="C1422" s="202" t="s">
        <v>1045</v>
      </c>
      <c r="D1422" s="202" t="s">
        <v>4470</v>
      </c>
      <c r="E1422" s="202" t="s">
        <v>812</v>
      </c>
      <c r="F1422" s="202" t="s">
        <v>309</v>
      </c>
      <c r="G1422" s="8"/>
      <c r="H1422" s="202" t="s">
        <v>482</v>
      </c>
      <c r="I1422" s="203" t="s">
        <v>386</v>
      </c>
      <c r="J1422" s="8"/>
      <c r="K1422" s="8"/>
      <c r="L1422" s="8"/>
      <c r="M1422" s="8"/>
      <c r="N1422" s="202" t="s">
        <v>483</v>
      </c>
      <c r="O1422" s="8"/>
      <c r="P1422" s="8"/>
      <c r="Q1422" s="8"/>
      <c r="R1422" s="202" t="s">
        <v>483</v>
      </c>
      <c r="S1422" s="8"/>
      <c r="T1422" s="8"/>
      <c r="U1422" s="8"/>
      <c r="V1422" s="8"/>
      <c r="W1422" s="202" t="s">
        <v>483</v>
      </c>
      <c r="X1422" s="8"/>
      <c r="Y1422" s="8"/>
      <c r="Z1422" s="8"/>
      <c r="AA1422" s="202" t="s">
        <v>483</v>
      </c>
      <c r="AB1422" s="8"/>
      <c r="AC1422" s="202" t="s">
        <v>1996</v>
      </c>
      <c r="AD1422" s="202" t="s">
        <v>4469</v>
      </c>
      <c r="AE1422" s="202" t="s">
        <v>484</v>
      </c>
      <c r="AF1422" s="204">
        <v>2968.86</v>
      </c>
      <c r="AG1422" s="197">
        <v>0</v>
      </c>
      <c r="AH1422" s="197">
        <v>0.23589846</v>
      </c>
      <c r="AI1422" s="12"/>
      <c r="AJ1422" s="197">
        <v>0.235898</v>
      </c>
      <c r="AK1422" s="197">
        <v>0</v>
      </c>
      <c r="AL1422" s="197">
        <v>0</v>
      </c>
      <c r="AM1422" s="12"/>
      <c r="AN1422" s="12"/>
      <c r="AO1422" s="204">
        <v>0</v>
      </c>
      <c r="AP1422" s="205">
        <v>1001.62</v>
      </c>
      <c r="AQ1422" t="str">
        <f>_xlfn.IFNA(VLOOKUP(E1422,'Order Lookup'!A:C,3,FALSE),"Other")</f>
        <v>Other</v>
      </c>
    </row>
    <row r="1423" spans="1:43" ht="31.5" x14ac:dyDescent="0.35">
      <c r="A1423" s="202" t="s">
        <v>968</v>
      </c>
      <c r="B1423" s="202" t="s">
        <v>4471</v>
      </c>
      <c r="C1423" s="202" t="s">
        <v>989</v>
      </c>
      <c r="D1423" s="202" t="s">
        <v>4472</v>
      </c>
      <c r="E1423" s="202" t="s">
        <v>904</v>
      </c>
      <c r="F1423" s="202" t="s">
        <v>309</v>
      </c>
      <c r="G1423" s="8"/>
      <c r="H1423" s="202" t="s">
        <v>482</v>
      </c>
      <c r="I1423" s="203" t="s">
        <v>334</v>
      </c>
      <c r="J1423" s="8"/>
      <c r="K1423" s="8"/>
      <c r="L1423" s="8"/>
      <c r="M1423" s="8"/>
      <c r="N1423" s="202" t="s">
        <v>483</v>
      </c>
      <c r="O1423" s="8"/>
      <c r="P1423" s="8"/>
      <c r="Q1423" s="8"/>
      <c r="R1423" s="202" t="s">
        <v>483</v>
      </c>
      <c r="S1423" s="8"/>
      <c r="T1423" s="8"/>
      <c r="U1423" s="8"/>
      <c r="V1423" s="8"/>
      <c r="W1423" s="202" t="s">
        <v>483</v>
      </c>
      <c r="X1423" s="8"/>
      <c r="Y1423" s="8"/>
      <c r="Z1423" s="8"/>
      <c r="AA1423" s="202" t="s">
        <v>483</v>
      </c>
      <c r="AB1423" s="8"/>
      <c r="AC1423" s="202" t="s">
        <v>2329</v>
      </c>
      <c r="AD1423" s="202" t="s">
        <v>4471</v>
      </c>
      <c r="AE1423" s="202" t="s">
        <v>484</v>
      </c>
      <c r="AF1423" s="204">
        <v>132</v>
      </c>
      <c r="AG1423" s="197">
        <v>0</v>
      </c>
      <c r="AH1423" s="197">
        <v>5.0000000000000001E-3</v>
      </c>
      <c r="AI1423" s="12"/>
      <c r="AJ1423" s="197">
        <v>5.0000000000000001E-3</v>
      </c>
      <c r="AK1423" s="197">
        <v>0</v>
      </c>
      <c r="AL1423" s="197">
        <v>0</v>
      </c>
      <c r="AM1423" s="12"/>
      <c r="AN1423" s="12"/>
      <c r="AO1423" s="204">
        <v>65.94</v>
      </c>
      <c r="AP1423" s="205">
        <v>67.11</v>
      </c>
      <c r="AQ1423" t="str">
        <f>_xlfn.IFNA(VLOOKUP(E1423,'Order Lookup'!A:C,3,FALSE),"Other")</f>
        <v>Other</v>
      </c>
    </row>
    <row r="1424" spans="1:43" ht="42" x14ac:dyDescent="0.35">
      <c r="A1424" s="202" t="s">
        <v>968</v>
      </c>
      <c r="B1424" s="202" t="s">
        <v>4473</v>
      </c>
      <c r="C1424" s="202" t="s">
        <v>1020</v>
      </c>
      <c r="D1424" s="202" t="s">
        <v>4474</v>
      </c>
      <c r="E1424" s="202" t="s">
        <v>812</v>
      </c>
      <c r="F1424" s="202" t="s">
        <v>309</v>
      </c>
      <c r="G1424" s="202" t="s">
        <v>309</v>
      </c>
      <c r="H1424" s="202" t="s">
        <v>482</v>
      </c>
      <c r="I1424" s="203" t="s">
        <v>277</v>
      </c>
      <c r="J1424" s="8"/>
      <c r="K1424" s="8"/>
      <c r="L1424" s="8"/>
      <c r="M1424" s="8"/>
      <c r="N1424" s="202" t="s">
        <v>483</v>
      </c>
      <c r="O1424" s="8"/>
      <c r="P1424" s="8"/>
      <c r="Q1424" s="8"/>
      <c r="R1424" s="202" t="s">
        <v>483</v>
      </c>
      <c r="S1424" s="8"/>
      <c r="T1424" s="8"/>
      <c r="U1424" s="8"/>
      <c r="V1424" s="8"/>
      <c r="W1424" s="202" t="s">
        <v>483</v>
      </c>
      <c r="X1424" s="8"/>
      <c r="Y1424" s="8"/>
      <c r="Z1424" s="8"/>
      <c r="AA1424" s="202" t="s">
        <v>483</v>
      </c>
      <c r="AB1424" s="8"/>
      <c r="AC1424" s="202" t="s">
        <v>2343</v>
      </c>
      <c r="AD1424" s="202" t="s">
        <v>4473</v>
      </c>
      <c r="AE1424" s="202" t="s">
        <v>484</v>
      </c>
      <c r="AF1424" s="204">
        <v>108847.85</v>
      </c>
      <c r="AG1424" s="197">
        <v>0</v>
      </c>
      <c r="AH1424" s="197">
        <v>21.850952270000001</v>
      </c>
      <c r="AI1424" s="12"/>
      <c r="AJ1424" s="197">
        <v>21.850952530000001</v>
      </c>
      <c r="AK1424" s="197">
        <v>0</v>
      </c>
      <c r="AL1424" s="197">
        <v>0</v>
      </c>
      <c r="AM1424" s="12"/>
      <c r="AN1424" s="12"/>
      <c r="AO1424" s="204">
        <v>60030</v>
      </c>
      <c r="AP1424" s="205">
        <v>52575.82</v>
      </c>
      <c r="AQ1424" t="str">
        <f>_xlfn.IFNA(VLOOKUP(E1424,'Order Lookup'!A:C,3,FALSE),"Other")</f>
        <v>Other</v>
      </c>
    </row>
    <row r="1425" spans="1:43" ht="21" x14ac:dyDescent="0.35">
      <c r="A1425" s="202" t="s">
        <v>968</v>
      </c>
      <c r="B1425" s="202" t="s">
        <v>4475</v>
      </c>
      <c r="C1425" s="202" t="s">
        <v>1049</v>
      </c>
      <c r="D1425" s="202" t="s">
        <v>1607</v>
      </c>
      <c r="E1425" s="202" t="s">
        <v>904</v>
      </c>
      <c r="F1425" s="202" t="s">
        <v>309</v>
      </c>
      <c r="G1425" s="8"/>
      <c r="H1425" s="202" t="s">
        <v>482</v>
      </c>
      <c r="I1425" s="203" t="s">
        <v>386</v>
      </c>
      <c r="J1425" s="8"/>
      <c r="K1425" s="8"/>
      <c r="L1425" s="8"/>
      <c r="M1425" s="8"/>
      <c r="N1425" s="202" t="s">
        <v>483</v>
      </c>
      <c r="O1425" s="8"/>
      <c r="P1425" s="8"/>
      <c r="Q1425" s="8"/>
      <c r="R1425" s="202" t="s">
        <v>483</v>
      </c>
      <c r="S1425" s="8"/>
      <c r="T1425" s="8"/>
      <c r="U1425" s="8"/>
      <c r="V1425" s="8"/>
      <c r="W1425" s="202" t="s">
        <v>483</v>
      </c>
      <c r="X1425" s="8"/>
      <c r="Y1425" s="8"/>
      <c r="Z1425" s="8"/>
      <c r="AA1425" s="202" t="s">
        <v>483</v>
      </c>
      <c r="AB1425" s="8"/>
      <c r="AC1425" s="202" t="s">
        <v>1725</v>
      </c>
      <c r="AD1425" s="202" t="s">
        <v>4475</v>
      </c>
      <c r="AE1425" s="202" t="s">
        <v>484</v>
      </c>
      <c r="AF1425" s="12"/>
      <c r="AG1425" s="197">
        <v>0</v>
      </c>
      <c r="AH1425" s="12"/>
      <c r="AI1425" s="12"/>
      <c r="AJ1425" s="12"/>
      <c r="AK1425" s="12"/>
      <c r="AL1425" s="12"/>
      <c r="AM1425" s="12"/>
      <c r="AN1425" s="12"/>
      <c r="AO1425" s="12"/>
      <c r="AP1425" s="15"/>
      <c r="AQ1425" t="str">
        <f>_xlfn.IFNA(VLOOKUP(E1425,'Order Lookup'!A:C,3,FALSE),"Other")</f>
        <v>Other</v>
      </c>
    </row>
    <row r="1426" spans="1:43" ht="42" x14ac:dyDescent="0.35">
      <c r="A1426" s="202" t="s">
        <v>968</v>
      </c>
      <c r="B1426" s="202" t="s">
        <v>4476</v>
      </c>
      <c r="C1426" s="202" t="s">
        <v>996</v>
      </c>
      <c r="D1426" s="202" t="s">
        <v>4477</v>
      </c>
      <c r="E1426" s="202" t="s">
        <v>904</v>
      </c>
      <c r="F1426" s="202" t="s">
        <v>35</v>
      </c>
      <c r="G1426" s="8"/>
      <c r="H1426" s="202" t="s">
        <v>482</v>
      </c>
      <c r="I1426" s="203" t="s">
        <v>277</v>
      </c>
      <c r="J1426" s="8"/>
      <c r="K1426" s="8"/>
      <c r="L1426" s="8"/>
      <c r="M1426" s="8"/>
      <c r="N1426" s="202" t="s">
        <v>483</v>
      </c>
      <c r="O1426" s="8"/>
      <c r="P1426" s="8"/>
      <c r="Q1426" s="8"/>
      <c r="R1426" s="202" t="s">
        <v>483</v>
      </c>
      <c r="S1426" s="8"/>
      <c r="T1426" s="8"/>
      <c r="U1426" s="8"/>
      <c r="V1426" s="8"/>
      <c r="W1426" s="202" t="s">
        <v>483</v>
      </c>
      <c r="X1426" s="8"/>
      <c r="Y1426" s="8"/>
      <c r="Z1426" s="8"/>
      <c r="AA1426" s="202" t="s">
        <v>483</v>
      </c>
      <c r="AB1426" s="8"/>
      <c r="AC1426" s="202" t="s">
        <v>1725</v>
      </c>
      <c r="AD1426" s="202" t="s">
        <v>4476</v>
      </c>
      <c r="AE1426" s="202" t="s">
        <v>484</v>
      </c>
      <c r="AF1426" s="204">
        <v>91</v>
      </c>
      <c r="AG1426" s="197">
        <v>0</v>
      </c>
      <c r="AH1426" s="197">
        <v>7.0000000000000001E-3</v>
      </c>
      <c r="AI1426" s="12"/>
      <c r="AJ1426" s="197">
        <v>7.0000000000000001E-3</v>
      </c>
      <c r="AK1426" s="197">
        <v>0</v>
      </c>
      <c r="AL1426" s="197">
        <v>0</v>
      </c>
      <c r="AM1426" s="12"/>
      <c r="AN1426" s="12"/>
      <c r="AO1426" s="204">
        <v>47.12</v>
      </c>
      <c r="AP1426" s="205">
        <v>44.81</v>
      </c>
      <c r="AQ1426" t="str">
        <f>_xlfn.IFNA(VLOOKUP(E1426,'Order Lookup'!A:C,3,FALSE),"Other")</f>
        <v>Other</v>
      </c>
    </row>
    <row r="1427" spans="1:43" ht="31.5" x14ac:dyDescent="0.35">
      <c r="A1427" s="202" t="s">
        <v>968</v>
      </c>
      <c r="B1427" s="202" t="s">
        <v>4478</v>
      </c>
      <c r="C1427" s="202" t="s">
        <v>1045</v>
      </c>
      <c r="D1427" s="202" t="s">
        <v>4479</v>
      </c>
      <c r="E1427" s="202" t="s">
        <v>812</v>
      </c>
      <c r="F1427" s="202" t="s">
        <v>309</v>
      </c>
      <c r="G1427" s="8"/>
      <c r="H1427" s="202" t="s">
        <v>482</v>
      </c>
      <c r="I1427" s="203" t="s">
        <v>386</v>
      </c>
      <c r="J1427" s="8"/>
      <c r="K1427" s="8"/>
      <c r="L1427" s="8"/>
      <c r="M1427" s="8"/>
      <c r="N1427" s="202" t="s">
        <v>483</v>
      </c>
      <c r="O1427" s="8"/>
      <c r="P1427" s="8"/>
      <c r="Q1427" s="8"/>
      <c r="R1427" s="202" t="s">
        <v>483</v>
      </c>
      <c r="S1427" s="8"/>
      <c r="T1427" s="8"/>
      <c r="U1427" s="8"/>
      <c r="V1427" s="8"/>
      <c r="W1427" s="202" t="s">
        <v>483</v>
      </c>
      <c r="X1427" s="8"/>
      <c r="Y1427" s="8"/>
      <c r="Z1427" s="8"/>
      <c r="AA1427" s="202" t="s">
        <v>483</v>
      </c>
      <c r="AB1427" s="8"/>
      <c r="AC1427" s="202" t="s">
        <v>2327</v>
      </c>
      <c r="AD1427" s="202" t="s">
        <v>4478</v>
      </c>
      <c r="AE1427" s="202" t="s">
        <v>484</v>
      </c>
      <c r="AF1427" s="12"/>
      <c r="AG1427" s="197">
        <v>0</v>
      </c>
      <c r="AH1427" s="12"/>
      <c r="AI1427" s="12"/>
      <c r="AJ1427" s="12"/>
      <c r="AK1427" s="12"/>
      <c r="AL1427" s="12"/>
      <c r="AM1427" s="12"/>
      <c r="AN1427" s="12"/>
      <c r="AO1427" s="12"/>
      <c r="AP1427" s="15"/>
      <c r="AQ1427" t="str">
        <f>_xlfn.IFNA(VLOOKUP(E1427,'Order Lookup'!A:C,3,FALSE),"Other")</f>
        <v>Other</v>
      </c>
    </row>
    <row r="1428" spans="1:43" ht="31.5" x14ac:dyDescent="0.35">
      <c r="A1428" s="202" t="s">
        <v>968</v>
      </c>
      <c r="B1428" s="202" t="s">
        <v>4480</v>
      </c>
      <c r="C1428" s="202" t="s">
        <v>977</v>
      </c>
      <c r="D1428" s="202" t="s">
        <v>4481</v>
      </c>
      <c r="E1428" s="202" t="s">
        <v>904</v>
      </c>
      <c r="F1428" s="202" t="s">
        <v>309</v>
      </c>
      <c r="G1428" s="8"/>
      <c r="H1428" s="202" t="s">
        <v>482</v>
      </c>
      <c r="I1428" s="203" t="s">
        <v>386</v>
      </c>
      <c r="J1428" s="8"/>
      <c r="K1428" s="8"/>
      <c r="L1428" s="8"/>
      <c r="M1428" s="8"/>
      <c r="N1428" s="202" t="s">
        <v>483</v>
      </c>
      <c r="O1428" s="8"/>
      <c r="P1428" s="8"/>
      <c r="Q1428" s="8"/>
      <c r="R1428" s="202" t="s">
        <v>483</v>
      </c>
      <c r="S1428" s="8"/>
      <c r="T1428" s="8"/>
      <c r="U1428" s="8"/>
      <c r="V1428" s="8"/>
      <c r="W1428" s="202" t="s">
        <v>483</v>
      </c>
      <c r="X1428" s="8"/>
      <c r="Y1428" s="8"/>
      <c r="Z1428" s="8"/>
      <c r="AA1428" s="202" t="s">
        <v>483</v>
      </c>
      <c r="AB1428" s="8"/>
      <c r="AC1428" s="202" t="s">
        <v>2343</v>
      </c>
      <c r="AD1428" s="202" t="s">
        <v>4480</v>
      </c>
      <c r="AE1428" s="202" t="s">
        <v>484</v>
      </c>
      <c r="AF1428" s="204">
        <v>405.68</v>
      </c>
      <c r="AG1428" s="197">
        <v>0</v>
      </c>
      <c r="AH1428" s="197">
        <v>4.9500000000000002E-2</v>
      </c>
      <c r="AI1428" s="12"/>
      <c r="AJ1428" s="197">
        <v>4.9500000000000002E-2</v>
      </c>
      <c r="AK1428" s="197">
        <v>0</v>
      </c>
      <c r="AL1428" s="197">
        <v>0</v>
      </c>
      <c r="AM1428" s="12"/>
      <c r="AN1428" s="12"/>
      <c r="AO1428" s="204">
        <v>243.24</v>
      </c>
      <c r="AP1428" s="205">
        <v>225.53</v>
      </c>
      <c r="AQ1428" t="str">
        <f>_xlfn.IFNA(VLOOKUP(E1428,'Order Lookup'!A:C,3,FALSE),"Other")</f>
        <v>Other</v>
      </c>
    </row>
    <row r="1429" spans="1:43" ht="52.5" x14ac:dyDescent="0.35">
      <c r="A1429" s="202" t="s">
        <v>968</v>
      </c>
      <c r="B1429" s="202" t="s">
        <v>4482</v>
      </c>
      <c r="C1429" s="202" t="s">
        <v>1006</v>
      </c>
      <c r="D1429" s="202" t="s">
        <v>4483</v>
      </c>
      <c r="E1429" s="202" t="s">
        <v>904</v>
      </c>
      <c r="F1429" s="202" t="s">
        <v>309</v>
      </c>
      <c r="G1429" s="8"/>
      <c r="H1429" s="202" t="s">
        <v>482</v>
      </c>
      <c r="I1429" s="203" t="s">
        <v>386</v>
      </c>
      <c r="J1429" s="8"/>
      <c r="K1429" s="8"/>
      <c r="L1429" s="8"/>
      <c r="M1429" s="8"/>
      <c r="N1429" s="202" t="s">
        <v>483</v>
      </c>
      <c r="O1429" s="8"/>
      <c r="P1429" s="8"/>
      <c r="Q1429" s="8"/>
      <c r="R1429" s="202" t="s">
        <v>483</v>
      </c>
      <c r="S1429" s="8"/>
      <c r="T1429" s="8"/>
      <c r="U1429" s="8"/>
      <c r="V1429" s="8"/>
      <c r="W1429" s="202" t="s">
        <v>483</v>
      </c>
      <c r="X1429" s="8"/>
      <c r="Y1429" s="8"/>
      <c r="Z1429" s="8"/>
      <c r="AA1429" s="202" t="s">
        <v>483</v>
      </c>
      <c r="AB1429" s="8"/>
      <c r="AC1429" s="202" t="s">
        <v>2343</v>
      </c>
      <c r="AD1429" s="202" t="s">
        <v>4482</v>
      </c>
      <c r="AE1429" s="202" t="s">
        <v>484</v>
      </c>
      <c r="AF1429" s="204">
        <v>9451.76</v>
      </c>
      <c r="AG1429" s="197">
        <v>0</v>
      </c>
      <c r="AH1429" s="197">
        <v>3.7282635100000001</v>
      </c>
      <c r="AI1429" s="12"/>
      <c r="AJ1429" s="197">
        <v>3.72826353</v>
      </c>
      <c r="AK1429" s="197">
        <v>0</v>
      </c>
      <c r="AL1429" s="197">
        <v>0</v>
      </c>
      <c r="AM1429" s="12"/>
      <c r="AN1429" s="12"/>
      <c r="AO1429" s="204">
        <v>6742.7</v>
      </c>
      <c r="AP1429" s="205">
        <v>718.46</v>
      </c>
      <c r="AQ1429" t="str">
        <f>_xlfn.IFNA(VLOOKUP(E1429,'Order Lookup'!A:C,3,FALSE),"Other")</f>
        <v>Other</v>
      </c>
    </row>
    <row r="1430" spans="1:43" ht="42" x14ac:dyDescent="0.35">
      <c r="A1430" s="202" t="s">
        <v>968</v>
      </c>
      <c r="B1430" s="202" t="s">
        <v>4484</v>
      </c>
      <c r="C1430" s="202" t="s">
        <v>1048</v>
      </c>
      <c r="D1430" s="202" t="s">
        <v>2009</v>
      </c>
      <c r="E1430" s="202" t="s">
        <v>854</v>
      </c>
      <c r="F1430" s="202" t="s">
        <v>309</v>
      </c>
      <c r="G1430" s="202" t="s">
        <v>309</v>
      </c>
      <c r="H1430" s="202" t="s">
        <v>482</v>
      </c>
      <c r="I1430" s="203" t="s">
        <v>386</v>
      </c>
      <c r="J1430" s="8"/>
      <c r="K1430" s="8"/>
      <c r="L1430" s="8"/>
      <c r="M1430" s="8"/>
      <c r="N1430" s="202" t="s">
        <v>483</v>
      </c>
      <c r="O1430" s="8"/>
      <c r="P1430" s="8"/>
      <c r="Q1430" s="8"/>
      <c r="R1430" s="202" t="s">
        <v>483</v>
      </c>
      <c r="S1430" s="8"/>
      <c r="T1430" s="203" t="s">
        <v>882</v>
      </c>
      <c r="U1430" s="202" t="s">
        <v>2343</v>
      </c>
      <c r="V1430" s="202" t="s">
        <v>2343</v>
      </c>
      <c r="W1430" s="206" t="s">
        <v>489</v>
      </c>
      <c r="X1430" s="8"/>
      <c r="Y1430" s="8"/>
      <c r="Z1430" s="8"/>
      <c r="AA1430" s="202" t="s">
        <v>483</v>
      </c>
      <c r="AB1430" s="203" t="s">
        <v>490</v>
      </c>
      <c r="AC1430" s="202" t="s">
        <v>2324</v>
      </c>
      <c r="AD1430" s="202" t="s">
        <v>4484</v>
      </c>
      <c r="AE1430" s="202" t="s">
        <v>484</v>
      </c>
      <c r="AF1430" s="12"/>
      <c r="AG1430" s="197">
        <v>0</v>
      </c>
      <c r="AH1430" s="12"/>
      <c r="AI1430" s="12"/>
      <c r="AJ1430" s="12"/>
      <c r="AK1430" s="12"/>
      <c r="AL1430" s="12"/>
      <c r="AM1430" s="12"/>
      <c r="AN1430" s="12"/>
      <c r="AO1430" s="12"/>
      <c r="AP1430" s="15"/>
      <c r="AQ1430" t="str">
        <f>_xlfn.IFNA(VLOOKUP(E1430,'Order Lookup'!A:C,3,FALSE),"Other")</f>
        <v>ENPARTS</v>
      </c>
    </row>
    <row r="1431" spans="1:43" ht="31.5" x14ac:dyDescent="0.35">
      <c r="A1431" s="202" t="s">
        <v>968</v>
      </c>
      <c r="B1431" s="202" t="s">
        <v>4485</v>
      </c>
      <c r="C1431" s="202" t="s">
        <v>1045</v>
      </c>
      <c r="D1431" s="202" t="s">
        <v>4486</v>
      </c>
      <c r="E1431" s="202" t="s">
        <v>812</v>
      </c>
      <c r="F1431" s="202" t="s">
        <v>309</v>
      </c>
      <c r="G1431" s="8"/>
      <c r="H1431" s="202" t="s">
        <v>482</v>
      </c>
      <c r="I1431" s="203" t="s">
        <v>386</v>
      </c>
      <c r="J1431" s="8"/>
      <c r="K1431" s="8"/>
      <c r="L1431" s="8"/>
      <c r="M1431" s="8"/>
      <c r="N1431" s="202" t="s">
        <v>483</v>
      </c>
      <c r="O1431" s="8"/>
      <c r="P1431" s="8"/>
      <c r="Q1431" s="8"/>
      <c r="R1431" s="202" t="s">
        <v>483</v>
      </c>
      <c r="S1431" s="8"/>
      <c r="T1431" s="8"/>
      <c r="U1431" s="8"/>
      <c r="V1431" s="8"/>
      <c r="W1431" s="202" t="s">
        <v>483</v>
      </c>
      <c r="X1431" s="8"/>
      <c r="Y1431" s="8"/>
      <c r="Z1431" s="8"/>
      <c r="AA1431" s="202" t="s">
        <v>483</v>
      </c>
      <c r="AB1431" s="8"/>
      <c r="AC1431" s="202" t="s">
        <v>2327</v>
      </c>
      <c r="AD1431" s="202" t="s">
        <v>4485</v>
      </c>
      <c r="AE1431" s="202" t="s">
        <v>484</v>
      </c>
      <c r="AF1431" s="204">
        <v>2342.0700000000002</v>
      </c>
      <c r="AG1431" s="197">
        <v>0</v>
      </c>
      <c r="AH1431" s="197">
        <v>0.67100448999999995</v>
      </c>
      <c r="AI1431" s="12"/>
      <c r="AJ1431" s="197">
        <v>0.67100499999999996</v>
      </c>
      <c r="AK1431" s="197">
        <v>0</v>
      </c>
      <c r="AL1431" s="197">
        <v>0</v>
      </c>
      <c r="AM1431" s="12"/>
      <c r="AN1431" s="12"/>
      <c r="AO1431" s="204">
        <v>0</v>
      </c>
      <c r="AP1431" s="205">
        <v>924.5</v>
      </c>
      <c r="AQ1431" t="str">
        <f>_xlfn.IFNA(VLOOKUP(E1431,'Order Lookup'!A:C,3,FALSE),"Other")</f>
        <v>Other</v>
      </c>
    </row>
    <row r="1432" spans="1:43" ht="21" x14ac:dyDescent="0.35">
      <c r="A1432" s="202" t="s">
        <v>968</v>
      </c>
      <c r="B1432" s="202" t="s">
        <v>4487</v>
      </c>
      <c r="C1432" s="202" t="s">
        <v>1604</v>
      </c>
      <c r="D1432" s="202" t="s">
        <v>4488</v>
      </c>
      <c r="E1432" s="202" t="s">
        <v>812</v>
      </c>
      <c r="F1432" s="202" t="s">
        <v>309</v>
      </c>
      <c r="G1432" s="8"/>
      <c r="H1432" s="202" t="s">
        <v>482</v>
      </c>
      <c r="I1432" s="203" t="s">
        <v>277</v>
      </c>
      <c r="J1432" s="8"/>
      <c r="K1432" s="8"/>
      <c r="L1432" s="8"/>
      <c r="M1432" s="8"/>
      <c r="N1432" s="202" t="s">
        <v>483</v>
      </c>
      <c r="O1432" s="8"/>
      <c r="P1432" s="8"/>
      <c r="Q1432" s="8"/>
      <c r="R1432" s="202" t="s">
        <v>483</v>
      </c>
      <c r="S1432" s="8"/>
      <c r="T1432" s="8"/>
      <c r="U1432" s="8"/>
      <c r="V1432" s="8"/>
      <c r="W1432" s="202" t="s">
        <v>483</v>
      </c>
      <c r="X1432" s="8"/>
      <c r="Y1432" s="8"/>
      <c r="Z1432" s="8"/>
      <c r="AA1432" s="202" t="s">
        <v>483</v>
      </c>
      <c r="AB1432" s="8"/>
      <c r="AC1432" s="202" t="s">
        <v>2327</v>
      </c>
      <c r="AD1432" s="202" t="s">
        <v>4487</v>
      </c>
      <c r="AE1432" s="202" t="s">
        <v>484</v>
      </c>
      <c r="AF1432" s="204">
        <v>1322.3</v>
      </c>
      <c r="AG1432" s="197">
        <v>0</v>
      </c>
      <c r="AH1432" s="197">
        <v>0.187136</v>
      </c>
      <c r="AI1432" s="12"/>
      <c r="AJ1432" s="197">
        <v>0.187136</v>
      </c>
      <c r="AK1432" s="197">
        <v>0</v>
      </c>
      <c r="AL1432" s="197">
        <v>0</v>
      </c>
      <c r="AM1432" s="12"/>
      <c r="AN1432" s="12"/>
      <c r="AO1432" s="204">
        <v>784.05</v>
      </c>
      <c r="AP1432" s="205">
        <v>650.21</v>
      </c>
      <c r="AQ1432" t="str">
        <f>_xlfn.IFNA(VLOOKUP(E1432,'Order Lookup'!A:C,3,FALSE),"Other")</f>
        <v>Other</v>
      </c>
    </row>
    <row r="1433" spans="1:43" ht="21" x14ac:dyDescent="0.35">
      <c r="A1433" s="202" t="s">
        <v>968</v>
      </c>
      <c r="B1433" s="202" t="s">
        <v>4489</v>
      </c>
      <c r="C1433" s="202" t="s">
        <v>1604</v>
      </c>
      <c r="D1433" s="202" t="s">
        <v>4488</v>
      </c>
      <c r="E1433" s="202" t="s">
        <v>812</v>
      </c>
      <c r="F1433" s="202" t="s">
        <v>309</v>
      </c>
      <c r="G1433" s="8"/>
      <c r="H1433" s="202" t="s">
        <v>482</v>
      </c>
      <c r="I1433" s="203" t="s">
        <v>335</v>
      </c>
      <c r="J1433" s="8"/>
      <c r="K1433" s="8"/>
      <c r="L1433" s="8"/>
      <c r="M1433" s="8"/>
      <c r="N1433" s="202" t="s">
        <v>483</v>
      </c>
      <c r="O1433" s="8"/>
      <c r="P1433" s="8"/>
      <c r="Q1433" s="8"/>
      <c r="R1433" s="202" t="s">
        <v>483</v>
      </c>
      <c r="S1433" s="8"/>
      <c r="T1433" s="8"/>
      <c r="U1433" s="8"/>
      <c r="V1433" s="8"/>
      <c r="W1433" s="202" t="s">
        <v>483</v>
      </c>
      <c r="X1433" s="8"/>
      <c r="Y1433" s="8"/>
      <c r="Z1433" s="8"/>
      <c r="AA1433" s="202" t="s">
        <v>483</v>
      </c>
      <c r="AB1433" s="8"/>
      <c r="AC1433" s="202" t="s">
        <v>1726</v>
      </c>
      <c r="AD1433" s="202" t="s">
        <v>4489</v>
      </c>
      <c r="AE1433" s="202" t="s">
        <v>484</v>
      </c>
      <c r="AF1433" s="204">
        <v>162</v>
      </c>
      <c r="AG1433" s="197">
        <v>0</v>
      </c>
      <c r="AH1433" s="197">
        <v>6.4000000000000003E-3</v>
      </c>
      <c r="AI1433" s="12"/>
      <c r="AJ1433" s="197">
        <v>6.4000000000000003E-3</v>
      </c>
      <c r="AK1433" s="197">
        <v>0</v>
      </c>
      <c r="AL1433" s="197">
        <v>0</v>
      </c>
      <c r="AM1433" s="12"/>
      <c r="AN1433" s="12"/>
      <c r="AO1433" s="204">
        <v>69.72</v>
      </c>
      <c r="AP1433" s="205">
        <v>82.92</v>
      </c>
      <c r="AQ1433" t="str">
        <f>_xlfn.IFNA(VLOOKUP(E1433,'Order Lookup'!A:C,3,FALSE),"Other")</f>
        <v>Other</v>
      </c>
    </row>
    <row r="1434" spans="1:43" ht="42" x14ac:dyDescent="0.35">
      <c r="A1434" s="202" t="s">
        <v>968</v>
      </c>
      <c r="B1434" s="202" t="s">
        <v>4490</v>
      </c>
      <c r="C1434" s="202" t="s">
        <v>879</v>
      </c>
      <c r="D1434" s="202" t="s">
        <v>4491</v>
      </c>
      <c r="E1434" s="202" t="s">
        <v>812</v>
      </c>
      <c r="F1434" s="202" t="s">
        <v>35</v>
      </c>
      <c r="G1434" s="8"/>
      <c r="H1434" s="202" t="s">
        <v>488</v>
      </c>
      <c r="I1434" s="203" t="s">
        <v>386</v>
      </c>
      <c r="J1434" s="8"/>
      <c r="K1434" s="8"/>
      <c r="L1434" s="8"/>
      <c r="M1434" s="8"/>
      <c r="N1434" s="202" t="s">
        <v>483</v>
      </c>
      <c r="O1434" s="8"/>
      <c r="P1434" s="8"/>
      <c r="Q1434" s="8"/>
      <c r="R1434" s="202" t="s">
        <v>483</v>
      </c>
      <c r="S1434" s="8"/>
      <c r="T1434" s="8"/>
      <c r="U1434" s="8"/>
      <c r="V1434" s="8"/>
      <c r="W1434" s="202" t="s">
        <v>483</v>
      </c>
      <c r="X1434" s="8"/>
      <c r="Y1434" s="8"/>
      <c r="Z1434" s="8"/>
      <c r="AA1434" s="202" t="s">
        <v>483</v>
      </c>
      <c r="AB1434" s="8"/>
      <c r="AC1434" s="202" t="s">
        <v>2327</v>
      </c>
      <c r="AD1434" s="202" t="s">
        <v>4490</v>
      </c>
      <c r="AE1434" s="202" t="s">
        <v>484</v>
      </c>
      <c r="AF1434" s="12"/>
      <c r="AG1434" s="197">
        <v>0</v>
      </c>
      <c r="AH1434" s="12"/>
      <c r="AI1434" s="12"/>
      <c r="AJ1434" s="12"/>
      <c r="AK1434" s="12"/>
      <c r="AL1434" s="12"/>
      <c r="AM1434" s="12"/>
      <c r="AN1434" s="12"/>
      <c r="AO1434" s="12"/>
      <c r="AP1434" s="15"/>
      <c r="AQ1434" t="str">
        <f>_xlfn.IFNA(VLOOKUP(E1434,'Order Lookup'!A:C,3,FALSE),"Other")</f>
        <v>Other</v>
      </c>
    </row>
    <row r="1435" spans="1:43" ht="42" x14ac:dyDescent="0.35">
      <c r="A1435" s="202" t="s">
        <v>968</v>
      </c>
      <c r="B1435" s="202" t="s">
        <v>4492</v>
      </c>
      <c r="C1435" s="202" t="s">
        <v>879</v>
      </c>
      <c r="D1435" s="202" t="s">
        <v>4493</v>
      </c>
      <c r="E1435" s="202" t="s">
        <v>854</v>
      </c>
      <c r="F1435" s="202" t="s">
        <v>35</v>
      </c>
      <c r="G1435" s="202" t="s">
        <v>35</v>
      </c>
      <c r="H1435" s="202" t="s">
        <v>482</v>
      </c>
      <c r="I1435" s="203" t="s">
        <v>52</v>
      </c>
      <c r="J1435" s="8"/>
      <c r="K1435" s="8"/>
      <c r="L1435" s="8"/>
      <c r="M1435" s="8"/>
      <c r="N1435" s="202" t="s">
        <v>483</v>
      </c>
      <c r="O1435" s="8"/>
      <c r="P1435" s="8"/>
      <c r="Q1435" s="8"/>
      <c r="R1435" s="202" t="s">
        <v>483</v>
      </c>
      <c r="S1435" s="203" t="s">
        <v>985</v>
      </c>
      <c r="T1435" s="203" t="s">
        <v>985</v>
      </c>
      <c r="U1435" s="202" t="s">
        <v>2323</v>
      </c>
      <c r="V1435" s="202" t="s">
        <v>2323</v>
      </c>
      <c r="W1435" s="206" t="s">
        <v>489</v>
      </c>
      <c r="X1435" s="8"/>
      <c r="Y1435" s="8"/>
      <c r="Z1435" s="8"/>
      <c r="AA1435" s="202" t="s">
        <v>483</v>
      </c>
      <c r="AB1435" s="203" t="s">
        <v>490</v>
      </c>
      <c r="AC1435" s="202" t="s">
        <v>2323</v>
      </c>
      <c r="AD1435" s="202" t="s">
        <v>4492</v>
      </c>
      <c r="AE1435" s="202" t="s">
        <v>484</v>
      </c>
      <c r="AF1435" s="12"/>
      <c r="AG1435" s="197">
        <v>0</v>
      </c>
      <c r="AH1435" s="12"/>
      <c r="AI1435" s="12"/>
      <c r="AJ1435" s="12"/>
      <c r="AK1435" s="12"/>
      <c r="AL1435" s="12"/>
      <c r="AM1435" s="12"/>
      <c r="AN1435" s="12"/>
      <c r="AO1435" s="12"/>
      <c r="AP1435" s="15"/>
      <c r="AQ1435" t="str">
        <f>_xlfn.IFNA(VLOOKUP(E1435,'Order Lookup'!A:C,3,FALSE),"Other")</f>
        <v>ENPARTS</v>
      </c>
    </row>
    <row r="1436" spans="1:43" ht="31.5" x14ac:dyDescent="0.35">
      <c r="A1436" s="202" t="s">
        <v>968</v>
      </c>
      <c r="B1436" s="202" t="s">
        <v>4494</v>
      </c>
      <c r="C1436" s="202" t="s">
        <v>1045</v>
      </c>
      <c r="D1436" s="202" t="s">
        <v>4495</v>
      </c>
      <c r="E1436" s="202" t="s">
        <v>812</v>
      </c>
      <c r="F1436" s="202" t="s">
        <v>309</v>
      </c>
      <c r="G1436" s="8"/>
      <c r="H1436" s="202" t="s">
        <v>482</v>
      </c>
      <c r="I1436" s="203" t="s">
        <v>386</v>
      </c>
      <c r="J1436" s="8"/>
      <c r="K1436" s="8"/>
      <c r="L1436" s="8"/>
      <c r="M1436" s="8"/>
      <c r="N1436" s="202" t="s">
        <v>483</v>
      </c>
      <c r="O1436" s="8"/>
      <c r="P1436" s="8"/>
      <c r="Q1436" s="8"/>
      <c r="R1436" s="202" t="s">
        <v>483</v>
      </c>
      <c r="S1436" s="8"/>
      <c r="T1436" s="8"/>
      <c r="U1436" s="8"/>
      <c r="V1436" s="8"/>
      <c r="W1436" s="202" t="s">
        <v>483</v>
      </c>
      <c r="X1436" s="8"/>
      <c r="Y1436" s="8"/>
      <c r="Z1436" s="8"/>
      <c r="AA1436" s="202" t="s">
        <v>483</v>
      </c>
      <c r="AB1436" s="8"/>
      <c r="AC1436" s="202" t="s">
        <v>2323</v>
      </c>
      <c r="AD1436" s="202" t="s">
        <v>4494</v>
      </c>
      <c r="AE1436" s="202" t="s">
        <v>484</v>
      </c>
      <c r="AF1436" s="204">
        <v>23.5</v>
      </c>
      <c r="AG1436" s="197">
        <v>0</v>
      </c>
      <c r="AH1436" s="197">
        <v>1.8500000000000001E-3</v>
      </c>
      <c r="AI1436" s="12"/>
      <c r="AJ1436" s="197">
        <v>1.8500000000000001E-3</v>
      </c>
      <c r="AK1436" s="197">
        <v>0</v>
      </c>
      <c r="AL1436" s="197">
        <v>0</v>
      </c>
      <c r="AM1436" s="12"/>
      <c r="AN1436" s="12"/>
      <c r="AO1436" s="204">
        <v>0</v>
      </c>
      <c r="AP1436" s="205">
        <v>11.41</v>
      </c>
      <c r="AQ1436" t="str">
        <f>_xlfn.IFNA(VLOOKUP(E1436,'Order Lookup'!A:C,3,FALSE),"Other")</f>
        <v>Other</v>
      </c>
    </row>
    <row r="1437" spans="1:43" ht="42" x14ac:dyDescent="0.35">
      <c r="A1437" s="202" t="s">
        <v>968</v>
      </c>
      <c r="B1437" s="202" t="s">
        <v>4496</v>
      </c>
      <c r="C1437" s="202" t="s">
        <v>4497</v>
      </c>
      <c r="D1437" s="202" t="s">
        <v>4498</v>
      </c>
      <c r="E1437" s="202" t="s">
        <v>904</v>
      </c>
      <c r="F1437" s="202" t="s">
        <v>309</v>
      </c>
      <c r="G1437" s="8"/>
      <c r="H1437" s="202" t="s">
        <v>482</v>
      </c>
      <c r="I1437" s="203" t="s">
        <v>386</v>
      </c>
      <c r="J1437" s="8"/>
      <c r="K1437" s="8"/>
      <c r="L1437" s="8"/>
      <c r="M1437" s="8"/>
      <c r="N1437" s="202" t="s">
        <v>483</v>
      </c>
      <c r="O1437" s="8"/>
      <c r="P1437" s="8"/>
      <c r="Q1437" s="8"/>
      <c r="R1437" s="202" t="s">
        <v>483</v>
      </c>
      <c r="S1437" s="8"/>
      <c r="T1437" s="8"/>
      <c r="U1437" s="8"/>
      <c r="V1437" s="8"/>
      <c r="W1437" s="202" t="s">
        <v>483</v>
      </c>
      <c r="X1437" s="8"/>
      <c r="Y1437" s="8"/>
      <c r="Z1437" s="8"/>
      <c r="AA1437" s="202" t="s">
        <v>483</v>
      </c>
      <c r="AB1437" s="8"/>
      <c r="AC1437" s="202" t="s">
        <v>2327</v>
      </c>
      <c r="AD1437" s="202" t="s">
        <v>4496</v>
      </c>
      <c r="AE1437" s="202" t="s">
        <v>484</v>
      </c>
      <c r="AF1437" s="204">
        <v>533.61</v>
      </c>
      <c r="AG1437" s="197">
        <v>0</v>
      </c>
      <c r="AH1437" s="197">
        <v>3.2974999999999997E-2</v>
      </c>
      <c r="AI1437" s="12"/>
      <c r="AJ1437" s="197">
        <v>3.2974999999999997E-2</v>
      </c>
      <c r="AK1437" s="197">
        <v>0</v>
      </c>
      <c r="AL1437" s="197">
        <v>0</v>
      </c>
      <c r="AM1437" s="12"/>
      <c r="AN1437" s="12"/>
      <c r="AO1437" s="204">
        <v>264.18</v>
      </c>
      <c r="AP1437" s="205">
        <v>272.18</v>
      </c>
      <c r="AQ1437" t="str">
        <f>_xlfn.IFNA(VLOOKUP(E1437,'Order Lookup'!A:C,3,FALSE),"Other")</f>
        <v>Other</v>
      </c>
    </row>
    <row r="1438" spans="1:43" ht="31.5" x14ac:dyDescent="0.35">
      <c r="A1438" s="202" t="s">
        <v>968</v>
      </c>
      <c r="B1438" s="202" t="s">
        <v>4499</v>
      </c>
      <c r="C1438" s="202" t="s">
        <v>1045</v>
      </c>
      <c r="D1438" s="202" t="s">
        <v>4500</v>
      </c>
      <c r="E1438" s="202" t="s">
        <v>812</v>
      </c>
      <c r="F1438" s="202" t="s">
        <v>309</v>
      </c>
      <c r="G1438" s="8"/>
      <c r="H1438" s="202" t="s">
        <v>482</v>
      </c>
      <c r="I1438" s="203" t="s">
        <v>386</v>
      </c>
      <c r="J1438" s="8"/>
      <c r="K1438" s="8"/>
      <c r="L1438" s="8"/>
      <c r="M1438" s="8"/>
      <c r="N1438" s="202" t="s">
        <v>483</v>
      </c>
      <c r="O1438" s="8"/>
      <c r="P1438" s="8"/>
      <c r="Q1438" s="8"/>
      <c r="R1438" s="202" t="s">
        <v>483</v>
      </c>
      <c r="S1438" s="8"/>
      <c r="T1438" s="8"/>
      <c r="U1438" s="8"/>
      <c r="V1438" s="8"/>
      <c r="W1438" s="202" t="s">
        <v>483</v>
      </c>
      <c r="X1438" s="8"/>
      <c r="Y1438" s="8"/>
      <c r="Z1438" s="8"/>
      <c r="AA1438" s="202" t="s">
        <v>483</v>
      </c>
      <c r="AB1438" s="8"/>
      <c r="AC1438" s="202" t="s">
        <v>2323</v>
      </c>
      <c r="AD1438" s="202" t="s">
        <v>4499</v>
      </c>
      <c r="AE1438" s="202" t="s">
        <v>484</v>
      </c>
      <c r="AF1438" s="204">
        <v>1000.96</v>
      </c>
      <c r="AG1438" s="197">
        <v>0</v>
      </c>
      <c r="AH1438" s="197">
        <v>0.43107553999999998</v>
      </c>
      <c r="AI1438" s="12"/>
      <c r="AJ1438" s="197">
        <v>0.43107553999999998</v>
      </c>
      <c r="AK1438" s="197">
        <v>0</v>
      </c>
      <c r="AL1438" s="197">
        <v>0</v>
      </c>
      <c r="AM1438" s="12"/>
      <c r="AN1438" s="12"/>
      <c r="AO1438" s="204">
        <v>0</v>
      </c>
      <c r="AP1438" s="205">
        <v>402.39</v>
      </c>
      <c r="AQ1438" t="str">
        <f>_xlfn.IFNA(VLOOKUP(E1438,'Order Lookup'!A:C,3,FALSE),"Other")</f>
        <v>Other</v>
      </c>
    </row>
    <row r="1439" spans="1:43" ht="31.5" x14ac:dyDescent="0.35">
      <c r="A1439" s="202" t="s">
        <v>968</v>
      </c>
      <c r="B1439" s="202" t="s">
        <v>4501</v>
      </c>
      <c r="C1439" s="202" t="s">
        <v>1012</v>
      </c>
      <c r="D1439" s="202" t="s">
        <v>1989</v>
      </c>
      <c r="E1439" s="202" t="s">
        <v>904</v>
      </c>
      <c r="F1439" s="202" t="s">
        <v>309</v>
      </c>
      <c r="G1439" s="8"/>
      <c r="H1439" s="202" t="s">
        <v>482</v>
      </c>
      <c r="I1439" s="203" t="s">
        <v>386</v>
      </c>
      <c r="J1439" s="8"/>
      <c r="K1439" s="8"/>
      <c r="L1439" s="8"/>
      <c r="M1439" s="8"/>
      <c r="N1439" s="202" t="s">
        <v>483</v>
      </c>
      <c r="O1439" s="8"/>
      <c r="P1439" s="8"/>
      <c r="Q1439" s="8"/>
      <c r="R1439" s="202" t="s">
        <v>483</v>
      </c>
      <c r="S1439" s="8"/>
      <c r="T1439" s="8"/>
      <c r="U1439" s="8"/>
      <c r="V1439" s="8"/>
      <c r="W1439" s="202" t="s">
        <v>483</v>
      </c>
      <c r="X1439" s="8"/>
      <c r="Y1439" s="8"/>
      <c r="Z1439" s="8"/>
      <c r="AA1439" s="202" t="s">
        <v>483</v>
      </c>
      <c r="AB1439" s="8"/>
      <c r="AC1439" s="202" t="s">
        <v>2323</v>
      </c>
      <c r="AD1439" s="202" t="s">
        <v>4501</v>
      </c>
      <c r="AE1439" s="202" t="s">
        <v>484</v>
      </c>
      <c r="AF1439" s="204">
        <v>10106.6</v>
      </c>
      <c r="AG1439" s="197">
        <v>0</v>
      </c>
      <c r="AH1439" s="197">
        <v>2.8104539000000002</v>
      </c>
      <c r="AI1439" s="12"/>
      <c r="AJ1439" s="197">
        <v>2.81045415</v>
      </c>
      <c r="AK1439" s="197">
        <v>0</v>
      </c>
      <c r="AL1439" s="197">
        <v>0</v>
      </c>
      <c r="AM1439" s="12"/>
      <c r="AN1439" s="12"/>
      <c r="AO1439" s="204">
        <v>6775.37</v>
      </c>
      <c r="AP1439" s="205">
        <v>4300.2700000000004</v>
      </c>
      <c r="AQ1439" t="str">
        <f>_xlfn.IFNA(VLOOKUP(E1439,'Order Lookup'!A:C,3,FALSE),"Other")</f>
        <v>Other</v>
      </c>
    </row>
    <row r="1440" spans="1:43" ht="42" x14ac:dyDescent="0.35">
      <c r="A1440" s="202" t="s">
        <v>968</v>
      </c>
      <c r="B1440" s="202" t="s">
        <v>4502</v>
      </c>
      <c r="C1440" s="202" t="s">
        <v>879</v>
      </c>
      <c r="D1440" s="202" t="s">
        <v>4503</v>
      </c>
      <c r="E1440" s="202" t="s">
        <v>812</v>
      </c>
      <c r="F1440" s="202" t="s">
        <v>35</v>
      </c>
      <c r="G1440" s="8"/>
      <c r="H1440" s="202" t="s">
        <v>482</v>
      </c>
      <c r="I1440" s="203" t="s">
        <v>50</v>
      </c>
      <c r="J1440" s="8"/>
      <c r="K1440" s="8"/>
      <c r="L1440" s="8"/>
      <c r="M1440" s="8"/>
      <c r="N1440" s="202" t="s">
        <v>483</v>
      </c>
      <c r="O1440" s="8"/>
      <c r="P1440" s="8"/>
      <c r="Q1440" s="8"/>
      <c r="R1440" s="202" t="s">
        <v>483</v>
      </c>
      <c r="S1440" s="8"/>
      <c r="T1440" s="8"/>
      <c r="U1440" s="8"/>
      <c r="V1440" s="8"/>
      <c r="W1440" s="202" t="s">
        <v>483</v>
      </c>
      <c r="X1440" s="8"/>
      <c r="Y1440" s="8"/>
      <c r="Z1440" s="8"/>
      <c r="AA1440" s="202" t="s">
        <v>483</v>
      </c>
      <c r="AB1440" s="8"/>
      <c r="AC1440" s="202" t="s">
        <v>1726</v>
      </c>
      <c r="AD1440" s="202" t="s">
        <v>4502</v>
      </c>
      <c r="AE1440" s="202" t="s">
        <v>484</v>
      </c>
      <c r="AF1440" s="204">
        <v>110.8</v>
      </c>
      <c r="AG1440" s="197">
        <v>0</v>
      </c>
      <c r="AH1440" s="197">
        <v>6.9048149999999999E-3</v>
      </c>
      <c r="AI1440" s="12"/>
      <c r="AJ1440" s="197">
        <v>6.9049999999999997E-3</v>
      </c>
      <c r="AK1440" s="197">
        <v>0</v>
      </c>
      <c r="AL1440" s="197">
        <v>0</v>
      </c>
      <c r="AM1440" s="12"/>
      <c r="AN1440" s="12"/>
      <c r="AO1440" s="204">
        <v>35</v>
      </c>
      <c r="AP1440" s="205">
        <v>76.08</v>
      </c>
      <c r="AQ1440" t="str">
        <f>_xlfn.IFNA(VLOOKUP(E1440,'Order Lookup'!A:C,3,FALSE),"Other")</f>
        <v>Other</v>
      </c>
    </row>
    <row r="1441" spans="1:43" ht="31.5" x14ac:dyDescent="0.35">
      <c r="A1441" s="202" t="s">
        <v>968</v>
      </c>
      <c r="B1441" s="202" t="s">
        <v>4504</v>
      </c>
      <c r="C1441" s="202" t="s">
        <v>1045</v>
      </c>
      <c r="D1441" s="202" t="s">
        <v>4505</v>
      </c>
      <c r="E1441" s="202" t="s">
        <v>812</v>
      </c>
      <c r="F1441" s="202" t="s">
        <v>309</v>
      </c>
      <c r="G1441" s="8"/>
      <c r="H1441" s="202" t="s">
        <v>482</v>
      </c>
      <c r="I1441" s="203" t="s">
        <v>386</v>
      </c>
      <c r="J1441" s="8"/>
      <c r="K1441" s="8"/>
      <c r="L1441" s="8"/>
      <c r="M1441" s="8"/>
      <c r="N1441" s="202" t="s">
        <v>483</v>
      </c>
      <c r="O1441" s="8"/>
      <c r="P1441" s="8"/>
      <c r="Q1441" s="8"/>
      <c r="R1441" s="202" t="s">
        <v>483</v>
      </c>
      <c r="S1441" s="8"/>
      <c r="T1441" s="8"/>
      <c r="U1441" s="8"/>
      <c r="V1441" s="8"/>
      <c r="W1441" s="202" t="s">
        <v>483</v>
      </c>
      <c r="X1441" s="8"/>
      <c r="Y1441" s="8"/>
      <c r="Z1441" s="8"/>
      <c r="AA1441" s="202" t="s">
        <v>483</v>
      </c>
      <c r="AB1441" s="8"/>
      <c r="AC1441" s="202" t="s">
        <v>1726</v>
      </c>
      <c r="AD1441" s="202" t="s">
        <v>4504</v>
      </c>
      <c r="AE1441" s="202" t="s">
        <v>484</v>
      </c>
      <c r="AF1441" s="12"/>
      <c r="AG1441" s="197">
        <v>0</v>
      </c>
      <c r="AH1441" s="12"/>
      <c r="AI1441" s="12"/>
      <c r="AJ1441" s="12"/>
      <c r="AK1441" s="12"/>
      <c r="AL1441" s="12"/>
      <c r="AM1441" s="12"/>
      <c r="AN1441" s="12"/>
      <c r="AO1441" s="12"/>
      <c r="AP1441" s="15"/>
      <c r="AQ1441" t="str">
        <f>_xlfn.IFNA(VLOOKUP(E1441,'Order Lookup'!A:C,3,FALSE),"Other")</f>
        <v>Other</v>
      </c>
    </row>
    <row r="1442" spans="1:43" ht="31.5" x14ac:dyDescent="0.35">
      <c r="A1442" s="202" t="s">
        <v>968</v>
      </c>
      <c r="B1442" s="202" t="s">
        <v>4506</v>
      </c>
      <c r="C1442" s="202" t="s">
        <v>1012</v>
      </c>
      <c r="D1442" s="202" t="s">
        <v>1989</v>
      </c>
      <c r="E1442" s="202" t="s">
        <v>904</v>
      </c>
      <c r="F1442" s="202" t="s">
        <v>309</v>
      </c>
      <c r="G1442" s="8"/>
      <c r="H1442" s="202" t="s">
        <v>482</v>
      </c>
      <c r="I1442" s="203" t="s">
        <v>334</v>
      </c>
      <c r="J1442" s="8"/>
      <c r="K1442" s="8"/>
      <c r="L1442" s="8"/>
      <c r="M1442" s="8"/>
      <c r="N1442" s="202" t="s">
        <v>483</v>
      </c>
      <c r="O1442" s="8"/>
      <c r="P1442" s="8"/>
      <c r="Q1442" s="8"/>
      <c r="R1442" s="202" t="s">
        <v>483</v>
      </c>
      <c r="S1442" s="8"/>
      <c r="T1442" s="8"/>
      <c r="U1442" s="8"/>
      <c r="V1442" s="8"/>
      <c r="W1442" s="202" t="s">
        <v>483</v>
      </c>
      <c r="X1442" s="8"/>
      <c r="Y1442" s="8"/>
      <c r="Z1442" s="8"/>
      <c r="AA1442" s="202" t="s">
        <v>483</v>
      </c>
      <c r="AB1442" s="8"/>
      <c r="AC1442" s="202" t="s">
        <v>2324</v>
      </c>
      <c r="AD1442" s="202" t="s">
        <v>4506</v>
      </c>
      <c r="AE1442" s="202" t="s">
        <v>484</v>
      </c>
      <c r="AF1442" s="12"/>
      <c r="AG1442" s="197">
        <v>0</v>
      </c>
      <c r="AH1442" s="12"/>
      <c r="AI1442" s="12"/>
      <c r="AJ1442" s="12"/>
      <c r="AK1442" s="12"/>
      <c r="AL1442" s="12"/>
      <c r="AM1442" s="12"/>
      <c r="AN1442" s="12"/>
      <c r="AO1442" s="12"/>
      <c r="AP1442" s="15"/>
      <c r="AQ1442" t="str">
        <f>_xlfn.IFNA(VLOOKUP(E1442,'Order Lookup'!A:C,3,FALSE),"Other")</f>
        <v>Other</v>
      </c>
    </row>
    <row r="1443" spans="1:43" ht="42" x14ac:dyDescent="0.35">
      <c r="A1443" s="202" t="s">
        <v>968</v>
      </c>
      <c r="B1443" s="202" t="s">
        <v>4507</v>
      </c>
      <c r="C1443" s="202" t="s">
        <v>879</v>
      </c>
      <c r="D1443" s="202" t="s">
        <v>4508</v>
      </c>
      <c r="E1443" s="202" t="s">
        <v>812</v>
      </c>
      <c r="F1443" s="202" t="s">
        <v>35</v>
      </c>
      <c r="G1443" s="8"/>
      <c r="H1443" s="202" t="s">
        <v>482</v>
      </c>
      <c r="I1443" s="203" t="s">
        <v>386</v>
      </c>
      <c r="J1443" s="8"/>
      <c r="K1443" s="8"/>
      <c r="L1443" s="8"/>
      <c r="M1443" s="8"/>
      <c r="N1443" s="202" t="s">
        <v>483</v>
      </c>
      <c r="O1443" s="8"/>
      <c r="P1443" s="8"/>
      <c r="Q1443" s="8"/>
      <c r="R1443" s="202" t="s">
        <v>483</v>
      </c>
      <c r="S1443" s="8"/>
      <c r="T1443" s="8"/>
      <c r="U1443" s="8"/>
      <c r="V1443" s="8"/>
      <c r="W1443" s="202" t="s">
        <v>483</v>
      </c>
      <c r="X1443" s="8"/>
      <c r="Y1443" s="8"/>
      <c r="Z1443" s="8"/>
      <c r="AA1443" s="202" t="s">
        <v>483</v>
      </c>
      <c r="AB1443" s="8"/>
      <c r="AC1443" s="202" t="s">
        <v>2350</v>
      </c>
      <c r="AD1443" s="202" t="s">
        <v>4507</v>
      </c>
      <c r="AE1443" s="202" t="s">
        <v>484</v>
      </c>
      <c r="AF1443" s="204">
        <v>385.64</v>
      </c>
      <c r="AG1443" s="197">
        <v>0</v>
      </c>
      <c r="AH1443" s="197">
        <v>0.14275878</v>
      </c>
      <c r="AI1443" s="12"/>
      <c r="AJ1443" s="197">
        <v>0.14275851000000001</v>
      </c>
      <c r="AK1443" s="197">
        <v>0</v>
      </c>
      <c r="AL1443" s="197">
        <v>0</v>
      </c>
      <c r="AM1443" s="12"/>
      <c r="AN1443" s="12"/>
      <c r="AO1443" s="204">
        <v>0</v>
      </c>
      <c r="AP1443" s="205">
        <v>169.98</v>
      </c>
      <c r="AQ1443" t="str">
        <f>_xlfn.IFNA(VLOOKUP(E1443,'Order Lookup'!A:C,3,FALSE),"Other")</f>
        <v>Other</v>
      </c>
    </row>
    <row r="1444" spans="1:43" ht="31.5" x14ac:dyDescent="0.35">
      <c r="A1444" s="202" t="s">
        <v>968</v>
      </c>
      <c r="B1444" s="202" t="s">
        <v>4509</v>
      </c>
      <c r="C1444" s="202" t="s">
        <v>4510</v>
      </c>
      <c r="D1444" s="202" t="s">
        <v>4511</v>
      </c>
      <c r="E1444" s="202" t="s">
        <v>812</v>
      </c>
      <c r="F1444" s="202" t="s">
        <v>309</v>
      </c>
      <c r="G1444" s="8"/>
      <c r="H1444" s="202" t="s">
        <v>482</v>
      </c>
      <c r="I1444" s="203" t="s">
        <v>386</v>
      </c>
      <c r="J1444" s="8"/>
      <c r="K1444" s="8"/>
      <c r="L1444" s="8"/>
      <c r="M1444" s="8"/>
      <c r="N1444" s="202" t="s">
        <v>483</v>
      </c>
      <c r="O1444" s="8"/>
      <c r="P1444" s="8"/>
      <c r="Q1444" s="8"/>
      <c r="R1444" s="202" t="s">
        <v>483</v>
      </c>
      <c r="S1444" s="8"/>
      <c r="T1444" s="8"/>
      <c r="U1444" s="8"/>
      <c r="V1444" s="8"/>
      <c r="W1444" s="202" t="s">
        <v>483</v>
      </c>
      <c r="X1444" s="8"/>
      <c r="Y1444" s="8"/>
      <c r="Z1444" s="8"/>
      <c r="AA1444" s="202" t="s">
        <v>483</v>
      </c>
      <c r="AB1444" s="8"/>
      <c r="AC1444" s="202" t="s">
        <v>2318</v>
      </c>
      <c r="AD1444" s="202" t="s">
        <v>4509</v>
      </c>
      <c r="AE1444" s="202" t="s">
        <v>484</v>
      </c>
      <c r="AF1444" s="12"/>
      <c r="AG1444" s="197">
        <v>0</v>
      </c>
      <c r="AH1444" s="12"/>
      <c r="AI1444" s="12"/>
      <c r="AJ1444" s="12"/>
      <c r="AK1444" s="12"/>
      <c r="AL1444" s="12"/>
      <c r="AM1444" s="12"/>
      <c r="AN1444" s="12"/>
      <c r="AO1444" s="12"/>
      <c r="AP1444" s="15"/>
      <c r="AQ1444" t="str">
        <f>_xlfn.IFNA(VLOOKUP(E1444,'Order Lookup'!A:C,3,FALSE),"Other")</f>
        <v>Other</v>
      </c>
    </row>
    <row r="1445" spans="1:43" ht="42" x14ac:dyDescent="0.35">
      <c r="A1445" s="202" t="s">
        <v>968</v>
      </c>
      <c r="B1445" s="202" t="s">
        <v>4512</v>
      </c>
      <c r="C1445" s="202" t="s">
        <v>969</v>
      </c>
      <c r="D1445" s="202" t="s">
        <v>4513</v>
      </c>
      <c r="E1445" s="202" t="s">
        <v>904</v>
      </c>
      <c r="F1445" s="202" t="s">
        <v>309</v>
      </c>
      <c r="G1445" s="8"/>
      <c r="H1445" s="202" t="s">
        <v>482</v>
      </c>
      <c r="I1445" s="203" t="s">
        <v>331</v>
      </c>
      <c r="J1445" s="8"/>
      <c r="K1445" s="8"/>
      <c r="L1445" s="8"/>
      <c r="M1445" s="8"/>
      <c r="N1445" s="202" t="s">
        <v>483</v>
      </c>
      <c r="O1445" s="8"/>
      <c r="P1445" s="8"/>
      <c r="Q1445" s="8"/>
      <c r="R1445" s="202" t="s">
        <v>483</v>
      </c>
      <c r="S1445" s="8"/>
      <c r="T1445" s="8"/>
      <c r="U1445" s="8"/>
      <c r="V1445" s="8"/>
      <c r="W1445" s="202" t="s">
        <v>483</v>
      </c>
      <c r="X1445" s="8"/>
      <c r="Y1445" s="8"/>
      <c r="Z1445" s="8"/>
      <c r="AA1445" s="202" t="s">
        <v>483</v>
      </c>
      <c r="AB1445" s="8"/>
      <c r="AC1445" s="202" t="s">
        <v>1726</v>
      </c>
      <c r="AD1445" s="202" t="s">
        <v>4512</v>
      </c>
      <c r="AE1445" s="202" t="s">
        <v>484</v>
      </c>
      <c r="AF1445" s="12"/>
      <c r="AG1445" s="197">
        <v>0</v>
      </c>
      <c r="AH1445" s="12"/>
      <c r="AI1445" s="12"/>
      <c r="AJ1445" s="12"/>
      <c r="AK1445" s="12"/>
      <c r="AL1445" s="12"/>
      <c r="AM1445" s="12"/>
      <c r="AN1445" s="12"/>
      <c r="AO1445" s="12"/>
      <c r="AP1445" s="15"/>
      <c r="AQ1445" t="str">
        <f>_xlfn.IFNA(VLOOKUP(E1445,'Order Lookup'!A:C,3,FALSE),"Other")</f>
        <v>Other</v>
      </c>
    </row>
    <row r="1446" spans="1:43" ht="52.5" x14ac:dyDescent="0.35">
      <c r="A1446" s="202" t="s">
        <v>968</v>
      </c>
      <c r="B1446" s="202" t="s">
        <v>4514</v>
      </c>
      <c r="C1446" s="202" t="s">
        <v>976</v>
      </c>
      <c r="D1446" s="202" t="s">
        <v>4515</v>
      </c>
      <c r="E1446" s="202" t="s">
        <v>904</v>
      </c>
      <c r="F1446" s="202" t="s">
        <v>309</v>
      </c>
      <c r="G1446" s="8"/>
      <c r="H1446" s="202" t="s">
        <v>482</v>
      </c>
      <c r="I1446" s="203" t="s">
        <v>334</v>
      </c>
      <c r="J1446" s="8"/>
      <c r="K1446" s="8"/>
      <c r="L1446" s="8"/>
      <c r="M1446" s="8"/>
      <c r="N1446" s="202" t="s">
        <v>483</v>
      </c>
      <c r="O1446" s="8"/>
      <c r="P1446" s="8"/>
      <c r="Q1446" s="8"/>
      <c r="R1446" s="202" t="s">
        <v>483</v>
      </c>
      <c r="S1446" s="8"/>
      <c r="T1446" s="8"/>
      <c r="U1446" s="8"/>
      <c r="V1446" s="8"/>
      <c r="W1446" s="202" t="s">
        <v>483</v>
      </c>
      <c r="X1446" s="8"/>
      <c r="Y1446" s="8"/>
      <c r="Z1446" s="8"/>
      <c r="AA1446" s="202" t="s">
        <v>483</v>
      </c>
      <c r="AB1446" s="8"/>
      <c r="AC1446" s="202" t="s">
        <v>1726</v>
      </c>
      <c r="AD1446" s="202" t="s">
        <v>4514</v>
      </c>
      <c r="AE1446" s="202" t="s">
        <v>484</v>
      </c>
      <c r="AF1446" s="204">
        <v>99.6</v>
      </c>
      <c r="AG1446" s="197">
        <v>0</v>
      </c>
      <c r="AH1446" s="197">
        <v>1.6262795E-2</v>
      </c>
      <c r="AI1446" s="12"/>
      <c r="AJ1446" s="197">
        <v>1.6263E-2</v>
      </c>
      <c r="AK1446" s="197">
        <v>0</v>
      </c>
      <c r="AL1446" s="197">
        <v>0</v>
      </c>
      <c r="AM1446" s="12"/>
      <c r="AN1446" s="12"/>
      <c r="AO1446" s="204">
        <v>57.91</v>
      </c>
      <c r="AP1446" s="205">
        <v>29.97</v>
      </c>
      <c r="AQ1446" t="str">
        <f>_xlfn.IFNA(VLOOKUP(E1446,'Order Lookup'!A:C,3,FALSE),"Other")</f>
        <v>Other</v>
      </c>
    </row>
    <row r="1447" spans="1:43" ht="31.5" x14ac:dyDescent="0.35">
      <c r="A1447" s="202" t="s">
        <v>968</v>
      </c>
      <c r="B1447" s="202" t="s">
        <v>4516</v>
      </c>
      <c r="C1447" s="202" t="s">
        <v>4517</v>
      </c>
      <c r="D1447" s="202" t="s">
        <v>4518</v>
      </c>
      <c r="E1447" s="202" t="s">
        <v>812</v>
      </c>
      <c r="F1447" s="202" t="s">
        <v>309</v>
      </c>
      <c r="G1447" s="8"/>
      <c r="H1447" s="202" t="s">
        <v>482</v>
      </c>
      <c r="I1447" s="203" t="s">
        <v>334</v>
      </c>
      <c r="J1447" s="8"/>
      <c r="K1447" s="8"/>
      <c r="L1447" s="8"/>
      <c r="M1447" s="8"/>
      <c r="N1447" s="202" t="s">
        <v>483</v>
      </c>
      <c r="O1447" s="8"/>
      <c r="P1447" s="8"/>
      <c r="Q1447" s="8"/>
      <c r="R1447" s="202" t="s">
        <v>483</v>
      </c>
      <c r="S1447" s="8"/>
      <c r="T1447" s="8"/>
      <c r="U1447" s="8"/>
      <c r="V1447" s="8"/>
      <c r="W1447" s="202" t="s">
        <v>483</v>
      </c>
      <c r="X1447" s="8"/>
      <c r="Y1447" s="8"/>
      <c r="Z1447" s="8"/>
      <c r="AA1447" s="202" t="s">
        <v>483</v>
      </c>
      <c r="AB1447" s="8"/>
      <c r="AC1447" s="202" t="s">
        <v>1726</v>
      </c>
      <c r="AD1447" s="202" t="s">
        <v>4516</v>
      </c>
      <c r="AE1447" s="202" t="s">
        <v>484</v>
      </c>
      <c r="AF1447" s="12"/>
      <c r="AG1447" s="197">
        <v>0</v>
      </c>
      <c r="AH1447" s="12"/>
      <c r="AI1447" s="12"/>
      <c r="AJ1447" s="12"/>
      <c r="AK1447" s="12"/>
      <c r="AL1447" s="12"/>
      <c r="AM1447" s="12"/>
      <c r="AN1447" s="12"/>
      <c r="AO1447" s="12"/>
      <c r="AP1447" s="15"/>
      <c r="AQ1447" t="str">
        <f>_xlfn.IFNA(VLOOKUP(E1447,'Order Lookup'!A:C,3,FALSE),"Other")</f>
        <v>Other</v>
      </c>
    </row>
    <row r="1448" spans="1:43" ht="31.5" x14ac:dyDescent="0.35">
      <c r="A1448" s="202" t="s">
        <v>968</v>
      </c>
      <c r="B1448" s="202" t="s">
        <v>4519</v>
      </c>
      <c r="C1448" s="202" t="s">
        <v>1032</v>
      </c>
      <c r="D1448" s="202" t="s">
        <v>4520</v>
      </c>
      <c r="E1448" s="202" t="s">
        <v>904</v>
      </c>
      <c r="F1448" s="202" t="s">
        <v>309</v>
      </c>
      <c r="G1448" s="8"/>
      <c r="H1448" s="202" t="s">
        <v>482</v>
      </c>
      <c r="I1448" s="203" t="s">
        <v>328</v>
      </c>
      <c r="J1448" s="8"/>
      <c r="K1448" s="8"/>
      <c r="L1448" s="8"/>
      <c r="M1448" s="8"/>
      <c r="N1448" s="202" t="s">
        <v>483</v>
      </c>
      <c r="O1448" s="8"/>
      <c r="P1448" s="8"/>
      <c r="Q1448" s="8"/>
      <c r="R1448" s="202" t="s">
        <v>483</v>
      </c>
      <c r="S1448" s="8"/>
      <c r="T1448" s="8"/>
      <c r="U1448" s="8"/>
      <c r="V1448" s="8"/>
      <c r="W1448" s="202" t="s">
        <v>483</v>
      </c>
      <c r="X1448" s="8"/>
      <c r="Y1448" s="8"/>
      <c r="Z1448" s="8"/>
      <c r="AA1448" s="202" t="s">
        <v>483</v>
      </c>
      <c r="AB1448" s="8"/>
      <c r="AC1448" s="202" t="s">
        <v>2350</v>
      </c>
      <c r="AD1448" s="202" t="s">
        <v>4519</v>
      </c>
      <c r="AE1448" s="202" t="s">
        <v>484</v>
      </c>
      <c r="AF1448" s="204">
        <v>6.54</v>
      </c>
      <c r="AG1448" s="197">
        <v>0</v>
      </c>
      <c r="AH1448" s="197">
        <v>2.5000000000000001E-4</v>
      </c>
      <c r="AI1448" s="12"/>
      <c r="AJ1448" s="197">
        <v>2.5000000000000001E-4</v>
      </c>
      <c r="AK1448" s="197">
        <v>0</v>
      </c>
      <c r="AL1448" s="197">
        <v>0</v>
      </c>
      <c r="AM1448" s="12"/>
      <c r="AN1448" s="12"/>
      <c r="AO1448" s="204">
        <v>3.92</v>
      </c>
      <c r="AP1448" s="205">
        <v>0.57999999999999996</v>
      </c>
      <c r="AQ1448" t="str">
        <f>_xlfn.IFNA(VLOOKUP(E1448,'Order Lookup'!A:C,3,FALSE),"Other")</f>
        <v>Other</v>
      </c>
    </row>
    <row r="1449" spans="1:43" ht="31.5" x14ac:dyDescent="0.35">
      <c r="A1449" s="202" t="s">
        <v>968</v>
      </c>
      <c r="B1449" s="202" t="s">
        <v>4521</v>
      </c>
      <c r="C1449" s="202" t="s">
        <v>989</v>
      </c>
      <c r="D1449" s="202" t="s">
        <v>4472</v>
      </c>
      <c r="E1449" s="202" t="s">
        <v>904</v>
      </c>
      <c r="F1449" s="202" t="s">
        <v>309</v>
      </c>
      <c r="G1449" s="8"/>
      <c r="H1449" s="202" t="s">
        <v>482</v>
      </c>
      <c r="I1449" s="203" t="s">
        <v>334</v>
      </c>
      <c r="J1449" s="8"/>
      <c r="K1449" s="8"/>
      <c r="L1449" s="8"/>
      <c r="M1449" s="8"/>
      <c r="N1449" s="202" t="s">
        <v>483</v>
      </c>
      <c r="O1449" s="8"/>
      <c r="P1449" s="8"/>
      <c r="Q1449" s="8"/>
      <c r="R1449" s="202" t="s">
        <v>483</v>
      </c>
      <c r="S1449" s="8"/>
      <c r="T1449" s="8"/>
      <c r="U1449" s="8"/>
      <c r="V1449" s="8"/>
      <c r="W1449" s="202" t="s">
        <v>483</v>
      </c>
      <c r="X1449" s="8"/>
      <c r="Y1449" s="8"/>
      <c r="Z1449" s="8"/>
      <c r="AA1449" s="202" t="s">
        <v>483</v>
      </c>
      <c r="AB1449" s="8"/>
      <c r="AC1449" s="202" t="s">
        <v>2350</v>
      </c>
      <c r="AD1449" s="202" t="s">
        <v>4521</v>
      </c>
      <c r="AE1449" s="202" t="s">
        <v>484</v>
      </c>
      <c r="AF1449" s="12"/>
      <c r="AG1449" s="197">
        <v>0</v>
      </c>
      <c r="AH1449" s="12"/>
      <c r="AI1449" s="12"/>
      <c r="AJ1449" s="12"/>
      <c r="AK1449" s="12"/>
      <c r="AL1449" s="12"/>
      <c r="AM1449" s="12"/>
      <c r="AN1449" s="12"/>
      <c r="AO1449" s="12"/>
      <c r="AP1449" s="15"/>
      <c r="AQ1449" t="str">
        <f>_xlfn.IFNA(VLOOKUP(E1449,'Order Lookup'!A:C,3,FALSE),"Other")</f>
        <v>Other</v>
      </c>
    </row>
    <row r="1450" spans="1:43" ht="31.5" x14ac:dyDescent="0.35">
      <c r="A1450" s="202" t="s">
        <v>968</v>
      </c>
      <c r="B1450" s="202" t="s">
        <v>4522</v>
      </c>
      <c r="C1450" s="202" t="s">
        <v>1370</v>
      </c>
      <c r="D1450" s="202" t="s">
        <v>4523</v>
      </c>
      <c r="E1450" s="202" t="s">
        <v>904</v>
      </c>
      <c r="F1450" s="202" t="s">
        <v>309</v>
      </c>
      <c r="G1450" s="8"/>
      <c r="H1450" s="202" t="s">
        <v>482</v>
      </c>
      <c r="I1450" s="203" t="s">
        <v>386</v>
      </c>
      <c r="J1450" s="8"/>
      <c r="K1450" s="8"/>
      <c r="L1450" s="8"/>
      <c r="M1450" s="8"/>
      <c r="N1450" s="202" t="s">
        <v>483</v>
      </c>
      <c r="O1450" s="8"/>
      <c r="P1450" s="8"/>
      <c r="Q1450" s="8"/>
      <c r="R1450" s="202" t="s">
        <v>483</v>
      </c>
      <c r="S1450" s="8"/>
      <c r="T1450" s="8"/>
      <c r="U1450" s="8"/>
      <c r="V1450" s="8"/>
      <c r="W1450" s="202" t="s">
        <v>483</v>
      </c>
      <c r="X1450" s="8"/>
      <c r="Y1450" s="8"/>
      <c r="Z1450" s="8"/>
      <c r="AA1450" s="202" t="s">
        <v>483</v>
      </c>
      <c r="AB1450" s="8"/>
      <c r="AC1450" s="202" t="s">
        <v>2371</v>
      </c>
      <c r="AD1450" s="202" t="s">
        <v>4522</v>
      </c>
      <c r="AE1450" s="202" t="s">
        <v>484</v>
      </c>
      <c r="AF1450" s="204">
        <v>16318.3</v>
      </c>
      <c r="AG1450" s="197">
        <v>0</v>
      </c>
      <c r="AH1450" s="197">
        <v>4.3203145850000002</v>
      </c>
      <c r="AI1450" s="12"/>
      <c r="AJ1450" s="197">
        <v>4.32031426</v>
      </c>
      <c r="AK1450" s="197">
        <v>0</v>
      </c>
      <c r="AL1450" s="197">
        <v>0</v>
      </c>
      <c r="AM1450" s="12"/>
      <c r="AN1450" s="12"/>
      <c r="AO1450" s="204">
        <v>10259.52</v>
      </c>
      <c r="AP1450" s="205">
        <v>6987.65</v>
      </c>
      <c r="AQ1450" t="str">
        <f>_xlfn.IFNA(VLOOKUP(E1450,'Order Lookup'!A:C,3,FALSE),"Other")</f>
        <v>Other</v>
      </c>
    </row>
    <row r="1451" spans="1:43" ht="31.5" x14ac:dyDescent="0.35">
      <c r="A1451" s="202" t="s">
        <v>968</v>
      </c>
      <c r="B1451" s="202" t="s">
        <v>4524</v>
      </c>
      <c r="C1451" s="202" t="s">
        <v>4393</v>
      </c>
      <c r="D1451" s="202" t="s">
        <v>4525</v>
      </c>
      <c r="E1451" s="202" t="s">
        <v>904</v>
      </c>
      <c r="F1451" s="202" t="s">
        <v>309</v>
      </c>
      <c r="G1451" s="8"/>
      <c r="H1451" s="202" t="s">
        <v>482</v>
      </c>
      <c r="I1451" s="203" t="s">
        <v>386</v>
      </c>
      <c r="J1451" s="8"/>
      <c r="K1451" s="8"/>
      <c r="L1451" s="8"/>
      <c r="M1451" s="8"/>
      <c r="N1451" s="202" t="s">
        <v>483</v>
      </c>
      <c r="O1451" s="8"/>
      <c r="P1451" s="8"/>
      <c r="Q1451" s="8"/>
      <c r="R1451" s="202" t="s">
        <v>483</v>
      </c>
      <c r="S1451" s="8"/>
      <c r="T1451" s="8"/>
      <c r="U1451" s="8"/>
      <c r="V1451" s="8"/>
      <c r="W1451" s="202" t="s">
        <v>483</v>
      </c>
      <c r="X1451" s="8"/>
      <c r="Y1451" s="8"/>
      <c r="Z1451" s="8"/>
      <c r="AA1451" s="202" t="s">
        <v>483</v>
      </c>
      <c r="AB1451" s="8"/>
      <c r="AC1451" s="202" t="s">
        <v>2371</v>
      </c>
      <c r="AD1451" s="202" t="s">
        <v>4524</v>
      </c>
      <c r="AE1451" s="202" t="s">
        <v>484</v>
      </c>
      <c r="AF1451" s="12"/>
      <c r="AG1451" s="197">
        <v>0</v>
      </c>
      <c r="AH1451" s="12"/>
      <c r="AI1451" s="12"/>
      <c r="AJ1451" s="12"/>
      <c r="AK1451" s="12"/>
      <c r="AL1451" s="12"/>
      <c r="AM1451" s="12"/>
      <c r="AN1451" s="12"/>
      <c r="AO1451" s="12"/>
      <c r="AP1451" s="15"/>
      <c r="AQ1451" t="str">
        <f>_xlfn.IFNA(VLOOKUP(E1451,'Order Lookup'!A:C,3,FALSE),"Other")</f>
        <v>Other</v>
      </c>
    </row>
    <row r="1452" spans="1:43" ht="31.5" x14ac:dyDescent="0.35">
      <c r="A1452" s="202" t="s">
        <v>968</v>
      </c>
      <c r="B1452" s="202" t="s">
        <v>4526</v>
      </c>
      <c r="C1452" s="202" t="s">
        <v>1045</v>
      </c>
      <c r="D1452" s="202" t="s">
        <v>4527</v>
      </c>
      <c r="E1452" s="202" t="s">
        <v>854</v>
      </c>
      <c r="F1452" s="202" t="s">
        <v>309</v>
      </c>
      <c r="G1452" s="202" t="s">
        <v>309</v>
      </c>
      <c r="H1452" s="202" t="s">
        <v>482</v>
      </c>
      <c r="I1452" s="203" t="s">
        <v>386</v>
      </c>
      <c r="J1452" s="8"/>
      <c r="K1452" s="8"/>
      <c r="L1452" s="8"/>
      <c r="M1452" s="8"/>
      <c r="N1452" s="202" t="s">
        <v>483</v>
      </c>
      <c r="O1452" s="8"/>
      <c r="P1452" s="8"/>
      <c r="Q1452" s="8"/>
      <c r="R1452" s="202" t="s">
        <v>483</v>
      </c>
      <c r="S1452" s="8"/>
      <c r="T1452" s="203" t="s">
        <v>882</v>
      </c>
      <c r="U1452" s="202" t="s">
        <v>2371</v>
      </c>
      <c r="V1452" s="202" t="s">
        <v>2371</v>
      </c>
      <c r="W1452" s="206" t="s">
        <v>489</v>
      </c>
      <c r="X1452" s="8"/>
      <c r="Y1452" s="8"/>
      <c r="Z1452" s="8"/>
      <c r="AA1452" s="202" t="s">
        <v>483</v>
      </c>
      <c r="AB1452" s="203" t="s">
        <v>490</v>
      </c>
      <c r="AC1452" s="202" t="s">
        <v>2332</v>
      </c>
      <c r="AD1452" s="202" t="s">
        <v>4526</v>
      </c>
      <c r="AE1452" s="202" t="s">
        <v>484</v>
      </c>
      <c r="AF1452" s="204">
        <v>2373</v>
      </c>
      <c r="AG1452" s="197">
        <v>0.48349999999999999</v>
      </c>
      <c r="AH1452" s="197">
        <v>0.49853999999999998</v>
      </c>
      <c r="AI1452" s="197">
        <v>1.03110651499483</v>
      </c>
      <c r="AJ1452" s="197">
        <v>0.49853999999999998</v>
      </c>
      <c r="AK1452" s="197">
        <v>0</v>
      </c>
      <c r="AL1452" s="197">
        <v>0</v>
      </c>
      <c r="AM1452" s="12"/>
      <c r="AN1452" s="12"/>
      <c r="AO1452" s="204">
        <v>1434.84</v>
      </c>
      <c r="AP1452" s="205">
        <v>1161.22</v>
      </c>
      <c r="AQ1452" t="str">
        <f>_xlfn.IFNA(VLOOKUP(E1452,'Order Lookup'!A:C,3,FALSE),"Other")</f>
        <v>ENPARTS</v>
      </c>
    </row>
    <row r="1453" spans="1:43" ht="31.5" x14ac:dyDescent="0.35">
      <c r="A1453" s="202" t="s">
        <v>968</v>
      </c>
      <c r="B1453" s="202" t="s">
        <v>4528</v>
      </c>
      <c r="C1453" s="202" t="s">
        <v>1014</v>
      </c>
      <c r="D1453" s="202" t="s">
        <v>4529</v>
      </c>
      <c r="E1453" s="202" t="s">
        <v>904</v>
      </c>
      <c r="F1453" s="202" t="s">
        <v>309</v>
      </c>
      <c r="G1453" s="8"/>
      <c r="H1453" s="202" t="s">
        <v>482</v>
      </c>
      <c r="I1453" s="203" t="s">
        <v>386</v>
      </c>
      <c r="J1453" s="8"/>
      <c r="K1453" s="8"/>
      <c r="L1453" s="8"/>
      <c r="M1453" s="8"/>
      <c r="N1453" s="202" t="s">
        <v>483</v>
      </c>
      <c r="O1453" s="8"/>
      <c r="P1453" s="8"/>
      <c r="Q1453" s="8"/>
      <c r="R1453" s="202" t="s">
        <v>483</v>
      </c>
      <c r="S1453" s="8"/>
      <c r="T1453" s="8"/>
      <c r="U1453" s="8"/>
      <c r="V1453" s="8"/>
      <c r="W1453" s="202" t="s">
        <v>483</v>
      </c>
      <c r="X1453" s="8"/>
      <c r="Y1453" s="8"/>
      <c r="Z1453" s="8"/>
      <c r="AA1453" s="202" t="s">
        <v>483</v>
      </c>
      <c r="AB1453" s="8"/>
      <c r="AC1453" s="202" t="s">
        <v>2371</v>
      </c>
      <c r="AD1453" s="202" t="s">
        <v>4528</v>
      </c>
      <c r="AE1453" s="202" t="s">
        <v>484</v>
      </c>
      <c r="AF1453" s="12"/>
      <c r="AG1453" s="197">
        <v>0</v>
      </c>
      <c r="AH1453" s="12"/>
      <c r="AI1453" s="12"/>
      <c r="AJ1453" s="12"/>
      <c r="AK1453" s="12"/>
      <c r="AL1453" s="12"/>
      <c r="AM1453" s="12"/>
      <c r="AN1453" s="12"/>
      <c r="AO1453" s="12"/>
      <c r="AP1453" s="15"/>
      <c r="AQ1453" t="str">
        <f>_xlfn.IFNA(VLOOKUP(E1453,'Order Lookup'!A:C,3,FALSE),"Other")</f>
        <v>Other</v>
      </c>
    </row>
    <row r="1454" spans="1:43" ht="31.5" x14ac:dyDescent="0.35">
      <c r="A1454" s="202" t="s">
        <v>968</v>
      </c>
      <c r="B1454" s="202" t="s">
        <v>4530</v>
      </c>
      <c r="C1454" s="202" t="s">
        <v>1045</v>
      </c>
      <c r="D1454" s="202" t="s">
        <v>4531</v>
      </c>
      <c r="E1454" s="202" t="s">
        <v>812</v>
      </c>
      <c r="F1454" s="202" t="s">
        <v>309</v>
      </c>
      <c r="G1454" s="8"/>
      <c r="H1454" s="202" t="s">
        <v>482</v>
      </c>
      <c r="I1454" s="203" t="s">
        <v>386</v>
      </c>
      <c r="J1454" s="8"/>
      <c r="K1454" s="8"/>
      <c r="L1454" s="8"/>
      <c r="M1454" s="8"/>
      <c r="N1454" s="202" t="s">
        <v>483</v>
      </c>
      <c r="O1454" s="8"/>
      <c r="P1454" s="8"/>
      <c r="Q1454" s="8"/>
      <c r="R1454" s="202" t="s">
        <v>483</v>
      </c>
      <c r="S1454" s="8"/>
      <c r="T1454" s="8"/>
      <c r="U1454" s="8"/>
      <c r="V1454" s="8"/>
      <c r="W1454" s="202" t="s">
        <v>483</v>
      </c>
      <c r="X1454" s="8"/>
      <c r="Y1454" s="8"/>
      <c r="Z1454" s="8"/>
      <c r="AA1454" s="202" t="s">
        <v>483</v>
      </c>
      <c r="AB1454" s="8"/>
      <c r="AC1454" s="202" t="s">
        <v>2371</v>
      </c>
      <c r="AD1454" s="202" t="s">
        <v>4530</v>
      </c>
      <c r="AE1454" s="202" t="s">
        <v>484</v>
      </c>
      <c r="AF1454" s="204">
        <v>85.32</v>
      </c>
      <c r="AG1454" s="197">
        <v>0</v>
      </c>
      <c r="AH1454" s="197">
        <v>2.8326E-2</v>
      </c>
      <c r="AI1454" s="12"/>
      <c r="AJ1454" s="197">
        <v>2.8326E-2</v>
      </c>
      <c r="AK1454" s="197">
        <v>0</v>
      </c>
      <c r="AL1454" s="197">
        <v>0</v>
      </c>
      <c r="AM1454" s="12"/>
      <c r="AN1454" s="12"/>
      <c r="AO1454" s="204">
        <v>0</v>
      </c>
      <c r="AP1454" s="205">
        <v>27.48</v>
      </c>
      <c r="AQ1454" t="str">
        <f>_xlfn.IFNA(VLOOKUP(E1454,'Order Lookup'!A:C,3,FALSE),"Other")</f>
        <v>Other</v>
      </c>
    </row>
    <row r="1455" spans="1:43" ht="31.5" x14ac:dyDescent="0.35">
      <c r="A1455" s="202" t="s">
        <v>968</v>
      </c>
      <c r="B1455" s="202" t="s">
        <v>4532</v>
      </c>
      <c r="C1455" s="202" t="s">
        <v>4533</v>
      </c>
      <c r="D1455" s="202" t="s">
        <v>4534</v>
      </c>
      <c r="E1455" s="202" t="s">
        <v>812</v>
      </c>
      <c r="F1455" s="202" t="s">
        <v>309</v>
      </c>
      <c r="G1455" s="8"/>
      <c r="H1455" s="202" t="s">
        <v>482</v>
      </c>
      <c r="I1455" s="203" t="s">
        <v>332</v>
      </c>
      <c r="J1455" s="8"/>
      <c r="K1455" s="8"/>
      <c r="L1455" s="8"/>
      <c r="M1455" s="8"/>
      <c r="N1455" s="202" t="s">
        <v>483</v>
      </c>
      <c r="O1455" s="8"/>
      <c r="P1455" s="8"/>
      <c r="Q1455" s="8"/>
      <c r="R1455" s="202" t="s">
        <v>483</v>
      </c>
      <c r="S1455" s="8"/>
      <c r="T1455" s="8"/>
      <c r="U1455" s="8"/>
      <c r="V1455" s="8"/>
      <c r="W1455" s="202" t="s">
        <v>483</v>
      </c>
      <c r="X1455" s="8"/>
      <c r="Y1455" s="8"/>
      <c r="Z1455" s="8"/>
      <c r="AA1455" s="202" t="s">
        <v>483</v>
      </c>
      <c r="AB1455" s="8"/>
      <c r="AC1455" s="202" t="s">
        <v>2338</v>
      </c>
      <c r="AD1455" s="202" t="s">
        <v>4532</v>
      </c>
      <c r="AE1455" s="202" t="s">
        <v>484</v>
      </c>
      <c r="AF1455" s="204">
        <v>2231.5</v>
      </c>
      <c r="AG1455" s="197">
        <v>0</v>
      </c>
      <c r="AH1455" s="197">
        <v>0.32645594500000003</v>
      </c>
      <c r="AI1455" s="12"/>
      <c r="AJ1455" s="197">
        <v>0.32645601499999999</v>
      </c>
      <c r="AK1455" s="197">
        <v>0</v>
      </c>
      <c r="AL1455" s="197">
        <v>0</v>
      </c>
      <c r="AM1455" s="12"/>
      <c r="AN1455" s="12"/>
      <c r="AO1455" s="204">
        <v>1344.14</v>
      </c>
      <c r="AP1455" s="205">
        <v>1164.83</v>
      </c>
      <c r="AQ1455" t="str">
        <f>_xlfn.IFNA(VLOOKUP(E1455,'Order Lookup'!A:C,3,FALSE),"Other")</f>
        <v>Other</v>
      </c>
    </row>
    <row r="1456" spans="1:43" ht="42" x14ac:dyDescent="0.35">
      <c r="A1456" s="202" t="s">
        <v>968</v>
      </c>
      <c r="B1456" s="202" t="s">
        <v>4535</v>
      </c>
      <c r="C1456" s="202" t="s">
        <v>969</v>
      </c>
      <c r="D1456" s="202" t="s">
        <v>4536</v>
      </c>
      <c r="E1456" s="202" t="s">
        <v>812</v>
      </c>
      <c r="F1456" s="202" t="s">
        <v>309</v>
      </c>
      <c r="G1456" s="8"/>
      <c r="H1456" s="202" t="s">
        <v>482</v>
      </c>
      <c r="I1456" s="203" t="s">
        <v>331</v>
      </c>
      <c r="J1456" s="8"/>
      <c r="K1456" s="8"/>
      <c r="L1456" s="8"/>
      <c r="M1456" s="8"/>
      <c r="N1456" s="202" t="s">
        <v>483</v>
      </c>
      <c r="O1456" s="8"/>
      <c r="P1456" s="8"/>
      <c r="Q1456" s="8"/>
      <c r="R1456" s="202" t="s">
        <v>483</v>
      </c>
      <c r="S1456" s="8"/>
      <c r="T1456" s="8"/>
      <c r="U1456" s="8"/>
      <c r="V1456" s="8"/>
      <c r="W1456" s="202" t="s">
        <v>483</v>
      </c>
      <c r="X1456" s="8"/>
      <c r="Y1456" s="8"/>
      <c r="Z1456" s="8"/>
      <c r="AA1456" s="202" t="s">
        <v>483</v>
      </c>
      <c r="AB1456" s="8"/>
      <c r="AC1456" s="202" t="s">
        <v>2338</v>
      </c>
      <c r="AD1456" s="202" t="s">
        <v>4535</v>
      </c>
      <c r="AE1456" s="202" t="s">
        <v>484</v>
      </c>
      <c r="AF1456" s="204">
        <v>820.12</v>
      </c>
      <c r="AG1456" s="197">
        <v>0</v>
      </c>
      <c r="AH1456" s="197">
        <v>0.18078</v>
      </c>
      <c r="AI1456" s="12"/>
      <c r="AJ1456" s="197">
        <v>0.18078</v>
      </c>
      <c r="AK1456" s="197">
        <v>0</v>
      </c>
      <c r="AL1456" s="197">
        <v>0</v>
      </c>
      <c r="AM1456" s="12"/>
      <c r="AN1456" s="12"/>
      <c r="AO1456" s="204">
        <v>568.66999999999996</v>
      </c>
      <c r="AP1456" s="205">
        <v>391.42</v>
      </c>
      <c r="AQ1456" t="str">
        <f>_xlfn.IFNA(VLOOKUP(E1456,'Order Lookup'!A:C,3,FALSE),"Other")</f>
        <v>Other</v>
      </c>
    </row>
    <row r="1457" spans="1:43" ht="42" x14ac:dyDescent="0.35">
      <c r="A1457" s="202" t="s">
        <v>968</v>
      </c>
      <c r="B1457" s="202" t="s">
        <v>4537</v>
      </c>
      <c r="C1457" s="202" t="s">
        <v>1005</v>
      </c>
      <c r="D1457" s="202" t="s">
        <v>1596</v>
      </c>
      <c r="E1457" s="202" t="s">
        <v>904</v>
      </c>
      <c r="F1457" s="202" t="s">
        <v>309</v>
      </c>
      <c r="G1457" s="8"/>
      <c r="H1457" s="202" t="s">
        <v>482</v>
      </c>
      <c r="I1457" s="203" t="s">
        <v>331</v>
      </c>
      <c r="J1457" s="8"/>
      <c r="K1457" s="8"/>
      <c r="L1457" s="8"/>
      <c r="M1457" s="8"/>
      <c r="N1457" s="202" t="s">
        <v>483</v>
      </c>
      <c r="O1457" s="8"/>
      <c r="P1457" s="8"/>
      <c r="Q1457" s="8"/>
      <c r="R1457" s="202" t="s">
        <v>483</v>
      </c>
      <c r="S1457" s="8"/>
      <c r="T1457" s="8"/>
      <c r="U1457" s="8"/>
      <c r="V1457" s="8"/>
      <c r="W1457" s="202" t="s">
        <v>483</v>
      </c>
      <c r="X1457" s="8"/>
      <c r="Y1457" s="8"/>
      <c r="Z1457" s="8"/>
      <c r="AA1457" s="202" t="s">
        <v>483</v>
      </c>
      <c r="AB1457" s="8"/>
      <c r="AC1457" s="202" t="s">
        <v>2338</v>
      </c>
      <c r="AD1457" s="202" t="s">
        <v>4537</v>
      </c>
      <c r="AE1457" s="202" t="s">
        <v>484</v>
      </c>
      <c r="AF1457" s="204">
        <v>214.28</v>
      </c>
      <c r="AG1457" s="197">
        <v>0</v>
      </c>
      <c r="AH1457" s="197">
        <v>2.1149999999999999E-2</v>
      </c>
      <c r="AI1457" s="12"/>
      <c r="AJ1457" s="197">
        <v>2.1149999999999999E-2</v>
      </c>
      <c r="AK1457" s="197">
        <v>0</v>
      </c>
      <c r="AL1457" s="197">
        <v>0</v>
      </c>
      <c r="AM1457" s="12"/>
      <c r="AN1457" s="12"/>
      <c r="AO1457" s="204">
        <v>119.38</v>
      </c>
      <c r="AP1457" s="205">
        <v>117.25</v>
      </c>
      <c r="AQ1457" t="str">
        <f>_xlfn.IFNA(VLOOKUP(E1457,'Order Lookup'!A:C,3,FALSE),"Other")</f>
        <v>Other</v>
      </c>
    </row>
    <row r="1458" spans="1:43" ht="31.5" x14ac:dyDescent="0.35">
      <c r="A1458" s="202" t="s">
        <v>968</v>
      </c>
      <c r="B1458" s="202" t="s">
        <v>4538</v>
      </c>
      <c r="C1458" s="202" t="s">
        <v>1012</v>
      </c>
      <c r="D1458" s="202" t="s">
        <v>1013</v>
      </c>
      <c r="E1458" s="202" t="s">
        <v>904</v>
      </c>
      <c r="F1458" s="202" t="s">
        <v>309</v>
      </c>
      <c r="G1458" s="202" t="s">
        <v>309</v>
      </c>
      <c r="H1458" s="202" t="s">
        <v>488</v>
      </c>
      <c r="I1458" s="203" t="s">
        <v>334</v>
      </c>
      <c r="J1458" s="8"/>
      <c r="K1458" s="8"/>
      <c r="L1458" s="8"/>
      <c r="M1458" s="8"/>
      <c r="N1458" s="202" t="s">
        <v>483</v>
      </c>
      <c r="O1458" s="8"/>
      <c r="P1458" s="8"/>
      <c r="Q1458" s="8"/>
      <c r="R1458" s="202" t="s">
        <v>483</v>
      </c>
      <c r="S1458" s="8"/>
      <c r="T1458" s="8"/>
      <c r="U1458" s="8"/>
      <c r="V1458" s="8"/>
      <c r="W1458" s="202" t="s">
        <v>483</v>
      </c>
      <c r="X1458" s="8"/>
      <c r="Y1458" s="8"/>
      <c r="Z1458" s="8"/>
      <c r="AA1458" s="202" t="s">
        <v>483</v>
      </c>
      <c r="AB1458" s="8"/>
      <c r="AC1458" s="202" t="s">
        <v>2362</v>
      </c>
      <c r="AD1458" s="202" t="s">
        <v>4538</v>
      </c>
      <c r="AE1458" s="202" t="s">
        <v>484</v>
      </c>
      <c r="AF1458" s="204">
        <v>0</v>
      </c>
      <c r="AG1458" s="197">
        <v>0</v>
      </c>
      <c r="AH1458" s="197">
        <v>6.5149799999999994E-2</v>
      </c>
      <c r="AI1458" s="12"/>
      <c r="AJ1458" s="197">
        <v>6.515E-2</v>
      </c>
      <c r="AK1458" s="197">
        <v>0</v>
      </c>
      <c r="AL1458" s="197">
        <v>0</v>
      </c>
      <c r="AM1458" s="12"/>
      <c r="AN1458" s="12"/>
      <c r="AO1458" s="204">
        <v>121</v>
      </c>
      <c r="AP1458" s="205">
        <v>-126.97</v>
      </c>
      <c r="AQ1458" t="str">
        <f>_xlfn.IFNA(VLOOKUP(E1458,'Order Lookup'!A:C,3,FALSE),"Other")</f>
        <v>Other</v>
      </c>
    </row>
    <row r="1459" spans="1:43" ht="31.5" x14ac:dyDescent="0.35">
      <c r="A1459" s="202" t="s">
        <v>968</v>
      </c>
      <c r="B1459" s="202" t="s">
        <v>4539</v>
      </c>
      <c r="C1459" s="202" t="s">
        <v>1015</v>
      </c>
      <c r="D1459" s="202" t="s">
        <v>4540</v>
      </c>
      <c r="E1459" s="202" t="s">
        <v>904</v>
      </c>
      <c r="F1459" s="202" t="s">
        <v>35</v>
      </c>
      <c r="G1459" s="8"/>
      <c r="H1459" s="202" t="s">
        <v>482</v>
      </c>
      <c r="I1459" s="203" t="s">
        <v>386</v>
      </c>
      <c r="J1459" s="8"/>
      <c r="K1459" s="8"/>
      <c r="L1459" s="8"/>
      <c r="M1459" s="8"/>
      <c r="N1459" s="202" t="s">
        <v>483</v>
      </c>
      <c r="O1459" s="8"/>
      <c r="P1459" s="8"/>
      <c r="Q1459" s="8"/>
      <c r="R1459" s="202" t="s">
        <v>483</v>
      </c>
      <c r="S1459" s="8"/>
      <c r="T1459" s="8"/>
      <c r="U1459" s="8"/>
      <c r="V1459" s="8"/>
      <c r="W1459" s="202" t="s">
        <v>483</v>
      </c>
      <c r="X1459" s="8"/>
      <c r="Y1459" s="8"/>
      <c r="Z1459" s="8"/>
      <c r="AA1459" s="202" t="s">
        <v>483</v>
      </c>
      <c r="AB1459" s="8"/>
      <c r="AC1459" s="202" t="s">
        <v>2321</v>
      </c>
      <c r="AD1459" s="202" t="s">
        <v>4539</v>
      </c>
      <c r="AE1459" s="202" t="s">
        <v>484</v>
      </c>
      <c r="AF1459" s="12"/>
      <c r="AG1459" s="197">
        <v>0</v>
      </c>
      <c r="AH1459" s="12"/>
      <c r="AI1459" s="12"/>
      <c r="AJ1459" s="12"/>
      <c r="AK1459" s="12"/>
      <c r="AL1459" s="12"/>
      <c r="AM1459" s="12"/>
      <c r="AN1459" s="12"/>
      <c r="AO1459" s="12"/>
      <c r="AP1459" s="15"/>
      <c r="AQ1459" t="str">
        <f>_xlfn.IFNA(VLOOKUP(E1459,'Order Lookup'!A:C,3,FALSE),"Other")</f>
        <v>Other</v>
      </c>
    </row>
    <row r="1460" spans="1:43" ht="42" x14ac:dyDescent="0.35">
      <c r="A1460" s="202" t="s">
        <v>968</v>
      </c>
      <c r="B1460" s="202" t="s">
        <v>4541</v>
      </c>
      <c r="C1460" s="202" t="s">
        <v>1975</v>
      </c>
      <c r="D1460" s="202" t="s">
        <v>4542</v>
      </c>
      <c r="E1460" s="202" t="s">
        <v>904</v>
      </c>
      <c r="F1460" s="202" t="s">
        <v>309</v>
      </c>
      <c r="G1460" s="8"/>
      <c r="H1460" s="202" t="s">
        <v>482</v>
      </c>
      <c r="I1460" s="203" t="s">
        <v>421</v>
      </c>
      <c r="J1460" s="8"/>
      <c r="K1460" s="8"/>
      <c r="L1460" s="8"/>
      <c r="M1460" s="8"/>
      <c r="N1460" s="202" t="s">
        <v>483</v>
      </c>
      <c r="O1460" s="8"/>
      <c r="P1460" s="8"/>
      <c r="Q1460" s="8"/>
      <c r="R1460" s="202" t="s">
        <v>483</v>
      </c>
      <c r="S1460" s="8"/>
      <c r="T1460" s="8"/>
      <c r="U1460" s="8"/>
      <c r="V1460" s="8"/>
      <c r="W1460" s="202" t="s">
        <v>483</v>
      </c>
      <c r="X1460" s="8"/>
      <c r="Y1460" s="8"/>
      <c r="Z1460" s="8"/>
      <c r="AA1460" s="202" t="s">
        <v>483</v>
      </c>
      <c r="AB1460" s="8"/>
      <c r="AC1460" s="202" t="s">
        <v>2335</v>
      </c>
      <c r="AD1460" s="202" t="s">
        <v>4541</v>
      </c>
      <c r="AE1460" s="202" t="s">
        <v>484</v>
      </c>
      <c r="AF1460" s="12"/>
      <c r="AG1460" s="197">
        <v>0</v>
      </c>
      <c r="AH1460" s="12"/>
      <c r="AI1460" s="12"/>
      <c r="AJ1460" s="12"/>
      <c r="AK1460" s="12"/>
      <c r="AL1460" s="12"/>
      <c r="AM1460" s="12"/>
      <c r="AN1460" s="12"/>
      <c r="AO1460" s="12"/>
      <c r="AP1460" s="15"/>
      <c r="AQ1460" t="str">
        <f>_xlfn.IFNA(VLOOKUP(E1460,'Order Lookup'!A:C,3,FALSE),"Other")</f>
        <v>Other</v>
      </c>
    </row>
    <row r="1461" spans="1:43" ht="31.5" x14ac:dyDescent="0.35">
      <c r="A1461" s="202" t="s">
        <v>968</v>
      </c>
      <c r="B1461" s="202" t="s">
        <v>4543</v>
      </c>
      <c r="C1461" s="202" t="s">
        <v>1599</v>
      </c>
      <c r="D1461" s="202" t="s">
        <v>4544</v>
      </c>
      <c r="E1461" s="202" t="s">
        <v>812</v>
      </c>
      <c r="F1461" s="202" t="s">
        <v>309</v>
      </c>
      <c r="G1461" s="8"/>
      <c r="H1461" s="202" t="s">
        <v>482</v>
      </c>
      <c r="I1461" s="203" t="s">
        <v>386</v>
      </c>
      <c r="J1461" s="8"/>
      <c r="K1461" s="8"/>
      <c r="L1461" s="8"/>
      <c r="M1461" s="8"/>
      <c r="N1461" s="202" t="s">
        <v>483</v>
      </c>
      <c r="O1461" s="8"/>
      <c r="P1461" s="8"/>
      <c r="Q1461" s="8"/>
      <c r="R1461" s="202" t="s">
        <v>483</v>
      </c>
      <c r="S1461" s="8"/>
      <c r="T1461" s="8"/>
      <c r="U1461" s="8"/>
      <c r="V1461" s="8"/>
      <c r="W1461" s="202" t="s">
        <v>483</v>
      </c>
      <c r="X1461" s="8"/>
      <c r="Y1461" s="8"/>
      <c r="Z1461" s="8"/>
      <c r="AA1461" s="202" t="s">
        <v>483</v>
      </c>
      <c r="AB1461" s="8"/>
      <c r="AC1461" s="202" t="s">
        <v>2318</v>
      </c>
      <c r="AD1461" s="202" t="s">
        <v>4543</v>
      </c>
      <c r="AE1461" s="202" t="s">
        <v>484</v>
      </c>
      <c r="AF1461" s="12"/>
      <c r="AG1461" s="197">
        <v>0</v>
      </c>
      <c r="AH1461" s="12"/>
      <c r="AI1461" s="12"/>
      <c r="AJ1461" s="12"/>
      <c r="AK1461" s="12"/>
      <c r="AL1461" s="12"/>
      <c r="AM1461" s="12"/>
      <c r="AN1461" s="12"/>
      <c r="AO1461" s="12"/>
      <c r="AP1461" s="15"/>
      <c r="AQ1461" t="str">
        <f>_xlfn.IFNA(VLOOKUP(E1461,'Order Lookup'!A:C,3,FALSE),"Other")</f>
        <v>Other</v>
      </c>
    </row>
    <row r="1462" spans="1:43" ht="31.5" x14ac:dyDescent="0.35">
      <c r="A1462" s="202" t="s">
        <v>968</v>
      </c>
      <c r="B1462" s="202" t="s">
        <v>4545</v>
      </c>
      <c r="C1462" s="202" t="s">
        <v>1041</v>
      </c>
      <c r="D1462" s="202" t="s">
        <v>4546</v>
      </c>
      <c r="E1462" s="202" t="s">
        <v>812</v>
      </c>
      <c r="F1462" s="202" t="s">
        <v>309</v>
      </c>
      <c r="G1462" s="8"/>
      <c r="H1462" s="202" t="s">
        <v>482</v>
      </c>
      <c r="I1462" s="203" t="s">
        <v>386</v>
      </c>
      <c r="J1462" s="8"/>
      <c r="K1462" s="8"/>
      <c r="L1462" s="8"/>
      <c r="M1462" s="8"/>
      <c r="N1462" s="202" t="s">
        <v>483</v>
      </c>
      <c r="O1462" s="8"/>
      <c r="P1462" s="8"/>
      <c r="Q1462" s="8"/>
      <c r="R1462" s="202" t="s">
        <v>483</v>
      </c>
      <c r="S1462" s="8"/>
      <c r="T1462" s="8"/>
      <c r="U1462" s="8"/>
      <c r="V1462" s="8"/>
      <c r="W1462" s="202" t="s">
        <v>483</v>
      </c>
      <c r="X1462" s="8"/>
      <c r="Y1462" s="8"/>
      <c r="Z1462" s="8"/>
      <c r="AA1462" s="202" t="s">
        <v>483</v>
      </c>
      <c r="AB1462" s="8"/>
      <c r="AC1462" s="202" t="s">
        <v>2362</v>
      </c>
      <c r="AD1462" s="202" t="s">
        <v>4545</v>
      </c>
      <c r="AE1462" s="202" t="s">
        <v>484</v>
      </c>
      <c r="AF1462" s="12"/>
      <c r="AG1462" s="197">
        <v>0</v>
      </c>
      <c r="AH1462" s="12"/>
      <c r="AI1462" s="12"/>
      <c r="AJ1462" s="12"/>
      <c r="AK1462" s="12"/>
      <c r="AL1462" s="12"/>
      <c r="AM1462" s="12"/>
      <c r="AN1462" s="12"/>
      <c r="AO1462" s="12"/>
      <c r="AP1462" s="15"/>
      <c r="AQ1462" t="str">
        <f>_xlfn.IFNA(VLOOKUP(E1462,'Order Lookup'!A:C,3,FALSE),"Other")</f>
        <v>Other</v>
      </c>
    </row>
    <row r="1463" spans="1:43" ht="31.5" x14ac:dyDescent="0.35">
      <c r="A1463" s="202" t="s">
        <v>968</v>
      </c>
      <c r="B1463" s="202" t="s">
        <v>4547</v>
      </c>
      <c r="C1463" s="202" t="s">
        <v>990</v>
      </c>
      <c r="D1463" s="202" t="s">
        <v>4548</v>
      </c>
      <c r="E1463" s="202" t="s">
        <v>904</v>
      </c>
      <c r="F1463" s="202" t="s">
        <v>309</v>
      </c>
      <c r="G1463" s="202" t="s">
        <v>309</v>
      </c>
      <c r="H1463" s="202" t="s">
        <v>488</v>
      </c>
      <c r="I1463" s="203" t="s">
        <v>386</v>
      </c>
      <c r="J1463" s="8"/>
      <c r="K1463" s="8"/>
      <c r="L1463" s="8"/>
      <c r="M1463" s="8"/>
      <c r="N1463" s="202" t="s">
        <v>483</v>
      </c>
      <c r="O1463" s="8"/>
      <c r="P1463" s="8"/>
      <c r="Q1463" s="8"/>
      <c r="R1463" s="202" t="s">
        <v>483</v>
      </c>
      <c r="S1463" s="8"/>
      <c r="T1463" s="8"/>
      <c r="U1463" s="8"/>
      <c r="V1463" s="8"/>
      <c r="W1463" s="202" t="s">
        <v>483</v>
      </c>
      <c r="X1463" s="8"/>
      <c r="Y1463" s="8"/>
      <c r="Z1463" s="8"/>
      <c r="AA1463" s="202" t="s">
        <v>483</v>
      </c>
      <c r="AB1463" s="8"/>
      <c r="AC1463" s="202" t="s">
        <v>2362</v>
      </c>
      <c r="AD1463" s="202" t="s">
        <v>4547</v>
      </c>
      <c r="AE1463" s="202" t="s">
        <v>484</v>
      </c>
      <c r="AF1463" s="12"/>
      <c r="AG1463" s="197">
        <v>0</v>
      </c>
      <c r="AH1463" s="12"/>
      <c r="AI1463" s="12"/>
      <c r="AJ1463" s="12"/>
      <c r="AK1463" s="12"/>
      <c r="AL1463" s="12"/>
      <c r="AM1463" s="12"/>
      <c r="AN1463" s="12"/>
      <c r="AO1463" s="12"/>
      <c r="AP1463" s="15"/>
      <c r="AQ1463" t="str">
        <f>_xlfn.IFNA(VLOOKUP(E1463,'Order Lookup'!A:C,3,FALSE),"Other")</f>
        <v>Other</v>
      </c>
    </row>
    <row r="1464" spans="1:43" ht="31.5" x14ac:dyDescent="0.35">
      <c r="A1464" s="202" t="s">
        <v>1050</v>
      </c>
      <c r="B1464" s="202" t="s">
        <v>4549</v>
      </c>
      <c r="C1464" s="202" t="s">
        <v>1051</v>
      </c>
      <c r="D1464" s="202" t="s">
        <v>2012</v>
      </c>
      <c r="E1464" s="202" t="s">
        <v>904</v>
      </c>
      <c r="F1464" s="202" t="s">
        <v>343</v>
      </c>
      <c r="G1464" s="8"/>
      <c r="H1464" s="202" t="s">
        <v>482</v>
      </c>
      <c r="I1464" s="203" t="s">
        <v>355</v>
      </c>
      <c r="J1464" s="8"/>
      <c r="K1464" s="8"/>
      <c r="L1464" s="8"/>
      <c r="M1464" s="8"/>
      <c r="N1464" s="202" t="s">
        <v>483</v>
      </c>
      <c r="O1464" s="8"/>
      <c r="P1464" s="8"/>
      <c r="Q1464" s="8"/>
      <c r="R1464" s="202" t="s">
        <v>483</v>
      </c>
      <c r="S1464" s="8"/>
      <c r="T1464" s="8"/>
      <c r="U1464" s="8"/>
      <c r="V1464" s="8"/>
      <c r="W1464" s="202" t="s">
        <v>483</v>
      </c>
      <c r="X1464" s="8"/>
      <c r="Y1464" s="8"/>
      <c r="Z1464" s="8"/>
      <c r="AA1464" s="202" t="s">
        <v>483</v>
      </c>
      <c r="AB1464" s="8"/>
      <c r="AC1464" s="202" t="s">
        <v>2338</v>
      </c>
      <c r="AD1464" s="202" t="s">
        <v>4549</v>
      </c>
      <c r="AE1464" s="202" t="s">
        <v>484</v>
      </c>
      <c r="AF1464" s="204">
        <v>72.19</v>
      </c>
      <c r="AG1464" s="197">
        <v>0</v>
      </c>
      <c r="AH1464" s="197">
        <v>2.4077100000000001E-2</v>
      </c>
      <c r="AI1464" s="12"/>
      <c r="AJ1464" s="197">
        <v>2.4077000000000001E-2</v>
      </c>
      <c r="AK1464" s="197">
        <v>0</v>
      </c>
      <c r="AL1464" s="197">
        <v>0</v>
      </c>
      <c r="AM1464" s="12"/>
      <c r="AN1464" s="12"/>
      <c r="AO1464" s="204">
        <v>50.52</v>
      </c>
      <c r="AP1464" s="205">
        <v>23.4</v>
      </c>
      <c r="AQ1464" t="str">
        <f>_xlfn.IFNA(VLOOKUP(E1464,'Order Lookup'!A:C,3,FALSE),"Other")</f>
        <v>Other</v>
      </c>
    </row>
    <row r="1465" spans="1:43" ht="31.5" x14ac:dyDescent="0.35">
      <c r="A1465" s="202" t="s">
        <v>1050</v>
      </c>
      <c r="B1465" s="202" t="s">
        <v>4550</v>
      </c>
      <c r="C1465" s="202" t="s">
        <v>1061</v>
      </c>
      <c r="D1465" s="202" t="s">
        <v>4551</v>
      </c>
      <c r="E1465" s="202" t="s">
        <v>855</v>
      </c>
      <c r="F1465" s="202" t="s">
        <v>281</v>
      </c>
      <c r="G1465" s="8"/>
      <c r="H1465" s="202" t="s">
        <v>482</v>
      </c>
      <c r="I1465" s="203" t="s">
        <v>58</v>
      </c>
      <c r="J1465" s="8"/>
      <c r="K1465" s="8"/>
      <c r="L1465" s="8"/>
      <c r="M1465" s="8"/>
      <c r="N1465" s="202" t="s">
        <v>483</v>
      </c>
      <c r="O1465" s="8"/>
      <c r="P1465" s="8"/>
      <c r="Q1465" s="8"/>
      <c r="R1465" s="202" t="s">
        <v>483</v>
      </c>
      <c r="S1465" s="8"/>
      <c r="T1465" s="8"/>
      <c r="U1465" s="8"/>
      <c r="V1465" s="8"/>
      <c r="W1465" s="202" t="s">
        <v>483</v>
      </c>
      <c r="X1465" s="8"/>
      <c r="Y1465" s="8"/>
      <c r="Z1465" s="8"/>
      <c r="AA1465" s="202" t="s">
        <v>483</v>
      </c>
      <c r="AB1465" s="8"/>
      <c r="AC1465" s="202" t="s">
        <v>1725</v>
      </c>
      <c r="AD1465" s="202" t="s">
        <v>4550</v>
      </c>
      <c r="AE1465" s="202" t="s">
        <v>484</v>
      </c>
      <c r="AF1465" s="204">
        <v>1000</v>
      </c>
      <c r="AG1465" s="197">
        <v>0</v>
      </c>
      <c r="AH1465" s="197">
        <v>0</v>
      </c>
      <c r="AI1465" s="12"/>
      <c r="AJ1465" s="197">
        <v>0</v>
      </c>
      <c r="AK1465" s="197">
        <v>0</v>
      </c>
      <c r="AL1465" s="197">
        <v>0</v>
      </c>
      <c r="AM1465" s="12"/>
      <c r="AN1465" s="12"/>
      <c r="AO1465" s="204">
        <v>0</v>
      </c>
      <c r="AP1465" s="205">
        <v>1000</v>
      </c>
      <c r="AQ1465" t="str">
        <f>_xlfn.IFNA(VLOOKUP(E1465,'Order Lookup'!A:C,3,FALSE),"Other")</f>
        <v>ORDER</v>
      </c>
    </row>
    <row r="1466" spans="1:43" ht="42" x14ac:dyDescent="0.35">
      <c r="A1466" s="202" t="s">
        <v>1050</v>
      </c>
      <c r="B1466" s="202" t="s">
        <v>4552</v>
      </c>
      <c r="C1466" s="202" t="s">
        <v>1053</v>
      </c>
      <c r="D1466" s="202" t="s">
        <v>4553</v>
      </c>
      <c r="E1466" s="202" t="s">
        <v>854</v>
      </c>
      <c r="F1466" s="202" t="s">
        <v>343</v>
      </c>
      <c r="G1466" s="8"/>
      <c r="H1466" s="202" t="s">
        <v>482</v>
      </c>
      <c r="I1466" s="203" t="s">
        <v>359</v>
      </c>
      <c r="J1466" s="8"/>
      <c r="K1466" s="8"/>
      <c r="L1466" s="8"/>
      <c r="M1466" s="8"/>
      <c r="N1466" s="202" t="s">
        <v>483</v>
      </c>
      <c r="O1466" s="8"/>
      <c r="P1466" s="8"/>
      <c r="Q1466" s="8"/>
      <c r="R1466" s="202" t="s">
        <v>483</v>
      </c>
      <c r="S1466" s="8"/>
      <c r="T1466" s="8"/>
      <c r="U1466" s="8"/>
      <c r="V1466" s="8"/>
      <c r="W1466" s="202" t="s">
        <v>483</v>
      </c>
      <c r="X1466" s="8"/>
      <c r="Y1466" s="8"/>
      <c r="Z1466" s="8"/>
      <c r="AA1466" s="202" t="s">
        <v>483</v>
      </c>
      <c r="AB1466" s="8"/>
      <c r="AC1466" s="202" t="s">
        <v>1725</v>
      </c>
      <c r="AD1466" s="202" t="s">
        <v>4552</v>
      </c>
      <c r="AE1466" s="202" t="s">
        <v>484</v>
      </c>
      <c r="AF1466" s="204">
        <v>425</v>
      </c>
      <c r="AG1466" s="197">
        <v>5.0000000000000001E-4</v>
      </c>
      <c r="AH1466" s="197">
        <v>0.1</v>
      </c>
      <c r="AI1466" s="207">
        <v>200</v>
      </c>
      <c r="AJ1466" s="197">
        <v>0.1</v>
      </c>
      <c r="AK1466" s="197">
        <v>0</v>
      </c>
      <c r="AL1466" s="197">
        <v>0</v>
      </c>
      <c r="AM1466" s="12"/>
      <c r="AN1466" s="12"/>
      <c r="AO1466" s="204">
        <v>372.81</v>
      </c>
      <c r="AP1466" s="205">
        <v>334.72</v>
      </c>
      <c r="AQ1466" t="str">
        <f>_xlfn.IFNA(VLOOKUP(E1466,'Order Lookup'!A:C,3,FALSE),"Other")</f>
        <v>ENPARTS</v>
      </c>
    </row>
    <row r="1467" spans="1:43" ht="31.5" x14ac:dyDescent="0.35">
      <c r="A1467" s="202" t="s">
        <v>1050</v>
      </c>
      <c r="B1467" s="202" t="s">
        <v>4554</v>
      </c>
      <c r="C1467" s="202" t="s">
        <v>1061</v>
      </c>
      <c r="D1467" s="202" t="s">
        <v>4555</v>
      </c>
      <c r="E1467" s="202" t="s">
        <v>855</v>
      </c>
      <c r="F1467" s="202" t="s">
        <v>204</v>
      </c>
      <c r="G1467" s="8"/>
      <c r="H1467" s="202" t="s">
        <v>482</v>
      </c>
      <c r="I1467" s="203" t="s">
        <v>58</v>
      </c>
      <c r="J1467" s="8"/>
      <c r="K1467" s="8"/>
      <c r="L1467" s="8"/>
      <c r="M1467" s="8"/>
      <c r="N1467" s="202" t="s">
        <v>483</v>
      </c>
      <c r="O1467" s="8"/>
      <c r="P1467" s="8"/>
      <c r="Q1467" s="8"/>
      <c r="R1467" s="202" t="s">
        <v>483</v>
      </c>
      <c r="S1467" s="8"/>
      <c r="T1467" s="8"/>
      <c r="U1467" s="8"/>
      <c r="V1467" s="8"/>
      <c r="W1467" s="202" t="s">
        <v>483</v>
      </c>
      <c r="X1467" s="8"/>
      <c r="Y1467" s="8"/>
      <c r="Z1467" s="8"/>
      <c r="AA1467" s="202" t="s">
        <v>483</v>
      </c>
      <c r="AB1467" s="8"/>
      <c r="AC1467" s="202" t="s">
        <v>1725</v>
      </c>
      <c r="AD1467" s="202" t="s">
        <v>4554</v>
      </c>
      <c r="AE1467" s="202" t="s">
        <v>484</v>
      </c>
      <c r="AF1467" s="204">
        <v>2474</v>
      </c>
      <c r="AG1467" s="197">
        <v>0</v>
      </c>
      <c r="AH1467" s="197">
        <v>0</v>
      </c>
      <c r="AI1467" s="12"/>
      <c r="AJ1467" s="197">
        <v>0</v>
      </c>
      <c r="AK1467" s="197">
        <v>0</v>
      </c>
      <c r="AL1467" s="197">
        <v>0</v>
      </c>
      <c r="AM1467" s="12"/>
      <c r="AN1467" s="12"/>
      <c r="AO1467" s="204">
        <v>0</v>
      </c>
      <c r="AP1467" s="205">
        <v>2474</v>
      </c>
      <c r="AQ1467" t="str">
        <f>_xlfn.IFNA(VLOOKUP(E1467,'Order Lookup'!A:C,3,FALSE),"Other")</f>
        <v>ORDER</v>
      </c>
    </row>
    <row r="1468" spans="1:43" ht="31.5" x14ac:dyDescent="0.35">
      <c r="A1468" s="202" t="s">
        <v>1050</v>
      </c>
      <c r="B1468" s="202" t="s">
        <v>4556</v>
      </c>
      <c r="C1468" s="202" t="s">
        <v>1058</v>
      </c>
      <c r="D1468" s="202" t="s">
        <v>1612</v>
      </c>
      <c r="E1468" s="202" t="s">
        <v>812</v>
      </c>
      <c r="F1468" s="202" t="s">
        <v>343</v>
      </c>
      <c r="G1468" s="8"/>
      <c r="H1468" s="202" t="s">
        <v>482</v>
      </c>
      <c r="I1468" s="203" t="s">
        <v>397</v>
      </c>
      <c r="J1468" s="8"/>
      <c r="K1468" s="8"/>
      <c r="L1468" s="8"/>
      <c r="M1468" s="8"/>
      <c r="N1468" s="202" t="s">
        <v>483</v>
      </c>
      <c r="O1468" s="8"/>
      <c r="P1468" s="8"/>
      <c r="Q1468" s="8"/>
      <c r="R1468" s="202" t="s">
        <v>483</v>
      </c>
      <c r="S1468" s="8"/>
      <c r="T1468" s="8"/>
      <c r="U1468" s="8"/>
      <c r="V1468" s="8"/>
      <c r="W1468" s="202" t="s">
        <v>483</v>
      </c>
      <c r="X1468" s="8"/>
      <c r="Y1468" s="8"/>
      <c r="Z1468" s="8"/>
      <c r="AA1468" s="202" t="s">
        <v>483</v>
      </c>
      <c r="AB1468" s="8"/>
      <c r="AC1468" s="202" t="s">
        <v>2329</v>
      </c>
      <c r="AD1468" s="202" t="s">
        <v>4556</v>
      </c>
      <c r="AE1468" s="202" t="s">
        <v>484</v>
      </c>
      <c r="AF1468" s="204">
        <v>65.680000000000007</v>
      </c>
      <c r="AG1468" s="197">
        <v>0</v>
      </c>
      <c r="AH1468" s="197">
        <v>2.1955664999999999E-2</v>
      </c>
      <c r="AI1468" s="12"/>
      <c r="AJ1468" s="197">
        <v>2.1956E-2</v>
      </c>
      <c r="AK1468" s="197">
        <v>0</v>
      </c>
      <c r="AL1468" s="197">
        <v>0</v>
      </c>
      <c r="AM1468" s="12"/>
      <c r="AN1468" s="12"/>
      <c r="AO1468" s="204">
        <v>46</v>
      </c>
      <c r="AP1468" s="205">
        <v>21.16</v>
      </c>
      <c r="AQ1468" t="str">
        <f>_xlfn.IFNA(VLOOKUP(E1468,'Order Lookup'!A:C,3,FALSE),"Other")</f>
        <v>Other</v>
      </c>
    </row>
    <row r="1469" spans="1:43" ht="31.5" x14ac:dyDescent="0.35">
      <c r="A1469" s="202" t="s">
        <v>1050</v>
      </c>
      <c r="B1469" s="202" t="s">
        <v>4557</v>
      </c>
      <c r="C1469" s="202" t="s">
        <v>4558</v>
      </c>
      <c r="D1469" s="202" t="s">
        <v>4559</v>
      </c>
      <c r="E1469" s="202" t="s">
        <v>855</v>
      </c>
      <c r="F1469" s="202" t="s">
        <v>55</v>
      </c>
      <c r="G1469" s="8"/>
      <c r="H1469" s="202" t="s">
        <v>482</v>
      </c>
      <c r="I1469" s="203" t="s">
        <v>58</v>
      </c>
      <c r="J1469" s="8"/>
      <c r="K1469" s="8"/>
      <c r="L1469" s="8"/>
      <c r="M1469" s="8"/>
      <c r="N1469" s="202" t="s">
        <v>483</v>
      </c>
      <c r="O1469" s="8"/>
      <c r="P1469" s="8"/>
      <c r="Q1469" s="8"/>
      <c r="R1469" s="202" t="s">
        <v>483</v>
      </c>
      <c r="S1469" s="8"/>
      <c r="T1469" s="8"/>
      <c r="U1469" s="8"/>
      <c r="V1469" s="8"/>
      <c r="W1469" s="202" t="s">
        <v>483</v>
      </c>
      <c r="X1469" s="8"/>
      <c r="Y1469" s="8"/>
      <c r="Z1469" s="8"/>
      <c r="AA1469" s="202" t="s">
        <v>483</v>
      </c>
      <c r="AB1469" s="8"/>
      <c r="AC1469" s="202" t="s">
        <v>1698</v>
      </c>
      <c r="AD1469" s="202" t="s">
        <v>4557</v>
      </c>
      <c r="AE1469" s="202" t="s">
        <v>484</v>
      </c>
      <c r="AF1469" s="204">
        <v>2569</v>
      </c>
      <c r="AG1469" s="197">
        <v>0</v>
      </c>
      <c r="AH1469" s="197">
        <v>0</v>
      </c>
      <c r="AI1469" s="12"/>
      <c r="AJ1469" s="197">
        <v>0</v>
      </c>
      <c r="AK1469" s="197">
        <v>0</v>
      </c>
      <c r="AL1469" s="197">
        <v>0</v>
      </c>
      <c r="AM1469" s="12"/>
      <c r="AN1469" s="12"/>
      <c r="AO1469" s="204">
        <v>1223</v>
      </c>
      <c r="AP1469" s="205">
        <v>2569</v>
      </c>
      <c r="AQ1469" t="str">
        <f>_xlfn.IFNA(VLOOKUP(E1469,'Order Lookup'!A:C,3,FALSE),"Other")</f>
        <v>ORDER</v>
      </c>
    </row>
    <row r="1470" spans="1:43" ht="42" x14ac:dyDescent="0.35">
      <c r="A1470" s="202" t="s">
        <v>1050</v>
      </c>
      <c r="B1470" s="202" t="s">
        <v>4560</v>
      </c>
      <c r="C1470" s="202" t="s">
        <v>2013</v>
      </c>
      <c r="D1470" s="202" t="s">
        <v>2014</v>
      </c>
      <c r="E1470" s="202" t="s">
        <v>855</v>
      </c>
      <c r="F1470" s="202" t="s">
        <v>343</v>
      </c>
      <c r="G1470" s="8"/>
      <c r="H1470" s="202" t="s">
        <v>482</v>
      </c>
      <c r="I1470" s="203" t="s">
        <v>389</v>
      </c>
      <c r="J1470" s="8"/>
      <c r="K1470" s="8"/>
      <c r="L1470" s="8"/>
      <c r="M1470" s="8"/>
      <c r="N1470" s="202" t="s">
        <v>483</v>
      </c>
      <c r="O1470" s="8"/>
      <c r="P1470" s="8"/>
      <c r="Q1470" s="8"/>
      <c r="R1470" s="202" t="s">
        <v>483</v>
      </c>
      <c r="S1470" s="8"/>
      <c r="T1470" s="8"/>
      <c r="U1470" s="8"/>
      <c r="V1470" s="8"/>
      <c r="W1470" s="202" t="s">
        <v>483</v>
      </c>
      <c r="X1470" s="8"/>
      <c r="Y1470" s="8"/>
      <c r="Z1470" s="8"/>
      <c r="AA1470" s="202" t="s">
        <v>483</v>
      </c>
      <c r="AB1470" s="8"/>
      <c r="AC1470" s="202" t="s">
        <v>2321</v>
      </c>
      <c r="AD1470" s="202" t="s">
        <v>4560</v>
      </c>
      <c r="AE1470" s="202" t="s">
        <v>484</v>
      </c>
      <c r="AF1470" s="204">
        <v>600</v>
      </c>
      <c r="AG1470" s="197">
        <v>0</v>
      </c>
      <c r="AH1470" s="197">
        <v>0</v>
      </c>
      <c r="AI1470" s="12"/>
      <c r="AJ1470" s="197">
        <v>0</v>
      </c>
      <c r="AK1470" s="197">
        <v>0</v>
      </c>
      <c r="AL1470" s="197">
        <v>0</v>
      </c>
      <c r="AM1470" s="12"/>
      <c r="AN1470" s="12"/>
      <c r="AO1470" s="204">
        <v>0</v>
      </c>
      <c r="AP1470" s="205">
        <v>600</v>
      </c>
      <c r="AQ1470" t="str">
        <f>_xlfn.IFNA(VLOOKUP(E1470,'Order Lookup'!A:C,3,FALSE),"Other")</f>
        <v>ORDER</v>
      </c>
    </row>
    <row r="1471" spans="1:43" ht="31.5" x14ac:dyDescent="0.35">
      <c r="A1471" s="202" t="s">
        <v>1050</v>
      </c>
      <c r="B1471" s="202" t="s">
        <v>4561</v>
      </c>
      <c r="C1471" s="202" t="s">
        <v>1052</v>
      </c>
      <c r="D1471" s="202" t="s">
        <v>4562</v>
      </c>
      <c r="E1471" s="202" t="s">
        <v>874</v>
      </c>
      <c r="F1471" s="202" t="s">
        <v>343</v>
      </c>
      <c r="G1471" s="8"/>
      <c r="H1471" s="202" t="s">
        <v>482</v>
      </c>
      <c r="I1471" s="203" t="s">
        <v>360</v>
      </c>
      <c r="J1471" s="8"/>
      <c r="K1471" s="8"/>
      <c r="L1471" s="8"/>
      <c r="M1471" s="8"/>
      <c r="N1471" s="202" t="s">
        <v>483</v>
      </c>
      <c r="O1471" s="8"/>
      <c r="P1471" s="8"/>
      <c r="Q1471" s="8"/>
      <c r="R1471" s="202" t="s">
        <v>483</v>
      </c>
      <c r="S1471" s="8"/>
      <c r="T1471" s="8"/>
      <c r="U1471" s="8"/>
      <c r="V1471" s="8"/>
      <c r="W1471" s="202" t="s">
        <v>483</v>
      </c>
      <c r="X1471" s="8"/>
      <c r="Y1471" s="8"/>
      <c r="Z1471" s="8"/>
      <c r="AA1471" s="202" t="s">
        <v>483</v>
      </c>
      <c r="AB1471" s="8"/>
      <c r="AC1471" s="202" t="s">
        <v>2332</v>
      </c>
      <c r="AD1471" s="202" t="s">
        <v>4561</v>
      </c>
      <c r="AE1471" s="202" t="s">
        <v>484</v>
      </c>
      <c r="AF1471" s="204">
        <v>0</v>
      </c>
      <c r="AG1471" s="197">
        <v>0</v>
      </c>
      <c r="AH1471" s="197">
        <v>5.0000000000000001E-3</v>
      </c>
      <c r="AI1471" s="12"/>
      <c r="AJ1471" s="197">
        <v>5.0000000000000001E-3</v>
      </c>
      <c r="AK1471" s="197">
        <v>0</v>
      </c>
      <c r="AL1471" s="197">
        <v>0</v>
      </c>
      <c r="AM1471" s="12"/>
      <c r="AN1471" s="12"/>
      <c r="AO1471" s="204">
        <v>0</v>
      </c>
      <c r="AP1471" s="205">
        <v>-42.94</v>
      </c>
      <c r="AQ1471" t="str">
        <f>_xlfn.IFNA(VLOOKUP(E1471,'Order Lookup'!A:C,3,FALSE),"Other")</f>
        <v>Other</v>
      </c>
    </row>
    <row r="1472" spans="1:43" ht="42" x14ac:dyDescent="0.35">
      <c r="A1472" s="202" t="s">
        <v>1050</v>
      </c>
      <c r="B1472" s="202" t="s">
        <v>4563</v>
      </c>
      <c r="C1472" s="202" t="s">
        <v>1061</v>
      </c>
      <c r="D1472" s="202" t="s">
        <v>4564</v>
      </c>
      <c r="E1472" s="202" t="s">
        <v>855</v>
      </c>
      <c r="F1472" s="202" t="s">
        <v>204</v>
      </c>
      <c r="G1472" s="8"/>
      <c r="H1472" s="202" t="s">
        <v>482</v>
      </c>
      <c r="I1472" s="203" t="s">
        <v>58</v>
      </c>
      <c r="J1472" s="8"/>
      <c r="K1472" s="8"/>
      <c r="L1472" s="8"/>
      <c r="M1472" s="8"/>
      <c r="N1472" s="202" t="s">
        <v>483</v>
      </c>
      <c r="O1472" s="8"/>
      <c r="P1472" s="8"/>
      <c r="Q1472" s="8"/>
      <c r="R1472" s="202" t="s">
        <v>483</v>
      </c>
      <c r="S1472" s="8"/>
      <c r="T1472" s="8"/>
      <c r="U1472" s="8"/>
      <c r="V1472" s="8"/>
      <c r="W1472" s="202" t="s">
        <v>483</v>
      </c>
      <c r="X1472" s="8"/>
      <c r="Y1472" s="8"/>
      <c r="Z1472" s="8"/>
      <c r="AA1472" s="202" t="s">
        <v>483</v>
      </c>
      <c r="AB1472" s="8"/>
      <c r="AC1472" s="202" t="s">
        <v>1725</v>
      </c>
      <c r="AD1472" s="202" t="s">
        <v>4563</v>
      </c>
      <c r="AE1472" s="202" t="s">
        <v>484</v>
      </c>
      <c r="AF1472" s="204">
        <v>-568</v>
      </c>
      <c r="AG1472" s="197">
        <v>0</v>
      </c>
      <c r="AH1472" s="197">
        <v>0</v>
      </c>
      <c r="AI1472" s="12"/>
      <c r="AJ1472" s="197">
        <v>0</v>
      </c>
      <c r="AK1472" s="197">
        <v>0</v>
      </c>
      <c r="AL1472" s="197">
        <v>0</v>
      </c>
      <c r="AM1472" s="12"/>
      <c r="AN1472" s="12"/>
      <c r="AO1472" s="204">
        <v>-1187</v>
      </c>
      <c r="AP1472" s="205">
        <v>-568</v>
      </c>
      <c r="AQ1472" t="str">
        <f>_xlfn.IFNA(VLOOKUP(E1472,'Order Lookup'!A:C,3,FALSE),"Other")</f>
        <v>ORDER</v>
      </c>
    </row>
    <row r="1473" spans="1:43" ht="42" x14ac:dyDescent="0.35">
      <c r="A1473" s="202" t="s">
        <v>1050</v>
      </c>
      <c r="B1473" s="202" t="s">
        <v>4565</v>
      </c>
      <c r="C1473" s="202" t="s">
        <v>1061</v>
      </c>
      <c r="D1473" s="202" t="s">
        <v>4564</v>
      </c>
      <c r="E1473" s="202" t="s">
        <v>874</v>
      </c>
      <c r="F1473" s="202" t="s">
        <v>343</v>
      </c>
      <c r="G1473" s="202" t="s">
        <v>55</v>
      </c>
      <c r="H1473" s="202" t="s">
        <v>482</v>
      </c>
      <c r="I1473" s="203" t="s">
        <v>1097</v>
      </c>
      <c r="J1473" s="203" t="s">
        <v>1073</v>
      </c>
      <c r="K1473" s="203" t="s">
        <v>847</v>
      </c>
      <c r="L1473" s="8"/>
      <c r="M1473" s="8"/>
      <c r="N1473" s="202" t="s">
        <v>483</v>
      </c>
      <c r="O1473" s="8"/>
      <c r="P1473" s="8"/>
      <c r="Q1473" s="8"/>
      <c r="R1473" s="202" t="s">
        <v>483</v>
      </c>
      <c r="S1473" s="8"/>
      <c r="T1473" s="8"/>
      <c r="U1473" s="8"/>
      <c r="V1473" s="8"/>
      <c r="W1473" s="202" t="s">
        <v>483</v>
      </c>
      <c r="X1473" s="8"/>
      <c r="Y1473" s="8"/>
      <c r="Z1473" s="8"/>
      <c r="AA1473" s="202" t="s">
        <v>483</v>
      </c>
      <c r="AB1473" s="8"/>
      <c r="AC1473" s="202" t="s">
        <v>2321</v>
      </c>
      <c r="AD1473" s="202" t="s">
        <v>4565</v>
      </c>
      <c r="AE1473" s="202" t="s">
        <v>484</v>
      </c>
      <c r="AF1473" s="204">
        <v>0</v>
      </c>
      <c r="AG1473" s="197">
        <v>0</v>
      </c>
      <c r="AH1473" s="197">
        <v>9.8812650000000002E-3</v>
      </c>
      <c r="AI1473" s="12"/>
      <c r="AJ1473" s="197">
        <v>9.8809999999999992E-3</v>
      </c>
      <c r="AK1473" s="197">
        <v>0</v>
      </c>
      <c r="AL1473" s="197">
        <v>0</v>
      </c>
      <c r="AM1473" s="12"/>
      <c r="AN1473" s="12"/>
      <c r="AO1473" s="204">
        <v>0</v>
      </c>
      <c r="AP1473" s="205">
        <v>-29.26</v>
      </c>
      <c r="AQ1473" t="str">
        <f>_xlfn.IFNA(VLOOKUP(E1473,'Order Lookup'!A:C,3,FALSE),"Other")</f>
        <v>Other</v>
      </c>
    </row>
    <row r="1474" spans="1:43" ht="42" x14ac:dyDescent="0.35">
      <c r="A1474" s="202" t="s">
        <v>1050</v>
      </c>
      <c r="B1474" s="202" t="s">
        <v>4566</v>
      </c>
      <c r="C1474" s="202" t="s">
        <v>1061</v>
      </c>
      <c r="D1474" s="202" t="s">
        <v>4564</v>
      </c>
      <c r="E1474" s="202" t="s">
        <v>812</v>
      </c>
      <c r="F1474" s="202" t="s">
        <v>343</v>
      </c>
      <c r="G1474" s="202" t="s">
        <v>55</v>
      </c>
      <c r="H1474" s="202" t="s">
        <v>482</v>
      </c>
      <c r="I1474" s="203" t="s">
        <v>1097</v>
      </c>
      <c r="J1474" s="203" t="s">
        <v>1073</v>
      </c>
      <c r="K1474" s="203" t="s">
        <v>847</v>
      </c>
      <c r="L1474" s="8"/>
      <c r="M1474" s="8"/>
      <c r="N1474" s="202" t="s">
        <v>483</v>
      </c>
      <c r="O1474" s="8"/>
      <c r="P1474" s="8"/>
      <c r="Q1474" s="8"/>
      <c r="R1474" s="202" t="s">
        <v>483</v>
      </c>
      <c r="S1474" s="8"/>
      <c r="T1474" s="8"/>
      <c r="U1474" s="8"/>
      <c r="V1474" s="8"/>
      <c r="W1474" s="202" t="s">
        <v>483</v>
      </c>
      <c r="X1474" s="8"/>
      <c r="Y1474" s="8"/>
      <c r="Z1474" s="8"/>
      <c r="AA1474" s="202" t="s">
        <v>483</v>
      </c>
      <c r="AB1474" s="8"/>
      <c r="AC1474" s="202" t="s">
        <v>2318</v>
      </c>
      <c r="AD1474" s="202" t="s">
        <v>4566</v>
      </c>
      <c r="AE1474" s="202" t="s">
        <v>484</v>
      </c>
      <c r="AF1474" s="12"/>
      <c r="AG1474" s="197">
        <v>0</v>
      </c>
      <c r="AH1474" s="12"/>
      <c r="AI1474" s="12"/>
      <c r="AJ1474" s="12"/>
      <c r="AK1474" s="12"/>
      <c r="AL1474" s="12"/>
      <c r="AM1474" s="12"/>
      <c r="AN1474" s="12"/>
      <c r="AO1474" s="12"/>
      <c r="AP1474" s="15"/>
      <c r="AQ1474" t="str">
        <f>_xlfn.IFNA(VLOOKUP(E1474,'Order Lookup'!A:C,3,FALSE),"Other")</f>
        <v>Other</v>
      </c>
    </row>
    <row r="1475" spans="1:43" ht="31.5" x14ac:dyDescent="0.35">
      <c r="A1475" s="202" t="s">
        <v>1050</v>
      </c>
      <c r="B1475" s="202" t="s">
        <v>4567</v>
      </c>
      <c r="C1475" s="202" t="s">
        <v>1061</v>
      </c>
      <c r="D1475" s="202" t="s">
        <v>4568</v>
      </c>
      <c r="E1475" s="202" t="s">
        <v>855</v>
      </c>
      <c r="F1475" s="202" t="s">
        <v>204</v>
      </c>
      <c r="G1475" s="8"/>
      <c r="H1475" s="202" t="s">
        <v>482</v>
      </c>
      <c r="I1475" s="203" t="s">
        <v>58</v>
      </c>
      <c r="J1475" s="8"/>
      <c r="K1475" s="8"/>
      <c r="L1475" s="8"/>
      <c r="M1475" s="8"/>
      <c r="N1475" s="202" t="s">
        <v>483</v>
      </c>
      <c r="O1475" s="8"/>
      <c r="P1475" s="8"/>
      <c r="Q1475" s="8"/>
      <c r="R1475" s="202" t="s">
        <v>483</v>
      </c>
      <c r="S1475" s="8"/>
      <c r="T1475" s="8"/>
      <c r="U1475" s="8"/>
      <c r="V1475" s="8"/>
      <c r="W1475" s="202" t="s">
        <v>483</v>
      </c>
      <c r="X1475" s="8"/>
      <c r="Y1475" s="8"/>
      <c r="Z1475" s="8"/>
      <c r="AA1475" s="202" t="s">
        <v>483</v>
      </c>
      <c r="AB1475" s="8"/>
      <c r="AC1475" s="202" t="s">
        <v>1725</v>
      </c>
      <c r="AD1475" s="202" t="s">
        <v>4567</v>
      </c>
      <c r="AE1475" s="202" t="s">
        <v>484</v>
      </c>
      <c r="AF1475" s="204">
        <v>-2114</v>
      </c>
      <c r="AG1475" s="197">
        <v>0</v>
      </c>
      <c r="AH1475" s="197">
        <v>0</v>
      </c>
      <c r="AI1475" s="12"/>
      <c r="AJ1475" s="197">
        <v>0</v>
      </c>
      <c r="AK1475" s="197">
        <v>0</v>
      </c>
      <c r="AL1475" s="197">
        <v>0</v>
      </c>
      <c r="AM1475" s="12"/>
      <c r="AN1475" s="12"/>
      <c r="AO1475" s="204">
        <v>-1744</v>
      </c>
      <c r="AP1475" s="205">
        <v>-2114</v>
      </c>
      <c r="AQ1475" t="str">
        <f>_xlfn.IFNA(VLOOKUP(E1475,'Order Lookup'!A:C,3,FALSE),"Other")</f>
        <v>ORDER</v>
      </c>
    </row>
    <row r="1476" spans="1:43" ht="31.5" x14ac:dyDescent="0.35">
      <c r="A1476" s="202" t="s">
        <v>1050</v>
      </c>
      <c r="B1476" s="202" t="s">
        <v>4569</v>
      </c>
      <c r="C1476" s="202" t="s">
        <v>1061</v>
      </c>
      <c r="D1476" s="202" t="s">
        <v>4570</v>
      </c>
      <c r="E1476" s="202" t="s">
        <v>855</v>
      </c>
      <c r="F1476" s="202" t="s">
        <v>204</v>
      </c>
      <c r="G1476" s="8"/>
      <c r="H1476" s="202" t="s">
        <v>482</v>
      </c>
      <c r="I1476" s="203" t="s">
        <v>58</v>
      </c>
      <c r="J1476" s="8"/>
      <c r="K1476" s="8"/>
      <c r="L1476" s="8"/>
      <c r="M1476" s="8"/>
      <c r="N1476" s="202" t="s">
        <v>483</v>
      </c>
      <c r="O1476" s="8"/>
      <c r="P1476" s="8"/>
      <c r="Q1476" s="8"/>
      <c r="R1476" s="202" t="s">
        <v>483</v>
      </c>
      <c r="S1476" s="8"/>
      <c r="T1476" s="8"/>
      <c r="U1476" s="8"/>
      <c r="V1476" s="8"/>
      <c r="W1476" s="202" t="s">
        <v>483</v>
      </c>
      <c r="X1476" s="8"/>
      <c r="Y1476" s="8"/>
      <c r="Z1476" s="8"/>
      <c r="AA1476" s="202" t="s">
        <v>483</v>
      </c>
      <c r="AB1476" s="8"/>
      <c r="AC1476" s="202" t="s">
        <v>1725</v>
      </c>
      <c r="AD1476" s="202" t="s">
        <v>4569</v>
      </c>
      <c r="AE1476" s="202" t="s">
        <v>484</v>
      </c>
      <c r="AF1476" s="204">
        <v>-1092</v>
      </c>
      <c r="AG1476" s="197">
        <v>0</v>
      </c>
      <c r="AH1476" s="197">
        <v>0</v>
      </c>
      <c r="AI1476" s="12"/>
      <c r="AJ1476" s="197">
        <v>0</v>
      </c>
      <c r="AK1476" s="197">
        <v>0</v>
      </c>
      <c r="AL1476" s="197">
        <v>0</v>
      </c>
      <c r="AM1476" s="12"/>
      <c r="AN1476" s="12"/>
      <c r="AO1476" s="204">
        <v>-902</v>
      </c>
      <c r="AP1476" s="205">
        <v>-1092</v>
      </c>
      <c r="AQ1476" t="str">
        <f>_xlfn.IFNA(VLOOKUP(E1476,'Order Lookup'!A:C,3,FALSE),"Other")</f>
        <v>ORDER</v>
      </c>
    </row>
    <row r="1477" spans="1:43" ht="31.5" x14ac:dyDescent="0.35">
      <c r="A1477" s="202" t="s">
        <v>1050</v>
      </c>
      <c r="B1477" s="202" t="s">
        <v>4571</v>
      </c>
      <c r="C1477" s="202" t="s">
        <v>1061</v>
      </c>
      <c r="D1477" s="202" t="s">
        <v>4570</v>
      </c>
      <c r="E1477" s="202" t="s">
        <v>855</v>
      </c>
      <c r="F1477" s="202" t="s">
        <v>204</v>
      </c>
      <c r="G1477" s="8"/>
      <c r="H1477" s="202" t="s">
        <v>482</v>
      </c>
      <c r="I1477" s="203" t="s">
        <v>58</v>
      </c>
      <c r="J1477" s="8"/>
      <c r="K1477" s="8"/>
      <c r="L1477" s="8"/>
      <c r="M1477" s="8"/>
      <c r="N1477" s="202" t="s">
        <v>483</v>
      </c>
      <c r="O1477" s="8"/>
      <c r="P1477" s="8"/>
      <c r="Q1477" s="8"/>
      <c r="R1477" s="202" t="s">
        <v>483</v>
      </c>
      <c r="S1477" s="8"/>
      <c r="T1477" s="8"/>
      <c r="U1477" s="8"/>
      <c r="V1477" s="8"/>
      <c r="W1477" s="202" t="s">
        <v>483</v>
      </c>
      <c r="X1477" s="8"/>
      <c r="Y1477" s="8"/>
      <c r="Z1477" s="8"/>
      <c r="AA1477" s="202" t="s">
        <v>483</v>
      </c>
      <c r="AB1477" s="8"/>
      <c r="AC1477" s="202" t="s">
        <v>1728</v>
      </c>
      <c r="AD1477" s="202" t="s">
        <v>4571</v>
      </c>
      <c r="AE1477" s="202" t="s">
        <v>484</v>
      </c>
      <c r="AF1477" s="204">
        <v>-580</v>
      </c>
      <c r="AG1477" s="197">
        <v>-4.4499999999999998E-2</v>
      </c>
      <c r="AH1477" s="197">
        <v>0</v>
      </c>
      <c r="AI1477" s="208">
        <v>0</v>
      </c>
      <c r="AJ1477" s="197">
        <v>0</v>
      </c>
      <c r="AK1477" s="197">
        <v>0</v>
      </c>
      <c r="AL1477" s="197">
        <v>0</v>
      </c>
      <c r="AM1477" s="12"/>
      <c r="AN1477" s="12"/>
      <c r="AO1477" s="204">
        <v>-509</v>
      </c>
      <c r="AP1477" s="205">
        <v>-580</v>
      </c>
      <c r="AQ1477" t="str">
        <f>_xlfn.IFNA(VLOOKUP(E1477,'Order Lookup'!A:C,3,FALSE),"Other")</f>
        <v>ORDER</v>
      </c>
    </row>
    <row r="1478" spans="1:43" ht="31.5" x14ac:dyDescent="0.35">
      <c r="A1478" s="202" t="s">
        <v>1050</v>
      </c>
      <c r="B1478" s="202" t="s">
        <v>4572</v>
      </c>
      <c r="C1478" s="202" t="s">
        <v>1061</v>
      </c>
      <c r="D1478" s="202" t="s">
        <v>1613</v>
      </c>
      <c r="E1478" s="202" t="s">
        <v>855</v>
      </c>
      <c r="F1478" s="202" t="s">
        <v>204</v>
      </c>
      <c r="G1478" s="202" t="s">
        <v>361</v>
      </c>
      <c r="H1478" s="202" t="s">
        <v>482</v>
      </c>
      <c r="I1478" s="203" t="s">
        <v>58</v>
      </c>
      <c r="J1478" s="8"/>
      <c r="K1478" s="203" t="s">
        <v>847</v>
      </c>
      <c r="L1478" s="8"/>
      <c r="M1478" s="8"/>
      <c r="N1478" s="202" t="s">
        <v>483</v>
      </c>
      <c r="O1478" s="8"/>
      <c r="P1478" s="8"/>
      <c r="Q1478" s="8"/>
      <c r="R1478" s="202" t="s">
        <v>483</v>
      </c>
      <c r="S1478" s="8"/>
      <c r="T1478" s="8"/>
      <c r="U1478" s="8"/>
      <c r="V1478" s="8"/>
      <c r="W1478" s="202" t="s">
        <v>483</v>
      </c>
      <c r="X1478" s="8"/>
      <c r="Y1478" s="8"/>
      <c r="Z1478" s="8"/>
      <c r="AA1478" s="202" t="s">
        <v>483</v>
      </c>
      <c r="AB1478" s="8"/>
      <c r="AC1478" s="202" t="s">
        <v>1725</v>
      </c>
      <c r="AD1478" s="202" t="s">
        <v>4572</v>
      </c>
      <c r="AE1478" s="202" t="s">
        <v>484</v>
      </c>
      <c r="AF1478" s="204">
        <v>-1719</v>
      </c>
      <c r="AG1478" s="197">
        <v>0</v>
      </c>
      <c r="AH1478" s="197">
        <v>0</v>
      </c>
      <c r="AI1478" s="12"/>
      <c r="AJ1478" s="197">
        <v>0</v>
      </c>
      <c r="AK1478" s="197">
        <v>0</v>
      </c>
      <c r="AL1478" s="197">
        <v>0</v>
      </c>
      <c r="AM1478" s="12"/>
      <c r="AN1478" s="12"/>
      <c r="AO1478" s="204">
        <v>-1374</v>
      </c>
      <c r="AP1478" s="205">
        <v>-1719</v>
      </c>
      <c r="AQ1478" t="str">
        <f>_xlfn.IFNA(VLOOKUP(E1478,'Order Lookup'!A:C,3,FALSE),"Other")</f>
        <v>ORDER</v>
      </c>
    </row>
    <row r="1479" spans="1:43" ht="31.5" x14ac:dyDescent="0.35">
      <c r="A1479" s="202" t="s">
        <v>1050</v>
      </c>
      <c r="B1479" s="202" t="s">
        <v>4573</v>
      </c>
      <c r="C1479" s="202" t="s">
        <v>2267</v>
      </c>
      <c r="D1479" s="202" t="s">
        <v>4574</v>
      </c>
      <c r="E1479" s="202" t="s">
        <v>812</v>
      </c>
      <c r="F1479" s="202" t="s">
        <v>343</v>
      </c>
      <c r="G1479" s="8"/>
      <c r="H1479" s="202" t="s">
        <v>482</v>
      </c>
      <c r="I1479" s="203" t="s">
        <v>389</v>
      </c>
      <c r="J1479" s="8"/>
      <c r="K1479" s="8"/>
      <c r="L1479" s="8"/>
      <c r="M1479" s="8"/>
      <c r="N1479" s="202" t="s">
        <v>483</v>
      </c>
      <c r="O1479" s="8"/>
      <c r="P1479" s="8"/>
      <c r="Q1479" s="8"/>
      <c r="R1479" s="202" t="s">
        <v>483</v>
      </c>
      <c r="S1479" s="8"/>
      <c r="T1479" s="8"/>
      <c r="U1479" s="8"/>
      <c r="V1479" s="8"/>
      <c r="W1479" s="202" t="s">
        <v>483</v>
      </c>
      <c r="X1479" s="8"/>
      <c r="Y1479" s="8"/>
      <c r="Z1479" s="8"/>
      <c r="AA1479" s="202" t="s">
        <v>483</v>
      </c>
      <c r="AB1479" s="8"/>
      <c r="AC1479" s="202" t="s">
        <v>2371</v>
      </c>
      <c r="AD1479" s="202" t="s">
        <v>4573</v>
      </c>
      <c r="AE1479" s="202" t="s">
        <v>484</v>
      </c>
      <c r="AF1479" s="12"/>
      <c r="AG1479" s="197">
        <v>0</v>
      </c>
      <c r="AH1479" s="12"/>
      <c r="AI1479" s="12"/>
      <c r="AJ1479" s="12"/>
      <c r="AK1479" s="12"/>
      <c r="AL1479" s="12"/>
      <c r="AM1479" s="12"/>
      <c r="AN1479" s="12"/>
      <c r="AO1479" s="12"/>
      <c r="AP1479" s="15"/>
      <c r="AQ1479" t="str">
        <f>_xlfn.IFNA(VLOOKUP(E1479,'Order Lookup'!A:C,3,FALSE),"Other")</f>
        <v>Other</v>
      </c>
    </row>
    <row r="1480" spans="1:43" ht="31.5" x14ac:dyDescent="0.35">
      <c r="A1480" s="202" t="s">
        <v>1050</v>
      </c>
      <c r="B1480" s="202" t="s">
        <v>4575</v>
      </c>
      <c r="C1480" s="202" t="s">
        <v>2267</v>
      </c>
      <c r="D1480" s="202" t="s">
        <v>4574</v>
      </c>
      <c r="E1480" s="202" t="s">
        <v>855</v>
      </c>
      <c r="F1480" s="202" t="s">
        <v>343</v>
      </c>
      <c r="G1480" s="8"/>
      <c r="H1480" s="202" t="s">
        <v>482</v>
      </c>
      <c r="I1480" s="203" t="s">
        <v>389</v>
      </c>
      <c r="J1480" s="8"/>
      <c r="K1480" s="8"/>
      <c r="L1480" s="8"/>
      <c r="M1480" s="8"/>
      <c r="N1480" s="202" t="s">
        <v>483</v>
      </c>
      <c r="O1480" s="8"/>
      <c r="P1480" s="8"/>
      <c r="Q1480" s="8"/>
      <c r="R1480" s="202" t="s">
        <v>483</v>
      </c>
      <c r="S1480" s="8"/>
      <c r="T1480" s="8"/>
      <c r="U1480" s="8"/>
      <c r="V1480" s="8"/>
      <c r="W1480" s="202" t="s">
        <v>483</v>
      </c>
      <c r="X1480" s="8"/>
      <c r="Y1480" s="8"/>
      <c r="Z1480" s="8"/>
      <c r="AA1480" s="202" t="s">
        <v>483</v>
      </c>
      <c r="AB1480" s="8"/>
      <c r="AC1480" s="202" t="s">
        <v>2332</v>
      </c>
      <c r="AD1480" s="202" t="s">
        <v>4575</v>
      </c>
      <c r="AE1480" s="202" t="s">
        <v>484</v>
      </c>
      <c r="AF1480" s="204">
        <v>19357</v>
      </c>
      <c r="AG1480" s="197">
        <v>0</v>
      </c>
      <c r="AH1480" s="197">
        <v>0</v>
      </c>
      <c r="AI1480" s="12"/>
      <c r="AJ1480" s="197">
        <v>0</v>
      </c>
      <c r="AK1480" s="197">
        <v>0</v>
      </c>
      <c r="AL1480" s="197">
        <v>0</v>
      </c>
      <c r="AM1480" s="12"/>
      <c r="AN1480" s="12"/>
      <c r="AO1480" s="204">
        <v>0</v>
      </c>
      <c r="AP1480" s="205">
        <v>19357</v>
      </c>
      <c r="AQ1480" t="str">
        <f>_xlfn.IFNA(VLOOKUP(E1480,'Order Lookup'!A:C,3,FALSE),"Other")</f>
        <v>ORDER</v>
      </c>
    </row>
    <row r="1481" spans="1:43" ht="31.5" x14ac:dyDescent="0.35">
      <c r="A1481" s="202" t="s">
        <v>1050</v>
      </c>
      <c r="B1481" s="202" t="s">
        <v>4576</v>
      </c>
      <c r="C1481" s="202" t="s">
        <v>2267</v>
      </c>
      <c r="D1481" s="202" t="s">
        <v>4574</v>
      </c>
      <c r="E1481" s="202" t="s">
        <v>855</v>
      </c>
      <c r="F1481" s="202" t="s">
        <v>343</v>
      </c>
      <c r="G1481" s="8"/>
      <c r="H1481" s="202" t="s">
        <v>482</v>
      </c>
      <c r="I1481" s="203" t="s">
        <v>389</v>
      </c>
      <c r="J1481" s="8"/>
      <c r="K1481" s="8"/>
      <c r="L1481" s="8"/>
      <c r="M1481" s="8"/>
      <c r="N1481" s="202" t="s">
        <v>483</v>
      </c>
      <c r="O1481" s="8"/>
      <c r="P1481" s="8"/>
      <c r="Q1481" s="8"/>
      <c r="R1481" s="202" t="s">
        <v>483</v>
      </c>
      <c r="S1481" s="8"/>
      <c r="T1481" s="8"/>
      <c r="U1481" s="8"/>
      <c r="V1481" s="8"/>
      <c r="W1481" s="202" t="s">
        <v>483</v>
      </c>
      <c r="X1481" s="8"/>
      <c r="Y1481" s="8"/>
      <c r="Z1481" s="8"/>
      <c r="AA1481" s="202" t="s">
        <v>483</v>
      </c>
      <c r="AB1481" s="8"/>
      <c r="AC1481" s="202" t="s">
        <v>2318</v>
      </c>
      <c r="AD1481" s="202" t="s">
        <v>4576</v>
      </c>
      <c r="AE1481" s="202" t="s">
        <v>484</v>
      </c>
      <c r="AF1481" s="204">
        <v>-15014</v>
      </c>
      <c r="AG1481" s="197">
        <v>0</v>
      </c>
      <c r="AH1481" s="197">
        <v>0</v>
      </c>
      <c r="AI1481" s="12"/>
      <c r="AJ1481" s="197">
        <v>0</v>
      </c>
      <c r="AK1481" s="197">
        <v>0</v>
      </c>
      <c r="AL1481" s="197">
        <v>0</v>
      </c>
      <c r="AM1481" s="12"/>
      <c r="AN1481" s="12"/>
      <c r="AO1481" s="204">
        <v>0</v>
      </c>
      <c r="AP1481" s="205">
        <v>-15012.5</v>
      </c>
      <c r="AQ1481" t="str">
        <f>_xlfn.IFNA(VLOOKUP(E1481,'Order Lookup'!A:C,3,FALSE),"Other")</f>
        <v>ORDER</v>
      </c>
    </row>
    <row r="1482" spans="1:43" ht="42" x14ac:dyDescent="0.35">
      <c r="A1482" s="202" t="s">
        <v>1050</v>
      </c>
      <c r="B1482" s="202" t="s">
        <v>4577</v>
      </c>
      <c r="C1482" s="202" t="s">
        <v>1378</v>
      </c>
      <c r="D1482" s="202" t="s">
        <v>4578</v>
      </c>
      <c r="E1482" s="202" t="s">
        <v>855</v>
      </c>
      <c r="F1482" s="202" t="s">
        <v>204</v>
      </c>
      <c r="G1482" s="202" t="s">
        <v>55</v>
      </c>
      <c r="H1482" s="202" t="s">
        <v>482</v>
      </c>
      <c r="I1482" s="203" t="s">
        <v>423</v>
      </c>
      <c r="J1482" s="203" t="s">
        <v>1056</v>
      </c>
      <c r="K1482" s="203" t="s">
        <v>4579</v>
      </c>
      <c r="L1482" s="8"/>
      <c r="M1482" s="8"/>
      <c r="N1482" s="202" t="s">
        <v>483</v>
      </c>
      <c r="O1482" s="8"/>
      <c r="P1482" s="8"/>
      <c r="Q1482" s="8"/>
      <c r="R1482" s="202" t="s">
        <v>483</v>
      </c>
      <c r="S1482" s="8"/>
      <c r="T1482" s="203" t="s">
        <v>1081</v>
      </c>
      <c r="U1482" s="202" t="s">
        <v>1726</v>
      </c>
      <c r="V1482" s="202" t="s">
        <v>1726</v>
      </c>
      <c r="W1482" s="206" t="s">
        <v>489</v>
      </c>
      <c r="X1482" s="8"/>
      <c r="Y1482" s="8"/>
      <c r="Z1482" s="8"/>
      <c r="AA1482" s="202" t="s">
        <v>483</v>
      </c>
      <c r="AB1482" s="203" t="s">
        <v>490</v>
      </c>
      <c r="AC1482" s="202" t="s">
        <v>2371</v>
      </c>
      <c r="AD1482" s="202" t="s">
        <v>4577</v>
      </c>
      <c r="AE1482" s="202" t="s">
        <v>484</v>
      </c>
      <c r="AF1482" s="12"/>
      <c r="AG1482" s="197">
        <v>0</v>
      </c>
      <c r="AH1482" s="12"/>
      <c r="AI1482" s="12"/>
      <c r="AJ1482" s="12"/>
      <c r="AK1482" s="12"/>
      <c r="AL1482" s="12"/>
      <c r="AM1482" s="12"/>
      <c r="AN1482" s="12"/>
      <c r="AO1482" s="12"/>
      <c r="AP1482" s="15"/>
      <c r="AQ1482" t="str">
        <f>_xlfn.IFNA(VLOOKUP(E1482,'Order Lookup'!A:C,3,FALSE),"Other")</f>
        <v>ORDER</v>
      </c>
    </row>
    <row r="1483" spans="1:43" ht="42" x14ac:dyDescent="0.35">
      <c r="A1483" s="202" t="s">
        <v>1050</v>
      </c>
      <c r="B1483" s="202" t="s">
        <v>4580</v>
      </c>
      <c r="C1483" s="202" t="s">
        <v>1378</v>
      </c>
      <c r="D1483" s="202" t="s">
        <v>4578</v>
      </c>
      <c r="E1483" s="202" t="s">
        <v>854</v>
      </c>
      <c r="F1483" s="202" t="s">
        <v>361</v>
      </c>
      <c r="G1483" s="202" t="s">
        <v>55</v>
      </c>
      <c r="H1483" s="202" t="s">
        <v>482</v>
      </c>
      <c r="I1483" s="203" t="s">
        <v>423</v>
      </c>
      <c r="J1483" s="203" t="s">
        <v>1056</v>
      </c>
      <c r="K1483" s="203" t="s">
        <v>4579</v>
      </c>
      <c r="L1483" s="8"/>
      <c r="M1483" s="8"/>
      <c r="N1483" s="202" t="s">
        <v>483</v>
      </c>
      <c r="O1483" s="8"/>
      <c r="P1483" s="8"/>
      <c r="Q1483" s="8"/>
      <c r="R1483" s="202" t="s">
        <v>483</v>
      </c>
      <c r="S1483" s="203" t="s">
        <v>848</v>
      </c>
      <c r="T1483" s="203" t="s">
        <v>848</v>
      </c>
      <c r="U1483" s="202" t="s">
        <v>2332</v>
      </c>
      <c r="V1483" s="202" t="s">
        <v>2371</v>
      </c>
      <c r="W1483" s="206" t="s">
        <v>489</v>
      </c>
      <c r="X1483" s="8"/>
      <c r="Y1483" s="8"/>
      <c r="Z1483" s="8"/>
      <c r="AA1483" s="202" t="s">
        <v>483</v>
      </c>
      <c r="AB1483" s="203" t="s">
        <v>490</v>
      </c>
      <c r="AC1483" s="202" t="s">
        <v>2338</v>
      </c>
      <c r="AD1483" s="202" t="s">
        <v>4580</v>
      </c>
      <c r="AE1483" s="202" t="s">
        <v>484</v>
      </c>
      <c r="AF1483" s="204">
        <v>502</v>
      </c>
      <c r="AG1483" s="197">
        <v>0</v>
      </c>
      <c r="AH1483" s="197">
        <v>6.4793829999999997E-2</v>
      </c>
      <c r="AI1483" s="12"/>
      <c r="AJ1483" s="197">
        <v>6.4793500000000004E-2</v>
      </c>
      <c r="AK1483" s="197">
        <v>0</v>
      </c>
      <c r="AL1483" s="197">
        <v>0</v>
      </c>
      <c r="AM1483" s="12"/>
      <c r="AN1483" s="12"/>
      <c r="AO1483" s="204">
        <v>0</v>
      </c>
      <c r="AP1483" s="205">
        <v>401.9</v>
      </c>
      <c r="AQ1483" t="str">
        <f>_xlfn.IFNA(VLOOKUP(E1483,'Order Lookup'!A:C,3,FALSE),"Other")</f>
        <v>ENPARTS</v>
      </c>
    </row>
    <row r="1484" spans="1:43" ht="31.5" x14ac:dyDescent="0.35">
      <c r="A1484" s="202" t="s">
        <v>1050</v>
      </c>
      <c r="B1484" s="202" t="s">
        <v>4581</v>
      </c>
      <c r="C1484" s="202" t="s">
        <v>1461</v>
      </c>
      <c r="D1484" s="202" t="s">
        <v>1379</v>
      </c>
      <c r="E1484" s="202" t="s">
        <v>874</v>
      </c>
      <c r="F1484" s="202" t="s">
        <v>343</v>
      </c>
      <c r="G1484" s="8"/>
      <c r="H1484" s="202" t="s">
        <v>482</v>
      </c>
      <c r="I1484" s="203" t="s">
        <v>397</v>
      </c>
      <c r="J1484" s="8"/>
      <c r="K1484" s="8"/>
      <c r="L1484" s="8"/>
      <c r="M1484" s="8"/>
      <c r="N1484" s="202" t="s">
        <v>483</v>
      </c>
      <c r="O1484" s="8"/>
      <c r="P1484" s="8"/>
      <c r="Q1484" s="8"/>
      <c r="R1484" s="202" t="s">
        <v>483</v>
      </c>
      <c r="S1484" s="8"/>
      <c r="T1484" s="8"/>
      <c r="U1484" s="8"/>
      <c r="V1484" s="8"/>
      <c r="W1484" s="202" t="s">
        <v>483</v>
      </c>
      <c r="X1484" s="8"/>
      <c r="Y1484" s="8"/>
      <c r="Z1484" s="8"/>
      <c r="AA1484" s="202" t="s">
        <v>483</v>
      </c>
      <c r="AB1484" s="8"/>
      <c r="AC1484" s="202" t="s">
        <v>1728</v>
      </c>
      <c r="AD1484" s="202" t="s">
        <v>4581</v>
      </c>
      <c r="AE1484" s="202" t="s">
        <v>484</v>
      </c>
      <c r="AF1484" s="204">
        <v>0</v>
      </c>
      <c r="AG1484" s="197">
        <v>0</v>
      </c>
      <c r="AH1484" s="197">
        <v>1.136E-2</v>
      </c>
      <c r="AI1484" s="12"/>
      <c r="AJ1484" s="197">
        <v>1.136E-2</v>
      </c>
      <c r="AK1484" s="197">
        <v>0</v>
      </c>
      <c r="AL1484" s="197">
        <v>0</v>
      </c>
      <c r="AM1484" s="12"/>
      <c r="AN1484" s="12"/>
      <c r="AO1484" s="204">
        <v>0</v>
      </c>
      <c r="AP1484" s="205">
        <v>-53.48</v>
      </c>
      <c r="AQ1484" t="str">
        <f>_xlfn.IFNA(VLOOKUP(E1484,'Order Lookup'!A:C,3,FALSE),"Other")</f>
        <v>Other</v>
      </c>
    </row>
    <row r="1485" spans="1:43" ht="42" x14ac:dyDescent="0.35">
      <c r="A1485" s="202" t="s">
        <v>1050</v>
      </c>
      <c r="B1485" s="202" t="s">
        <v>4582</v>
      </c>
      <c r="C1485" s="202" t="s">
        <v>1055</v>
      </c>
      <c r="D1485" s="202" t="s">
        <v>1066</v>
      </c>
      <c r="E1485" s="202" t="s">
        <v>506</v>
      </c>
      <c r="F1485" s="202" t="s">
        <v>761</v>
      </c>
      <c r="G1485" s="202" t="s">
        <v>55</v>
      </c>
      <c r="H1485" s="202" t="s">
        <v>488</v>
      </c>
      <c r="I1485" s="203" t="s">
        <v>398</v>
      </c>
      <c r="J1485" s="8"/>
      <c r="K1485" s="203" t="s">
        <v>1067</v>
      </c>
      <c r="L1485" s="8"/>
      <c r="M1485" s="8"/>
      <c r="N1485" s="202" t="s">
        <v>483</v>
      </c>
      <c r="O1485" s="8"/>
      <c r="P1485" s="8"/>
      <c r="Q1485" s="8"/>
      <c r="R1485" s="202" t="s">
        <v>483</v>
      </c>
      <c r="S1485" s="8"/>
      <c r="T1485" s="203" t="s">
        <v>2674</v>
      </c>
      <c r="U1485" s="202" t="s">
        <v>1290</v>
      </c>
      <c r="V1485" s="202" t="s">
        <v>1290</v>
      </c>
      <c r="W1485" s="206" t="s">
        <v>489</v>
      </c>
      <c r="X1485" s="8"/>
      <c r="Y1485" s="8"/>
      <c r="Z1485" s="8"/>
      <c r="AA1485" s="202" t="s">
        <v>483</v>
      </c>
      <c r="AB1485" s="203" t="s">
        <v>490</v>
      </c>
      <c r="AC1485" s="202" t="s">
        <v>2371</v>
      </c>
      <c r="AD1485" s="202" t="s">
        <v>4582</v>
      </c>
      <c r="AE1485" s="202" t="s">
        <v>484</v>
      </c>
      <c r="AF1485" s="204">
        <v>1</v>
      </c>
      <c r="AG1485" s="197">
        <v>5.0000000000000001E-4</v>
      </c>
      <c r="AH1485" s="197">
        <v>5.2634E-2</v>
      </c>
      <c r="AI1485" s="207">
        <v>105.268</v>
      </c>
      <c r="AJ1485" s="197">
        <v>4.9133999999999997E-2</v>
      </c>
      <c r="AK1485" s="197">
        <v>0</v>
      </c>
      <c r="AL1485" s="197">
        <v>0</v>
      </c>
      <c r="AM1485" s="12"/>
      <c r="AN1485" s="12"/>
      <c r="AO1485" s="204">
        <v>1</v>
      </c>
      <c r="AP1485" s="205">
        <v>-154.77000000000001</v>
      </c>
      <c r="AQ1485" t="str">
        <f>_xlfn.IFNA(VLOOKUP(E1485,'Order Lookup'!A:C,3,FALSE),"Other")</f>
        <v>ORDER</v>
      </c>
    </row>
    <row r="1486" spans="1:43" ht="42" x14ac:dyDescent="0.35">
      <c r="A1486" s="202" t="s">
        <v>1050</v>
      </c>
      <c r="B1486" s="202" t="s">
        <v>4583</v>
      </c>
      <c r="C1486" s="202" t="s">
        <v>1055</v>
      </c>
      <c r="D1486" s="202" t="s">
        <v>1066</v>
      </c>
      <c r="E1486" s="202" t="s">
        <v>487</v>
      </c>
      <c r="F1486" s="202" t="s">
        <v>761</v>
      </c>
      <c r="G1486" s="202" t="s">
        <v>55</v>
      </c>
      <c r="H1486" s="202" t="s">
        <v>482</v>
      </c>
      <c r="I1486" s="203" t="s">
        <v>398</v>
      </c>
      <c r="J1486" s="8"/>
      <c r="K1486" s="203" t="s">
        <v>1067</v>
      </c>
      <c r="L1486" s="8"/>
      <c r="M1486" s="8"/>
      <c r="N1486" s="202" t="s">
        <v>483</v>
      </c>
      <c r="O1486" s="8"/>
      <c r="P1486" s="8"/>
      <c r="Q1486" s="8"/>
      <c r="R1486" s="202" t="s">
        <v>483</v>
      </c>
      <c r="S1486" s="8"/>
      <c r="T1486" s="203" t="s">
        <v>1372</v>
      </c>
      <c r="U1486" s="202" t="s">
        <v>2343</v>
      </c>
      <c r="V1486" s="202" t="s">
        <v>2343</v>
      </c>
      <c r="W1486" s="206" t="s">
        <v>489</v>
      </c>
      <c r="X1486" s="8"/>
      <c r="Y1486" s="8"/>
      <c r="Z1486" s="8"/>
      <c r="AA1486" s="202" t="s">
        <v>483</v>
      </c>
      <c r="AB1486" s="203" t="s">
        <v>490</v>
      </c>
      <c r="AC1486" s="202" t="s">
        <v>2327</v>
      </c>
      <c r="AD1486" s="202" t="s">
        <v>4583</v>
      </c>
      <c r="AE1486" s="202" t="s">
        <v>484</v>
      </c>
      <c r="AF1486" s="204">
        <v>1</v>
      </c>
      <c r="AG1486" s="197">
        <v>0</v>
      </c>
      <c r="AH1486" s="197">
        <v>0.26425952000000003</v>
      </c>
      <c r="AI1486" s="12"/>
      <c r="AJ1486" s="197">
        <v>0.26425949999999998</v>
      </c>
      <c r="AK1486" s="197">
        <v>0</v>
      </c>
      <c r="AL1486" s="197">
        <v>0</v>
      </c>
      <c r="AM1486" s="12"/>
      <c r="AN1486" s="12"/>
      <c r="AO1486" s="204">
        <v>1</v>
      </c>
      <c r="AP1486" s="205">
        <v>-448.46</v>
      </c>
      <c r="AQ1486" t="str">
        <f>_xlfn.IFNA(VLOOKUP(E1486,'Order Lookup'!A:C,3,FALSE),"Other")</f>
        <v>ENPARTS</v>
      </c>
    </row>
    <row r="1487" spans="1:43" ht="52.5" x14ac:dyDescent="0.35">
      <c r="A1487" s="202" t="s">
        <v>1050</v>
      </c>
      <c r="B1487" s="202" t="s">
        <v>4584</v>
      </c>
      <c r="C1487" s="202" t="s">
        <v>1614</v>
      </c>
      <c r="D1487" s="202" t="s">
        <v>1615</v>
      </c>
      <c r="E1487" s="202" t="s">
        <v>812</v>
      </c>
      <c r="F1487" s="202" t="s">
        <v>343</v>
      </c>
      <c r="G1487" s="8"/>
      <c r="H1487" s="202" t="s">
        <v>482</v>
      </c>
      <c r="I1487" s="203" t="s">
        <v>58</v>
      </c>
      <c r="J1487" s="8"/>
      <c r="K1487" s="8"/>
      <c r="L1487" s="8"/>
      <c r="M1487" s="8"/>
      <c r="N1487" s="202" t="s">
        <v>483</v>
      </c>
      <c r="O1487" s="8"/>
      <c r="P1487" s="8"/>
      <c r="Q1487" s="8"/>
      <c r="R1487" s="202" t="s">
        <v>483</v>
      </c>
      <c r="S1487" s="8"/>
      <c r="T1487" s="8"/>
      <c r="U1487" s="8"/>
      <c r="V1487" s="8"/>
      <c r="W1487" s="202" t="s">
        <v>483</v>
      </c>
      <c r="X1487" s="8"/>
      <c r="Y1487" s="8"/>
      <c r="Z1487" s="8"/>
      <c r="AA1487" s="202" t="s">
        <v>483</v>
      </c>
      <c r="AB1487" s="8"/>
      <c r="AC1487" s="202" t="s">
        <v>2327</v>
      </c>
      <c r="AD1487" s="202" t="s">
        <v>4584</v>
      </c>
      <c r="AE1487" s="202" t="s">
        <v>484</v>
      </c>
      <c r="AF1487" s="12"/>
      <c r="AG1487" s="197">
        <v>0</v>
      </c>
      <c r="AH1487" s="12"/>
      <c r="AI1487" s="12"/>
      <c r="AJ1487" s="12"/>
      <c r="AK1487" s="12"/>
      <c r="AL1487" s="12"/>
      <c r="AM1487" s="12"/>
      <c r="AN1487" s="12"/>
      <c r="AO1487" s="12"/>
      <c r="AP1487" s="15"/>
      <c r="AQ1487" t="str">
        <f>_xlfn.IFNA(VLOOKUP(E1487,'Order Lookup'!A:C,3,FALSE),"Other")</f>
        <v>Other</v>
      </c>
    </row>
    <row r="1488" spans="1:43" ht="31.5" x14ac:dyDescent="0.35">
      <c r="A1488" s="202" t="s">
        <v>1050</v>
      </c>
      <c r="B1488" s="202" t="s">
        <v>4585</v>
      </c>
      <c r="C1488" s="202" t="s">
        <v>4586</v>
      </c>
      <c r="D1488" s="202" t="s">
        <v>4587</v>
      </c>
      <c r="E1488" s="202" t="s">
        <v>854</v>
      </c>
      <c r="F1488" s="202" t="s">
        <v>270</v>
      </c>
      <c r="G1488" s="202" t="s">
        <v>856</v>
      </c>
      <c r="H1488" s="202" t="s">
        <v>482</v>
      </c>
      <c r="I1488" s="203" t="s">
        <v>958</v>
      </c>
      <c r="J1488" s="203" t="s">
        <v>1070</v>
      </c>
      <c r="K1488" s="8"/>
      <c r="L1488" s="8"/>
      <c r="M1488" s="8"/>
      <c r="N1488" s="202" t="s">
        <v>483</v>
      </c>
      <c r="O1488" s="8"/>
      <c r="P1488" s="8"/>
      <c r="Q1488" s="8"/>
      <c r="R1488" s="202" t="s">
        <v>483</v>
      </c>
      <c r="S1488" s="203" t="s">
        <v>1069</v>
      </c>
      <c r="T1488" s="203" t="s">
        <v>1069</v>
      </c>
      <c r="U1488" s="202" t="s">
        <v>1726</v>
      </c>
      <c r="V1488" s="202" t="s">
        <v>1726</v>
      </c>
      <c r="W1488" s="206" t="s">
        <v>489</v>
      </c>
      <c r="X1488" s="8"/>
      <c r="Y1488" s="8"/>
      <c r="Z1488" s="8"/>
      <c r="AA1488" s="202" t="s">
        <v>483</v>
      </c>
      <c r="AB1488" s="203" t="s">
        <v>490</v>
      </c>
      <c r="AC1488" s="202" t="s">
        <v>1726</v>
      </c>
      <c r="AD1488" s="202" t="s">
        <v>4585</v>
      </c>
      <c r="AE1488" s="202" t="s">
        <v>484</v>
      </c>
      <c r="AF1488" s="12"/>
      <c r="AG1488" s="197">
        <v>0</v>
      </c>
      <c r="AH1488" s="12"/>
      <c r="AI1488" s="12"/>
      <c r="AJ1488" s="12"/>
      <c r="AK1488" s="12"/>
      <c r="AL1488" s="12"/>
      <c r="AM1488" s="12"/>
      <c r="AN1488" s="12"/>
      <c r="AO1488" s="12"/>
      <c r="AP1488" s="15"/>
      <c r="AQ1488" t="str">
        <f>_xlfn.IFNA(VLOOKUP(E1488,'Order Lookup'!A:C,3,FALSE),"Other")</f>
        <v>ENPARTS</v>
      </c>
    </row>
    <row r="1489" spans="1:43" ht="31.5" x14ac:dyDescent="0.35">
      <c r="A1489" s="202" t="s">
        <v>1050</v>
      </c>
      <c r="B1489" s="202" t="s">
        <v>4588</v>
      </c>
      <c r="C1489" s="202" t="s">
        <v>4586</v>
      </c>
      <c r="D1489" s="202" t="s">
        <v>4587</v>
      </c>
      <c r="E1489" s="202" t="s">
        <v>812</v>
      </c>
      <c r="F1489" s="202" t="s">
        <v>343</v>
      </c>
      <c r="G1489" s="202" t="s">
        <v>343</v>
      </c>
      <c r="H1489" s="202" t="s">
        <v>482</v>
      </c>
      <c r="I1489" s="203" t="s">
        <v>359</v>
      </c>
      <c r="J1489" s="203" t="s">
        <v>1070</v>
      </c>
      <c r="K1489" s="8"/>
      <c r="L1489" s="8"/>
      <c r="M1489" s="8"/>
      <c r="N1489" s="202" t="s">
        <v>483</v>
      </c>
      <c r="O1489" s="8"/>
      <c r="P1489" s="8"/>
      <c r="Q1489" s="8"/>
      <c r="R1489" s="202" t="s">
        <v>483</v>
      </c>
      <c r="S1489" s="8"/>
      <c r="T1489" s="8"/>
      <c r="U1489" s="8"/>
      <c r="V1489" s="8"/>
      <c r="W1489" s="202" t="s">
        <v>483</v>
      </c>
      <c r="X1489" s="8"/>
      <c r="Y1489" s="8"/>
      <c r="Z1489" s="8"/>
      <c r="AA1489" s="202" t="s">
        <v>483</v>
      </c>
      <c r="AB1489" s="8"/>
      <c r="AC1489" s="202" t="s">
        <v>1726</v>
      </c>
      <c r="AD1489" s="202" t="s">
        <v>4588</v>
      </c>
      <c r="AE1489" s="202" t="s">
        <v>484</v>
      </c>
      <c r="AF1489" s="204">
        <v>85.61</v>
      </c>
      <c r="AG1489" s="197">
        <v>0</v>
      </c>
      <c r="AH1489" s="197">
        <v>2.7617849999999999E-2</v>
      </c>
      <c r="AI1489" s="12"/>
      <c r="AJ1489" s="197">
        <v>2.76175E-2</v>
      </c>
      <c r="AK1489" s="197">
        <v>0</v>
      </c>
      <c r="AL1489" s="197">
        <v>0</v>
      </c>
      <c r="AM1489" s="12"/>
      <c r="AN1489" s="12"/>
      <c r="AO1489" s="204">
        <v>60</v>
      </c>
      <c r="AP1489" s="205">
        <v>29.66</v>
      </c>
      <c r="AQ1489" t="str">
        <f>_xlfn.IFNA(VLOOKUP(E1489,'Order Lookup'!A:C,3,FALSE),"Other")</f>
        <v>Other</v>
      </c>
    </row>
    <row r="1490" spans="1:43" ht="31.5" x14ac:dyDescent="0.35">
      <c r="A1490" s="202" t="s">
        <v>1050</v>
      </c>
      <c r="B1490" s="202" t="s">
        <v>4589</v>
      </c>
      <c r="C1490" s="202" t="s">
        <v>1380</v>
      </c>
      <c r="D1490" s="202" t="s">
        <v>1381</v>
      </c>
      <c r="E1490" s="202" t="s">
        <v>874</v>
      </c>
      <c r="F1490" s="202" t="s">
        <v>343</v>
      </c>
      <c r="G1490" s="8"/>
      <c r="H1490" s="202" t="s">
        <v>482</v>
      </c>
      <c r="I1490" s="203" t="s">
        <v>389</v>
      </c>
      <c r="J1490" s="8"/>
      <c r="K1490" s="8"/>
      <c r="L1490" s="8"/>
      <c r="M1490" s="8"/>
      <c r="N1490" s="202" t="s">
        <v>483</v>
      </c>
      <c r="O1490" s="8"/>
      <c r="P1490" s="8"/>
      <c r="Q1490" s="8"/>
      <c r="R1490" s="202" t="s">
        <v>483</v>
      </c>
      <c r="S1490" s="8"/>
      <c r="T1490" s="8"/>
      <c r="U1490" s="8"/>
      <c r="V1490" s="8"/>
      <c r="W1490" s="202" t="s">
        <v>483</v>
      </c>
      <c r="X1490" s="8"/>
      <c r="Y1490" s="8"/>
      <c r="Z1490" s="8"/>
      <c r="AA1490" s="202" t="s">
        <v>483</v>
      </c>
      <c r="AB1490" s="8"/>
      <c r="AC1490" s="202" t="s">
        <v>2323</v>
      </c>
      <c r="AD1490" s="202" t="s">
        <v>4589</v>
      </c>
      <c r="AE1490" s="202" t="s">
        <v>484</v>
      </c>
      <c r="AF1490" s="204">
        <v>0</v>
      </c>
      <c r="AG1490" s="197">
        <v>0</v>
      </c>
      <c r="AH1490" s="197">
        <v>7.2499999999999995E-2</v>
      </c>
      <c r="AI1490" s="12"/>
      <c r="AJ1490" s="197">
        <v>7.2499999999999995E-2</v>
      </c>
      <c r="AK1490" s="197">
        <v>0</v>
      </c>
      <c r="AL1490" s="197">
        <v>0</v>
      </c>
      <c r="AM1490" s="12"/>
      <c r="AN1490" s="12"/>
      <c r="AO1490" s="204">
        <v>0</v>
      </c>
      <c r="AP1490" s="205">
        <v>-262.5</v>
      </c>
      <c r="AQ1490" t="str">
        <f>_xlfn.IFNA(VLOOKUP(E1490,'Order Lookup'!A:C,3,FALSE),"Other")</f>
        <v>Other</v>
      </c>
    </row>
    <row r="1491" spans="1:43" ht="52.5" x14ac:dyDescent="0.35">
      <c r="A1491" s="202" t="s">
        <v>1050</v>
      </c>
      <c r="B1491" s="202" t="s">
        <v>4590</v>
      </c>
      <c r="C1491" s="202" t="s">
        <v>1378</v>
      </c>
      <c r="D1491" s="202" t="s">
        <v>4591</v>
      </c>
      <c r="E1491" s="202" t="s">
        <v>854</v>
      </c>
      <c r="F1491" s="202" t="s">
        <v>204</v>
      </c>
      <c r="G1491" s="202" t="s">
        <v>55</v>
      </c>
      <c r="H1491" s="202" t="s">
        <v>482</v>
      </c>
      <c r="I1491" s="203" t="s">
        <v>359</v>
      </c>
      <c r="J1491" s="203" t="s">
        <v>1034</v>
      </c>
      <c r="K1491" s="203" t="s">
        <v>1078</v>
      </c>
      <c r="L1491" s="8"/>
      <c r="M1491" s="8"/>
      <c r="N1491" s="202" t="s">
        <v>483</v>
      </c>
      <c r="O1491" s="8"/>
      <c r="P1491" s="8"/>
      <c r="Q1491" s="8"/>
      <c r="R1491" s="202" t="s">
        <v>483</v>
      </c>
      <c r="S1491" s="8"/>
      <c r="T1491" s="203" t="s">
        <v>881</v>
      </c>
      <c r="U1491" s="202" t="s">
        <v>1698</v>
      </c>
      <c r="V1491" s="202" t="s">
        <v>1698</v>
      </c>
      <c r="W1491" s="206" t="s">
        <v>489</v>
      </c>
      <c r="X1491" s="8"/>
      <c r="Y1491" s="8"/>
      <c r="Z1491" s="8"/>
      <c r="AA1491" s="202" t="s">
        <v>483</v>
      </c>
      <c r="AB1491" s="203" t="s">
        <v>490</v>
      </c>
      <c r="AC1491" s="202" t="s">
        <v>1728</v>
      </c>
      <c r="AD1491" s="202" t="s">
        <v>4590</v>
      </c>
      <c r="AE1491" s="202" t="s">
        <v>484</v>
      </c>
      <c r="AF1491" s="12"/>
      <c r="AG1491" s="197">
        <v>0</v>
      </c>
      <c r="AH1491" s="12"/>
      <c r="AI1491" s="12"/>
      <c r="AJ1491" s="12"/>
      <c r="AK1491" s="12"/>
      <c r="AL1491" s="12"/>
      <c r="AM1491" s="12"/>
      <c r="AN1491" s="12"/>
      <c r="AO1491" s="12"/>
      <c r="AP1491" s="15"/>
      <c r="AQ1491" t="str">
        <f>_xlfn.IFNA(VLOOKUP(E1491,'Order Lookup'!A:C,3,FALSE),"Other")</f>
        <v>ENPARTS</v>
      </c>
    </row>
    <row r="1492" spans="1:43" ht="31.5" x14ac:dyDescent="0.35">
      <c r="A1492" s="202" t="s">
        <v>1050</v>
      </c>
      <c r="B1492" s="202" t="s">
        <v>4592</v>
      </c>
      <c r="C1492" s="202" t="s">
        <v>2015</v>
      </c>
      <c r="D1492" s="202" t="s">
        <v>2016</v>
      </c>
      <c r="E1492" s="202" t="s">
        <v>506</v>
      </c>
      <c r="F1492" s="202" t="s">
        <v>114</v>
      </c>
      <c r="G1492" s="202" t="s">
        <v>55</v>
      </c>
      <c r="H1492" s="202" t="s">
        <v>488</v>
      </c>
      <c r="I1492" s="203" t="s">
        <v>59</v>
      </c>
      <c r="J1492" s="203" t="s">
        <v>1073</v>
      </c>
      <c r="K1492" s="8"/>
      <c r="L1492" s="8"/>
      <c r="M1492" s="8"/>
      <c r="N1492" s="202" t="s">
        <v>483</v>
      </c>
      <c r="O1492" s="203" t="s">
        <v>1073</v>
      </c>
      <c r="P1492" s="8"/>
      <c r="Q1492" s="8"/>
      <c r="R1492" s="202" t="s">
        <v>483</v>
      </c>
      <c r="S1492" s="8"/>
      <c r="T1492" s="8"/>
      <c r="U1492" s="202" t="s">
        <v>4381</v>
      </c>
      <c r="V1492" s="8"/>
      <c r="W1492" s="202" t="s">
        <v>593</v>
      </c>
      <c r="X1492" s="8"/>
      <c r="Y1492" s="8"/>
      <c r="Z1492" s="8"/>
      <c r="AA1492" s="202" t="s">
        <v>483</v>
      </c>
      <c r="AB1492" s="203" t="s">
        <v>490</v>
      </c>
      <c r="AC1492" s="202" t="s">
        <v>2329</v>
      </c>
      <c r="AD1492" s="202" t="s">
        <v>4592</v>
      </c>
      <c r="AE1492" s="202" t="s">
        <v>484</v>
      </c>
      <c r="AF1492" s="204">
        <v>715756</v>
      </c>
      <c r="AG1492" s="197">
        <v>205.56</v>
      </c>
      <c r="AH1492" s="197">
        <v>201.50899999999999</v>
      </c>
      <c r="AI1492" s="197">
        <v>0.98029285853278803</v>
      </c>
      <c r="AJ1492" s="197">
        <v>72.819500000000005</v>
      </c>
      <c r="AK1492" s="197">
        <v>1035.5</v>
      </c>
      <c r="AL1492" s="197">
        <v>2039.66</v>
      </c>
      <c r="AM1492" s="209">
        <v>1.9697344278126501</v>
      </c>
      <c r="AN1492" s="197">
        <v>10.121930037864299</v>
      </c>
      <c r="AO1492" s="204">
        <v>576682</v>
      </c>
      <c r="AP1492" s="205">
        <v>-95046.49</v>
      </c>
      <c r="AQ1492" t="str">
        <f>_xlfn.IFNA(VLOOKUP(E1492,'Order Lookup'!A:C,3,FALSE),"Other")</f>
        <v>ORDER</v>
      </c>
    </row>
    <row r="1493" spans="1:43" ht="31.5" x14ac:dyDescent="0.35">
      <c r="A1493" s="202" t="s">
        <v>1050</v>
      </c>
      <c r="B1493" s="202" t="s">
        <v>4593</v>
      </c>
      <c r="C1493" s="202" t="s">
        <v>2015</v>
      </c>
      <c r="D1493" s="202" t="s">
        <v>2016</v>
      </c>
      <c r="E1493" s="202" t="s">
        <v>855</v>
      </c>
      <c r="F1493" s="202" t="s">
        <v>204</v>
      </c>
      <c r="G1493" s="202" t="s">
        <v>55</v>
      </c>
      <c r="H1493" s="202" t="s">
        <v>488</v>
      </c>
      <c r="I1493" s="203" t="s">
        <v>59</v>
      </c>
      <c r="J1493" s="203" t="s">
        <v>1073</v>
      </c>
      <c r="K1493" s="8"/>
      <c r="L1493" s="8"/>
      <c r="M1493" s="8"/>
      <c r="N1493" s="202" t="s">
        <v>483</v>
      </c>
      <c r="O1493" s="8"/>
      <c r="P1493" s="8"/>
      <c r="Q1493" s="8"/>
      <c r="R1493" s="202" t="s">
        <v>483</v>
      </c>
      <c r="S1493" s="203" t="s">
        <v>2057</v>
      </c>
      <c r="T1493" s="203" t="s">
        <v>628</v>
      </c>
      <c r="U1493" s="202" t="s">
        <v>610</v>
      </c>
      <c r="V1493" s="202" t="s">
        <v>610</v>
      </c>
      <c r="W1493" s="206" t="s">
        <v>489</v>
      </c>
      <c r="X1493" s="203" t="s">
        <v>2057</v>
      </c>
      <c r="Y1493" s="202" t="s">
        <v>1760</v>
      </c>
      <c r="Z1493" s="202" t="s">
        <v>1760</v>
      </c>
      <c r="AA1493" s="206" t="s">
        <v>489</v>
      </c>
      <c r="AB1493" s="203" t="s">
        <v>490</v>
      </c>
      <c r="AC1493" s="202" t="s">
        <v>2321</v>
      </c>
      <c r="AD1493" s="202" t="s">
        <v>4593</v>
      </c>
      <c r="AE1493" s="202" t="s">
        <v>484</v>
      </c>
      <c r="AF1493" s="204">
        <v>70632</v>
      </c>
      <c r="AG1493" s="197">
        <v>36.835000000000001</v>
      </c>
      <c r="AH1493" s="197">
        <v>0</v>
      </c>
      <c r="AI1493" s="208">
        <v>0</v>
      </c>
      <c r="AJ1493" s="197">
        <v>0</v>
      </c>
      <c r="AK1493" s="197">
        <v>0</v>
      </c>
      <c r="AL1493" s="197">
        <v>0</v>
      </c>
      <c r="AM1493" s="12"/>
      <c r="AN1493" s="12"/>
      <c r="AO1493" s="204">
        <v>64149</v>
      </c>
      <c r="AP1493" s="205">
        <v>0</v>
      </c>
      <c r="AQ1493" t="str">
        <f>_xlfn.IFNA(VLOOKUP(E1493,'Order Lookup'!A:C,3,FALSE),"Other")</f>
        <v>ORDER</v>
      </c>
    </row>
    <row r="1494" spans="1:43" ht="31.5" x14ac:dyDescent="0.35">
      <c r="A1494" s="202" t="s">
        <v>1050</v>
      </c>
      <c r="B1494" s="202" t="s">
        <v>4594</v>
      </c>
      <c r="C1494" s="202" t="s">
        <v>2015</v>
      </c>
      <c r="D1494" s="202" t="s">
        <v>2016</v>
      </c>
      <c r="E1494" s="202" t="s">
        <v>855</v>
      </c>
      <c r="F1494" s="202" t="s">
        <v>204</v>
      </c>
      <c r="G1494" s="202" t="s">
        <v>55</v>
      </c>
      <c r="H1494" s="202" t="s">
        <v>488</v>
      </c>
      <c r="I1494" s="203" t="s">
        <v>59</v>
      </c>
      <c r="J1494" s="203" t="s">
        <v>1073</v>
      </c>
      <c r="K1494" s="8"/>
      <c r="L1494" s="8"/>
      <c r="M1494" s="8"/>
      <c r="N1494" s="202" t="s">
        <v>483</v>
      </c>
      <c r="O1494" s="8"/>
      <c r="P1494" s="8"/>
      <c r="Q1494" s="8"/>
      <c r="R1494" s="202" t="s">
        <v>483</v>
      </c>
      <c r="S1494" s="203" t="s">
        <v>2262</v>
      </c>
      <c r="T1494" s="203" t="s">
        <v>2262</v>
      </c>
      <c r="U1494" s="202" t="s">
        <v>1522</v>
      </c>
      <c r="V1494" s="202" t="s">
        <v>1642</v>
      </c>
      <c r="W1494" s="206" t="s">
        <v>489</v>
      </c>
      <c r="X1494" s="203" t="s">
        <v>2262</v>
      </c>
      <c r="Y1494" s="202" t="s">
        <v>1391</v>
      </c>
      <c r="Z1494" s="8"/>
      <c r="AA1494" s="202" t="s">
        <v>593</v>
      </c>
      <c r="AB1494" s="203" t="s">
        <v>490</v>
      </c>
      <c r="AC1494" s="202" t="s">
        <v>2321</v>
      </c>
      <c r="AD1494" s="202" t="s">
        <v>4594</v>
      </c>
      <c r="AE1494" s="202" t="s">
        <v>484</v>
      </c>
      <c r="AF1494" s="204">
        <v>50719</v>
      </c>
      <c r="AG1494" s="197">
        <v>35.390999999999998</v>
      </c>
      <c r="AH1494" s="197">
        <v>0</v>
      </c>
      <c r="AI1494" s="208">
        <v>0</v>
      </c>
      <c r="AJ1494" s="197">
        <v>0</v>
      </c>
      <c r="AK1494" s="197">
        <v>0</v>
      </c>
      <c r="AL1494" s="197">
        <v>0</v>
      </c>
      <c r="AM1494" s="12"/>
      <c r="AN1494" s="12"/>
      <c r="AO1494" s="204">
        <v>44490</v>
      </c>
      <c r="AP1494" s="205">
        <v>0</v>
      </c>
      <c r="AQ1494" t="str">
        <f>_xlfn.IFNA(VLOOKUP(E1494,'Order Lookup'!A:C,3,FALSE),"Other")</f>
        <v>ORDER</v>
      </c>
    </row>
    <row r="1495" spans="1:43" ht="52.5" x14ac:dyDescent="0.35">
      <c r="A1495" s="202" t="s">
        <v>1050</v>
      </c>
      <c r="B1495" s="202" t="s">
        <v>4595</v>
      </c>
      <c r="C1495" s="202" t="s">
        <v>642</v>
      </c>
      <c r="D1495" s="202" t="s">
        <v>1618</v>
      </c>
      <c r="E1495" s="202" t="s">
        <v>855</v>
      </c>
      <c r="F1495" s="202" t="s">
        <v>204</v>
      </c>
      <c r="G1495" s="202" t="s">
        <v>55</v>
      </c>
      <c r="H1495" s="202" t="s">
        <v>488</v>
      </c>
      <c r="I1495" s="203" t="s">
        <v>59</v>
      </c>
      <c r="J1495" s="203" t="s">
        <v>1062</v>
      </c>
      <c r="K1495" s="203" t="s">
        <v>1057</v>
      </c>
      <c r="L1495" s="8"/>
      <c r="M1495" s="8"/>
      <c r="N1495" s="202" t="s">
        <v>483</v>
      </c>
      <c r="O1495" s="8"/>
      <c r="P1495" s="8"/>
      <c r="Q1495" s="8"/>
      <c r="R1495" s="202" t="s">
        <v>483</v>
      </c>
      <c r="S1495" s="203" t="s">
        <v>767</v>
      </c>
      <c r="T1495" s="203" t="s">
        <v>767</v>
      </c>
      <c r="U1495" s="202" t="s">
        <v>535</v>
      </c>
      <c r="V1495" s="202" t="s">
        <v>530</v>
      </c>
      <c r="W1495" s="210" t="s">
        <v>484</v>
      </c>
      <c r="X1495" s="203" t="s">
        <v>767</v>
      </c>
      <c r="Y1495" s="202" t="s">
        <v>516</v>
      </c>
      <c r="Z1495" s="202" t="s">
        <v>508</v>
      </c>
      <c r="AA1495" s="210" t="s">
        <v>484</v>
      </c>
      <c r="AB1495" s="203" t="s">
        <v>490</v>
      </c>
      <c r="AC1495" s="202" t="s">
        <v>1996</v>
      </c>
      <c r="AD1495" s="202" t="s">
        <v>4595</v>
      </c>
      <c r="AE1495" s="202" t="s">
        <v>484</v>
      </c>
      <c r="AF1495" s="204">
        <v>55292</v>
      </c>
      <c r="AG1495" s="197">
        <v>28.257999999999999</v>
      </c>
      <c r="AH1495" s="197">
        <v>28.006864530000001</v>
      </c>
      <c r="AI1495" s="197">
        <v>0.99111276558850603</v>
      </c>
      <c r="AJ1495" s="197">
        <v>0</v>
      </c>
      <c r="AK1495" s="197">
        <v>0</v>
      </c>
      <c r="AL1495" s="197">
        <v>0</v>
      </c>
      <c r="AM1495" s="12"/>
      <c r="AN1495" s="12"/>
      <c r="AO1495" s="204">
        <v>56388.83</v>
      </c>
      <c r="AP1495" s="205">
        <v>0</v>
      </c>
      <c r="AQ1495" t="str">
        <f>_xlfn.IFNA(VLOOKUP(E1495,'Order Lookup'!A:C,3,FALSE),"Other")</f>
        <v>ORDER</v>
      </c>
    </row>
    <row r="1496" spans="1:43" ht="42" x14ac:dyDescent="0.35">
      <c r="A1496" s="202" t="s">
        <v>1050</v>
      </c>
      <c r="B1496" s="202" t="s">
        <v>4596</v>
      </c>
      <c r="C1496" s="202" t="s">
        <v>1064</v>
      </c>
      <c r="D1496" s="202" t="s">
        <v>4597</v>
      </c>
      <c r="E1496" s="202" t="s">
        <v>855</v>
      </c>
      <c r="F1496" s="202" t="s">
        <v>343</v>
      </c>
      <c r="G1496" s="202" t="s">
        <v>343</v>
      </c>
      <c r="H1496" s="202" t="s">
        <v>482</v>
      </c>
      <c r="I1496" s="203" t="s">
        <v>356</v>
      </c>
      <c r="J1496" s="203" t="s">
        <v>1043</v>
      </c>
      <c r="K1496" s="203" t="s">
        <v>935</v>
      </c>
      <c r="L1496" s="8"/>
      <c r="M1496" s="8"/>
      <c r="N1496" s="202" t="s">
        <v>483</v>
      </c>
      <c r="O1496" s="8"/>
      <c r="P1496" s="8"/>
      <c r="Q1496" s="8"/>
      <c r="R1496" s="202" t="s">
        <v>483</v>
      </c>
      <c r="S1496" s="203" t="s">
        <v>2295</v>
      </c>
      <c r="T1496" s="203" t="s">
        <v>1069</v>
      </c>
      <c r="U1496" s="202" t="s">
        <v>1996</v>
      </c>
      <c r="V1496" s="202" t="s">
        <v>1996</v>
      </c>
      <c r="W1496" s="206" t="s">
        <v>489</v>
      </c>
      <c r="X1496" s="8"/>
      <c r="Y1496" s="8"/>
      <c r="Z1496" s="8"/>
      <c r="AA1496" s="202" t="s">
        <v>483</v>
      </c>
      <c r="AB1496" s="203" t="s">
        <v>490</v>
      </c>
      <c r="AC1496" s="202" t="s">
        <v>1996</v>
      </c>
      <c r="AD1496" s="202" t="s">
        <v>4596</v>
      </c>
      <c r="AE1496" s="202" t="s">
        <v>484</v>
      </c>
      <c r="AF1496" s="204">
        <v>7331</v>
      </c>
      <c r="AG1496" s="197">
        <v>1.1745000000000001</v>
      </c>
      <c r="AH1496" s="197">
        <v>3.0224709999999999</v>
      </c>
      <c r="AI1496" s="207">
        <v>2.57341081311196</v>
      </c>
      <c r="AJ1496" s="197">
        <v>3.0224706499999998</v>
      </c>
      <c r="AK1496" s="197">
        <v>0</v>
      </c>
      <c r="AL1496" s="197">
        <v>0</v>
      </c>
      <c r="AM1496" s="12"/>
      <c r="AN1496" s="12"/>
      <c r="AO1496" s="204">
        <v>4156.0600000000004</v>
      </c>
      <c r="AP1496" s="205">
        <v>612.84</v>
      </c>
      <c r="AQ1496" t="str">
        <f>_xlfn.IFNA(VLOOKUP(E1496,'Order Lookup'!A:C,3,FALSE),"Other")</f>
        <v>ORDER</v>
      </c>
    </row>
    <row r="1497" spans="1:43" ht="42" x14ac:dyDescent="0.35">
      <c r="A1497" s="202" t="s">
        <v>1050</v>
      </c>
      <c r="B1497" s="202" t="s">
        <v>4598</v>
      </c>
      <c r="C1497" s="202" t="s">
        <v>4599</v>
      </c>
      <c r="D1497" s="202" t="s">
        <v>4600</v>
      </c>
      <c r="E1497" s="202" t="s">
        <v>812</v>
      </c>
      <c r="F1497" s="202" t="s">
        <v>343</v>
      </c>
      <c r="G1497" s="202" t="s">
        <v>343</v>
      </c>
      <c r="H1497" s="202" t="s">
        <v>482</v>
      </c>
      <c r="I1497" s="203" t="s">
        <v>359</v>
      </c>
      <c r="J1497" s="203" t="s">
        <v>1002</v>
      </c>
      <c r="K1497" s="203" t="s">
        <v>522</v>
      </c>
      <c r="L1497" s="8"/>
      <c r="M1497" s="8"/>
      <c r="N1497" s="202" t="s">
        <v>483</v>
      </c>
      <c r="O1497" s="8"/>
      <c r="P1497" s="8"/>
      <c r="Q1497" s="8"/>
      <c r="R1497" s="202" t="s">
        <v>483</v>
      </c>
      <c r="S1497" s="8"/>
      <c r="T1497" s="8"/>
      <c r="U1497" s="8"/>
      <c r="V1497" s="8"/>
      <c r="W1497" s="202" t="s">
        <v>483</v>
      </c>
      <c r="X1497" s="8"/>
      <c r="Y1497" s="8"/>
      <c r="Z1497" s="8"/>
      <c r="AA1497" s="202" t="s">
        <v>483</v>
      </c>
      <c r="AB1497" s="8"/>
      <c r="AC1497" s="202" t="s">
        <v>2321</v>
      </c>
      <c r="AD1497" s="202" t="s">
        <v>4598</v>
      </c>
      <c r="AE1497" s="202" t="s">
        <v>484</v>
      </c>
      <c r="AF1497" s="204">
        <v>228.04</v>
      </c>
      <c r="AG1497" s="197">
        <v>0</v>
      </c>
      <c r="AH1497" s="197">
        <v>1.44E-2</v>
      </c>
      <c r="AI1497" s="12"/>
      <c r="AJ1497" s="197">
        <v>1.44E-2</v>
      </c>
      <c r="AK1497" s="197">
        <v>0</v>
      </c>
      <c r="AL1497" s="197">
        <v>0</v>
      </c>
      <c r="AM1497" s="12"/>
      <c r="AN1497" s="12"/>
      <c r="AO1497" s="204">
        <v>54.58</v>
      </c>
      <c r="AP1497" s="205">
        <v>33.56</v>
      </c>
      <c r="AQ1497" t="str">
        <f>_xlfn.IFNA(VLOOKUP(E1497,'Order Lookup'!A:C,3,FALSE),"Other")</f>
        <v>Other</v>
      </c>
    </row>
    <row r="1498" spans="1:43" ht="42" x14ac:dyDescent="0.35">
      <c r="A1498" s="202" t="s">
        <v>1050</v>
      </c>
      <c r="B1498" s="202" t="s">
        <v>4601</v>
      </c>
      <c r="C1498" s="202" t="s">
        <v>4602</v>
      </c>
      <c r="D1498" s="202" t="s">
        <v>4603</v>
      </c>
      <c r="E1498" s="202" t="s">
        <v>874</v>
      </c>
      <c r="F1498" s="202" t="s">
        <v>343</v>
      </c>
      <c r="G1498" s="202" t="s">
        <v>55</v>
      </c>
      <c r="H1498" s="202" t="s">
        <v>488</v>
      </c>
      <c r="I1498" s="203" t="s">
        <v>389</v>
      </c>
      <c r="J1498" s="203" t="s">
        <v>1034</v>
      </c>
      <c r="K1498" s="203" t="s">
        <v>4604</v>
      </c>
      <c r="L1498" s="8"/>
      <c r="M1498" s="8"/>
      <c r="N1498" s="202" t="s">
        <v>483</v>
      </c>
      <c r="O1498" s="8"/>
      <c r="P1498" s="8"/>
      <c r="Q1498" s="8"/>
      <c r="R1498" s="202" t="s">
        <v>483</v>
      </c>
      <c r="S1498" s="8"/>
      <c r="T1498" s="8"/>
      <c r="U1498" s="8"/>
      <c r="V1498" s="8"/>
      <c r="W1498" s="202" t="s">
        <v>483</v>
      </c>
      <c r="X1498" s="8"/>
      <c r="Y1498" s="8"/>
      <c r="Z1498" s="8"/>
      <c r="AA1498" s="202" t="s">
        <v>483</v>
      </c>
      <c r="AB1498" s="8"/>
      <c r="AC1498" s="202" t="s">
        <v>1725</v>
      </c>
      <c r="AD1498" s="202" t="s">
        <v>4601</v>
      </c>
      <c r="AE1498" s="202" t="s">
        <v>484</v>
      </c>
      <c r="AF1498" s="12"/>
      <c r="AG1498" s="197">
        <v>0</v>
      </c>
      <c r="AH1498" s="12"/>
      <c r="AI1498" s="12"/>
      <c r="AJ1498" s="12"/>
      <c r="AK1498" s="12"/>
      <c r="AL1498" s="12"/>
      <c r="AM1498" s="12"/>
      <c r="AN1498" s="12"/>
      <c r="AO1498" s="12"/>
      <c r="AP1498" s="15"/>
      <c r="AQ1498" t="str">
        <f>_xlfn.IFNA(VLOOKUP(E1498,'Order Lookup'!A:C,3,FALSE),"Other")</f>
        <v>Other</v>
      </c>
    </row>
    <row r="1499" spans="1:43" ht="42" x14ac:dyDescent="0.35">
      <c r="A1499" s="202" t="s">
        <v>1050</v>
      </c>
      <c r="B1499" s="202" t="s">
        <v>4605</v>
      </c>
      <c r="C1499" s="202" t="s">
        <v>1061</v>
      </c>
      <c r="D1499" s="202" t="s">
        <v>2018</v>
      </c>
      <c r="E1499" s="202" t="s">
        <v>855</v>
      </c>
      <c r="F1499" s="202" t="s">
        <v>204</v>
      </c>
      <c r="G1499" s="8"/>
      <c r="H1499" s="202" t="s">
        <v>482</v>
      </c>
      <c r="I1499" s="203" t="s">
        <v>58</v>
      </c>
      <c r="J1499" s="8"/>
      <c r="K1499" s="8"/>
      <c r="L1499" s="8"/>
      <c r="M1499" s="8"/>
      <c r="N1499" s="202" t="s">
        <v>483</v>
      </c>
      <c r="O1499" s="8"/>
      <c r="P1499" s="8"/>
      <c r="Q1499" s="8"/>
      <c r="R1499" s="202" t="s">
        <v>483</v>
      </c>
      <c r="S1499" s="8"/>
      <c r="T1499" s="8"/>
      <c r="U1499" s="8"/>
      <c r="V1499" s="8"/>
      <c r="W1499" s="202" t="s">
        <v>483</v>
      </c>
      <c r="X1499" s="8"/>
      <c r="Y1499" s="8"/>
      <c r="Z1499" s="8"/>
      <c r="AA1499" s="202" t="s">
        <v>483</v>
      </c>
      <c r="AB1499" s="8"/>
      <c r="AC1499" s="202" t="s">
        <v>1725</v>
      </c>
      <c r="AD1499" s="202" t="s">
        <v>4605</v>
      </c>
      <c r="AE1499" s="202" t="s">
        <v>484</v>
      </c>
      <c r="AF1499" s="204">
        <v>-1263</v>
      </c>
      <c r="AG1499" s="197">
        <v>0</v>
      </c>
      <c r="AH1499" s="197">
        <v>0</v>
      </c>
      <c r="AI1499" s="12"/>
      <c r="AJ1499" s="197">
        <v>0</v>
      </c>
      <c r="AK1499" s="197">
        <v>0</v>
      </c>
      <c r="AL1499" s="197">
        <v>0</v>
      </c>
      <c r="AM1499" s="12"/>
      <c r="AN1499" s="12"/>
      <c r="AO1499" s="204">
        <v>-1031</v>
      </c>
      <c r="AP1499" s="205">
        <v>-1263</v>
      </c>
      <c r="AQ1499" t="str">
        <f>_xlfn.IFNA(VLOOKUP(E1499,'Order Lookup'!A:C,3,FALSE),"Other")</f>
        <v>ORDER</v>
      </c>
    </row>
    <row r="1500" spans="1:43" ht="31.5" x14ac:dyDescent="0.35">
      <c r="A1500" s="202" t="s">
        <v>1050</v>
      </c>
      <c r="B1500" s="202" t="s">
        <v>4606</v>
      </c>
      <c r="C1500" s="202" t="s">
        <v>4607</v>
      </c>
      <c r="D1500" s="202" t="s">
        <v>4608</v>
      </c>
      <c r="E1500" s="202" t="s">
        <v>812</v>
      </c>
      <c r="F1500" s="202" t="s">
        <v>343</v>
      </c>
      <c r="G1500" s="202" t="s">
        <v>55</v>
      </c>
      <c r="H1500" s="202" t="s">
        <v>488</v>
      </c>
      <c r="I1500" s="203" t="s">
        <v>58</v>
      </c>
      <c r="J1500" s="203" t="s">
        <v>1072</v>
      </c>
      <c r="K1500" s="203" t="s">
        <v>2304</v>
      </c>
      <c r="L1500" s="8"/>
      <c r="M1500" s="8"/>
      <c r="N1500" s="202" t="s">
        <v>483</v>
      </c>
      <c r="O1500" s="8"/>
      <c r="P1500" s="8"/>
      <c r="Q1500" s="8"/>
      <c r="R1500" s="202" t="s">
        <v>483</v>
      </c>
      <c r="S1500" s="8"/>
      <c r="T1500" s="8"/>
      <c r="U1500" s="8"/>
      <c r="V1500" s="8"/>
      <c r="W1500" s="202" t="s">
        <v>483</v>
      </c>
      <c r="X1500" s="8"/>
      <c r="Y1500" s="8"/>
      <c r="Z1500" s="8"/>
      <c r="AA1500" s="202" t="s">
        <v>483</v>
      </c>
      <c r="AB1500" s="8"/>
      <c r="AC1500" s="202" t="s">
        <v>2318</v>
      </c>
      <c r="AD1500" s="202" t="s">
        <v>4606</v>
      </c>
      <c r="AE1500" s="202" t="s">
        <v>484</v>
      </c>
      <c r="AF1500" s="204">
        <v>215.74</v>
      </c>
      <c r="AG1500" s="197">
        <v>0</v>
      </c>
      <c r="AH1500" s="197">
        <v>6.2882999999999994E-2</v>
      </c>
      <c r="AI1500" s="12"/>
      <c r="AJ1500" s="197">
        <v>0</v>
      </c>
      <c r="AK1500" s="197">
        <v>0</v>
      </c>
      <c r="AL1500" s="197">
        <v>0</v>
      </c>
      <c r="AM1500" s="12"/>
      <c r="AN1500" s="12"/>
      <c r="AO1500" s="204">
        <v>147.88</v>
      </c>
      <c r="AP1500" s="205">
        <v>0</v>
      </c>
      <c r="AQ1500" t="str">
        <f>_xlfn.IFNA(VLOOKUP(E1500,'Order Lookup'!A:C,3,FALSE),"Other")</f>
        <v>Other</v>
      </c>
    </row>
    <row r="1501" spans="1:43" ht="52.5" x14ac:dyDescent="0.35">
      <c r="A1501" s="202" t="s">
        <v>1050</v>
      </c>
      <c r="B1501" s="202" t="s">
        <v>4609</v>
      </c>
      <c r="C1501" s="202" t="s">
        <v>2019</v>
      </c>
      <c r="D1501" s="202" t="s">
        <v>2020</v>
      </c>
      <c r="E1501" s="202" t="s">
        <v>812</v>
      </c>
      <c r="F1501" s="202" t="s">
        <v>343</v>
      </c>
      <c r="G1501" s="202" t="s">
        <v>343</v>
      </c>
      <c r="H1501" s="202" t="s">
        <v>482</v>
      </c>
      <c r="I1501" s="203" t="s">
        <v>355</v>
      </c>
      <c r="J1501" s="203" t="s">
        <v>1043</v>
      </c>
      <c r="K1501" s="203" t="s">
        <v>1044</v>
      </c>
      <c r="L1501" s="8"/>
      <c r="M1501" s="8"/>
      <c r="N1501" s="202" t="s">
        <v>483</v>
      </c>
      <c r="O1501" s="8"/>
      <c r="P1501" s="8"/>
      <c r="Q1501" s="8"/>
      <c r="R1501" s="202" t="s">
        <v>483</v>
      </c>
      <c r="S1501" s="8"/>
      <c r="T1501" s="8"/>
      <c r="U1501" s="8"/>
      <c r="V1501" s="8"/>
      <c r="W1501" s="202" t="s">
        <v>483</v>
      </c>
      <c r="X1501" s="8"/>
      <c r="Y1501" s="8"/>
      <c r="Z1501" s="8"/>
      <c r="AA1501" s="202" t="s">
        <v>483</v>
      </c>
      <c r="AB1501" s="8"/>
      <c r="AC1501" s="202" t="s">
        <v>1698</v>
      </c>
      <c r="AD1501" s="202" t="s">
        <v>4609</v>
      </c>
      <c r="AE1501" s="202" t="s">
        <v>484</v>
      </c>
      <c r="AF1501" s="204">
        <v>1071.5</v>
      </c>
      <c r="AG1501" s="197">
        <v>0</v>
      </c>
      <c r="AH1501" s="197">
        <v>5.8595000000000001E-2</v>
      </c>
      <c r="AI1501" s="12"/>
      <c r="AJ1501" s="197">
        <v>5.8595000000000001E-2</v>
      </c>
      <c r="AK1501" s="197">
        <v>0</v>
      </c>
      <c r="AL1501" s="197">
        <v>0</v>
      </c>
      <c r="AM1501" s="12"/>
      <c r="AN1501" s="12"/>
      <c r="AO1501" s="204">
        <v>413.52</v>
      </c>
      <c r="AP1501" s="205">
        <v>392.97</v>
      </c>
      <c r="AQ1501" t="str">
        <f>_xlfn.IFNA(VLOOKUP(E1501,'Order Lookup'!A:C,3,FALSE),"Other")</f>
        <v>Other</v>
      </c>
    </row>
    <row r="1502" spans="1:43" ht="52.5" x14ac:dyDescent="0.35">
      <c r="A1502" s="202" t="s">
        <v>1050</v>
      </c>
      <c r="B1502" s="202" t="s">
        <v>4610</v>
      </c>
      <c r="C1502" s="202" t="s">
        <v>2019</v>
      </c>
      <c r="D1502" s="202" t="s">
        <v>2020</v>
      </c>
      <c r="E1502" s="202" t="s">
        <v>812</v>
      </c>
      <c r="F1502" s="202" t="s">
        <v>343</v>
      </c>
      <c r="G1502" s="202" t="s">
        <v>343</v>
      </c>
      <c r="H1502" s="202" t="s">
        <v>482</v>
      </c>
      <c r="I1502" s="203" t="s">
        <v>355</v>
      </c>
      <c r="J1502" s="203" t="s">
        <v>1043</v>
      </c>
      <c r="K1502" s="203" t="s">
        <v>1044</v>
      </c>
      <c r="L1502" s="8"/>
      <c r="M1502" s="8"/>
      <c r="N1502" s="202" t="s">
        <v>483</v>
      </c>
      <c r="O1502" s="8"/>
      <c r="P1502" s="8"/>
      <c r="Q1502" s="8"/>
      <c r="R1502" s="202" t="s">
        <v>483</v>
      </c>
      <c r="S1502" s="8"/>
      <c r="T1502" s="8"/>
      <c r="U1502" s="8"/>
      <c r="V1502" s="8"/>
      <c r="W1502" s="202" t="s">
        <v>483</v>
      </c>
      <c r="X1502" s="8"/>
      <c r="Y1502" s="8"/>
      <c r="Z1502" s="8"/>
      <c r="AA1502" s="202" t="s">
        <v>483</v>
      </c>
      <c r="AB1502" s="8"/>
      <c r="AC1502" s="202" t="s">
        <v>1698</v>
      </c>
      <c r="AD1502" s="202" t="s">
        <v>4610</v>
      </c>
      <c r="AE1502" s="202" t="s">
        <v>484</v>
      </c>
      <c r="AF1502" s="12"/>
      <c r="AG1502" s="197">
        <v>0</v>
      </c>
      <c r="AH1502" s="12"/>
      <c r="AI1502" s="12"/>
      <c r="AJ1502" s="12"/>
      <c r="AK1502" s="12"/>
      <c r="AL1502" s="12"/>
      <c r="AM1502" s="12"/>
      <c r="AN1502" s="12"/>
      <c r="AO1502" s="12"/>
      <c r="AP1502" s="15"/>
      <c r="AQ1502" t="str">
        <f>_xlfn.IFNA(VLOOKUP(E1502,'Order Lookup'!A:C,3,FALSE),"Other")</f>
        <v>Other</v>
      </c>
    </row>
    <row r="1503" spans="1:43" ht="52.5" x14ac:dyDescent="0.35">
      <c r="A1503" s="202" t="s">
        <v>1050</v>
      </c>
      <c r="B1503" s="202" t="s">
        <v>4611</v>
      </c>
      <c r="C1503" s="202" t="s">
        <v>2019</v>
      </c>
      <c r="D1503" s="202" t="s">
        <v>2020</v>
      </c>
      <c r="E1503" s="202" t="s">
        <v>854</v>
      </c>
      <c r="F1503" s="202" t="s">
        <v>204</v>
      </c>
      <c r="G1503" s="202" t="s">
        <v>35</v>
      </c>
      <c r="H1503" s="202" t="s">
        <v>482</v>
      </c>
      <c r="I1503" s="203" t="s">
        <v>355</v>
      </c>
      <c r="J1503" s="203" t="s">
        <v>1043</v>
      </c>
      <c r="K1503" s="203" t="s">
        <v>1044</v>
      </c>
      <c r="L1503" s="8"/>
      <c r="M1503" s="8"/>
      <c r="N1503" s="202" t="s">
        <v>483</v>
      </c>
      <c r="O1503" s="8"/>
      <c r="P1503" s="8"/>
      <c r="Q1503" s="8"/>
      <c r="R1503" s="202" t="s">
        <v>483</v>
      </c>
      <c r="S1503" s="8"/>
      <c r="T1503" s="203" t="s">
        <v>881</v>
      </c>
      <c r="U1503" s="202" t="s">
        <v>2323</v>
      </c>
      <c r="V1503" s="202" t="s">
        <v>2323</v>
      </c>
      <c r="W1503" s="206" t="s">
        <v>489</v>
      </c>
      <c r="X1503" s="8"/>
      <c r="Y1503" s="8"/>
      <c r="Z1503" s="8"/>
      <c r="AA1503" s="202" t="s">
        <v>483</v>
      </c>
      <c r="AB1503" s="203" t="s">
        <v>490</v>
      </c>
      <c r="AC1503" s="202" t="s">
        <v>2323</v>
      </c>
      <c r="AD1503" s="202" t="s">
        <v>4611</v>
      </c>
      <c r="AE1503" s="202" t="s">
        <v>484</v>
      </c>
      <c r="AF1503" s="12"/>
      <c r="AG1503" s="197">
        <v>0</v>
      </c>
      <c r="AH1503" s="12"/>
      <c r="AI1503" s="12"/>
      <c r="AJ1503" s="12"/>
      <c r="AK1503" s="12"/>
      <c r="AL1503" s="12"/>
      <c r="AM1503" s="12"/>
      <c r="AN1503" s="12"/>
      <c r="AO1503" s="12"/>
      <c r="AP1503" s="15"/>
      <c r="AQ1503" t="str">
        <f>_xlfn.IFNA(VLOOKUP(E1503,'Order Lookup'!A:C,3,FALSE),"Other")</f>
        <v>ENPARTS</v>
      </c>
    </row>
    <row r="1504" spans="1:43" ht="52.5" x14ac:dyDescent="0.35">
      <c r="A1504" s="202" t="s">
        <v>1050</v>
      </c>
      <c r="B1504" s="202" t="s">
        <v>4612</v>
      </c>
      <c r="C1504" s="202" t="s">
        <v>2019</v>
      </c>
      <c r="D1504" s="202" t="s">
        <v>4613</v>
      </c>
      <c r="E1504" s="202" t="s">
        <v>855</v>
      </c>
      <c r="F1504" s="202" t="s">
        <v>204</v>
      </c>
      <c r="G1504" s="202" t="s">
        <v>35</v>
      </c>
      <c r="H1504" s="202" t="s">
        <v>482</v>
      </c>
      <c r="I1504" s="203" t="s">
        <v>355</v>
      </c>
      <c r="J1504" s="203" t="s">
        <v>1043</v>
      </c>
      <c r="K1504" s="203" t="s">
        <v>1078</v>
      </c>
      <c r="L1504" s="8"/>
      <c r="M1504" s="8"/>
      <c r="N1504" s="202" t="s">
        <v>483</v>
      </c>
      <c r="O1504" s="8"/>
      <c r="P1504" s="8"/>
      <c r="Q1504" s="8"/>
      <c r="R1504" s="202" t="s">
        <v>483</v>
      </c>
      <c r="S1504" s="203" t="s">
        <v>1059</v>
      </c>
      <c r="T1504" s="203" t="s">
        <v>1069</v>
      </c>
      <c r="U1504" s="202" t="s">
        <v>1728</v>
      </c>
      <c r="V1504" s="202" t="s">
        <v>1728</v>
      </c>
      <c r="W1504" s="206" t="s">
        <v>489</v>
      </c>
      <c r="X1504" s="8"/>
      <c r="Y1504" s="8"/>
      <c r="Z1504" s="8"/>
      <c r="AA1504" s="202" t="s">
        <v>483</v>
      </c>
      <c r="AB1504" s="203" t="s">
        <v>490</v>
      </c>
      <c r="AC1504" s="202" t="s">
        <v>2329</v>
      </c>
      <c r="AD1504" s="202" t="s">
        <v>4612</v>
      </c>
      <c r="AE1504" s="202" t="s">
        <v>484</v>
      </c>
      <c r="AF1504" s="12"/>
      <c r="AG1504" s="197">
        <v>0</v>
      </c>
      <c r="AH1504" s="12"/>
      <c r="AI1504" s="12"/>
      <c r="AJ1504" s="12"/>
      <c r="AK1504" s="12"/>
      <c r="AL1504" s="12"/>
      <c r="AM1504" s="12"/>
      <c r="AN1504" s="12"/>
      <c r="AO1504" s="12"/>
      <c r="AP1504" s="15"/>
      <c r="AQ1504" t="str">
        <f>_xlfn.IFNA(VLOOKUP(E1504,'Order Lookup'!A:C,3,FALSE),"Other")</f>
        <v>ORDER</v>
      </c>
    </row>
    <row r="1505" spans="1:43" ht="52.5" x14ac:dyDescent="0.35">
      <c r="A1505" s="202" t="s">
        <v>1050</v>
      </c>
      <c r="B1505" s="202" t="s">
        <v>4614</v>
      </c>
      <c r="C1505" s="202" t="s">
        <v>2019</v>
      </c>
      <c r="D1505" s="202" t="s">
        <v>4613</v>
      </c>
      <c r="E1505" s="202" t="s">
        <v>812</v>
      </c>
      <c r="F1505" s="202" t="s">
        <v>343</v>
      </c>
      <c r="G1505" s="8"/>
      <c r="H1505" s="202" t="s">
        <v>482</v>
      </c>
      <c r="I1505" s="203" t="s">
        <v>355</v>
      </c>
      <c r="J1505" s="8"/>
      <c r="K1505" s="8"/>
      <c r="L1505" s="8"/>
      <c r="M1505" s="8"/>
      <c r="N1505" s="202" t="s">
        <v>483</v>
      </c>
      <c r="O1505" s="8"/>
      <c r="P1505" s="8"/>
      <c r="Q1505" s="8"/>
      <c r="R1505" s="202" t="s">
        <v>483</v>
      </c>
      <c r="S1505" s="8"/>
      <c r="T1505" s="8"/>
      <c r="U1505" s="8"/>
      <c r="V1505" s="8"/>
      <c r="W1505" s="202" t="s">
        <v>483</v>
      </c>
      <c r="X1505" s="8"/>
      <c r="Y1505" s="8"/>
      <c r="Z1505" s="8"/>
      <c r="AA1505" s="202" t="s">
        <v>483</v>
      </c>
      <c r="AB1505" s="8"/>
      <c r="AC1505" s="202" t="s">
        <v>1728</v>
      </c>
      <c r="AD1505" s="202" t="s">
        <v>4614</v>
      </c>
      <c r="AE1505" s="202" t="s">
        <v>484</v>
      </c>
      <c r="AF1505" s="204">
        <v>490.88</v>
      </c>
      <c r="AG1505" s="197">
        <v>0</v>
      </c>
      <c r="AH1505" s="197">
        <v>0.04</v>
      </c>
      <c r="AI1505" s="12"/>
      <c r="AJ1505" s="197">
        <v>0.04</v>
      </c>
      <c r="AK1505" s="197">
        <v>0</v>
      </c>
      <c r="AL1505" s="197">
        <v>0</v>
      </c>
      <c r="AM1505" s="12"/>
      <c r="AN1505" s="12"/>
      <c r="AO1505" s="204">
        <v>343.52</v>
      </c>
      <c r="AP1505" s="205">
        <v>147.37</v>
      </c>
      <c r="AQ1505" t="str">
        <f>_xlfn.IFNA(VLOOKUP(E1505,'Order Lookup'!A:C,3,FALSE),"Other")</f>
        <v>Other</v>
      </c>
    </row>
    <row r="1506" spans="1:43" ht="52.5" x14ac:dyDescent="0.35">
      <c r="A1506" s="202" t="s">
        <v>1050</v>
      </c>
      <c r="B1506" s="202" t="s">
        <v>4615</v>
      </c>
      <c r="C1506" s="202" t="s">
        <v>2019</v>
      </c>
      <c r="D1506" s="202" t="s">
        <v>4613</v>
      </c>
      <c r="E1506" s="202" t="s">
        <v>859</v>
      </c>
      <c r="F1506" s="202" t="s">
        <v>204</v>
      </c>
      <c r="G1506" s="202" t="s">
        <v>35</v>
      </c>
      <c r="H1506" s="202" t="s">
        <v>482</v>
      </c>
      <c r="I1506" s="203" t="s">
        <v>355</v>
      </c>
      <c r="J1506" s="203" t="s">
        <v>1043</v>
      </c>
      <c r="K1506" s="203" t="s">
        <v>1078</v>
      </c>
      <c r="L1506" s="8"/>
      <c r="M1506" s="8"/>
      <c r="N1506" s="202" t="s">
        <v>483</v>
      </c>
      <c r="O1506" s="8"/>
      <c r="P1506" s="8"/>
      <c r="Q1506" s="8"/>
      <c r="R1506" s="202" t="s">
        <v>483</v>
      </c>
      <c r="S1506" s="203" t="s">
        <v>1065</v>
      </c>
      <c r="T1506" s="203" t="s">
        <v>1069</v>
      </c>
      <c r="U1506" s="202" t="s">
        <v>2332</v>
      </c>
      <c r="V1506" s="202" t="s">
        <v>2371</v>
      </c>
      <c r="W1506" s="206" t="s">
        <v>489</v>
      </c>
      <c r="X1506" s="8"/>
      <c r="Y1506" s="8"/>
      <c r="Z1506" s="8"/>
      <c r="AA1506" s="202" t="s">
        <v>483</v>
      </c>
      <c r="AB1506" s="203" t="s">
        <v>490</v>
      </c>
      <c r="AC1506" s="202" t="s">
        <v>2332</v>
      </c>
      <c r="AD1506" s="202" t="s">
        <v>4615</v>
      </c>
      <c r="AE1506" s="202" t="s">
        <v>484</v>
      </c>
      <c r="AF1506" s="204">
        <v>0</v>
      </c>
      <c r="AG1506" s="197">
        <v>0.17599999999999999</v>
      </c>
      <c r="AH1506" s="197">
        <v>0.17599999999999999</v>
      </c>
      <c r="AI1506" s="197">
        <v>1</v>
      </c>
      <c r="AJ1506" s="197">
        <v>0.17599999999999999</v>
      </c>
      <c r="AK1506" s="197">
        <v>0</v>
      </c>
      <c r="AL1506" s="197">
        <v>0</v>
      </c>
      <c r="AM1506" s="12"/>
      <c r="AN1506" s="12"/>
      <c r="AO1506" s="204">
        <v>861</v>
      </c>
      <c r="AP1506" s="205">
        <v>-664.83</v>
      </c>
      <c r="AQ1506" t="str">
        <f>_xlfn.IFNA(VLOOKUP(E1506,'Order Lookup'!A:C,3,FALSE),"Other")</f>
        <v>Other</v>
      </c>
    </row>
    <row r="1507" spans="1:43" ht="42" x14ac:dyDescent="0.35">
      <c r="A1507" s="202" t="s">
        <v>1050</v>
      </c>
      <c r="B1507" s="202" t="s">
        <v>4616</v>
      </c>
      <c r="C1507" s="202" t="s">
        <v>1621</v>
      </c>
      <c r="D1507" s="202" t="s">
        <v>4617</v>
      </c>
      <c r="E1507" s="202" t="s">
        <v>506</v>
      </c>
      <c r="F1507" s="202" t="s">
        <v>114</v>
      </c>
      <c r="G1507" s="8"/>
      <c r="H1507" s="202" t="s">
        <v>482</v>
      </c>
      <c r="I1507" s="203" t="s">
        <v>425</v>
      </c>
      <c r="J1507" s="8"/>
      <c r="K1507" s="8"/>
      <c r="L1507" s="8"/>
      <c r="M1507" s="8"/>
      <c r="N1507" s="202" t="s">
        <v>483</v>
      </c>
      <c r="O1507" s="8"/>
      <c r="P1507" s="8"/>
      <c r="Q1507" s="8"/>
      <c r="R1507" s="202" t="s">
        <v>483</v>
      </c>
      <c r="S1507" s="8"/>
      <c r="T1507" s="8"/>
      <c r="U1507" s="8"/>
      <c r="V1507" s="8"/>
      <c r="W1507" s="202" t="s">
        <v>483</v>
      </c>
      <c r="X1507" s="8"/>
      <c r="Y1507" s="8"/>
      <c r="Z1507" s="8"/>
      <c r="AA1507" s="202" t="s">
        <v>483</v>
      </c>
      <c r="AB1507" s="8"/>
      <c r="AC1507" s="202" t="s">
        <v>2362</v>
      </c>
      <c r="AD1507" s="202" t="s">
        <v>4616</v>
      </c>
      <c r="AE1507" s="202" t="s">
        <v>484</v>
      </c>
      <c r="AF1507" s="204">
        <v>2700</v>
      </c>
      <c r="AG1507" s="197">
        <v>0</v>
      </c>
      <c r="AH1507" s="197">
        <v>0</v>
      </c>
      <c r="AI1507" s="12"/>
      <c r="AJ1507" s="197">
        <v>0</v>
      </c>
      <c r="AK1507" s="197">
        <v>0</v>
      </c>
      <c r="AL1507" s="197">
        <v>0</v>
      </c>
      <c r="AM1507" s="12"/>
      <c r="AN1507" s="12"/>
      <c r="AO1507" s="204">
        <v>0</v>
      </c>
      <c r="AP1507" s="205">
        <v>2700</v>
      </c>
      <c r="AQ1507" t="str">
        <f>_xlfn.IFNA(VLOOKUP(E1507,'Order Lookup'!A:C,3,FALSE),"Other")</f>
        <v>ORDER</v>
      </c>
    </row>
    <row r="1508" spans="1:43" ht="42" x14ac:dyDescent="0.35">
      <c r="A1508" s="202" t="s">
        <v>1050</v>
      </c>
      <c r="B1508" s="202" t="s">
        <v>4618</v>
      </c>
      <c r="C1508" s="202" t="s">
        <v>1076</v>
      </c>
      <c r="D1508" s="202" t="s">
        <v>2023</v>
      </c>
      <c r="E1508" s="202" t="s">
        <v>854</v>
      </c>
      <c r="F1508" s="202" t="s">
        <v>361</v>
      </c>
      <c r="G1508" s="8"/>
      <c r="H1508" s="202" t="s">
        <v>482</v>
      </c>
      <c r="I1508" s="203" t="s">
        <v>423</v>
      </c>
      <c r="J1508" s="8"/>
      <c r="K1508" s="8"/>
      <c r="L1508" s="8"/>
      <c r="M1508" s="8"/>
      <c r="N1508" s="202" t="s">
        <v>483</v>
      </c>
      <c r="O1508" s="8"/>
      <c r="P1508" s="8"/>
      <c r="Q1508" s="8"/>
      <c r="R1508" s="202" t="s">
        <v>483</v>
      </c>
      <c r="S1508" s="8"/>
      <c r="T1508" s="8"/>
      <c r="U1508" s="8"/>
      <c r="V1508" s="8"/>
      <c r="W1508" s="202" t="s">
        <v>483</v>
      </c>
      <c r="X1508" s="8"/>
      <c r="Y1508" s="8"/>
      <c r="Z1508" s="8"/>
      <c r="AA1508" s="202" t="s">
        <v>483</v>
      </c>
      <c r="AB1508" s="8"/>
      <c r="AC1508" s="202" t="s">
        <v>1726</v>
      </c>
      <c r="AD1508" s="202" t="s">
        <v>4618</v>
      </c>
      <c r="AE1508" s="202" t="s">
        <v>484</v>
      </c>
      <c r="AF1508" s="204">
        <v>-115</v>
      </c>
      <c r="AG1508" s="197">
        <v>0</v>
      </c>
      <c r="AH1508" s="197">
        <v>0</v>
      </c>
      <c r="AI1508" s="12"/>
      <c r="AJ1508" s="197">
        <v>0</v>
      </c>
      <c r="AK1508" s="197">
        <v>0</v>
      </c>
      <c r="AL1508" s="197">
        <v>0</v>
      </c>
      <c r="AM1508" s="12"/>
      <c r="AN1508" s="12"/>
      <c r="AO1508" s="204">
        <v>0</v>
      </c>
      <c r="AP1508" s="205">
        <v>-114.59</v>
      </c>
      <c r="AQ1508" t="str">
        <f>_xlfn.IFNA(VLOOKUP(E1508,'Order Lookup'!A:C,3,FALSE),"Other")</f>
        <v>ENPARTS</v>
      </c>
    </row>
    <row r="1509" spans="1:43" ht="31.5" x14ac:dyDescent="0.35">
      <c r="A1509" s="202" t="s">
        <v>1050</v>
      </c>
      <c r="B1509" s="202" t="s">
        <v>4619</v>
      </c>
      <c r="C1509" s="202" t="s">
        <v>1083</v>
      </c>
      <c r="D1509" s="202" t="s">
        <v>4620</v>
      </c>
      <c r="E1509" s="202" t="s">
        <v>854</v>
      </c>
      <c r="F1509" s="8"/>
      <c r="G1509" s="8"/>
      <c r="H1509" s="202" t="s">
        <v>488</v>
      </c>
      <c r="I1509" s="203" t="s">
        <v>355</v>
      </c>
      <c r="J1509" s="8"/>
      <c r="K1509" s="8"/>
      <c r="L1509" s="8"/>
      <c r="M1509" s="8"/>
      <c r="N1509" s="202" t="s">
        <v>483</v>
      </c>
      <c r="O1509" s="8"/>
      <c r="P1509" s="8"/>
      <c r="Q1509" s="8"/>
      <c r="R1509" s="202" t="s">
        <v>483</v>
      </c>
      <c r="S1509" s="8"/>
      <c r="T1509" s="8"/>
      <c r="U1509" s="8"/>
      <c r="V1509" s="8"/>
      <c r="W1509" s="202" t="s">
        <v>483</v>
      </c>
      <c r="X1509" s="8"/>
      <c r="Y1509" s="8"/>
      <c r="Z1509" s="8"/>
      <c r="AA1509" s="202" t="s">
        <v>483</v>
      </c>
      <c r="AB1509" s="8"/>
      <c r="AC1509" s="202" t="s">
        <v>2362</v>
      </c>
      <c r="AD1509" s="202" t="s">
        <v>4619</v>
      </c>
      <c r="AE1509" s="202" t="s">
        <v>484</v>
      </c>
      <c r="AF1509" s="204">
        <v>908</v>
      </c>
      <c r="AG1509" s="197">
        <v>3.7499999999999999E-2</v>
      </c>
      <c r="AH1509" s="197">
        <v>0</v>
      </c>
      <c r="AI1509" s="208">
        <v>0</v>
      </c>
      <c r="AJ1509" s="197">
        <v>0</v>
      </c>
      <c r="AK1509" s="197">
        <v>0</v>
      </c>
      <c r="AL1509" s="197">
        <v>0</v>
      </c>
      <c r="AM1509" s="12"/>
      <c r="AN1509" s="12"/>
      <c r="AO1509" s="204">
        <v>908</v>
      </c>
      <c r="AP1509" s="205">
        <v>0</v>
      </c>
      <c r="AQ1509" t="str">
        <f>_xlfn.IFNA(VLOOKUP(E1509,'Order Lookup'!A:C,3,FALSE),"Other")</f>
        <v>ENPARTS</v>
      </c>
    </row>
    <row r="1510" spans="1:43" ht="42" x14ac:dyDescent="0.35">
      <c r="A1510" s="202" t="s">
        <v>1050</v>
      </c>
      <c r="B1510" s="202" t="s">
        <v>4621</v>
      </c>
      <c r="C1510" s="202" t="s">
        <v>1076</v>
      </c>
      <c r="D1510" s="202" t="s">
        <v>4622</v>
      </c>
      <c r="E1510" s="202" t="s">
        <v>874</v>
      </c>
      <c r="F1510" s="202" t="s">
        <v>343</v>
      </c>
      <c r="G1510" s="202" t="s">
        <v>55</v>
      </c>
      <c r="H1510" s="202" t="s">
        <v>488</v>
      </c>
      <c r="I1510" s="203" t="s">
        <v>423</v>
      </c>
      <c r="J1510" s="203" t="s">
        <v>1062</v>
      </c>
      <c r="K1510" s="203" t="s">
        <v>1075</v>
      </c>
      <c r="L1510" s="8"/>
      <c r="M1510" s="8"/>
      <c r="N1510" s="202" t="s">
        <v>483</v>
      </c>
      <c r="O1510" s="8"/>
      <c r="P1510" s="8"/>
      <c r="Q1510" s="8"/>
      <c r="R1510" s="202" t="s">
        <v>483</v>
      </c>
      <c r="S1510" s="8"/>
      <c r="T1510" s="8"/>
      <c r="U1510" s="8"/>
      <c r="V1510" s="8"/>
      <c r="W1510" s="202" t="s">
        <v>483</v>
      </c>
      <c r="X1510" s="8"/>
      <c r="Y1510" s="8"/>
      <c r="Z1510" s="8"/>
      <c r="AA1510" s="202" t="s">
        <v>483</v>
      </c>
      <c r="AB1510" s="8"/>
      <c r="AC1510" s="202" t="s">
        <v>2324</v>
      </c>
      <c r="AD1510" s="202" t="s">
        <v>4621</v>
      </c>
      <c r="AE1510" s="202" t="s">
        <v>484</v>
      </c>
      <c r="AF1510" s="204">
        <v>2974.25</v>
      </c>
      <c r="AG1510" s="197">
        <v>0</v>
      </c>
      <c r="AH1510" s="197">
        <v>0.91685755999999996</v>
      </c>
      <c r="AI1510" s="12"/>
      <c r="AJ1510" s="197">
        <v>0.91685700000000003</v>
      </c>
      <c r="AK1510" s="197">
        <v>0</v>
      </c>
      <c r="AL1510" s="197">
        <v>0</v>
      </c>
      <c r="AM1510" s="12"/>
      <c r="AN1510" s="12"/>
      <c r="AO1510" s="204">
        <v>2081.34</v>
      </c>
      <c r="AP1510" s="205">
        <v>-1997.29</v>
      </c>
      <c r="AQ1510" t="str">
        <f>_xlfn.IFNA(VLOOKUP(E1510,'Order Lookup'!A:C,3,FALSE),"Other")</f>
        <v>Other</v>
      </c>
    </row>
    <row r="1511" spans="1:43" ht="31.5" x14ac:dyDescent="0.35">
      <c r="A1511" s="202" t="s">
        <v>1050</v>
      </c>
      <c r="B1511" s="202" t="s">
        <v>4623</v>
      </c>
      <c r="C1511" s="202" t="s">
        <v>1071</v>
      </c>
      <c r="D1511" s="202" t="s">
        <v>4624</v>
      </c>
      <c r="E1511" s="202" t="s">
        <v>874</v>
      </c>
      <c r="F1511" s="202" t="s">
        <v>361</v>
      </c>
      <c r="G1511" s="8"/>
      <c r="H1511" s="202" t="s">
        <v>482</v>
      </c>
      <c r="I1511" s="203" t="s">
        <v>58</v>
      </c>
      <c r="J1511" s="8"/>
      <c r="K1511" s="8"/>
      <c r="L1511" s="8"/>
      <c r="M1511" s="8"/>
      <c r="N1511" s="202" t="s">
        <v>483</v>
      </c>
      <c r="O1511" s="8"/>
      <c r="P1511" s="8"/>
      <c r="Q1511" s="8"/>
      <c r="R1511" s="202" t="s">
        <v>483</v>
      </c>
      <c r="S1511" s="8"/>
      <c r="T1511" s="8"/>
      <c r="U1511" s="8"/>
      <c r="V1511" s="8"/>
      <c r="W1511" s="202" t="s">
        <v>483</v>
      </c>
      <c r="X1511" s="8"/>
      <c r="Y1511" s="8"/>
      <c r="Z1511" s="8"/>
      <c r="AA1511" s="202" t="s">
        <v>483</v>
      </c>
      <c r="AB1511" s="8"/>
      <c r="AC1511" s="202" t="s">
        <v>2329</v>
      </c>
      <c r="AD1511" s="202" t="s">
        <v>4623</v>
      </c>
      <c r="AE1511" s="202" t="s">
        <v>484</v>
      </c>
      <c r="AF1511" s="12"/>
      <c r="AG1511" s="197">
        <v>0</v>
      </c>
      <c r="AH1511" s="12"/>
      <c r="AI1511" s="12"/>
      <c r="AJ1511" s="12"/>
      <c r="AK1511" s="12"/>
      <c r="AL1511" s="12"/>
      <c r="AM1511" s="12"/>
      <c r="AN1511" s="12"/>
      <c r="AO1511" s="12"/>
      <c r="AP1511" s="15"/>
      <c r="AQ1511" t="str">
        <f>_xlfn.IFNA(VLOOKUP(E1511,'Order Lookup'!A:C,3,FALSE),"Other")</f>
        <v>Other</v>
      </c>
    </row>
    <row r="1512" spans="1:43" ht="31.5" x14ac:dyDescent="0.35">
      <c r="A1512" s="202" t="s">
        <v>1050</v>
      </c>
      <c r="B1512" s="202" t="s">
        <v>4625</v>
      </c>
      <c r="C1512" s="202" t="s">
        <v>1071</v>
      </c>
      <c r="D1512" s="202" t="s">
        <v>2025</v>
      </c>
      <c r="E1512" s="202" t="s">
        <v>874</v>
      </c>
      <c r="F1512" s="202" t="s">
        <v>361</v>
      </c>
      <c r="G1512" s="8"/>
      <c r="H1512" s="202" t="s">
        <v>482</v>
      </c>
      <c r="I1512" s="203" t="s">
        <v>58</v>
      </c>
      <c r="J1512" s="8"/>
      <c r="K1512" s="8"/>
      <c r="L1512" s="8"/>
      <c r="M1512" s="8"/>
      <c r="N1512" s="202" t="s">
        <v>483</v>
      </c>
      <c r="O1512" s="8"/>
      <c r="P1512" s="8"/>
      <c r="Q1512" s="8"/>
      <c r="R1512" s="202" t="s">
        <v>483</v>
      </c>
      <c r="S1512" s="8"/>
      <c r="T1512" s="8"/>
      <c r="U1512" s="8"/>
      <c r="V1512" s="8"/>
      <c r="W1512" s="202" t="s">
        <v>483</v>
      </c>
      <c r="X1512" s="8"/>
      <c r="Y1512" s="8"/>
      <c r="Z1512" s="8"/>
      <c r="AA1512" s="202" t="s">
        <v>483</v>
      </c>
      <c r="AB1512" s="8"/>
      <c r="AC1512" s="202" t="s">
        <v>2329</v>
      </c>
      <c r="AD1512" s="202" t="s">
        <v>4625</v>
      </c>
      <c r="AE1512" s="202" t="s">
        <v>484</v>
      </c>
      <c r="AF1512" s="204">
        <v>0</v>
      </c>
      <c r="AG1512" s="197">
        <v>0</v>
      </c>
      <c r="AH1512" s="197">
        <v>1.8200000000000001E-2</v>
      </c>
      <c r="AI1512" s="12"/>
      <c r="AJ1512" s="197">
        <v>1.8200000000000001E-2</v>
      </c>
      <c r="AK1512" s="197">
        <v>0</v>
      </c>
      <c r="AL1512" s="197">
        <v>0</v>
      </c>
      <c r="AM1512" s="12"/>
      <c r="AN1512" s="12"/>
      <c r="AO1512" s="204">
        <v>0</v>
      </c>
      <c r="AP1512" s="205">
        <v>-66.959999999999994</v>
      </c>
      <c r="AQ1512" t="str">
        <f>_xlfn.IFNA(VLOOKUP(E1512,'Order Lookup'!A:C,3,FALSE),"Other")</f>
        <v>Other</v>
      </c>
    </row>
    <row r="1513" spans="1:43" ht="31.5" x14ac:dyDescent="0.35">
      <c r="A1513" s="202" t="s">
        <v>1050</v>
      </c>
      <c r="B1513" s="202" t="s">
        <v>4626</v>
      </c>
      <c r="C1513" s="202" t="s">
        <v>1071</v>
      </c>
      <c r="D1513" s="202" t="s">
        <v>2025</v>
      </c>
      <c r="E1513" s="202" t="s">
        <v>812</v>
      </c>
      <c r="F1513" s="202" t="s">
        <v>361</v>
      </c>
      <c r="G1513" s="202" t="s">
        <v>361</v>
      </c>
      <c r="H1513" s="202" t="s">
        <v>482</v>
      </c>
      <c r="I1513" s="203" t="s">
        <v>58</v>
      </c>
      <c r="J1513" s="203" t="s">
        <v>1072</v>
      </c>
      <c r="K1513" s="203" t="s">
        <v>1084</v>
      </c>
      <c r="L1513" s="8"/>
      <c r="M1513" s="8"/>
      <c r="N1513" s="202" t="s">
        <v>483</v>
      </c>
      <c r="O1513" s="8"/>
      <c r="P1513" s="8"/>
      <c r="Q1513" s="8"/>
      <c r="R1513" s="202" t="s">
        <v>483</v>
      </c>
      <c r="S1513" s="8"/>
      <c r="T1513" s="8"/>
      <c r="U1513" s="8"/>
      <c r="V1513" s="8"/>
      <c r="W1513" s="202" t="s">
        <v>483</v>
      </c>
      <c r="X1513" s="8"/>
      <c r="Y1513" s="8"/>
      <c r="Z1513" s="8"/>
      <c r="AA1513" s="202" t="s">
        <v>483</v>
      </c>
      <c r="AB1513" s="8"/>
      <c r="AC1513" s="202" t="s">
        <v>2371</v>
      </c>
      <c r="AD1513" s="202" t="s">
        <v>4626</v>
      </c>
      <c r="AE1513" s="202" t="s">
        <v>484</v>
      </c>
      <c r="AF1513" s="204">
        <v>369.73</v>
      </c>
      <c r="AG1513" s="197">
        <v>0</v>
      </c>
      <c r="AH1513" s="197">
        <v>6.45E-3</v>
      </c>
      <c r="AI1513" s="12"/>
      <c r="AJ1513" s="197">
        <v>6.45E-3</v>
      </c>
      <c r="AK1513" s="197">
        <v>0</v>
      </c>
      <c r="AL1513" s="197">
        <v>0</v>
      </c>
      <c r="AM1513" s="12"/>
      <c r="AN1513" s="12"/>
      <c r="AO1513" s="204">
        <v>37.61</v>
      </c>
      <c r="AP1513" s="205">
        <v>36.409999999999997</v>
      </c>
      <c r="AQ1513" t="str">
        <f>_xlfn.IFNA(VLOOKUP(E1513,'Order Lookup'!A:C,3,FALSE),"Other")</f>
        <v>Other</v>
      </c>
    </row>
    <row r="1514" spans="1:43" ht="31.5" x14ac:dyDescent="0.35">
      <c r="A1514" s="202" t="s">
        <v>1050</v>
      </c>
      <c r="B1514" s="202" t="s">
        <v>4627</v>
      </c>
      <c r="C1514" s="202" t="s">
        <v>1077</v>
      </c>
      <c r="D1514" s="202" t="s">
        <v>4628</v>
      </c>
      <c r="E1514" s="202" t="s">
        <v>874</v>
      </c>
      <c r="F1514" s="202" t="s">
        <v>343</v>
      </c>
      <c r="G1514" s="8"/>
      <c r="H1514" s="202" t="s">
        <v>482</v>
      </c>
      <c r="I1514" s="203" t="s">
        <v>389</v>
      </c>
      <c r="J1514" s="8"/>
      <c r="K1514" s="8"/>
      <c r="L1514" s="8"/>
      <c r="M1514" s="8"/>
      <c r="N1514" s="202" t="s">
        <v>483</v>
      </c>
      <c r="O1514" s="8"/>
      <c r="P1514" s="8"/>
      <c r="Q1514" s="8"/>
      <c r="R1514" s="202" t="s">
        <v>483</v>
      </c>
      <c r="S1514" s="8"/>
      <c r="T1514" s="8"/>
      <c r="U1514" s="8"/>
      <c r="V1514" s="8"/>
      <c r="W1514" s="202" t="s">
        <v>483</v>
      </c>
      <c r="X1514" s="8"/>
      <c r="Y1514" s="8"/>
      <c r="Z1514" s="8"/>
      <c r="AA1514" s="202" t="s">
        <v>483</v>
      </c>
      <c r="AB1514" s="8"/>
      <c r="AC1514" s="202" t="s">
        <v>2343</v>
      </c>
      <c r="AD1514" s="202" t="s">
        <v>4627</v>
      </c>
      <c r="AE1514" s="202" t="s">
        <v>484</v>
      </c>
      <c r="AF1514" s="204">
        <v>0</v>
      </c>
      <c r="AG1514" s="197">
        <v>0</v>
      </c>
      <c r="AH1514" s="197">
        <v>3.8502044999999999E-2</v>
      </c>
      <c r="AI1514" s="12"/>
      <c r="AJ1514" s="197">
        <v>3.8503500000000003E-2</v>
      </c>
      <c r="AK1514" s="197">
        <v>0</v>
      </c>
      <c r="AL1514" s="197">
        <v>0</v>
      </c>
      <c r="AM1514" s="12"/>
      <c r="AN1514" s="12"/>
      <c r="AO1514" s="204">
        <v>0</v>
      </c>
      <c r="AP1514" s="205">
        <v>-116.43</v>
      </c>
      <c r="AQ1514" t="str">
        <f>_xlfn.IFNA(VLOOKUP(E1514,'Order Lookup'!A:C,3,FALSE),"Other")</f>
        <v>Other</v>
      </c>
    </row>
    <row r="1515" spans="1:43" ht="31.5" x14ac:dyDescent="0.35">
      <c r="A1515" s="202" t="s">
        <v>1050</v>
      </c>
      <c r="B1515" s="202" t="s">
        <v>4629</v>
      </c>
      <c r="C1515" s="202" t="s">
        <v>1077</v>
      </c>
      <c r="D1515" s="202" t="s">
        <v>4628</v>
      </c>
      <c r="E1515" s="202" t="s">
        <v>812</v>
      </c>
      <c r="F1515" s="202" t="s">
        <v>343</v>
      </c>
      <c r="G1515" s="202" t="s">
        <v>55</v>
      </c>
      <c r="H1515" s="202" t="s">
        <v>482</v>
      </c>
      <c r="I1515" s="203" t="s">
        <v>389</v>
      </c>
      <c r="J1515" s="203" t="s">
        <v>1072</v>
      </c>
      <c r="K1515" s="203" t="s">
        <v>1085</v>
      </c>
      <c r="L1515" s="8"/>
      <c r="M1515" s="8"/>
      <c r="N1515" s="202" t="s">
        <v>483</v>
      </c>
      <c r="O1515" s="8"/>
      <c r="P1515" s="8"/>
      <c r="Q1515" s="8"/>
      <c r="R1515" s="202" t="s">
        <v>483</v>
      </c>
      <c r="S1515" s="8"/>
      <c r="T1515" s="8"/>
      <c r="U1515" s="8"/>
      <c r="V1515" s="8"/>
      <c r="W1515" s="202" t="s">
        <v>483</v>
      </c>
      <c r="X1515" s="8"/>
      <c r="Y1515" s="8"/>
      <c r="Z1515" s="8"/>
      <c r="AA1515" s="202" t="s">
        <v>483</v>
      </c>
      <c r="AB1515" s="8"/>
      <c r="AC1515" s="202" t="s">
        <v>2350</v>
      </c>
      <c r="AD1515" s="202" t="s">
        <v>4629</v>
      </c>
      <c r="AE1515" s="202" t="s">
        <v>484</v>
      </c>
      <c r="AF1515" s="204">
        <v>4872.12</v>
      </c>
      <c r="AG1515" s="197">
        <v>0</v>
      </c>
      <c r="AH1515" s="197">
        <v>1.7054582</v>
      </c>
      <c r="AI1515" s="12"/>
      <c r="AJ1515" s="197">
        <v>1.7054585099999999</v>
      </c>
      <c r="AK1515" s="197">
        <v>0</v>
      </c>
      <c r="AL1515" s="197">
        <v>0</v>
      </c>
      <c r="AM1515" s="12"/>
      <c r="AN1515" s="12"/>
      <c r="AO1515" s="204">
        <v>3569.54</v>
      </c>
      <c r="AP1515" s="205">
        <v>1770.79</v>
      </c>
      <c r="AQ1515" t="str">
        <f>_xlfn.IFNA(VLOOKUP(E1515,'Order Lookup'!A:C,3,FALSE),"Other")</f>
        <v>Other</v>
      </c>
    </row>
    <row r="1516" spans="1:43" ht="42" x14ac:dyDescent="0.35">
      <c r="A1516" s="202" t="s">
        <v>1050</v>
      </c>
      <c r="B1516" s="202" t="s">
        <v>4630</v>
      </c>
      <c r="C1516" s="202" t="s">
        <v>2026</v>
      </c>
      <c r="D1516" s="202" t="s">
        <v>2028</v>
      </c>
      <c r="E1516" s="202" t="s">
        <v>812</v>
      </c>
      <c r="F1516" s="202" t="s">
        <v>343</v>
      </c>
      <c r="G1516" s="202" t="s">
        <v>55</v>
      </c>
      <c r="H1516" s="202" t="s">
        <v>482</v>
      </c>
      <c r="I1516" s="203" t="s">
        <v>1097</v>
      </c>
      <c r="J1516" s="203" t="s">
        <v>2027</v>
      </c>
      <c r="K1516" s="203" t="s">
        <v>1084</v>
      </c>
      <c r="L1516" s="8"/>
      <c r="M1516" s="8"/>
      <c r="N1516" s="202" t="s">
        <v>483</v>
      </c>
      <c r="O1516" s="8"/>
      <c r="P1516" s="8"/>
      <c r="Q1516" s="8"/>
      <c r="R1516" s="202" t="s">
        <v>483</v>
      </c>
      <c r="S1516" s="8"/>
      <c r="T1516" s="8"/>
      <c r="U1516" s="8"/>
      <c r="V1516" s="8"/>
      <c r="W1516" s="202" t="s">
        <v>483</v>
      </c>
      <c r="X1516" s="8"/>
      <c r="Y1516" s="8"/>
      <c r="Z1516" s="8"/>
      <c r="AA1516" s="202" t="s">
        <v>483</v>
      </c>
      <c r="AB1516" s="8"/>
      <c r="AC1516" s="202" t="s">
        <v>2324</v>
      </c>
      <c r="AD1516" s="202" t="s">
        <v>4630</v>
      </c>
      <c r="AE1516" s="202" t="s">
        <v>484</v>
      </c>
      <c r="AF1516" s="204">
        <v>129.99</v>
      </c>
      <c r="AG1516" s="197">
        <v>0</v>
      </c>
      <c r="AH1516" s="197">
        <v>1.84E-2</v>
      </c>
      <c r="AI1516" s="12"/>
      <c r="AJ1516" s="197">
        <v>1.84E-2</v>
      </c>
      <c r="AK1516" s="197">
        <v>0</v>
      </c>
      <c r="AL1516" s="197">
        <v>0</v>
      </c>
      <c r="AM1516" s="12"/>
      <c r="AN1516" s="12"/>
      <c r="AO1516" s="204">
        <v>77.94</v>
      </c>
      <c r="AP1516" s="205">
        <v>52.72</v>
      </c>
      <c r="AQ1516" t="str">
        <f>_xlfn.IFNA(VLOOKUP(E1516,'Order Lookup'!A:C,3,FALSE),"Other")</f>
        <v>Other</v>
      </c>
    </row>
    <row r="1517" spans="1:43" ht="42" x14ac:dyDescent="0.35">
      <c r="A1517" s="202" t="s">
        <v>1050</v>
      </c>
      <c r="B1517" s="202" t="s">
        <v>4631</v>
      </c>
      <c r="C1517" s="202" t="s">
        <v>4632</v>
      </c>
      <c r="D1517" s="202" t="s">
        <v>4633</v>
      </c>
      <c r="E1517" s="202" t="s">
        <v>874</v>
      </c>
      <c r="F1517" s="202" t="s">
        <v>343</v>
      </c>
      <c r="G1517" s="8"/>
      <c r="H1517" s="202" t="s">
        <v>482</v>
      </c>
      <c r="I1517" s="203" t="s">
        <v>360</v>
      </c>
      <c r="J1517" s="8"/>
      <c r="K1517" s="8"/>
      <c r="L1517" s="8"/>
      <c r="M1517" s="8"/>
      <c r="N1517" s="202" t="s">
        <v>483</v>
      </c>
      <c r="O1517" s="8"/>
      <c r="P1517" s="8"/>
      <c r="Q1517" s="8"/>
      <c r="R1517" s="202" t="s">
        <v>483</v>
      </c>
      <c r="S1517" s="8"/>
      <c r="T1517" s="8"/>
      <c r="U1517" s="8"/>
      <c r="V1517" s="8"/>
      <c r="W1517" s="202" t="s">
        <v>483</v>
      </c>
      <c r="X1517" s="8"/>
      <c r="Y1517" s="8"/>
      <c r="Z1517" s="8"/>
      <c r="AA1517" s="202" t="s">
        <v>483</v>
      </c>
      <c r="AB1517" s="8"/>
      <c r="AC1517" s="202" t="s">
        <v>2324</v>
      </c>
      <c r="AD1517" s="202" t="s">
        <v>4631</v>
      </c>
      <c r="AE1517" s="202" t="s">
        <v>484</v>
      </c>
      <c r="AF1517" s="12"/>
      <c r="AG1517" s="197">
        <v>0</v>
      </c>
      <c r="AH1517" s="12"/>
      <c r="AI1517" s="12"/>
      <c r="AJ1517" s="12"/>
      <c r="AK1517" s="12"/>
      <c r="AL1517" s="12"/>
      <c r="AM1517" s="12"/>
      <c r="AN1517" s="12"/>
      <c r="AO1517" s="12"/>
      <c r="AP1517" s="15"/>
      <c r="AQ1517" t="str">
        <f>_xlfn.IFNA(VLOOKUP(E1517,'Order Lookup'!A:C,3,FALSE),"Other")</f>
        <v>Other</v>
      </c>
    </row>
    <row r="1518" spans="1:43" ht="52.5" x14ac:dyDescent="0.35">
      <c r="A1518" s="202" t="s">
        <v>1050</v>
      </c>
      <c r="B1518" s="202" t="s">
        <v>4634</v>
      </c>
      <c r="C1518" s="202" t="s">
        <v>1086</v>
      </c>
      <c r="D1518" s="202" t="s">
        <v>1087</v>
      </c>
      <c r="E1518" s="202" t="s">
        <v>812</v>
      </c>
      <c r="F1518" s="202" t="s">
        <v>343</v>
      </c>
      <c r="G1518" s="8"/>
      <c r="H1518" s="202" t="s">
        <v>482</v>
      </c>
      <c r="I1518" s="203" t="s">
        <v>360</v>
      </c>
      <c r="J1518" s="8"/>
      <c r="K1518" s="8"/>
      <c r="L1518" s="8"/>
      <c r="M1518" s="8"/>
      <c r="N1518" s="202" t="s">
        <v>483</v>
      </c>
      <c r="O1518" s="8"/>
      <c r="P1518" s="8"/>
      <c r="Q1518" s="8"/>
      <c r="R1518" s="202" t="s">
        <v>483</v>
      </c>
      <c r="S1518" s="8"/>
      <c r="T1518" s="8"/>
      <c r="U1518" s="8"/>
      <c r="V1518" s="8"/>
      <c r="W1518" s="202" t="s">
        <v>483</v>
      </c>
      <c r="X1518" s="8"/>
      <c r="Y1518" s="8"/>
      <c r="Z1518" s="8"/>
      <c r="AA1518" s="202" t="s">
        <v>483</v>
      </c>
      <c r="AB1518" s="8"/>
      <c r="AC1518" s="202" t="s">
        <v>2329</v>
      </c>
      <c r="AD1518" s="202" t="s">
        <v>4634</v>
      </c>
      <c r="AE1518" s="202" t="s">
        <v>484</v>
      </c>
      <c r="AF1518" s="204">
        <v>21.32</v>
      </c>
      <c r="AG1518" s="197">
        <v>0</v>
      </c>
      <c r="AH1518" s="197">
        <v>6.1999999999999998E-3</v>
      </c>
      <c r="AI1518" s="12"/>
      <c r="AJ1518" s="197">
        <v>6.1999999999999998E-3</v>
      </c>
      <c r="AK1518" s="197">
        <v>0</v>
      </c>
      <c r="AL1518" s="197">
        <v>0</v>
      </c>
      <c r="AM1518" s="12"/>
      <c r="AN1518" s="12"/>
      <c r="AO1518" s="204">
        <v>10.67</v>
      </c>
      <c r="AP1518" s="205">
        <v>1.44</v>
      </c>
      <c r="AQ1518" t="str">
        <f>_xlfn.IFNA(VLOOKUP(E1518,'Order Lookup'!A:C,3,FALSE),"Other")</f>
        <v>Other</v>
      </c>
    </row>
    <row r="1519" spans="1:43" ht="52.5" x14ac:dyDescent="0.35">
      <c r="A1519" s="202" t="s">
        <v>1050</v>
      </c>
      <c r="B1519" s="202" t="s">
        <v>4635</v>
      </c>
      <c r="C1519" s="202" t="s">
        <v>1086</v>
      </c>
      <c r="D1519" s="202" t="s">
        <v>1087</v>
      </c>
      <c r="E1519" s="202" t="s">
        <v>874</v>
      </c>
      <c r="F1519" s="202" t="s">
        <v>343</v>
      </c>
      <c r="G1519" s="8"/>
      <c r="H1519" s="202" t="s">
        <v>482</v>
      </c>
      <c r="I1519" s="203" t="s">
        <v>360</v>
      </c>
      <c r="J1519" s="8"/>
      <c r="K1519" s="8"/>
      <c r="L1519" s="8"/>
      <c r="M1519" s="8"/>
      <c r="N1519" s="202" t="s">
        <v>483</v>
      </c>
      <c r="O1519" s="8"/>
      <c r="P1519" s="8"/>
      <c r="Q1519" s="8"/>
      <c r="R1519" s="202" t="s">
        <v>483</v>
      </c>
      <c r="S1519" s="8"/>
      <c r="T1519" s="8"/>
      <c r="U1519" s="8"/>
      <c r="V1519" s="8"/>
      <c r="W1519" s="202" t="s">
        <v>483</v>
      </c>
      <c r="X1519" s="8"/>
      <c r="Y1519" s="8"/>
      <c r="Z1519" s="8"/>
      <c r="AA1519" s="202" t="s">
        <v>483</v>
      </c>
      <c r="AB1519" s="8"/>
      <c r="AC1519" s="202" t="s">
        <v>2350</v>
      </c>
      <c r="AD1519" s="202" t="s">
        <v>4635</v>
      </c>
      <c r="AE1519" s="202" t="s">
        <v>484</v>
      </c>
      <c r="AF1519" s="12"/>
      <c r="AG1519" s="197">
        <v>0</v>
      </c>
      <c r="AH1519" s="12"/>
      <c r="AI1519" s="12"/>
      <c r="AJ1519" s="12"/>
      <c r="AK1519" s="12"/>
      <c r="AL1519" s="12"/>
      <c r="AM1519" s="12"/>
      <c r="AN1519" s="12"/>
      <c r="AO1519" s="12"/>
      <c r="AP1519" s="15"/>
      <c r="AQ1519" t="str">
        <f>_xlfn.IFNA(VLOOKUP(E1519,'Order Lookup'!A:C,3,FALSE),"Other")</f>
        <v>Other</v>
      </c>
    </row>
    <row r="1520" spans="1:43" ht="31.5" x14ac:dyDescent="0.35">
      <c r="A1520" s="202" t="s">
        <v>1050</v>
      </c>
      <c r="B1520" s="202" t="s">
        <v>4636</v>
      </c>
      <c r="C1520" s="202" t="s">
        <v>1114</v>
      </c>
      <c r="D1520" s="202" t="s">
        <v>4637</v>
      </c>
      <c r="E1520" s="202" t="s">
        <v>812</v>
      </c>
      <c r="F1520" s="202" t="s">
        <v>343</v>
      </c>
      <c r="G1520" s="8"/>
      <c r="H1520" s="202" t="s">
        <v>482</v>
      </c>
      <c r="I1520" s="203" t="s">
        <v>59</v>
      </c>
      <c r="J1520" s="8"/>
      <c r="K1520" s="8"/>
      <c r="L1520" s="8"/>
      <c r="M1520" s="8"/>
      <c r="N1520" s="202" t="s">
        <v>483</v>
      </c>
      <c r="O1520" s="8"/>
      <c r="P1520" s="8"/>
      <c r="Q1520" s="8"/>
      <c r="R1520" s="202" t="s">
        <v>483</v>
      </c>
      <c r="S1520" s="8"/>
      <c r="T1520" s="8"/>
      <c r="U1520" s="8"/>
      <c r="V1520" s="8"/>
      <c r="W1520" s="202" t="s">
        <v>483</v>
      </c>
      <c r="X1520" s="8"/>
      <c r="Y1520" s="8"/>
      <c r="Z1520" s="8"/>
      <c r="AA1520" s="202" t="s">
        <v>483</v>
      </c>
      <c r="AB1520" s="8"/>
      <c r="AC1520" s="202" t="s">
        <v>1996</v>
      </c>
      <c r="AD1520" s="202" t="s">
        <v>4636</v>
      </c>
      <c r="AE1520" s="202" t="s">
        <v>484</v>
      </c>
      <c r="AF1520" s="204">
        <v>441.65</v>
      </c>
      <c r="AG1520" s="197">
        <v>0</v>
      </c>
      <c r="AH1520" s="197">
        <v>6.4949999999999994E-2</v>
      </c>
      <c r="AI1520" s="12"/>
      <c r="AJ1520" s="197">
        <v>6.4949999999999994E-2</v>
      </c>
      <c r="AK1520" s="197">
        <v>0</v>
      </c>
      <c r="AL1520" s="197">
        <v>0</v>
      </c>
      <c r="AM1520" s="12"/>
      <c r="AN1520" s="12"/>
      <c r="AO1520" s="204">
        <v>264.77999999999997</v>
      </c>
      <c r="AP1520" s="205">
        <v>201.49</v>
      </c>
      <c r="AQ1520" t="str">
        <f>_xlfn.IFNA(VLOOKUP(E1520,'Order Lookup'!A:C,3,FALSE),"Other")</f>
        <v>Other</v>
      </c>
    </row>
    <row r="1521" spans="1:43" ht="31.5" x14ac:dyDescent="0.35">
      <c r="A1521" s="202" t="s">
        <v>1050</v>
      </c>
      <c r="B1521" s="202" t="s">
        <v>4638</v>
      </c>
      <c r="C1521" s="202" t="s">
        <v>1114</v>
      </c>
      <c r="D1521" s="202" t="s">
        <v>4637</v>
      </c>
      <c r="E1521" s="202" t="s">
        <v>854</v>
      </c>
      <c r="F1521" s="202" t="s">
        <v>361</v>
      </c>
      <c r="G1521" s="202" t="s">
        <v>361</v>
      </c>
      <c r="H1521" s="202" t="s">
        <v>482</v>
      </c>
      <c r="I1521" s="203" t="s">
        <v>59</v>
      </c>
      <c r="J1521" s="203" t="s">
        <v>1056</v>
      </c>
      <c r="K1521" s="203" t="s">
        <v>847</v>
      </c>
      <c r="L1521" s="8"/>
      <c r="M1521" s="8"/>
      <c r="N1521" s="202" t="s">
        <v>483</v>
      </c>
      <c r="O1521" s="8"/>
      <c r="P1521" s="8"/>
      <c r="Q1521" s="8"/>
      <c r="R1521" s="202" t="s">
        <v>483</v>
      </c>
      <c r="S1521" s="203" t="s">
        <v>848</v>
      </c>
      <c r="T1521" s="203" t="s">
        <v>848</v>
      </c>
      <c r="U1521" s="202" t="s">
        <v>2327</v>
      </c>
      <c r="V1521" s="202" t="s">
        <v>2343</v>
      </c>
      <c r="W1521" s="206" t="s">
        <v>489</v>
      </c>
      <c r="X1521" s="8"/>
      <c r="Y1521" s="8"/>
      <c r="Z1521" s="8"/>
      <c r="AA1521" s="202" t="s">
        <v>483</v>
      </c>
      <c r="AB1521" s="203" t="s">
        <v>490</v>
      </c>
      <c r="AC1521" s="202" t="s">
        <v>2350</v>
      </c>
      <c r="AD1521" s="202" t="s">
        <v>4638</v>
      </c>
      <c r="AE1521" s="202" t="s">
        <v>484</v>
      </c>
      <c r="AF1521" s="204">
        <v>763</v>
      </c>
      <c r="AG1521" s="197">
        <v>4.4999999999999998E-2</v>
      </c>
      <c r="AH1521" s="197">
        <v>4.5199999999999997E-2</v>
      </c>
      <c r="AI1521" s="197">
        <v>1.00444444444444</v>
      </c>
      <c r="AJ1521" s="197">
        <v>4.5199999999999997E-2</v>
      </c>
      <c r="AK1521" s="197">
        <v>0</v>
      </c>
      <c r="AL1521" s="197">
        <v>0</v>
      </c>
      <c r="AM1521" s="12"/>
      <c r="AN1521" s="12"/>
      <c r="AO1521" s="204">
        <v>220.71</v>
      </c>
      <c r="AP1521" s="205">
        <v>226.86</v>
      </c>
      <c r="AQ1521" t="str">
        <f>_xlfn.IFNA(VLOOKUP(E1521,'Order Lookup'!A:C,3,FALSE),"Other")</f>
        <v>ENPARTS</v>
      </c>
    </row>
    <row r="1522" spans="1:43" ht="31.5" x14ac:dyDescent="0.35">
      <c r="A1522" s="202" t="s">
        <v>1050</v>
      </c>
      <c r="B1522" s="202" t="s">
        <v>4639</v>
      </c>
      <c r="C1522" s="202" t="s">
        <v>1114</v>
      </c>
      <c r="D1522" s="202" t="s">
        <v>4637</v>
      </c>
      <c r="E1522" s="202" t="s">
        <v>874</v>
      </c>
      <c r="F1522" s="202" t="s">
        <v>343</v>
      </c>
      <c r="G1522" s="8"/>
      <c r="H1522" s="202" t="s">
        <v>482</v>
      </c>
      <c r="I1522" s="203" t="s">
        <v>59</v>
      </c>
      <c r="J1522" s="8"/>
      <c r="K1522" s="8"/>
      <c r="L1522" s="8"/>
      <c r="M1522" s="8"/>
      <c r="N1522" s="202" t="s">
        <v>483</v>
      </c>
      <c r="O1522" s="8"/>
      <c r="P1522" s="8"/>
      <c r="Q1522" s="8"/>
      <c r="R1522" s="202" t="s">
        <v>483</v>
      </c>
      <c r="S1522" s="8"/>
      <c r="T1522" s="8"/>
      <c r="U1522" s="8"/>
      <c r="V1522" s="8"/>
      <c r="W1522" s="202" t="s">
        <v>483</v>
      </c>
      <c r="X1522" s="8"/>
      <c r="Y1522" s="8"/>
      <c r="Z1522" s="8"/>
      <c r="AA1522" s="202" t="s">
        <v>483</v>
      </c>
      <c r="AB1522" s="8"/>
      <c r="AC1522" s="202" t="s">
        <v>2321</v>
      </c>
      <c r="AD1522" s="202" t="s">
        <v>4639</v>
      </c>
      <c r="AE1522" s="202" t="s">
        <v>484</v>
      </c>
      <c r="AF1522" s="204">
        <v>0</v>
      </c>
      <c r="AG1522" s="197">
        <v>0</v>
      </c>
      <c r="AH1522" s="197">
        <v>5.0000000000000001E-3</v>
      </c>
      <c r="AI1522" s="12"/>
      <c r="AJ1522" s="197">
        <v>5.0000000000000001E-3</v>
      </c>
      <c r="AK1522" s="197">
        <v>0</v>
      </c>
      <c r="AL1522" s="197">
        <v>0</v>
      </c>
      <c r="AM1522" s="12"/>
      <c r="AN1522" s="12"/>
      <c r="AO1522" s="204">
        <v>0</v>
      </c>
      <c r="AP1522" s="205">
        <v>-20.27</v>
      </c>
      <c r="AQ1522" t="str">
        <f>_xlfn.IFNA(VLOOKUP(E1522,'Order Lookup'!A:C,3,FALSE),"Other")</f>
        <v>Other</v>
      </c>
    </row>
    <row r="1523" spans="1:43" ht="31.5" x14ac:dyDescent="0.35">
      <c r="A1523" s="202" t="s">
        <v>1050</v>
      </c>
      <c r="B1523" s="202" t="s">
        <v>4640</v>
      </c>
      <c r="C1523" s="202" t="s">
        <v>1089</v>
      </c>
      <c r="D1523" s="202" t="s">
        <v>1090</v>
      </c>
      <c r="E1523" s="202" t="s">
        <v>855</v>
      </c>
      <c r="F1523" s="202" t="s">
        <v>204</v>
      </c>
      <c r="G1523" s="8"/>
      <c r="H1523" s="202" t="s">
        <v>482</v>
      </c>
      <c r="I1523" s="203" t="s">
        <v>389</v>
      </c>
      <c r="J1523" s="8"/>
      <c r="K1523" s="8"/>
      <c r="L1523" s="8"/>
      <c r="M1523" s="8"/>
      <c r="N1523" s="202" t="s">
        <v>483</v>
      </c>
      <c r="O1523" s="8"/>
      <c r="P1523" s="8"/>
      <c r="Q1523" s="8"/>
      <c r="R1523" s="202" t="s">
        <v>483</v>
      </c>
      <c r="S1523" s="8"/>
      <c r="T1523" s="8"/>
      <c r="U1523" s="8"/>
      <c r="V1523" s="8"/>
      <c r="W1523" s="202" t="s">
        <v>483</v>
      </c>
      <c r="X1523" s="8"/>
      <c r="Y1523" s="8"/>
      <c r="Z1523" s="8"/>
      <c r="AA1523" s="202" t="s">
        <v>483</v>
      </c>
      <c r="AB1523" s="8"/>
      <c r="AC1523" s="202" t="s">
        <v>2332</v>
      </c>
      <c r="AD1523" s="202" t="s">
        <v>4640</v>
      </c>
      <c r="AE1523" s="202" t="s">
        <v>484</v>
      </c>
      <c r="AF1523" s="204">
        <v>-1030</v>
      </c>
      <c r="AG1523" s="197">
        <v>0</v>
      </c>
      <c r="AH1523" s="197">
        <v>0</v>
      </c>
      <c r="AI1523" s="12"/>
      <c r="AJ1523" s="197">
        <v>0</v>
      </c>
      <c r="AK1523" s="197">
        <v>0</v>
      </c>
      <c r="AL1523" s="197">
        <v>0</v>
      </c>
      <c r="AM1523" s="12"/>
      <c r="AN1523" s="12"/>
      <c r="AO1523" s="204">
        <v>0</v>
      </c>
      <c r="AP1523" s="205">
        <v>-1030.42</v>
      </c>
      <c r="AQ1523" t="str">
        <f>_xlfn.IFNA(VLOOKUP(E1523,'Order Lookup'!A:C,3,FALSE),"Other")</f>
        <v>ORDER</v>
      </c>
    </row>
    <row r="1524" spans="1:43" ht="31.5" x14ac:dyDescent="0.35">
      <c r="A1524" s="202" t="s">
        <v>1050</v>
      </c>
      <c r="B1524" s="202" t="s">
        <v>4641</v>
      </c>
      <c r="C1524" s="202" t="s">
        <v>1622</v>
      </c>
      <c r="D1524" s="202" t="s">
        <v>4642</v>
      </c>
      <c r="E1524" s="202" t="s">
        <v>812</v>
      </c>
      <c r="F1524" s="202" t="s">
        <v>343</v>
      </c>
      <c r="G1524" s="8"/>
      <c r="H1524" s="202" t="s">
        <v>482</v>
      </c>
      <c r="I1524" s="203" t="s">
        <v>422</v>
      </c>
      <c r="J1524" s="8"/>
      <c r="K1524" s="8"/>
      <c r="L1524" s="8"/>
      <c r="M1524" s="8"/>
      <c r="N1524" s="202" t="s">
        <v>483</v>
      </c>
      <c r="O1524" s="8"/>
      <c r="P1524" s="8"/>
      <c r="Q1524" s="8"/>
      <c r="R1524" s="202" t="s">
        <v>483</v>
      </c>
      <c r="S1524" s="8"/>
      <c r="T1524" s="8"/>
      <c r="U1524" s="8"/>
      <c r="V1524" s="8"/>
      <c r="W1524" s="202" t="s">
        <v>483</v>
      </c>
      <c r="X1524" s="8"/>
      <c r="Y1524" s="8"/>
      <c r="Z1524" s="8"/>
      <c r="AA1524" s="202" t="s">
        <v>483</v>
      </c>
      <c r="AB1524" s="8"/>
      <c r="AC1524" s="202" t="s">
        <v>2343</v>
      </c>
      <c r="AD1524" s="202" t="s">
        <v>4641</v>
      </c>
      <c r="AE1524" s="202" t="s">
        <v>484</v>
      </c>
      <c r="AF1524" s="12"/>
      <c r="AG1524" s="197">
        <v>0</v>
      </c>
      <c r="AH1524" s="12"/>
      <c r="AI1524" s="12"/>
      <c r="AJ1524" s="12"/>
      <c r="AK1524" s="12"/>
      <c r="AL1524" s="12"/>
      <c r="AM1524" s="12"/>
      <c r="AN1524" s="12"/>
      <c r="AO1524" s="12"/>
      <c r="AP1524" s="15"/>
      <c r="AQ1524" t="str">
        <f>_xlfn.IFNA(VLOOKUP(E1524,'Order Lookup'!A:C,3,FALSE),"Other")</f>
        <v>Other</v>
      </c>
    </row>
    <row r="1525" spans="1:43" ht="31.5" x14ac:dyDescent="0.35">
      <c r="A1525" s="202" t="s">
        <v>1050</v>
      </c>
      <c r="B1525" s="202" t="s">
        <v>4643</v>
      </c>
      <c r="C1525" s="202" t="s">
        <v>1622</v>
      </c>
      <c r="D1525" s="202" t="s">
        <v>4642</v>
      </c>
      <c r="E1525" s="202" t="s">
        <v>874</v>
      </c>
      <c r="F1525" s="202" t="s">
        <v>343</v>
      </c>
      <c r="G1525" s="8"/>
      <c r="H1525" s="202" t="s">
        <v>482</v>
      </c>
      <c r="I1525" s="203" t="s">
        <v>422</v>
      </c>
      <c r="J1525" s="8"/>
      <c r="K1525" s="8"/>
      <c r="L1525" s="8"/>
      <c r="M1525" s="8"/>
      <c r="N1525" s="202" t="s">
        <v>483</v>
      </c>
      <c r="O1525" s="8"/>
      <c r="P1525" s="8"/>
      <c r="Q1525" s="8"/>
      <c r="R1525" s="202" t="s">
        <v>483</v>
      </c>
      <c r="S1525" s="8"/>
      <c r="T1525" s="8"/>
      <c r="U1525" s="8"/>
      <c r="V1525" s="8"/>
      <c r="W1525" s="202" t="s">
        <v>483</v>
      </c>
      <c r="X1525" s="8"/>
      <c r="Y1525" s="8"/>
      <c r="Z1525" s="8"/>
      <c r="AA1525" s="202" t="s">
        <v>483</v>
      </c>
      <c r="AB1525" s="8"/>
      <c r="AC1525" s="202" t="s">
        <v>2332</v>
      </c>
      <c r="AD1525" s="202" t="s">
        <v>4643</v>
      </c>
      <c r="AE1525" s="202" t="s">
        <v>484</v>
      </c>
      <c r="AF1525" s="204">
        <v>0</v>
      </c>
      <c r="AG1525" s="197">
        <v>0</v>
      </c>
      <c r="AH1525" s="197">
        <v>2.1847931900000002</v>
      </c>
      <c r="AI1525" s="12"/>
      <c r="AJ1525" s="197">
        <v>2.1847934699999998</v>
      </c>
      <c r="AK1525" s="197">
        <v>0</v>
      </c>
      <c r="AL1525" s="197">
        <v>0</v>
      </c>
      <c r="AM1525" s="12"/>
      <c r="AN1525" s="12"/>
      <c r="AO1525" s="204">
        <v>0</v>
      </c>
      <c r="AP1525" s="205">
        <v>-4633.41</v>
      </c>
      <c r="AQ1525" t="str">
        <f>_xlfn.IFNA(VLOOKUP(E1525,'Order Lookup'!A:C,3,FALSE),"Other")</f>
        <v>Other</v>
      </c>
    </row>
    <row r="1526" spans="1:43" ht="31.5" x14ac:dyDescent="0.35">
      <c r="A1526" s="202" t="s">
        <v>1050</v>
      </c>
      <c r="B1526" s="202" t="s">
        <v>4644</v>
      </c>
      <c r="C1526" s="202" t="s">
        <v>1622</v>
      </c>
      <c r="D1526" s="202" t="s">
        <v>4642</v>
      </c>
      <c r="E1526" s="202" t="s">
        <v>874</v>
      </c>
      <c r="F1526" s="202" t="s">
        <v>343</v>
      </c>
      <c r="G1526" s="202" t="s">
        <v>55</v>
      </c>
      <c r="H1526" s="202" t="s">
        <v>482</v>
      </c>
      <c r="I1526" s="203" t="s">
        <v>422</v>
      </c>
      <c r="J1526" s="203" t="s">
        <v>1062</v>
      </c>
      <c r="K1526" s="203" t="s">
        <v>838</v>
      </c>
      <c r="L1526" s="8"/>
      <c r="M1526" s="8"/>
      <c r="N1526" s="202" t="s">
        <v>483</v>
      </c>
      <c r="O1526" s="8"/>
      <c r="P1526" s="8"/>
      <c r="Q1526" s="8"/>
      <c r="R1526" s="202" t="s">
        <v>483</v>
      </c>
      <c r="S1526" s="8"/>
      <c r="T1526" s="8"/>
      <c r="U1526" s="8"/>
      <c r="V1526" s="8"/>
      <c r="W1526" s="202" t="s">
        <v>483</v>
      </c>
      <c r="X1526" s="8"/>
      <c r="Y1526" s="8"/>
      <c r="Z1526" s="8"/>
      <c r="AA1526" s="202" t="s">
        <v>483</v>
      </c>
      <c r="AB1526" s="8"/>
      <c r="AC1526" s="202" t="s">
        <v>2321</v>
      </c>
      <c r="AD1526" s="202" t="s">
        <v>4644</v>
      </c>
      <c r="AE1526" s="202" t="s">
        <v>484</v>
      </c>
      <c r="AF1526" s="204">
        <v>0</v>
      </c>
      <c r="AG1526" s="197">
        <v>0</v>
      </c>
      <c r="AH1526" s="197">
        <v>1.4696300000000001E-2</v>
      </c>
      <c r="AI1526" s="12"/>
      <c r="AJ1526" s="197">
        <v>1.4696499999999999E-2</v>
      </c>
      <c r="AK1526" s="197">
        <v>0</v>
      </c>
      <c r="AL1526" s="197">
        <v>0</v>
      </c>
      <c r="AM1526" s="12"/>
      <c r="AN1526" s="12"/>
      <c r="AO1526" s="204">
        <v>0</v>
      </c>
      <c r="AP1526" s="205">
        <v>-31.09</v>
      </c>
      <c r="AQ1526" t="str">
        <f>_xlfn.IFNA(VLOOKUP(E1526,'Order Lookup'!A:C,3,FALSE),"Other")</f>
        <v>Other</v>
      </c>
    </row>
    <row r="1527" spans="1:43" ht="31.5" x14ac:dyDescent="0.35">
      <c r="A1527" s="202" t="s">
        <v>1050</v>
      </c>
      <c r="B1527" s="202" t="s">
        <v>4645</v>
      </c>
      <c r="C1527" s="202" t="s">
        <v>1064</v>
      </c>
      <c r="D1527" s="202" t="s">
        <v>4646</v>
      </c>
      <c r="E1527" s="202" t="s">
        <v>859</v>
      </c>
      <c r="F1527" s="202" t="s">
        <v>204</v>
      </c>
      <c r="G1527" s="8"/>
      <c r="H1527" s="202" t="s">
        <v>482</v>
      </c>
      <c r="I1527" s="203" t="s">
        <v>397</v>
      </c>
      <c r="J1527" s="8"/>
      <c r="K1527" s="8"/>
      <c r="L1527" s="8"/>
      <c r="M1527" s="8"/>
      <c r="N1527" s="202" t="s">
        <v>483</v>
      </c>
      <c r="O1527" s="8"/>
      <c r="P1527" s="8"/>
      <c r="Q1527" s="8"/>
      <c r="R1527" s="202" t="s">
        <v>483</v>
      </c>
      <c r="S1527" s="8"/>
      <c r="T1527" s="8"/>
      <c r="U1527" s="8"/>
      <c r="V1527" s="8"/>
      <c r="W1527" s="202" t="s">
        <v>483</v>
      </c>
      <c r="X1527" s="8"/>
      <c r="Y1527" s="8"/>
      <c r="Z1527" s="8"/>
      <c r="AA1527" s="202" t="s">
        <v>483</v>
      </c>
      <c r="AB1527" s="8"/>
      <c r="AC1527" s="202" t="s">
        <v>2338</v>
      </c>
      <c r="AD1527" s="202" t="s">
        <v>4645</v>
      </c>
      <c r="AE1527" s="202" t="s">
        <v>484</v>
      </c>
      <c r="AF1527" s="204">
        <v>0</v>
      </c>
      <c r="AG1527" s="197">
        <v>0</v>
      </c>
      <c r="AH1527" s="197">
        <v>0</v>
      </c>
      <c r="AI1527" s="12"/>
      <c r="AJ1527" s="197">
        <v>0</v>
      </c>
      <c r="AK1527" s="197">
        <v>0</v>
      </c>
      <c r="AL1527" s="197">
        <v>0</v>
      </c>
      <c r="AM1527" s="12"/>
      <c r="AN1527" s="12"/>
      <c r="AO1527" s="204">
        <v>0</v>
      </c>
      <c r="AP1527" s="205">
        <v>-26</v>
      </c>
      <c r="AQ1527" t="str">
        <f>_xlfn.IFNA(VLOOKUP(E1527,'Order Lookup'!A:C,3,FALSE),"Other")</f>
        <v>Other</v>
      </c>
    </row>
    <row r="1528" spans="1:43" ht="31.5" x14ac:dyDescent="0.35">
      <c r="A1528" s="202" t="s">
        <v>1050</v>
      </c>
      <c r="B1528" s="202" t="s">
        <v>4647</v>
      </c>
      <c r="C1528" s="202" t="s">
        <v>1093</v>
      </c>
      <c r="D1528" s="202" t="s">
        <v>2031</v>
      </c>
      <c r="E1528" s="202" t="s">
        <v>529</v>
      </c>
      <c r="F1528" s="202" t="s">
        <v>1094</v>
      </c>
      <c r="G1528" s="202" t="s">
        <v>55</v>
      </c>
      <c r="H1528" s="202" t="s">
        <v>488</v>
      </c>
      <c r="I1528" s="203" t="s">
        <v>127</v>
      </c>
      <c r="J1528" s="8"/>
      <c r="K1528" s="8"/>
      <c r="L1528" s="8"/>
      <c r="M1528" s="8"/>
      <c r="N1528" s="202" t="s">
        <v>483</v>
      </c>
      <c r="O1528" s="8"/>
      <c r="P1528" s="8"/>
      <c r="Q1528" s="8"/>
      <c r="R1528" s="202" t="s">
        <v>483</v>
      </c>
      <c r="S1528" s="203" t="s">
        <v>757</v>
      </c>
      <c r="T1528" s="203" t="s">
        <v>757</v>
      </c>
      <c r="U1528" s="202" t="s">
        <v>1725</v>
      </c>
      <c r="V1528" s="202" t="s">
        <v>1725</v>
      </c>
      <c r="W1528" s="206" t="s">
        <v>489</v>
      </c>
      <c r="X1528" s="8"/>
      <c r="Y1528" s="8"/>
      <c r="Z1528" s="8"/>
      <c r="AA1528" s="202" t="s">
        <v>483</v>
      </c>
      <c r="AB1528" s="8"/>
      <c r="AC1528" s="202" t="s">
        <v>1725</v>
      </c>
      <c r="AD1528" s="202" t="s">
        <v>4647</v>
      </c>
      <c r="AE1528" s="202" t="s">
        <v>484</v>
      </c>
      <c r="AF1528" s="204">
        <v>1</v>
      </c>
      <c r="AG1528" s="197">
        <v>0</v>
      </c>
      <c r="AH1528" s="197">
        <v>6.6299999999999998E-2</v>
      </c>
      <c r="AI1528" s="12"/>
      <c r="AJ1528" s="197">
        <v>6.6299999999999998E-2</v>
      </c>
      <c r="AK1528" s="197">
        <v>0</v>
      </c>
      <c r="AL1528" s="197">
        <v>0</v>
      </c>
      <c r="AM1528" s="12"/>
      <c r="AN1528" s="12"/>
      <c r="AO1528" s="204">
        <v>1</v>
      </c>
      <c r="AP1528" s="205">
        <v>-124.99</v>
      </c>
      <c r="AQ1528" t="str">
        <f>_xlfn.IFNA(VLOOKUP(E1528,'Order Lookup'!A:C,3,FALSE),"Other")</f>
        <v>Other</v>
      </c>
    </row>
    <row r="1529" spans="1:43" ht="31.5" x14ac:dyDescent="0.35">
      <c r="A1529" s="202" t="s">
        <v>1050</v>
      </c>
      <c r="B1529" s="202" t="s">
        <v>4648</v>
      </c>
      <c r="C1529" s="202" t="s">
        <v>1093</v>
      </c>
      <c r="D1529" s="202" t="s">
        <v>2031</v>
      </c>
      <c r="E1529" s="202" t="s">
        <v>487</v>
      </c>
      <c r="F1529" s="202" t="s">
        <v>1094</v>
      </c>
      <c r="G1529" s="202" t="s">
        <v>55</v>
      </c>
      <c r="H1529" s="202" t="s">
        <v>488</v>
      </c>
      <c r="I1529" s="203" t="s">
        <v>127</v>
      </c>
      <c r="J1529" s="8"/>
      <c r="K1529" s="8"/>
      <c r="L1529" s="8"/>
      <c r="M1529" s="8"/>
      <c r="N1529" s="202" t="s">
        <v>483</v>
      </c>
      <c r="O1529" s="8"/>
      <c r="P1529" s="8"/>
      <c r="Q1529" s="8"/>
      <c r="R1529" s="202" t="s">
        <v>483</v>
      </c>
      <c r="S1529" s="8"/>
      <c r="T1529" s="8"/>
      <c r="U1529" s="8"/>
      <c r="V1529" s="8"/>
      <c r="W1529" s="202" t="s">
        <v>483</v>
      </c>
      <c r="X1529" s="8"/>
      <c r="Y1529" s="8"/>
      <c r="Z1529" s="8"/>
      <c r="AA1529" s="202" t="s">
        <v>483</v>
      </c>
      <c r="AB1529" s="8"/>
      <c r="AC1529" s="202" t="s">
        <v>3064</v>
      </c>
      <c r="AD1529" s="202" t="s">
        <v>4648</v>
      </c>
      <c r="AE1529" s="202" t="s">
        <v>484</v>
      </c>
      <c r="AF1529" s="204">
        <v>1</v>
      </c>
      <c r="AG1529" s="197">
        <v>0</v>
      </c>
      <c r="AH1529" s="197">
        <v>0</v>
      </c>
      <c r="AI1529" s="12"/>
      <c r="AJ1529" s="197">
        <v>0</v>
      </c>
      <c r="AK1529" s="197">
        <v>0</v>
      </c>
      <c r="AL1529" s="197">
        <v>0</v>
      </c>
      <c r="AM1529" s="12"/>
      <c r="AN1529" s="12"/>
      <c r="AO1529" s="204">
        <v>0</v>
      </c>
      <c r="AP1529" s="205">
        <v>0</v>
      </c>
      <c r="AQ1529" t="str">
        <f>_xlfn.IFNA(VLOOKUP(E1529,'Order Lookup'!A:C,3,FALSE),"Other")</f>
        <v>ENPARTS</v>
      </c>
    </row>
    <row r="1530" spans="1:43" ht="31.5" x14ac:dyDescent="0.35">
      <c r="A1530" s="202" t="s">
        <v>1050</v>
      </c>
      <c r="B1530" s="202" t="s">
        <v>4649</v>
      </c>
      <c r="C1530" s="202" t="s">
        <v>1384</v>
      </c>
      <c r="D1530" s="202" t="s">
        <v>1623</v>
      </c>
      <c r="E1530" s="202" t="s">
        <v>874</v>
      </c>
      <c r="F1530" s="202" t="s">
        <v>343</v>
      </c>
      <c r="G1530" s="8"/>
      <c r="H1530" s="202" t="s">
        <v>482</v>
      </c>
      <c r="I1530" s="203" t="s">
        <v>359</v>
      </c>
      <c r="J1530" s="8"/>
      <c r="K1530" s="8"/>
      <c r="L1530" s="8"/>
      <c r="M1530" s="8"/>
      <c r="N1530" s="202" t="s">
        <v>483</v>
      </c>
      <c r="O1530" s="8"/>
      <c r="P1530" s="8"/>
      <c r="Q1530" s="8"/>
      <c r="R1530" s="202" t="s">
        <v>483</v>
      </c>
      <c r="S1530" s="8"/>
      <c r="T1530" s="8"/>
      <c r="U1530" s="8"/>
      <c r="V1530" s="8"/>
      <c r="W1530" s="202" t="s">
        <v>483</v>
      </c>
      <c r="X1530" s="8"/>
      <c r="Y1530" s="8"/>
      <c r="Z1530" s="8"/>
      <c r="AA1530" s="202" t="s">
        <v>483</v>
      </c>
      <c r="AB1530" s="8"/>
      <c r="AC1530" s="202" t="s">
        <v>1698</v>
      </c>
      <c r="AD1530" s="202" t="s">
        <v>4649</v>
      </c>
      <c r="AE1530" s="202" t="s">
        <v>484</v>
      </c>
      <c r="AF1530" s="204">
        <v>0</v>
      </c>
      <c r="AG1530" s="197">
        <v>0</v>
      </c>
      <c r="AH1530" s="197">
        <v>0.1062225</v>
      </c>
      <c r="AI1530" s="12"/>
      <c r="AJ1530" s="197">
        <v>0.1062225</v>
      </c>
      <c r="AK1530" s="197">
        <v>0</v>
      </c>
      <c r="AL1530" s="197">
        <v>0</v>
      </c>
      <c r="AM1530" s="12"/>
      <c r="AN1530" s="12"/>
      <c r="AO1530" s="204">
        <v>130</v>
      </c>
      <c r="AP1530" s="205">
        <v>-223.78</v>
      </c>
      <c r="AQ1530" t="str">
        <f>_xlfn.IFNA(VLOOKUP(E1530,'Order Lookup'!A:C,3,FALSE),"Other")</f>
        <v>Other</v>
      </c>
    </row>
    <row r="1531" spans="1:43" ht="21" x14ac:dyDescent="0.35">
      <c r="A1531" s="202" t="s">
        <v>1050</v>
      </c>
      <c r="B1531" s="202" t="s">
        <v>4650</v>
      </c>
      <c r="C1531" s="202" t="s">
        <v>1384</v>
      </c>
      <c r="D1531" s="202" t="s">
        <v>1623</v>
      </c>
      <c r="E1531" s="202" t="s">
        <v>904</v>
      </c>
      <c r="F1531" s="202" t="s">
        <v>343</v>
      </c>
      <c r="G1531" s="8"/>
      <c r="H1531" s="202" t="s">
        <v>482</v>
      </c>
      <c r="I1531" s="203" t="s">
        <v>277</v>
      </c>
      <c r="J1531" s="8"/>
      <c r="K1531" s="8"/>
      <c r="L1531" s="8"/>
      <c r="M1531" s="8"/>
      <c r="N1531" s="202" t="s">
        <v>483</v>
      </c>
      <c r="O1531" s="8"/>
      <c r="P1531" s="8"/>
      <c r="Q1531" s="8"/>
      <c r="R1531" s="202" t="s">
        <v>483</v>
      </c>
      <c r="S1531" s="8"/>
      <c r="T1531" s="8"/>
      <c r="U1531" s="8"/>
      <c r="V1531" s="8"/>
      <c r="W1531" s="202" t="s">
        <v>483</v>
      </c>
      <c r="X1531" s="8"/>
      <c r="Y1531" s="8"/>
      <c r="Z1531" s="8"/>
      <c r="AA1531" s="202" t="s">
        <v>483</v>
      </c>
      <c r="AB1531" s="8"/>
      <c r="AC1531" s="202" t="s">
        <v>1725</v>
      </c>
      <c r="AD1531" s="202" t="s">
        <v>4650</v>
      </c>
      <c r="AE1531" s="202" t="s">
        <v>484</v>
      </c>
      <c r="AF1531" s="12"/>
      <c r="AG1531" s="197">
        <v>0</v>
      </c>
      <c r="AH1531" s="12"/>
      <c r="AI1531" s="12"/>
      <c r="AJ1531" s="12"/>
      <c r="AK1531" s="12"/>
      <c r="AL1531" s="12"/>
      <c r="AM1531" s="12"/>
      <c r="AN1531" s="12"/>
      <c r="AO1531" s="12"/>
      <c r="AP1531" s="15"/>
      <c r="AQ1531" t="str">
        <f>_xlfn.IFNA(VLOOKUP(E1531,'Order Lookup'!A:C,3,FALSE),"Other")</f>
        <v>Other</v>
      </c>
    </row>
    <row r="1532" spans="1:43" ht="31.5" x14ac:dyDescent="0.35">
      <c r="A1532" s="202" t="s">
        <v>1050</v>
      </c>
      <c r="B1532" s="202" t="s">
        <v>4651</v>
      </c>
      <c r="C1532" s="202" t="s">
        <v>1054</v>
      </c>
      <c r="D1532" s="202" t="s">
        <v>1624</v>
      </c>
      <c r="E1532" s="202" t="s">
        <v>854</v>
      </c>
      <c r="F1532" s="202" t="s">
        <v>361</v>
      </c>
      <c r="G1532" s="202" t="s">
        <v>361</v>
      </c>
      <c r="H1532" s="202" t="s">
        <v>488</v>
      </c>
      <c r="I1532" s="203" t="s">
        <v>59</v>
      </c>
      <c r="J1532" s="203" t="s">
        <v>1098</v>
      </c>
      <c r="K1532" s="203" t="s">
        <v>1084</v>
      </c>
      <c r="L1532" s="8"/>
      <c r="M1532" s="8"/>
      <c r="N1532" s="202" t="s">
        <v>483</v>
      </c>
      <c r="O1532" s="8"/>
      <c r="P1532" s="8"/>
      <c r="Q1532" s="8"/>
      <c r="R1532" s="202" t="s">
        <v>483</v>
      </c>
      <c r="S1532" s="203" t="s">
        <v>848</v>
      </c>
      <c r="T1532" s="203" t="s">
        <v>848</v>
      </c>
      <c r="U1532" s="202" t="s">
        <v>2335</v>
      </c>
      <c r="V1532" s="202" t="s">
        <v>2335</v>
      </c>
      <c r="W1532" s="206" t="s">
        <v>489</v>
      </c>
      <c r="X1532" s="8"/>
      <c r="Y1532" s="8"/>
      <c r="Z1532" s="8"/>
      <c r="AA1532" s="202" t="s">
        <v>483</v>
      </c>
      <c r="AB1532" s="203" t="s">
        <v>490</v>
      </c>
      <c r="AC1532" s="202" t="s">
        <v>2318</v>
      </c>
      <c r="AD1532" s="202" t="s">
        <v>4651</v>
      </c>
      <c r="AE1532" s="202" t="s">
        <v>484</v>
      </c>
      <c r="AF1532" s="204">
        <v>1361</v>
      </c>
      <c r="AG1532" s="197">
        <v>0.13250000000000001</v>
      </c>
      <c r="AH1532" s="197">
        <v>0.13225000000000001</v>
      </c>
      <c r="AI1532" s="197">
        <v>0.99811320754717003</v>
      </c>
      <c r="AJ1532" s="197">
        <v>0.13225000000000001</v>
      </c>
      <c r="AK1532" s="197">
        <v>0</v>
      </c>
      <c r="AL1532" s="197">
        <v>0</v>
      </c>
      <c r="AM1532" s="12"/>
      <c r="AN1532" s="12"/>
      <c r="AO1532" s="204">
        <v>648.29999999999995</v>
      </c>
      <c r="AP1532" s="205">
        <v>-1.9599999999999999E-3</v>
      </c>
      <c r="AQ1532" t="str">
        <f>_xlfn.IFNA(VLOOKUP(E1532,'Order Lookup'!A:C,3,FALSE),"Other")</f>
        <v>ENPARTS</v>
      </c>
    </row>
    <row r="1533" spans="1:43" ht="31.5" x14ac:dyDescent="0.35">
      <c r="A1533" s="202" t="s">
        <v>1050</v>
      </c>
      <c r="B1533" s="202" t="s">
        <v>4652</v>
      </c>
      <c r="C1533" s="202" t="s">
        <v>1054</v>
      </c>
      <c r="D1533" s="202" t="s">
        <v>1624</v>
      </c>
      <c r="E1533" s="202" t="s">
        <v>812</v>
      </c>
      <c r="F1533" s="202" t="s">
        <v>343</v>
      </c>
      <c r="G1533" s="8"/>
      <c r="H1533" s="202" t="s">
        <v>488</v>
      </c>
      <c r="I1533" s="203" t="s">
        <v>59</v>
      </c>
      <c r="J1533" s="8"/>
      <c r="K1533" s="8"/>
      <c r="L1533" s="8"/>
      <c r="M1533" s="8"/>
      <c r="N1533" s="202" t="s">
        <v>483</v>
      </c>
      <c r="O1533" s="8"/>
      <c r="P1533" s="8"/>
      <c r="Q1533" s="8"/>
      <c r="R1533" s="202" t="s">
        <v>483</v>
      </c>
      <c r="S1533" s="8"/>
      <c r="T1533" s="8"/>
      <c r="U1533" s="8"/>
      <c r="V1533" s="8"/>
      <c r="W1533" s="202" t="s">
        <v>483</v>
      </c>
      <c r="X1533" s="8"/>
      <c r="Y1533" s="8"/>
      <c r="Z1533" s="8"/>
      <c r="AA1533" s="202" t="s">
        <v>483</v>
      </c>
      <c r="AB1533" s="8"/>
      <c r="AC1533" s="202" t="s">
        <v>2362</v>
      </c>
      <c r="AD1533" s="202" t="s">
        <v>4652</v>
      </c>
      <c r="AE1533" s="202" t="s">
        <v>484</v>
      </c>
      <c r="AF1533" s="12"/>
      <c r="AG1533" s="197">
        <v>0</v>
      </c>
      <c r="AH1533" s="12"/>
      <c r="AI1533" s="12"/>
      <c r="AJ1533" s="12"/>
      <c r="AK1533" s="12"/>
      <c r="AL1533" s="12"/>
      <c r="AM1533" s="12"/>
      <c r="AN1533" s="12"/>
      <c r="AO1533" s="12"/>
      <c r="AP1533" s="15"/>
      <c r="AQ1533" t="str">
        <f>_xlfn.IFNA(VLOOKUP(E1533,'Order Lookup'!A:C,3,FALSE),"Other")</f>
        <v>Other</v>
      </c>
    </row>
    <row r="1534" spans="1:43" ht="42" x14ac:dyDescent="0.35">
      <c r="A1534" s="202" t="s">
        <v>1050</v>
      </c>
      <c r="B1534" s="202" t="s">
        <v>4653</v>
      </c>
      <c r="C1534" s="202" t="s">
        <v>1625</v>
      </c>
      <c r="D1534" s="202" t="s">
        <v>1626</v>
      </c>
      <c r="E1534" s="202" t="s">
        <v>874</v>
      </c>
      <c r="F1534" s="202" t="s">
        <v>343</v>
      </c>
      <c r="G1534" s="202" t="s">
        <v>55</v>
      </c>
      <c r="H1534" s="202" t="s">
        <v>488</v>
      </c>
      <c r="I1534" s="203" t="s">
        <v>423</v>
      </c>
      <c r="J1534" s="203" t="s">
        <v>1056</v>
      </c>
      <c r="K1534" s="203" t="s">
        <v>950</v>
      </c>
      <c r="L1534" s="8"/>
      <c r="M1534" s="8"/>
      <c r="N1534" s="202" t="s">
        <v>483</v>
      </c>
      <c r="O1534" s="8"/>
      <c r="P1534" s="8"/>
      <c r="Q1534" s="8"/>
      <c r="R1534" s="202" t="s">
        <v>483</v>
      </c>
      <c r="S1534" s="8"/>
      <c r="T1534" s="8"/>
      <c r="U1534" s="8"/>
      <c r="V1534" s="8"/>
      <c r="W1534" s="202" t="s">
        <v>483</v>
      </c>
      <c r="X1534" s="8"/>
      <c r="Y1534" s="8"/>
      <c r="Z1534" s="8"/>
      <c r="AA1534" s="202" t="s">
        <v>483</v>
      </c>
      <c r="AB1534" s="8"/>
      <c r="AC1534" s="202" t="s">
        <v>2318</v>
      </c>
      <c r="AD1534" s="202" t="s">
        <v>4653</v>
      </c>
      <c r="AE1534" s="202" t="s">
        <v>484</v>
      </c>
      <c r="AF1534" s="204">
        <v>820</v>
      </c>
      <c r="AG1534" s="197">
        <v>0</v>
      </c>
      <c r="AH1534" s="197">
        <v>0.02</v>
      </c>
      <c r="AI1534" s="12"/>
      <c r="AJ1534" s="197">
        <v>0.02</v>
      </c>
      <c r="AK1534" s="197">
        <v>0</v>
      </c>
      <c r="AL1534" s="197">
        <v>0</v>
      </c>
      <c r="AM1534" s="12"/>
      <c r="AN1534" s="12"/>
      <c r="AO1534" s="204">
        <v>383.64</v>
      </c>
      <c r="AP1534" s="205">
        <v>-383.65</v>
      </c>
      <c r="AQ1534" t="str">
        <f>_xlfn.IFNA(VLOOKUP(E1534,'Order Lookup'!A:C,3,FALSE),"Other")</f>
        <v>Other</v>
      </c>
    </row>
    <row r="1535" spans="1:43" ht="42" x14ac:dyDescent="0.35">
      <c r="A1535" s="202" t="s">
        <v>1050</v>
      </c>
      <c r="B1535" s="202" t="s">
        <v>4654</v>
      </c>
      <c r="C1535" s="202" t="s">
        <v>1625</v>
      </c>
      <c r="D1535" s="202" t="s">
        <v>1626</v>
      </c>
      <c r="E1535" s="202" t="s">
        <v>855</v>
      </c>
      <c r="F1535" s="202" t="s">
        <v>361</v>
      </c>
      <c r="G1535" s="202" t="s">
        <v>361</v>
      </c>
      <c r="H1535" s="202" t="s">
        <v>482</v>
      </c>
      <c r="I1535" s="203" t="s">
        <v>423</v>
      </c>
      <c r="J1535" s="203" t="s">
        <v>1056</v>
      </c>
      <c r="K1535" s="203" t="s">
        <v>950</v>
      </c>
      <c r="L1535" s="8"/>
      <c r="M1535" s="8"/>
      <c r="N1535" s="202" t="s">
        <v>483</v>
      </c>
      <c r="O1535" s="8"/>
      <c r="P1535" s="8"/>
      <c r="Q1535" s="8"/>
      <c r="R1535" s="202" t="s">
        <v>483</v>
      </c>
      <c r="S1535" s="203" t="s">
        <v>846</v>
      </c>
      <c r="T1535" s="203" t="s">
        <v>846</v>
      </c>
      <c r="U1535" s="202" t="s">
        <v>2321</v>
      </c>
      <c r="V1535" s="202" t="s">
        <v>2321</v>
      </c>
      <c r="W1535" s="206" t="s">
        <v>489</v>
      </c>
      <c r="X1535" s="8"/>
      <c r="Y1535" s="8"/>
      <c r="Z1535" s="8"/>
      <c r="AA1535" s="202" t="s">
        <v>483</v>
      </c>
      <c r="AB1535" s="203" t="s">
        <v>490</v>
      </c>
      <c r="AC1535" s="202" t="s">
        <v>2318</v>
      </c>
      <c r="AD1535" s="202" t="s">
        <v>4654</v>
      </c>
      <c r="AE1535" s="202" t="s">
        <v>484</v>
      </c>
      <c r="AF1535" s="204">
        <v>278</v>
      </c>
      <c r="AG1535" s="197">
        <v>7.4499999999999997E-2</v>
      </c>
      <c r="AH1535" s="197">
        <v>6.9883410000000007E-2</v>
      </c>
      <c r="AI1535" s="208">
        <v>0.93803234899328902</v>
      </c>
      <c r="AJ1535" s="197">
        <v>6.9883500000000001E-2</v>
      </c>
      <c r="AK1535" s="197">
        <v>0</v>
      </c>
      <c r="AL1535" s="197">
        <v>0</v>
      </c>
      <c r="AM1535" s="12"/>
      <c r="AN1535" s="12"/>
      <c r="AO1535" s="204">
        <v>133</v>
      </c>
      <c r="AP1535" s="205">
        <v>168.86</v>
      </c>
      <c r="AQ1535" t="str">
        <f>_xlfn.IFNA(VLOOKUP(E1535,'Order Lookup'!A:C,3,FALSE),"Other")</f>
        <v>ORDER</v>
      </c>
    </row>
    <row r="1536" spans="1:43" ht="42" x14ac:dyDescent="0.35">
      <c r="A1536" s="202" t="s">
        <v>1050</v>
      </c>
      <c r="B1536" s="202" t="s">
        <v>4655</v>
      </c>
      <c r="C1536" s="202" t="s">
        <v>1625</v>
      </c>
      <c r="D1536" s="202" t="s">
        <v>1626</v>
      </c>
      <c r="E1536" s="202" t="s">
        <v>859</v>
      </c>
      <c r="F1536" s="202" t="s">
        <v>204</v>
      </c>
      <c r="G1536" s="202" t="s">
        <v>361</v>
      </c>
      <c r="H1536" s="202" t="s">
        <v>488</v>
      </c>
      <c r="I1536" s="203" t="s">
        <v>423</v>
      </c>
      <c r="J1536" s="203" t="s">
        <v>1056</v>
      </c>
      <c r="K1536" s="203" t="s">
        <v>950</v>
      </c>
      <c r="L1536" s="8"/>
      <c r="M1536" s="8"/>
      <c r="N1536" s="202" t="s">
        <v>483</v>
      </c>
      <c r="O1536" s="8"/>
      <c r="P1536" s="8"/>
      <c r="Q1536" s="8"/>
      <c r="R1536" s="202" t="s">
        <v>483</v>
      </c>
      <c r="S1536" s="203" t="s">
        <v>1102</v>
      </c>
      <c r="T1536" s="203" t="s">
        <v>1102</v>
      </c>
      <c r="U1536" s="202" t="s">
        <v>2335</v>
      </c>
      <c r="V1536" s="202" t="s">
        <v>2335</v>
      </c>
      <c r="W1536" s="206" t="s">
        <v>489</v>
      </c>
      <c r="X1536" s="203" t="s">
        <v>1102</v>
      </c>
      <c r="Y1536" s="202" t="s">
        <v>2335</v>
      </c>
      <c r="Z1536" s="202" t="s">
        <v>2335</v>
      </c>
      <c r="AA1536" s="206" t="s">
        <v>489</v>
      </c>
      <c r="AB1536" s="203" t="s">
        <v>490</v>
      </c>
      <c r="AC1536" s="202" t="s">
        <v>2335</v>
      </c>
      <c r="AD1536" s="202" t="s">
        <v>4655</v>
      </c>
      <c r="AE1536" s="202" t="s">
        <v>484</v>
      </c>
      <c r="AF1536" s="204">
        <v>405</v>
      </c>
      <c r="AG1536" s="197">
        <v>6.9000000000000006E-2</v>
      </c>
      <c r="AH1536" s="197">
        <v>7.1743584999999999E-2</v>
      </c>
      <c r="AI1536" s="197">
        <v>1.0397621014492799</v>
      </c>
      <c r="AJ1536" s="197">
        <v>7.1744000000000002E-2</v>
      </c>
      <c r="AK1536" s="197">
        <v>0</v>
      </c>
      <c r="AL1536" s="197">
        <v>0</v>
      </c>
      <c r="AM1536" s="12"/>
      <c r="AN1536" s="12"/>
      <c r="AO1536" s="204">
        <v>192.98</v>
      </c>
      <c r="AP1536" s="205">
        <v>-243.05</v>
      </c>
      <c r="AQ1536" t="str">
        <f>_xlfn.IFNA(VLOOKUP(E1536,'Order Lookup'!A:C,3,FALSE),"Other")</f>
        <v>Other</v>
      </c>
    </row>
    <row r="1537" spans="1:43" ht="42" x14ac:dyDescent="0.35">
      <c r="A1537" s="202" t="s">
        <v>1050</v>
      </c>
      <c r="B1537" s="202" t="s">
        <v>4656</v>
      </c>
      <c r="C1537" s="202" t="s">
        <v>1625</v>
      </c>
      <c r="D1537" s="202" t="s">
        <v>1626</v>
      </c>
      <c r="E1537" s="202" t="s">
        <v>859</v>
      </c>
      <c r="F1537" s="202" t="s">
        <v>204</v>
      </c>
      <c r="G1537" s="202" t="s">
        <v>361</v>
      </c>
      <c r="H1537" s="202" t="s">
        <v>488</v>
      </c>
      <c r="I1537" s="203" t="s">
        <v>423</v>
      </c>
      <c r="J1537" s="203" t="s">
        <v>1056</v>
      </c>
      <c r="K1537" s="203" t="s">
        <v>950</v>
      </c>
      <c r="L1537" s="8"/>
      <c r="M1537" s="8"/>
      <c r="N1537" s="202" t="s">
        <v>483</v>
      </c>
      <c r="O1537" s="8"/>
      <c r="P1537" s="8"/>
      <c r="Q1537" s="8"/>
      <c r="R1537" s="202" t="s">
        <v>483</v>
      </c>
      <c r="S1537" s="203" t="s">
        <v>960</v>
      </c>
      <c r="T1537" s="203" t="s">
        <v>1299</v>
      </c>
      <c r="U1537" s="202" t="s">
        <v>2362</v>
      </c>
      <c r="V1537" s="202" t="s">
        <v>2362</v>
      </c>
      <c r="W1537" s="206" t="s">
        <v>489</v>
      </c>
      <c r="X1537" s="8"/>
      <c r="Y1537" s="8"/>
      <c r="Z1537" s="8"/>
      <c r="AA1537" s="202" t="s">
        <v>483</v>
      </c>
      <c r="AB1537" s="203" t="s">
        <v>490</v>
      </c>
      <c r="AC1537" s="202" t="s">
        <v>2362</v>
      </c>
      <c r="AD1537" s="202" t="s">
        <v>4656</v>
      </c>
      <c r="AE1537" s="202" t="s">
        <v>484</v>
      </c>
      <c r="AF1537" s="204">
        <v>1240</v>
      </c>
      <c r="AG1537" s="197">
        <v>0.11700000000000001</v>
      </c>
      <c r="AH1537" s="197">
        <v>0.117286</v>
      </c>
      <c r="AI1537" s="197">
        <v>1.00244444444444</v>
      </c>
      <c r="AJ1537" s="197">
        <v>0.117286</v>
      </c>
      <c r="AK1537" s="197">
        <v>0</v>
      </c>
      <c r="AL1537" s="197">
        <v>0</v>
      </c>
      <c r="AM1537" s="12"/>
      <c r="AN1537" s="12"/>
      <c r="AO1537" s="204">
        <v>61827.32</v>
      </c>
      <c r="AP1537" s="205">
        <v>-592.70000000000005</v>
      </c>
      <c r="AQ1537" t="str">
        <f>_xlfn.IFNA(VLOOKUP(E1537,'Order Lookup'!A:C,3,FALSE),"Other")</f>
        <v>Other</v>
      </c>
    </row>
    <row r="1538" spans="1:43" ht="42" x14ac:dyDescent="0.35">
      <c r="A1538" s="202" t="s">
        <v>1050</v>
      </c>
      <c r="B1538" s="202" t="s">
        <v>4657</v>
      </c>
      <c r="C1538" s="202" t="s">
        <v>1625</v>
      </c>
      <c r="D1538" s="202" t="s">
        <v>1626</v>
      </c>
      <c r="E1538" s="202" t="s">
        <v>859</v>
      </c>
      <c r="F1538" s="202" t="s">
        <v>204</v>
      </c>
      <c r="G1538" s="202" t="s">
        <v>361</v>
      </c>
      <c r="H1538" s="202" t="s">
        <v>482</v>
      </c>
      <c r="I1538" s="203" t="s">
        <v>423</v>
      </c>
      <c r="J1538" s="203" t="s">
        <v>1056</v>
      </c>
      <c r="K1538" s="203" t="s">
        <v>950</v>
      </c>
      <c r="L1538" s="8"/>
      <c r="M1538" s="8"/>
      <c r="N1538" s="202" t="s">
        <v>483</v>
      </c>
      <c r="O1538" s="8"/>
      <c r="P1538" s="8"/>
      <c r="Q1538" s="8"/>
      <c r="R1538" s="202" t="s">
        <v>483</v>
      </c>
      <c r="S1538" s="203" t="s">
        <v>960</v>
      </c>
      <c r="T1538" s="203" t="s">
        <v>1299</v>
      </c>
      <c r="U1538" s="202" t="s">
        <v>2362</v>
      </c>
      <c r="V1538" s="202" t="s">
        <v>2362</v>
      </c>
      <c r="W1538" s="206" t="s">
        <v>489</v>
      </c>
      <c r="X1538" s="8"/>
      <c r="Y1538" s="8"/>
      <c r="Z1538" s="8"/>
      <c r="AA1538" s="202" t="s">
        <v>483</v>
      </c>
      <c r="AB1538" s="203" t="s">
        <v>490</v>
      </c>
      <c r="AC1538" s="202" t="s">
        <v>2362</v>
      </c>
      <c r="AD1538" s="202" t="s">
        <v>4657</v>
      </c>
      <c r="AE1538" s="202" t="s">
        <v>484</v>
      </c>
      <c r="AF1538" s="204">
        <v>0</v>
      </c>
      <c r="AG1538" s="197">
        <v>0.2</v>
      </c>
      <c r="AH1538" s="197">
        <v>0.18473756</v>
      </c>
      <c r="AI1538" s="208">
        <v>0.92368779999999995</v>
      </c>
      <c r="AJ1538" s="197">
        <v>0.1847375</v>
      </c>
      <c r="AK1538" s="197">
        <v>0</v>
      </c>
      <c r="AL1538" s="197">
        <v>0</v>
      </c>
      <c r="AM1538" s="12"/>
      <c r="AN1538" s="12"/>
      <c r="AO1538" s="204">
        <v>61851.1</v>
      </c>
      <c r="AP1538" s="205">
        <v>-474.78</v>
      </c>
      <c r="AQ1538" t="str">
        <f>_xlfn.IFNA(VLOOKUP(E1538,'Order Lookup'!A:C,3,FALSE),"Other")</f>
        <v>Other</v>
      </c>
    </row>
    <row r="1539" spans="1:43" ht="42" x14ac:dyDescent="0.35">
      <c r="A1539" s="202" t="s">
        <v>1050</v>
      </c>
      <c r="B1539" s="202" t="s">
        <v>4658</v>
      </c>
      <c r="C1539" s="202" t="s">
        <v>1627</v>
      </c>
      <c r="D1539" s="202" t="s">
        <v>1628</v>
      </c>
      <c r="E1539" s="202" t="s">
        <v>812</v>
      </c>
      <c r="F1539" s="202" t="s">
        <v>343</v>
      </c>
      <c r="G1539" s="8"/>
      <c r="H1539" s="202" t="s">
        <v>482</v>
      </c>
      <c r="I1539" s="203" t="s">
        <v>423</v>
      </c>
      <c r="J1539" s="8"/>
      <c r="K1539" s="8"/>
      <c r="L1539" s="8"/>
      <c r="M1539" s="8"/>
      <c r="N1539" s="202" t="s">
        <v>483</v>
      </c>
      <c r="O1539" s="8"/>
      <c r="P1539" s="8"/>
      <c r="Q1539" s="8"/>
      <c r="R1539" s="202" t="s">
        <v>483</v>
      </c>
      <c r="S1539" s="8"/>
      <c r="T1539" s="8"/>
      <c r="U1539" s="8"/>
      <c r="V1539" s="8"/>
      <c r="W1539" s="202" t="s">
        <v>483</v>
      </c>
      <c r="X1539" s="8"/>
      <c r="Y1539" s="8"/>
      <c r="Z1539" s="8"/>
      <c r="AA1539" s="202" t="s">
        <v>483</v>
      </c>
      <c r="AB1539" s="8"/>
      <c r="AC1539" s="202" t="s">
        <v>1698</v>
      </c>
      <c r="AD1539" s="202" t="s">
        <v>4658</v>
      </c>
      <c r="AE1539" s="202" t="s">
        <v>484</v>
      </c>
      <c r="AF1539" s="12"/>
      <c r="AG1539" s="197">
        <v>0</v>
      </c>
      <c r="AH1539" s="12"/>
      <c r="AI1539" s="12"/>
      <c r="AJ1539" s="12"/>
      <c r="AK1539" s="12"/>
      <c r="AL1539" s="12"/>
      <c r="AM1539" s="12"/>
      <c r="AN1539" s="12"/>
      <c r="AO1539" s="12"/>
      <c r="AP1539" s="15"/>
      <c r="AQ1539" t="str">
        <f>_xlfn.IFNA(VLOOKUP(E1539,'Order Lookup'!A:C,3,FALSE),"Other")</f>
        <v>Other</v>
      </c>
    </row>
    <row r="1540" spans="1:43" ht="42" x14ac:dyDescent="0.35">
      <c r="A1540" s="202" t="s">
        <v>1050</v>
      </c>
      <c r="B1540" s="202" t="s">
        <v>4659</v>
      </c>
      <c r="C1540" s="202" t="s">
        <v>1627</v>
      </c>
      <c r="D1540" s="202" t="s">
        <v>1628</v>
      </c>
      <c r="E1540" s="202" t="s">
        <v>854</v>
      </c>
      <c r="F1540" s="202" t="s">
        <v>270</v>
      </c>
      <c r="G1540" s="8"/>
      <c r="H1540" s="202" t="s">
        <v>482</v>
      </c>
      <c r="I1540" s="203" t="s">
        <v>135</v>
      </c>
      <c r="J1540" s="8"/>
      <c r="K1540" s="8"/>
      <c r="L1540" s="8"/>
      <c r="M1540" s="8"/>
      <c r="N1540" s="202" t="s">
        <v>483</v>
      </c>
      <c r="O1540" s="8"/>
      <c r="P1540" s="8"/>
      <c r="Q1540" s="8"/>
      <c r="R1540" s="202" t="s">
        <v>483</v>
      </c>
      <c r="S1540" s="8"/>
      <c r="T1540" s="8"/>
      <c r="U1540" s="8"/>
      <c r="V1540" s="8"/>
      <c r="W1540" s="202" t="s">
        <v>483</v>
      </c>
      <c r="X1540" s="8"/>
      <c r="Y1540" s="8"/>
      <c r="Z1540" s="8"/>
      <c r="AA1540" s="202" t="s">
        <v>483</v>
      </c>
      <c r="AB1540" s="8"/>
      <c r="AC1540" s="202" t="s">
        <v>1996</v>
      </c>
      <c r="AD1540" s="202" t="s">
        <v>4659</v>
      </c>
      <c r="AE1540" s="202" t="s">
        <v>484</v>
      </c>
      <c r="AF1540" s="204">
        <v>-2139</v>
      </c>
      <c r="AG1540" s="197">
        <v>0</v>
      </c>
      <c r="AH1540" s="197">
        <v>0</v>
      </c>
      <c r="AI1540" s="12"/>
      <c r="AJ1540" s="197">
        <v>0</v>
      </c>
      <c r="AK1540" s="197">
        <v>0</v>
      </c>
      <c r="AL1540" s="197">
        <v>0</v>
      </c>
      <c r="AM1540" s="12"/>
      <c r="AN1540" s="12"/>
      <c r="AO1540" s="204">
        <v>0</v>
      </c>
      <c r="AP1540" s="205">
        <v>-2139</v>
      </c>
      <c r="AQ1540" t="str">
        <f>_xlfn.IFNA(VLOOKUP(E1540,'Order Lookup'!A:C,3,FALSE),"Other")</f>
        <v>ENPARTS</v>
      </c>
    </row>
    <row r="1541" spans="1:43" ht="42" x14ac:dyDescent="0.35">
      <c r="A1541" s="202" t="s">
        <v>1050</v>
      </c>
      <c r="B1541" s="202" t="s">
        <v>4660</v>
      </c>
      <c r="C1541" s="202" t="s">
        <v>1627</v>
      </c>
      <c r="D1541" s="202" t="s">
        <v>1628</v>
      </c>
      <c r="E1541" s="202" t="s">
        <v>874</v>
      </c>
      <c r="F1541" s="202" t="s">
        <v>343</v>
      </c>
      <c r="G1541" s="8"/>
      <c r="H1541" s="202" t="s">
        <v>482</v>
      </c>
      <c r="I1541" s="203" t="s">
        <v>423</v>
      </c>
      <c r="J1541" s="8"/>
      <c r="K1541" s="8"/>
      <c r="L1541" s="8"/>
      <c r="M1541" s="8"/>
      <c r="N1541" s="202" t="s">
        <v>483</v>
      </c>
      <c r="O1541" s="8"/>
      <c r="P1541" s="8"/>
      <c r="Q1541" s="8"/>
      <c r="R1541" s="202" t="s">
        <v>483</v>
      </c>
      <c r="S1541" s="8"/>
      <c r="T1541" s="8"/>
      <c r="U1541" s="8"/>
      <c r="V1541" s="8"/>
      <c r="W1541" s="202" t="s">
        <v>483</v>
      </c>
      <c r="X1541" s="8"/>
      <c r="Y1541" s="8"/>
      <c r="Z1541" s="8"/>
      <c r="AA1541" s="202" t="s">
        <v>483</v>
      </c>
      <c r="AB1541" s="8"/>
      <c r="AC1541" s="202" t="s">
        <v>1725</v>
      </c>
      <c r="AD1541" s="202" t="s">
        <v>4660</v>
      </c>
      <c r="AE1541" s="202" t="s">
        <v>484</v>
      </c>
      <c r="AF1541" s="204">
        <v>0</v>
      </c>
      <c r="AG1541" s="197">
        <v>0</v>
      </c>
      <c r="AH1541" s="197">
        <v>0.17777999999999999</v>
      </c>
      <c r="AI1541" s="12"/>
      <c r="AJ1541" s="197">
        <v>0.17777999999999999</v>
      </c>
      <c r="AK1541" s="197">
        <v>0</v>
      </c>
      <c r="AL1541" s="197">
        <v>0</v>
      </c>
      <c r="AM1541" s="12"/>
      <c r="AN1541" s="12"/>
      <c r="AO1541" s="204">
        <v>0</v>
      </c>
      <c r="AP1541" s="205">
        <v>-371.5</v>
      </c>
      <c r="AQ1541" t="str">
        <f>_xlfn.IFNA(VLOOKUP(E1541,'Order Lookup'!A:C,3,FALSE),"Other")</f>
        <v>Other</v>
      </c>
    </row>
    <row r="1542" spans="1:43" ht="31.5" x14ac:dyDescent="0.35">
      <c r="A1542" s="202" t="s">
        <v>1050</v>
      </c>
      <c r="B1542" s="202" t="s">
        <v>4661</v>
      </c>
      <c r="C1542" s="202" t="s">
        <v>1092</v>
      </c>
      <c r="D1542" s="202" t="s">
        <v>1629</v>
      </c>
      <c r="E1542" s="202" t="s">
        <v>812</v>
      </c>
      <c r="F1542" s="202" t="s">
        <v>343</v>
      </c>
      <c r="G1542" s="8"/>
      <c r="H1542" s="202" t="s">
        <v>482</v>
      </c>
      <c r="I1542" s="203" t="s">
        <v>360</v>
      </c>
      <c r="J1542" s="8"/>
      <c r="K1542" s="8"/>
      <c r="L1542" s="8"/>
      <c r="M1542" s="8"/>
      <c r="N1542" s="202" t="s">
        <v>483</v>
      </c>
      <c r="O1542" s="8"/>
      <c r="P1542" s="8"/>
      <c r="Q1542" s="8"/>
      <c r="R1542" s="202" t="s">
        <v>483</v>
      </c>
      <c r="S1542" s="8"/>
      <c r="T1542" s="8"/>
      <c r="U1542" s="8"/>
      <c r="V1542" s="8"/>
      <c r="W1542" s="202" t="s">
        <v>483</v>
      </c>
      <c r="X1542" s="8"/>
      <c r="Y1542" s="8"/>
      <c r="Z1542" s="8"/>
      <c r="AA1542" s="202" t="s">
        <v>483</v>
      </c>
      <c r="AB1542" s="8"/>
      <c r="AC1542" s="202" t="s">
        <v>1728</v>
      </c>
      <c r="AD1542" s="202" t="s">
        <v>4661</v>
      </c>
      <c r="AE1542" s="202" t="s">
        <v>484</v>
      </c>
      <c r="AF1542" s="12"/>
      <c r="AG1542" s="197">
        <v>0</v>
      </c>
      <c r="AH1542" s="12"/>
      <c r="AI1542" s="12"/>
      <c r="AJ1542" s="12"/>
      <c r="AK1542" s="12"/>
      <c r="AL1542" s="12"/>
      <c r="AM1542" s="12"/>
      <c r="AN1542" s="12"/>
      <c r="AO1542" s="12"/>
      <c r="AP1542" s="15"/>
      <c r="AQ1542" t="str">
        <f>_xlfn.IFNA(VLOOKUP(E1542,'Order Lookup'!A:C,3,FALSE),"Other")</f>
        <v>Other</v>
      </c>
    </row>
    <row r="1543" spans="1:43" ht="31.5" x14ac:dyDescent="0.35">
      <c r="A1543" s="202" t="s">
        <v>1050</v>
      </c>
      <c r="B1543" s="202" t="s">
        <v>4662</v>
      </c>
      <c r="C1543" s="202" t="s">
        <v>1092</v>
      </c>
      <c r="D1543" s="202" t="s">
        <v>1629</v>
      </c>
      <c r="E1543" s="202" t="s">
        <v>812</v>
      </c>
      <c r="F1543" s="202" t="s">
        <v>343</v>
      </c>
      <c r="G1543" s="8"/>
      <c r="H1543" s="202" t="s">
        <v>482</v>
      </c>
      <c r="I1543" s="203" t="s">
        <v>360</v>
      </c>
      <c r="J1543" s="8"/>
      <c r="K1543" s="8"/>
      <c r="L1543" s="8"/>
      <c r="M1543" s="8"/>
      <c r="N1543" s="202" t="s">
        <v>483</v>
      </c>
      <c r="O1543" s="8"/>
      <c r="P1543" s="8"/>
      <c r="Q1543" s="8"/>
      <c r="R1543" s="202" t="s">
        <v>483</v>
      </c>
      <c r="S1543" s="8"/>
      <c r="T1543" s="8"/>
      <c r="U1543" s="8"/>
      <c r="V1543" s="8"/>
      <c r="W1543" s="202" t="s">
        <v>483</v>
      </c>
      <c r="X1543" s="8"/>
      <c r="Y1543" s="8"/>
      <c r="Z1543" s="8"/>
      <c r="AA1543" s="202" t="s">
        <v>483</v>
      </c>
      <c r="AB1543" s="8"/>
      <c r="AC1543" s="202" t="s">
        <v>2318</v>
      </c>
      <c r="AD1543" s="202" t="s">
        <v>4662</v>
      </c>
      <c r="AE1543" s="202" t="s">
        <v>484</v>
      </c>
      <c r="AF1543" s="204">
        <v>1010</v>
      </c>
      <c r="AG1543" s="197">
        <v>0</v>
      </c>
      <c r="AH1543" s="197">
        <v>0.08</v>
      </c>
      <c r="AI1543" s="12"/>
      <c r="AJ1543" s="197">
        <v>0.08</v>
      </c>
      <c r="AK1543" s="197">
        <v>0</v>
      </c>
      <c r="AL1543" s="197">
        <v>0</v>
      </c>
      <c r="AM1543" s="12"/>
      <c r="AN1543" s="12"/>
      <c r="AO1543" s="204">
        <v>522</v>
      </c>
      <c r="AP1543" s="205">
        <v>498.13</v>
      </c>
      <c r="AQ1543" t="str">
        <f>_xlfn.IFNA(VLOOKUP(E1543,'Order Lookup'!A:C,3,FALSE),"Other")</f>
        <v>Other</v>
      </c>
    </row>
    <row r="1544" spans="1:43" ht="31.5" x14ac:dyDescent="0.35">
      <c r="A1544" s="202" t="s">
        <v>1050</v>
      </c>
      <c r="B1544" s="202" t="s">
        <v>4663</v>
      </c>
      <c r="C1544" s="202" t="s">
        <v>1630</v>
      </c>
      <c r="D1544" s="202" t="s">
        <v>4664</v>
      </c>
      <c r="E1544" s="202" t="s">
        <v>812</v>
      </c>
      <c r="F1544" s="202" t="s">
        <v>343</v>
      </c>
      <c r="G1544" s="8"/>
      <c r="H1544" s="202" t="s">
        <v>482</v>
      </c>
      <c r="I1544" s="203" t="s">
        <v>355</v>
      </c>
      <c r="J1544" s="8"/>
      <c r="K1544" s="8"/>
      <c r="L1544" s="8"/>
      <c r="M1544" s="8"/>
      <c r="N1544" s="202" t="s">
        <v>483</v>
      </c>
      <c r="O1544" s="8"/>
      <c r="P1544" s="8"/>
      <c r="Q1544" s="8"/>
      <c r="R1544" s="202" t="s">
        <v>483</v>
      </c>
      <c r="S1544" s="8"/>
      <c r="T1544" s="8"/>
      <c r="U1544" s="8"/>
      <c r="V1544" s="8"/>
      <c r="W1544" s="202" t="s">
        <v>483</v>
      </c>
      <c r="X1544" s="8"/>
      <c r="Y1544" s="8"/>
      <c r="Z1544" s="8"/>
      <c r="AA1544" s="202" t="s">
        <v>483</v>
      </c>
      <c r="AB1544" s="8"/>
      <c r="AC1544" s="202" t="s">
        <v>1725</v>
      </c>
      <c r="AD1544" s="202" t="s">
        <v>4663</v>
      </c>
      <c r="AE1544" s="202" t="s">
        <v>484</v>
      </c>
      <c r="AF1544" s="204">
        <v>7630</v>
      </c>
      <c r="AG1544" s="197">
        <v>0</v>
      </c>
      <c r="AH1544" s="197">
        <v>2.3344999999999998</v>
      </c>
      <c r="AI1544" s="12"/>
      <c r="AJ1544" s="197">
        <v>2.3344999999999998</v>
      </c>
      <c r="AK1544" s="197">
        <v>0</v>
      </c>
      <c r="AL1544" s="197">
        <v>0</v>
      </c>
      <c r="AM1544" s="12"/>
      <c r="AN1544" s="12"/>
      <c r="AO1544" s="204">
        <v>3815</v>
      </c>
      <c r="AP1544" s="205">
        <v>4367.3100000000004</v>
      </c>
      <c r="AQ1544" t="str">
        <f>_xlfn.IFNA(VLOOKUP(E1544,'Order Lookup'!A:C,3,FALSE),"Other")</f>
        <v>Other</v>
      </c>
    </row>
    <row r="1545" spans="1:43" ht="31.5" x14ac:dyDescent="0.35">
      <c r="A1545" s="202" t="s">
        <v>1050</v>
      </c>
      <c r="B1545" s="202" t="s">
        <v>4665</v>
      </c>
      <c r="C1545" s="202" t="s">
        <v>1630</v>
      </c>
      <c r="D1545" s="202" t="s">
        <v>4666</v>
      </c>
      <c r="E1545" s="202" t="s">
        <v>854</v>
      </c>
      <c r="F1545" s="202" t="s">
        <v>343</v>
      </c>
      <c r="G1545" s="202" t="s">
        <v>343</v>
      </c>
      <c r="H1545" s="202" t="s">
        <v>482</v>
      </c>
      <c r="I1545" s="203" t="s">
        <v>355</v>
      </c>
      <c r="J1545" s="203" t="s">
        <v>1065</v>
      </c>
      <c r="K1545" s="203" t="s">
        <v>950</v>
      </c>
      <c r="L1545" s="8"/>
      <c r="M1545" s="8"/>
      <c r="N1545" s="202" t="s">
        <v>483</v>
      </c>
      <c r="O1545" s="8"/>
      <c r="P1545" s="8"/>
      <c r="Q1545" s="8"/>
      <c r="R1545" s="202" t="s">
        <v>483</v>
      </c>
      <c r="S1545" s="8"/>
      <c r="T1545" s="203" t="s">
        <v>881</v>
      </c>
      <c r="U1545" s="202" t="s">
        <v>2324</v>
      </c>
      <c r="V1545" s="202" t="s">
        <v>2324</v>
      </c>
      <c r="W1545" s="206" t="s">
        <v>489</v>
      </c>
      <c r="X1545" s="8"/>
      <c r="Y1545" s="8"/>
      <c r="Z1545" s="8"/>
      <c r="AA1545" s="202" t="s">
        <v>483</v>
      </c>
      <c r="AB1545" s="203" t="s">
        <v>490</v>
      </c>
      <c r="AC1545" s="202" t="s">
        <v>2324</v>
      </c>
      <c r="AD1545" s="202" t="s">
        <v>4665</v>
      </c>
      <c r="AE1545" s="202" t="s">
        <v>484</v>
      </c>
      <c r="AF1545" s="204">
        <v>418</v>
      </c>
      <c r="AG1545" s="197">
        <v>0.107</v>
      </c>
      <c r="AH1545" s="197">
        <v>0.106150625</v>
      </c>
      <c r="AI1545" s="197">
        <v>0.99206191588784998</v>
      </c>
      <c r="AJ1545" s="197">
        <v>0.10614999999999999</v>
      </c>
      <c r="AK1545" s="197">
        <v>0</v>
      </c>
      <c r="AL1545" s="197">
        <v>0</v>
      </c>
      <c r="AM1545" s="12"/>
      <c r="AN1545" s="12"/>
      <c r="AO1545" s="204">
        <v>198</v>
      </c>
      <c r="AP1545" s="205">
        <v>226.48</v>
      </c>
      <c r="AQ1545" t="str">
        <f>_xlfn.IFNA(VLOOKUP(E1545,'Order Lookup'!A:C,3,FALSE),"Other")</f>
        <v>ENPARTS</v>
      </c>
    </row>
    <row r="1546" spans="1:43" ht="31.5" x14ac:dyDescent="0.35">
      <c r="A1546" s="202" t="s">
        <v>1050</v>
      </c>
      <c r="B1546" s="202" t="s">
        <v>4667</v>
      </c>
      <c r="C1546" s="202" t="s">
        <v>1630</v>
      </c>
      <c r="D1546" s="202" t="s">
        <v>4666</v>
      </c>
      <c r="E1546" s="202" t="s">
        <v>812</v>
      </c>
      <c r="F1546" s="202" t="s">
        <v>343</v>
      </c>
      <c r="G1546" s="8"/>
      <c r="H1546" s="202" t="s">
        <v>482</v>
      </c>
      <c r="I1546" s="203" t="s">
        <v>355</v>
      </c>
      <c r="J1546" s="8"/>
      <c r="K1546" s="8"/>
      <c r="L1546" s="8"/>
      <c r="M1546" s="8"/>
      <c r="N1546" s="202" t="s">
        <v>483</v>
      </c>
      <c r="O1546" s="8"/>
      <c r="P1546" s="8"/>
      <c r="Q1546" s="8"/>
      <c r="R1546" s="202" t="s">
        <v>483</v>
      </c>
      <c r="S1546" s="8"/>
      <c r="T1546" s="8"/>
      <c r="U1546" s="8"/>
      <c r="V1546" s="8"/>
      <c r="W1546" s="202" t="s">
        <v>483</v>
      </c>
      <c r="X1546" s="8"/>
      <c r="Y1546" s="8"/>
      <c r="Z1546" s="8"/>
      <c r="AA1546" s="202" t="s">
        <v>483</v>
      </c>
      <c r="AB1546" s="8"/>
      <c r="AC1546" s="202" t="s">
        <v>2338</v>
      </c>
      <c r="AD1546" s="202" t="s">
        <v>4667</v>
      </c>
      <c r="AE1546" s="202" t="s">
        <v>484</v>
      </c>
      <c r="AF1546" s="204">
        <v>183</v>
      </c>
      <c r="AG1546" s="197">
        <v>0</v>
      </c>
      <c r="AH1546" s="197">
        <v>2.6749999999999999E-2</v>
      </c>
      <c r="AI1546" s="12"/>
      <c r="AJ1546" s="197">
        <v>2.6749999999999999E-2</v>
      </c>
      <c r="AK1546" s="197">
        <v>0</v>
      </c>
      <c r="AL1546" s="197">
        <v>0</v>
      </c>
      <c r="AM1546" s="12"/>
      <c r="AN1546" s="12"/>
      <c r="AO1546" s="204">
        <v>91.53</v>
      </c>
      <c r="AP1546" s="205">
        <v>95.01</v>
      </c>
      <c r="AQ1546" t="str">
        <f>_xlfn.IFNA(VLOOKUP(E1546,'Order Lookup'!A:C,3,FALSE),"Other")</f>
        <v>Other</v>
      </c>
    </row>
    <row r="1547" spans="1:43" ht="52.5" x14ac:dyDescent="0.35">
      <c r="A1547" s="202" t="s">
        <v>1050</v>
      </c>
      <c r="B1547" s="202" t="s">
        <v>4668</v>
      </c>
      <c r="C1547" s="202" t="s">
        <v>2032</v>
      </c>
      <c r="D1547" s="202" t="s">
        <v>2033</v>
      </c>
      <c r="E1547" s="202" t="s">
        <v>854</v>
      </c>
      <c r="F1547" s="202" t="s">
        <v>204</v>
      </c>
      <c r="G1547" s="202" t="s">
        <v>55</v>
      </c>
      <c r="H1547" s="202" t="s">
        <v>482</v>
      </c>
      <c r="I1547" s="203" t="s">
        <v>59</v>
      </c>
      <c r="J1547" s="203" t="s">
        <v>1043</v>
      </c>
      <c r="K1547" s="203" t="s">
        <v>1078</v>
      </c>
      <c r="L1547" s="8"/>
      <c r="M1547" s="8"/>
      <c r="N1547" s="202" t="s">
        <v>483</v>
      </c>
      <c r="O1547" s="8"/>
      <c r="P1547" s="8"/>
      <c r="Q1547" s="8"/>
      <c r="R1547" s="202" t="s">
        <v>483</v>
      </c>
      <c r="S1547" s="203" t="s">
        <v>846</v>
      </c>
      <c r="T1547" s="203" t="s">
        <v>846</v>
      </c>
      <c r="U1547" s="202" t="s">
        <v>2321</v>
      </c>
      <c r="V1547" s="202" t="s">
        <v>2338</v>
      </c>
      <c r="W1547" s="206" t="s">
        <v>489</v>
      </c>
      <c r="X1547" s="8"/>
      <c r="Y1547" s="8"/>
      <c r="Z1547" s="8"/>
      <c r="AA1547" s="202" t="s">
        <v>483</v>
      </c>
      <c r="AB1547" s="203" t="s">
        <v>490</v>
      </c>
      <c r="AC1547" s="202" t="s">
        <v>2321</v>
      </c>
      <c r="AD1547" s="202" t="s">
        <v>4668</v>
      </c>
      <c r="AE1547" s="202" t="s">
        <v>484</v>
      </c>
      <c r="AF1547" s="12"/>
      <c r="AG1547" s="197">
        <v>0</v>
      </c>
      <c r="AH1547" s="12"/>
      <c r="AI1547" s="12"/>
      <c r="AJ1547" s="12"/>
      <c r="AK1547" s="12"/>
      <c r="AL1547" s="12"/>
      <c r="AM1547" s="12"/>
      <c r="AN1547" s="12"/>
      <c r="AO1547" s="12"/>
      <c r="AP1547" s="15"/>
      <c r="AQ1547" t="str">
        <f>_xlfn.IFNA(VLOOKUP(E1547,'Order Lookup'!A:C,3,FALSE),"Other")</f>
        <v>ENPARTS</v>
      </c>
    </row>
    <row r="1548" spans="1:43" ht="52.5" x14ac:dyDescent="0.35">
      <c r="A1548" s="202" t="s">
        <v>1050</v>
      </c>
      <c r="B1548" s="202" t="s">
        <v>4669</v>
      </c>
      <c r="C1548" s="202" t="s">
        <v>2032</v>
      </c>
      <c r="D1548" s="202" t="s">
        <v>2033</v>
      </c>
      <c r="E1548" s="202" t="s">
        <v>859</v>
      </c>
      <c r="F1548" s="202" t="s">
        <v>204</v>
      </c>
      <c r="G1548" s="202" t="s">
        <v>55</v>
      </c>
      <c r="H1548" s="202" t="s">
        <v>482</v>
      </c>
      <c r="I1548" s="203" t="s">
        <v>59</v>
      </c>
      <c r="J1548" s="203" t="s">
        <v>1043</v>
      </c>
      <c r="K1548" s="203" t="s">
        <v>1078</v>
      </c>
      <c r="L1548" s="8"/>
      <c r="M1548" s="8"/>
      <c r="N1548" s="202" t="s">
        <v>483</v>
      </c>
      <c r="O1548" s="8"/>
      <c r="P1548" s="8"/>
      <c r="Q1548" s="8"/>
      <c r="R1548" s="202" t="s">
        <v>483</v>
      </c>
      <c r="S1548" s="203" t="s">
        <v>2233</v>
      </c>
      <c r="T1548" s="203" t="s">
        <v>1299</v>
      </c>
      <c r="U1548" s="202" t="s">
        <v>2338</v>
      </c>
      <c r="V1548" s="202" t="s">
        <v>2332</v>
      </c>
      <c r="W1548" s="206" t="s">
        <v>489</v>
      </c>
      <c r="X1548" s="8"/>
      <c r="Y1548" s="8"/>
      <c r="Z1548" s="8"/>
      <c r="AA1548" s="202" t="s">
        <v>483</v>
      </c>
      <c r="AB1548" s="203" t="s">
        <v>490</v>
      </c>
      <c r="AC1548" s="202" t="s">
        <v>2338</v>
      </c>
      <c r="AD1548" s="202" t="s">
        <v>4669</v>
      </c>
      <c r="AE1548" s="202" t="s">
        <v>484</v>
      </c>
      <c r="AF1548" s="12"/>
      <c r="AG1548" s="197">
        <v>0</v>
      </c>
      <c r="AH1548" s="12"/>
      <c r="AI1548" s="12"/>
      <c r="AJ1548" s="12"/>
      <c r="AK1548" s="12"/>
      <c r="AL1548" s="12"/>
      <c r="AM1548" s="12"/>
      <c r="AN1548" s="12"/>
      <c r="AO1548" s="12"/>
      <c r="AP1548" s="15"/>
      <c r="AQ1548" t="str">
        <f>_xlfn.IFNA(VLOOKUP(E1548,'Order Lookup'!A:C,3,FALSE),"Other")</f>
        <v>Other</v>
      </c>
    </row>
    <row r="1549" spans="1:43" ht="52.5" x14ac:dyDescent="0.35">
      <c r="A1549" s="202" t="s">
        <v>1050</v>
      </c>
      <c r="B1549" s="202" t="s">
        <v>4670</v>
      </c>
      <c r="C1549" s="202" t="s">
        <v>2032</v>
      </c>
      <c r="D1549" s="202" t="s">
        <v>2033</v>
      </c>
      <c r="E1549" s="202" t="s">
        <v>874</v>
      </c>
      <c r="F1549" s="202" t="s">
        <v>55</v>
      </c>
      <c r="G1549" s="8"/>
      <c r="H1549" s="202" t="s">
        <v>482</v>
      </c>
      <c r="I1549" s="203" t="s">
        <v>1097</v>
      </c>
      <c r="J1549" s="8"/>
      <c r="K1549" s="8"/>
      <c r="L1549" s="8"/>
      <c r="M1549" s="8"/>
      <c r="N1549" s="202" t="s">
        <v>483</v>
      </c>
      <c r="O1549" s="8"/>
      <c r="P1549" s="8"/>
      <c r="Q1549" s="8"/>
      <c r="R1549" s="202" t="s">
        <v>483</v>
      </c>
      <c r="S1549" s="8"/>
      <c r="T1549" s="8"/>
      <c r="U1549" s="8"/>
      <c r="V1549" s="8"/>
      <c r="W1549" s="202" t="s">
        <v>483</v>
      </c>
      <c r="X1549" s="8"/>
      <c r="Y1549" s="8"/>
      <c r="Z1549" s="8"/>
      <c r="AA1549" s="202" t="s">
        <v>483</v>
      </c>
      <c r="AB1549" s="8"/>
      <c r="AC1549" s="202" t="s">
        <v>2321</v>
      </c>
      <c r="AD1549" s="202" t="s">
        <v>4670</v>
      </c>
      <c r="AE1549" s="202" t="s">
        <v>484</v>
      </c>
      <c r="AF1549" s="204">
        <v>0</v>
      </c>
      <c r="AG1549" s="197">
        <v>0</v>
      </c>
      <c r="AH1549" s="197">
        <v>2.3257500000000001E-3</v>
      </c>
      <c r="AI1549" s="12"/>
      <c r="AJ1549" s="197">
        <v>2.3260049999999999E-3</v>
      </c>
      <c r="AK1549" s="197">
        <v>0</v>
      </c>
      <c r="AL1549" s="197">
        <v>0</v>
      </c>
      <c r="AM1549" s="12"/>
      <c r="AN1549" s="12"/>
      <c r="AO1549" s="204">
        <v>0</v>
      </c>
      <c r="AP1549" s="205">
        <v>-24.5</v>
      </c>
      <c r="AQ1549" t="str">
        <f>_xlfn.IFNA(VLOOKUP(E1549,'Order Lookup'!A:C,3,FALSE),"Other")</f>
        <v>Other</v>
      </c>
    </row>
    <row r="1550" spans="1:43" ht="52.5" x14ac:dyDescent="0.35">
      <c r="A1550" s="202" t="s">
        <v>1050</v>
      </c>
      <c r="B1550" s="202" t="s">
        <v>4671</v>
      </c>
      <c r="C1550" s="202" t="s">
        <v>2032</v>
      </c>
      <c r="D1550" s="202" t="s">
        <v>2033</v>
      </c>
      <c r="E1550" s="202" t="s">
        <v>859</v>
      </c>
      <c r="F1550" s="202" t="s">
        <v>204</v>
      </c>
      <c r="G1550" s="202" t="s">
        <v>55</v>
      </c>
      <c r="H1550" s="202" t="s">
        <v>482</v>
      </c>
      <c r="I1550" s="203" t="s">
        <v>59</v>
      </c>
      <c r="J1550" s="203" t="s">
        <v>1043</v>
      </c>
      <c r="K1550" s="203" t="s">
        <v>1078</v>
      </c>
      <c r="L1550" s="8"/>
      <c r="M1550" s="8"/>
      <c r="N1550" s="202" t="s">
        <v>483</v>
      </c>
      <c r="O1550" s="8"/>
      <c r="P1550" s="8"/>
      <c r="Q1550" s="8"/>
      <c r="R1550" s="202" t="s">
        <v>483</v>
      </c>
      <c r="S1550" s="203" t="s">
        <v>2233</v>
      </c>
      <c r="T1550" s="203" t="s">
        <v>1299</v>
      </c>
      <c r="U1550" s="202" t="s">
        <v>2362</v>
      </c>
      <c r="V1550" s="202" t="s">
        <v>2318</v>
      </c>
      <c r="W1550" s="206" t="s">
        <v>489</v>
      </c>
      <c r="X1550" s="8"/>
      <c r="Y1550" s="8"/>
      <c r="Z1550" s="8"/>
      <c r="AA1550" s="202" t="s">
        <v>483</v>
      </c>
      <c r="AB1550" s="203" t="s">
        <v>490</v>
      </c>
      <c r="AC1550" s="202" t="s">
        <v>2362</v>
      </c>
      <c r="AD1550" s="202" t="s">
        <v>4671</v>
      </c>
      <c r="AE1550" s="202" t="s">
        <v>484</v>
      </c>
      <c r="AF1550" s="204">
        <v>0</v>
      </c>
      <c r="AG1550" s="197">
        <v>0.06</v>
      </c>
      <c r="AH1550" s="197">
        <v>6.3521159999999993E-2</v>
      </c>
      <c r="AI1550" s="207">
        <v>1.058686</v>
      </c>
      <c r="AJ1550" s="197">
        <v>6.3521519999999998E-2</v>
      </c>
      <c r="AK1550" s="197">
        <v>0</v>
      </c>
      <c r="AL1550" s="197">
        <v>0</v>
      </c>
      <c r="AM1550" s="12"/>
      <c r="AN1550" s="12"/>
      <c r="AO1550" s="204">
        <v>190.87</v>
      </c>
      <c r="AP1550" s="205">
        <v>-122.14</v>
      </c>
      <c r="AQ1550" t="str">
        <f>_xlfn.IFNA(VLOOKUP(E1550,'Order Lookup'!A:C,3,FALSE),"Other")</f>
        <v>Other</v>
      </c>
    </row>
    <row r="1551" spans="1:43" ht="52.5" x14ac:dyDescent="0.35">
      <c r="A1551" s="202" t="s">
        <v>1050</v>
      </c>
      <c r="B1551" s="202" t="s">
        <v>4672</v>
      </c>
      <c r="C1551" s="202" t="s">
        <v>2032</v>
      </c>
      <c r="D1551" s="202" t="s">
        <v>2033</v>
      </c>
      <c r="E1551" s="202" t="s">
        <v>874</v>
      </c>
      <c r="F1551" s="202" t="s">
        <v>55</v>
      </c>
      <c r="G1551" s="8"/>
      <c r="H1551" s="202" t="s">
        <v>482</v>
      </c>
      <c r="I1551" s="203" t="s">
        <v>1097</v>
      </c>
      <c r="J1551" s="8"/>
      <c r="K1551" s="8"/>
      <c r="L1551" s="8"/>
      <c r="M1551" s="8"/>
      <c r="N1551" s="202" t="s">
        <v>483</v>
      </c>
      <c r="O1551" s="8"/>
      <c r="P1551" s="8"/>
      <c r="Q1551" s="8"/>
      <c r="R1551" s="202" t="s">
        <v>483</v>
      </c>
      <c r="S1551" s="8"/>
      <c r="T1551" s="8"/>
      <c r="U1551" s="8"/>
      <c r="V1551" s="8"/>
      <c r="W1551" s="202" t="s">
        <v>483</v>
      </c>
      <c r="X1551" s="8"/>
      <c r="Y1551" s="8"/>
      <c r="Z1551" s="8"/>
      <c r="AA1551" s="202" t="s">
        <v>483</v>
      </c>
      <c r="AB1551" s="8"/>
      <c r="AC1551" s="202" t="s">
        <v>2318</v>
      </c>
      <c r="AD1551" s="202" t="s">
        <v>4672</v>
      </c>
      <c r="AE1551" s="202" t="s">
        <v>484</v>
      </c>
      <c r="AF1551" s="12"/>
      <c r="AG1551" s="197">
        <v>0</v>
      </c>
      <c r="AH1551" s="12"/>
      <c r="AI1551" s="12"/>
      <c r="AJ1551" s="12"/>
      <c r="AK1551" s="12"/>
      <c r="AL1551" s="12"/>
      <c r="AM1551" s="12"/>
      <c r="AN1551" s="12"/>
      <c r="AO1551" s="12"/>
      <c r="AP1551" s="15"/>
      <c r="AQ1551" t="str">
        <f>_xlfn.IFNA(VLOOKUP(E1551,'Order Lookup'!A:C,3,FALSE),"Other")</f>
        <v>Other</v>
      </c>
    </row>
    <row r="1552" spans="1:43" ht="31.5" x14ac:dyDescent="0.35">
      <c r="A1552" s="202" t="s">
        <v>1050</v>
      </c>
      <c r="B1552" s="202" t="s">
        <v>4673</v>
      </c>
      <c r="C1552" s="202" t="s">
        <v>4602</v>
      </c>
      <c r="D1552" s="202" t="s">
        <v>4674</v>
      </c>
      <c r="E1552" s="202" t="s">
        <v>895</v>
      </c>
      <c r="F1552" s="202" t="s">
        <v>281</v>
      </c>
      <c r="G1552" s="202" t="s">
        <v>55</v>
      </c>
      <c r="H1552" s="202" t="s">
        <v>482</v>
      </c>
      <c r="I1552" s="203" t="s">
        <v>135</v>
      </c>
      <c r="J1552" s="203" t="s">
        <v>873</v>
      </c>
      <c r="K1552" s="203" t="s">
        <v>522</v>
      </c>
      <c r="L1552" s="202" t="s">
        <v>1669</v>
      </c>
      <c r="M1552" s="202" t="s">
        <v>1669</v>
      </c>
      <c r="N1552" s="206" t="s">
        <v>489</v>
      </c>
      <c r="O1552" s="203" t="s">
        <v>522</v>
      </c>
      <c r="P1552" s="202" t="s">
        <v>1669</v>
      </c>
      <c r="Q1552" s="202" t="s">
        <v>1669</v>
      </c>
      <c r="R1552" s="206" t="s">
        <v>489</v>
      </c>
      <c r="S1552" s="203" t="s">
        <v>617</v>
      </c>
      <c r="T1552" s="203" t="s">
        <v>617</v>
      </c>
      <c r="U1552" s="202" t="s">
        <v>1996</v>
      </c>
      <c r="V1552" s="202" t="s">
        <v>2329</v>
      </c>
      <c r="W1552" s="206" t="s">
        <v>489</v>
      </c>
      <c r="X1552" s="203" t="s">
        <v>617</v>
      </c>
      <c r="Y1552" s="202" t="s">
        <v>2329</v>
      </c>
      <c r="Z1552" s="202" t="s">
        <v>2329</v>
      </c>
      <c r="AA1552" s="206" t="s">
        <v>489</v>
      </c>
      <c r="AB1552" s="203" t="s">
        <v>490</v>
      </c>
      <c r="AC1552" s="202" t="s">
        <v>1996</v>
      </c>
      <c r="AD1552" s="202" t="s">
        <v>4673</v>
      </c>
      <c r="AE1552" s="202" t="s">
        <v>484</v>
      </c>
      <c r="AF1552" s="204">
        <v>112579</v>
      </c>
      <c r="AG1552" s="197">
        <v>38.513500000000001</v>
      </c>
      <c r="AH1552" s="197">
        <v>39.399964269999998</v>
      </c>
      <c r="AI1552" s="197">
        <v>1.02301697508666</v>
      </c>
      <c r="AJ1552" s="197">
        <v>39.399966900000003</v>
      </c>
      <c r="AK1552" s="197">
        <v>36.4</v>
      </c>
      <c r="AL1552" s="197">
        <v>31</v>
      </c>
      <c r="AM1552" s="211">
        <v>0.85164835164835195</v>
      </c>
      <c r="AN1552" s="197">
        <v>0.78680274397111805</v>
      </c>
      <c r="AO1552" s="204">
        <v>88752.94</v>
      </c>
      <c r="AP1552" s="205">
        <v>22006.21</v>
      </c>
      <c r="AQ1552" t="str">
        <f>_xlfn.IFNA(VLOOKUP(E1552,'Order Lookup'!A:C,3,FALSE),"Other")</f>
        <v>ORDER</v>
      </c>
    </row>
    <row r="1553" spans="1:43" ht="31.5" x14ac:dyDescent="0.35">
      <c r="A1553" s="202" t="s">
        <v>1050</v>
      </c>
      <c r="B1553" s="202" t="s">
        <v>4675</v>
      </c>
      <c r="C1553" s="202" t="s">
        <v>1632</v>
      </c>
      <c r="D1553" s="202" t="s">
        <v>1633</v>
      </c>
      <c r="E1553" s="202" t="s">
        <v>874</v>
      </c>
      <c r="F1553" s="202" t="s">
        <v>343</v>
      </c>
      <c r="G1553" s="8"/>
      <c r="H1553" s="202" t="s">
        <v>482</v>
      </c>
      <c r="I1553" s="203" t="s">
        <v>59</v>
      </c>
      <c r="J1553" s="8"/>
      <c r="K1553" s="8"/>
      <c r="L1553" s="8"/>
      <c r="M1553" s="8"/>
      <c r="N1553" s="202" t="s">
        <v>483</v>
      </c>
      <c r="O1553" s="8"/>
      <c r="P1553" s="8"/>
      <c r="Q1553" s="8"/>
      <c r="R1553" s="202" t="s">
        <v>483</v>
      </c>
      <c r="S1553" s="8"/>
      <c r="T1553" s="8"/>
      <c r="U1553" s="8"/>
      <c r="V1553" s="8"/>
      <c r="W1553" s="202" t="s">
        <v>483</v>
      </c>
      <c r="X1553" s="8"/>
      <c r="Y1553" s="8"/>
      <c r="Z1553" s="8"/>
      <c r="AA1553" s="202" t="s">
        <v>483</v>
      </c>
      <c r="AB1553" s="8"/>
      <c r="AC1553" s="202" t="s">
        <v>2343</v>
      </c>
      <c r="AD1553" s="202" t="s">
        <v>4675</v>
      </c>
      <c r="AE1553" s="202" t="s">
        <v>484</v>
      </c>
      <c r="AF1553" s="12"/>
      <c r="AG1553" s="197">
        <v>0</v>
      </c>
      <c r="AH1553" s="12"/>
      <c r="AI1553" s="12"/>
      <c r="AJ1553" s="12"/>
      <c r="AK1553" s="12"/>
      <c r="AL1553" s="12"/>
      <c r="AM1553" s="12"/>
      <c r="AN1553" s="12"/>
      <c r="AO1553" s="12"/>
      <c r="AP1553" s="15"/>
      <c r="AQ1553" t="str">
        <f>_xlfn.IFNA(VLOOKUP(E1553,'Order Lookup'!A:C,3,FALSE),"Other")</f>
        <v>Other</v>
      </c>
    </row>
    <row r="1554" spans="1:43" ht="31.5" x14ac:dyDescent="0.35">
      <c r="A1554" s="202" t="s">
        <v>1050</v>
      </c>
      <c r="B1554" s="202" t="s">
        <v>4676</v>
      </c>
      <c r="C1554" s="202" t="s">
        <v>1119</v>
      </c>
      <c r="D1554" s="202" t="s">
        <v>4677</v>
      </c>
      <c r="E1554" s="202" t="s">
        <v>874</v>
      </c>
      <c r="F1554" s="202" t="s">
        <v>343</v>
      </c>
      <c r="G1554" s="8"/>
      <c r="H1554" s="202" t="s">
        <v>482</v>
      </c>
      <c r="I1554" s="203" t="s">
        <v>58</v>
      </c>
      <c r="J1554" s="8"/>
      <c r="K1554" s="8"/>
      <c r="L1554" s="8"/>
      <c r="M1554" s="8"/>
      <c r="N1554" s="202" t="s">
        <v>483</v>
      </c>
      <c r="O1554" s="8"/>
      <c r="P1554" s="8"/>
      <c r="Q1554" s="8"/>
      <c r="R1554" s="202" t="s">
        <v>483</v>
      </c>
      <c r="S1554" s="8"/>
      <c r="T1554" s="8"/>
      <c r="U1554" s="8"/>
      <c r="V1554" s="8"/>
      <c r="W1554" s="202" t="s">
        <v>483</v>
      </c>
      <c r="X1554" s="8"/>
      <c r="Y1554" s="8"/>
      <c r="Z1554" s="8"/>
      <c r="AA1554" s="202" t="s">
        <v>483</v>
      </c>
      <c r="AB1554" s="8"/>
      <c r="AC1554" s="202" t="s">
        <v>2327</v>
      </c>
      <c r="AD1554" s="202" t="s">
        <v>4676</v>
      </c>
      <c r="AE1554" s="202" t="s">
        <v>484</v>
      </c>
      <c r="AF1554" s="204">
        <v>0</v>
      </c>
      <c r="AG1554" s="197">
        <v>0</v>
      </c>
      <c r="AH1554" s="197">
        <v>1.04072068</v>
      </c>
      <c r="AI1554" s="12"/>
      <c r="AJ1554" s="197">
        <v>1.04072052</v>
      </c>
      <c r="AK1554" s="197">
        <v>0</v>
      </c>
      <c r="AL1554" s="197">
        <v>0</v>
      </c>
      <c r="AM1554" s="12"/>
      <c r="AN1554" s="12"/>
      <c r="AO1554" s="204">
        <v>350</v>
      </c>
      <c r="AP1554" s="205">
        <v>-2467.46</v>
      </c>
      <c r="AQ1554" t="str">
        <f>_xlfn.IFNA(VLOOKUP(E1554,'Order Lookup'!A:C,3,FALSE),"Other")</f>
        <v>Other</v>
      </c>
    </row>
    <row r="1555" spans="1:43" ht="31.5" x14ac:dyDescent="0.35">
      <c r="A1555" s="202" t="s">
        <v>1050</v>
      </c>
      <c r="B1555" s="202" t="s">
        <v>4678</v>
      </c>
      <c r="C1555" s="202" t="s">
        <v>1083</v>
      </c>
      <c r="D1555" s="202" t="s">
        <v>1634</v>
      </c>
      <c r="E1555" s="202" t="s">
        <v>812</v>
      </c>
      <c r="F1555" s="202" t="s">
        <v>343</v>
      </c>
      <c r="G1555" s="8"/>
      <c r="H1555" s="202" t="s">
        <v>482</v>
      </c>
      <c r="I1555" s="203" t="s">
        <v>355</v>
      </c>
      <c r="J1555" s="8"/>
      <c r="K1555" s="8"/>
      <c r="L1555" s="8"/>
      <c r="M1555" s="8"/>
      <c r="N1555" s="202" t="s">
        <v>483</v>
      </c>
      <c r="O1555" s="8"/>
      <c r="P1555" s="8"/>
      <c r="Q1555" s="8"/>
      <c r="R1555" s="202" t="s">
        <v>483</v>
      </c>
      <c r="S1555" s="8"/>
      <c r="T1555" s="8"/>
      <c r="U1555" s="8"/>
      <c r="V1555" s="8"/>
      <c r="W1555" s="202" t="s">
        <v>483</v>
      </c>
      <c r="X1555" s="8"/>
      <c r="Y1555" s="8"/>
      <c r="Z1555" s="8"/>
      <c r="AA1555" s="202" t="s">
        <v>483</v>
      </c>
      <c r="AB1555" s="8"/>
      <c r="AC1555" s="202" t="s">
        <v>2324</v>
      </c>
      <c r="AD1555" s="202" t="s">
        <v>4678</v>
      </c>
      <c r="AE1555" s="202" t="s">
        <v>484</v>
      </c>
      <c r="AF1555" s="204">
        <v>271.8</v>
      </c>
      <c r="AG1555" s="197">
        <v>0</v>
      </c>
      <c r="AH1555" s="197">
        <v>4.4999999999999998E-2</v>
      </c>
      <c r="AI1555" s="12"/>
      <c r="AJ1555" s="197">
        <v>4.4999999999999998E-2</v>
      </c>
      <c r="AK1555" s="197">
        <v>0</v>
      </c>
      <c r="AL1555" s="197">
        <v>0</v>
      </c>
      <c r="AM1555" s="12"/>
      <c r="AN1555" s="12"/>
      <c r="AO1555" s="204">
        <v>163</v>
      </c>
      <c r="AP1555" s="205">
        <v>108.63</v>
      </c>
      <c r="AQ1555" t="str">
        <f>_xlfn.IFNA(VLOOKUP(E1555,'Order Lookup'!A:C,3,FALSE),"Other")</f>
        <v>Other</v>
      </c>
    </row>
    <row r="1556" spans="1:43" ht="31.5" x14ac:dyDescent="0.35">
      <c r="A1556" s="202" t="s">
        <v>1050</v>
      </c>
      <c r="B1556" s="202" t="s">
        <v>4679</v>
      </c>
      <c r="C1556" s="202" t="s">
        <v>1083</v>
      </c>
      <c r="D1556" s="202" t="s">
        <v>1634</v>
      </c>
      <c r="E1556" s="202" t="s">
        <v>874</v>
      </c>
      <c r="F1556" s="202" t="s">
        <v>343</v>
      </c>
      <c r="G1556" s="8"/>
      <c r="H1556" s="202" t="s">
        <v>482</v>
      </c>
      <c r="I1556" s="203" t="s">
        <v>355</v>
      </c>
      <c r="J1556" s="8"/>
      <c r="K1556" s="8"/>
      <c r="L1556" s="8"/>
      <c r="M1556" s="8"/>
      <c r="N1556" s="202" t="s">
        <v>483</v>
      </c>
      <c r="O1556" s="8"/>
      <c r="P1556" s="8"/>
      <c r="Q1556" s="8"/>
      <c r="R1556" s="202" t="s">
        <v>483</v>
      </c>
      <c r="S1556" s="8"/>
      <c r="T1556" s="8"/>
      <c r="U1556" s="8"/>
      <c r="V1556" s="8"/>
      <c r="W1556" s="202" t="s">
        <v>483</v>
      </c>
      <c r="X1556" s="8"/>
      <c r="Y1556" s="8"/>
      <c r="Z1556" s="8"/>
      <c r="AA1556" s="202" t="s">
        <v>483</v>
      </c>
      <c r="AB1556" s="8"/>
      <c r="AC1556" s="202" t="s">
        <v>2332</v>
      </c>
      <c r="AD1556" s="202" t="s">
        <v>4679</v>
      </c>
      <c r="AE1556" s="202" t="s">
        <v>484</v>
      </c>
      <c r="AF1556" s="204">
        <v>0</v>
      </c>
      <c r="AG1556" s="197">
        <v>0</v>
      </c>
      <c r="AH1556" s="197">
        <v>7.4999999999999997E-2</v>
      </c>
      <c r="AI1556" s="12"/>
      <c r="AJ1556" s="197">
        <v>7.4999999999999997E-2</v>
      </c>
      <c r="AK1556" s="197">
        <v>0</v>
      </c>
      <c r="AL1556" s="197">
        <v>0</v>
      </c>
      <c r="AM1556" s="12"/>
      <c r="AN1556" s="12"/>
      <c r="AO1556" s="204">
        <v>0</v>
      </c>
      <c r="AP1556" s="205">
        <v>-495</v>
      </c>
      <c r="AQ1556" t="str">
        <f>_xlfn.IFNA(VLOOKUP(E1556,'Order Lookup'!A:C,3,FALSE),"Other")</f>
        <v>Other</v>
      </c>
    </row>
    <row r="1557" spans="1:43" ht="31.5" x14ac:dyDescent="0.35">
      <c r="A1557" s="202" t="s">
        <v>1050</v>
      </c>
      <c r="B1557" s="202" t="s">
        <v>4680</v>
      </c>
      <c r="C1557" s="202" t="s">
        <v>1101</v>
      </c>
      <c r="D1557" s="202" t="s">
        <v>2034</v>
      </c>
      <c r="E1557" s="202" t="s">
        <v>874</v>
      </c>
      <c r="F1557" s="202" t="s">
        <v>343</v>
      </c>
      <c r="G1557" s="8"/>
      <c r="H1557" s="202" t="s">
        <v>482</v>
      </c>
      <c r="I1557" s="203" t="s">
        <v>359</v>
      </c>
      <c r="J1557" s="8"/>
      <c r="K1557" s="8"/>
      <c r="L1557" s="8"/>
      <c r="M1557" s="8"/>
      <c r="N1557" s="202" t="s">
        <v>483</v>
      </c>
      <c r="O1557" s="8"/>
      <c r="P1557" s="8"/>
      <c r="Q1557" s="8"/>
      <c r="R1557" s="202" t="s">
        <v>483</v>
      </c>
      <c r="S1557" s="8"/>
      <c r="T1557" s="8"/>
      <c r="U1557" s="8"/>
      <c r="V1557" s="8"/>
      <c r="W1557" s="202" t="s">
        <v>483</v>
      </c>
      <c r="X1557" s="8"/>
      <c r="Y1557" s="8"/>
      <c r="Z1557" s="8"/>
      <c r="AA1557" s="202" t="s">
        <v>483</v>
      </c>
      <c r="AB1557" s="8"/>
      <c r="AC1557" s="202" t="s">
        <v>2332</v>
      </c>
      <c r="AD1557" s="202" t="s">
        <v>4680</v>
      </c>
      <c r="AE1557" s="202" t="s">
        <v>484</v>
      </c>
      <c r="AF1557" s="12"/>
      <c r="AG1557" s="197">
        <v>0</v>
      </c>
      <c r="AH1557" s="12"/>
      <c r="AI1557" s="12"/>
      <c r="AJ1557" s="12"/>
      <c r="AK1557" s="12"/>
      <c r="AL1557" s="12"/>
      <c r="AM1557" s="12"/>
      <c r="AN1557" s="12"/>
      <c r="AO1557" s="12"/>
      <c r="AP1557" s="15"/>
      <c r="AQ1557" t="str">
        <f>_xlfn.IFNA(VLOOKUP(E1557,'Order Lookup'!A:C,3,FALSE),"Other")</f>
        <v>Other</v>
      </c>
    </row>
    <row r="1558" spans="1:43" ht="42" x14ac:dyDescent="0.35">
      <c r="A1558" s="202" t="s">
        <v>1050</v>
      </c>
      <c r="B1558" s="202" t="s">
        <v>4681</v>
      </c>
      <c r="C1558" s="202" t="s">
        <v>1079</v>
      </c>
      <c r="D1558" s="202" t="s">
        <v>2035</v>
      </c>
      <c r="E1558" s="202" t="s">
        <v>859</v>
      </c>
      <c r="F1558" s="202" t="s">
        <v>270</v>
      </c>
      <c r="G1558" s="202" t="s">
        <v>856</v>
      </c>
      <c r="H1558" s="202" t="s">
        <v>482</v>
      </c>
      <c r="I1558" s="203" t="s">
        <v>410</v>
      </c>
      <c r="J1558" s="203" t="s">
        <v>857</v>
      </c>
      <c r="K1558" s="203" t="s">
        <v>861</v>
      </c>
      <c r="L1558" s="8"/>
      <c r="M1558" s="8"/>
      <c r="N1558" s="202" t="s">
        <v>483</v>
      </c>
      <c r="O1558" s="8"/>
      <c r="P1558" s="8"/>
      <c r="Q1558" s="8"/>
      <c r="R1558" s="202" t="s">
        <v>483</v>
      </c>
      <c r="S1558" s="8"/>
      <c r="T1558" s="203" t="s">
        <v>863</v>
      </c>
      <c r="U1558" s="202" t="s">
        <v>2321</v>
      </c>
      <c r="V1558" s="202" t="s">
        <v>2321</v>
      </c>
      <c r="W1558" s="206" t="s">
        <v>489</v>
      </c>
      <c r="X1558" s="8"/>
      <c r="Y1558" s="8"/>
      <c r="Z1558" s="8"/>
      <c r="AA1558" s="202" t="s">
        <v>483</v>
      </c>
      <c r="AB1558" s="203" t="s">
        <v>490</v>
      </c>
      <c r="AC1558" s="202" t="s">
        <v>2321</v>
      </c>
      <c r="AD1558" s="202" t="s">
        <v>4681</v>
      </c>
      <c r="AE1558" s="202" t="s">
        <v>484</v>
      </c>
      <c r="AF1558" s="204">
        <v>0</v>
      </c>
      <c r="AG1558" s="197">
        <v>3.2000000000000001E-2</v>
      </c>
      <c r="AH1558" s="197">
        <v>3.2199999999999999E-2</v>
      </c>
      <c r="AI1558" s="197">
        <v>1.0062500000000001</v>
      </c>
      <c r="AJ1558" s="197">
        <v>3.2199999999999999E-2</v>
      </c>
      <c r="AK1558" s="197">
        <v>0</v>
      </c>
      <c r="AL1558" s="197">
        <v>0</v>
      </c>
      <c r="AM1558" s="12"/>
      <c r="AN1558" s="12"/>
      <c r="AO1558" s="204">
        <v>1563.37</v>
      </c>
      <c r="AP1558" s="205">
        <v>-1548.62</v>
      </c>
      <c r="AQ1558" t="str">
        <f>_xlfn.IFNA(VLOOKUP(E1558,'Order Lookup'!A:C,3,FALSE),"Other")</f>
        <v>Other</v>
      </c>
    </row>
    <row r="1559" spans="1:43" ht="31.5" x14ac:dyDescent="0.35">
      <c r="A1559" s="202" t="s">
        <v>1050</v>
      </c>
      <c r="B1559" s="202" t="s">
        <v>4682</v>
      </c>
      <c r="C1559" s="202" t="s">
        <v>1083</v>
      </c>
      <c r="D1559" s="202" t="s">
        <v>1103</v>
      </c>
      <c r="E1559" s="202" t="s">
        <v>859</v>
      </c>
      <c r="F1559" s="202" t="s">
        <v>204</v>
      </c>
      <c r="G1559" s="202" t="s">
        <v>343</v>
      </c>
      <c r="H1559" s="202" t="s">
        <v>482</v>
      </c>
      <c r="I1559" s="203" t="s">
        <v>355</v>
      </c>
      <c r="J1559" s="203" t="s">
        <v>1034</v>
      </c>
      <c r="K1559" s="203" t="s">
        <v>1080</v>
      </c>
      <c r="L1559" s="8"/>
      <c r="M1559" s="8"/>
      <c r="N1559" s="202" t="s">
        <v>483</v>
      </c>
      <c r="O1559" s="8"/>
      <c r="P1559" s="8"/>
      <c r="Q1559" s="8"/>
      <c r="R1559" s="202" t="s">
        <v>483</v>
      </c>
      <c r="S1559" s="8"/>
      <c r="T1559" s="203" t="s">
        <v>881</v>
      </c>
      <c r="U1559" s="202" t="s">
        <v>2329</v>
      </c>
      <c r="V1559" s="202" t="s">
        <v>2329</v>
      </c>
      <c r="W1559" s="206" t="s">
        <v>489</v>
      </c>
      <c r="X1559" s="8"/>
      <c r="Y1559" s="8"/>
      <c r="Z1559" s="8"/>
      <c r="AA1559" s="202" t="s">
        <v>483</v>
      </c>
      <c r="AB1559" s="203" t="s">
        <v>490</v>
      </c>
      <c r="AC1559" s="202" t="s">
        <v>2329</v>
      </c>
      <c r="AD1559" s="202" t="s">
        <v>4682</v>
      </c>
      <c r="AE1559" s="202" t="s">
        <v>484</v>
      </c>
      <c r="AF1559" s="204">
        <v>0</v>
      </c>
      <c r="AG1559" s="197">
        <v>1.1365000000000001</v>
      </c>
      <c r="AH1559" s="197">
        <v>1.09086623</v>
      </c>
      <c r="AI1559" s="197">
        <v>0.95984710074791002</v>
      </c>
      <c r="AJ1559" s="197">
        <v>1.09086547</v>
      </c>
      <c r="AK1559" s="197">
        <v>0</v>
      </c>
      <c r="AL1559" s="197">
        <v>0</v>
      </c>
      <c r="AM1559" s="12"/>
      <c r="AN1559" s="12"/>
      <c r="AO1559" s="204">
        <v>1853.1</v>
      </c>
      <c r="AP1559" s="205">
        <v>-1675.46</v>
      </c>
      <c r="AQ1559" t="str">
        <f>_xlfn.IFNA(VLOOKUP(E1559,'Order Lookup'!A:C,3,FALSE),"Other")</f>
        <v>Other</v>
      </c>
    </row>
    <row r="1560" spans="1:43" ht="42" x14ac:dyDescent="0.35">
      <c r="A1560" s="202" t="s">
        <v>1050</v>
      </c>
      <c r="B1560" s="202" t="s">
        <v>4683</v>
      </c>
      <c r="C1560" s="202" t="s">
        <v>1105</v>
      </c>
      <c r="D1560" s="202" t="s">
        <v>2036</v>
      </c>
      <c r="E1560" s="202" t="s">
        <v>859</v>
      </c>
      <c r="F1560" s="202" t="s">
        <v>270</v>
      </c>
      <c r="G1560" s="202" t="s">
        <v>856</v>
      </c>
      <c r="H1560" s="202" t="s">
        <v>482</v>
      </c>
      <c r="I1560" s="203" t="s">
        <v>410</v>
      </c>
      <c r="J1560" s="8"/>
      <c r="K1560" s="203" t="s">
        <v>869</v>
      </c>
      <c r="L1560" s="8"/>
      <c r="M1560" s="8"/>
      <c r="N1560" s="202" t="s">
        <v>483</v>
      </c>
      <c r="O1560" s="8"/>
      <c r="P1560" s="8"/>
      <c r="Q1560" s="8"/>
      <c r="R1560" s="202" t="s">
        <v>483</v>
      </c>
      <c r="S1560" s="8"/>
      <c r="T1560" s="203" t="s">
        <v>862</v>
      </c>
      <c r="U1560" s="202" t="s">
        <v>1698</v>
      </c>
      <c r="V1560" s="202" t="s">
        <v>1728</v>
      </c>
      <c r="W1560" s="210" t="s">
        <v>484</v>
      </c>
      <c r="X1560" s="8"/>
      <c r="Y1560" s="8"/>
      <c r="Z1560" s="8"/>
      <c r="AA1560" s="202" t="s">
        <v>483</v>
      </c>
      <c r="AB1560" s="203" t="s">
        <v>490</v>
      </c>
      <c r="AC1560" s="202" t="s">
        <v>2329</v>
      </c>
      <c r="AD1560" s="202" t="s">
        <v>4683</v>
      </c>
      <c r="AE1560" s="202" t="s">
        <v>484</v>
      </c>
      <c r="AF1560" s="12"/>
      <c r="AG1560" s="197">
        <v>0</v>
      </c>
      <c r="AH1560" s="12"/>
      <c r="AI1560" s="12"/>
      <c r="AJ1560" s="12"/>
      <c r="AK1560" s="12"/>
      <c r="AL1560" s="12"/>
      <c r="AM1560" s="12"/>
      <c r="AN1560" s="12"/>
      <c r="AO1560" s="12"/>
      <c r="AP1560" s="15"/>
      <c r="AQ1560" t="str">
        <f>_xlfn.IFNA(VLOOKUP(E1560,'Order Lookup'!A:C,3,FALSE),"Other")</f>
        <v>Other</v>
      </c>
    </row>
    <row r="1561" spans="1:43" ht="42" x14ac:dyDescent="0.35">
      <c r="A1561" s="202" t="s">
        <v>1050</v>
      </c>
      <c r="B1561" s="202" t="s">
        <v>4684</v>
      </c>
      <c r="C1561" s="202" t="s">
        <v>1117</v>
      </c>
      <c r="D1561" s="202" t="s">
        <v>2037</v>
      </c>
      <c r="E1561" s="202" t="s">
        <v>859</v>
      </c>
      <c r="F1561" s="202" t="s">
        <v>204</v>
      </c>
      <c r="G1561" s="202" t="s">
        <v>343</v>
      </c>
      <c r="H1561" s="202" t="s">
        <v>482</v>
      </c>
      <c r="I1561" s="203" t="s">
        <v>360</v>
      </c>
      <c r="J1561" s="203" t="s">
        <v>1065</v>
      </c>
      <c r="K1561" s="203" t="s">
        <v>935</v>
      </c>
      <c r="L1561" s="8"/>
      <c r="M1561" s="8"/>
      <c r="N1561" s="202" t="s">
        <v>483</v>
      </c>
      <c r="O1561" s="8"/>
      <c r="P1561" s="8"/>
      <c r="Q1561" s="8"/>
      <c r="R1561" s="202" t="s">
        <v>483</v>
      </c>
      <c r="S1561" s="203" t="s">
        <v>2296</v>
      </c>
      <c r="T1561" s="203" t="s">
        <v>1069</v>
      </c>
      <c r="U1561" s="202" t="s">
        <v>2323</v>
      </c>
      <c r="V1561" s="202" t="s">
        <v>2323</v>
      </c>
      <c r="W1561" s="206" t="s">
        <v>489</v>
      </c>
      <c r="X1561" s="8"/>
      <c r="Y1561" s="8"/>
      <c r="Z1561" s="8"/>
      <c r="AA1561" s="202" t="s">
        <v>483</v>
      </c>
      <c r="AB1561" s="203" t="s">
        <v>490</v>
      </c>
      <c r="AC1561" s="202" t="s">
        <v>2324</v>
      </c>
      <c r="AD1561" s="202" t="s">
        <v>4684</v>
      </c>
      <c r="AE1561" s="202" t="s">
        <v>484</v>
      </c>
      <c r="AF1561" s="204">
        <v>0</v>
      </c>
      <c r="AG1561" s="197">
        <v>6.5000000000000002E-2</v>
      </c>
      <c r="AH1561" s="197">
        <v>6.5000000000000002E-2</v>
      </c>
      <c r="AI1561" s="197">
        <v>1</v>
      </c>
      <c r="AJ1561" s="197">
        <v>6.5000000000000002E-2</v>
      </c>
      <c r="AK1561" s="197">
        <v>0</v>
      </c>
      <c r="AL1561" s="197">
        <v>0</v>
      </c>
      <c r="AM1561" s="12"/>
      <c r="AN1561" s="12"/>
      <c r="AO1561" s="204">
        <v>186</v>
      </c>
      <c r="AP1561" s="205">
        <v>-225.41</v>
      </c>
      <c r="AQ1561" t="str">
        <f>_xlfn.IFNA(VLOOKUP(E1561,'Order Lookup'!A:C,3,FALSE),"Other")</f>
        <v>Other</v>
      </c>
    </row>
    <row r="1562" spans="1:43" ht="42" x14ac:dyDescent="0.35">
      <c r="A1562" s="202" t="s">
        <v>1050</v>
      </c>
      <c r="B1562" s="202" t="s">
        <v>4685</v>
      </c>
      <c r="C1562" s="202" t="s">
        <v>4686</v>
      </c>
      <c r="D1562" s="202" t="s">
        <v>4687</v>
      </c>
      <c r="E1562" s="202" t="s">
        <v>855</v>
      </c>
      <c r="F1562" s="202" t="s">
        <v>343</v>
      </c>
      <c r="G1562" s="202" t="s">
        <v>55</v>
      </c>
      <c r="H1562" s="202" t="s">
        <v>482</v>
      </c>
      <c r="I1562" s="203" t="s">
        <v>1097</v>
      </c>
      <c r="J1562" s="203" t="s">
        <v>1073</v>
      </c>
      <c r="K1562" s="203" t="s">
        <v>847</v>
      </c>
      <c r="L1562" s="202" t="s">
        <v>2017</v>
      </c>
      <c r="M1562" s="202" t="s">
        <v>1732</v>
      </c>
      <c r="N1562" s="210" t="s">
        <v>484</v>
      </c>
      <c r="O1562" s="8"/>
      <c r="P1562" s="8"/>
      <c r="Q1562" s="8"/>
      <c r="R1562" s="202" t="s">
        <v>483</v>
      </c>
      <c r="S1562" s="8"/>
      <c r="T1562" s="8"/>
      <c r="U1562" s="8"/>
      <c r="V1562" s="8"/>
      <c r="W1562" s="202" t="s">
        <v>483</v>
      </c>
      <c r="X1562" s="8"/>
      <c r="Y1562" s="8"/>
      <c r="Z1562" s="8"/>
      <c r="AA1562" s="202" t="s">
        <v>483</v>
      </c>
      <c r="AB1562" s="8"/>
      <c r="AC1562" s="202" t="s">
        <v>2335</v>
      </c>
      <c r="AD1562" s="202" t="s">
        <v>4685</v>
      </c>
      <c r="AE1562" s="202" t="s">
        <v>484</v>
      </c>
      <c r="AF1562" s="204">
        <v>6790</v>
      </c>
      <c r="AG1562" s="197">
        <v>0</v>
      </c>
      <c r="AH1562" s="197">
        <v>0</v>
      </c>
      <c r="AI1562" s="12"/>
      <c r="AJ1562" s="197">
        <v>0</v>
      </c>
      <c r="AK1562" s="197">
        <v>108.45</v>
      </c>
      <c r="AL1562" s="197">
        <v>86.35</v>
      </c>
      <c r="AM1562" s="211">
        <v>0.79621945597049304</v>
      </c>
      <c r="AN1562" s="12"/>
      <c r="AO1562" s="204">
        <v>4926</v>
      </c>
      <c r="AP1562" s="205">
        <v>-1791.3</v>
      </c>
      <c r="AQ1562" t="str">
        <f>_xlfn.IFNA(VLOOKUP(E1562,'Order Lookup'!A:C,3,FALSE),"Other")</f>
        <v>ORDER</v>
      </c>
    </row>
    <row r="1563" spans="1:43" ht="42" x14ac:dyDescent="0.35">
      <c r="A1563" s="202" t="s">
        <v>1050</v>
      </c>
      <c r="B1563" s="202" t="s">
        <v>4688</v>
      </c>
      <c r="C1563" s="202" t="s">
        <v>2038</v>
      </c>
      <c r="D1563" s="202" t="s">
        <v>2039</v>
      </c>
      <c r="E1563" s="202" t="s">
        <v>854</v>
      </c>
      <c r="F1563" s="202" t="s">
        <v>343</v>
      </c>
      <c r="G1563" s="202" t="s">
        <v>55</v>
      </c>
      <c r="H1563" s="202" t="s">
        <v>482</v>
      </c>
      <c r="I1563" s="203" t="s">
        <v>422</v>
      </c>
      <c r="J1563" s="203" t="s">
        <v>1098</v>
      </c>
      <c r="K1563" s="203" t="s">
        <v>1074</v>
      </c>
      <c r="L1563" s="8"/>
      <c r="M1563" s="8"/>
      <c r="N1563" s="202" t="s">
        <v>483</v>
      </c>
      <c r="O1563" s="8"/>
      <c r="P1563" s="8"/>
      <c r="Q1563" s="8"/>
      <c r="R1563" s="202" t="s">
        <v>483</v>
      </c>
      <c r="S1563" s="8"/>
      <c r="T1563" s="8"/>
      <c r="U1563" s="8"/>
      <c r="V1563" s="8"/>
      <c r="W1563" s="202" t="s">
        <v>483</v>
      </c>
      <c r="X1563" s="8"/>
      <c r="Y1563" s="8"/>
      <c r="Z1563" s="8"/>
      <c r="AA1563" s="202" t="s">
        <v>483</v>
      </c>
      <c r="AB1563" s="8"/>
      <c r="AC1563" s="202" t="s">
        <v>2329</v>
      </c>
      <c r="AD1563" s="202" t="s">
        <v>4688</v>
      </c>
      <c r="AE1563" s="202" t="s">
        <v>484</v>
      </c>
      <c r="AF1563" s="204">
        <v>6808</v>
      </c>
      <c r="AG1563" s="197">
        <v>0</v>
      </c>
      <c r="AH1563" s="197">
        <v>0.32500000000000001</v>
      </c>
      <c r="AI1563" s="12"/>
      <c r="AJ1563" s="197">
        <v>0.32500000000000001</v>
      </c>
      <c r="AK1563" s="197">
        <v>0</v>
      </c>
      <c r="AL1563" s="197">
        <v>0</v>
      </c>
      <c r="AM1563" s="12"/>
      <c r="AN1563" s="12"/>
      <c r="AO1563" s="204">
        <v>5920</v>
      </c>
      <c r="AP1563" s="205">
        <v>1209</v>
      </c>
      <c r="AQ1563" t="str">
        <f>_xlfn.IFNA(VLOOKUP(E1563,'Order Lookup'!A:C,3,FALSE),"Other")</f>
        <v>ENPARTS</v>
      </c>
    </row>
    <row r="1564" spans="1:43" ht="42" x14ac:dyDescent="0.35">
      <c r="A1564" s="202" t="s">
        <v>1050</v>
      </c>
      <c r="B1564" s="202" t="s">
        <v>4689</v>
      </c>
      <c r="C1564" s="202" t="s">
        <v>1079</v>
      </c>
      <c r="D1564" s="202" t="s">
        <v>4690</v>
      </c>
      <c r="E1564" s="202" t="s">
        <v>855</v>
      </c>
      <c r="F1564" s="202" t="s">
        <v>204</v>
      </c>
      <c r="G1564" s="202" t="s">
        <v>55</v>
      </c>
      <c r="H1564" s="202" t="s">
        <v>488</v>
      </c>
      <c r="I1564" s="203" t="s">
        <v>58</v>
      </c>
      <c r="J1564" s="203" t="s">
        <v>1072</v>
      </c>
      <c r="K1564" s="203" t="s">
        <v>774</v>
      </c>
      <c r="L1564" s="202" t="s">
        <v>604</v>
      </c>
      <c r="M1564" s="202" t="s">
        <v>4691</v>
      </c>
      <c r="N1564" s="210" t="s">
        <v>484</v>
      </c>
      <c r="O1564" s="8"/>
      <c r="P1564" s="8"/>
      <c r="Q1564" s="8"/>
      <c r="R1564" s="202" t="s">
        <v>483</v>
      </c>
      <c r="S1564" s="203" t="s">
        <v>1617</v>
      </c>
      <c r="T1564" s="203" t="s">
        <v>1617</v>
      </c>
      <c r="U1564" s="202" t="s">
        <v>1286</v>
      </c>
      <c r="V1564" s="202" t="s">
        <v>599</v>
      </c>
      <c r="W1564" s="206" t="s">
        <v>489</v>
      </c>
      <c r="X1564" s="203" t="s">
        <v>1617</v>
      </c>
      <c r="Y1564" s="202" t="s">
        <v>1288</v>
      </c>
      <c r="Z1564" s="202" t="s">
        <v>1288</v>
      </c>
      <c r="AA1564" s="206" t="s">
        <v>489</v>
      </c>
      <c r="AB1564" s="203" t="s">
        <v>490</v>
      </c>
      <c r="AC1564" s="202" t="s">
        <v>2318</v>
      </c>
      <c r="AD1564" s="202" t="s">
        <v>4689</v>
      </c>
      <c r="AE1564" s="202" t="s">
        <v>484</v>
      </c>
      <c r="AF1564" s="204">
        <v>235133</v>
      </c>
      <c r="AG1564" s="197">
        <v>101.995</v>
      </c>
      <c r="AH1564" s="197">
        <v>102.21223777500001</v>
      </c>
      <c r="AI1564" s="197">
        <v>1.00212988651404</v>
      </c>
      <c r="AJ1564" s="197">
        <v>2.6464029500000001</v>
      </c>
      <c r="AK1564" s="197">
        <v>68.959999999999994</v>
      </c>
      <c r="AL1564" s="197">
        <v>112.66</v>
      </c>
      <c r="AM1564" s="209">
        <v>1.6337006960556799</v>
      </c>
      <c r="AN1564" s="197">
        <v>1.10221635346639</v>
      </c>
      <c r="AO1564" s="204">
        <v>184832.41</v>
      </c>
      <c r="AP1564" s="205">
        <v>2.6770000000000001E-3</v>
      </c>
      <c r="AQ1564" t="str">
        <f>_xlfn.IFNA(VLOOKUP(E1564,'Order Lookup'!A:C,3,FALSE),"Other")</f>
        <v>ORDER</v>
      </c>
    </row>
    <row r="1565" spans="1:43" ht="42" x14ac:dyDescent="0.35">
      <c r="A1565" s="202" t="s">
        <v>1050</v>
      </c>
      <c r="B1565" s="202" t="s">
        <v>4692</v>
      </c>
      <c r="C1565" s="202" t="s">
        <v>1089</v>
      </c>
      <c r="D1565" s="202" t="s">
        <v>4693</v>
      </c>
      <c r="E1565" s="202" t="s">
        <v>874</v>
      </c>
      <c r="F1565" s="202" t="s">
        <v>343</v>
      </c>
      <c r="G1565" s="8"/>
      <c r="H1565" s="202" t="s">
        <v>482</v>
      </c>
      <c r="I1565" s="203" t="s">
        <v>389</v>
      </c>
      <c r="J1565" s="8"/>
      <c r="K1565" s="8"/>
      <c r="L1565" s="8"/>
      <c r="M1565" s="8"/>
      <c r="N1565" s="202" t="s">
        <v>483</v>
      </c>
      <c r="O1565" s="8"/>
      <c r="P1565" s="8"/>
      <c r="Q1565" s="8"/>
      <c r="R1565" s="202" t="s">
        <v>483</v>
      </c>
      <c r="S1565" s="8"/>
      <c r="T1565" s="8"/>
      <c r="U1565" s="8"/>
      <c r="V1565" s="8"/>
      <c r="W1565" s="202" t="s">
        <v>483</v>
      </c>
      <c r="X1565" s="8"/>
      <c r="Y1565" s="8"/>
      <c r="Z1565" s="8"/>
      <c r="AA1565" s="202" t="s">
        <v>483</v>
      </c>
      <c r="AB1565" s="8"/>
      <c r="AC1565" s="202" t="s">
        <v>2323</v>
      </c>
      <c r="AD1565" s="202" t="s">
        <v>4692</v>
      </c>
      <c r="AE1565" s="202" t="s">
        <v>484</v>
      </c>
      <c r="AF1565" s="12"/>
      <c r="AG1565" s="197">
        <v>0</v>
      </c>
      <c r="AH1565" s="12"/>
      <c r="AI1565" s="12"/>
      <c r="AJ1565" s="12"/>
      <c r="AK1565" s="12"/>
      <c r="AL1565" s="12"/>
      <c r="AM1565" s="12"/>
      <c r="AN1565" s="12"/>
      <c r="AO1565" s="12"/>
      <c r="AP1565" s="15"/>
      <c r="AQ1565" t="str">
        <f>_xlfn.IFNA(VLOOKUP(E1565,'Order Lookup'!A:C,3,FALSE),"Other")</f>
        <v>Other</v>
      </c>
    </row>
    <row r="1566" spans="1:43" ht="42" x14ac:dyDescent="0.35">
      <c r="A1566" s="202" t="s">
        <v>1050</v>
      </c>
      <c r="B1566" s="202" t="s">
        <v>4694</v>
      </c>
      <c r="C1566" s="202" t="s">
        <v>1089</v>
      </c>
      <c r="D1566" s="202" t="s">
        <v>4693</v>
      </c>
      <c r="E1566" s="202" t="s">
        <v>874</v>
      </c>
      <c r="F1566" s="202" t="s">
        <v>343</v>
      </c>
      <c r="G1566" s="8"/>
      <c r="H1566" s="202" t="s">
        <v>482</v>
      </c>
      <c r="I1566" s="203" t="s">
        <v>389</v>
      </c>
      <c r="J1566" s="8"/>
      <c r="K1566" s="8"/>
      <c r="L1566" s="8"/>
      <c r="M1566" s="8"/>
      <c r="N1566" s="202" t="s">
        <v>483</v>
      </c>
      <c r="O1566" s="8"/>
      <c r="P1566" s="8"/>
      <c r="Q1566" s="8"/>
      <c r="R1566" s="202" t="s">
        <v>483</v>
      </c>
      <c r="S1566" s="8"/>
      <c r="T1566" s="8"/>
      <c r="U1566" s="8"/>
      <c r="V1566" s="8"/>
      <c r="W1566" s="202" t="s">
        <v>483</v>
      </c>
      <c r="X1566" s="8"/>
      <c r="Y1566" s="8"/>
      <c r="Z1566" s="8"/>
      <c r="AA1566" s="202" t="s">
        <v>483</v>
      </c>
      <c r="AB1566" s="8"/>
      <c r="AC1566" s="202" t="s">
        <v>1726</v>
      </c>
      <c r="AD1566" s="202" t="s">
        <v>4694</v>
      </c>
      <c r="AE1566" s="202" t="s">
        <v>484</v>
      </c>
      <c r="AF1566" s="204">
        <v>0</v>
      </c>
      <c r="AG1566" s="197">
        <v>0</v>
      </c>
      <c r="AH1566" s="197">
        <v>1.1381759999999999E-2</v>
      </c>
      <c r="AI1566" s="12"/>
      <c r="AJ1566" s="197">
        <v>1.1382E-2</v>
      </c>
      <c r="AK1566" s="197">
        <v>0</v>
      </c>
      <c r="AL1566" s="197">
        <v>0</v>
      </c>
      <c r="AM1566" s="12"/>
      <c r="AN1566" s="12"/>
      <c r="AO1566" s="204">
        <v>0</v>
      </c>
      <c r="AP1566" s="205">
        <v>-46.6</v>
      </c>
      <c r="AQ1566" t="str">
        <f>_xlfn.IFNA(VLOOKUP(E1566,'Order Lookup'!A:C,3,FALSE),"Other")</f>
        <v>Other</v>
      </c>
    </row>
    <row r="1567" spans="1:43" ht="42" x14ac:dyDescent="0.35">
      <c r="A1567" s="202" t="s">
        <v>1050</v>
      </c>
      <c r="B1567" s="202" t="s">
        <v>4695</v>
      </c>
      <c r="C1567" s="202" t="s">
        <v>1089</v>
      </c>
      <c r="D1567" s="202" t="s">
        <v>4693</v>
      </c>
      <c r="E1567" s="202" t="s">
        <v>812</v>
      </c>
      <c r="F1567" s="202" t="s">
        <v>343</v>
      </c>
      <c r="G1567" s="8"/>
      <c r="H1567" s="202" t="s">
        <v>482</v>
      </c>
      <c r="I1567" s="203" t="s">
        <v>389</v>
      </c>
      <c r="J1567" s="8"/>
      <c r="K1567" s="8"/>
      <c r="L1567" s="8"/>
      <c r="M1567" s="8"/>
      <c r="N1567" s="202" t="s">
        <v>483</v>
      </c>
      <c r="O1567" s="8"/>
      <c r="P1567" s="8"/>
      <c r="Q1567" s="8"/>
      <c r="R1567" s="202" t="s">
        <v>483</v>
      </c>
      <c r="S1567" s="8"/>
      <c r="T1567" s="8"/>
      <c r="U1567" s="8"/>
      <c r="V1567" s="8"/>
      <c r="W1567" s="202" t="s">
        <v>483</v>
      </c>
      <c r="X1567" s="8"/>
      <c r="Y1567" s="8"/>
      <c r="Z1567" s="8"/>
      <c r="AA1567" s="202" t="s">
        <v>483</v>
      </c>
      <c r="AB1567" s="8"/>
      <c r="AC1567" s="202" t="s">
        <v>1726</v>
      </c>
      <c r="AD1567" s="202" t="s">
        <v>4695</v>
      </c>
      <c r="AE1567" s="202" t="s">
        <v>484</v>
      </c>
      <c r="AF1567" s="204">
        <v>404.92</v>
      </c>
      <c r="AG1567" s="197">
        <v>0</v>
      </c>
      <c r="AH1567" s="197">
        <v>0.13053564000000001</v>
      </c>
      <c r="AI1567" s="12"/>
      <c r="AJ1567" s="197">
        <v>0.13053551999999999</v>
      </c>
      <c r="AK1567" s="197">
        <v>0</v>
      </c>
      <c r="AL1567" s="197">
        <v>0</v>
      </c>
      <c r="AM1567" s="12"/>
      <c r="AN1567" s="12"/>
      <c r="AO1567" s="204">
        <v>283.33999999999997</v>
      </c>
      <c r="AP1567" s="205">
        <v>118.55</v>
      </c>
      <c r="AQ1567" t="str">
        <f>_xlfn.IFNA(VLOOKUP(E1567,'Order Lookup'!A:C,3,FALSE),"Other")</f>
        <v>Other</v>
      </c>
    </row>
    <row r="1568" spans="1:43" ht="31.5" x14ac:dyDescent="0.35">
      <c r="A1568" s="202" t="s">
        <v>1050</v>
      </c>
      <c r="B1568" s="202" t="s">
        <v>4696</v>
      </c>
      <c r="C1568" s="202" t="s">
        <v>2040</v>
      </c>
      <c r="D1568" s="202" t="s">
        <v>2041</v>
      </c>
      <c r="E1568" s="202" t="s">
        <v>855</v>
      </c>
      <c r="F1568" s="202" t="s">
        <v>361</v>
      </c>
      <c r="G1568" s="202" t="s">
        <v>55</v>
      </c>
      <c r="H1568" s="202" t="s">
        <v>488</v>
      </c>
      <c r="I1568" s="203" t="s">
        <v>422</v>
      </c>
      <c r="J1568" s="203" t="s">
        <v>1062</v>
      </c>
      <c r="K1568" s="203" t="s">
        <v>1085</v>
      </c>
      <c r="L1568" s="8"/>
      <c r="M1568" s="8"/>
      <c r="N1568" s="202" t="s">
        <v>483</v>
      </c>
      <c r="O1568" s="8"/>
      <c r="P1568" s="8"/>
      <c r="Q1568" s="8"/>
      <c r="R1568" s="202" t="s">
        <v>483</v>
      </c>
      <c r="S1568" s="203" t="s">
        <v>612</v>
      </c>
      <c r="T1568" s="203" t="s">
        <v>612</v>
      </c>
      <c r="U1568" s="202" t="s">
        <v>1725</v>
      </c>
      <c r="V1568" s="202" t="s">
        <v>1725</v>
      </c>
      <c r="W1568" s="206" t="s">
        <v>489</v>
      </c>
      <c r="X1568" s="8"/>
      <c r="Y1568" s="8"/>
      <c r="Z1568" s="8"/>
      <c r="AA1568" s="202" t="s">
        <v>483</v>
      </c>
      <c r="AB1568" s="203" t="s">
        <v>490</v>
      </c>
      <c r="AC1568" s="202" t="s">
        <v>2343</v>
      </c>
      <c r="AD1568" s="202" t="s">
        <v>4696</v>
      </c>
      <c r="AE1568" s="202" t="s">
        <v>484</v>
      </c>
      <c r="AF1568" s="204">
        <v>4125</v>
      </c>
      <c r="AG1568" s="197">
        <v>1.1000000000000001</v>
      </c>
      <c r="AH1568" s="197">
        <v>1.09552768</v>
      </c>
      <c r="AI1568" s="197">
        <v>0.99593425454545503</v>
      </c>
      <c r="AJ1568" s="197">
        <v>0</v>
      </c>
      <c r="AK1568" s="197">
        <v>0</v>
      </c>
      <c r="AL1568" s="197">
        <v>0</v>
      </c>
      <c r="AM1568" s="12"/>
      <c r="AN1568" s="12"/>
      <c r="AO1568" s="204">
        <v>2850</v>
      </c>
      <c r="AP1568" s="205">
        <v>0</v>
      </c>
      <c r="AQ1568" t="str">
        <f>_xlfn.IFNA(VLOOKUP(E1568,'Order Lookup'!A:C,3,FALSE),"Other")</f>
        <v>ORDER</v>
      </c>
    </row>
    <row r="1569" spans="1:43" ht="42" x14ac:dyDescent="0.35">
      <c r="A1569" s="202" t="s">
        <v>1050</v>
      </c>
      <c r="B1569" s="202" t="s">
        <v>4697</v>
      </c>
      <c r="C1569" s="202" t="s">
        <v>1107</v>
      </c>
      <c r="D1569" s="202" t="s">
        <v>1108</v>
      </c>
      <c r="E1569" s="202" t="s">
        <v>506</v>
      </c>
      <c r="F1569" s="202" t="s">
        <v>114</v>
      </c>
      <c r="G1569" s="202" t="s">
        <v>55</v>
      </c>
      <c r="H1569" s="202" t="s">
        <v>482</v>
      </c>
      <c r="I1569" s="203" t="s">
        <v>420</v>
      </c>
      <c r="J1569" s="8"/>
      <c r="K1569" s="8"/>
      <c r="L1569" s="8"/>
      <c r="M1569" s="8"/>
      <c r="N1569" s="202" t="s">
        <v>483</v>
      </c>
      <c r="O1569" s="8"/>
      <c r="P1569" s="8"/>
      <c r="Q1569" s="8"/>
      <c r="R1569" s="202" t="s">
        <v>483</v>
      </c>
      <c r="S1569" s="8"/>
      <c r="T1569" s="8"/>
      <c r="U1569" s="8"/>
      <c r="V1569" s="8"/>
      <c r="W1569" s="202" t="s">
        <v>483</v>
      </c>
      <c r="X1569" s="8"/>
      <c r="Y1569" s="8"/>
      <c r="Z1569" s="8"/>
      <c r="AA1569" s="202" t="s">
        <v>483</v>
      </c>
      <c r="AB1569" s="8"/>
      <c r="AC1569" s="202" t="s">
        <v>3064</v>
      </c>
      <c r="AD1569" s="202" t="s">
        <v>4697</v>
      </c>
      <c r="AE1569" s="202" t="s">
        <v>484</v>
      </c>
      <c r="AF1569" s="204">
        <v>5285</v>
      </c>
      <c r="AG1569" s="197">
        <v>0</v>
      </c>
      <c r="AH1569" s="197">
        <v>0</v>
      </c>
      <c r="AI1569" s="12"/>
      <c r="AJ1569" s="197">
        <v>0</v>
      </c>
      <c r="AK1569" s="197">
        <v>0</v>
      </c>
      <c r="AL1569" s="197">
        <v>0</v>
      </c>
      <c r="AM1569" s="12"/>
      <c r="AN1569" s="12"/>
      <c r="AO1569" s="204">
        <v>4413</v>
      </c>
      <c r="AP1569" s="205">
        <v>5285</v>
      </c>
      <c r="AQ1569" t="str">
        <f>_xlfn.IFNA(VLOOKUP(E1569,'Order Lookup'!A:C,3,FALSE),"Other")</f>
        <v>ORDER</v>
      </c>
    </row>
    <row r="1570" spans="1:43" ht="42" x14ac:dyDescent="0.35">
      <c r="A1570" s="202" t="s">
        <v>1050</v>
      </c>
      <c r="B1570" s="202" t="s">
        <v>4698</v>
      </c>
      <c r="C1570" s="202" t="s">
        <v>1107</v>
      </c>
      <c r="D1570" s="202" t="s">
        <v>1108</v>
      </c>
      <c r="E1570" s="202" t="s">
        <v>548</v>
      </c>
      <c r="F1570" s="202" t="s">
        <v>343</v>
      </c>
      <c r="G1570" s="202" t="s">
        <v>55</v>
      </c>
      <c r="H1570" s="202" t="s">
        <v>488</v>
      </c>
      <c r="I1570" s="203" t="s">
        <v>420</v>
      </c>
      <c r="J1570" s="8"/>
      <c r="K1570" s="8"/>
      <c r="L1570" s="8"/>
      <c r="M1570" s="8"/>
      <c r="N1570" s="202" t="s">
        <v>483</v>
      </c>
      <c r="O1570" s="8"/>
      <c r="P1570" s="8"/>
      <c r="Q1570" s="8"/>
      <c r="R1570" s="202" t="s">
        <v>483</v>
      </c>
      <c r="S1570" s="8"/>
      <c r="T1570" s="203" t="s">
        <v>1992</v>
      </c>
      <c r="U1570" s="202" t="s">
        <v>2371</v>
      </c>
      <c r="V1570" s="202" t="s">
        <v>2371</v>
      </c>
      <c r="W1570" s="206" t="s">
        <v>489</v>
      </c>
      <c r="X1570" s="8"/>
      <c r="Y1570" s="8"/>
      <c r="Z1570" s="8"/>
      <c r="AA1570" s="202" t="s">
        <v>483</v>
      </c>
      <c r="AB1570" s="8"/>
      <c r="AC1570" s="202" t="s">
        <v>2332</v>
      </c>
      <c r="AD1570" s="202" t="s">
        <v>4698</v>
      </c>
      <c r="AE1570" s="202" t="s">
        <v>484</v>
      </c>
      <c r="AF1570" s="204">
        <v>0</v>
      </c>
      <c r="AG1570" s="197">
        <v>0</v>
      </c>
      <c r="AH1570" s="197">
        <v>0.72071834000000001</v>
      </c>
      <c r="AI1570" s="12"/>
      <c r="AJ1570" s="197">
        <v>7.4483999999999995E-2</v>
      </c>
      <c r="AK1570" s="197">
        <v>0</v>
      </c>
      <c r="AL1570" s="197">
        <v>0</v>
      </c>
      <c r="AM1570" s="12"/>
      <c r="AN1570" s="12"/>
      <c r="AO1570" s="204">
        <v>0</v>
      </c>
      <c r="AP1570" s="205">
        <v>-510.25</v>
      </c>
      <c r="AQ1570" t="str">
        <f>_xlfn.IFNA(VLOOKUP(E1570,'Order Lookup'!A:C,3,FALSE),"Other")</f>
        <v>ENPARTS</v>
      </c>
    </row>
    <row r="1571" spans="1:43" ht="31.5" x14ac:dyDescent="0.35">
      <c r="A1571" s="202" t="s">
        <v>1050</v>
      </c>
      <c r="B1571" s="202" t="s">
        <v>4699</v>
      </c>
      <c r="C1571" s="202" t="s">
        <v>1071</v>
      </c>
      <c r="D1571" s="202" t="s">
        <v>4700</v>
      </c>
      <c r="E1571" s="202" t="s">
        <v>855</v>
      </c>
      <c r="F1571" s="202" t="s">
        <v>204</v>
      </c>
      <c r="G1571" s="202" t="s">
        <v>55</v>
      </c>
      <c r="H1571" s="202" t="s">
        <v>488</v>
      </c>
      <c r="I1571" s="203" t="s">
        <v>58</v>
      </c>
      <c r="J1571" s="203" t="s">
        <v>1062</v>
      </c>
      <c r="K1571" s="203" t="s">
        <v>1057</v>
      </c>
      <c r="L1571" s="202" t="s">
        <v>1309</v>
      </c>
      <c r="M1571" s="8"/>
      <c r="N1571" s="202" t="s">
        <v>593</v>
      </c>
      <c r="O1571" s="203" t="s">
        <v>1062</v>
      </c>
      <c r="P1571" s="202" t="s">
        <v>1331</v>
      </c>
      <c r="Q1571" s="202" t="s">
        <v>1331</v>
      </c>
      <c r="R1571" s="206" t="s">
        <v>489</v>
      </c>
      <c r="S1571" s="203" t="s">
        <v>607</v>
      </c>
      <c r="T1571" s="203" t="s">
        <v>1299</v>
      </c>
      <c r="U1571" s="202" t="s">
        <v>2371</v>
      </c>
      <c r="V1571" s="202" t="s">
        <v>2371</v>
      </c>
      <c r="W1571" s="206" t="s">
        <v>489</v>
      </c>
      <c r="X1571" s="203" t="s">
        <v>607</v>
      </c>
      <c r="Y1571" s="202" t="s">
        <v>2343</v>
      </c>
      <c r="Z1571" s="202" t="s">
        <v>1725</v>
      </c>
      <c r="AA1571" s="206" t="s">
        <v>489</v>
      </c>
      <c r="AB1571" s="203" t="s">
        <v>490</v>
      </c>
      <c r="AC1571" s="202" t="s">
        <v>2318</v>
      </c>
      <c r="AD1571" s="202" t="s">
        <v>4699</v>
      </c>
      <c r="AE1571" s="202" t="s">
        <v>484</v>
      </c>
      <c r="AF1571" s="204">
        <v>158870</v>
      </c>
      <c r="AG1571" s="197">
        <v>43.087000000000003</v>
      </c>
      <c r="AH1571" s="197">
        <v>42.821174925000001</v>
      </c>
      <c r="AI1571" s="197">
        <v>0.99383050398031902</v>
      </c>
      <c r="AJ1571" s="197">
        <v>0</v>
      </c>
      <c r="AK1571" s="197">
        <v>305.33999999999997</v>
      </c>
      <c r="AL1571" s="197">
        <v>348.28</v>
      </c>
      <c r="AM1571" s="209">
        <v>1.14063011724635</v>
      </c>
      <c r="AN1571" s="197">
        <v>8.1333592693335</v>
      </c>
      <c r="AO1571" s="204">
        <v>115709.83</v>
      </c>
      <c r="AP1571" s="205">
        <v>0</v>
      </c>
      <c r="AQ1571" t="str">
        <f>_xlfn.IFNA(VLOOKUP(E1571,'Order Lookup'!A:C,3,FALSE),"Other")</f>
        <v>ORDER</v>
      </c>
    </row>
    <row r="1572" spans="1:43" ht="42" x14ac:dyDescent="0.35">
      <c r="A1572" s="202" t="s">
        <v>1050</v>
      </c>
      <c r="B1572" s="202" t="s">
        <v>4701</v>
      </c>
      <c r="C1572" s="202" t="s">
        <v>1100</v>
      </c>
      <c r="D1572" s="202" t="s">
        <v>2042</v>
      </c>
      <c r="E1572" s="202" t="s">
        <v>854</v>
      </c>
      <c r="F1572" s="202" t="s">
        <v>204</v>
      </c>
      <c r="G1572" s="202" t="s">
        <v>55</v>
      </c>
      <c r="H1572" s="202" t="s">
        <v>482</v>
      </c>
      <c r="I1572" s="203" t="s">
        <v>423</v>
      </c>
      <c r="J1572" s="203" t="s">
        <v>1056</v>
      </c>
      <c r="K1572" s="203" t="s">
        <v>1084</v>
      </c>
      <c r="L1572" s="8"/>
      <c r="M1572" s="8"/>
      <c r="N1572" s="202" t="s">
        <v>483</v>
      </c>
      <c r="O1572" s="8"/>
      <c r="P1572" s="8"/>
      <c r="Q1572" s="8"/>
      <c r="R1572" s="202" t="s">
        <v>483</v>
      </c>
      <c r="S1572" s="203" t="s">
        <v>846</v>
      </c>
      <c r="T1572" s="203" t="s">
        <v>846</v>
      </c>
      <c r="U1572" s="202" t="s">
        <v>2324</v>
      </c>
      <c r="V1572" s="202" t="s">
        <v>2324</v>
      </c>
      <c r="W1572" s="206" t="s">
        <v>489</v>
      </c>
      <c r="X1572" s="8"/>
      <c r="Y1572" s="8"/>
      <c r="Z1572" s="8"/>
      <c r="AA1572" s="202" t="s">
        <v>483</v>
      </c>
      <c r="AB1572" s="203" t="s">
        <v>490</v>
      </c>
      <c r="AC1572" s="202" t="s">
        <v>2332</v>
      </c>
      <c r="AD1572" s="202" t="s">
        <v>4701</v>
      </c>
      <c r="AE1572" s="202" t="s">
        <v>484</v>
      </c>
      <c r="AF1572" s="204">
        <v>787</v>
      </c>
      <c r="AG1572" s="197">
        <v>0</v>
      </c>
      <c r="AH1572" s="197">
        <v>8.9158984999999996E-2</v>
      </c>
      <c r="AI1572" s="12"/>
      <c r="AJ1572" s="197">
        <v>8.9158509999999996E-2</v>
      </c>
      <c r="AK1572" s="197">
        <v>0</v>
      </c>
      <c r="AL1572" s="197">
        <v>0</v>
      </c>
      <c r="AM1572" s="12"/>
      <c r="AN1572" s="12"/>
      <c r="AO1572" s="204">
        <v>0</v>
      </c>
      <c r="AP1572" s="205">
        <v>644.86</v>
      </c>
      <c r="AQ1572" t="str">
        <f>_xlfn.IFNA(VLOOKUP(E1572,'Order Lookup'!A:C,3,FALSE),"Other")</f>
        <v>ENPARTS</v>
      </c>
    </row>
    <row r="1573" spans="1:43" ht="42" x14ac:dyDescent="0.35">
      <c r="A1573" s="202" t="s">
        <v>1050</v>
      </c>
      <c r="B1573" s="202" t="s">
        <v>4702</v>
      </c>
      <c r="C1573" s="202" t="s">
        <v>879</v>
      </c>
      <c r="D1573" s="202" t="s">
        <v>2043</v>
      </c>
      <c r="E1573" s="202" t="s">
        <v>854</v>
      </c>
      <c r="F1573" s="202" t="s">
        <v>343</v>
      </c>
      <c r="G1573" s="202" t="s">
        <v>343</v>
      </c>
      <c r="H1573" s="202" t="s">
        <v>482</v>
      </c>
      <c r="I1573" s="203" t="s">
        <v>360</v>
      </c>
      <c r="J1573" s="8"/>
      <c r="K1573" s="8"/>
      <c r="L1573" s="8"/>
      <c r="M1573" s="8"/>
      <c r="N1573" s="202" t="s">
        <v>483</v>
      </c>
      <c r="O1573" s="8"/>
      <c r="P1573" s="8"/>
      <c r="Q1573" s="8"/>
      <c r="R1573" s="202" t="s">
        <v>483</v>
      </c>
      <c r="S1573" s="8"/>
      <c r="T1573" s="203" t="s">
        <v>1069</v>
      </c>
      <c r="U1573" s="202" t="s">
        <v>2318</v>
      </c>
      <c r="V1573" s="202" t="s">
        <v>2318</v>
      </c>
      <c r="W1573" s="206" t="s">
        <v>489</v>
      </c>
      <c r="X1573" s="8"/>
      <c r="Y1573" s="8"/>
      <c r="Z1573" s="8"/>
      <c r="AA1573" s="202" t="s">
        <v>483</v>
      </c>
      <c r="AB1573" s="203" t="s">
        <v>490</v>
      </c>
      <c r="AC1573" s="202" t="s">
        <v>2318</v>
      </c>
      <c r="AD1573" s="202" t="s">
        <v>4702</v>
      </c>
      <c r="AE1573" s="202" t="s">
        <v>484</v>
      </c>
      <c r="AF1573" s="204">
        <v>7409</v>
      </c>
      <c r="AG1573" s="197">
        <v>1.3995</v>
      </c>
      <c r="AH1573" s="197">
        <v>1.5053620700000001</v>
      </c>
      <c r="AI1573" s="207">
        <v>1.0756427795641299</v>
      </c>
      <c r="AJ1573" s="197">
        <v>1.5053634950000001</v>
      </c>
      <c r="AK1573" s="197">
        <v>0</v>
      </c>
      <c r="AL1573" s="197">
        <v>0</v>
      </c>
      <c r="AM1573" s="12"/>
      <c r="AN1573" s="12"/>
      <c r="AO1573" s="204">
        <v>4222.88</v>
      </c>
      <c r="AP1573" s="205">
        <v>4521.6499999999996</v>
      </c>
      <c r="AQ1573" t="str">
        <f>_xlfn.IFNA(VLOOKUP(E1573,'Order Lookup'!A:C,3,FALSE),"Other")</f>
        <v>ENPARTS</v>
      </c>
    </row>
    <row r="1574" spans="1:43" ht="42" x14ac:dyDescent="0.35">
      <c r="A1574" s="202" t="s">
        <v>1050</v>
      </c>
      <c r="B1574" s="202" t="s">
        <v>4703</v>
      </c>
      <c r="C1574" s="202" t="s">
        <v>1121</v>
      </c>
      <c r="D1574" s="202" t="s">
        <v>2044</v>
      </c>
      <c r="E1574" s="202" t="s">
        <v>812</v>
      </c>
      <c r="F1574" s="202" t="s">
        <v>343</v>
      </c>
      <c r="G1574" s="8"/>
      <c r="H1574" s="202" t="s">
        <v>482</v>
      </c>
      <c r="I1574" s="203" t="s">
        <v>359</v>
      </c>
      <c r="J1574" s="8"/>
      <c r="K1574" s="8"/>
      <c r="L1574" s="8"/>
      <c r="M1574" s="8"/>
      <c r="N1574" s="202" t="s">
        <v>483</v>
      </c>
      <c r="O1574" s="8"/>
      <c r="P1574" s="8"/>
      <c r="Q1574" s="8"/>
      <c r="R1574" s="202" t="s">
        <v>483</v>
      </c>
      <c r="S1574" s="8"/>
      <c r="T1574" s="8"/>
      <c r="U1574" s="8"/>
      <c r="V1574" s="8"/>
      <c r="W1574" s="202" t="s">
        <v>483</v>
      </c>
      <c r="X1574" s="8"/>
      <c r="Y1574" s="8"/>
      <c r="Z1574" s="8"/>
      <c r="AA1574" s="202" t="s">
        <v>483</v>
      </c>
      <c r="AB1574" s="8"/>
      <c r="AC1574" s="202" t="s">
        <v>1996</v>
      </c>
      <c r="AD1574" s="202" t="s">
        <v>4703</v>
      </c>
      <c r="AE1574" s="202" t="s">
        <v>484</v>
      </c>
      <c r="AF1574" s="204">
        <v>662.27</v>
      </c>
      <c r="AG1574" s="197">
        <v>0</v>
      </c>
      <c r="AH1574" s="197">
        <v>0.1094</v>
      </c>
      <c r="AI1574" s="12"/>
      <c r="AJ1574" s="197">
        <v>0.1094</v>
      </c>
      <c r="AK1574" s="197">
        <v>0</v>
      </c>
      <c r="AL1574" s="197">
        <v>0</v>
      </c>
      <c r="AM1574" s="12"/>
      <c r="AN1574" s="12"/>
      <c r="AO1574" s="204">
        <v>397</v>
      </c>
      <c r="AP1574" s="205">
        <v>282.89</v>
      </c>
      <c r="AQ1574" t="str">
        <f>_xlfn.IFNA(VLOOKUP(E1574,'Order Lookup'!A:C,3,FALSE),"Other")</f>
        <v>Other</v>
      </c>
    </row>
    <row r="1575" spans="1:43" ht="42" x14ac:dyDescent="0.35">
      <c r="A1575" s="202" t="s">
        <v>1050</v>
      </c>
      <c r="B1575" s="202" t="s">
        <v>4704</v>
      </c>
      <c r="C1575" s="202" t="s">
        <v>1121</v>
      </c>
      <c r="D1575" s="202" t="s">
        <v>2044</v>
      </c>
      <c r="E1575" s="202" t="s">
        <v>874</v>
      </c>
      <c r="F1575" s="202" t="s">
        <v>343</v>
      </c>
      <c r="G1575" s="8"/>
      <c r="H1575" s="202" t="s">
        <v>482</v>
      </c>
      <c r="I1575" s="203" t="s">
        <v>359</v>
      </c>
      <c r="J1575" s="8"/>
      <c r="K1575" s="8"/>
      <c r="L1575" s="8"/>
      <c r="M1575" s="8"/>
      <c r="N1575" s="202" t="s">
        <v>483</v>
      </c>
      <c r="O1575" s="8"/>
      <c r="P1575" s="8"/>
      <c r="Q1575" s="8"/>
      <c r="R1575" s="202" t="s">
        <v>483</v>
      </c>
      <c r="S1575" s="8"/>
      <c r="T1575" s="8"/>
      <c r="U1575" s="8"/>
      <c r="V1575" s="8"/>
      <c r="W1575" s="202" t="s">
        <v>483</v>
      </c>
      <c r="X1575" s="8"/>
      <c r="Y1575" s="8"/>
      <c r="Z1575" s="8"/>
      <c r="AA1575" s="202" t="s">
        <v>483</v>
      </c>
      <c r="AB1575" s="8"/>
      <c r="AC1575" s="202" t="s">
        <v>1726</v>
      </c>
      <c r="AD1575" s="202" t="s">
        <v>4704</v>
      </c>
      <c r="AE1575" s="202" t="s">
        <v>484</v>
      </c>
      <c r="AF1575" s="204">
        <v>0</v>
      </c>
      <c r="AG1575" s="197">
        <v>0</v>
      </c>
      <c r="AH1575" s="197">
        <v>2.4E-2</v>
      </c>
      <c r="AI1575" s="12"/>
      <c r="AJ1575" s="197">
        <v>2.4E-2</v>
      </c>
      <c r="AK1575" s="197">
        <v>0</v>
      </c>
      <c r="AL1575" s="197">
        <v>0</v>
      </c>
      <c r="AM1575" s="12"/>
      <c r="AN1575" s="12"/>
      <c r="AO1575" s="204">
        <v>0</v>
      </c>
      <c r="AP1575" s="205">
        <v>-158.4</v>
      </c>
      <c r="AQ1575" t="str">
        <f>_xlfn.IFNA(VLOOKUP(E1575,'Order Lookup'!A:C,3,FALSE),"Other")</f>
        <v>Other</v>
      </c>
    </row>
    <row r="1576" spans="1:43" ht="42" x14ac:dyDescent="0.35">
      <c r="A1576" s="202" t="s">
        <v>1050</v>
      </c>
      <c r="B1576" s="202" t="s">
        <v>4705</v>
      </c>
      <c r="C1576" s="202" t="s">
        <v>4599</v>
      </c>
      <c r="D1576" s="202" t="s">
        <v>4706</v>
      </c>
      <c r="E1576" s="202" t="s">
        <v>855</v>
      </c>
      <c r="F1576" s="202" t="s">
        <v>204</v>
      </c>
      <c r="G1576" s="202" t="s">
        <v>343</v>
      </c>
      <c r="H1576" s="202" t="s">
        <v>482</v>
      </c>
      <c r="I1576" s="203" t="s">
        <v>359</v>
      </c>
      <c r="J1576" s="203" t="s">
        <v>1065</v>
      </c>
      <c r="K1576" s="203" t="s">
        <v>1080</v>
      </c>
      <c r="L1576" s="202" t="s">
        <v>599</v>
      </c>
      <c r="M1576" s="202" t="s">
        <v>1477</v>
      </c>
      <c r="N1576" s="210" t="s">
        <v>484</v>
      </c>
      <c r="O1576" s="203" t="s">
        <v>1065</v>
      </c>
      <c r="P1576" s="202" t="s">
        <v>1479</v>
      </c>
      <c r="Q1576" s="202" t="s">
        <v>1470</v>
      </c>
      <c r="R1576" s="206" t="s">
        <v>489</v>
      </c>
      <c r="S1576" s="203" t="s">
        <v>1102</v>
      </c>
      <c r="T1576" s="203" t="s">
        <v>1102</v>
      </c>
      <c r="U1576" s="202" t="s">
        <v>2338</v>
      </c>
      <c r="V1576" s="202" t="s">
        <v>2332</v>
      </c>
      <c r="W1576" s="206" t="s">
        <v>489</v>
      </c>
      <c r="X1576" s="203" t="s">
        <v>1102</v>
      </c>
      <c r="Y1576" s="202" t="s">
        <v>1725</v>
      </c>
      <c r="Z1576" s="202" t="s">
        <v>1996</v>
      </c>
      <c r="AA1576" s="206" t="s">
        <v>489</v>
      </c>
      <c r="AB1576" s="203" t="s">
        <v>490</v>
      </c>
      <c r="AC1576" s="202" t="s">
        <v>2338</v>
      </c>
      <c r="AD1576" s="202" t="s">
        <v>4705</v>
      </c>
      <c r="AE1576" s="202" t="s">
        <v>484</v>
      </c>
      <c r="AF1576" s="204">
        <v>255442</v>
      </c>
      <c r="AG1576" s="197">
        <v>91.4495</v>
      </c>
      <c r="AH1576" s="197">
        <v>86.60050588</v>
      </c>
      <c r="AI1576" s="208">
        <v>0.94697626427700499</v>
      </c>
      <c r="AJ1576" s="197">
        <v>86.600502640000002</v>
      </c>
      <c r="AK1576" s="197">
        <v>265.60000000000002</v>
      </c>
      <c r="AL1576" s="197">
        <v>290</v>
      </c>
      <c r="AM1576" s="209">
        <v>1.0918674698795201</v>
      </c>
      <c r="AN1576" s="197">
        <v>3.34871023042112</v>
      </c>
      <c r="AO1576" s="204">
        <v>191578.94</v>
      </c>
      <c r="AP1576" s="205">
        <v>103352.44</v>
      </c>
      <c r="AQ1576" t="str">
        <f>_xlfn.IFNA(VLOOKUP(E1576,'Order Lookup'!A:C,3,FALSE),"Other")</f>
        <v>ORDER</v>
      </c>
    </row>
    <row r="1577" spans="1:43" ht="42" x14ac:dyDescent="0.35">
      <c r="A1577" s="202" t="s">
        <v>1050</v>
      </c>
      <c r="B1577" s="202" t="s">
        <v>4707</v>
      </c>
      <c r="C1577" s="202" t="s">
        <v>4599</v>
      </c>
      <c r="D1577" s="202" t="s">
        <v>4706</v>
      </c>
      <c r="E1577" s="202" t="s">
        <v>855</v>
      </c>
      <c r="F1577" s="202" t="s">
        <v>343</v>
      </c>
      <c r="G1577" s="202" t="s">
        <v>343</v>
      </c>
      <c r="H1577" s="202" t="s">
        <v>488</v>
      </c>
      <c r="I1577" s="203" t="s">
        <v>359</v>
      </c>
      <c r="J1577" s="203" t="s">
        <v>1062</v>
      </c>
      <c r="K1577" s="203" t="s">
        <v>1084</v>
      </c>
      <c r="L1577" s="8"/>
      <c r="M1577" s="8"/>
      <c r="N1577" s="202" t="s">
        <v>483</v>
      </c>
      <c r="O1577" s="8"/>
      <c r="P1577" s="8"/>
      <c r="Q1577" s="8"/>
      <c r="R1577" s="202" t="s">
        <v>483</v>
      </c>
      <c r="S1577" s="8"/>
      <c r="T1577" s="8"/>
      <c r="U1577" s="8"/>
      <c r="V1577" s="8"/>
      <c r="W1577" s="202" t="s">
        <v>483</v>
      </c>
      <c r="X1577" s="8"/>
      <c r="Y1577" s="8"/>
      <c r="Z1577" s="8"/>
      <c r="AA1577" s="202" t="s">
        <v>483</v>
      </c>
      <c r="AB1577" s="8"/>
      <c r="AC1577" s="202" t="s">
        <v>2318</v>
      </c>
      <c r="AD1577" s="202" t="s">
        <v>4707</v>
      </c>
      <c r="AE1577" s="202" t="s">
        <v>484</v>
      </c>
      <c r="AF1577" s="204">
        <v>57937</v>
      </c>
      <c r="AG1577" s="197">
        <v>9.2870000000000008</v>
      </c>
      <c r="AH1577" s="197">
        <v>3.9525000000000001</v>
      </c>
      <c r="AI1577" s="208">
        <v>0.42559491762679003</v>
      </c>
      <c r="AJ1577" s="197">
        <v>0</v>
      </c>
      <c r="AK1577" s="197">
        <v>0</v>
      </c>
      <c r="AL1577" s="197">
        <v>0</v>
      </c>
      <c r="AM1577" s="12"/>
      <c r="AN1577" s="12"/>
      <c r="AO1577" s="204">
        <v>57824</v>
      </c>
      <c r="AP1577" s="205">
        <v>0</v>
      </c>
      <c r="AQ1577" t="str">
        <f>_xlfn.IFNA(VLOOKUP(E1577,'Order Lookup'!A:C,3,FALSE),"Other")</f>
        <v>ORDER</v>
      </c>
    </row>
    <row r="1578" spans="1:43" ht="21" x14ac:dyDescent="0.35">
      <c r="A1578" s="202" t="s">
        <v>1050</v>
      </c>
      <c r="B1578" s="202" t="s">
        <v>4708</v>
      </c>
      <c r="C1578" s="202" t="s">
        <v>981</v>
      </c>
      <c r="D1578" s="202" t="s">
        <v>1042</v>
      </c>
      <c r="E1578" s="202" t="s">
        <v>812</v>
      </c>
      <c r="F1578" s="202" t="s">
        <v>343</v>
      </c>
      <c r="G1578" s="8"/>
      <c r="H1578" s="202" t="s">
        <v>488</v>
      </c>
      <c r="I1578" s="203" t="s">
        <v>397</v>
      </c>
      <c r="J1578" s="8"/>
      <c r="K1578" s="8"/>
      <c r="L1578" s="8"/>
      <c r="M1578" s="8"/>
      <c r="N1578" s="202" t="s">
        <v>483</v>
      </c>
      <c r="O1578" s="8"/>
      <c r="P1578" s="8"/>
      <c r="Q1578" s="8"/>
      <c r="R1578" s="202" t="s">
        <v>483</v>
      </c>
      <c r="S1578" s="8"/>
      <c r="T1578" s="8"/>
      <c r="U1578" s="8"/>
      <c r="V1578" s="8"/>
      <c r="W1578" s="202" t="s">
        <v>483</v>
      </c>
      <c r="X1578" s="8"/>
      <c r="Y1578" s="8"/>
      <c r="Z1578" s="8"/>
      <c r="AA1578" s="202" t="s">
        <v>483</v>
      </c>
      <c r="AB1578" s="8"/>
      <c r="AC1578" s="202" t="s">
        <v>2332</v>
      </c>
      <c r="AD1578" s="202" t="s">
        <v>4708</v>
      </c>
      <c r="AE1578" s="202" t="s">
        <v>484</v>
      </c>
      <c r="AF1578" s="204">
        <v>412.65</v>
      </c>
      <c r="AG1578" s="197">
        <v>0</v>
      </c>
      <c r="AH1578" s="197">
        <v>4.4999999999999998E-2</v>
      </c>
      <c r="AI1578" s="12"/>
      <c r="AJ1578" s="197">
        <v>4.4999999999999998E-2</v>
      </c>
      <c r="AK1578" s="197">
        <v>0</v>
      </c>
      <c r="AL1578" s="197">
        <v>0</v>
      </c>
      <c r="AM1578" s="12"/>
      <c r="AN1578" s="12"/>
      <c r="AO1578" s="204">
        <v>206.42</v>
      </c>
      <c r="AP1578" s="205">
        <v>-200.52</v>
      </c>
      <c r="AQ1578" t="str">
        <f>_xlfn.IFNA(VLOOKUP(E1578,'Order Lookup'!A:C,3,FALSE),"Other")</f>
        <v>Other</v>
      </c>
    </row>
    <row r="1579" spans="1:43" ht="31.5" x14ac:dyDescent="0.35">
      <c r="A1579" s="202" t="s">
        <v>1050</v>
      </c>
      <c r="B1579" s="202" t="s">
        <v>4709</v>
      </c>
      <c r="C1579" s="202" t="s">
        <v>981</v>
      </c>
      <c r="D1579" s="202" t="s">
        <v>1042</v>
      </c>
      <c r="E1579" s="202" t="s">
        <v>874</v>
      </c>
      <c r="F1579" s="202" t="s">
        <v>343</v>
      </c>
      <c r="G1579" s="8"/>
      <c r="H1579" s="202" t="s">
        <v>482</v>
      </c>
      <c r="I1579" s="203" t="s">
        <v>397</v>
      </c>
      <c r="J1579" s="8"/>
      <c r="K1579" s="8"/>
      <c r="L1579" s="8"/>
      <c r="M1579" s="8"/>
      <c r="N1579" s="202" t="s">
        <v>483</v>
      </c>
      <c r="O1579" s="8"/>
      <c r="P1579" s="8"/>
      <c r="Q1579" s="8"/>
      <c r="R1579" s="202" t="s">
        <v>483</v>
      </c>
      <c r="S1579" s="8"/>
      <c r="T1579" s="8"/>
      <c r="U1579" s="8"/>
      <c r="V1579" s="8"/>
      <c r="W1579" s="202" t="s">
        <v>483</v>
      </c>
      <c r="X1579" s="8"/>
      <c r="Y1579" s="8"/>
      <c r="Z1579" s="8"/>
      <c r="AA1579" s="202" t="s">
        <v>483</v>
      </c>
      <c r="AB1579" s="8"/>
      <c r="AC1579" s="202" t="s">
        <v>2321</v>
      </c>
      <c r="AD1579" s="202" t="s">
        <v>4709</v>
      </c>
      <c r="AE1579" s="202" t="s">
        <v>484</v>
      </c>
      <c r="AF1579" s="204">
        <v>0</v>
      </c>
      <c r="AG1579" s="197">
        <v>0</v>
      </c>
      <c r="AH1579" s="197">
        <v>2.1780000000000001E-2</v>
      </c>
      <c r="AI1579" s="12"/>
      <c r="AJ1579" s="197">
        <v>2.1780000000000001E-2</v>
      </c>
      <c r="AK1579" s="197">
        <v>0</v>
      </c>
      <c r="AL1579" s="197">
        <v>0</v>
      </c>
      <c r="AM1579" s="12"/>
      <c r="AN1579" s="12"/>
      <c r="AO1579" s="204">
        <v>0</v>
      </c>
      <c r="AP1579" s="205">
        <v>-758.63</v>
      </c>
      <c r="AQ1579" t="str">
        <f>_xlfn.IFNA(VLOOKUP(E1579,'Order Lookup'!A:C,3,FALSE),"Other")</f>
        <v>Other</v>
      </c>
    </row>
    <row r="1580" spans="1:43" ht="21" x14ac:dyDescent="0.35">
      <c r="A1580" s="202" t="s">
        <v>1050</v>
      </c>
      <c r="B1580" s="202" t="s">
        <v>4710</v>
      </c>
      <c r="C1580" s="202" t="s">
        <v>981</v>
      </c>
      <c r="D1580" s="202" t="s">
        <v>1042</v>
      </c>
      <c r="E1580" s="202" t="s">
        <v>812</v>
      </c>
      <c r="F1580" s="202" t="s">
        <v>343</v>
      </c>
      <c r="G1580" s="8"/>
      <c r="H1580" s="202" t="s">
        <v>482</v>
      </c>
      <c r="I1580" s="203" t="s">
        <v>397</v>
      </c>
      <c r="J1580" s="8"/>
      <c r="K1580" s="8"/>
      <c r="L1580" s="8"/>
      <c r="M1580" s="8"/>
      <c r="N1580" s="202" t="s">
        <v>483</v>
      </c>
      <c r="O1580" s="8"/>
      <c r="P1580" s="8"/>
      <c r="Q1580" s="8"/>
      <c r="R1580" s="202" t="s">
        <v>483</v>
      </c>
      <c r="S1580" s="8"/>
      <c r="T1580" s="8"/>
      <c r="U1580" s="8"/>
      <c r="V1580" s="8"/>
      <c r="W1580" s="202" t="s">
        <v>483</v>
      </c>
      <c r="X1580" s="8"/>
      <c r="Y1580" s="8"/>
      <c r="Z1580" s="8"/>
      <c r="AA1580" s="202" t="s">
        <v>483</v>
      </c>
      <c r="AB1580" s="8"/>
      <c r="AC1580" s="202" t="s">
        <v>2321</v>
      </c>
      <c r="AD1580" s="202" t="s">
        <v>4710</v>
      </c>
      <c r="AE1580" s="202" t="s">
        <v>484</v>
      </c>
      <c r="AF1580" s="12"/>
      <c r="AG1580" s="197">
        <v>0</v>
      </c>
      <c r="AH1580" s="12"/>
      <c r="AI1580" s="12"/>
      <c r="AJ1580" s="12"/>
      <c r="AK1580" s="12"/>
      <c r="AL1580" s="12"/>
      <c r="AM1580" s="12"/>
      <c r="AN1580" s="12"/>
      <c r="AO1580" s="12"/>
      <c r="AP1580" s="15"/>
      <c r="AQ1580" t="str">
        <f>_xlfn.IFNA(VLOOKUP(E1580,'Order Lookup'!A:C,3,FALSE),"Other")</f>
        <v>Other</v>
      </c>
    </row>
    <row r="1581" spans="1:43" ht="31.5" x14ac:dyDescent="0.35">
      <c r="A1581" s="202" t="s">
        <v>1050</v>
      </c>
      <c r="B1581" s="202" t="s">
        <v>4711</v>
      </c>
      <c r="C1581" s="202" t="s">
        <v>981</v>
      </c>
      <c r="D1581" s="202" t="s">
        <v>1042</v>
      </c>
      <c r="E1581" s="202" t="s">
        <v>874</v>
      </c>
      <c r="F1581" s="202" t="s">
        <v>343</v>
      </c>
      <c r="G1581" s="8"/>
      <c r="H1581" s="202" t="s">
        <v>482</v>
      </c>
      <c r="I1581" s="203" t="s">
        <v>397</v>
      </c>
      <c r="J1581" s="8"/>
      <c r="K1581" s="8"/>
      <c r="L1581" s="8"/>
      <c r="M1581" s="8"/>
      <c r="N1581" s="202" t="s">
        <v>483</v>
      </c>
      <c r="O1581" s="8"/>
      <c r="P1581" s="8"/>
      <c r="Q1581" s="8"/>
      <c r="R1581" s="202" t="s">
        <v>483</v>
      </c>
      <c r="S1581" s="8"/>
      <c r="T1581" s="8"/>
      <c r="U1581" s="8"/>
      <c r="V1581" s="8"/>
      <c r="W1581" s="202" t="s">
        <v>483</v>
      </c>
      <c r="X1581" s="8"/>
      <c r="Y1581" s="8"/>
      <c r="Z1581" s="8"/>
      <c r="AA1581" s="202" t="s">
        <v>483</v>
      </c>
      <c r="AB1581" s="8"/>
      <c r="AC1581" s="202" t="s">
        <v>2335</v>
      </c>
      <c r="AD1581" s="202" t="s">
        <v>4711</v>
      </c>
      <c r="AE1581" s="202" t="s">
        <v>484</v>
      </c>
      <c r="AF1581" s="12"/>
      <c r="AG1581" s="197">
        <v>0</v>
      </c>
      <c r="AH1581" s="12"/>
      <c r="AI1581" s="12"/>
      <c r="AJ1581" s="12"/>
      <c r="AK1581" s="12"/>
      <c r="AL1581" s="12"/>
      <c r="AM1581" s="12"/>
      <c r="AN1581" s="12"/>
      <c r="AO1581" s="12"/>
      <c r="AP1581" s="15"/>
      <c r="AQ1581" t="str">
        <f>_xlfn.IFNA(VLOOKUP(E1581,'Order Lookup'!A:C,3,FALSE),"Other")</f>
        <v>Other</v>
      </c>
    </row>
    <row r="1582" spans="1:43" ht="52.5" x14ac:dyDescent="0.35">
      <c r="A1582" s="202" t="s">
        <v>1050</v>
      </c>
      <c r="B1582" s="202" t="s">
        <v>4712</v>
      </c>
      <c r="C1582" s="202" t="s">
        <v>4713</v>
      </c>
      <c r="D1582" s="202" t="s">
        <v>4714</v>
      </c>
      <c r="E1582" s="202" t="s">
        <v>874</v>
      </c>
      <c r="F1582" s="202" t="s">
        <v>343</v>
      </c>
      <c r="G1582" s="8"/>
      <c r="H1582" s="202" t="s">
        <v>488</v>
      </c>
      <c r="I1582" s="203" t="s">
        <v>423</v>
      </c>
      <c r="J1582" s="8"/>
      <c r="K1582" s="8"/>
      <c r="L1582" s="8"/>
      <c r="M1582" s="8"/>
      <c r="N1582" s="202" t="s">
        <v>483</v>
      </c>
      <c r="O1582" s="8"/>
      <c r="P1582" s="8"/>
      <c r="Q1582" s="8"/>
      <c r="R1582" s="202" t="s">
        <v>483</v>
      </c>
      <c r="S1582" s="8"/>
      <c r="T1582" s="8"/>
      <c r="U1582" s="8"/>
      <c r="V1582" s="8"/>
      <c r="W1582" s="202" t="s">
        <v>483</v>
      </c>
      <c r="X1582" s="8"/>
      <c r="Y1582" s="8"/>
      <c r="Z1582" s="8"/>
      <c r="AA1582" s="202" t="s">
        <v>483</v>
      </c>
      <c r="AB1582" s="8"/>
      <c r="AC1582" s="202" t="s">
        <v>2318</v>
      </c>
      <c r="AD1582" s="202" t="s">
        <v>4712</v>
      </c>
      <c r="AE1582" s="202" t="s">
        <v>484</v>
      </c>
      <c r="AF1582" s="204">
        <v>1470</v>
      </c>
      <c r="AG1582" s="197">
        <v>0</v>
      </c>
      <c r="AH1582" s="197">
        <v>0.105</v>
      </c>
      <c r="AI1582" s="12"/>
      <c r="AJ1582" s="197">
        <v>0</v>
      </c>
      <c r="AK1582" s="197">
        <v>0</v>
      </c>
      <c r="AL1582" s="197">
        <v>0</v>
      </c>
      <c r="AM1582" s="12"/>
      <c r="AN1582" s="12"/>
      <c r="AO1582" s="204">
        <v>702.07</v>
      </c>
      <c r="AP1582" s="205">
        <v>0</v>
      </c>
      <c r="AQ1582" t="str">
        <f>_xlfn.IFNA(VLOOKUP(E1582,'Order Lookup'!A:C,3,FALSE),"Other")</f>
        <v>Other</v>
      </c>
    </row>
    <row r="1583" spans="1:43" ht="31.5" x14ac:dyDescent="0.35">
      <c r="A1583" s="202" t="s">
        <v>1050</v>
      </c>
      <c r="B1583" s="202" t="s">
        <v>4715</v>
      </c>
      <c r="C1583" s="202" t="s">
        <v>4607</v>
      </c>
      <c r="D1583" s="202" t="s">
        <v>4716</v>
      </c>
      <c r="E1583" s="202" t="s">
        <v>855</v>
      </c>
      <c r="F1583" s="202" t="s">
        <v>204</v>
      </c>
      <c r="G1583" s="202" t="s">
        <v>55</v>
      </c>
      <c r="H1583" s="202" t="s">
        <v>482</v>
      </c>
      <c r="I1583" s="203" t="s">
        <v>58</v>
      </c>
      <c r="J1583" s="203" t="s">
        <v>1098</v>
      </c>
      <c r="K1583" s="203" t="s">
        <v>838</v>
      </c>
      <c r="L1583" s="8"/>
      <c r="M1583" s="8"/>
      <c r="N1583" s="202" t="s">
        <v>483</v>
      </c>
      <c r="O1583" s="8"/>
      <c r="P1583" s="8"/>
      <c r="Q1583" s="8"/>
      <c r="R1583" s="202" t="s">
        <v>483</v>
      </c>
      <c r="S1583" s="8"/>
      <c r="T1583" s="8"/>
      <c r="U1583" s="8"/>
      <c r="V1583" s="8"/>
      <c r="W1583" s="202" t="s">
        <v>483</v>
      </c>
      <c r="X1583" s="8"/>
      <c r="Y1583" s="8"/>
      <c r="Z1583" s="8"/>
      <c r="AA1583" s="202" t="s">
        <v>483</v>
      </c>
      <c r="AB1583" s="8"/>
      <c r="AC1583" s="202" t="s">
        <v>2327</v>
      </c>
      <c r="AD1583" s="202" t="s">
        <v>4715</v>
      </c>
      <c r="AE1583" s="202" t="s">
        <v>484</v>
      </c>
      <c r="AF1583" s="204">
        <v>3569</v>
      </c>
      <c r="AG1583" s="197">
        <v>0.40500000000000003</v>
      </c>
      <c r="AH1583" s="197">
        <v>0.30299999999999999</v>
      </c>
      <c r="AI1583" s="208">
        <v>0.74814814814814801</v>
      </c>
      <c r="AJ1583" s="197">
        <v>0.30299999999999999</v>
      </c>
      <c r="AK1583" s="197">
        <v>0</v>
      </c>
      <c r="AL1583" s="197">
        <v>0</v>
      </c>
      <c r="AM1583" s="12"/>
      <c r="AN1583" s="12"/>
      <c r="AO1583" s="204">
        <v>3400</v>
      </c>
      <c r="AP1583" s="205">
        <v>917.78</v>
      </c>
      <c r="AQ1583" t="str">
        <f>_xlfn.IFNA(VLOOKUP(E1583,'Order Lookup'!A:C,3,FALSE),"Other")</f>
        <v>ORDER</v>
      </c>
    </row>
    <row r="1584" spans="1:43" ht="52.5" x14ac:dyDescent="0.35">
      <c r="A1584" s="202" t="s">
        <v>1050</v>
      </c>
      <c r="B1584" s="202" t="s">
        <v>4717</v>
      </c>
      <c r="C1584" s="202" t="s">
        <v>4713</v>
      </c>
      <c r="D1584" s="202" t="s">
        <v>4718</v>
      </c>
      <c r="E1584" s="202" t="s">
        <v>874</v>
      </c>
      <c r="F1584" s="202" t="s">
        <v>343</v>
      </c>
      <c r="G1584" s="202" t="s">
        <v>55</v>
      </c>
      <c r="H1584" s="202" t="s">
        <v>482</v>
      </c>
      <c r="I1584" s="203" t="s">
        <v>423</v>
      </c>
      <c r="J1584" s="203" t="s">
        <v>1062</v>
      </c>
      <c r="K1584" s="203" t="s">
        <v>1084</v>
      </c>
      <c r="L1584" s="8"/>
      <c r="M1584" s="8"/>
      <c r="N1584" s="202" t="s">
        <v>483</v>
      </c>
      <c r="O1584" s="8"/>
      <c r="P1584" s="8"/>
      <c r="Q1584" s="8"/>
      <c r="R1584" s="202" t="s">
        <v>483</v>
      </c>
      <c r="S1584" s="8"/>
      <c r="T1584" s="8"/>
      <c r="U1584" s="8"/>
      <c r="V1584" s="8"/>
      <c r="W1584" s="202" t="s">
        <v>483</v>
      </c>
      <c r="X1584" s="8"/>
      <c r="Y1584" s="8"/>
      <c r="Z1584" s="8"/>
      <c r="AA1584" s="202" t="s">
        <v>483</v>
      </c>
      <c r="AB1584" s="8"/>
      <c r="AC1584" s="202" t="s">
        <v>2318</v>
      </c>
      <c r="AD1584" s="202" t="s">
        <v>4717</v>
      </c>
      <c r="AE1584" s="202" t="s">
        <v>484</v>
      </c>
      <c r="AF1584" s="204">
        <v>0</v>
      </c>
      <c r="AG1584" s="197">
        <v>0</v>
      </c>
      <c r="AH1584" s="197">
        <v>5.5E-2</v>
      </c>
      <c r="AI1584" s="12"/>
      <c r="AJ1584" s="197">
        <v>5.5E-2</v>
      </c>
      <c r="AK1584" s="197">
        <v>0</v>
      </c>
      <c r="AL1584" s="197">
        <v>0</v>
      </c>
      <c r="AM1584" s="12"/>
      <c r="AN1584" s="12"/>
      <c r="AO1584" s="204">
        <v>0</v>
      </c>
      <c r="AP1584" s="205">
        <v>-363</v>
      </c>
      <c r="AQ1584" t="str">
        <f>_xlfn.IFNA(VLOOKUP(E1584,'Order Lookup'!A:C,3,FALSE),"Other")</f>
        <v>Other</v>
      </c>
    </row>
    <row r="1585" spans="1:43" ht="31.5" x14ac:dyDescent="0.35">
      <c r="A1585" s="202" t="s">
        <v>1050</v>
      </c>
      <c r="B1585" s="202" t="s">
        <v>4719</v>
      </c>
      <c r="C1585" s="202" t="s">
        <v>1383</v>
      </c>
      <c r="D1585" s="202" t="s">
        <v>4720</v>
      </c>
      <c r="E1585" s="202" t="s">
        <v>874</v>
      </c>
      <c r="F1585" s="202" t="s">
        <v>343</v>
      </c>
      <c r="G1585" s="8"/>
      <c r="H1585" s="202" t="s">
        <v>482</v>
      </c>
      <c r="I1585" s="203" t="s">
        <v>359</v>
      </c>
      <c r="J1585" s="8"/>
      <c r="K1585" s="8"/>
      <c r="L1585" s="8"/>
      <c r="M1585" s="8"/>
      <c r="N1585" s="202" t="s">
        <v>483</v>
      </c>
      <c r="O1585" s="8"/>
      <c r="P1585" s="8"/>
      <c r="Q1585" s="8"/>
      <c r="R1585" s="202" t="s">
        <v>483</v>
      </c>
      <c r="S1585" s="8"/>
      <c r="T1585" s="8"/>
      <c r="U1585" s="8"/>
      <c r="V1585" s="8"/>
      <c r="W1585" s="202" t="s">
        <v>483</v>
      </c>
      <c r="X1585" s="8"/>
      <c r="Y1585" s="8"/>
      <c r="Z1585" s="8"/>
      <c r="AA1585" s="202" t="s">
        <v>483</v>
      </c>
      <c r="AB1585" s="8"/>
      <c r="AC1585" s="202" t="s">
        <v>2332</v>
      </c>
      <c r="AD1585" s="202" t="s">
        <v>4719</v>
      </c>
      <c r="AE1585" s="202" t="s">
        <v>484</v>
      </c>
      <c r="AF1585" s="204">
        <v>0</v>
      </c>
      <c r="AG1585" s="197">
        <v>0</v>
      </c>
      <c r="AH1585" s="197">
        <v>1.882E-2</v>
      </c>
      <c r="AI1585" s="12"/>
      <c r="AJ1585" s="197">
        <v>1.882E-2</v>
      </c>
      <c r="AK1585" s="197">
        <v>0</v>
      </c>
      <c r="AL1585" s="197">
        <v>0</v>
      </c>
      <c r="AM1585" s="12"/>
      <c r="AN1585" s="12"/>
      <c r="AO1585" s="204">
        <v>0</v>
      </c>
      <c r="AP1585" s="205">
        <v>-135.22</v>
      </c>
      <c r="AQ1585" t="str">
        <f>_xlfn.IFNA(VLOOKUP(E1585,'Order Lookup'!A:C,3,FALSE),"Other")</f>
        <v>Other</v>
      </c>
    </row>
    <row r="1586" spans="1:43" ht="42" x14ac:dyDescent="0.35">
      <c r="A1586" s="202" t="s">
        <v>1050</v>
      </c>
      <c r="B1586" s="202" t="s">
        <v>4721</v>
      </c>
      <c r="C1586" s="202" t="s">
        <v>4722</v>
      </c>
      <c r="D1586" s="202" t="s">
        <v>4723</v>
      </c>
      <c r="E1586" s="202" t="s">
        <v>874</v>
      </c>
      <c r="F1586" s="202" t="s">
        <v>343</v>
      </c>
      <c r="G1586" s="8"/>
      <c r="H1586" s="202" t="s">
        <v>482</v>
      </c>
      <c r="I1586" s="203" t="s">
        <v>423</v>
      </c>
      <c r="J1586" s="8"/>
      <c r="K1586" s="8"/>
      <c r="L1586" s="8"/>
      <c r="M1586" s="8"/>
      <c r="N1586" s="202" t="s">
        <v>483</v>
      </c>
      <c r="O1586" s="8"/>
      <c r="P1586" s="8"/>
      <c r="Q1586" s="8"/>
      <c r="R1586" s="202" t="s">
        <v>483</v>
      </c>
      <c r="S1586" s="8"/>
      <c r="T1586" s="8"/>
      <c r="U1586" s="8"/>
      <c r="V1586" s="8"/>
      <c r="W1586" s="202" t="s">
        <v>483</v>
      </c>
      <c r="X1586" s="8"/>
      <c r="Y1586" s="8"/>
      <c r="Z1586" s="8"/>
      <c r="AA1586" s="202" t="s">
        <v>483</v>
      </c>
      <c r="AB1586" s="8"/>
      <c r="AC1586" s="202" t="s">
        <v>2327</v>
      </c>
      <c r="AD1586" s="202" t="s">
        <v>4721</v>
      </c>
      <c r="AE1586" s="202" t="s">
        <v>484</v>
      </c>
      <c r="AF1586" s="204">
        <v>0</v>
      </c>
      <c r="AG1586" s="197">
        <v>0</v>
      </c>
      <c r="AH1586" s="197">
        <v>5.0304000000000001E-2</v>
      </c>
      <c r="AI1586" s="12"/>
      <c r="AJ1586" s="197">
        <v>5.0304000000000001E-2</v>
      </c>
      <c r="AK1586" s="197">
        <v>0</v>
      </c>
      <c r="AL1586" s="197">
        <v>0</v>
      </c>
      <c r="AM1586" s="12"/>
      <c r="AN1586" s="12"/>
      <c r="AO1586" s="204">
        <v>0</v>
      </c>
      <c r="AP1586" s="205">
        <v>-103.47</v>
      </c>
      <c r="AQ1586" t="str">
        <f>_xlfn.IFNA(VLOOKUP(E1586,'Order Lookup'!A:C,3,FALSE),"Other")</f>
        <v>Other</v>
      </c>
    </row>
    <row r="1587" spans="1:43" ht="31.5" x14ac:dyDescent="0.35">
      <c r="A1587" s="202" t="s">
        <v>1050</v>
      </c>
      <c r="B1587" s="202" t="s">
        <v>4724</v>
      </c>
      <c r="C1587" s="202" t="s">
        <v>1060</v>
      </c>
      <c r="D1587" s="202" t="s">
        <v>4725</v>
      </c>
      <c r="E1587" s="202" t="s">
        <v>859</v>
      </c>
      <c r="F1587" s="202" t="s">
        <v>281</v>
      </c>
      <c r="G1587" s="202" t="s">
        <v>55</v>
      </c>
      <c r="H1587" s="202" t="s">
        <v>488</v>
      </c>
      <c r="I1587" s="203" t="s">
        <v>135</v>
      </c>
      <c r="J1587" s="8"/>
      <c r="K1587" s="203" t="s">
        <v>542</v>
      </c>
      <c r="L1587" s="8"/>
      <c r="M1587" s="8"/>
      <c r="N1587" s="202" t="s">
        <v>483</v>
      </c>
      <c r="O1587" s="8"/>
      <c r="P1587" s="8"/>
      <c r="Q1587" s="8"/>
      <c r="R1587" s="202" t="s">
        <v>483</v>
      </c>
      <c r="S1587" s="8"/>
      <c r="T1587" s="203" t="s">
        <v>615</v>
      </c>
      <c r="U1587" s="202" t="s">
        <v>2332</v>
      </c>
      <c r="V1587" s="202" t="s">
        <v>2332</v>
      </c>
      <c r="W1587" s="206" t="s">
        <v>489</v>
      </c>
      <c r="X1587" s="8"/>
      <c r="Y1587" s="8"/>
      <c r="Z1587" s="8"/>
      <c r="AA1587" s="202" t="s">
        <v>483</v>
      </c>
      <c r="AB1587" s="203" t="s">
        <v>490</v>
      </c>
      <c r="AC1587" s="202" t="s">
        <v>2338</v>
      </c>
      <c r="AD1587" s="202" t="s">
        <v>4724</v>
      </c>
      <c r="AE1587" s="202" t="s">
        <v>484</v>
      </c>
      <c r="AF1587" s="204">
        <v>0</v>
      </c>
      <c r="AG1587" s="197">
        <v>0</v>
      </c>
      <c r="AH1587" s="197">
        <v>7.735243E-2</v>
      </c>
      <c r="AI1587" s="12"/>
      <c r="AJ1587" s="197">
        <v>6.8002999999999994E-2</v>
      </c>
      <c r="AK1587" s="197">
        <v>0</v>
      </c>
      <c r="AL1587" s="197">
        <v>0</v>
      </c>
      <c r="AM1587" s="12"/>
      <c r="AN1587" s="12"/>
      <c r="AO1587" s="204">
        <v>0</v>
      </c>
      <c r="AP1587" s="205">
        <v>-172.34</v>
      </c>
      <c r="AQ1587" t="str">
        <f>_xlfn.IFNA(VLOOKUP(E1587,'Order Lookup'!A:C,3,FALSE),"Other")</f>
        <v>Other</v>
      </c>
    </row>
    <row r="1588" spans="1:43" ht="42" x14ac:dyDescent="0.35">
      <c r="A1588" s="202" t="s">
        <v>1050</v>
      </c>
      <c r="B1588" s="202" t="s">
        <v>4726</v>
      </c>
      <c r="C1588" s="202" t="s">
        <v>1063</v>
      </c>
      <c r="D1588" s="202" t="s">
        <v>1385</v>
      </c>
      <c r="E1588" s="202" t="s">
        <v>855</v>
      </c>
      <c r="F1588" s="202" t="s">
        <v>343</v>
      </c>
      <c r="G1588" s="202" t="s">
        <v>343</v>
      </c>
      <c r="H1588" s="202" t="s">
        <v>488</v>
      </c>
      <c r="I1588" s="203" t="s">
        <v>360</v>
      </c>
      <c r="J1588" s="203" t="s">
        <v>1065</v>
      </c>
      <c r="K1588" s="203" t="s">
        <v>1075</v>
      </c>
      <c r="L1588" s="8"/>
      <c r="M1588" s="8"/>
      <c r="N1588" s="202" t="s">
        <v>483</v>
      </c>
      <c r="O1588" s="8"/>
      <c r="P1588" s="8"/>
      <c r="Q1588" s="8"/>
      <c r="R1588" s="202" t="s">
        <v>483</v>
      </c>
      <c r="S1588" s="8"/>
      <c r="T1588" s="203" t="s">
        <v>3871</v>
      </c>
      <c r="U1588" s="202" t="s">
        <v>1287</v>
      </c>
      <c r="V1588" s="202" t="s">
        <v>653</v>
      </c>
      <c r="W1588" s="206" t="s">
        <v>489</v>
      </c>
      <c r="X1588" s="8"/>
      <c r="Y1588" s="8"/>
      <c r="Z1588" s="8"/>
      <c r="AA1588" s="202" t="s">
        <v>483</v>
      </c>
      <c r="AB1588" s="203" t="s">
        <v>490</v>
      </c>
      <c r="AC1588" s="202" t="s">
        <v>2329</v>
      </c>
      <c r="AD1588" s="202" t="s">
        <v>4726</v>
      </c>
      <c r="AE1588" s="202" t="s">
        <v>484</v>
      </c>
      <c r="AF1588" s="204">
        <v>15781</v>
      </c>
      <c r="AG1588" s="197">
        <v>2.4005000000000001</v>
      </c>
      <c r="AH1588" s="197">
        <v>1.7135</v>
      </c>
      <c r="AI1588" s="208">
        <v>0.713809622995209</v>
      </c>
      <c r="AJ1588" s="197">
        <v>1.0685</v>
      </c>
      <c r="AK1588" s="197">
        <v>0</v>
      </c>
      <c r="AL1588" s="197">
        <v>0</v>
      </c>
      <c r="AM1588" s="12"/>
      <c r="AN1588" s="12"/>
      <c r="AO1588" s="204">
        <v>12682</v>
      </c>
      <c r="AP1588" s="205">
        <v>626.22</v>
      </c>
      <c r="AQ1588" t="str">
        <f>_xlfn.IFNA(VLOOKUP(E1588,'Order Lookup'!A:C,3,FALSE),"Other")</f>
        <v>ORDER</v>
      </c>
    </row>
    <row r="1589" spans="1:43" ht="42" x14ac:dyDescent="0.35">
      <c r="A1589" s="202" t="s">
        <v>1050</v>
      </c>
      <c r="B1589" s="202" t="s">
        <v>4727</v>
      </c>
      <c r="C1589" s="202" t="s">
        <v>1063</v>
      </c>
      <c r="D1589" s="202" t="s">
        <v>1385</v>
      </c>
      <c r="E1589" s="202" t="s">
        <v>854</v>
      </c>
      <c r="F1589" s="202" t="s">
        <v>343</v>
      </c>
      <c r="G1589" s="8"/>
      <c r="H1589" s="202" t="s">
        <v>482</v>
      </c>
      <c r="I1589" s="203" t="s">
        <v>360</v>
      </c>
      <c r="J1589" s="8"/>
      <c r="K1589" s="8"/>
      <c r="L1589" s="8"/>
      <c r="M1589" s="8"/>
      <c r="N1589" s="202" t="s">
        <v>483</v>
      </c>
      <c r="O1589" s="8"/>
      <c r="P1589" s="8"/>
      <c r="Q1589" s="8"/>
      <c r="R1589" s="202" t="s">
        <v>483</v>
      </c>
      <c r="S1589" s="8"/>
      <c r="T1589" s="8"/>
      <c r="U1589" s="8"/>
      <c r="V1589" s="8"/>
      <c r="W1589" s="202" t="s">
        <v>483</v>
      </c>
      <c r="X1589" s="8"/>
      <c r="Y1589" s="8"/>
      <c r="Z1589" s="8"/>
      <c r="AA1589" s="202" t="s">
        <v>483</v>
      </c>
      <c r="AB1589" s="8"/>
      <c r="AC1589" s="202" t="s">
        <v>2371</v>
      </c>
      <c r="AD1589" s="202" t="s">
        <v>4727</v>
      </c>
      <c r="AE1589" s="202" t="s">
        <v>484</v>
      </c>
      <c r="AF1589" s="204">
        <v>400</v>
      </c>
      <c r="AG1589" s="197">
        <v>0</v>
      </c>
      <c r="AH1589" s="197">
        <v>0</v>
      </c>
      <c r="AI1589" s="12"/>
      <c r="AJ1589" s="197">
        <v>0</v>
      </c>
      <c r="AK1589" s="197">
        <v>0</v>
      </c>
      <c r="AL1589" s="197">
        <v>0</v>
      </c>
      <c r="AM1589" s="12"/>
      <c r="AN1589" s="12"/>
      <c r="AO1589" s="204">
        <v>356</v>
      </c>
      <c r="AP1589" s="205">
        <v>400</v>
      </c>
      <c r="AQ1589" t="str">
        <f>_xlfn.IFNA(VLOOKUP(E1589,'Order Lookup'!A:C,3,FALSE),"Other")</f>
        <v>ENPARTS</v>
      </c>
    </row>
    <row r="1590" spans="1:43" ht="31.5" x14ac:dyDescent="0.35">
      <c r="A1590" s="202" t="s">
        <v>1050</v>
      </c>
      <c r="B1590" s="202" t="s">
        <v>4728</v>
      </c>
      <c r="C1590" s="202" t="s">
        <v>1088</v>
      </c>
      <c r="D1590" s="202" t="s">
        <v>4729</v>
      </c>
      <c r="E1590" s="202" t="s">
        <v>506</v>
      </c>
      <c r="F1590" s="202" t="s">
        <v>114</v>
      </c>
      <c r="G1590" s="202" t="s">
        <v>343</v>
      </c>
      <c r="H1590" s="202" t="s">
        <v>488</v>
      </c>
      <c r="I1590" s="203" t="s">
        <v>2307</v>
      </c>
      <c r="J1590" s="8"/>
      <c r="K1590" s="8"/>
      <c r="L1590" s="8"/>
      <c r="M1590" s="8"/>
      <c r="N1590" s="202" t="s">
        <v>483</v>
      </c>
      <c r="O1590" s="8"/>
      <c r="P1590" s="8"/>
      <c r="Q1590" s="8"/>
      <c r="R1590" s="202" t="s">
        <v>483</v>
      </c>
      <c r="S1590" s="203" t="s">
        <v>2674</v>
      </c>
      <c r="T1590" s="203" t="s">
        <v>2674</v>
      </c>
      <c r="U1590" s="202" t="s">
        <v>2332</v>
      </c>
      <c r="V1590" s="202" t="s">
        <v>2332</v>
      </c>
      <c r="W1590" s="206" t="s">
        <v>489</v>
      </c>
      <c r="X1590" s="8"/>
      <c r="Y1590" s="8"/>
      <c r="Z1590" s="8"/>
      <c r="AA1590" s="202" t="s">
        <v>483</v>
      </c>
      <c r="AB1590" s="203" t="s">
        <v>490</v>
      </c>
      <c r="AC1590" s="202" t="s">
        <v>2338</v>
      </c>
      <c r="AD1590" s="202" t="s">
        <v>4728</v>
      </c>
      <c r="AE1590" s="202" t="s">
        <v>484</v>
      </c>
      <c r="AF1590" s="12"/>
      <c r="AG1590" s="197">
        <v>0</v>
      </c>
      <c r="AH1590" s="12"/>
      <c r="AI1590" s="12"/>
      <c r="AJ1590" s="12"/>
      <c r="AK1590" s="12"/>
      <c r="AL1590" s="12"/>
      <c r="AM1590" s="12"/>
      <c r="AN1590" s="12"/>
      <c r="AO1590" s="12"/>
      <c r="AP1590" s="15"/>
      <c r="AQ1590" t="str">
        <f>_xlfn.IFNA(VLOOKUP(E1590,'Order Lookup'!A:C,3,FALSE),"Other")</f>
        <v>ORDER</v>
      </c>
    </row>
    <row r="1591" spans="1:43" ht="31.5" x14ac:dyDescent="0.35">
      <c r="A1591" s="202" t="s">
        <v>1050</v>
      </c>
      <c r="B1591" s="202" t="s">
        <v>4730</v>
      </c>
      <c r="C1591" s="202" t="s">
        <v>1088</v>
      </c>
      <c r="D1591" s="202" t="s">
        <v>4729</v>
      </c>
      <c r="E1591" s="202" t="s">
        <v>506</v>
      </c>
      <c r="F1591" s="202" t="s">
        <v>114</v>
      </c>
      <c r="G1591" s="202" t="s">
        <v>343</v>
      </c>
      <c r="H1591" s="202" t="s">
        <v>488</v>
      </c>
      <c r="I1591" s="203" t="s">
        <v>2307</v>
      </c>
      <c r="J1591" s="8"/>
      <c r="K1591" s="8"/>
      <c r="L1591" s="8"/>
      <c r="M1591" s="8"/>
      <c r="N1591" s="202" t="s">
        <v>483</v>
      </c>
      <c r="O1591" s="8"/>
      <c r="P1591" s="8"/>
      <c r="Q1591" s="8"/>
      <c r="R1591" s="202" t="s">
        <v>483</v>
      </c>
      <c r="S1591" s="203" t="s">
        <v>4731</v>
      </c>
      <c r="T1591" s="203" t="s">
        <v>4731</v>
      </c>
      <c r="U1591" s="202" t="s">
        <v>2332</v>
      </c>
      <c r="V1591" s="202" t="s">
        <v>2332</v>
      </c>
      <c r="W1591" s="206" t="s">
        <v>489</v>
      </c>
      <c r="X1591" s="8"/>
      <c r="Y1591" s="8"/>
      <c r="Z1591" s="8"/>
      <c r="AA1591" s="202" t="s">
        <v>483</v>
      </c>
      <c r="AB1591" s="203" t="s">
        <v>490</v>
      </c>
      <c r="AC1591" s="202" t="s">
        <v>2332</v>
      </c>
      <c r="AD1591" s="202" t="s">
        <v>4730</v>
      </c>
      <c r="AE1591" s="202" t="s">
        <v>484</v>
      </c>
      <c r="AF1591" s="12"/>
      <c r="AG1591" s="197">
        <v>0</v>
      </c>
      <c r="AH1591" s="12"/>
      <c r="AI1591" s="12"/>
      <c r="AJ1591" s="12"/>
      <c r="AK1591" s="12"/>
      <c r="AL1591" s="12"/>
      <c r="AM1591" s="12"/>
      <c r="AN1591" s="12"/>
      <c r="AO1591" s="12"/>
      <c r="AP1591" s="15"/>
      <c r="AQ1591" t="str">
        <f>_xlfn.IFNA(VLOOKUP(E1591,'Order Lookup'!A:C,3,FALSE),"Other")</f>
        <v>ORDER</v>
      </c>
    </row>
    <row r="1592" spans="1:43" ht="42" x14ac:dyDescent="0.35">
      <c r="A1592" s="202" t="s">
        <v>1050</v>
      </c>
      <c r="B1592" s="202" t="s">
        <v>4732</v>
      </c>
      <c r="C1592" s="202" t="s">
        <v>4733</v>
      </c>
      <c r="D1592" s="202" t="s">
        <v>4734</v>
      </c>
      <c r="E1592" s="202" t="s">
        <v>855</v>
      </c>
      <c r="F1592" s="202" t="s">
        <v>281</v>
      </c>
      <c r="G1592" s="202" t="s">
        <v>55</v>
      </c>
      <c r="H1592" s="202" t="s">
        <v>482</v>
      </c>
      <c r="I1592" s="203" t="s">
        <v>135</v>
      </c>
      <c r="J1592" s="8"/>
      <c r="K1592" s="203" t="s">
        <v>552</v>
      </c>
      <c r="L1592" s="8"/>
      <c r="M1592" s="8"/>
      <c r="N1592" s="202" t="s">
        <v>483</v>
      </c>
      <c r="O1592" s="8"/>
      <c r="P1592" s="8"/>
      <c r="Q1592" s="8"/>
      <c r="R1592" s="202" t="s">
        <v>483</v>
      </c>
      <c r="S1592" s="8"/>
      <c r="T1592" s="8"/>
      <c r="U1592" s="202" t="s">
        <v>1660</v>
      </c>
      <c r="V1592" s="8"/>
      <c r="W1592" s="202" t="s">
        <v>593</v>
      </c>
      <c r="X1592" s="8"/>
      <c r="Y1592" s="8"/>
      <c r="Z1592" s="8"/>
      <c r="AA1592" s="202" t="s">
        <v>483</v>
      </c>
      <c r="AB1592" s="203" t="s">
        <v>490</v>
      </c>
      <c r="AC1592" s="202" t="s">
        <v>2321</v>
      </c>
      <c r="AD1592" s="202" t="s">
        <v>4732</v>
      </c>
      <c r="AE1592" s="202" t="s">
        <v>484</v>
      </c>
      <c r="AF1592" s="204">
        <v>1048</v>
      </c>
      <c r="AG1592" s="197">
        <v>0.14549999999999999</v>
      </c>
      <c r="AH1592" s="197">
        <v>0.154</v>
      </c>
      <c r="AI1592" s="207">
        <v>1.0584192439862501</v>
      </c>
      <c r="AJ1592" s="197">
        <v>0.154</v>
      </c>
      <c r="AK1592" s="197">
        <v>0</v>
      </c>
      <c r="AL1592" s="197">
        <v>0</v>
      </c>
      <c r="AM1592" s="12"/>
      <c r="AN1592" s="12"/>
      <c r="AO1592" s="204">
        <v>878.73</v>
      </c>
      <c r="AP1592" s="205">
        <v>416.95</v>
      </c>
      <c r="AQ1592" t="str">
        <f>_xlfn.IFNA(VLOOKUP(E1592,'Order Lookup'!A:C,3,FALSE),"Other")</f>
        <v>ORDER</v>
      </c>
    </row>
    <row r="1593" spans="1:43" ht="31.5" x14ac:dyDescent="0.35">
      <c r="A1593" s="202" t="s">
        <v>1050</v>
      </c>
      <c r="B1593" s="202" t="s">
        <v>4735</v>
      </c>
      <c r="C1593" s="202" t="s">
        <v>1052</v>
      </c>
      <c r="D1593" s="202" t="s">
        <v>1110</v>
      </c>
      <c r="E1593" s="202" t="s">
        <v>957</v>
      </c>
      <c r="F1593" s="202" t="s">
        <v>270</v>
      </c>
      <c r="G1593" s="202" t="s">
        <v>856</v>
      </c>
      <c r="H1593" s="202" t="s">
        <v>482</v>
      </c>
      <c r="I1593" s="203" t="s">
        <v>958</v>
      </c>
      <c r="J1593" s="8"/>
      <c r="K1593" s="203" t="s">
        <v>861</v>
      </c>
      <c r="L1593" s="8"/>
      <c r="M1593" s="8"/>
      <c r="N1593" s="202" t="s">
        <v>483</v>
      </c>
      <c r="O1593" s="8"/>
      <c r="P1593" s="8"/>
      <c r="Q1593" s="8"/>
      <c r="R1593" s="202" t="s">
        <v>483</v>
      </c>
      <c r="S1593" s="8"/>
      <c r="T1593" s="203" t="s">
        <v>1070</v>
      </c>
      <c r="U1593" s="202" t="s">
        <v>1725</v>
      </c>
      <c r="V1593" s="202" t="s">
        <v>1725</v>
      </c>
      <c r="W1593" s="206" t="s">
        <v>489</v>
      </c>
      <c r="X1593" s="8"/>
      <c r="Y1593" s="8"/>
      <c r="Z1593" s="8"/>
      <c r="AA1593" s="202" t="s">
        <v>483</v>
      </c>
      <c r="AB1593" s="203" t="s">
        <v>490</v>
      </c>
      <c r="AC1593" s="202" t="s">
        <v>1725</v>
      </c>
      <c r="AD1593" s="202" t="s">
        <v>4735</v>
      </c>
      <c r="AE1593" s="202" t="s">
        <v>484</v>
      </c>
      <c r="AF1593" s="204">
        <v>3801</v>
      </c>
      <c r="AG1593" s="197">
        <v>0.99550000000000005</v>
      </c>
      <c r="AH1593" s="197">
        <v>0.75519999999999998</v>
      </c>
      <c r="AI1593" s="208">
        <v>0.75861376192867902</v>
      </c>
      <c r="AJ1593" s="197">
        <v>0.75519999999999998</v>
      </c>
      <c r="AK1593" s="197">
        <v>0</v>
      </c>
      <c r="AL1593" s="197">
        <v>0</v>
      </c>
      <c r="AM1593" s="12"/>
      <c r="AN1593" s="12"/>
      <c r="AO1593" s="204">
        <v>2380</v>
      </c>
      <c r="AP1593" s="205">
        <v>1354.52</v>
      </c>
      <c r="AQ1593" t="str">
        <f>_xlfn.IFNA(VLOOKUP(E1593,'Order Lookup'!A:C,3,FALSE),"Other")</f>
        <v>ORDER</v>
      </c>
    </row>
    <row r="1594" spans="1:43" ht="31.5" x14ac:dyDescent="0.35">
      <c r="A1594" s="202" t="s">
        <v>1050</v>
      </c>
      <c r="B1594" s="202" t="s">
        <v>4736</v>
      </c>
      <c r="C1594" s="202" t="s">
        <v>1052</v>
      </c>
      <c r="D1594" s="202" t="s">
        <v>1110</v>
      </c>
      <c r="E1594" s="202" t="s">
        <v>957</v>
      </c>
      <c r="F1594" s="202" t="s">
        <v>270</v>
      </c>
      <c r="G1594" s="202" t="s">
        <v>856</v>
      </c>
      <c r="H1594" s="202" t="s">
        <v>482</v>
      </c>
      <c r="I1594" s="203" t="s">
        <v>958</v>
      </c>
      <c r="J1594" s="8"/>
      <c r="K1594" s="203" t="s">
        <v>861</v>
      </c>
      <c r="L1594" s="8"/>
      <c r="M1594" s="8"/>
      <c r="N1594" s="202" t="s">
        <v>483</v>
      </c>
      <c r="O1594" s="8"/>
      <c r="P1594" s="8"/>
      <c r="Q1594" s="8"/>
      <c r="R1594" s="202" t="s">
        <v>483</v>
      </c>
      <c r="S1594" s="8"/>
      <c r="T1594" s="203" t="s">
        <v>1070</v>
      </c>
      <c r="U1594" s="202" t="s">
        <v>2371</v>
      </c>
      <c r="V1594" s="202" t="s">
        <v>2371</v>
      </c>
      <c r="W1594" s="206" t="s">
        <v>489</v>
      </c>
      <c r="X1594" s="8"/>
      <c r="Y1594" s="8"/>
      <c r="Z1594" s="8"/>
      <c r="AA1594" s="202" t="s">
        <v>483</v>
      </c>
      <c r="AB1594" s="203" t="s">
        <v>490</v>
      </c>
      <c r="AC1594" s="202" t="s">
        <v>2332</v>
      </c>
      <c r="AD1594" s="202" t="s">
        <v>4736</v>
      </c>
      <c r="AE1594" s="202" t="s">
        <v>484</v>
      </c>
      <c r="AF1594" s="204">
        <v>8741</v>
      </c>
      <c r="AG1594" s="197">
        <v>1.2304999999999999</v>
      </c>
      <c r="AH1594" s="197">
        <v>0.82263540000000002</v>
      </c>
      <c r="AI1594" s="208">
        <v>0.66853750507923604</v>
      </c>
      <c r="AJ1594" s="197">
        <v>0.82263551000000001</v>
      </c>
      <c r="AK1594" s="197">
        <v>0</v>
      </c>
      <c r="AL1594" s="197">
        <v>0</v>
      </c>
      <c r="AM1594" s="12"/>
      <c r="AN1594" s="12"/>
      <c r="AO1594" s="204">
        <v>6950.89</v>
      </c>
      <c r="AP1594" s="205">
        <v>1901.33</v>
      </c>
      <c r="AQ1594" t="str">
        <f>_xlfn.IFNA(VLOOKUP(E1594,'Order Lookup'!A:C,3,FALSE),"Other")</f>
        <v>ORDER</v>
      </c>
    </row>
    <row r="1595" spans="1:43" ht="31.5" x14ac:dyDescent="0.35">
      <c r="A1595" s="202" t="s">
        <v>1050</v>
      </c>
      <c r="B1595" s="202" t="s">
        <v>4737</v>
      </c>
      <c r="C1595" s="202" t="s">
        <v>1052</v>
      </c>
      <c r="D1595" s="202" t="s">
        <v>1110</v>
      </c>
      <c r="E1595" s="202" t="s">
        <v>874</v>
      </c>
      <c r="F1595" s="202" t="s">
        <v>343</v>
      </c>
      <c r="G1595" s="8"/>
      <c r="H1595" s="202" t="s">
        <v>488</v>
      </c>
      <c r="I1595" s="203" t="s">
        <v>360</v>
      </c>
      <c r="J1595" s="8"/>
      <c r="K1595" s="8"/>
      <c r="L1595" s="8"/>
      <c r="M1595" s="8"/>
      <c r="N1595" s="202" t="s">
        <v>483</v>
      </c>
      <c r="O1595" s="8"/>
      <c r="P1595" s="8"/>
      <c r="Q1595" s="8"/>
      <c r="R1595" s="202" t="s">
        <v>483</v>
      </c>
      <c r="S1595" s="8"/>
      <c r="T1595" s="8"/>
      <c r="U1595" s="8"/>
      <c r="V1595" s="8"/>
      <c r="W1595" s="202" t="s">
        <v>483</v>
      </c>
      <c r="X1595" s="8"/>
      <c r="Y1595" s="8"/>
      <c r="Z1595" s="8"/>
      <c r="AA1595" s="202" t="s">
        <v>483</v>
      </c>
      <c r="AB1595" s="8"/>
      <c r="AC1595" s="202" t="s">
        <v>2318</v>
      </c>
      <c r="AD1595" s="202" t="s">
        <v>4737</v>
      </c>
      <c r="AE1595" s="202" t="s">
        <v>484</v>
      </c>
      <c r="AF1595" s="12"/>
      <c r="AG1595" s="197">
        <v>0</v>
      </c>
      <c r="AH1595" s="12"/>
      <c r="AI1595" s="12"/>
      <c r="AJ1595" s="12"/>
      <c r="AK1595" s="12"/>
      <c r="AL1595" s="12"/>
      <c r="AM1595" s="12"/>
      <c r="AN1595" s="12"/>
      <c r="AO1595" s="12"/>
      <c r="AP1595" s="15"/>
      <c r="AQ1595" t="str">
        <f>_xlfn.IFNA(VLOOKUP(E1595,'Order Lookup'!A:C,3,FALSE),"Other")</f>
        <v>Other</v>
      </c>
    </row>
    <row r="1596" spans="1:43" ht="52.5" x14ac:dyDescent="0.35">
      <c r="A1596" s="202" t="s">
        <v>1050</v>
      </c>
      <c r="B1596" s="202" t="s">
        <v>4738</v>
      </c>
      <c r="C1596" s="202" t="s">
        <v>4739</v>
      </c>
      <c r="D1596" s="202" t="s">
        <v>4740</v>
      </c>
      <c r="E1596" s="202" t="s">
        <v>874</v>
      </c>
      <c r="F1596" s="202" t="s">
        <v>343</v>
      </c>
      <c r="G1596" s="202" t="s">
        <v>343</v>
      </c>
      <c r="H1596" s="202" t="s">
        <v>482</v>
      </c>
      <c r="I1596" s="203" t="s">
        <v>397</v>
      </c>
      <c r="J1596" s="8"/>
      <c r="K1596" s="203" t="s">
        <v>522</v>
      </c>
      <c r="L1596" s="8"/>
      <c r="M1596" s="8"/>
      <c r="N1596" s="202" t="s">
        <v>483</v>
      </c>
      <c r="O1596" s="8"/>
      <c r="P1596" s="8"/>
      <c r="Q1596" s="8"/>
      <c r="R1596" s="202" t="s">
        <v>483</v>
      </c>
      <c r="S1596" s="8"/>
      <c r="T1596" s="8"/>
      <c r="U1596" s="8"/>
      <c r="V1596" s="8"/>
      <c r="W1596" s="202" t="s">
        <v>483</v>
      </c>
      <c r="X1596" s="8"/>
      <c r="Y1596" s="8"/>
      <c r="Z1596" s="8"/>
      <c r="AA1596" s="202" t="s">
        <v>483</v>
      </c>
      <c r="AB1596" s="8"/>
      <c r="AC1596" s="202" t="s">
        <v>2321</v>
      </c>
      <c r="AD1596" s="202" t="s">
        <v>4738</v>
      </c>
      <c r="AE1596" s="202" t="s">
        <v>484</v>
      </c>
      <c r="AF1596" s="204">
        <v>0</v>
      </c>
      <c r="AG1596" s="197">
        <v>0</v>
      </c>
      <c r="AH1596" s="197">
        <v>1.059E-3</v>
      </c>
      <c r="AI1596" s="12"/>
      <c r="AJ1596" s="197">
        <v>1.059E-3</v>
      </c>
      <c r="AK1596" s="197">
        <v>0</v>
      </c>
      <c r="AL1596" s="197">
        <v>0</v>
      </c>
      <c r="AM1596" s="12"/>
      <c r="AN1596" s="12"/>
      <c r="AO1596" s="204">
        <v>0</v>
      </c>
      <c r="AP1596" s="205">
        <v>-5.13</v>
      </c>
      <c r="AQ1596" t="str">
        <f>_xlfn.IFNA(VLOOKUP(E1596,'Order Lookup'!A:C,3,FALSE),"Other")</f>
        <v>Other</v>
      </c>
    </row>
    <row r="1597" spans="1:43" ht="42" x14ac:dyDescent="0.35">
      <c r="A1597" s="202" t="s">
        <v>1050</v>
      </c>
      <c r="B1597" s="202" t="s">
        <v>4741</v>
      </c>
      <c r="C1597" s="202" t="s">
        <v>1068</v>
      </c>
      <c r="D1597" s="202" t="s">
        <v>4742</v>
      </c>
      <c r="E1597" s="202" t="s">
        <v>812</v>
      </c>
      <c r="F1597" s="202" t="s">
        <v>343</v>
      </c>
      <c r="G1597" s="8"/>
      <c r="H1597" s="202" t="s">
        <v>482</v>
      </c>
      <c r="I1597" s="203" t="s">
        <v>359</v>
      </c>
      <c r="J1597" s="8"/>
      <c r="K1597" s="8"/>
      <c r="L1597" s="8"/>
      <c r="M1597" s="8"/>
      <c r="N1597" s="202" t="s">
        <v>483</v>
      </c>
      <c r="O1597" s="8"/>
      <c r="P1597" s="8"/>
      <c r="Q1597" s="8"/>
      <c r="R1597" s="202" t="s">
        <v>483</v>
      </c>
      <c r="S1597" s="8"/>
      <c r="T1597" s="8"/>
      <c r="U1597" s="8"/>
      <c r="V1597" s="8"/>
      <c r="W1597" s="202" t="s">
        <v>483</v>
      </c>
      <c r="X1597" s="8"/>
      <c r="Y1597" s="8"/>
      <c r="Z1597" s="8"/>
      <c r="AA1597" s="202" t="s">
        <v>483</v>
      </c>
      <c r="AB1597" s="8"/>
      <c r="AC1597" s="202" t="s">
        <v>1726</v>
      </c>
      <c r="AD1597" s="202" t="s">
        <v>4741</v>
      </c>
      <c r="AE1597" s="202" t="s">
        <v>484</v>
      </c>
      <c r="AF1597" s="204">
        <v>10.92</v>
      </c>
      <c r="AG1597" s="197">
        <v>0</v>
      </c>
      <c r="AH1597" s="197">
        <v>5.9999999999999995E-4</v>
      </c>
      <c r="AI1597" s="12"/>
      <c r="AJ1597" s="197">
        <v>5.9999999999999995E-4</v>
      </c>
      <c r="AK1597" s="197">
        <v>0</v>
      </c>
      <c r="AL1597" s="197">
        <v>0</v>
      </c>
      <c r="AM1597" s="12"/>
      <c r="AN1597" s="12"/>
      <c r="AO1597" s="204">
        <v>5.45</v>
      </c>
      <c r="AP1597" s="205">
        <v>5.48</v>
      </c>
      <c r="AQ1597" t="str">
        <f>_xlfn.IFNA(VLOOKUP(E1597,'Order Lookup'!A:C,3,FALSE),"Other")</f>
        <v>Other</v>
      </c>
    </row>
    <row r="1598" spans="1:43" ht="42" x14ac:dyDescent="0.35">
      <c r="A1598" s="202" t="s">
        <v>1050</v>
      </c>
      <c r="B1598" s="202" t="s">
        <v>4743</v>
      </c>
      <c r="C1598" s="202" t="s">
        <v>1099</v>
      </c>
      <c r="D1598" s="202" t="s">
        <v>4744</v>
      </c>
      <c r="E1598" s="202" t="s">
        <v>855</v>
      </c>
      <c r="F1598" s="202" t="s">
        <v>204</v>
      </c>
      <c r="G1598" s="202" t="s">
        <v>55</v>
      </c>
      <c r="H1598" s="202" t="s">
        <v>488</v>
      </c>
      <c r="I1598" s="203" t="s">
        <v>1097</v>
      </c>
      <c r="J1598" s="203" t="s">
        <v>1098</v>
      </c>
      <c r="K1598" s="203" t="s">
        <v>847</v>
      </c>
      <c r="L1598" s="202" t="s">
        <v>1478</v>
      </c>
      <c r="M1598" s="202" t="s">
        <v>1362</v>
      </c>
      <c r="N1598" s="210" t="s">
        <v>484</v>
      </c>
      <c r="O1598" s="203" t="s">
        <v>1098</v>
      </c>
      <c r="P1598" s="202" t="s">
        <v>1475</v>
      </c>
      <c r="Q1598" s="202" t="s">
        <v>1391</v>
      </c>
      <c r="R1598" s="210" t="s">
        <v>484</v>
      </c>
      <c r="S1598" s="203" t="s">
        <v>1603</v>
      </c>
      <c r="T1598" s="203" t="s">
        <v>1603</v>
      </c>
      <c r="U1598" s="202" t="s">
        <v>2332</v>
      </c>
      <c r="V1598" s="202" t="s">
        <v>2350</v>
      </c>
      <c r="W1598" s="206" t="s">
        <v>489</v>
      </c>
      <c r="X1598" s="203" t="s">
        <v>1603</v>
      </c>
      <c r="Y1598" s="202" t="s">
        <v>2329</v>
      </c>
      <c r="Z1598" s="202" t="s">
        <v>2329</v>
      </c>
      <c r="AA1598" s="206" t="s">
        <v>489</v>
      </c>
      <c r="AB1598" s="203" t="s">
        <v>490</v>
      </c>
      <c r="AC1598" s="202" t="s">
        <v>2350</v>
      </c>
      <c r="AD1598" s="202" t="s">
        <v>4743</v>
      </c>
      <c r="AE1598" s="202" t="s">
        <v>484</v>
      </c>
      <c r="AF1598" s="204">
        <v>139735</v>
      </c>
      <c r="AG1598" s="197">
        <v>42.676000000000002</v>
      </c>
      <c r="AH1598" s="197">
        <v>43.221319274999999</v>
      </c>
      <c r="AI1598" s="197">
        <v>1.0127781252929</v>
      </c>
      <c r="AJ1598" s="197">
        <v>15.816628495</v>
      </c>
      <c r="AK1598" s="197">
        <v>217.67</v>
      </c>
      <c r="AL1598" s="197">
        <v>300.25</v>
      </c>
      <c r="AM1598" s="209">
        <v>1.37938163274682</v>
      </c>
      <c r="AN1598" s="197">
        <v>6.9468032220309901</v>
      </c>
      <c r="AO1598" s="204">
        <v>109541.15</v>
      </c>
      <c r="AP1598" s="205">
        <v>41854.105300000003</v>
      </c>
      <c r="AQ1598" t="str">
        <f>_xlfn.IFNA(VLOOKUP(E1598,'Order Lookup'!A:C,3,FALSE),"Other")</f>
        <v>ORDER</v>
      </c>
    </row>
    <row r="1599" spans="1:43" ht="31.5" x14ac:dyDescent="0.35">
      <c r="A1599" s="202" t="s">
        <v>1050</v>
      </c>
      <c r="B1599" s="202" t="s">
        <v>4745</v>
      </c>
      <c r="C1599" s="202" t="s">
        <v>1638</v>
      </c>
      <c r="D1599" s="202" t="s">
        <v>1639</v>
      </c>
      <c r="E1599" s="202" t="s">
        <v>874</v>
      </c>
      <c r="F1599" s="202" t="s">
        <v>343</v>
      </c>
      <c r="G1599" s="8"/>
      <c r="H1599" s="202" t="s">
        <v>482</v>
      </c>
      <c r="I1599" s="203" t="s">
        <v>359</v>
      </c>
      <c r="J1599" s="8"/>
      <c r="K1599" s="8"/>
      <c r="L1599" s="8"/>
      <c r="M1599" s="8"/>
      <c r="N1599" s="202" t="s">
        <v>483</v>
      </c>
      <c r="O1599" s="8"/>
      <c r="P1599" s="8"/>
      <c r="Q1599" s="8"/>
      <c r="R1599" s="202" t="s">
        <v>483</v>
      </c>
      <c r="S1599" s="8"/>
      <c r="T1599" s="8"/>
      <c r="U1599" s="8"/>
      <c r="V1599" s="8"/>
      <c r="W1599" s="202" t="s">
        <v>483</v>
      </c>
      <c r="X1599" s="8"/>
      <c r="Y1599" s="8"/>
      <c r="Z1599" s="8"/>
      <c r="AA1599" s="202" t="s">
        <v>483</v>
      </c>
      <c r="AB1599" s="8"/>
      <c r="AC1599" s="202" t="s">
        <v>1725</v>
      </c>
      <c r="AD1599" s="202" t="s">
        <v>4745</v>
      </c>
      <c r="AE1599" s="202" t="s">
        <v>484</v>
      </c>
      <c r="AF1599" s="204">
        <v>0</v>
      </c>
      <c r="AG1599" s="197">
        <v>0</v>
      </c>
      <c r="AH1599" s="197">
        <v>2.57147E-2</v>
      </c>
      <c r="AI1599" s="12"/>
      <c r="AJ1599" s="197">
        <v>2.5714500000000001E-2</v>
      </c>
      <c r="AK1599" s="197">
        <v>0</v>
      </c>
      <c r="AL1599" s="197">
        <v>0</v>
      </c>
      <c r="AM1599" s="12"/>
      <c r="AN1599" s="12"/>
      <c r="AO1599" s="204">
        <v>130</v>
      </c>
      <c r="AP1599" s="205">
        <v>-53.46</v>
      </c>
      <c r="AQ1599" t="str">
        <f>_xlfn.IFNA(VLOOKUP(E1599,'Order Lookup'!A:C,3,FALSE),"Other")</f>
        <v>Other</v>
      </c>
    </row>
    <row r="1600" spans="1:43" ht="52.5" x14ac:dyDescent="0.35">
      <c r="A1600" s="202" t="s">
        <v>1050</v>
      </c>
      <c r="B1600" s="202" t="s">
        <v>4746</v>
      </c>
      <c r="C1600" s="202" t="s">
        <v>4747</v>
      </c>
      <c r="D1600" s="202" t="s">
        <v>4748</v>
      </c>
      <c r="E1600" s="202" t="s">
        <v>874</v>
      </c>
      <c r="F1600" s="202" t="s">
        <v>343</v>
      </c>
      <c r="G1600" s="8"/>
      <c r="H1600" s="202" t="s">
        <v>482</v>
      </c>
      <c r="I1600" s="203" t="s">
        <v>359</v>
      </c>
      <c r="J1600" s="8"/>
      <c r="K1600" s="8"/>
      <c r="L1600" s="8"/>
      <c r="M1600" s="8"/>
      <c r="N1600" s="202" t="s">
        <v>483</v>
      </c>
      <c r="O1600" s="8"/>
      <c r="P1600" s="8"/>
      <c r="Q1600" s="8"/>
      <c r="R1600" s="202" t="s">
        <v>483</v>
      </c>
      <c r="S1600" s="8"/>
      <c r="T1600" s="8"/>
      <c r="U1600" s="8"/>
      <c r="V1600" s="8"/>
      <c r="W1600" s="202" t="s">
        <v>483</v>
      </c>
      <c r="X1600" s="8"/>
      <c r="Y1600" s="8"/>
      <c r="Z1600" s="8"/>
      <c r="AA1600" s="202" t="s">
        <v>483</v>
      </c>
      <c r="AB1600" s="8"/>
      <c r="AC1600" s="202" t="s">
        <v>2343</v>
      </c>
      <c r="AD1600" s="202" t="s">
        <v>4746</v>
      </c>
      <c r="AE1600" s="202" t="s">
        <v>484</v>
      </c>
      <c r="AF1600" s="12"/>
      <c r="AG1600" s="197">
        <v>0</v>
      </c>
      <c r="AH1600" s="12"/>
      <c r="AI1600" s="12"/>
      <c r="AJ1600" s="12"/>
      <c r="AK1600" s="12"/>
      <c r="AL1600" s="12"/>
      <c r="AM1600" s="12"/>
      <c r="AN1600" s="12"/>
      <c r="AO1600" s="12"/>
      <c r="AP1600" s="15"/>
      <c r="AQ1600" t="str">
        <f>_xlfn.IFNA(VLOOKUP(E1600,'Order Lookup'!A:C,3,FALSE),"Other")</f>
        <v>Other</v>
      </c>
    </row>
    <row r="1601" spans="1:43" ht="52.5" x14ac:dyDescent="0.35">
      <c r="A1601" s="202" t="s">
        <v>1050</v>
      </c>
      <c r="B1601" s="202" t="s">
        <v>4749</v>
      </c>
      <c r="C1601" s="202" t="s">
        <v>4747</v>
      </c>
      <c r="D1601" s="202" t="s">
        <v>4748</v>
      </c>
      <c r="E1601" s="202" t="s">
        <v>859</v>
      </c>
      <c r="F1601" s="202" t="s">
        <v>281</v>
      </c>
      <c r="G1601" s="202" t="s">
        <v>343</v>
      </c>
      <c r="H1601" s="202" t="s">
        <v>482</v>
      </c>
      <c r="I1601" s="203" t="s">
        <v>133</v>
      </c>
      <c r="J1601" s="8"/>
      <c r="K1601" s="203" t="s">
        <v>522</v>
      </c>
      <c r="L1601" s="8"/>
      <c r="M1601" s="8"/>
      <c r="N1601" s="202" t="s">
        <v>483</v>
      </c>
      <c r="O1601" s="8"/>
      <c r="P1601" s="8"/>
      <c r="Q1601" s="8"/>
      <c r="R1601" s="202" t="s">
        <v>483</v>
      </c>
      <c r="S1601" s="8"/>
      <c r="T1601" s="203" t="s">
        <v>862</v>
      </c>
      <c r="U1601" s="202" t="s">
        <v>2371</v>
      </c>
      <c r="V1601" s="202" t="s">
        <v>2371</v>
      </c>
      <c r="W1601" s="206" t="s">
        <v>489</v>
      </c>
      <c r="X1601" s="8"/>
      <c r="Y1601" s="8"/>
      <c r="Z1601" s="8"/>
      <c r="AA1601" s="202" t="s">
        <v>483</v>
      </c>
      <c r="AB1601" s="203" t="s">
        <v>490</v>
      </c>
      <c r="AC1601" s="202" t="s">
        <v>2371</v>
      </c>
      <c r="AD1601" s="202" t="s">
        <v>4749</v>
      </c>
      <c r="AE1601" s="202" t="s">
        <v>484</v>
      </c>
      <c r="AF1601" s="12"/>
      <c r="AG1601" s="197">
        <v>0</v>
      </c>
      <c r="AH1601" s="12"/>
      <c r="AI1601" s="12"/>
      <c r="AJ1601" s="12"/>
      <c r="AK1601" s="12"/>
      <c r="AL1601" s="12"/>
      <c r="AM1601" s="12"/>
      <c r="AN1601" s="12"/>
      <c r="AO1601" s="12"/>
      <c r="AP1601" s="15"/>
      <c r="AQ1601" t="str">
        <f>_xlfn.IFNA(VLOOKUP(E1601,'Order Lookup'!A:C,3,FALSE),"Other")</f>
        <v>Other</v>
      </c>
    </row>
    <row r="1602" spans="1:43" ht="31.5" x14ac:dyDescent="0.35">
      <c r="A1602" s="202" t="s">
        <v>1050</v>
      </c>
      <c r="B1602" s="202" t="s">
        <v>4750</v>
      </c>
      <c r="C1602" s="202" t="s">
        <v>981</v>
      </c>
      <c r="D1602" s="202" t="s">
        <v>4751</v>
      </c>
      <c r="E1602" s="202" t="s">
        <v>855</v>
      </c>
      <c r="F1602" s="202" t="s">
        <v>343</v>
      </c>
      <c r="G1602" s="202" t="s">
        <v>55</v>
      </c>
      <c r="H1602" s="202" t="s">
        <v>482</v>
      </c>
      <c r="I1602" s="203" t="s">
        <v>397</v>
      </c>
      <c r="J1602" s="203" t="s">
        <v>1065</v>
      </c>
      <c r="K1602" s="203" t="s">
        <v>935</v>
      </c>
      <c r="L1602" s="202" t="s">
        <v>1475</v>
      </c>
      <c r="M1602" s="202" t="s">
        <v>1468</v>
      </c>
      <c r="N1602" s="210" t="s">
        <v>484</v>
      </c>
      <c r="O1602" s="203" t="s">
        <v>1065</v>
      </c>
      <c r="P1602" s="202" t="s">
        <v>1391</v>
      </c>
      <c r="Q1602" s="202" t="s">
        <v>1528</v>
      </c>
      <c r="R1602" s="210" t="s">
        <v>484</v>
      </c>
      <c r="S1602" s="203" t="s">
        <v>2021</v>
      </c>
      <c r="T1602" s="203" t="s">
        <v>2022</v>
      </c>
      <c r="U1602" s="202" t="s">
        <v>1728</v>
      </c>
      <c r="V1602" s="202" t="s">
        <v>1728</v>
      </c>
      <c r="W1602" s="206" t="s">
        <v>489</v>
      </c>
      <c r="X1602" s="203" t="s">
        <v>2021</v>
      </c>
      <c r="Y1602" s="202" t="s">
        <v>1728</v>
      </c>
      <c r="Z1602" s="202" t="s">
        <v>1728</v>
      </c>
      <c r="AA1602" s="206" t="s">
        <v>489</v>
      </c>
      <c r="AB1602" s="203" t="s">
        <v>490</v>
      </c>
      <c r="AC1602" s="202" t="s">
        <v>2329</v>
      </c>
      <c r="AD1602" s="202" t="s">
        <v>4750</v>
      </c>
      <c r="AE1602" s="202" t="s">
        <v>484</v>
      </c>
      <c r="AF1602" s="204">
        <v>453529</v>
      </c>
      <c r="AG1602" s="197">
        <v>145.5095</v>
      </c>
      <c r="AH1602" s="197">
        <v>135.669677605</v>
      </c>
      <c r="AI1602" s="208">
        <v>0.93237676993598395</v>
      </c>
      <c r="AJ1602" s="197">
        <v>135.66965533499999</v>
      </c>
      <c r="AK1602" s="197">
        <v>353.04</v>
      </c>
      <c r="AL1602" s="197">
        <v>381.75</v>
      </c>
      <c r="AM1602" s="209">
        <v>1.0813222297756599</v>
      </c>
      <c r="AN1602" s="197">
        <v>2.8138196149581698</v>
      </c>
      <c r="AO1602" s="204">
        <v>320916.51</v>
      </c>
      <c r="AP1602" s="205">
        <v>147858.95000000001</v>
      </c>
      <c r="AQ1602" t="str">
        <f>_xlfn.IFNA(VLOOKUP(E1602,'Order Lookup'!A:C,3,FALSE),"Other")</f>
        <v>ORDER</v>
      </c>
    </row>
    <row r="1603" spans="1:43" ht="31.5" x14ac:dyDescent="0.35">
      <c r="A1603" s="202" t="s">
        <v>1050</v>
      </c>
      <c r="B1603" s="202" t="s">
        <v>4752</v>
      </c>
      <c r="C1603" s="202" t="s">
        <v>981</v>
      </c>
      <c r="D1603" s="202" t="s">
        <v>4751</v>
      </c>
      <c r="E1603" s="202" t="s">
        <v>855</v>
      </c>
      <c r="F1603" s="202" t="s">
        <v>343</v>
      </c>
      <c r="G1603" s="202" t="s">
        <v>55</v>
      </c>
      <c r="H1603" s="202" t="s">
        <v>482</v>
      </c>
      <c r="I1603" s="203" t="s">
        <v>397</v>
      </c>
      <c r="J1603" s="203" t="s">
        <v>1065</v>
      </c>
      <c r="K1603" s="203" t="s">
        <v>935</v>
      </c>
      <c r="L1603" s="8"/>
      <c r="M1603" s="8"/>
      <c r="N1603" s="202" t="s">
        <v>483</v>
      </c>
      <c r="O1603" s="8"/>
      <c r="P1603" s="8"/>
      <c r="Q1603" s="8"/>
      <c r="R1603" s="202" t="s">
        <v>483</v>
      </c>
      <c r="S1603" s="8"/>
      <c r="T1603" s="8"/>
      <c r="U1603" s="8"/>
      <c r="V1603" s="8"/>
      <c r="W1603" s="202" t="s">
        <v>483</v>
      </c>
      <c r="X1603" s="8"/>
      <c r="Y1603" s="8"/>
      <c r="Z1603" s="8"/>
      <c r="AA1603" s="202" t="s">
        <v>483</v>
      </c>
      <c r="AB1603" s="8"/>
      <c r="AC1603" s="202" t="s">
        <v>2329</v>
      </c>
      <c r="AD1603" s="202" t="s">
        <v>4752</v>
      </c>
      <c r="AE1603" s="202" t="s">
        <v>484</v>
      </c>
      <c r="AF1603" s="204">
        <v>5500</v>
      </c>
      <c r="AG1603" s="197">
        <v>0</v>
      </c>
      <c r="AH1603" s="197">
        <v>5.0000000000000001E-4</v>
      </c>
      <c r="AI1603" s="12"/>
      <c r="AJ1603" s="197">
        <v>5.0000000000000001E-4</v>
      </c>
      <c r="AK1603" s="197">
        <v>0</v>
      </c>
      <c r="AL1603" s="197">
        <v>0</v>
      </c>
      <c r="AM1603" s="12"/>
      <c r="AN1603" s="12"/>
      <c r="AO1603" s="204">
        <v>250</v>
      </c>
      <c r="AP1603" s="205">
        <v>5250</v>
      </c>
      <c r="AQ1603" t="str">
        <f>_xlfn.IFNA(VLOOKUP(E1603,'Order Lookup'!A:C,3,FALSE),"Other")</f>
        <v>ORDER</v>
      </c>
    </row>
    <row r="1604" spans="1:43" ht="31.5" x14ac:dyDescent="0.35">
      <c r="A1604" s="202" t="s">
        <v>1050</v>
      </c>
      <c r="B1604" s="202" t="s">
        <v>4753</v>
      </c>
      <c r="C1604" s="202" t="s">
        <v>981</v>
      </c>
      <c r="D1604" s="202" t="s">
        <v>4751</v>
      </c>
      <c r="E1604" s="202" t="s">
        <v>855</v>
      </c>
      <c r="F1604" s="202" t="s">
        <v>343</v>
      </c>
      <c r="G1604" s="202" t="s">
        <v>55</v>
      </c>
      <c r="H1604" s="202" t="s">
        <v>482</v>
      </c>
      <c r="I1604" s="203" t="s">
        <v>397</v>
      </c>
      <c r="J1604" s="203" t="s">
        <v>1065</v>
      </c>
      <c r="K1604" s="203" t="s">
        <v>935</v>
      </c>
      <c r="L1604" s="8"/>
      <c r="M1604" s="8"/>
      <c r="N1604" s="202" t="s">
        <v>483</v>
      </c>
      <c r="O1604" s="8"/>
      <c r="P1604" s="8"/>
      <c r="Q1604" s="8"/>
      <c r="R1604" s="202" t="s">
        <v>483</v>
      </c>
      <c r="S1604" s="8"/>
      <c r="T1604" s="8"/>
      <c r="U1604" s="8"/>
      <c r="V1604" s="8"/>
      <c r="W1604" s="202" t="s">
        <v>483</v>
      </c>
      <c r="X1604" s="8"/>
      <c r="Y1604" s="8"/>
      <c r="Z1604" s="8"/>
      <c r="AA1604" s="202" t="s">
        <v>483</v>
      </c>
      <c r="AB1604" s="8"/>
      <c r="AC1604" s="202" t="s">
        <v>2329</v>
      </c>
      <c r="AD1604" s="202" t="s">
        <v>4753</v>
      </c>
      <c r="AE1604" s="202" t="s">
        <v>484</v>
      </c>
      <c r="AF1604" s="204">
        <v>3800</v>
      </c>
      <c r="AG1604" s="197">
        <v>0</v>
      </c>
      <c r="AH1604" s="197">
        <v>5.0000000000000001E-4</v>
      </c>
      <c r="AI1604" s="12"/>
      <c r="AJ1604" s="197">
        <v>5.0000000000000001E-4</v>
      </c>
      <c r="AK1604" s="197">
        <v>0</v>
      </c>
      <c r="AL1604" s="197">
        <v>0</v>
      </c>
      <c r="AM1604" s="12"/>
      <c r="AN1604" s="12"/>
      <c r="AO1604" s="204">
        <v>1740</v>
      </c>
      <c r="AP1604" s="205">
        <v>2060</v>
      </c>
      <c r="AQ1604" t="str">
        <f>_xlfn.IFNA(VLOOKUP(E1604,'Order Lookup'!A:C,3,FALSE),"Other")</f>
        <v>ORDER</v>
      </c>
    </row>
    <row r="1605" spans="1:43" ht="31.5" x14ac:dyDescent="0.35">
      <c r="A1605" s="202" t="s">
        <v>1050</v>
      </c>
      <c r="B1605" s="202" t="s">
        <v>4754</v>
      </c>
      <c r="C1605" s="202" t="s">
        <v>981</v>
      </c>
      <c r="D1605" s="202" t="s">
        <v>4751</v>
      </c>
      <c r="E1605" s="202" t="s">
        <v>855</v>
      </c>
      <c r="F1605" s="202" t="s">
        <v>343</v>
      </c>
      <c r="G1605" s="202" t="s">
        <v>55</v>
      </c>
      <c r="H1605" s="202" t="s">
        <v>488</v>
      </c>
      <c r="I1605" s="203" t="s">
        <v>397</v>
      </c>
      <c r="J1605" s="203" t="s">
        <v>1065</v>
      </c>
      <c r="K1605" s="203" t="s">
        <v>935</v>
      </c>
      <c r="L1605" s="8"/>
      <c r="M1605" s="8"/>
      <c r="N1605" s="202" t="s">
        <v>483</v>
      </c>
      <c r="O1605" s="8"/>
      <c r="P1605" s="8"/>
      <c r="Q1605" s="8"/>
      <c r="R1605" s="202" t="s">
        <v>483</v>
      </c>
      <c r="S1605" s="8"/>
      <c r="T1605" s="8"/>
      <c r="U1605" s="8"/>
      <c r="V1605" s="8"/>
      <c r="W1605" s="202" t="s">
        <v>483</v>
      </c>
      <c r="X1605" s="8"/>
      <c r="Y1605" s="8"/>
      <c r="Z1605" s="8"/>
      <c r="AA1605" s="202" t="s">
        <v>483</v>
      </c>
      <c r="AB1605" s="8"/>
      <c r="AC1605" s="202" t="s">
        <v>1725</v>
      </c>
      <c r="AD1605" s="202" t="s">
        <v>4754</v>
      </c>
      <c r="AE1605" s="202" t="s">
        <v>484</v>
      </c>
      <c r="AF1605" s="204">
        <v>18975</v>
      </c>
      <c r="AG1605" s="197">
        <v>0</v>
      </c>
      <c r="AH1605" s="197">
        <v>0.96</v>
      </c>
      <c r="AI1605" s="12"/>
      <c r="AJ1605" s="197">
        <v>0</v>
      </c>
      <c r="AK1605" s="197">
        <v>0</v>
      </c>
      <c r="AL1605" s="197">
        <v>0</v>
      </c>
      <c r="AM1605" s="12"/>
      <c r="AN1605" s="12"/>
      <c r="AO1605" s="204">
        <v>16128</v>
      </c>
      <c r="AP1605" s="205">
        <v>0</v>
      </c>
      <c r="AQ1605" t="str">
        <f>_xlfn.IFNA(VLOOKUP(E1605,'Order Lookup'!A:C,3,FALSE),"Other")</f>
        <v>ORDER</v>
      </c>
    </row>
    <row r="1606" spans="1:43" ht="31.5" x14ac:dyDescent="0.35">
      <c r="A1606" s="202" t="s">
        <v>1050</v>
      </c>
      <c r="B1606" s="202" t="s">
        <v>4755</v>
      </c>
      <c r="C1606" s="202" t="s">
        <v>981</v>
      </c>
      <c r="D1606" s="202" t="s">
        <v>4751</v>
      </c>
      <c r="E1606" s="202" t="s">
        <v>874</v>
      </c>
      <c r="F1606" s="202" t="s">
        <v>343</v>
      </c>
      <c r="G1606" s="202" t="s">
        <v>55</v>
      </c>
      <c r="H1606" s="202" t="s">
        <v>482</v>
      </c>
      <c r="I1606" s="203" t="s">
        <v>397</v>
      </c>
      <c r="J1606" s="203" t="s">
        <v>1065</v>
      </c>
      <c r="K1606" s="203" t="s">
        <v>935</v>
      </c>
      <c r="L1606" s="8"/>
      <c r="M1606" s="8"/>
      <c r="N1606" s="202" t="s">
        <v>483</v>
      </c>
      <c r="O1606" s="8"/>
      <c r="P1606" s="8"/>
      <c r="Q1606" s="8"/>
      <c r="R1606" s="202" t="s">
        <v>483</v>
      </c>
      <c r="S1606" s="8"/>
      <c r="T1606" s="8"/>
      <c r="U1606" s="8"/>
      <c r="V1606" s="8"/>
      <c r="W1606" s="202" t="s">
        <v>483</v>
      </c>
      <c r="X1606" s="8"/>
      <c r="Y1606" s="8"/>
      <c r="Z1606" s="8"/>
      <c r="AA1606" s="202" t="s">
        <v>483</v>
      </c>
      <c r="AB1606" s="8"/>
      <c r="AC1606" s="202" t="s">
        <v>2327</v>
      </c>
      <c r="AD1606" s="202" t="s">
        <v>4755</v>
      </c>
      <c r="AE1606" s="202" t="s">
        <v>484</v>
      </c>
      <c r="AF1606" s="204">
        <v>213</v>
      </c>
      <c r="AG1606" s="197">
        <v>0</v>
      </c>
      <c r="AH1606" s="197">
        <v>7.3047039999999994E-2</v>
      </c>
      <c r="AI1606" s="12"/>
      <c r="AJ1606" s="197">
        <v>7.3047000000000001E-2</v>
      </c>
      <c r="AK1606" s="197">
        <v>0</v>
      </c>
      <c r="AL1606" s="197">
        <v>0</v>
      </c>
      <c r="AM1606" s="12"/>
      <c r="AN1606" s="12"/>
      <c r="AO1606" s="204">
        <v>0</v>
      </c>
      <c r="AP1606" s="205">
        <v>-128.36000000000001</v>
      </c>
      <c r="AQ1606" t="str">
        <f>_xlfn.IFNA(VLOOKUP(E1606,'Order Lookup'!A:C,3,FALSE),"Other")</f>
        <v>Other</v>
      </c>
    </row>
    <row r="1607" spans="1:43" ht="31.5" x14ac:dyDescent="0.35">
      <c r="A1607" s="202" t="s">
        <v>1050</v>
      </c>
      <c r="B1607" s="202" t="s">
        <v>4756</v>
      </c>
      <c r="C1607" s="202" t="s">
        <v>981</v>
      </c>
      <c r="D1607" s="202" t="s">
        <v>4751</v>
      </c>
      <c r="E1607" s="202" t="s">
        <v>859</v>
      </c>
      <c r="F1607" s="202" t="s">
        <v>343</v>
      </c>
      <c r="G1607" s="202" t="s">
        <v>55</v>
      </c>
      <c r="H1607" s="202" t="s">
        <v>482</v>
      </c>
      <c r="I1607" s="203" t="s">
        <v>397</v>
      </c>
      <c r="J1607" s="203" t="s">
        <v>1065</v>
      </c>
      <c r="K1607" s="203" t="s">
        <v>935</v>
      </c>
      <c r="L1607" s="8"/>
      <c r="M1607" s="8"/>
      <c r="N1607" s="202" t="s">
        <v>483</v>
      </c>
      <c r="O1607" s="8"/>
      <c r="P1607" s="8"/>
      <c r="Q1607" s="8"/>
      <c r="R1607" s="202" t="s">
        <v>483</v>
      </c>
      <c r="S1607" s="8"/>
      <c r="T1607" s="203" t="s">
        <v>881</v>
      </c>
      <c r="U1607" s="202" t="s">
        <v>2335</v>
      </c>
      <c r="V1607" s="202" t="s">
        <v>2335</v>
      </c>
      <c r="W1607" s="206" t="s">
        <v>489</v>
      </c>
      <c r="X1607" s="8"/>
      <c r="Y1607" s="8"/>
      <c r="Z1607" s="8"/>
      <c r="AA1607" s="202" t="s">
        <v>483</v>
      </c>
      <c r="AB1607" s="203" t="s">
        <v>490</v>
      </c>
      <c r="AC1607" s="202" t="s">
        <v>2335</v>
      </c>
      <c r="AD1607" s="202" t="s">
        <v>4756</v>
      </c>
      <c r="AE1607" s="202" t="s">
        <v>484</v>
      </c>
      <c r="AF1607" s="204">
        <v>0</v>
      </c>
      <c r="AG1607" s="197">
        <v>2.1364999999999998</v>
      </c>
      <c r="AH1607" s="197">
        <v>1.9038271449999999</v>
      </c>
      <c r="AI1607" s="208">
        <v>0.89109625321788</v>
      </c>
      <c r="AJ1607" s="197">
        <v>1.9038280249999999</v>
      </c>
      <c r="AK1607" s="197">
        <v>0</v>
      </c>
      <c r="AL1607" s="197">
        <v>0</v>
      </c>
      <c r="AM1607" s="12"/>
      <c r="AN1607" s="12"/>
      <c r="AO1607" s="204">
        <v>3991.38</v>
      </c>
      <c r="AP1607" s="205">
        <v>-3725.18</v>
      </c>
      <c r="AQ1607" t="str">
        <f>_xlfn.IFNA(VLOOKUP(E1607,'Order Lookup'!A:C,3,FALSE),"Other")</f>
        <v>Other</v>
      </c>
    </row>
    <row r="1608" spans="1:43" ht="31.5" x14ac:dyDescent="0.35">
      <c r="A1608" s="202" t="s">
        <v>1050</v>
      </c>
      <c r="B1608" s="202" t="s">
        <v>4757</v>
      </c>
      <c r="C1608" s="202" t="s">
        <v>1092</v>
      </c>
      <c r="D1608" s="202" t="s">
        <v>4758</v>
      </c>
      <c r="E1608" s="202" t="s">
        <v>812</v>
      </c>
      <c r="F1608" s="202" t="s">
        <v>343</v>
      </c>
      <c r="G1608" s="8"/>
      <c r="H1608" s="202" t="s">
        <v>482</v>
      </c>
      <c r="I1608" s="203" t="s">
        <v>360</v>
      </c>
      <c r="J1608" s="8"/>
      <c r="K1608" s="8"/>
      <c r="L1608" s="8"/>
      <c r="M1608" s="8"/>
      <c r="N1608" s="202" t="s">
        <v>483</v>
      </c>
      <c r="O1608" s="8"/>
      <c r="P1608" s="8"/>
      <c r="Q1608" s="8"/>
      <c r="R1608" s="202" t="s">
        <v>483</v>
      </c>
      <c r="S1608" s="8"/>
      <c r="T1608" s="8"/>
      <c r="U1608" s="8"/>
      <c r="V1608" s="8"/>
      <c r="W1608" s="202" t="s">
        <v>483</v>
      </c>
      <c r="X1608" s="8"/>
      <c r="Y1608" s="8"/>
      <c r="Z1608" s="8"/>
      <c r="AA1608" s="202" t="s">
        <v>483</v>
      </c>
      <c r="AB1608" s="8"/>
      <c r="AC1608" s="202" t="s">
        <v>1728</v>
      </c>
      <c r="AD1608" s="202" t="s">
        <v>4757</v>
      </c>
      <c r="AE1608" s="202" t="s">
        <v>484</v>
      </c>
      <c r="AF1608" s="204">
        <v>175.84</v>
      </c>
      <c r="AG1608" s="197">
        <v>0</v>
      </c>
      <c r="AH1608" s="197">
        <v>0.17871935999999999</v>
      </c>
      <c r="AI1608" s="12"/>
      <c r="AJ1608" s="197">
        <v>0.1787205</v>
      </c>
      <c r="AK1608" s="197">
        <v>0</v>
      </c>
      <c r="AL1608" s="197">
        <v>0</v>
      </c>
      <c r="AM1608" s="12"/>
      <c r="AN1608" s="12"/>
      <c r="AO1608" s="204">
        <v>174.97</v>
      </c>
      <c r="AP1608" s="205">
        <v>-184.75</v>
      </c>
      <c r="AQ1608" t="str">
        <f>_xlfn.IFNA(VLOOKUP(E1608,'Order Lookup'!A:C,3,FALSE),"Other")</f>
        <v>Other</v>
      </c>
    </row>
    <row r="1609" spans="1:43" ht="31.5" x14ac:dyDescent="0.35">
      <c r="A1609" s="202" t="s">
        <v>1050</v>
      </c>
      <c r="B1609" s="202" t="s">
        <v>4759</v>
      </c>
      <c r="C1609" s="202" t="s">
        <v>1092</v>
      </c>
      <c r="D1609" s="202" t="s">
        <v>4758</v>
      </c>
      <c r="E1609" s="202" t="s">
        <v>812</v>
      </c>
      <c r="F1609" s="202" t="s">
        <v>343</v>
      </c>
      <c r="G1609" s="202" t="s">
        <v>343</v>
      </c>
      <c r="H1609" s="202" t="s">
        <v>482</v>
      </c>
      <c r="I1609" s="203" t="s">
        <v>360</v>
      </c>
      <c r="J1609" s="203" t="s">
        <v>860</v>
      </c>
      <c r="K1609" s="8"/>
      <c r="L1609" s="8"/>
      <c r="M1609" s="8"/>
      <c r="N1609" s="202" t="s">
        <v>483</v>
      </c>
      <c r="O1609" s="8"/>
      <c r="P1609" s="8"/>
      <c r="Q1609" s="8"/>
      <c r="R1609" s="202" t="s">
        <v>483</v>
      </c>
      <c r="S1609" s="8"/>
      <c r="T1609" s="8"/>
      <c r="U1609" s="8"/>
      <c r="V1609" s="8"/>
      <c r="W1609" s="202" t="s">
        <v>483</v>
      </c>
      <c r="X1609" s="8"/>
      <c r="Y1609" s="8"/>
      <c r="Z1609" s="8"/>
      <c r="AA1609" s="202" t="s">
        <v>483</v>
      </c>
      <c r="AB1609" s="8"/>
      <c r="AC1609" s="202" t="s">
        <v>2318</v>
      </c>
      <c r="AD1609" s="202" t="s">
        <v>4759</v>
      </c>
      <c r="AE1609" s="202" t="s">
        <v>484</v>
      </c>
      <c r="AF1609" s="204">
        <v>358.03</v>
      </c>
      <c r="AG1609" s="197">
        <v>0</v>
      </c>
      <c r="AH1609" s="197">
        <v>6.1048430000000001E-2</v>
      </c>
      <c r="AI1609" s="12"/>
      <c r="AJ1609" s="197">
        <v>6.1048499999999999E-2</v>
      </c>
      <c r="AK1609" s="197">
        <v>0</v>
      </c>
      <c r="AL1609" s="197">
        <v>0</v>
      </c>
      <c r="AM1609" s="12"/>
      <c r="AN1609" s="12"/>
      <c r="AO1609" s="204">
        <v>303.08999999999997</v>
      </c>
      <c r="AP1609" s="205">
        <v>234.87</v>
      </c>
      <c r="AQ1609" t="str">
        <f>_xlfn.IFNA(VLOOKUP(E1609,'Order Lookup'!A:C,3,FALSE),"Other")</f>
        <v>Other</v>
      </c>
    </row>
    <row r="1610" spans="1:43" ht="42" x14ac:dyDescent="0.35">
      <c r="A1610" s="202" t="s">
        <v>1050</v>
      </c>
      <c r="B1610" s="202" t="s">
        <v>4760</v>
      </c>
      <c r="C1610" s="202" t="s">
        <v>1068</v>
      </c>
      <c r="D1610" s="202" t="s">
        <v>2047</v>
      </c>
      <c r="E1610" s="202" t="s">
        <v>859</v>
      </c>
      <c r="F1610" s="202" t="s">
        <v>204</v>
      </c>
      <c r="G1610" s="8"/>
      <c r="H1610" s="202" t="s">
        <v>482</v>
      </c>
      <c r="I1610" s="203" t="s">
        <v>359</v>
      </c>
      <c r="J1610" s="8"/>
      <c r="K1610" s="8"/>
      <c r="L1610" s="8"/>
      <c r="M1610" s="8"/>
      <c r="N1610" s="202" t="s">
        <v>483</v>
      </c>
      <c r="O1610" s="8"/>
      <c r="P1610" s="8"/>
      <c r="Q1610" s="8"/>
      <c r="R1610" s="202" t="s">
        <v>483</v>
      </c>
      <c r="S1610" s="8"/>
      <c r="T1610" s="8"/>
      <c r="U1610" s="8"/>
      <c r="V1610" s="8"/>
      <c r="W1610" s="202" t="s">
        <v>483</v>
      </c>
      <c r="X1610" s="8"/>
      <c r="Y1610" s="8"/>
      <c r="Z1610" s="8"/>
      <c r="AA1610" s="202" t="s">
        <v>483</v>
      </c>
      <c r="AB1610" s="8"/>
      <c r="AC1610" s="202" t="s">
        <v>2343</v>
      </c>
      <c r="AD1610" s="202" t="s">
        <v>4760</v>
      </c>
      <c r="AE1610" s="202" t="s">
        <v>484</v>
      </c>
      <c r="AF1610" s="204">
        <v>0</v>
      </c>
      <c r="AG1610" s="197">
        <v>5.0000000000000001E-4</v>
      </c>
      <c r="AH1610" s="197">
        <v>0.04</v>
      </c>
      <c r="AI1610" s="207">
        <v>80</v>
      </c>
      <c r="AJ1610" s="197">
        <v>0.04</v>
      </c>
      <c r="AK1610" s="197">
        <v>0</v>
      </c>
      <c r="AL1610" s="197">
        <v>0</v>
      </c>
      <c r="AM1610" s="12"/>
      <c r="AN1610" s="12"/>
      <c r="AO1610" s="204">
        <v>1438</v>
      </c>
      <c r="AP1610" s="205">
        <v>-249.06</v>
      </c>
      <c r="AQ1610" t="str">
        <f>_xlfn.IFNA(VLOOKUP(E1610,'Order Lookup'!A:C,3,FALSE),"Other")</f>
        <v>Other</v>
      </c>
    </row>
    <row r="1611" spans="1:43" ht="42" x14ac:dyDescent="0.35">
      <c r="A1611" s="202" t="s">
        <v>1050</v>
      </c>
      <c r="B1611" s="202" t="s">
        <v>4761</v>
      </c>
      <c r="C1611" s="202" t="s">
        <v>4762</v>
      </c>
      <c r="D1611" s="202" t="s">
        <v>4763</v>
      </c>
      <c r="E1611" s="202" t="s">
        <v>855</v>
      </c>
      <c r="F1611" s="202" t="s">
        <v>204</v>
      </c>
      <c r="G1611" s="202" t="s">
        <v>55</v>
      </c>
      <c r="H1611" s="202" t="s">
        <v>488</v>
      </c>
      <c r="I1611" s="203" t="s">
        <v>422</v>
      </c>
      <c r="J1611" s="203" t="s">
        <v>1062</v>
      </c>
      <c r="K1611" s="203" t="s">
        <v>847</v>
      </c>
      <c r="L1611" s="202" t="s">
        <v>1671</v>
      </c>
      <c r="M1611" s="202" t="s">
        <v>1671</v>
      </c>
      <c r="N1611" s="206" t="s">
        <v>489</v>
      </c>
      <c r="O1611" s="8"/>
      <c r="P1611" s="8"/>
      <c r="Q1611" s="8"/>
      <c r="R1611" s="202" t="s">
        <v>483</v>
      </c>
      <c r="S1611" s="203" t="s">
        <v>960</v>
      </c>
      <c r="T1611" s="203" t="s">
        <v>960</v>
      </c>
      <c r="U1611" s="202" t="s">
        <v>2350</v>
      </c>
      <c r="V1611" s="202" t="s">
        <v>1726</v>
      </c>
      <c r="W1611" s="206" t="s">
        <v>489</v>
      </c>
      <c r="X1611" s="203" t="s">
        <v>960</v>
      </c>
      <c r="Y1611" s="202" t="s">
        <v>2329</v>
      </c>
      <c r="Z1611" s="202" t="s">
        <v>1996</v>
      </c>
      <c r="AA1611" s="210" t="s">
        <v>484</v>
      </c>
      <c r="AB1611" s="203" t="s">
        <v>490</v>
      </c>
      <c r="AC1611" s="202" t="s">
        <v>2332</v>
      </c>
      <c r="AD1611" s="202" t="s">
        <v>4761</v>
      </c>
      <c r="AE1611" s="202" t="s">
        <v>484</v>
      </c>
      <c r="AF1611" s="204">
        <v>235134</v>
      </c>
      <c r="AG1611" s="197">
        <v>70.536500000000004</v>
      </c>
      <c r="AH1611" s="197">
        <v>67.762506204999994</v>
      </c>
      <c r="AI1611" s="197">
        <v>0.96067293110659002</v>
      </c>
      <c r="AJ1611" s="197">
        <v>1.5015962650000001</v>
      </c>
      <c r="AK1611" s="197">
        <v>204.41</v>
      </c>
      <c r="AL1611" s="197">
        <v>288.26</v>
      </c>
      <c r="AM1611" s="209">
        <v>1.4102049801868799</v>
      </c>
      <c r="AN1611" s="197">
        <v>4.2539748917776903</v>
      </c>
      <c r="AO1611" s="204">
        <v>187505.01</v>
      </c>
      <c r="AP1611" s="205">
        <v>34528.633527999998</v>
      </c>
      <c r="AQ1611" t="str">
        <f>_xlfn.IFNA(VLOOKUP(E1611,'Order Lookup'!A:C,3,FALSE),"Other")</f>
        <v>ORDER</v>
      </c>
    </row>
    <row r="1612" spans="1:43" ht="42" x14ac:dyDescent="0.35">
      <c r="A1612" s="202" t="s">
        <v>1050</v>
      </c>
      <c r="B1612" s="202" t="s">
        <v>4764</v>
      </c>
      <c r="C1612" s="202" t="s">
        <v>4762</v>
      </c>
      <c r="D1612" s="202" t="s">
        <v>4763</v>
      </c>
      <c r="E1612" s="202" t="s">
        <v>855</v>
      </c>
      <c r="F1612" s="202" t="s">
        <v>204</v>
      </c>
      <c r="G1612" s="202" t="s">
        <v>55</v>
      </c>
      <c r="H1612" s="202" t="s">
        <v>488</v>
      </c>
      <c r="I1612" s="203" t="s">
        <v>422</v>
      </c>
      <c r="J1612" s="203" t="s">
        <v>1062</v>
      </c>
      <c r="K1612" s="203" t="s">
        <v>847</v>
      </c>
      <c r="L1612" s="8"/>
      <c r="M1612" s="8"/>
      <c r="N1612" s="202" t="s">
        <v>483</v>
      </c>
      <c r="O1612" s="8"/>
      <c r="P1612" s="8"/>
      <c r="Q1612" s="8"/>
      <c r="R1612" s="202" t="s">
        <v>483</v>
      </c>
      <c r="S1612" s="8"/>
      <c r="T1612" s="203" t="s">
        <v>960</v>
      </c>
      <c r="U1612" s="202" t="s">
        <v>2350</v>
      </c>
      <c r="V1612" s="202" t="s">
        <v>1726</v>
      </c>
      <c r="W1612" s="206" t="s">
        <v>489</v>
      </c>
      <c r="X1612" s="8"/>
      <c r="Y1612" s="8"/>
      <c r="Z1612" s="8"/>
      <c r="AA1612" s="202" t="s">
        <v>483</v>
      </c>
      <c r="AB1612" s="203" t="s">
        <v>490</v>
      </c>
      <c r="AC1612" s="202" t="s">
        <v>2338</v>
      </c>
      <c r="AD1612" s="202" t="s">
        <v>4764</v>
      </c>
      <c r="AE1612" s="202" t="s">
        <v>484</v>
      </c>
      <c r="AF1612" s="204">
        <v>12162</v>
      </c>
      <c r="AG1612" s="197">
        <v>5.2</v>
      </c>
      <c r="AH1612" s="197">
        <v>5.3036686199999998</v>
      </c>
      <c r="AI1612" s="197">
        <v>1.0199362730769199</v>
      </c>
      <c r="AJ1612" s="197">
        <v>2.5000000000000001E-2</v>
      </c>
      <c r="AK1612" s="197">
        <v>0</v>
      </c>
      <c r="AL1612" s="197">
        <v>0</v>
      </c>
      <c r="AM1612" s="12"/>
      <c r="AN1612" s="12"/>
      <c r="AO1612" s="204">
        <v>9120</v>
      </c>
      <c r="AP1612" s="205">
        <v>-72.42</v>
      </c>
      <c r="AQ1612" t="str">
        <f>_xlfn.IFNA(VLOOKUP(E1612,'Order Lookup'!A:C,3,FALSE),"Other")</f>
        <v>ORDER</v>
      </c>
    </row>
    <row r="1613" spans="1:43" ht="42" x14ac:dyDescent="0.35">
      <c r="A1613" s="202" t="s">
        <v>1050</v>
      </c>
      <c r="B1613" s="202" t="s">
        <v>4765</v>
      </c>
      <c r="C1613" s="202" t="s">
        <v>1118</v>
      </c>
      <c r="D1613" s="202" t="s">
        <v>2048</v>
      </c>
      <c r="E1613" s="202" t="s">
        <v>854</v>
      </c>
      <c r="F1613" s="202" t="s">
        <v>361</v>
      </c>
      <c r="G1613" s="202" t="s">
        <v>55</v>
      </c>
      <c r="H1613" s="202" t="s">
        <v>482</v>
      </c>
      <c r="I1613" s="203" t="s">
        <v>58</v>
      </c>
      <c r="J1613" s="203" t="s">
        <v>1056</v>
      </c>
      <c r="K1613" s="203" t="s">
        <v>847</v>
      </c>
      <c r="L1613" s="8"/>
      <c r="M1613" s="8"/>
      <c r="N1613" s="202" t="s">
        <v>483</v>
      </c>
      <c r="O1613" s="8"/>
      <c r="P1613" s="8"/>
      <c r="Q1613" s="8"/>
      <c r="R1613" s="202" t="s">
        <v>483</v>
      </c>
      <c r="S1613" s="203" t="s">
        <v>1857</v>
      </c>
      <c r="T1613" s="203" t="s">
        <v>1857</v>
      </c>
      <c r="U1613" s="202" t="s">
        <v>1698</v>
      </c>
      <c r="V1613" s="202" t="s">
        <v>1698</v>
      </c>
      <c r="W1613" s="206" t="s">
        <v>489</v>
      </c>
      <c r="X1613" s="203" t="s">
        <v>1857</v>
      </c>
      <c r="Y1613" s="202" t="s">
        <v>1698</v>
      </c>
      <c r="Z1613" s="202" t="s">
        <v>1698</v>
      </c>
      <c r="AA1613" s="206" t="s">
        <v>489</v>
      </c>
      <c r="AB1613" s="203" t="s">
        <v>490</v>
      </c>
      <c r="AC1613" s="202" t="s">
        <v>1698</v>
      </c>
      <c r="AD1613" s="202" t="s">
        <v>4765</v>
      </c>
      <c r="AE1613" s="202" t="s">
        <v>484</v>
      </c>
      <c r="AF1613" s="204">
        <v>1</v>
      </c>
      <c r="AG1613" s="197">
        <v>0</v>
      </c>
      <c r="AH1613" s="197">
        <v>1.3369199999999999E-2</v>
      </c>
      <c r="AI1613" s="12"/>
      <c r="AJ1613" s="197">
        <v>1.3369000000000001E-2</v>
      </c>
      <c r="AK1613" s="197">
        <v>0</v>
      </c>
      <c r="AL1613" s="197">
        <v>0</v>
      </c>
      <c r="AM1613" s="12"/>
      <c r="AN1613" s="12"/>
      <c r="AO1613" s="204">
        <v>0</v>
      </c>
      <c r="AP1613" s="205">
        <v>-64.69</v>
      </c>
      <c r="AQ1613" t="str">
        <f>_xlfn.IFNA(VLOOKUP(E1613,'Order Lookup'!A:C,3,FALSE),"Other")</f>
        <v>ENPARTS</v>
      </c>
    </row>
    <row r="1614" spans="1:43" ht="42" x14ac:dyDescent="0.35">
      <c r="A1614" s="202" t="s">
        <v>1050</v>
      </c>
      <c r="B1614" s="202" t="s">
        <v>4766</v>
      </c>
      <c r="C1614" s="202" t="s">
        <v>1118</v>
      </c>
      <c r="D1614" s="202" t="s">
        <v>2048</v>
      </c>
      <c r="E1614" s="202" t="s">
        <v>854</v>
      </c>
      <c r="F1614" s="202" t="s">
        <v>361</v>
      </c>
      <c r="G1614" s="202" t="s">
        <v>55</v>
      </c>
      <c r="H1614" s="202" t="s">
        <v>482</v>
      </c>
      <c r="I1614" s="203" t="s">
        <v>58</v>
      </c>
      <c r="J1614" s="203" t="s">
        <v>1056</v>
      </c>
      <c r="K1614" s="203" t="s">
        <v>847</v>
      </c>
      <c r="L1614" s="8"/>
      <c r="M1614" s="8"/>
      <c r="N1614" s="202" t="s">
        <v>483</v>
      </c>
      <c r="O1614" s="8"/>
      <c r="P1614" s="8"/>
      <c r="Q1614" s="8"/>
      <c r="R1614" s="202" t="s">
        <v>483</v>
      </c>
      <c r="S1614" s="203" t="s">
        <v>1857</v>
      </c>
      <c r="T1614" s="203" t="s">
        <v>1857</v>
      </c>
      <c r="U1614" s="202" t="s">
        <v>1726</v>
      </c>
      <c r="V1614" s="202" t="s">
        <v>1726</v>
      </c>
      <c r="W1614" s="206" t="s">
        <v>489</v>
      </c>
      <c r="X1614" s="203" t="s">
        <v>1857</v>
      </c>
      <c r="Y1614" s="202" t="s">
        <v>1726</v>
      </c>
      <c r="Z1614" s="202" t="s">
        <v>1726</v>
      </c>
      <c r="AA1614" s="206" t="s">
        <v>489</v>
      </c>
      <c r="AB1614" s="203" t="s">
        <v>490</v>
      </c>
      <c r="AC1614" s="202" t="s">
        <v>2350</v>
      </c>
      <c r="AD1614" s="202" t="s">
        <v>4766</v>
      </c>
      <c r="AE1614" s="202" t="s">
        <v>484</v>
      </c>
      <c r="AF1614" s="204">
        <v>1</v>
      </c>
      <c r="AG1614" s="197">
        <v>0</v>
      </c>
      <c r="AH1614" s="197">
        <v>0.21080233500000001</v>
      </c>
      <c r="AI1614" s="12"/>
      <c r="AJ1614" s="197">
        <v>0.21080251999999999</v>
      </c>
      <c r="AK1614" s="197">
        <v>0</v>
      </c>
      <c r="AL1614" s="197">
        <v>0</v>
      </c>
      <c r="AM1614" s="12"/>
      <c r="AN1614" s="12"/>
      <c r="AO1614" s="204">
        <v>0</v>
      </c>
      <c r="AP1614" s="205">
        <v>-645.20000000000005</v>
      </c>
      <c r="AQ1614" t="str">
        <f>_xlfn.IFNA(VLOOKUP(E1614,'Order Lookup'!A:C,3,FALSE),"Other")</f>
        <v>ENPARTS</v>
      </c>
    </row>
    <row r="1615" spans="1:43" ht="52.5" x14ac:dyDescent="0.35">
      <c r="A1615" s="202" t="s">
        <v>1050</v>
      </c>
      <c r="B1615" s="202" t="s">
        <v>4767</v>
      </c>
      <c r="C1615" s="202" t="s">
        <v>1083</v>
      </c>
      <c r="D1615" s="202" t="s">
        <v>4768</v>
      </c>
      <c r="E1615" s="202" t="s">
        <v>855</v>
      </c>
      <c r="F1615" s="202" t="s">
        <v>204</v>
      </c>
      <c r="G1615" s="202" t="s">
        <v>343</v>
      </c>
      <c r="H1615" s="202" t="s">
        <v>488</v>
      </c>
      <c r="I1615" s="203" t="s">
        <v>355</v>
      </c>
      <c r="J1615" s="203" t="s">
        <v>1073</v>
      </c>
      <c r="K1615" s="203" t="s">
        <v>1080</v>
      </c>
      <c r="L1615" s="202" t="s">
        <v>1468</v>
      </c>
      <c r="M1615" s="202" t="s">
        <v>1665</v>
      </c>
      <c r="N1615" s="210" t="s">
        <v>484</v>
      </c>
      <c r="O1615" s="203" t="s">
        <v>1073</v>
      </c>
      <c r="P1615" s="202" t="s">
        <v>1728</v>
      </c>
      <c r="Q1615" s="202" t="s">
        <v>1728</v>
      </c>
      <c r="R1615" s="206" t="s">
        <v>489</v>
      </c>
      <c r="S1615" s="203" t="s">
        <v>1617</v>
      </c>
      <c r="T1615" s="203" t="s">
        <v>1617</v>
      </c>
      <c r="U1615" s="202" t="s">
        <v>4769</v>
      </c>
      <c r="V1615" s="202" t="s">
        <v>2332</v>
      </c>
      <c r="W1615" s="206" t="s">
        <v>489</v>
      </c>
      <c r="X1615" s="203" t="s">
        <v>1617</v>
      </c>
      <c r="Y1615" s="202" t="s">
        <v>2324</v>
      </c>
      <c r="Z1615" s="202" t="s">
        <v>2324</v>
      </c>
      <c r="AA1615" s="206" t="s">
        <v>489</v>
      </c>
      <c r="AB1615" s="203" t="s">
        <v>490</v>
      </c>
      <c r="AC1615" s="202" t="s">
        <v>2332</v>
      </c>
      <c r="AD1615" s="202" t="s">
        <v>4767</v>
      </c>
      <c r="AE1615" s="202" t="s">
        <v>484</v>
      </c>
      <c r="AF1615" s="204">
        <v>39269</v>
      </c>
      <c r="AG1615" s="197">
        <v>9.8849999999999998</v>
      </c>
      <c r="AH1615" s="197">
        <v>10.032191445</v>
      </c>
      <c r="AI1615" s="197">
        <v>1.0148903839150201</v>
      </c>
      <c r="AJ1615" s="197">
        <v>0</v>
      </c>
      <c r="AK1615" s="197">
        <v>44.11</v>
      </c>
      <c r="AL1615" s="197">
        <v>89.45</v>
      </c>
      <c r="AM1615" s="209">
        <v>2.0278848333711199</v>
      </c>
      <c r="AN1615" s="197">
        <v>8.9162971510657805</v>
      </c>
      <c r="AO1615" s="204">
        <v>28021.919999999998</v>
      </c>
      <c r="AP1615" s="205">
        <v>0</v>
      </c>
      <c r="AQ1615" t="str">
        <f>_xlfn.IFNA(VLOOKUP(E1615,'Order Lookup'!A:C,3,FALSE),"Other")</f>
        <v>ORDER</v>
      </c>
    </row>
    <row r="1616" spans="1:43" ht="52.5" x14ac:dyDescent="0.35">
      <c r="A1616" s="202" t="s">
        <v>1050</v>
      </c>
      <c r="B1616" s="202" t="s">
        <v>4770</v>
      </c>
      <c r="C1616" s="202" t="s">
        <v>1083</v>
      </c>
      <c r="D1616" s="202" t="s">
        <v>4768</v>
      </c>
      <c r="E1616" s="202" t="s">
        <v>855</v>
      </c>
      <c r="F1616" s="202" t="s">
        <v>204</v>
      </c>
      <c r="G1616" s="8"/>
      <c r="H1616" s="202" t="s">
        <v>488</v>
      </c>
      <c r="I1616" s="203" t="s">
        <v>355</v>
      </c>
      <c r="J1616" s="8"/>
      <c r="K1616" s="8"/>
      <c r="L1616" s="8"/>
      <c r="M1616" s="8"/>
      <c r="N1616" s="202" t="s">
        <v>483</v>
      </c>
      <c r="O1616" s="8"/>
      <c r="P1616" s="8"/>
      <c r="Q1616" s="8"/>
      <c r="R1616" s="202" t="s">
        <v>483</v>
      </c>
      <c r="S1616" s="8"/>
      <c r="T1616" s="8"/>
      <c r="U1616" s="8"/>
      <c r="V1616" s="8"/>
      <c r="W1616" s="202" t="s">
        <v>483</v>
      </c>
      <c r="X1616" s="8"/>
      <c r="Y1616" s="8"/>
      <c r="Z1616" s="8"/>
      <c r="AA1616" s="202" t="s">
        <v>483</v>
      </c>
      <c r="AB1616" s="8"/>
      <c r="AC1616" s="202" t="s">
        <v>2338</v>
      </c>
      <c r="AD1616" s="202" t="s">
        <v>4770</v>
      </c>
      <c r="AE1616" s="202" t="s">
        <v>484</v>
      </c>
      <c r="AF1616" s="204">
        <v>1827</v>
      </c>
      <c r="AG1616" s="197">
        <v>0</v>
      </c>
      <c r="AH1616" s="197">
        <v>0.43184</v>
      </c>
      <c r="AI1616" s="12"/>
      <c r="AJ1616" s="197">
        <v>0</v>
      </c>
      <c r="AK1616" s="197">
        <v>0</v>
      </c>
      <c r="AL1616" s="197">
        <v>0</v>
      </c>
      <c r="AM1616" s="12"/>
      <c r="AN1616" s="12"/>
      <c r="AO1616" s="204">
        <v>1715</v>
      </c>
      <c r="AP1616" s="205">
        <v>0</v>
      </c>
      <c r="AQ1616" t="str">
        <f>_xlfn.IFNA(VLOOKUP(E1616,'Order Lookup'!A:C,3,FALSE),"Other")</f>
        <v>ORDER</v>
      </c>
    </row>
    <row r="1617" spans="1:43" ht="52.5" x14ac:dyDescent="0.35">
      <c r="A1617" s="202" t="s">
        <v>1050</v>
      </c>
      <c r="B1617" s="202" t="s">
        <v>4771</v>
      </c>
      <c r="C1617" s="202" t="s">
        <v>1083</v>
      </c>
      <c r="D1617" s="202" t="s">
        <v>4772</v>
      </c>
      <c r="E1617" s="202" t="s">
        <v>855</v>
      </c>
      <c r="F1617" s="202" t="s">
        <v>204</v>
      </c>
      <c r="G1617" s="202" t="s">
        <v>343</v>
      </c>
      <c r="H1617" s="202" t="s">
        <v>488</v>
      </c>
      <c r="I1617" s="203" t="s">
        <v>355</v>
      </c>
      <c r="J1617" s="203" t="s">
        <v>1098</v>
      </c>
      <c r="K1617" s="203" t="s">
        <v>1080</v>
      </c>
      <c r="L1617" s="202" t="s">
        <v>1475</v>
      </c>
      <c r="M1617" s="202" t="s">
        <v>1659</v>
      </c>
      <c r="N1617" s="210" t="s">
        <v>484</v>
      </c>
      <c r="O1617" s="203" t="s">
        <v>1056</v>
      </c>
      <c r="P1617" s="202" t="s">
        <v>1657</v>
      </c>
      <c r="Q1617" s="202" t="s">
        <v>1996</v>
      </c>
      <c r="R1617" s="210" t="s">
        <v>484</v>
      </c>
      <c r="S1617" s="203" t="s">
        <v>607</v>
      </c>
      <c r="T1617" s="203" t="s">
        <v>1109</v>
      </c>
      <c r="U1617" s="202" t="s">
        <v>2362</v>
      </c>
      <c r="V1617" s="202" t="s">
        <v>2362</v>
      </c>
      <c r="W1617" s="206" t="s">
        <v>489</v>
      </c>
      <c r="X1617" s="203" t="s">
        <v>607</v>
      </c>
      <c r="Y1617" s="202" t="s">
        <v>2338</v>
      </c>
      <c r="Z1617" s="202" t="s">
        <v>2338</v>
      </c>
      <c r="AA1617" s="206" t="s">
        <v>489</v>
      </c>
      <c r="AB1617" s="203" t="s">
        <v>490</v>
      </c>
      <c r="AC1617" s="202" t="s">
        <v>2362</v>
      </c>
      <c r="AD1617" s="202" t="s">
        <v>4771</v>
      </c>
      <c r="AE1617" s="202" t="s">
        <v>484</v>
      </c>
      <c r="AF1617" s="204">
        <v>215746</v>
      </c>
      <c r="AG1617" s="197">
        <v>72.210999999999999</v>
      </c>
      <c r="AH1617" s="197">
        <v>68.353786869999993</v>
      </c>
      <c r="AI1617" s="208">
        <v>0.94658413358075599</v>
      </c>
      <c r="AJ1617" s="197">
        <v>0</v>
      </c>
      <c r="AK1617" s="197">
        <v>149.05000000000001</v>
      </c>
      <c r="AL1617" s="197">
        <v>204.28</v>
      </c>
      <c r="AM1617" s="209">
        <v>1.3705467963770499</v>
      </c>
      <c r="AN1617" s="197">
        <v>2.9885688760523799</v>
      </c>
      <c r="AO1617" s="204">
        <v>157910.25</v>
      </c>
      <c r="AP1617" s="205">
        <v>0</v>
      </c>
      <c r="AQ1617" t="str">
        <f>_xlfn.IFNA(VLOOKUP(E1617,'Order Lookup'!A:C,3,FALSE),"Other")</f>
        <v>ORDER</v>
      </c>
    </row>
    <row r="1618" spans="1:43" ht="42" x14ac:dyDescent="0.35">
      <c r="A1618" s="202" t="s">
        <v>1050</v>
      </c>
      <c r="B1618" s="202" t="s">
        <v>4773</v>
      </c>
      <c r="C1618" s="202" t="s">
        <v>1121</v>
      </c>
      <c r="D1618" s="202" t="s">
        <v>2067</v>
      </c>
      <c r="E1618" s="202" t="s">
        <v>895</v>
      </c>
      <c r="F1618" s="202" t="s">
        <v>281</v>
      </c>
      <c r="G1618" s="202" t="s">
        <v>343</v>
      </c>
      <c r="H1618" s="202" t="s">
        <v>482</v>
      </c>
      <c r="I1618" s="203" t="s">
        <v>133</v>
      </c>
      <c r="J1618" s="8"/>
      <c r="K1618" s="203" t="s">
        <v>522</v>
      </c>
      <c r="L1618" s="202" t="s">
        <v>1660</v>
      </c>
      <c r="M1618" s="202" t="s">
        <v>1660</v>
      </c>
      <c r="N1618" s="206" t="s">
        <v>489</v>
      </c>
      <c r="O1618" s="203" t="s">
        <v>522</v>
      </c>
      <c r="P1618" s="202" t="s">
        <v>1660</v>
      </c>
      <c r="Q1618" s="202" t="s">
        <v>1660</v>
      </c>
      <c r="R1618" s="206" t="s">
        <v>489</v>
      </c>
      <c r="S1618" s="203" t="s">
        <v>538</v>
      </c>
      <c r="T1618" s="203" t="s">
        <v>538</v>
      </c>
      <c r="U1618" s="202" t="s">
        <v>1665</v>
      </c>
      <c r="V1618" s="202" t="s">
        <v>1665</v>
      </c>
      <c r="W1618" s="206" t="s">
        <v>489</v>
      </c>
      <c r="X1618" s="203" t="s">
        <v>538</v>
      </c>
      <c r="Y1618" s="202" t="s">
        <v>1728</v>
      </c>
      <c r="Z1618" s="202" t="s">
        <v>1728</v>
      </c>
      <c r="AA1618" s="206" t="s">
        <v>489</v>
      </c>
      <c r="AB1618" s="203" t="s">
        <v>490</v>
      </c>
      <c r="AC1618" s="202" t="s">
        <v>1698</v>
      </c>
      <c r="AD1618" s="202" t="s">
        <v>4773</v>
      </c>
      <c r="AE1618" s="202" t="s">
        <v>484</v>
      </c>
      <c r="AF1618" s="204">
        <v>69542</v>
      </c>
      <c r="AG1618" s="197">
        <v>29.1265</v>
      </c>
      <c r="AH1618" s="197">
        <v>28.818302585000001</v>
      </c>
      <c r="AI1618" s="197">
        <v>0.98941865946818197</v>
      </c>
      <c r="AJ1618" s="197">
        <v>28.818302044999999</v>
      </c>
      <c r="AK1618" s="197">
        <v>30</v>
      </c>
      <c r="AL1618" s="197">
        <v>15</v>
      </c>
      <c r="AM1618" s="211">
        <v>0.5</v>
      </c>
      <c r="AN1618" s="197">
        <v>0.52050255061890904</v>
      </c>
      <c r="AO1618" s="204">
        <v>57851.49</v>
      </c>
      <c r="AP1618" s="205">
        <v>12308.96</v>
      </c>
      <c r="AQ1618" t="str">
        <f>_xlfn.IFNA(VLOOKUP(E1618,'Order Lookup'!A:C,3,FALSE),"Other")</f>
        <v>ORDER</v>
      </c>
    </row>
    <row r="1619" spans="1:43" ht="42" x14ac:dyDescent="0.35">
      <c r="A1619" s="202" t="s">
        <v>1050</v>
      </c>
      <c r="B1619" s="202" t="s">
        <v>4774</v>
      </c>
      <c r="C1619" s="202" t="s">
        <v>1121</v>
      </c>
      <c r="D1619" s="202" t="s">
        <v>2067</v>
      </c>
      <c r="E1619" s="202" t="s">
        <v>904</v>
      </c>
      <c r="F1619" s="202" t="s">
        <v>343</v>
      </c>
      <c r="G1619" s="202" t="s">
        <v>343</v>
      </c>
      <c r="H1619" s="202" t="s">
        <v>482</v>
      </c>
      <c r="I1619" s="203" t="s">
        <v>277</v>
      </c>
      <c r="J1619" s="8"/>
      <c r="K1619" s="203" t="s">
        <v>522</v>
      </c>
      <c r="L1619" s="8"/>
      <c r="M1619" s="8"/>
      <c r="N1619" s="202" t="s">
        <v>483</v>
      </c>
      <c r="O1619" s="8"/>
      <c r="P1619" s="8"/>
      <c r="Q1619" s="8"/>
      <c r="R1619" s="202" t="s">
        <v>483</v>
      </c>
      <c r="S1619" s="8"/>
      <c r="T1619" s="8"/>
      <c r="U1619" s="8"/>
      <c r="V1619" s="8"/>
      <c r="W1619" s="202" t="s">
        <v>483</v>
      </c>
      <c r="X1619" s="8"/>
      <c r="Y1619" s="8"/>
      <c r="Z1619" s="8"/>
      <c r="AA1619" s="202" t="s">
        <v>483</v>
      </c>
      <c r="AB1619" s="8"/>
      <c r="AC1619" s="202" t="s">
        <v>1728</v>
      </c>
      <c r="AD1619" s="202" t="s">
        <v>4774</v>
      </c>
      <c r="AE1619" s="202" t="s">
        <v>484</v>
      </c>
      <c r="AF1619" s="204">
        <v>5158.46</v>
      </c>
      <c r="AG1619" s="197">
        <v>0</v>
      </c>
      <c r="AH1619" s="197">
        <v>1.50772946</v>
      </c>
      <c r="AI1619" s="12"/>
      <c r="AJ1619" s="197">
        <v>1.5077293599999999</v>
      </c>
      <c r="AK1619" s="197">
        <v>0</v>
      </c>
      <c r="AL1619" s="197">
        <v>0</v>
      </c>
      <c r="AM1619" s="12"/>
      <c r="AN1619" s="12"/>
      <c r="AO1619" s="204">
        <v>3485.69</v>
      </c>
      <c r="AP1619" s="205">
        <v>1724.42</v>
      </c>
      <c r="AQ1619" t="str">
        <f>_xlfn.IFNA(VLOOKUP(E1619,'Order Lookup'!A:C,3,FALSE),"Other")</f>
        <v>Other</v>
      </c>
    </row>
    <row r="1620" spans="1:43" ht="42" x14ac:dyDescent="0.35">
      <c r="A1620" s="202" t="s">
        <v>1050</v>
      </c>
      <c r="B1620" s="202" t="s">
        <v>4775</v>
      </c>
      <c r="C1620" s="202" t="s">
        <v>1117</v>
      </c>
      <c r="D1620" s="202" t="s">
        <v>1641</v>
      </c>
      <c r="E1620" s="202" t="s">
        <v>812</v>
      </c>
      <c r="F1620" s="202" t="s">
        <v>343</v>
      </c>
      <c r="G1620" s="8"/>
      <c r="H1620" s="202" t="s">
        <v>482</v>
      </c>
      <c r="I1620" s="203" t="s">
        <v>360</v>
      </c>
      <c r="J1620" s="8"/>
      <c r="K1620" s="8"/>
      <c r="L1620" s="8"/>
      <c r="M1620" s="8"/>
      <c r="N1620" s="202" t="s">
        <v>483</v>
      </c>
      <c r="O1620" s="8"/>
      <c r="P1620" s="8"/>
      <c r="Q1620" s="8"/>
      <c r="R1620" s="202" t="s">
        <v>483</v>
      </c>
      <c r="S1620" s="8"/>
      <c r="T1620" s="8"/>
      <c r="U1620" s="8"/>
      <c r="V1620" s="8"/>
      <c r="W1620" s="202" t="s">
        <v>483</v>
      </c>
      <c r="X1620" s="8"/>
      <c r="Y1620" s="8"/>
      <c r="Z1620" s="8"/>
      <c r="AA1620" s="202" t="s">
        <v>483</v>
      </c>
      <c r="AB1620" s="8"/>
      <c r="AC1620" s="202" t="s">
        <v>2362</v>
      </c>
      <c r="AD1620" s="202" t="s">
        <v>4775</v>
      </c>
      <c r="AE1620" s="202" t="s">
        <v>484</v>
      </c>
      <c r="AF1620" s="12"/>
      <c r="AG1620" s="197">
        <v>0</v>
      </c>
      <c r="AH1620" s="12"/>
      <c r="AI1620" s="12"/>
      <c r="AJ1620" s="12"/>
      <c r="AK1620" s="12"/>
      <c r="AL1620" s="12"/>
      <c r="AM1620" s="12"/>
      <c r="AN1620" s="12"/>
      <c r="AO1620" s="12"/>
      <c r="AP1620" s="15"/>
      <c r="AQ1620" t="str">
        <f>_xlfn.IFNA(VLOOKUP(E1620,'Order Lookup'!A:C,3,FALSE),"Other")</f>
        <v>Other</v>
      </c>
    </row>
    <row r="1621" spans="1:43" ht="42" x14ac:dyDescent="0.35">
      <c r="A1621" s="202" t="s">
        <v>1050</v>
      </c>
      <c r="B1621" s="202" t="s">
        <v>4776</v>
      </c>
      <c r="C1621" s="202" t="s">
        <v>1388</v>
      </c>
      <c r="D1621" s="202" t="s">
        <v>1389</v>
      </c>
      <c r="E1621" s="202" t="s">
        <v>859</v>
      </c>
      <c r="F1621" s="202" t="s">
        <v>204</v>
      </c>
      <c r="G1621" s="202" t="s">
        <v>856</v>
      </c>
      <c r="H1621" s="202" t="s">
        <v>482</v>
      </c>
      <c r="I1621" s="203" t="s">
        <v>410</v>
      </c>
      <c r="J1621" s="203" t="s">
        <v>873</v>
      </c>
      <c r="K1621" s="203" t="s">
        <v>869</v>
      </c>
      <c r="L1621" s="8"/>
      <c r="M1621" s="8"/>
      <c r="N1621" s="202" t="s">
        <v>483</v>
      </c>
      <c r="O1621" s="8"/>
      <c r="P1621" s="8"/>
      <c r="Q1621" s="8"/>
      <c r="R1621" s="202" t="s">
        <v>483</v>
      </c>
      <c r="S1621" s="8"/>
      <c r="T1621" s="203" t="s">
        <v>862</v>
      </c>
      <c r="U1621" s="202" t="s">
        <v>2343</v>
      </c>
      <c r="V1621" s="202" t="s">
        <v>2343</v>
      </c>
      <c r="W1621" s="206" t="s">
        <v>489</v>
      </c>
      <c r="X1621" s="8"/>
      <c r="Y1621" s="8"/>
      <c r="Z1621" s="8"/>
      <c r="AA1621" s="202" t="s">
        <v>483</v>
      </c>
      <c r="AB1621" s="203" t="s">
        <v>490</v>
      </c>
      <c r="AC1621" s="202" t="s">
        <v>2343</v>
      </c>
      <c r="AD1621" s="202" t="s">
        <v>4776</v>
      </c>
      <c r="AE1621" s="202" t="s">
        <v>484</v>
      </c>
      <c r="AF1621" s="204">
        <v>0</v>
      </c>
      <c r="AG1621" s="197">
        <v>0.10050000000000001</v>
      </c>
      <c r="AH1621" s="197">
        <v>0.10005</v>
      </c>
      <c r="AI1621" s="197">
        <v>0.99552238805970095</v>
      </c>
      <c r="AJ1621" s="197">
        <v>0.10005</v>
      </c>
      <c r="AK1621" s="197">
        <v>0</v>
      </c>
      <c r="AL1621" s="197">
        <v>0</v>
      </c>
      <c r="AM1621" s="12"/>
      <c r="AN1621" s="12"/>
      <c r="AO1621" s="204">
        <v>164.32</v>
      </c>
      <c r="AP1621" s="205">
        <v>-186.18</v>
      </c>
      <c r="AQ1621" t="str">
        <f>_xlfn.IFNA(VLOOKUP(E1621,'Order Lookup'!A:C,3,FALSE),"Other")</f>
        <v>Other</v>
      </c>
    </row>
    <row r="1622" spans="1:43" ht="31.5" x14ac:dyDescent="0.35">
      <c r="A1622" s="202" t="s">
        <v>1050</v>
      </c>
      <c r="B1622" s="202" t="s">
        <v>4777</v>
      </c>
      <c r="C1622" s="202" t="s">
        <v>1051</v>
      </c>
      <c r="D1622" s="202" t="s">
        <v>4778</v>
      </c>
      <c r="E1622" s="202" t="s">
        <v>904</v>
      </c>
      <c r="F1622" s="202" t="s">
        <v>343</v>
      </c>
      <c r="G1622" s="8"/>
      <c r="H1622" s="202" t="s">
        <v>482</v>
      </c>
      <c r="I1622" s="203" t="s">
        <v>355</v>
      </c>
      <c r="J1622" s="8"/>
      <c r="K1622" s="8"/>
      <c r="L1622" s="8"/>
      <c r="M1622" s="8"/>
      <c r="N1622" s="202" t="s">
        <v>483</v>
      </c>
      <c r="O1622" s="8"/>
      <c r="P1622" s="8"/>
      <c r="Q1622" s="8"/>
      <c r="R1622" s="202" t="s">
        <v>483</v>
      </c>
      <c r="S1622" s="8"/>
      <c r="T1622" s="8"/>
      <c r="U1622" s="8"/>
      <c r="V1622" s="8"/>
      <c r="W1622" s="202" t="s">
        <v>483</v>
      </c>
      <c r="X1622" s="8"/>
      <c r="Y1622" s="8"/>
      <c r="Z1622" s="8"/>
      <c r="AA1622" s="202" t="s">
        <v>483</v>
      </c>
      <c r="AB1622" s="8"/>
      <c r="AC1622" s="202" t="s">
        <v>2327</v>
      </c>
      <c r="AD1622" s="202" t="s">
        <v>4777</v>
      </c>
      <c r="AE1622" s="202" t="s">
        <v>484</v>
      </c>
      <c r="AF1622" s="204">
        <v>2854.42</v>
      </c>
      <c r="AG1622" s="197">
        <v>0</v>
      </c>
      <c r="AH1622" s="197">
        <v>0.75979266999999995</v>
      </c>
      <c r="AI1622" s="12"/>
      <c r="AJ1622" s="197">
        <v>0.75979304000000003</v>
      </c>
      <c r="AK1622" s="197">
        <v>0</v>
      </c>
      <c r="AL1622" s="197">
        <v>0</v>
      </c>
      <c r="AM1622" s="12"/>
      <c r="AN1622" s="12"/>
      <c r="AO1622" s="204">
        <v>1678.69</v>
      </c>
      <c r="AP1622" s="205">
        <v>1259.1600000000001</v>
      </c>
      <c r="AQ1622" t="str">
        <f>_xlfn.IFNA(VLOOKUP(E1622,'Order Lookup'!A:C,3,FALSE),"Other")</f>
        <v>Other</v>
      </c>
    </row>
    <row r="1623" spans="1:43" ht="42" x14ac:dyDescent="0.35">
      <c r="A1623" s="202" t="s">
        <v>1050</v>
      </c>
      <c r="B1623" s="202" t="s">
        <v>4779</v>
      </c>
      <c r="C1623" s="202" t="s">
        <v>4780</v>
      </c>
      <c r="D1623" s="202" t="s">
        <v>4781</v>
      </c>
      <c r="E1623" s="202" t="s">
        <v>874</v>
      </c>
      <c r="F1623" s="202" t="s">
        <v>343</v>
      </c>
      <c r="G1623" s="8"/>
      <c r="H1623" s="202" t="s">
        <v>482</v>
      </c>
      <c r="I1623" s="203" t="s">
        <v>355</v>
      </c>
      <c r="J1623" s="8"/>
      <c r="K1623" s="8"/>
      <c r="L1623" s="8"/>
      <c r="M1623" s="8"/>
      <c r="N1623" s="202" t="s">
        <v>483</v>
      </c>
      <c r="O1623" s="8"/>
      <c r="P1623" s="8"/>
      <c r="Q1623" s="8"/>
      <c r="R1623" s="202" t="s">
        <v>483</v>
      </c>
      <c r="S1623" s="8"/>
      <c r="T1623" s="8"/>
      <c r="U1623" s="8"/>
      <c r="V1623" s="8"/>
      <c r="W1623" s="202" t="s">
        <v>483</v>
      </c>
      <c r="X1623" s="8"/>
      <c r="Y1623" s="8"/>
      <c r="Z1623" s="8"/>
      <c r="AA1623" s="202" t="s">
        <v>483</v>
      </c>
      <c r="AB1623" s="8"/>
      <c r="AC1623" s="202" t="s">
        <v>2327</v>
      </c>
      <c r="AD1623" s="202" t="s">
        <v>4779</v>
      </c>
      <c r="AE1623" s="202" t="s">
        <v>484</v>
      </c>
      <c r="AF1623" s="12"/>
      <c r="AG1623" s="197">
        <v>0</v>
      </c>
      <c r="AH1623" s="12"/>
      <c r="AI1623" s="12"/>
      <c r="AJ1623" s="12"/>
      <c r="AK1623" s="12"/>
      <c r="AL1623" s="12"/>
      <c r="AM1623" s="12"/>
      <c r="AN1623" s="12"/>
      <c r="AO1623" s="12"/>
      <c r="AP1623" s="15"/>
      <c r="AQ1623" t="str">
        <f>_xlfn.IFNA(VLOOKUP(E1623,'Order Lookup'!A:C,3,FALSE),"Other")</f>
        <v>Other</v>
      </c>
    </row>
    <row r="1624" spans="1:43" ht="42" x14ac:dyDescent="0.35">
      <c r="A1624" s="202" t="s">
        <v>1050</v>
      </c>
      <c r="B1624" s="202" t="s">
        <v>4782</v>
      </c>
      <c r="C1624" s="202" t="s">
        <v>4780</v>
      </c>
      <c r="D1624" s="202" t="s">
        <v>4781</v>
      </c>
      <c r="E1624" s="202" t="s">
        <v>874</v>
      </c>
      <c r="F1624" s="202" t="s">
        <v>343</v>
      </c>
      <c r="G1624" s="8"/>
      <c r="H1624" s="202" t="s">
        <v>482</v>
      </c>
      <c r="I1624" s="203" t="s">
        <v>355</v>
      </c>
      <c r="J1624" s="8"/>
      <c r="K1624" s="8"/>
      <c r="L1624" s="8"/>
      <c r="M1624" s="8"/>
      <c r="N1624" s="202" t="s">
        <v>483</v>
      </c>
      <c r="O1624" s="8"/>
      <c r="P1624" s="8"/>
      <c r="Q1624" s="8"/>
      <c r="R1624" s="202" t="s">
        <v>483</v>
      </c>
      <c r="S1624" s="8"/>
      <c r="T1624" s="8"/>
      <c r="U1624" s="8"/>
      <c r="V1624" s="8"/>
      <c r="W1624" s="202" t="s">
        <v>483</v>
      </c>
      <c r="X1624" s="8"/>
      <c r="Y1624" s="8"/>
      <c r="Z1624" s="8"/>
      <c r="AA1624" s="202" t="s">
        <v>483</v>
      </c>
      <c r="AB1624" s="8"/>
      <c r="AC1624" s="202" t="s">
        <v>2321</v>
      </c>
      <c r="AD1624" s="202" t="s">
        <v>4782</v>
      </c>
      <c r="AE1624" s="202" t="s">
        <v>484</v>
      </c>
      <c r="AF1624" s="204">
        <v>0</v>
      </c>
      <c r="AG1624" s="197">
        <v>0</v>
      </c>
      <c r="AH1624" s="197">
        <v>1.4696300000000001E-2</v>
      </c>
      <c r="AI1624" s="12"/>
      <c r="AJ1624" s="197">
        <v>1.4696499999999999E-2</v>
      </c>
      <c r="AK1624" s="197">
        <v>0</v>
      </c>
      <c r="AL1624" s="197">
        <v>0</v>
      </c>
      <c r="AM1624" s="12"/>
      <c r="AN1624" s="12"/>
      <c r="AO1624" s="204">
        <v>0</v>
      </c>
      <c r="AP1624" s="205">
        <v>-26.61</v>
      </c>
      <c r="AQ1624" t="str">
        <f>_xlfn.IFNA(VLOOKUP(E1624,'Order Lookup'!A:C,3,FALSE),"Other")</f>
        <v>Other</v>
      </c>
    </row>
    <row r="1625" spans="1:43" ht="31.5" x14ac:dyDescent="0.35">
      <c r="A1625" s="202" t="s">
        <v>1050</v>
      </c>
      <c r="B1625" s="202" t="s">
        <v>4783</v>
      </c>
      <c r="C1625" s="202" t="s">
        <v>2049</v>
      </c>
      <c r="D1625" s="202" t="s">
        <v>2050</v>
      </c>
      <c r="E1625" s="202" t="s">
        <v>874</v>
      </c>
      <c r="F1625" s="202" t="s">
        <v>343</v>
      </c>
      <c r="G1625" s="8"/>
      <c r="H1625" s="202" t="s">
        <v>482</v>
      </c>
      <c r="I1625" s="203" t="s">
        <v>359</v>
      </c>
      <c r="J1625" s="8"/>
      <c r="K1625" s="8"/>
      <c r="L1625" s="8"/>
      <c r="M1625" s="8"/>
      <c r="N1625" s="202" t="s">
        <v>483</v>
      </c>
      <c r="O1625" s="8"/>
      <c r="P1625" s="8"/>
      <c r="Q1625" s="8"/>
      <c r="R1625" s="202" t="s">
        <v>483</v>
      </c>
      <c r="S1625" s="8"/>
      <c r="T1625" s="8"/>
      <c r="U1625" s="8"/>
      <c r="V1625" s="8"/>
      <c r="W1625" s="202" t="s">
        <v>483</v>
      </c>
      <c r="X1625" s="8"/>
      <c r="Y1625" s="8"/>
      <c r="Z1625" s="8"/>
      <c r="AA1625" s="202" t="s">
        <v>483</v>
      </c>
      <c r="AB1625" s="8"/>
      <c r="AC1625" s="202" t="s">
        <v>1726</v>
      </c>
      <c r="AD1625" s="202" t="s">
        <v>4783</v>
      </c>
      <c r="AE1625" s="202" t="s">
        <v>484</v>
      </c>
      <c r="AF1625" s="204">
        <v>0</v>
      </c>
      <c r="AG1625" s="197">
        <v>0</v>
      </c>
      <c r="AH1625" s="197">
        <v>1.9259999999999999E-2</v>
      </c>
      <c r="AI1625" s="12"/>
      <c r="AJ1625" s="197">
        <v>1.9259999999999999E-2</v>
      </c>
      <c r="AK1625" s="197">
        <v>0</v>
      </c>
      <c r="AL1625" s="197">
        <v>0</v>
      </c>
      <c r="AM1625" s="12"/>
      <c r="AN1625" s="12"/>
      <c r="AO1625" s="204">
        <v>0</v>
      </c>
      <c r="AP1625" s="205">
        <v>-63.36</v>
      </c>
      <c r="AQ1625" t="str">
        <f>_xlfn.IFNA(VLOOKUP(E1625,'Order Lookup'!A:C,3,FALSE),"Other")</f>
        <v>Other</v>
      </c>
    </row>
    <row r="1626" spans="1:43" ht="31.5" x14ac:dyDescent="0.35">
      <c r="A1626" s="202" t="s">
        <v>1050</v>
      </c>
      <c r="B1626" s="202" t="s">
        <v>4784</v>
      </c>
      <c r="C1626" s="202" t="s">
        <v>2049</v>
      </c>
      <c r="D1626" s="202" t="s">
        <v>2050</v>
      </c>
      <c r="E1626" s="202" t="s">
        <v>874</v>
      </c>
      <c r="F1626" s="202" t="s">
        <v>343</v>
      </c>
      <c r="G1626" s="8"/>
      <c r="H1626" s="202" t="s">
        <v>482</v>
      </c>
      <c r="I1626" s="203" t="s">
        <v>359</v>
      </c>
      <c r="J1626" s="8"/>
      <c r="K1626" s="8"/>
      <c r="L1626" s="8"/>
      <c r="M1626" s="8"/>
      <c r="N1626" s="202" t="s">
        <v>483</v>
      </c>
      <c r="O1626" s="8"/>
      <c r="P1626" s="8"/>
      <c r="Q1626" s="8"/>
      <c r="R1626" s="202" t="s">
        <v>483</v>
      </c>
      <c r="S1626" s="8"/>
      <c r="T1626" s="8"/>
      <c r="U1626" s="8"/>
      <c r="V1626" s="8"/>
      <c r="W1626" s="202" t="s">
        <v>483</v>
      </c>
      <c r="X1626" s="8"/>
      <c r="Y1626" s="8"/>
      <c r="Z1626" s="8"/>
      <c r="AA1626" s="202" t="s">
        <v>483</v>
      </c>
      <c r="AB1626" s="8"/>
      <c r="AC1626" s="202" t="s">
        <v>2350</v>
      </c>
      <c r="AD1626" s="202" t="s">
        <v>4784</v>
      </c>
      <c r="AE1626" s="202" t="s">
        <v>484</v>
      </c>
      <c r="AF1626" s="12"/>
      <c r="AG1626" s="197">
        <v>0</v>
      </c>
      <c r="AH1626" s="12"/>
      <c r="AI1626" s="12"/>
      <c r="AJ1626" s="12"/>
      <c r="AK1626" s="12"/>
      <c r="AL1626" s="12"/>
      <c r="AM1626" s="12"/>
      <c r="AN1626" s="12"/>
      <c r="AO1626" s="12"/>
      <c r="AP1626" s="15"/>
      <c r="AQ1626" t="str">
        <f>_xlfn.IFNA(VLOOKUP(E1626,'Order Lookup'!A:C,3,FALSE),"Other")</f>
        <v>Other</v>
      </c>
    </row>
    <row r="1627" spans="1:43" ht="52.5" x14ac:dyDescent="0.35">
      <c r="A1627" s="202" t="s">
        <v>1050</v>
      </c>
      <c r="B1627" s="202" t="s">
        <v>4785</v>
      </c>
      <c r="C1627" s="202" t="s">
        <v>4739</v>
      </c>
      <c r="D1627" s="202" t="s">
        <v>4786</v>
      </c>
      <c r="E1627" s="202" t="s">
        <v>859</v>
      </c>
      <c r="F1627" s="202" t="s">
        <v>281</v>
      </c>
      <c r="G1627" s="202" t="s">
        <v>343</v>
      </c>
      <c r="H1627" s="202" t="s">
        <v>482</v>
      </c>
      <c r="I1627" s="203" t="s">
        <v>135</v>
      </c>
      <c r="J1627" s="8"/>
      <c r="K1627" s="203" t="s">
        <v>522</v>
      </c>
      <c r="L1627" s="8"/>
      <c r="M1627" s="8"/>
      <c r="N1627" s="202" t="s">
        <v>483</v>
      </c>
      <c r="O1627" s="8"/>
      <c r="P1627" s="8"/>
      <c r="Q1627" s="8"/>
      <c r="R1627" s="202" t="s">
        <v>483</v>
      </c>
      <c r="S1627" s="8"/>
      <c r="T1627" s="203" t="s">
        <v>881</v>
      </c>
      <c r="U1627" s="202" t="s">
        <v>2343</v>
      </c>
      <c r="V1627" s="202" t="s">
        <v>2343</v>
      </c>
      <c r="W1627" s="206" t="s">
        <v>489</v>
      </c>
      <c r="X1627" s="8"/>
      <c r="Y1627" s="8"/>
      <c r="Z1627" s="8"/>
      <c r="AA1627" s="202" t="s">
        <v>483</v>
      </c>
      <c r="AB1627" s="203" t="s">
        <v>490</v>
      </c>
      <c r="AC1627" s="202" t="s">
        <v>2343</v>
      </c>
      <c r="AD1627" s="202" t="s">
        <v>4785</v>
      </c>
      <c r="AE1627" s="202" t="s">
        <v>484</v>
      </c>
      <c r="AF1627" s="204">
        <v>0</v>
      </c>
      <c r="AG1627" s="197">
        <v>0</v>
      </c>
      <c r="AH1627" s="197">
        <v>9.7757399999999994E-2</v>
      </c>
      <c r="AI1627" s="12"/>
      <c r="AJ1627" s="197">
        <v>9.7757499999999997E-2</v>
      </c>
      <c r="AK1627" s="197">
        <v>0</v>
      </c>
      <c r="AL1627" s="197">
        <v>0</v>
      </c>
      <c r="AM1627" s="12"/>
      <c r="AN1627" s="12"/>
      <c r="AO1627" s="204">
        <v>0</v>
      </c>
      <c r="AP1627" s="205">
        <v>-245.02</v>
      </c>
      <c r="AQ1627" t="str">
        <f>_xlfn.IFNA(VLOOKUP(E1627,'Order Lookup'!A:C,3,FALSE),"Other")</f>
        <v>Other</v>
      </c>
    </row>
    <row r="1628" spans="1:43" ht="42" x14ac:dyDescent="0.35">
      <c r="A1628" s="202" t="s">
        <v>1050</v>
      </c>
      <c r="B1628" s="202" t="s">
        <v>4787</v>
      </c>
      <c r="C1628" s="202" t="s">
        <v>2052</v>
      </c>
      <c r="D1628" s="202" t="s">
        <v>2053</v>
      </c>
      <c r="E1628" s="202" t="s">
        <v>855</v>
      </c>
      <c r="F1628" s="202" t="s">
        <v>361</v>
      </c>
      <c r="G1628" s="202" t="s">
        <v>361</v>
      </c>
      <c r="H1628" s="202" t="s">
        <v>482</v>
      </c>
      <c r="I1628" s="203" t="s">
        <v>1097</v>
      </c>
      <c r="J1628" s="203" t="s">
        <v>1098</v>
      </c>
      <c r="K1628" s="203" t="s">
        <v>1057</v>
      </c>
      <c r="L1628" s="202" t="s">
        <v>1303</v>
      </c>
      <c r="M1628" s="202" t="s">
        <v>1303</v>
      </c>
      <c r="N1628" s="206" t="s">
        <v>489</v>
      </c>
      <c r="O1628" s="203" t="s">
        <v>1072</v>
      </c>
      <c r="P1628" s="202" t="s">
        <v>1466</v>
      </c>
      <c r="Q1628" s="8"/>
      <c r="R1628" s="202" t="s">
        <v>593</v>
      </c>
      <c r="S1628" s="203" t="s">
        <v>1876</v>
      </c>
      <c r="T1628" s="203" t="s">
        <v>1876</v>
      </c>
      <c r="U1628" s="202" t="s">
        <v>1728</v>
      </c>
      <c r="V1628" s="202" t="s">
        <v>1728</v>
      </c>
      <c r="W1628" s="206" t="s">
        <v>489</v>
      </c>
      <c r="X1628" s="203" t="s">
        <v>1876</v>
      </c>
      <c r="Y1628" s="202" t="s">
        <v>2329</v>
      </c>
      <c r="Z1628" s="202" t="s">
        <v>2329</v>
      </c>
      <c r="AA1628" s="206" t="s">
        <v>489</v>
      </c>
      <c r="AB1628" s="203" t="s">
        <v>490</v>
      </c>
      <c r="AC1628" s="202" t="s">
        <v>2329</v>
      </c>
      <c r="AD1628" s="202" t="s">
        <v>4787</v>
      </c>
      <c r="AE1628" s="202" t="s">
        <v>484</v>
      </c>
      <c r="AF1628" s="204">
        <v>82070</v>
      </c>
      <c r="AG1628" s="197">
        <v>19.3855</v>
      </c>
      <c r="AH1628" s="197">
        <v>18.683648739999999</v>
      </c>
      <c r="AI1628" s="197">
        <v>0.96379503959144697</v>
      </c>
      <c r="AJ1628" s="197">
        <v>18.683637704999999</v>
      </c>
      <c r="AK1628" s="197">
        <v>110.67</v>
      </c>
      <c r="AL1628" s="197">
        <v>227</v>
      </c>
      <c r="AM1628" s="209">
        <v>2.0511430378603102</v>
      </c>
      <c r="AN1628" s="197">
        <v>12.1496610838125</v>
      </c>
      <c r="AO1628" s="204">
        <v>59515.46</v>
      </c>
      <c r="AP1628" s="205">
        <v>11925.72</v>
      </c>
      <c r="AQ1628" t="str">
        <f>_xlfn.IFNA(VLOOKUP(E1628,'Order Lookup'!A:C,3,FALSE),"Other")</f>
        <v>ORDER</v>
      </c>
    </row>
    <row r="1629" spans="1:43" ht="42" x14ac:dyDescent="0.35">
      <c r="A1629" s="202" t="s">
        <v>1050</v>
      </c>
      <c r="B1629" s="202" t="s">
        <v>4788</v>
      </c>
      <c r="C1629" s="202" t="s">
        <v>2052</v>
      </c>
      <c r="D1629" s="202" t="s">
        <v>2053</v>
      </c>
      <c r="E1629" s="202" t="s">
        <v>855</v>
      </c>
      <c r="F1629" s="202" t="s">
        <v>361</v>
      </c>
      <c r="G1629" s="202" t="s">
        <v>55</v>
      </c>
      <c r="H1629" s="202" t="s">
        <v>488</v>
      </c>
      <c r="I1629" s="203" t="s">
        <v>1097</v>
      </c>
      <c r="J1629" s="203" t="s">
        <v>1072</v>
      </c>
      <c r="K1629" s="203" t="s">
        <v>1084</v>
      </c>
      <c r="L1629" s="8"/>
      <c r="M1629" s="8"/>
      <c r="N1629" s="202" t="s">
        <v>483</v>
      </c>
      <c r="O1629" s="8"/>
      <c r="P1629" s="8"/>
      <c r="Q1629" s="8"/>
      <c r="R1629" s="202" t="s">
        <v>483</v>
      </c>
      <c r="S1629" s="203" t="s">
        <v>1876</v>
      </c>
      <c r="T1629" s="203" t="s">
        <v>1876</v>
      </c>
      <c r="U1629" s="202" t="s">
        <v>2350</v>
      </c>
      <c r="V1629" s="202" t="s">
        <v>2350</v>
      </c>
      <c r="W1629" s="206" t="s">
        <v>489</v>
      </c>
      <c r="X1629" s="203" t="s">
        <v>1876</v>
      </c>
      <c r="Y1629" s="202" t="s">
        <v>2350</v>
      </c>
      <c r="Z1629" s="202" t="s">
        <v>2350</v>
      </c>
      <c r="AA1629" s="206" t="s">
        <v>489</v>
      </c>
      <c r="AB1629" s="203" t="s">
        <v>490</v>
      </c>
      <c r="AC1629" s="202" t="s">
        <v>2371</v>
      </c>
      <c r="AD1629" s="202" t="s">
        <v>4788</v>
      </c>
      <c r="AE1629" s="202" t="s">
        <v>484</v>
      </c>
      <c r="AF1629" s="204">
        <v>52376</v>
      </c>
      <c r="AG1629" s="197">
        <v>7.5114999999999998</v>
      </c>
      <c r="AH1629" s="197">
        <v>5.0975881799999998</v>
      </c>
      <c r="AI1629" s="208">
        <v>0.67863784596951304</v>
      </c>
      <c r="AJ1629" s="197">
        <v>0.2230705</v>
      </c>
      <c r="AK1629" s="197">
        <v>0</v>
      </c>
      <c r="AL1629" s="197">
        <v>0</v>
      </c>
      <c r="AM1629" s="12"/>
      <c r="AN1629" s="12"/>
      <c r="AO1629" s="204">
        <v>52377</v>
      </c>
      <c r="AP1629" s="205">
        <v>166.22</v>
      </c>
      <c r="AQ1629" t="str">
        <f>_xlfn.IFNA(VLOOKUP(E1629,'Order Lookup'!A:C,3,FALSE),"Other")</f>
        <v>ORDER</v>
      </c>
    </row>
    <row r="1630" spans="1:43" ht="42" x14ac:dyDescent="0.35">
      <c r="A1630" s="202" t="s">
        <v>1050</v>
      </c>
      <c r="B1630" s="202" t="s">
        <v>4789</v>
      </c>
      <c r="C1630" s="202" t="s">
        <v>2052</v>
      </c>
      <c r="D1630" s="202" t="s">
        <v>2053</v>
      </c>
      <c r="E1630" s="202" t="s">
        <v>854</v>
      </c>
      <c r="F1630" s="202" t="s">
        <v>361</v>
      </c>
      <c r="G1630" s="202" t="s">
        <v>361</v>
      </c>
      <c r="H1630" s="202" t="s">
        <v>488</v>
      </c>
      <c r="I1630" s="203" t="s">
        <v>1097</v>
      </c>
      <c r="J1630" s="203" t="s">
        <v>1098</v>
      </c>
      <c r="K1630" s="203" t="s">
        <v>1057</v>
      </c>
      <c r="L1630" s="8"/>
      <c r="M1630" s="8"/>
      <c r="N1630" s="202" t="s">
        <v>483</v>
      </c>
      <c r="O1630" s="8"/>
      <c r="P1630" s="8"/>
      <c r="Q1630" s="8"/>
      <c r="R1630" s="202" t="s">
        <v>483</v>
      </c>
      <c r="S1630" s="203" t="s">
        <v>1876</v>
      </c>
      <c r="T1630" s="203" t="s">
        <v>1876</v>
      </c>
      <c r="U1630" s="202" t="s">
        <v>2327</v>
      </c>
      <c r="V1630" s="202" t="s">
        <v>2327</v>
      </c>
      <c r="W1630" s="206" t="s">
        <v>489</v>
      </c>
      <c r="X1630" s="8"/>
      <c r="Y1630" s="8"/>
      <c r="Z1630" s="8"/>
      <c r="AA1630" s="202" t="s">
        <v>483</v>
      </c>
      <c r="AB1630" s="203" t="s">
        <v>490</v>
      </c>
      <c r="AC1630" s="202" t="s">
        <v>2323</v>
      </c>
      <c r="AD1630" s="202" t="s">
        <v>4789</v>
      </c>
      <c r="AE1630" s="202" t="s">
        <v>484</v>
      </c>
      <c r="AF1630" s="204">
        <v>1</v>
      </c>
      <c r="AG1630" s="197">
        <v>0.17050000000000001</v>
      </c>
      <c r="AH1630" s="197">
        <v>0.17030000000000001</v>
      </c>
      <c r="AI1630" s="197">
        <v>0.99882697947214105</v>
      </c>
      <c r="AJ1630" s="197">
        <v>0.17030000000000001</v>
      </c>
      <c r="AK1630" s="197">
        <v>0</v>
      </c>
      <c r="AL1630" s="197">
        <v>0</v>
      </c>
      <c r="AM1630" s="12"/>
      <c r="AN1630" s="12"/>
      <c r="AO1630" s="204">
        <v>378</v>
      </c>
      <c r="AP1630" s="205">
        <v>-377.4</v>
      </c>
      <c r="AQ1630" t="str">
        <f>_xlfn.IFNA(VLOOKUP(E1630,'Order Lookup'!A:C,3,FALSE),"Other")</f>
        <v>ENPARTS</v>
      </c>
    </row>
    <row r="1631" spans="1:43" ht="42" x14ac:dyDescent="0.35">
      <c r="A1631" s="202" t="s">
        <v>1050</v>
      </c>
      <c r="B1631" s="202" t="s">
        <v>4790</v>
      </c>
      <c r="C1631" s="202" t="s">
        <v>4791</v>
      </c>
      <c r="D1631" s="202" t="s">
        <v>4792</v>
      </c>
      <c r="E1631" s="202" t="s">
        <v>854</v>
      </c>
      <c r="F1631" s="202" t="s">
        <v>343</v>
      </c>
      <c r="G1631" s="8"/>
      <c r="H1631" s="202" t="s">
        <v>482</v>
      </c>
      <c r="I1631" s="203" t="s">
        <v>423</v>
      </c>
      <c r="J1631" s="8"/>
      <c r="K1631" s="8"/>
      <c r="L1631" s="8"/>
      <c r="M1631" s="8"/>
      <c r="N1631" s="202" t="s">
        <v>483</v>
      </c>
      <c r="O1631" s="8"/>
      <c r="P1631" s="8"/>
      <c r="Q1631" s="8"/>
      <c r="R1631" s="202" t="s">
        <v>483</v>
      </c>
      <c r="S1631" s="8"/>
      <c r="T1631" s="8"/>
      <c r="U1631" s="8"/>
      <c r="V1631" s="8"/>
      <c r="W1631" s="202" t="s">
        <v>483</v>
      </c>
      <c r="X1631" s="8"/>
      <c r="Y1631" s="8"/>
      <c r="Z1631" s="8"/>
      <c r="AA1631" s="202" t="s">
        <v>483</v>
      </c>
      <c r="AB1631" s="8"/>
      <c r="AC1631" s="202" t="s">
        <v>1726</v>
      </c>
      <c r="AD1631" s="202" t="s">
        <v>4790</v>
      </c>
      <c r="AE1631" s="202" t="s">
        <v>484</v>
      </c>
      <c r="AF1631" s="204">
        <v>-727</v>
      </c>
      <c r="AG1631" s="197">
        <v>0</v>
      </c>
      <c r="AH1631" s="197">
        <v>0</v>
      </c>
      <c r="AI1631" s="12"/>
      <c r="AJ1631" s="197">
        <v>0</v>
      </c>
      <c r="AK1631" s="197">
        <v>0</v>
      </c>
      <c r="AL1631" s="197">
        <v>0</v>
      </c>
      <c r="AM1631" s="12"/>
      <c r="AN1631" s="12"/>
      <c r="AO1631" s="204">
        <v>0</v>
      </c>
      <c r="AP1631" s="205">
        <v>-726.73</v>
      </c>
      <c r="AQ1631" t="str">
        <f>_xlfn.IFNA(VLOOKUP(E1631,'Order Lookup'!A:C,3,FALSE),"Other")</f>
        <v>ENPARTS</v>
      </c>
    </row>
    <row r="1632" spans="1:43" ht="42" x14ac:dyDescent="0.35">
      <c r="A1632" s="202" t="s">
        <v>1050</v>
      </c>
      <c r="B1632" s="202" t="s">
        <v>4793</v>
      </c>
      <c r="C1632" s="202" t="s">
        <v>1089</v>
      </c>
      <c r="D1632" s="202" t="s">
        <v>4794</v>
      </c>
      <c r="E1632" s="202" t="s">
        <v>855</v>
      </c>
      <c r="F1632" s="202" t="s">
        <v>343</v>
      </c>
      <c r="G1632" s="202" t="s">
        <v>55</v>
      </c>
      <c r="H1632" s="202" t="s">
        <v>488</v>
      </c>
      <c r="I1632" s="203" t="s">
        <v>389</v>
      </c>
      <c r="J1632" s="203" t="s">
        <v>1056</v>
      </c>
      <c r="K1632" s="203" t="s">
        <v>847</v>
      </c>
      <c r="L1632" s="202" t="s">
        <v>1522</v>
      </c>
      <c r="M1632" s="202" t="s">
        <v>1501</v>
      </c>
      <c r="N1632" s="210" t="s">
        <v>484</v>
      </c>
      <c r="O1632" s="203" t="s">
        <v>1056</v>
      </c>
      <c r="P1632" s="202" t="s">
        <v>1654</v>
      </c>
      <c r="Q1632" s="8"/>
      <c r="R1632" s="202" t="s">
        <v>593</v>
      </c>
      <c r="S1632" s="203" t="s">
        <v>2030</v>
      </c>
      <c r="T1632" s="203" t="s">
        <v>2022</v>
      </c>
      <c r="U1632" s="202" t="s">
        <v>2332</v>
      </c>
      <c r="V1632" s="202" t="s">
        <v>2371</v>
      </c>
      <c r="W1632" s="206" t="s">
        <v>489</v>
      </c>
      <c r="X1632" s="203" t="s">
        <v>3871</v>
      </c>
      <c r="Y1632" s="202" t="s">
        <v>2332</v>
      </c>
      <c r="Z1632" s="202" t="s">
        <v>2323</v>
      </c>
      <c r="AA1632" s="206" t="s">
        <v>489</v>
      </c>
      <c r="AB1632" s="203" t="s">
        <v>490</v>
      </c>
      <c r="AC1632" s="202" t="s">
        <v>2338</v>
      </c>
      <c r="AD1632" s="202" t="s">
        <v>4793</v>
      </c>
      <c r="AE1632" s="202" t="s">
        <v>484</v>
      </c>
      <c r="AF1632" s="204">
        <v>184137</v>
      </c>
      <c r="AG1632" s="197">
        <v>47.482500000000002</v>
      </c>
      <c r="AH1632" s="197">
        <v>46.267034979999998</v>
      </c>
      <c r="AI1632" s="197">
        <v>0.97440183183277995</v>
      </c>
      <c r="AJ1632" s="197">
        <v>0</v>
      </c>
      <c r="AK1632" s="197">
        <v>225.24</v>
      </c>
      <c r="AL1632" s="197">
        <v>251</v>
      </c>
      <c r="AM1632" s="209">
        <v>1.11436689753152</v>
      </c>
      <c r="AN1632" s="197">
        <v>5.42502885928395</v>
      </c>
      <c r="AO1632" s="204">
        <v>131133.13</v>
      </c>
      <c r="AP1632" s="205">
        <v>0</v>
      </c>
      <c r="AQ1632" t="str">
        <f>_xlfn.IFNA(VLOOKUP(E1632,'Order Lookup'!A:C,3,FALSE),"Other")</f>
        <v>ORDER</v>
      </c>
    </row>
    <row r="1633" spans="1:43" ht="31.5" x14ac:dyDescent="0.35">
      <c r="A1633" s="202" t="s">
        <v>1050</v>
      </c>
      <c r="B1633" s="202" t="s">
        <v>4795</v>
      </c>
      <c r="C1633" s="202" t="s">
        <v>1088</v>
      </c>
      <c r="D1633" s="202" t="s">
        <v>4796</v>
      </c>
      <c r="E1633" s="202" t="s">
        <v>855</v>
      </c>
      <c r="F1633" s="202" t="s">
        <v>204</v>
      </c>
      <c r="G1633" s="202" t="s">
        <v>343</v>
      </c>
      <c r="H1633" s="202" t="s">
        <v>488</v>
      </c>
      <c r="I1633" s="203" t="s">
        <v>360</v>
      </c>
      <c r="J1633" s="203" t="s">
        <v>876</v>
      </c>
      <c r="K1633" s="203" t="s">
        <v>935</v>
      </c>
      <c r="L1633" s="202" t="s">
        <v>1362</v>
      </c>
      <c r="M1633" s="8"/>
      <c r="N1633" s="202" t="s">
        <v>593</v>
      </c>
      <c r="O1633" s="203" t="s">
        <v>1034</v>
      </c>
      <c r="P1633" s="202" t="s">
        <v>1466</v>
      </c>
      <c r="Q1633" s="8"/>
      <c r="R1633" s="202" t="s">
        <v>593</v>
      </c>
      <c r="S1633" s="203" t="s">
        <v>1617</v>
      </c>
      <c r="T1633" s="203" t="s">
        <v>1617</v>
      </c>
      <c r="U1633" s="202" t="s">
        <v>2338</v>
      </c>
      <c r="V1633" s="202" t="s">
        <v>2338</v>
      </c>
      <c r="W1633" s="206" t="s">
        <v>489</v>
      </c>
      <c r="X1633" s="203" t="s">
        <v>1617</v>
      </c>
      <c r="Y1633" s="202" t="s">
        <v>2329</v>
      </c>
      <c r="Z1633" s="202" t="s">
        <v>2329</v>
      </c>
      <c r="AA1633" s="206" t="s">
        <v>489</v>
      </c>
      <c r="AB1633" s="203" t="s">
        <v>490</v>
      </c>
      <c r="AC1633" s="202" t="s">
        <v>2338</v>
      </c>
      <c r="AD1633" s="202" t="s">
        <v>4795</v>
      </c>
      <c r="AE1633" s="202" t="s">
        <v>484</v>
      </c>
      <c r="AF1633" s="204">
        <v>218205</v>
      </c>
      <c r="AG1633" s="197">
        <v>75.776499999999999</v>
      </c>
      <c r="AH1633" s="197">
        <v>79.398169214999996</v>
      </c>
      <c r="AI1633" s="197">
        <v>1.0477940946731501</v>
      </c>
      <c r="AJ1633" s="197">
        <v>3.9441474749999998</v>
      </c>
      <c r="AK1633" s="197">
        <v>131.30000000000001</v>
      </c>
      <c r="AL1633" s="197">
        <v>115.24</v>
      </c>
      <c r="AM1633" s="211">
        <v>0.87768469154607798</v>
      </c>
      <c r="AN1633" s="197">
        <v>1.45141885687496</v>
      </c>
      <c r="AO1633" s="204">
        <v>158031.79</v>
      </c>
      <c r="AP1633" s="205">
        <v>-9.1943999999999998E-2</v>
      </c>
      <c r="AQ1633" t="str">
        <f>_xlfn.IFNA(VLOOKUP(E1633,'Order Lookup'!A:C,3,FALSE),"Other")</f>
        <v>ORDER</v>
      </c>
    </row>
    <row r="1634" spans="1:43" ht="31.5" x14ac:dyDescent="0.35">
      <c r="A1634" s="202" t="s">
        <v>1050</v>
      </c>
      <c r="B1634" s="202" t="s">
        <v>4797</v>
      </c>
      <c r="C1634" s="202" t="s">
        <v>1088</v>
      </c>
      <c r="D1634" s="202" t="s">
        <v>4796</v>
      </c>
      <c r="E1634" s="202" t="s">
        <v>855</v>
      </c>
      <c r="F1634" s="202" t="s">
        <v>343</v>
      </c>
      <c r="G1634" s="8"/>
      <c r="H1634" s="202" t="s">
        <v>488</v>
      </c>
      <c r="I1634" s="203" t="s">
        <v>360</v>
      </c>
      <c r="J1634" s="8"/>
      <c r="K1634" s="8"/>
      <c r="L1634" s="8"/>
      <c r="M1634" s="8"/>
      <c r="N1634" s="202" t="s">
        <v>483</v>
      </c>
      <c r="O1634" s="8"/>
      <c r="P1634" s="8"/>
      <c r="Q1634" s="8"/>
      <c r="R1634" s="202" t="s">
        <v>483</v>
      </c>
      <c r="S1634" s="8"/>
      <c r="T1634" s="8"/>
      <c r="U1634" s="8"/>
      <c r="V1634" s="8"/>
      <c r="W1634" s="202" t="s">
        <v>483</v>
      </c>
      <c r="X1634" s="8"/>
      <c r="Y1634" s="8"/>
      <c r="Z1634" s="8"/>
      <c r="AA1634" s="202" t="s">
        <v>483</v>
      </c>
      <c r="AB1634" s="8"/>
      <c r="AC1634" s="202" t="s">
        <v>2318</v>
      </c>
      <c r="AD1634" s="202" t="s">
        <v>4797</v>
      </c>
      <c r="AE1634" s="202" t="s">
        <v>484</v>
      </c>
      <c r="AF1634" s="204">
        <v>45057</v>
      </c>
      <c r="AG1634" s="197">
        <v>3.5815000000000001</v>
      </c>
      <c r="AH1634" s="197">
        <v>6.5862600000000002</v>
      </c>
      <c r="AI1634" s="207">
        <v>1.8389669133044799</v>
      </c>
      <c r="AJ1634" s="197">
        <v>0</v>
      </c>
      <c r="AK1634" s="197">
        <v>0</v>
      </c>
      <c r="AL1634" s="197">
        <v>0</v>
      </c>
      <c r="AM1634" s="12"/>
      <c r="AN1634" s="12"/>
      <c r="AO1634" s="204">
        <v>38773</v>
      </c>
      <c r="AP1634" s="205">
        <v>0</v>
      </c>
      <c r="AQ1634" t="str">
        <f>_xlfn.IFNA(VLOOKUP(E1634,'Order Lookup'!A:C,3,FALSE),"Other")</f>
        <v>ORDER</v>
      </c>
    </row>
    <row r="1635" spans="1:43" ht="42" x14ac:dyDescent="0.35">
      <c r="A1635" s="202" t="s">
        <v>1050</v>
      </c>
      <c r="B1635" s="202" t="s">
        <v>4798</v>
      </c>
      <c r="C1635" s="202" t="s">
        <v>1089</v>
      </c>
      <c r="D1635" s="202" t="s">
        <v>4799</v>
      </c>
      <c r="E1635" s="202" t="s">
        <v>855</v>
      </c>
      <c r="F1635" s="202" t="s">
        <v>343</v>
      </c>
      <c r="G1635" s="202" t="s">
        <v>55</v>
      </c>
      <c r="H1635" s="202" t="s">
        <v>488</v>
      </c>
      <c r="I1635" s="203" t="s">
        <v>389</v>
      </c>
      <c r="J1635" s="203" t="s">
        <v>1062</v>
      </c>
      <c r="K1635" s="203" t="s">
        <v>1390</v>
      </c>
      <c r="L1635" s="202" t="s">
        <v>1650</v>
      </c>
      <c r="M1635" s="202" t="s">
        <v>1649</v>
      </c>
      <c r="N1635" s="210" t="s">
        <v>484</v>
      </c>
      <c r="O1635" s="203" t="s">
        <v>1062</v>
      </c>
      <c r="P1635" s="202" t="s">
        <v>1672</v>
      </c>
      <c r="Q1635" s="202" t="s">
        <v>1672</v>
      </c>
      <c r="R1635" s="206" t="s">
        <v>489</v>
      </c>
      <c r="S1635" s="203" t="s">
        <v>2022</v>
      </c>
      <c r="T1635" s="203" t="s">
        <v>2058</v>
      </c>
      <c r="U1635" s="202" t="s">
        <v>2350</v>
      </c>
      <c r="V1635" s="202" t="s">
        <v>2350</v>
      </c>
      <c r="W1635" s="206" t="s">
        <v>489</v>
      </c>
      <c r="X1635" s="8"/>
      <c r="Y1635" s="8"/>
      <c r="Z1635" s="8"/>
      <c r="AA1635" s="202" t="s">
        <v>483</v>
      </c>
      <c r="AB1635" s="203" t="s">
        <v>490</v>
      </c>
      <c r="AC1635" s="202" t="s">
        <v>2371</v>
      </c>
      <c r="AD1635" s="202" t="s">
        <v>4798</v>
      </c>
      <c r="AE1635" s="202" t="s">
        <v>484</v>
      </c>
      <c r="AF1635" s="204">
        <v>167950</v>
      </c>
      <c r="AG1635" s="197">
        <v>49.654000000000003</v>
      </c>
      <c r="AH1635" s="197">
        <v>49.914028620000003</v>
      </c>
      <c r="AI1635" s="197">
        <v>1.0052368111330401</v>
      </c>
      <c r="AJ1635" s="197">
        <v>49.712023234999997</v>
      </c>
      <c r="AK1635" s="197">
        <v>129.21</v>
      </c>
      <c r="AL1635" s="197">
        <v>145.25</v>
      </c>
      <c r="AM1635" s="209">
        <v>1.12413899852953</v>
      </c>
      <c r="AN1635" s="197">
        <v>2.9100035404034701</v>
      </c>
      <c r="AO1635" s="204">
        <v>113599.96</v>
      </c>
      <c r="AP1635" s="205">
        <v>70538.509999999995</v>
      </c>
      <c r="AQ1635" t="str">
        <f>_xlfn.IFNA(VLOOKUP(E1635,'Order Lookup'!A:C,3,FALSE),"Other")</f>
        <v>ORDER</v>
      </c>
    </row>
    <row r="1636" spans="1:43" ht="31.5" x14ac:dyDescent="0.35">
      <c r="A1636" s="202" t="s">
        <v>1050</v>
      </c>
      <c r="B1636" s="202" t="s">
        <v>4800</v>
      </c>
      <c r="C1636" s="202" t="s">
        <v>1105</v>
      </c>
      <c r="D1636" s="202" t="s">
        <v>2054</v>
      </c>
      <c r="E1636" s="202" t="s">
        <v>957</v>
      </c>
      <c r="F1636" s="202" t="s">
        <v>270</v>
      </c>
      <c r="G1636" s="202" t="s">
        <v>856</v>
      </c>
      <c r="H1636" s="202" t="s">
        <v>482</v>
      </c>
      <c r="I1636" s="203" t="s">
        <v>958</v>
      </c>
      <c r="J1636" s="8"/>
      <c r="K1636" s="203" t="s">
        <v>869</v>
      </c>
      <c r="L1636" s="202" t="s">
        <v>1640</v>
      </c>
      <c r="M1636" s="202" t="s">
        <v>1659</v>
      </c>
      <c r="N1636" s="210" t="s">
        <v>484</v>
      </c>
      <c r="O1636" s="8"/>
      <c r="P1636" s="8"/>
      <c r="Q1636" s="8"/>
      <c r="R1636" s="202" t="s">
        <v>483</v>
      </c>
      <c r="S1636" s="203" t="s">
        <v>1346</v>
      </c>
      <c r="T1636" s="203" t="s">
        <v>1346</v>
      </c>
      <c r="U1636" s="202" t="s">
        <v>2321</v>
      </c>
      <c r="V1636" s="202" t="s">
        <v>2318</v>
      </c>
      <c r="W1636" s="210" t="s">
        <v>484</v>
      </c>
      <c r="X1636" s="8"/>
      <c r="Y1636" s="8"/>
      <c r="Z1636" s="8"/>
      <c r="AA1636" s="202" t="s">
        <v>483</v>
      </c>
      <c r="AB1636" s="203" t="s">
        <v>490</v>
      </c>
      <c r="AC1636" s="202" t="s">
        <v>2318</v>
      </c>
      <c r="AD1636" s="202" t="s">
        <v>4800</v>
      </c>
      <c r="AE1636" s="202" t="s">
        <v>484</v>
      </c>
      <c r="AF1636" s="204">
        <v>51711</v>
      </c>
      <c r="AG1636" s="197">
        <v>12.2315</v>
      </c>
      <c r="AH1636" s="197">
        <v>14.343901864999999</v>
      </c>
      <c r="AI1636" s="207">
        <v>1.1727017835097899</v>
      </c>
      <c r="AJ1636" s="197">
        <v>14.343899820000001</v>
      </c>
      <c r="AK1636" s="197">
        <v>78</v>
      </c>
      <c r="AL1636" s="197">
        <v>125.75</v>
      </c>
      <c r="AM1636" s="209">
        <v>1.6121794871794899</v>
      </c>
      <c r="AN1636" s="197">
        <v>8.7667917128489101</v>
      </c>
      <c r="AO1636" s="204">
        <v>41493</v>
      </c>
      <c r="AP1636" s="205">
        <v>19140.37</v>
      </c>
      <c r="AQ1636" t="str">
        <f>_xlfn.IFNA(VLOOKUP(E1636,'Order Lookup'!A:C,3,FALSE),"Other")</f>
        <v>ORDER</v>
      </c>
    </row>
    <row r="1637" spans="1:43" ht="31.5" x14ac:dyDescent="0.35">
      <c r="A1637" s="202" t="s">
        <v>1050</v>
      </c>
      <c r="B1637" s="202" t="s">
        <v>4801</v>
      </c>
      <c r="C1637" s="202" t="s">
        <v>1105</v>
      </c>
      <c r="D1637" s="202" t="s">
        <v>2054</v>
      </c>
      <c r="E1637" s="202" t="s">
        <v>957</v>
      </c>
      <c r="F1637" s="202" t="s">
        <v>270</v>
      </c>
      <c r="G1637" s="202" t="s">
        <v>856</v>
      </c>
      <c r="H1637" s="202" t="s">
        <v>488</v>
      </c>
      <c r="I1637" s="203" t="s">
        <v>958</v>
      </c>
      <c r="J1637" s="8"/>
      <c r="K1637" s="203" t="s">
        <v>869</v>
      </c>
      <c r="L1637" s="202" t="s">
        <v>1640</v>
      </c>
      <c r="M1637" s="202" t="s">
        <v>1640</v>
      </c>
      <c r="N1637" s="206" t="s">
        <v>489</v>
      </c>
      <c r="O1637" s="8"/>
      <c r="P1637" s="8"/>
      <c r="Q1637" s="8"/>
      <c r="R1637" s="202" t="s">
        <v>483</v>
      </c>
      <c r="S1637" s="203" t="s">
        <v>1346</v>
      </c>
      <c r="T1637" s="203" t="s">
        <v>1346</v>
      </c>
      <c r="U1637" s="202" t="s">
        <v>2321</v>
      </c>
      <c r="V1637" s="202" t="s">
        <v>2321</v>
      </c>
      <c r="W1637" s="206" t="s">
        <v>489</v>
      </c>
      <c r="X1637" s="8"/>
      <c r="Y1637" s="8"/>
      <c r="Z1637" s="8"/>
      <c r="AA1637" s="202" t="s">
        <v>483</v>
      </c>
      <c r="AB1637" s="203" t="s">
        <v>490</v>
      </c>
      <c r="AC1637" s="202" t="s">
        <v>2335</v>
      </c>
      <c r="AD1637" s="202" t="s">
        <v>4801</v>
      </c>
      <c r="AE1637" s="202" t="s">
        <v>484</v>
      </c>
      <c r="AF1637" s="204">
        <v>58989</v>
      </c>
      <c r="AG1637" s="197">
        <v>19.5305</v>
      </c>
      <c r="AH1637" s="197">
        <v>19.6705878</v>
      </c>
      <c r="AI1637" s="197">
        <v>1.0071727707944</v>
      </c>
      <c r="AJ1637" s="197">
        <v>0</v>
      </c>
      <c r="AK1637" s="197">
        <v>0</v>
      </c>
      <c r="AL1637" s="197">
        <v>0</v>
      </c>
      <c r="AM1637" s="12"/>
      <c r="AN1637" s="12"/>
      <c r="AO1637" s="204">
        <v>39474.35</v>
      </c>
      <c r="AP1637" s="205">
        <v>0</v>
      </c>
      <c r="AQ1637" t="str">
        <f>_xlfn.IFNA(VLOOKUP(E1637,'Order Lookup'!A:C,3,FALSE),"Other")</f>
        <v>ORDER</v>
      </c>
    </row>
    <row r="1638" spans="1:43" ht="31.5" x14ac:dyDescent="0.35">
      <c r="A1638" s="202" t="s">
        <v>1050</v>
      </c>
      <c r="B1638" s="202" t="s">
        <v>4802</v>
      </c>
      <c r="C1638" s="202" t="s">
        <v>4558</v>
      </c>
      <c r="D1638" s="202" t="s">
        <v>4803</v>
      </c>
      <c r="E1638" s="202" t="s">
        <v>855</v>
      </c>
      <c r="F1638" s="202" t="s">
        <v>361</v>
      </c>
      <c r="G1638" s="202" t="s">
        <v>55</v>
      </c>
      <c r="H1638" s="202" t="s">
        <v>488</v>
      </c>
      <c r="I1638" s="203" t="s">
        <v>58</v>
      </c>
      <c r="J1638" s="203" t="s">
        <v>1098</v>
      </c>
      <c r="K1638" s="203" t="s">
        <v>838</v>
      </c>
      <c r="L1638" s="202" t="s">
        <v>1655</v>
      </c>
      <c r="M1638" s="202" t="s">
        <v>1655</v>
      </c>
      <c r="N1638" s="206" t="s">
        <v>489</v>
      </c>
      <c r="O1638" s="203" t="s">
        <v>1098</v>
      </c>
      <c r="P1638" s="202" t="s">
        <v>1662</v>
      </c>
      <c r="Q1638" s="202" t="s">
        <v>1662</v>
      </c>
      <c r="R1638" s="206" t="s">
        <v>489</v>
      </c>
      <c r="S1638" s="203" t="s">
        <v>1637</v>
      </c>
      <c r="T1638" s="203" t="s">
        <v>1637</v>
      </c>
      <c r="U1638" s="202" t="s">
        <v>2338</v>
      </c>
      <c r="V1638" s="202" t="s">
        <v>2338</v>
      </c>
      <c r="W1638" s="206" t="s">
        <v>489</v>
      </c>
      <c r="X1638" s="8"/>
      <c r="Y1638" s="8"/>
      <c r="Z1638" s="8"/>
      <c r="AA1638" s="202" t="s">
        <v>483</v>
      </c>
      <c r="AB1638" s="203" t="s">
        <v>490</v>
      </c>
      <c r="AC1638" s="202" t="s">
        <v>2321</v>
      </c>
      <c r="AD1638" s="202" t="s">
        <v>4802</v>
      </c>
      <c r="AE1638" s="202" t="s">
        <v>484</v>
      </c>
      <c r="AF1638" s="204">
        <v>212807</v>
      </c>
      <c r="AG1638" s="197">
        <v>61.483499999999999</v>
      </c>
      <c r="AH1638" s="197">
        <v>61.321529419999997</v>
      </c>
      <c r="AI1638" s="197">
        <v>0.99736562524905104</v>
      </c>
      <c r="AJ1638" s="197">
        <v>1.4919520449999999</v>
      </c>
      <c r="AK1638" s="197">
        <v>106.16</v>
      </c>
      <c r="AL1638" s="197">
        <v>163.25</v>
      </c>
      <c r="AM1638" s="209">
        <v>1.5377731725697099</v>
      </c>
      <c r="AN1638" s="197">
        <v>2.66219713604788</v>
      </c>
      <c r="AO1638" s="204">
        <v>168971.28</v>
      </c>
      <c r="AP1638" s="205">
        <v>20878.459163</v>
      </c>
      <c r="AQ1638" t="str">
        <f>_xlfn.IFNA(VLOOKUP(E1638,'Order Lookup'!A:C,3,FALSE),"Other")</f>
        <v>ORDER</v>
      </c>
    </row>
    <row r="1639" spans="1:43" ht="31.5" x14ac:dyDescent="0.35">
      <c r="A1639" s="202" t="s">
        <v>1050</v>
      </c>
      <c r="B1639" s="202" t="s">
        <v>4804</v>
      </c>
      <c r="C1639" s="202" t="s">
        <v>2056</v>
      </c>
      <c r="D1639" s="202" t="s">
        <v>4805</v>
      </c>
      <c r="E1639" s="202" t="s">
        <v>904</v>
      </c>
      <c r="F1639" s="202" t="s">
        <v>343</v>
      </c>
      <c r="G1639" s="202" t="s">
        <v>55</v>
      </c>
      <c r="H1639" s="202" t="s">
        <v>482</v>
      </c>
      <c r="I1639" s="203" t="s">
        <v>422</v>
      </c>
      <c r="J1639" s="8"/>
      <c r="K1639" s="203" t="s">
        <v>552</v>
      </c>
      <c r="L1639" s="8"/>
      <c r="M1639" s="8"/>
      <c r="N1639" s="202" t="s">
        <v>483</v>
      </c>
      <c r="O1639" s="8"/>
      <c r="P1639" s="8"/>
      <c r="Q1639" s="8"/>
      <c r="R1639" s="202" t="s">
        <v>483</v>
      </c>
      <c r="S1639" s="8"/>
      <c r="T1639" s="8"/>
      <c r="U1639" s="8"/>
      <c r="V1639" s="8"/>
      <c r="W1639" s="202" t="s">
        <v>483</v>
      </c>
      <c r="X1639" s="8"/>
      <c r="Y1639" s="8"/>
      <c r="Z1639" s="8"/>
      <c r="AA1639" s="202" t="s">
        <v>483</v>
      </c>
      <c r="AB1639" s="8"/>
      <c r="AC1639" s="202" t="s">
        <v>2329</v>
      </c>
      <c r="AD1639" s="202" t="s">
        <v>4804</v>
      </c>
      <c r="AE1639" s="202" t="s">
        <v>484</v>
      </c>
      <c r="AF1639" s="204">
        <v>660.04</v>
      </c>
      <c r="AG1639" s="197">
        <v>0</v>
      </c>
      <c r="AH1639" s="197">
        <v>0.19951161000000001</v>
      </c>
      <c r="AI1639" s="12"/>
      <c r="AJ1639" s="197">
        <v>0.19951199999999999</v>
      </c>
      <c r="AK1639" s="197">
        <v>0</v>
      </c>
      <c r="AL1639" s="197">
        <v>0</v>
      </c>
      <c r="AM1639" s="12"/>
      <c r="AN1639" s="12"/>
      <c r="AO1639" s="204">
        <v>452.84</v>
      </c>
      <c r="AP1639" s="205">
        <v>225.05</v>
      </c>
      <c r="AQ1639" t="str">
        <f>_xlfn.IFNA(VLOOKUP(E1639,'Order Lookup'!A:C,3,FALSE),"Other")</f>
        <v>Other</v>
      </c>
    </row>
    <row r="1640" spans="1:43" ht="31.5" x14ac:dyDescent="0.35">
      <c r="A1640" s="202" t="s">
        <v>1050</v>
      </c>
      <c r="B1640" s="202" t="s">
        <v>4806</v>
      </c>
      <c r="C1640" s="202" t="s">
        <v>2056</v>
      </c>
      <c r="D1640" s="202" t="s">
        <v>4807</v>
      </c>
      <c r="E1640" s="202" t="s">
        <v>904</v>
      </c>
      <c r="F1640" s="202" t="s">
        <v>343</v>
      </c>
      <c r="G1640" s="8"/>
      <c r="H1640" s="202" t="s">
        <v>482</v>
      </c>
      <c r="I1640" s="203" t="s">
        <v>386</v>
      </c>
      <c r="J1640" s="8"/>
      <c r="K1640" s="8"/>
      <c r="L1640" s="8"/>
      <c r="M1640" s="8"/>
      <c r="N1640" s="202" t="s">
        <v>483</v>
      </c>
      <c r="O1640" s="8"/>
      <c r="P1640" s="8"/>
      <c r="Q1640" s="8"/>
      <c r="R1640" s="202" t="s">
        <v>483</v>
      </c>
      <c r="S1640" s="8"/>
      <c r="T1640" s="8"/>
      <c r="U1640" s="8"/>
      <c r="V1640" s="8"/>
      <c r="W1640" s="202" t="s">
        <v>483</v>
      </c>
      <c r="X1640" s="8"/>
      <c r="Y1640" s="8"/>
      <c r="Z1640" s="8"/>
      <c r="AA1640" s="202" t="s">
        <v>483</v>
      </c>
      <c r="AB1640" s="8"/>
      <c r="AC1640" s="202" t="s">
        <v>2323</v>
      </c>
      <c r="AD1640" s="202" t="s">
        <v>4806</v>
      </c>
      <c r="AE1640" s="202" t="s">
        <v>484</v>
      </c>
      <c r="AF1640" s="204">
        <v>869.6</v>
      </c>
      <c r="AG1640" s="197">
        <v>0</v>
      </c>
      <c r="AH1640" s="197">
        <v>0.35099999999999998</v>
      </c>
      <c r="AI1640" s="12"/>
      <c r="AJ1640" s="197">
        <v>0.35099999999999998</v>
      </c>
      <c r="AK1640" s="197">
        <v>0</v>
      </c>
      <c r="AL1640" s="197">
        <v>0</v>
      </c>
      <c r="AM1640" s="12"/>
      <c r="AN1640" s="12"/>
      <c r="AO1640" s="204">
        <v>651.85</v>
      </c>
      <c r="AP1640" s="205">
        <v>279.07</v>
      </c>
      <c r="AQ1640" t="str">
        <f>_xlfn.IFNA(VLOOKUP(E1640,'Order Lookup'!A:C,3,FALSE),"Other")</f>
        <v>Other</v>
      </c>
    </row>
    <row r="1641" spans="1:43" ht="31.5" x14ac:dyDescent="0.35">
      <c r="A1641" s="202" t="s">
        <v>1050</v>
      </c>
      <c r="B1641" s="202" t="s">
        <v>4808</v>
      </c>
      <c r="C1641" s="202" t="s">
        <v>2056</v>
      </c>
      <c r="D1641" s="202" t="s">
        <v>4809</v>
      </c>
      <c r="E1641" s="202" t="s">
        <v>904</v>
      </c>
      <c r="F1641" s="202" t="s">
        <v>343</v>
      </c>
      <c r="G1641" s="8"/>
      <c r="H1641" s="202" t="s">
        <v>482</v>
      </c>
      <c r="I1641" s="203" t="s">
        <v>422</v>
      </c>
      <c r="J1641" s="8"/>
      <c r="K1641" s="8"/>
      <c r="L1641" s="8"/>
      <c r="M1641" s="8"/>
      <c r="N1641" s="202" t="s">
        <v>483</v>
      </c>
      <c r="O1641" s="8"/>
      <c r="P1641" s="8"/>
      <c r="Q1641" s="8"/>
      <c r="R1641" s="202" t="s">
        <v>483</v>
      </c>
      <c r="S1641" s="8"/>
      <c r="T1641" s="8"/>
      <c r="U1641" s="8"/>
      <c r="V1641" s="8"/>
      <c r="W1641" s="202" t="s">
        <v>483</v>
      </c>
      <c r="X1641" s="8"/>
      <c r="Y1641" s="8"/>
      <c r="Z1641" s="8"/>
      <c r="AA1641" s="202" t="s">
        <v>483</v>
      </c>
      <c r="AB1641" s="8"/>
      <c r="AC1641" s="202" t="s">
        <v>2324</v>
      </c>
      <c r="AD1641" s="202" t="s">
        <v>4808</v>
      </c>
      <c r="AE1641" s="202" t="s">
        <v>484</v>
      </c>
      <c r="AF1641" s="204">
        <v>362</v>
      </c>
      <c r="AG1641" s="197">
        <v>0</v>
      </c>
      <c r="AH1641" s="197">
        <v>3.6740750000000003E-2</v>
      </c>
      <c r="AI1641" s="12"/>
      <c r="AJ1641" s="197">
        <v>3.6741000000000003E-2</v>
      </c>
      <c r="AK1641" s="197">
        <v>0</v>
      </c>
      <c r="AL1641" s="197">
        <v>0</v>
      </c>
      <c r="AM1641" s="12"/>
      <c r="AN1641" s="12"/>
      <c r="AO1641" s="204">
        <v>180.94</v>
      </c>
      <c r="AP1641" s="205">
        <v>284.27999999999997</v>
      </c>
      <c r="AQ1641" t="str">
        <f>_xlfn.IFNA(VLOOKUP(E1641,'Order Lookup'!A:C,3,FALSE),"Other")</f>
        <v>Other</v>
      </c>
    </row>
    <row r="1642" spans="1:43" ht="31.5" x14ac:dyDescent="0.35">
      <c r="A1642" s="202" t="s">
        <v>1050</v>
      </c>
      <c r="B1642" s="202" t="s">
        <v>4810</v>
      </c>
      <c r="C1642" s="202" t="s">
        <v>2056</v>
      </c>
      <c r="D1642" s="202" t="s">
        <v>4811</v>
      </c>
      <c r="E1642" s="202" t="s">
        <v>904</v>
      </c>
      <c r="F1642" s="202" t="s">
        <v>343</v>
      </c>
      <c r="G1642" s="8"/>
      <c r="H1642" s="202" t="s">
        <v>482</v>
      </c>
      <c r="I1642" s="203" t="s">
        <v>422</v>
      </c>
      <c r="J1642" s="8"/>
      <c r="K1642" s="8"/>
      <c r="L1642" s="8"/>
      <c r="M1642" s="8"/>
      <c r="N1642" s="202" t="s">
        <v>483</v>
      </c>
      <c r="O1642" s="8"/>
      <c r="P1642" s="8"/>
      <c r="Q1642" s="8"/>
      <c r="R1642" s="202" t="s">
        <v>483</v>
      </c>
      <c r="S1642" s="8"/>
      <c r="T1642" s="8"/>
      <c r="U1642" s="8"/>
      <c r="V1642" s="8"/>
      <c r="W1642" s="202" t="s">
        <v>483</v>
      </c>
      <c r="X1642" s="8"/>
      <c r="Y1642" s="8"/>
      <c r="Z1642" s="8"/>
      <c r="AA1642" s="202" t="s">
        <v>483</v>
      </c>
      <c r="AB1642" s="8"/>
      <c r="AC1642" s="202" t="s">
        <v>1726</v>
      </c>
      <c r="AD1642" s="202" t="s">
        <v>4810</v>
      </c>
      <c r="AE1642" s="202" t="s">
        <v>484</v>
      </c>
      <c r="AF1642" s="204">
        <v>5112.18</v>
      </c>
      <c r="AG1642" s="197">
        <v>0</v>
      </c>
      <c r="AH1642" s="197">
        <v>2.3048514</v>
      </c>
      <c r="AI1642" s="12"/>
      <c r="AJ1642" s="197">
        <v>2.30485148</v>
      </c>
      <c r="AK1642" s="197">
        <v>0</v>
      </c>
      <c r="AL1642" s="197">
        <v>0</v>
      </c>
      <c r="AM1642" s="12"/>
      <c r="AN1642" s="12"/>
      <c r="AO1642" s="204">
        <v>3832.27</v>
      </c>
      <c r="AP1642" s="205">
        <v>1501.06</v>
      </c>
      <c r="AQ1642" t="str">
        <f>_xlfn.IFNA(VLOOKUP(E1642,'Order Lookup'!A:C,3,FALSE),"Other")</f>
        <v>Other</v>
      </c>
    </row>
    <row r="1643" spans="1:43" ht="42" x14ac:dyDescent="0.35">
      <c r="A1643" s="202" t="s">
        <v>1050</v>
      </c>
      <c r="B1643" s="202" t="s">
        <v>4812</v>
      </c>
      <c r="C1643" s="202" t="s">
        <v>1095</v>
      </c>
      <c r="D1643" s="202" t="s">
        <v>4813</v>
      </c>
      <c r="E1643" s="202" t="s">
        <v>874</v>
      </c>
      <c r="F1643" s="202" t="s">
        <v>343</v>
      </c>
      <c r="G1643" s="8"/>
      <c r="H1643" s="202" t="s">
        <v>482</v>
      </c>
      <c r="I1643" s="203" t="s">
        <v>359</v>
      </c>
      <c r="J1643" s="8"/>
      <c r="K1643" s="8"/>
      <c r="L1643" s="8"/>
      <c r="M1643" s="8"/>
      <c r="N1643" s="202" t="s">
        <v>483</v>
      </c>
      <c r="O1643" s="8"/>
      <c r="P1643" s="8"/>
      <c r="Q1643" s="8"/>
      <c r="R1643" s="202" t="s">
        <v>483</v>
      </c>
      <c r="S1643" s="8"/>
      <c r="T1643" s="8"/>
      <c r="U1643" s="8"/>
      <c r="V1643" s="8"/>
      <c r="W1643" s="202" t="s">
        <v>483</v>
      </c>
      <c r="X1643" s="8"/>
      <c r="Y1643" s="8"/>
      <c r="Z1643" s="8"/>
      <c r="AA1643" s="202" t="s">
        <v>483</v>
      </c>
      <c r="AB1643" s="8"/>
      <c r="AC1643" s="202" t="s">
        <v>2362</v>
      </c>
      <c r="AD1643" s="202" t="s">
        <v>4812</v>
      </c>
      <c r="AE1643" s="202" t="s">
        <v>484</v>
      </c>
      <c r="AF1643" s="204">
        <v>0</v>
      </c>
      <c r="AG1643" s="197">
        <v>0</v>
      </c>
      <c r="AH1643" s="197">
        <v>8.4999999999999995E-4</v>
      </c>
      <c r="AI1643" s="12"/>
      <c r="AJ1643" s="197">
        <v>8.4999999999999995E-4</v>
      </c>
      <c r="AK1643" s="197">
        <v>0</v>
      </c>
      <c r="AL1643" s="197">
        <v>0</v>
      </c>
      <c r="AM1643" s="12"/>
      <c r="AN1643" s="12"/>
      <c r="AO1643" s="204">
        <v>0</v>
      </c>
      <c r="AP1643" s="205">
        <v>-7.51</v>
      </c>
      <c r="AQ1643" t="str">
        <f>_xlfn.IFNA(VLOOKUP(E1643,'Order Lookup'!A:C,3,FALSE),"Other")</f>
        <v>Other</v>
      </c>
    </row>
    <row r="1644" spans="1:43" ht="31.5" x14ac:dyDescent="0.35">
      <c r="A1644" s="202" t="s">
        <v>1050</v>
      </c>
      <c r="B1644" s="202" t="s">
        <v>4814</v>
      </c>
      <c r="C1644" s="202" t="s">
        <v>1061</v>
      </c>
      <c r="D1644" s="202" t="s">
        <v>4815</v>
      </c>
      <c r="E1644" s="202" t="s">
        <v>855</v>
      </c>
      <c r="F1644" s="202" t="s">
        <v>204</v>
      </c>
      <c r="G1644" s="202" t="s">
        <v>55</v>
      </c>
      <c r="H1644" s="202" t="s">
        <v>488</v>
      </c>
      <c r="I1644" s="203" t="s">
        <v>1097</v>
      </c>
      <c r="J1644" s="203" t="s">
        <v>1098</v>
      </c>
      <c r="K1644" s="203" t="s">
        <v>1084</v>
      </c>
      <c r="L1644" s="202" t="s">
        <v>1655</v>
      </c>
      <c r="M1644" s="202" t="s">
        <v>1672</v>
      </c>
      <c r="N1644" s="210" t="s">
        <v>484</v>
      </c>
      <c r="O1644" s="203" t="s">
        <v>1098</v>
      </c>
      <c r="P1644" s="202" t="s">
        <v>1659</v>
      </c>
      <c r="Q1644" s="202" t="s">
        <v>1660</v>
      </c>
      <c r="R1644" s="210" t="s">
        <v>484</v>
      </c>
      <c r="S1644" s="203" t="s">
        <v>1524</v>
      </c>
      <c r="T1644" s="203" t="s">
        <v>1524</v>
      </c>
      <c r="U1644" s="202" t="s">
        <v>2343</v>
      </c>
      <c r="V1644" s="202" t="s">
        <v>2350</v>
      </c>
      <c r="W1644" s="210" t="s">
        <v>484</v>
      </c>
      <c r="X1644" s="203" t="s">
        <v>1524</v>
      </c>
      <c r="Y1644" s="202" t="s">
        <v>1728</v>
      </c>
      <c r="Z1644" s="202" t="s">
        <v>1698</v>
      </c>
      <c r="AA1644" s="206" t="s">
        <v>489</v>
      </c>
      <c r="AB1644" s="203" t="s">
        <v>490</v>
      </c>
      <c r="AC1644" s="202" t="s">
        <v>2350</v>
      </c>
      <c r="AD1644" s="202" t="s">
        <v>4814</v>
      </c>
      <c r="AE1644" s="202" t="s">
        <v>484</v>
      </c>
      <c r="AF1644" s="204">
        <v>89130</v>
      </c>
      <c r="AG1644" s="197">
        <v>25.871500000000001</v>
      </c>
      <c r="AH1644" s="197">
        <v>27.054235285000001</v>
      </c>
      <c r="AI1644" s="197">
        <v>1.0457157600061799</v>
      </c>
      <c r="AJ1644" s="197">
        <v>0</v>
      </c>
      <c r="AK1644" s="197">
        <v>70.64</v>
      </c>
      <c r="AL1644" s="197">
        <v>144.06</v>
      </c>
      <c r="AM1644" s="209">
        <v>2.0393544733861799</v>
      </c>
      <c r="AN1644" s="197">
        <v>5.3248594344809597</v>
      </c>
      <c r="AO1644" s="204">
        <v>69395.06</v>
      </c>
      <c r="AP1644" s="205">
        <v>0</v>
      </c>
      <c r="AQ1644" t="str">
        <f>_xlfn.IFNA(VLOOKUP(E1644,'Order Lookup'!A:C,3,FALSE),"Other")</f>
        <v>ORDER</v>
      </c>
    </row>
    <row r="1645" spans="1:43" ht="31.5" x14ac:dyDescent="0.35">
      <c r="A1645" s="202" t="s">
        <v>1050</v>
      </c>
      <c r="B1645" s="202" t="s">
        <v>4816</v>
      </c>
      <c r="C1645" s="202" t="s">
        <v>4817</v>
      </c>
      <c r="D1645" s="202" t="s">
        <v>4818</v>
      </c>
      <c r="E1645" s="202" t="s">
        <v>895</v>
      </c>
      <c r="F1645" s="202" t="s">
        <v>281</v>
      </c>
      <c r="G1645" s="202" t="s">
        <v>343</v>
      </c>
      <c r="H1645" s="202" t="s">
        <v>482</v>
      </c>
      <c r="I1645" s="203" t="s">
        <v>135</v>
      </c>
      <c r="J1645" s="8"/>
      <c r="K1645" s="203" t="s">
        <v>552</v>
      </c>
      <c r="L1645" s="202" t="s">
        <v>1659</v>
      </c>
      <c r="M1645" s="202" t="s">
        <v>1656</v>
      </c>
      <c r="N1645" s="206" t="s">
        <v>489</v>
      </c>
      <c r="O1645" s="8"/>
      <c r="P1645" s="8"/>
      <c r="Q1645" s="8"/>
      <c r="R1645" s="202" t="s">
        <v>483</v>
      </c>
      <c r="S1645" s="203" t="s">
        <v>576</v>
      </c>
      <c r="T1645" s="203" t="s">
        <v>576</v>
      </c>
      <c r="U1645" s="202" t="s">
        <v>2329</v>
      </c>
      <c r="V1645" s="202" t="s">
        <v>2329</v>
      </c>
      <c r="W1645" s="206" t="s">
        <v>489</v>
      </c>
      <c r="X1645" s="203" t="s">
        <v>576</v>
      </c>
      <c r="Y1645" s="202" t="s">
        <v>2329</v>
      </c>
      <c r="Z1645" s="202" t="s">
        <v>2329</v>
      </c>
      <c r="AA1645" s="206" t="s">
        <v>489</v>
      </c>
      <c r="AB1645" s="203" t="s">
        <v>490</v>
      </c>
      <c r="AC1645" s="202" t="s">
        <v>1996</v>
      </c>
      <c r="AD1645" s="202" t="s">
        <v>4816</v>
      </c>
      <c r="AE1645" s="202" t="s">
        <v>484</v>
      </c>
      <c r="AF1645" s="204">
        <v>53663</v>
      </c>
      <c r="AG1645" s="197">
        <v>20.827500000000001</v>
      </c>
      <c r="AH1645" s="197">
        <v>21.085081039999999</v>
      </c>
      <c r="AI1645" s="197">
        <v>1.01236735277878</v>
      </c>
      <c r="AJ1645" s="197">
        <v>21.085081930000001</v>
      </c>
      <c r="AK1645" s="197">
        <v>15</v>
      </c>
      <c r="AL1645" s="197">
        <v>20.75</v>
      </c>
      <c r="AM1645" s="209">
        <v>1.38333333333333</v>
      </c>
      <c r="AN1645" s="197">
        <v>0.98410814550039805</v>
      </c>
      <c r="AO1645" s="204">
        <v>46720.63</v>
      </c>
      <c r="AP1645" s="205">
        <v>6533.97</v>
      </c>
      <c r="AQ1645" t="str">
        <f>_xlfn.IFNA(VLOOKUP(E1645,'Order Lookup'!A:C,3,FALSE),"Other")</f>
        <v>ORDER</v>
      </c>
    </row>
    <row r="1646" spans="1:43" ht="31.5" x14ac:dyDescent="0.35">
      <c r="A1646" s="202" t="s">
        <v>1050</v>
      </c>
      <c r="B1646" s="202" t="s">
        <v>4819</v>
      </c>
      <c r="C1646" s="202" t="s">
        <v>4820</v>
      </c>
      <c r="D1646" s="202" t="s">
        <v>4821</v>
      </c>
      <c r="E1646" s="202" t="s">
        <v>895</v>
      </c>
      <c r="F1646" s="202" t="s">
        <v>281</v>
      </c>
      <c r="G1646" s="202" t="s">
        <v>55</v>
      </c>
      <c r="H1646" s="202" t="s">
        <v>488</v>
      </c>
      <c r="I1646" s="203" t="s">
        <v>135</v>
      </c>
      <c r="J1646" s="8"/>
      <c r="K1646" s="203" t="s">
        <v>560</v>
      </c>
      <c r="L1646" s="202" t="s">
        <v>2324</v>
      </c>
      <c r="M1646" s="202" t="s">
        <v>2324</v>
      </c>
      <c r="N1646" s="206" t="s">
        <v>489</v>
      </c>
      <c r="O1646" s="8"/>
      <c r="P1646" s="8"/>
      <c r="Q1646" s="8"/>
      <c r="R1646" s="202" t="s">
        <v>483</v>
      </c>
      <c r="S1646" s="203" t="s">
        <v>617</v>
      </c>
      <c r="T1646" s="203" t="s">
        <v>617</v>
      </c>
      <c r="U1646" s="202" t="s">
        <v>2318</v>
      </c>
      <c r="V1646" s="202" t="s">
        <v>2362</v>
      </c>
      <c r="W1646" s="210" t="s">
        <v>484</v>
      </c>
      <c r="X1646" s="8"/>
      <c r="Y1646" s="8"/>
      <c r="Z1646" s="8"/>
      <c r="AA1646" s="202" t="s">
        <v>483</v>
      </c>
      <c r="AB1646" s="203" t="s">
        <v>490</v>
      </c>
      <c r="AC1646" s="202" t="s">
        <v>2362</v>
      </c>
      <c r="AD1646" s="202" t="s">
        <v>4819</v>
      </c>
      <c r="AE1646" s="202" t="s">
        <v>484</v>
      </c>
      <c r="AF1646" s="204">
        <v>86170</v>
      </c>
      <c r="AG1646" s="197">
        <v>32.307499999999997</v>
      </c>
      <c r="AH1646" s="197">
        <v>31.664106295</v>
      </c>
      <c r="AI1646" s="197">
        <v>0.98008531440068103</v>
      </c>
      <c r="AJ1646" s="197">
        <v>0</v>
      </c>
      <c r="AK1646" s="197">
        <v>15</v>
      </c>
      <c r="AL1646" s="197">
        <v>25.5</v>
      </c>
      <c r="AM1646" s="209">
        <v>1.7</v>
      </c>
      <c r="AN1646" s="197">
        <v>0.80532827177966604</v>
      </c>
      <c r="AO1646" s="204">
        <v>73473.31</v>
      </c>
      <c r="AP1646" s="205">
        <v>0</v>
      </c>
      <c r="AQ1646" t="str">
        <f>_xlfn.IFNA(VLOOKUP(E1646,'Order Lookup'!A:C,3,FALSE),"Other")</f>
        <v>ORDER</v>
      </c>
    </row>
    <row r="1647" spans="1:43" ht="42" x14ac:dyDescent="0.35">
      <c r="A1647" s="202" t="s">
        <v>1050</v>
      </c>
      <c r="B1647" s="202" t="s">
        <v>4822</v>
      </c>
      <c r="C1647" s="202" t="s">
        <v>1061</v>
      </c>
      <c r="D1647" s="202" t="s">
        <v>4823</v>
      </c>
      <c r="E1647" s="202" t="s">
        <v>855</v>
      </c>
      <c r="F1647" s="202" t="s">
        <v>361</v>
      </c>
      <c r="G1647" s="202" t="s">
        <v>55</v>
      </c>
      <c r="H1647" s="202" t="s">
        <v>488</v>
      </c>
      <c r="I1647" s="203" t="s">
        <v>1097</v>
      </c>
      <c r="J1647" s="203" t="s">
        <v>1026</v>
      </c>
      <c r="K1647" s="203" t="s">
        <v>4824</v>
      </c>
      <c r="L1647" s="202" t="s">
        <v>1661</v>
      </c>
      <c r="M1647" s="202" t="s">
        <v>1660</v>
      </c>
      <c r="N1647" s="210" t="s">
        <v>484</v>
      </c>
      <c r="O1647" s="203" t="s">
        <v>1072</v>
      </c>
      <c r="P1647" s="202" t="s">
        <v>1669</v>
      </c>
      <c r="Q1647" s="202" t="s">
        <v>1660</v>
      </c>
      <c r="R1647" s="206" t="s">
        <v>489</v>
      </c>
      <c r="S1647" s="203" t="s">
        <v>827</v>
      </c>
      <c r="T1647" s="203" t="s">
        <v>827</v>
      </c>
      <c r="U1647" s="202" t="s">
        <v>1725</v>
      </c>
      <c r="V1647" s="202" t="s">
        <v>1725</v>
      </c>
      <c r="W1647" s="206" t="s">
        <v>489</v>
      </c>
      <c r="X1647" s="203" t="s">
        <v>827</v>
      </c>
      <c r="Y1647" s="202" t="s">
        <v>1725</v>
      </c>
      <c r="Z1647" s="202" t="s">
        <v>1725</v>
      </c>
      <c r="AA1647" s="206" t="s">
        <v>489</v>
      </c>
      <c r="AB1647" s="203" t="s">
        <v>490</v>
      </c>
      <c r="AC1647" s="202" t="s">
        <v>2343</v>
      </c>
      <c r="AD1647" s="202" t="s">
        <v>4822</v>
      </c>
      <c r="AE1647" s="202" t="s">
        <v>484</v>
      </c>
      <c r="AF1647" s="204">
        <v>20768</v>
      </c>
      <c r="AG1647" s="197">
        <v>2.9155000000000002</v>
      </c>
      <c r="AH1647" s="197">
        <v>2.693264605</v>
      </c>
      <c r="AI1647" s="208">
        <v>0.923774517235466</v>
      </c>
      <c r="AJ1647" s="197">
        <v>0.13928499999999999</v>
      </c>
      <c r="AK1647" s="197">
        <v>50.6</v>
      </c>
      <c r="AL1647" s="197">
        <v>90.25</v>
      </c>
      <c r="AM1647" s="209">
        <v>1.7835968379446601</v>
      </c>
      <c r="AN1647" s="197">
        <v>33.509518460403903</v>
      </c>
      <c r="AO1647" s="204">
        <v>14212.45</v>
      </c>
      <c r="AP1647" s="205">
        <v>2.8138E-2</v>
      </c>
      <c r="AQ1647" t="str">
        <f>_xlfn.IFNA(VLOOKUP(E1647,'Order Lookup'!A:C,3,FALSE),"Other")</f>
        <v>ORDER</v>
      </c>
    </row>
    <row r="1648" spans="1:43" ht="42" x14ac:dyDescent="0.35">
      <c r="A1648" s="202" t="s">
        <v>1050</v>
      </c>
      <c r="B1648" s="202" t="s">
        <v>4825</v>
      </c>
      <c r="C1648" s="202" t="s">
        <v>1061</v>
      </c>
      <c r="D1648" s="202" t="s">
        <v>4826</v>
      </c>
      <c r="E1648" s="202" t="s">
        <v>855</v>
      </c>
      <c r="F1648" s="202" t="s">
        <v>343</v>
      </c>
      <c r="G1648" s="202" t="s">
        <v>55</v>
      </c>
      <c r="H1648" s="202" t="s">
        <v>488</v>
      </c>
      <c r="I1648" s="203" t="s">
        <v>1097</v>
      </c>
      <c r="J1648" s="203" t="s">
        <v>1026</v>
      </c>
      <c r="K1648" s="203" t="s">
        <v>1057</v>
      </c>
      <c r="L1648" s="202" t="s">
        <v>1640</v>
      </c>
      <c r="M1648" s="202" t="s">
        <v>1662</v>
      </c>
      <c r="N1648" s="210" t="s">
        <v>484</v>
      </c>
      <c r="O1648" s="203" t="s">
        <v>1616</v>
      </c>
      <c r="P1648" s="202" t="s">
        <v>1659</v>
      </c>
      <c r="Q1648" s="8"/>
      <c r="R1648" s="202" t="s">
        <v>593</v>
      </c>
      <c r="S1648" s="203" t="s">
        <v>1059</v>
      </c>
      <c r="T1648" s="203" t="s">
        <v>3871</v>
      </c>
      <c r="U1648" s="202" t="s">
        <v>2343</v>
      </c>
      <c r="V1648" s="202" t="s">
        <v>2343</v>
      </c>
      <c r="W1648" s="206" t="s">
        <v>489</v>
      </c>
      <c r="X1648" s="203" t="s">
        <v>3871</v>
      </c>
      <c r="Y1648" s="202" t="s">
        <v>2343</v>
      </c>
      <c r="Z1648" s="202" t="s">
        <v>2343</v>
      </c>
      <c r="AA1648" s="206" t="s">
        <v>489</v>
      </c>
      <c r="AB1648" s="203" t="s">
        <v>490</v>
      </c>
      <c r="AC1648" s="202" t="s">
        <v>2343</v>
      </c>
      <c r="AD1648" s="202" t="s">
        <v>4825</v>
      </c>
      <c r="AE1648" s="202" t="s">
        <v>484</v>
      </c>
      <c r="AF1648" s="204">
        <v>18510</v>
      </c>
      <c r="AG1648" s="197">
        <v>2.7115</v>
      </c>
      <c r="AH1648" s="197">
        <v>2.5446305150000001</v>
      </c>
      <c r="AI1648" s="208">
        <v>0.93845860778167101</v>
      </c>
      <c r="AJ1648" s="197">
        <v>0.122472</v>
      </c>
      <c r="AK1648" s="197">
        <v>41.09</v>
      </c>
      <c r="AL1648" s="197">
        <v>55.75</v>
      </c>
      <c r="AM1648" s="209">
        <v>1.35677780481869</v>
      </c>
      <c r="AN1648" s="197">
        <v>21.908878193264901</v>
      </c>
      <c r="AO1648" s="204">
        <v>12544.58</v>
      </c>
      <c r="AP1648" s="205">
        <v>2.0728E-2</v>
      </c>
      <c r="AQ1648" t="str">
        <f>_xlfn.IFNA(VLOOKUP(E1648,'Order Lookup'!A:C,3,FALSE),"Other")</f>
        <v>ORDER</v>
      </c>
    </row>
    <row r="1649" spans="1:43" ht="31.5" x14ac:dyDescent="0.35">
      <c r="A1649" s="202" t="s">
        <v>1050</v>
      </c>
      <c r="B1649" s="202" t="s">
        <v>4827</v>
      </c>
      <c r="C1649" s="202" t="s">
        <v>2070</v>
      </c>
      <c r="D1649" s="202" t="s">
        <v>4828</v>
      </c>
      <c r="E1649" s="202" t="s">
        <v>895</v>
      </c>
      <c r="F1649" s="202" t="s">
        <v>338</v>
      </c>
      <c r="G1649" s="202" t="s">
        <v>361</v>
      </c>
      <c r="H1649" s="202" t="s">
        <v>488</v>
      </c>
      <c r="I1649" s="203" t="s">
        <v>133</v>
      </c>
      <c r="J1649" s="203" t="s">
        <v>873</v>
      </c>
      <c r="K1649" s="203" t="s">
        <v>869</v>
      </c>
      <c r="L1649" s="202" t="s">
        <v>1672</v>
      </c>
      <c r="M1649" s="202" t="s">
        <v>1672</v>
      </c>
      <c r="N1649" s="206" t="s">
        <v>489</v>
      </c>
      <c r="O1649" s="8"/>
      <c r="P1649" s="8"/>
      <c r="Q1649" s="8"/>
      <c r="R1649" s="202" t="s">
        <v>483</v>
      </c>
      <c r="S1649" s="203" t="s">
        <v>1356</v>
      </c>
      <c r="T1649" s="203" t="s">
        <v>1356</v>
      </c>
      <c r="U1649" s="202" t="s">
        <v>1996</v>
      </c>
      <c r="V1649" s="202" t="s">
        <v>1996</v>
      </c>
      <c r="W1649" s="206" t="s">
        <v>489</v>
      </c>
      <c r="X1649" s="8"/>
      <c r="Y1649" s="8"/>
      <c r="Z1649" s="8"/>
      <c r="AA1649" s="202" t="s">
        <v>483</v>
      </c>
      <c r="AB1649" s="203" t="s">
        <v>490</v>
      </c>
      <c r="AC1649" s="202" t="s">
        <v>1996</v>
      </c>
      <c r="AD1649" s="202" t="s">
        <v>4827</v>
      </c>
      <c r="AE1649" s="202" t="s">
        <v>484</v>
      </c>
      <c r="AF1649" s="204">
        <v>145385</v>
      </c>
      <c r="AG1649" s="197">
        <v>54.649000000000001</v>
      </c>
      <c r="AH1649" s="197">
        <v>55.020481449999998</v>
      </c>
      <c r="AI1649" s="197">
        <v>1.0067975891599099</v>
      </c>
      <c r="AJ1649" s="197">
        <v>0.98670849999999999</v>
      </c>
      <c r="AK1649" s="197">
        <v>83</v>
      </c>
      <c r="AL1649" s="197">
        <v>94.5</v>
      </c>
      <c r="AM1649" s="209">
        <v>1.13855421686747</v>
      </c>
      <c r="AN1649" s="197">
        <v>1.71754222263353</v>
      </c>
      <c r="AO1649" s="204">
        <v>122735.62</v>
      </c>
      <c r="AP1649" s="205">
        <v>-1.6213000000000002E-2</v>
      </c>
      <c r="AQ1649" t="str">
        <f>_xlfn.IFNA(VLOOKUP(E1649,'Order Lookup'!A:C,3,FALSE),"Other")</f>
        <v>ORDER</v>
      </c>
    </row>
    <row r="1650" spans="1:43" ht="31.5" x14ac:dyDescent="0.35">
      <c r="A1650" s="202" t="s">
        <v>1050</v>
      </c>
      <c r="B1650" s="202" t="s">
        <v>4829</v>
      </c>
      <c r="C1650" s="202" t="s">
        <v>1064</v>
      </c>
      <c r="D1650" s="202" t="s">
        <v>4830</v>
      </c>
      <c r="E1650" s="202" t="s">
        <v>855</v>
      </c>
      <c r="F1650" s="202" t="s">
        <v>204</v>
      </c>
      <c r="G1650" s="202" t="s">
        <v>343</v>
      </c>
      <c r="H1650" s="202" t="s">
        <v>488</v>
      </c>
      <c r="I1650" s="203" t="s">
        <v>397</v>
      </c>
      <c r="J1650" s="203" t="s">
        <v>1065</v>
      </c>
      <c r="K1650" s="203" t="s">
        <v>1078</v>
      </c>
      <c r="L1650" s="202" t="s">
        <v>1676</v>
      </c>
      <c r="M1650" s="202" t="s">
        <v>1658</v>
      </c>
      <c r="N1650" s="206" t="s">
        <v>489</v>
      </c>
      <c r="O1650" s="203" t="s">
        <v>1065</v>
      </c>
      <c r="P1650" s="202" t="s">
        <v>1656</v>
      </c>
      <c r="Q1650" s="202" t="s">
        <v>1676</v>
      </c>
      <c r="R1650" s="206" t="s">
        <v>489</v>
      </c>
      <c r="S1650" s="203" t="s">
        <v>941</v>
      </c>
      <c r="T1650" s="203" t="s">
        <v>941</v>
      </c>
      <c r="U1650" s="202" t="s">
        <v>4831</v>
      </c>
      <c r="V1650" s="202" t="s">
        <v>2321</v>
      </c>
      <c r="W1650" s="206" t="s">
        <v>489</v>
      </c>
      <c r="X1650" s="203" t="s">
        <v>941</v>
      </c>
      <c r="Y1650" s="202" t="s">
        <v>2350</v>
      </c>
      <c r="Z1650" s="202" t="s">
        <v>2350</v>
      </c>
      <c r="AA1650" s="206" t="s">
        <v>489</v>
      </c>
      <c r="AB1650" s="203" t="s">
        <v>490</v>
      </c>
      <c r="AC1650" s="202" t="s">
        <v>2362</v>
      </c>
      <c r="AD1650" s="202" t="s">
        <v>4829</v>
      </c>
      <c r="AE1650" s="202" t="s">
        <v>484</v>
      </c>
      <c r="AF1650" s="204">
        <v>80456</v>
      </c>
      <c r="AG1650" s="197">
        <v>18.992000000000001</v>
      </c>
      <c r="AH1650" s="197">
        <v>19.183534144999999</v>
      </c>
      <c r="AI1650" s="197">
        <v>1.01008499078559</v>
      </c>
      <c r="AJ1650" s="197">
        <v>0</v>
      </c>
      <c r="AK1650" s="197">
        <v>97.04</v>
      </c>
      <c r="AL1650" s="197">
        <v>99.45</v>
      </c>
      <c r="AM1650" s="212">
        <v>1.0248351195383301</v>
      </c>
      <c r="AN1650" s="197">
        <v>5.1841333952493098</v>
      </c>
      <c r="AO1650" s="204">
        <v>58025.88</v>
      </c>
      <c r="AP1650" s="205">
        <v>0</v>
      </c>
      <c r="AQ1650" t="str">
        <f>_xlfn.IFNA(VLOOKUP(E1650,'Order Lookup'!A:C,3,FALSE),"Other")</f>
        <v>ORDER</v>
      </c>
    </row>
    <row r="1651" spans="1:43" ht="42" x14ac:dyDescent="0.35">
      <c r="A1651" s="202" t="s">
        <v>1050</v>
      </c>
      <c r="B1651" s="202" t="s">
        <v>4832</v>
      </c>
      <c r="C1651" s="202" t="s">
        <v>1054</v>
      </c>
      <c r="D1651" s="202" t="s">
        <v>2265</v>
      </c>
      <c r="E1651" s="202" t="s">
        <v>895</v>
      </c>
      <c r="F1651" s="202" t="s">
        <v>338</v>
      </c>
      <c r="G1651" s="202" t="s">
        <v>55</v>
      </c>
      <c r="H1651" s="202" t="s">
        <v>488</v>
      </c>
      <c r="I1651" s="203" t="s">
        <v>135</v>
      </c>
      <c r="J1651" s="8"/>
      <c r="K1651" s="203" t="s">
        <v>861</v>
      </c>
      <c r="L1651" s="202" t="s">
        <v>1651</v>
      </c>
      <c r="M1651" s="202" t="s">
        <v>1651</v>
      </c>
      <c r="N1651" s="206" t="s">
        <v>489</v>
      </c>
      <c r="O1651" s="8"/>
      <c r="P1651" s="8"/>
      <c r="Q1651" s="8"/>
      <c r="R1651" s="202" t="s">
        <v>483</v>
      </c>
      <c r="S1651" s="203" t="s">
        <v>1356</v>
      </c>
      <c r="T1651" s="203" t="s">
        <v>1356</v>
      </c>
      <c r="U1651" s="202" t="s">
        <v>1676</v>
      </c>
      <c r="V1651" s="202" t="s">
        <v>1676</v>
      </c>
      <c r="W1651" s="206" t="s">
        <v>489</v>
      </c>
      <c r="X1651" s="8"/>
      <c r="Y1651" s="8"/>
      <c r="Z1651" s="8"/>
      <c r="AA1651" s="202" t="s">
        <v>483</v>
      </c>
      <c r="AB1651" s="203" t="s">
        <v>490</v>
      </c>
      <c r="AC1651" s="202" t="s">
        <v>1728</v>
      </c>
      <c r="AD1651" s="202" t="s">
        <v>4832</v>
      </c>
      <c r="AE1651" s="202" t="s">
        <v>484</v>
      </c>
      <c r="AF1651" s="204">
        <v>92007</v>
      </c>
      <c r="AG1651" s="197">
        <v>26.986000000000001</v>
      </c>
      <c r="AH1651" s="197">
        <v>29.3843052</v>
      </c>
      <c r="AI1651" s="207">
        <v>1.08887220040021</v>
      </c>
      <c r="AJ1651" s="197">
        <v>25.923885635000001</v>
      </c>
      <c r="AK1651" s="197">
        <v>15</v>
      </c>
      <c r="AL1651" s="197">
        <v>39.5</v>
      </c>
      <c r="AM1651" s="209">
        <v>2.6333333333333302</v>
      </c>
      <c r="AN1651" s="197">
        <v>1.34425502768056</v>
      </c>
      <c r="AO1651" s="204">
        <v>82683.25</v>
      </c>
      <c r="AP1651" s="205">
        <v>-28551.86</v>
      </c>
      <c r="AQ1651" t="str">
        <f>_xlfn.IFNA(VLOOKUP(E1651,'Order Lookup'!A:C,3,FALSE),"Other")</f>
        <v>ORDER</v>
      </c>
    </row>
    <row r="1652" spans="1:43" ht="42" x14ac:dyDescent="0.35">
      <c r="A1652" s="202" t="s">
        <v>1050</v>
      </c>
      <c r="B1652" s="202" t="s">
        <v>4833</v>
      </c>
      <c r="C1652" s="202" t="s">
        <v>2055</v>
      </c>
      <c r="D1652" s="202" t="s">
        <v>2264</v>
      </c>
      <c r="E1652" s="202" t="s">
        <v>895</v>
      </c>
      <c r="F1652" s="202" t="s">
        <v>281</v>
      </c>
      <c r="G1652" s="202" t="s">
        <v>55</v>
      </c>
      <c r="H1652" s="202" t="s">
        <v>488</v>
      </c>
      <c r="I1652" s="203" t="s">
        <v>133</v>
      </c>
      <c r="J1652" s="8"/>
      <c r="K1652" s="203" t="s">
        <v>954</v>
      </c>
      <c r="L1652" s="202" t="s">
        <v>1655</v>
      </c>
      <c r="M1652" s="202" t="s">
        <v>1656</v>
      </c>
      <c r="N1652" s="210" t="s">
        <v>484</v>
      </c>
      <c r="O1652" s="8"/>
      <c r="P1652" s="8"/>
      <c r="Q1652" s="8"/>
      <c r="R1652" s="202" t="s">
        <v>483</v>
      </c>
      <c r="S1652" s="203" t="s">
        <v>608</v>
      </c>
      <c r="T1652" s="203" t="s">
        <v>608</v>
      </c>
      <c r="U1652" s="202" t="s">
        <v>1657</v>
      </c>
      <c r="V1652" s="202" t="s">
        <v>1669</v>
      </c>
      <c r="W1652" s="210" t="s">
        <v>484</v>
      </c>
      <c r="X1652" s="203" t="s">
        <v>608</v>
      </c>
      <c r="Y1652" s="202" t="s">
        <v>1657</v>
      </c>
      <c r="Z1652" s="202" t="s">
        <v>1657</v>
      </c>
      <c r="AA1652" s="206" t="s">
        <v>489</v>
      </c>
      <c r="AB1652" s="203" t="s">
        <v>490</v>
      </c>
      <c r="AC1652" s="202" t="s">
        <v>2324</v>
      </c>
      <c r="AD1652" s="202" t="s">
        <v>4833</v>
      </c>
      <c r="AE1652" s="202" t="s">
        <v>484</v>
      </c>
      <c r="AF1652" s="204">
        <v>24882</v>
      </c>
      <c r="AG1652" s="197">
        <v>10.57</v>
      </c>
      <c r="AH1652" s="197">
        <v>10.97399865</v>
      </c>
      <c r="AI1652" s="197">
        <v>1.0382212535477799</v>
      </c>
      <c r="AJ1652" s="197">
        <v>0</v>
      </c>
      <c r="AK1652" s="197">
        <v>15</v>
      </c>
      <c r="AL1652" s="197">
        <v>15</v>
      </c>
      <c r="AM1652" s="212">
        <v>1</v>
      </c>
      <c r="AN1652" s="197">
        <v>1.3668673086632801</v>
      </c>
      <c r="AO1652" s="204">
        <v>22061.279999999999</v>
      </c>
      <c r="AP1652" s="205">
        <v>0</v>
      </c>
      <c r="AQ1652" t="str">
        <f>_xlfn.IFNA(VLOOKUP(E1652,'Order Lookup'!A:C,3,FALSE),"Other")</f>
        <v>ORDER</v>
      </c>
    </row>
    <row r="1653" spans="1:43" ht="31.5" x14ac:dyDescent="0.35">
      <c r="A1653" s="202" t="s">
        <v>1050</v>
      </c>
      <c r="B1653" s="202" t="s">
        <v>4834</v>
      </c>
      <c r="C1653" s="202" t="s">
        <v>2062</v>
      </c>
      <c r="D1653" s="202" t="s">
        <v>4835</v>
      </c>
      <c r="E1653" s="202" t="s">
        <v>855</v>
      </c>
      <c r="F1653" s="202" t="s">
        <v>204</v>
      </c>
      <c r="G1653" s="202" t="s">
        <v>343</v>
      </c>
      <c r="H1653" s="202" t="s">
        <v>488</v>
      </c>
      <c r="I1653" s="203" t="s">
        <v>355</v>
      </c>
      <c r="J1653" s="203" t="s">
        <v>1034</v>
      </c>
      <c r="K1653" s="203" t="s">
        <v>1080</v>
      </c>
      <c r="L1653" s="202" t="s">
        <v>1672</v>
      </c>
      <c r="M1653" s="202" t="s">
        <v>1672</v>
      </c>
      <c r="N1653" s="206" t="s">
        <v>489</v>
      </c>
      <c r="O1653" s="203" t="s">
        <v>1034</v>
      </c>
      <c r="P1653" s="202" t="s">
        <v>1659</v>
      </c>
      <c r="Q1653" s="202" t="s">
        <v>1661</v>
      </c>
      <c r="R1653" s="206" t="s">
        <v>489</v>
      </c>
      <c r="S1653" s="203" t="s">
        <v>2233</v>
      </c>
      <c r="T1653" s="203" t="s">
        <v>2233</v>
      </c>
      <c r="U1653" s="202" t="s">
        <v>2350</v>
      </c>
      <c r="V1653" s="202" t="s">
        <v>1996</v>
      </c>
      <c r="W1653" s="206" t="s">
        <v>489</v>
      </c>
      <c r="X1653" s="203" t="s">
        <v>2233</v>
      </c>
      <c r="Y1653" s="202" t="s">
        <v>1665</v>
      </c>
      <c r="Z1653" s="202" t="s">
        <v>1665</v>
      </c>
      <c r="AA1653" s="206" t="s">
        <v>489</v>
      </c>
      <c r="AB1653" s="203" t="s">
        <v>490</v>
      </c>
      <c r="AC1653" s="202" t="s">
        <v>1725</v>
      </c>
      <c r="AD1653" s="202" t="s">
        <v>4834</v>
      </c>
      <c r="AE1653" s="202" t="s">
        <v>484</v>
      </c>
      <c r="AF1653" s="204">
        <v>24393</v>
      </c>
      <c r="AG1653" s="197">
        <v>3.73</v>
      </c>
      <c r="AH1653" s="197">
        <v>3.9047268499999999</v>
      </c>
      <c r="AI1653" s="197">
        <v>1.04684365951743</v>
      </c>
      <c r="AJ1653" s="197">
        <v>3.9047284850000001</v>
      </c>
      <c r="AK1653" s="197">
        <v>35.090000000000003</v>
      </c>
      <c r="AL1653" s="197">
        <v>43.98</v>
      </c>
      <c r="AM1653" s="209">
        <v>1.2533485323453999</v>
      </c>
      <c r="AN1653" s="197">
        <v>11.2632718470435</v>
      </c>
      <c r="AO1653" s="204">
        <v>16482.52</v>
      </c>
      <c r="AP1653" s="205">
        <v>9289.33</v>
      </c>
      <c r="AQ1653" t="str">
        <f>_xlfn.IFNA(VLOOKUP(E1653,'Order Lookup'!A:C,3,FALSE),"Other")</f>
        <v>ORDER</v>
      </c>
    </row>
    <row r="1654" spans="1:43" ht="42" x14ac:dyDescent="0.35">
      <c r="A1654" s="202" t="s">
        <v>1050</v>
      </c>
      <c r="B1654" s="202" t="s">
        <v>4836</v>
      </c>
      <c r="C1654" s="202" t="s">
        <v>2062</v>
      </c>
      <c r="D1654" s="202" t="s">
        <v>4837</v>
      </c>
      <c r="E1654" s="202" t="s">
        <v>855</v>
      </c>
      <c r="F1654" s="202" t="s">
        <v>204</v>
      </c>
      <c r="G1654" s="202" t="s">
        <v>343</v>
      </c>
      <c r="H1654" s="202" t="s">
        <v>482</v>
      </c>
      <c r="I1654" s="203" t="s">
        <v>355</v>
      </c>
      <c r="J1654" s="203" t="s">
        <v>1043</v>
      </c>
      <c r="K1654" s="203" t="s">
        <v>1947</v>
      </c>
      <c r="L1654" s="202" t="s">
        <v>1672</v>
      </c>
      <c r="M1654" s="202" t="s">
        <v>1659</v>
      </c>
      <c r="N1654" s="210" t="s">
        <v>484</v>
      </c>
      <c r="O1654" s="203" t="s">
        <v>1043</v>
      </c>
      <c r="P1654" s="202" t="s">
        <v>1659</v>
      </c>
      <c r="Q1654" s="202" t="s">
        <v>1657</v>
      </c>
      <c r="R1654" s="210" t="s">
        <v>484</v>
      </c>
      <c r="S1654" s="203" t="s">
        <v>2281</v>
      </c>
      <c r="T1654" s="203" t="s">
        <v>2281</v>
      </c>
      <c r="U1654" s="202" t="s">
        <v>2343</v>
      </c>
      <c r="V1654" s="202" t="s">
        <v>2329</v>
      </c>
      <c r="W1654" s="206" t="s">
        <v>489</v>
      </c>
      <c r="X1654" s="203" t="s">
        <v>2281</v>
      </c>
      <c r="Y1654" s="202" t="s">
        <v>1698</v>
      </c>
      <c r="Z1654" s="202" t="s">
        <v>1728</v>
      </c>
      <c r="AA1654" s="210" t="s">
        <v>484</v>
      </c>
      <c r="AB1654" s="203" t="s">
        <v>490</v>
      </c>
      <c r="AC1654" s="202" t="s">
        <v>1996</v>
      </c>
      <c r="AD1654" s="202" t="s">
        <v>4836</v>
      </c>
      <c r="AE1654" s="202" t="s">
        <v>484</v>
      </c>
      <c r="AF1654" s="204">
        <v>58269</v>
      </c>
      <c r="AG1654" s="197">
        <v>15.6845</v>
      </c>
      <c r="AH1654" s="197">
        <v>16.213778900000001</v>
      </c>
      <c r="AI1654" s="197">
        <v>1.0337453473174201</v>
      </c>
      <c r="AJ1654" s="197">
        <v>16.21377975</v>
      </c>
      <c r="AK1654" s="197">
        <v>38.090000000000003</v>
      </c>
      <c r="AL1654" s="197">
        <v>53.9</v>
      </c>
      <c r="AM1654" s="209">
        <v>1.4150695720661599</v>
      </c>
      <c r="AN1654" s="197">
        <v>3.3243329844592902</v>
      </c>
      <c r="AO1654" s="204">
        <v>41720.04</v>
      </c>
      <c r="AP1654" s="205">
        <v>21069.66</v>
      </c>
      <c r="AQ1654" t="str">
        <f>_xlfn.IFNA(VLOOKUP(E1654,'Order Lookup'!A:C,3,FALSE),"Other")</f>
        <v>ORDER</v>
      </c>
    </row>
    <row r="1655" spans="1:43" ht="31.5" x14ac:dyDescent="0.35">
      <c r="A1655" s="202" t="s">
        <v>1050</v>
      </c>
      <c r="B1655" s="202" t="s">
        <v>4838</v>
      </c>
      <c r="C1655" s="202" t="s">
        <v>2062</v>
      </c>
      <c r="D1655" s="202" t="s">
        <v>4839</v>
      </c>
      <c r="E1655" s="202" t="s">
        <v>855</v>
      </c>
      <c r="F1655" s="202" t="s">
        <v>204</v>
      </c>
      <c r="G1655" s="202" t="s">
        <v>343</v>
      </c>
      <c r="H1655" s="202" t="s">
        <v>488</v>
      </c>
      <c r="I1655" s="203" t="s">
        <v>355</v>
      </c>
      <c r="J1655" s="203" t="s">
        <v>1043</v>
      </c>
      <c r="K1655" s="203" t="s">
        <v>1947</v>
      </c>
      <c r="L1655" s="202" t="s">
        <v>1656</v>
      </c>
      <c r="M1655" s="202" t="s">
        <v>1657</v>
      </c>
      <c r="N1655" s="210" t="s">
        <v>484</v>
      </c>
      <c r="O1655" s="203" t="s">
        <v>1043</v>
      </c>
      <c r="P1655" s="202" t="s">
        <v>1657</v>
      </c>
      <c r="Q1655" s="8"/>
      <c r="R1655" s="202" t="s">
        <v>593</v>
      </c>
      <c r="S1655" s="203" t="s">
        <v>2059</v>
      </c>
      <c r="T1655" s="203" t="s">
        <v>2059</v>
      </c>
      <c r="U1655" s="202" t="s">
        <v>2338</v>
      </c>
      <c r="V1655" s="202" t="s">
        <v>1725</v>
      </c>
      <c r="W1655" s="206" t="s">
        <v>489</v>
      </c>
      <c r="X1655" s="203" t="s">
        <v>2059</v>
      </c>
      <c r="Y1655" s="202" t="s">
        <v>1725</v>
      </c>
      <c r="Z1655" s="202" t="s">
        <v>2329</v>
      </c>
      <c r="AA1655" s="206" t="s">
        <v>489</v>
      </c>
      <c r="AB1655" s="203" t="s">
        <v>490</v>
      </c>
      <c r="AC1655" s="202" t="s">
        <v>2324</v>
      </c>
      <c r="AD1655" s="202" t="s">
        <v>4838</v>
      </c>
      <c r="AE1655" s="202" t="s">
        <v>484</v>
      </c>
      <c r="AF1655" s="204">
        <v>31637</v>
      </c>
      <c r="AG1655" s="197">
        <v>6.3559999999999999</v>
      </c>
      <c r="AH1655" s="197">
        <v>6.3913060000000002</v>
      </c>
      <c r="AI1655" s="197">
        <v>1.0055547514159799</v>
      </c>
      <c r="AJ1655" s="197">
        <v>6.3913084400000004</v>
      </c>
      <c r="AK1655" s="197">
        <v>35.090000000000003</v>
      </c>
      <c r="AL1655" s="197">
        <v>47.05</v>
      </c>
      <c r="AM1655" s="209">
        <v>1.34083784554004</v>
      </c>
      <c r="AN1655" s="197">
        <v>7.3615627228613398</v>
      </c>
      <c r="AO1655" s="204">
        <v>23506.9</v>
      </c>
      <c r="AP1655" s="205">
        <v>9157.52</v>
      </c>
      <c r="AQ1655" t="str">
        <f>_xlfn.IFNA(VLOOKUP(E1655,'Order Lookup'!A:C,3,FALSE),"Other")</f>
        <v>ORDER</v>
      </c>
    </row>
    <row r="1656" spans="1:43" ht="31.5" x14ac:dyDescent="0.35">
      <c r="A1656" s="202" t="s">
        <v>1050</v>
      </c>
      <c r="B1656" s="202" t="s">
        <v>4840</v>
      </c>
      <c r="C1656" s="202" t="s">
        <v>4817</v>
      </c>
      <c r="D1656" s="202" t="s">
        <v>4841</v>
      </c>
      <c r="E1656" s="202" t="s">
        <v>895</v>
      </c>
      <c r="F1656" s="202" t="s">
        <v>281</v>
      </c>
      <c r="G1656" s="202" t="s">
        <v>343</v>
      </c>
      <c r="H1656" s="202" t="s">
        <v>482</v>
      </c>
      <c r="I1656" s="203" t="s">
        <v>135</v>
      </c>
      <c r="J1656" s="8"/>
      <c r="K1656" s="203" t="s">
        <v>552</v>
      </c>
      <c r="L1656" s="202" t="s">
        <v>1660</v>
      </c>
      <c r="M1656" s="202" t="s">
        <v>1669</v>
      </c>
      <c r="N1656" s="210" t="s">
        <v>484</v>
      </c>
      <c r="O1656" s="8"/>
      <c r="P1656" s="8"/>
      <c r="Q1656" s="8"/>
      <c r="R1656" s="202" t="s">
        <v>483</v>
      </c>
      <c r="S1656" s="203" t="s">
        <v>573</v>
      </c>
      <c r="T1656" s="203" t="s">
        <v>573</v>
      </c>
      <c r="U1656" s="202" t="s">
        <v>1996</v>
      </c>
      <c r="V1656" s="202" t="s">
        <v>2329</v>
      </c>
      <c r="W1656" s="206" t="s">
        <v>489</v>
      </c>
      <c r="X1656" s="203" t="s">
        <v>573</v>
      </c>
      <c r="Y1656" s="202" t="s">
        <v>1996</v>
      </c>
      <c r="Z1656" s="202" t="s">
        <v>2329</v>
      </c>
      <c r="AA1656" s="206" t="s">
        <v>489</v>
      </c>
      <c r="AB1656" s="203" t="s">
        <v>490</v>
      </c>
      <c r="AC1656" s="202" t="s">
        <v>1996</v>
      </c>
      <c r="AD1656" s="202" t="s">
        <v>4840</v>
      </c>
      <c r="AE1656" s="202" t="s">
        <v>484</v>
      </c>
      <c r="AF1656" s="204">
        <v>22132</v>
      </c>
      <c r="AG1656" s="197">
        <v>7.8315000000000001</v>
      </c>
      <c r="AH1656" s="197">
        <v>8.3972134799999996</v>
      </c>
      <c r="AI1656" s="207">
        <v>1.07223564834323</v>
      </c>
      <c r="AJ1656" s="197">
        <v>8.3972180600000002</v>
      </c>
      <c r="AK1656" s="197">
        <v>15</v>
      </c>
      <c r="AL1656" s="197">
        <v>22.5</v>
      </c>
      <c r="AM1656" s="209">
        <v>1.5</v>
      </c>
      <c r="AN1656" s="197">
        <v>2.67946028210301</v>
      </c>
      <c r="AO1656" s="204">
        <v>18405.169999999998</v>
      </c>
      <c r="AP1656" s="205">
        <v>2142.36</v>
      </c>
      <c r="AQ1656" t="str">
        <f>_xlfn.IFNA(VLOOKUP(E1656,'Order Lookup'!A:C,3,FALSE),"Other")</f>
        <v>ORDER</v>
      </c>
    </row>
    <row r="1657" spans="1:43" ht="31.5" x14ac:dyDescent="0.35">
      <c r="A1657" s="202" t="s">
        <v>1050</v>
      </c>
      <c r="B1657" s="202" t="s">
        <v>4842</v>
      </c>
      <c r="C1657" s="202" t="s">
        <v>4817</v>
      </c>
      <c r="D1657" s="202" t="s">
        <v>4843</v>
      </c>
      <c r="E1657" s="202" t="s">
        <v>895</v>
      </c>
      <c r="F1657" s="202" t="s">
        <v>270</v>
      </c>
      <c r="G1657" s="202" t="s">
        <v>343</v>
      </c>
      <c r="H1657" s="202" t="s">
        <v>482</v>
      </c>
      <c r="I1657" s="203" t="s">
        <v>135</v>
      </c>
      <c r="J1657" s="8"/>
      <c r="K1657" s="203" t="s">
        <v>552</v>
      </c>
      <c r="L1657" s="202" t="s">
        <v>1698</v>
      </c>
      <c r="M1657" s="202" t="s">
        <v>1698</v>
      </c>
      <c r="N1657" s="206" t="s">
        <v>489</v>
      </c>
      <c r="O1657" s="8"/>
      <c r="P1657" s="8"/>
      <c r="Q1657" s="8"/>
      <c r="R1657" s="202" t="s">
        <v>483</v>
      </c>
      <c r="S1657" s="203" t="s">
        <v>4450</v>
      </c>
      <c r="T1657" s="203" t="s">
        <v>4450</v>
      </c>
      <c r="U1657" s="202" t="s">
        <v>1725</v>
      </c>
      <c r="V1657" s="202" t="s">
        <v>1725</v>
      </c>
      <c r="W1657" s="206" t="s">
        <v>489</v>
      </c>
      <c r="X1657" s="8"/>
      <c r="Y1657" s="8"/>
      <c r="Z1657" s="8"/>
      <c r="AA1657" s="202" t="s">
        <v>483</v>
      </c>
      <c r="AB1657" s="203" t="s">
        <v>490</v>
      </c>
      <c r="AC1657" s="202" t="s">
        <v>2343</v>
      </c>
      <c r="AD1657" s="202" t="s">
        <v>4842</v>
      </c>
      <c r="AE1657" s="202" t="s">
        <v>484</v>
      </c>
      <c r="AF1657" s="204">
        <v>65011</v>
      </c>
      <c r="AG1657" s="197">
        <v>25.3505</v>
      </c>
      <c r="AH1657" s="197">
        <v>25.828265694999999</v>
      </c>
      <c r="AI1657" s="197">
        <v>1.0188464012544101</v>
      </c>
      <c r="AJ1657" s="197">
        <v>25.82827516</v>
      </c>
      <c r="AK1657" s="197">
        <v>30</v>
      </c>
      <c r="AL1657" s="197">
        <v>16</v>
      </c>
      <c r="AM1657" s="211">
        <v>0.53333333333333299</v>
      </c>
      <c r="AN1657" s="197">
        <v>0.61947635930884004</v>
      </c>
      <c r="AO1657" s="204">
        <v>54139.54</v>
      </c>
      <c r="AP1657" s="205">
        <v>10862.86</v>
      </c>
      <c r="AQ1657" t="str">
        <f>_xlfn.IFNA(VLOOKUP(E1657,'Order Lookup'!A:C,3,FALSE),"Other")</f>
        <v>ORDER</v>
      </c>
    </row>
    <row r="1658" spans="1:43" ht="31.5" x14ac:dyDescent="0.35">
      <c r="A1658" s="202" t="s">
        <v>1050</v>
      </c>
      <c r="B1658" s="202" t="s">
        <v>4844</v>
      </c>
      <c r="C1658" s="202" t="s">
        <v>1089</v>
      </c>
      <c r="D1658" s="202" t="s">
        <v>4845</v>
      </c>
      <c r="E1658" s="202" t="s">
        <v>855</v>
      </c>
      <c r="F1658" s="202" t="s">
        <v>204</v>
      </c>
      <c r="G1658" s="202" t="s">
        <v>55</v>
      </c>
      <c r="H1658" s="202" t="s">
        <v>488</v>
      </c>
      <c r="I1658" s="203" t="s">
        <v>389</v>
      </c>
      <c r="J1658" s="203" t="s">
        <v>1098</v>
      </c>
      <c r="K1658" s="203" t="s">
        <v>935</v>
      </c>
      <c r="L1658" s="202" t="s">
        <v>1669</v>
      </c>
      <c r="M1658" s="202" t="s">
        <v>1665</v>
      </c>
      <c r="N1658" s="210" t="s">
        <v>484</v>
      </c>
      <c r="O1658" s="203" t="s">
        <v>1098</v>
      </c>
      <c r="P1658" s="202" t="s">
        <v>1725</v>
      </c>
      <c r="Q1658" s="202" t="s">
        <v>1725</v>
      </c>
      <c r="R1658" s="206" t="s">
        <v>489</v>
      </c>
      <c r="S1658" s="203" t="s">
        <v>1603</v>
      </c>
      <c r="T1658" s="203" t="s">
        <v>1603</v>
      </c>
      <c r="U1658" s="202" t="s">
        <v>2321</v>
      </c>
      <c r="V1658" s="202" t="s">
        <v>2332</v>
      </c>
      <c r="W1658" s="206" t="s">
        <v>489</v>
      </c>
      <c r="X1658" s="203" t="s">
        <v>1603</v>
      </c>
      <c r="Y1658" s="202" t="s">
        <v>2324</v>
      </c>
      <c r="Z1658" s="202" t="s">
        <v>1726</v>
      </c>
      <c r="AA1658" s="210" t="s">
        <v>484</v>
      </c>
      <c r="AB1658" s="203" t="s">
        <v>490</v>
      </c>
      <c r="AC1658" s="202" t="s">
        <v>2338</v>
      </c>
      <c r="AD1658" s="202" t="s">
        <v>4844</v>
      </c>
      <c r="AE1658" s="202" t="s">
        <v>484</v>
      </c>
      <c r="AF1658" s="204">
        <v>50851</v>
      </c>
      <c r="AG1658" s="197">
        <v>14.9785</v>
      </c>
      <c r="AH1658" s="197">
        <v>14.206667530000001</v>
      </c>
      <c r="AI1658" s="208">
        <v>0.94847064325533303</v>
      </c>
      <c r="AJ1658" s="197">
        <v>0.50967936000000003</v>
      </c>
      <c r="AK1658" s="197">
        <v>59.12</v>
      </c>
      <c r="AL1658" s="197">
        <v>78.17</v>
      </c>
      <c r="AM1658" s="209">
        <v>1.3222259810554799</v>
      </c>
      <c r="AN1658" s="197">
        <v>5.5023459819081202</v>
      </c>
      <c r="AO1658" s="204">
        <v>36394.18</v>
      </c>
      <c r="AP1658" s="205">
        <v>-2.5346E-2</v>
      </c>
      <c r="AQ1658" t="str">
        <f>_xlfn.IFNA(VLOOKUP(E1658,'Order Lookup'!A:C,3,FALSE),"Other")</f>
        <v>ORDER</v>
      </c>
    </row>
    <row r="1659" spans="1:43" ht="31.5" x14ac:dyDescent="0.35">
      <c r="A1659" s="202" t="s">
        <v>1050</v>
      </c>
      <c r="B1659" s="202" t="s">
        <v>4846</v>
      </c>
      <c r="C1659" s="202" t="s">
        <v>4602</v>
      </c>
      <c r="D1659" s="202" t="s">
        <v>4847</v>
      </c>
      <c r="E1659" s="202" t="s">
        <v>895</v>
      </c>
      <c r="F1659" s="202" t="s">
        <v>281</v>
      </c>
      <c r="G1659" s="202" t="s">
        <v>55</v>
      </c>
      <c r="H1659" s="202" t="s">
        <v>482</v>
      </c>
      <c r="I1659" s="203" t="s">
        <v>133</v>
      </c>
      <c r="J1659" s="8"/>
      <c r="K1659" s="203" t="s">
        <v>552</v>
      </c>
      <c r="L1659" s="202" t="s">
        <v>2327</v>
      </c>
      <c r="M1659" s="202" t="s">
        <v>2327</v>
      </c>
      <c r="N1659" s="206" t="s">
        <v>489</v>
      </c>
      <c r="O1659" s="8"/>
      <c r="P1659" s="8"/>
      <c r="Q1659" s="8"/>
      <c r="R1659" s="202" t="s">
        <v>483</v>
      </c>
      <c r="S1659" s="203" t="s">
        <v>617</v>
      </c>
      <c r="T1659" s="203" t="s">
        <v>617</v>
      </c>
      <c r="U1659" s="202" t="s">
        <v>2371</v>
      </c>
      <c r="V1659" s="202" t="s">
        <v>2371</v>
      </c>
      <c r="W1659" s="206" t="s">
        <v>489</v>
      </c>
      <c r="X1659" s="8"/>
      <c r="Y1659" s="8"/>
      <c r="Z1659" s="8"/>
      <c r="AA1659" s="202" t="s">
        <v>483</v>
      </c>
      <c r="AB1659" s="203" t="s">
        <v>490</v>
      </c>
      <c r="AC1659" s="202" t="s">
        <v>2332</v>
      </c>
      <c r="AD1659" s="202" t="s">
        <v>4846</v>
      </c>
      <c r="AE1659" s="202" t="s">
        <v>484</v>
      </c>
      <c r="AF1659" s="204">
        <v>34190</v>
      </c>
      <c r="AG1659" s="197">
        <v>12.3515</v>
      </c>
      <c r="AH1659" s="197">
        <v>12.30767801</v>
      </c>
      <c r="AI1659" s="197">
        <v>0.99645209164878801</v>
      </c>
      <c r="AJ1659" s="197">
        <v>12.307678685000001</v>
      </c>
      <c r="AK1659" s="197">
        <v>15</v>
      </c>
      <c r="AL1659" s="197">
        <v>15.5</v>
      </c>
      <c r="AM1659" s="212">
        <v>1.0333333333333301</v>
      </c>
      <c r="AN1659" s="197">
        <v>1.25937646300189</v>
      </c>
      <c r="AO1659" s="204">
        <v>26993.32</v>
      </c>
      <c r="AP1659" s="205">
        <v>6326.62</v>
      </c>
      <c r="AQ1659" t="str">
        <f>_xlfn.IFNA(VLOOKUP(E1659,'Order Lookup'!A:C,3,FALSE),"Other")</f>
        <v>ORDER</v>
      </c>
    </row>
    <row r="1660" spans="1:43" ht="31.5" x14ac:dyDescent="0.35">
      <c r="A1660" s="202" t="s">
        <v>1050</v>
      </c>
      <c r="B1660" s="202" t="s">
        <v>4848</v>
      </c>
      <c r="C1660" s="202" t="s">
        <v>1115</v>
      </c>
      <c r="D1660" s="202" t="s">
        <v>1643</v>
      </c>
      <c r="E1660" s="202" t="s">
        <v>854</v>
      </c>
      <c r="F1660" s="202" t="s">
        <v>343</v>
      </c>
      <c r="G1660" s="202" t="s">
        <v>55</v>
      </c>
      <c r="H1660" s="202" t="s">
        <v>482</v>
      </c>
      <c r="I1660" s="203" t="s">
        <v>386</v>
      </c>
      <c r="J1660" s="8"/>
      <c r="K1660" s="8"/>
      <c r="L1660" s="8"/>
      <c r="M1660" s="8"/>
      <c r="N1660" s="202" t="s">
        <v>483</v>
      </c>
      <c r="O1660" s="8"/>
      <c r="P1660" s="8"/>
      <c r="Q1660" s="8"/>
      <c r="R1660" s="202" t="s">
        <v>483</v>
      </c>
      <c r="S1660" s="203" t="s">
        <v>612</v>
      </c>
      <c r="T1660" s="203" t="s">
        <v>612</v>
      </c>
      <c r="U1660" s="202" t="s">
        <v>1996</v>
      </c>
      <c r="V1660" s="202" t="s">
        <v>2329</v>
      </c>
      <c r="W1660" s="206" t="s">
        <v>489</v>
      </c>
      <c r="X1660" s="8"/>
      <c r="Y1660" s="8"/>
      <c r="Z1660" s="8"/>
      <c r="AA1660" s="202" t="s">
        <v>483</v>
      </c>
      <c r="AB1660" s="203" t="s">
        <v>490</v>
      </c>
      <c r="AC1660" s="202" t="s">
        <v>1725</v>
      </c>
      <c r="AD1660" s="202" t="s">
        <v>4848</v>
      </c>
      <c r="AE1660" s="202" t="s">
        <v>484</v>
      </c>
      <c r="AF1660" s="12"/>
      <c r="AG1660" s="197">
        <v>0</v>
      </c>
      <c r="AH1660" s="12"/>
      <c r="AI1660" s="12"/>
      <c r="AJ1660" s="12"/>
      <c r="AK1660" s="12"/>
      <c r="AL1660" s="12"/>
      <c r="AM1660" s="12"/>
      <c r="AN1660" s="12"/>
      <c r="AO1660" s="12"/>
      <c r="AP1660" s="15"/>
      <c r="AQ1660" t="str">
        <f>_xlfn.IFNA(VLOOKUP(E1660,'Order Lookup'!A:C,3,FALSE),"Other")</f>
        <v>ENPARTS</v>
      </c>
    </row>
    <row r="1661" spans="1:43" ht="31.5" x14ac:dyDescent="0.35">
      <c r="A1661" s="202" t="s">
        <v>1050</v>
      </c>
      <c r="B1661" s="202" t="s">
        <v>4849</v>
      </c>
      <c r="C1661" s="202" t="s">
        <v>1387</v>
      </c>
      <c r="D1661" s="202" t="s">
        <v>4850</v>
      </c>
      <c r="E1661" s="202" t="s">
        <v>895</v>
      </c>
      <c r="F1661" s="202" t="s">
        <v>281</v>
      </c>
      <c r="G1661" s="202" t="s">
        <v>343</v>
      </c>
      <c r="H1661" s="202" t="s">
        <v>482</v>
      </c>
      <c r="I1661" s="203" t="s">
        <v>135</v>
      </c>
      <c r="J1661" s="8"/>
      <c r="K1661" s="203" t="s">
        <v>542</v>
      </c>
      <c r="L1661" s="202" t="s">
        <v>1669</v>
      </c>
      <c r="M1661" s="202" t="s">
        <v>1669</v>
      </c>
      <c r="N1661" s="206" t="s">
        <v>489</v>
      </c>
      <c r="O1661" s="8"/>
      <c r="P1661" s="8"/>
      <c r="Q1661" s="8"/>
      <c r="R1661" s="202" t="s">
        <v>483</v>
      </c>
      <c r="S1661" s="203" t="s">
        <v>576</v>
      </c>
      <c r="T1661" s="203" t="s">
        <v>576</v>
      </c>
      <c r="U1661" s="202" t="s">
        <v>2327</v>
      </c>
      <c r="V1661" s="202" t="s">
        <v>2327</v>
      </c>
      <c r="W1661" s="206" t="s">
        <v>489</v>
      </c>
      <c r="X1661" s="203" t="s">
        <v>576</v>
      </c>
      <c r="Y1661" s="202" t="s">
        <v>2327</v>
      </c>
      <c r="Z1661" s="202" t="s">
        <v>2327</v>
      </c>
      <c r="AA1661" s="206" t="s">
        <v>489</v>
      </c>
      <c r="AB1661" s="203" t="s">
        <v>490</v>
      </c>
      <c r="AC1661" s="202" t="s">
        <v>2327</v>
      </c>
      <c r="AD1661" s="202" t="s">
        <v>4849</v>
      </c>
      <c r="AE1661" s="202" t="s">
        <v>484</v>
      </c>
      <c r="AF1661" s="204">
        <v>17071</v>
      </c>
      <c r="AG1661" s="197">
        <v>5.3635000000000002</v>
      </c>
      <c r="AH1661" s="197">
        <v>5.4225341499999997</v>
      </c>
      <c r="AI1661" s="197">
        <v>1.0110066467791601</v>
      </c>
      <c r="AJ1661" s="197">
        <v>5.4225387950000004</v>
      </c>
      <c r="AK1661" s="197">
        <v>15</v>
      </c>
      <c r="AL1661" s="197">
        <v>17.5</v>
      </c>
      <c r="AM1661" s="209">
        <v>1.1666666666666701</v>
      </c>
      <c r="AN1661" s="197">
        <v>3.2272733588962299</v>
      </c>
      <c r="AO1661" s="204">
        <v>13673.14</v>
      </c>
      <c r="AP1661" s="205">
        <v>3298.32</v>
      </c>
      <c r="AQ1661" t="str">
        <f>_xlfn.IFNA(VLOOKUP(E1661,'Order Lookup'!A:C,3,FALSE),"Other")</f>
        <v>ORDER</v>
      </c>
    </row>
    <row r="1662" spans="1:43" ht="31.5" x14ac:dyDescent="0.35">
      <c r="A1662" s="202" t="s">
        <v>1050</v>
      </c>
      <c r="B1662" s="202" t="s">
        <v>4851</v>
      </c>
      <c r="C1662" s="202" t="s">
        <v>2070</v>
      </c>
      <c r="D1662" s="202" t="s">
        <v>4852</v>
      </c>
      <c r="E1662" s="202" t="s">
        <v>854</v>
      </c>
      <c r="F1662" s="202" t="s">
        <v>361</v>
      </c>
      <c r="G1662" s="8"/>
      <c r="H1662" s="202" t="s">
        <v>482</v>
      </c>
      <c r="I1662" s="203" t="s">
        <v>59</v>
      </c>
      <c r="J1662" s="8"/>
      <c r="K1662" s="8"/>
      <c r="L1662" s="8"/>
      <c r="M1662" s="8"/>
      <c r="N1662" s="202" t="s">
        <v>483</v>
      </c>
      <c r="O1662" s="8"/>
      <c r="P1662" s="8"/>
      <c r="Q1662" s="8"/>
      <c r="R1662" s="202" t="s">
        <v>483</v>
      </c>
      <c r="S1662" s="8"/>
      <c r="T1662" s="8"/>
      <c r="U1662" s="8"/>
      <c r="V1662" s="8"/>
      <c r="W1662" s="202" t="s">
        <v>483</v>
      </c>
      <c r="X1662" s="8"/>
      <c r="Y1662" s="8"/>
      <c r="Z1662" s="8"/>
      <c r="AA1662" s="202" t="s">
        <v>483</v>
      </c>
      <c r="AB1662" s="8"/>
      <c r="AC1662" s="202" t="s">
        <v>2362</v>
      </c>
      <c r="AD1662" s="202" t="s">
        <v>4851</v>
      </c>
      <c r="AE1662" s="202" t="s">
        <v>484</v>
      </c>
      <c r="AF1662" s="204">
        <v>5000</v>
      </c>
      <c r="AG1662" s="197">
        <v>0</v>
      </c>
      <c r="AH1662" s="197">
        <v>0</v>
      </c>
      <c r="AI1662" s="12"/>
      <c r="AJ1662" s="197">
        <v>0</v>
      </c>
      <c r="AK1662" s="197">
        <v>0</v>
      </c>
      <c r="AL1662" s="197">
        <v>0</v>
      </c>
      <c r="AM1662" s="12"/>
      <c r="AN1662" s="12"/>
      <c r="AO1662" s="204">
        <v>2650</v>
      </c>
      <c r="AP1662" s="205">
        <v>5000</v>
      </c>
      <c r="AQ1662" t="str">
        <f>_xlfn.IFNA(VLOOKUP(E1662,'Order Lookup'!A:C,3,FALSE),"Other")</f>
        <v>ENPARTS</v>
      </c>
    </row>
    <row r="1663" spans="1:43" ht="52.5" x14ac:dyDescent="0.35">
      <c r="A1663" s="202" t="s">
        <v>1050</v>
      </c>
      <c r="B1663" s="202" t="s">
        <v>4853</v>
      </c>
      <c r="C1663" s="202" t="s">
        <v>2065</v>
      </c>
      <c r="D1663" s="202" t="s">
        <v>4854</v>
      </c>
      <c r="E1663" s="202" t="s">
        <v>895</v>
      </c>
      <c r="F1663" s="202" t="s">
        <v>281</v>
      </c>
      <c r="G1663" s="202" t="s">
        <v>343</v>
      </c>
      <c r="H1663" s="202" t="s">
        <v>488</v>
      </c>
      <c r="I1663" s="203" t="s">
        <v>135</v>
      </c>
      <c r="J1663" s="8"/>
      <c r="K1663" s="203" t="s">
        <v>552</v>
      </c>
      <c r="L1663" s="202" t="s">
        <v>1665</v>
      </c>
      <c r="M1663" s="202" t="s">
        <v>1669</v>
      </c>
      <c r="N1663" s="206" t="s">
        <v>489</v>
      </c>
      <c r="O1663" s="8"/>
      <c r="P1663" s="8"/>
      <c r="Q1663" s="8"/>
      <c r="R1663" s="202" t="s">
        <v>483</v>
      </c>
      <c r="S1663" s="203" t="s">
        <v>576</v>
      </c>
      <c r="T1663" s="203" t="s">
        <v>576</v>
      </c>
      <c r="U1663" s="202" t="s">
        <v>1725</v>
      </c>
      <c r="V1663" s="202" t="s">
        <v>1996</v>
      </c>
      <c r="W1663" s="206" t="s">
        <v>489</v>
      </c>
      <c r="X1663" s="203" t="s">
        <v>576</v>
      </c>
      <c r="Y1663" s="202" t="s">
        <v>1996</v>
      </c>
      <c r="Z1663" s="202" t="s">
        <v>1996</v>
      </c>
      <c r="AA1663" s="206" t="s">
        <v>489</v>
      </c>
      <c r="AB1663" s="203" t="s">
        <v>490</v>
      </c>
      <c r="AC1663" s="202" t="s">
        <v>2324</v>
      </c>
      <c r="AD1663" s="202" t="s">
        <v>4853</v>
      </c>
      <c r="AE1663" s="202" t="s">
        <v>484</v>
      </c>
      <c r="AF1663" s="204">
        <v>48005</v>
      </c>
      <c r="AG1663" s="197">
        <v>16.874500000000001</v>
      </c>
      <c r="AH1663" s="197">
        <v>17.839172484999999</v>
      </c>
      <c r="AI1663" s="207">
        <v>1.0571674707398699</v>
      </c>
      <c r="AJ1663" s="197">
        <v>16.711844105000001</v>
      </c>
      <c r="AK1663" s="197">
        <v>15</v>
      </c>
      <c r="AL1663" s="197">
        <v>17.5</v>
      </c>
      <c r="AM1663" s="209">
        <v>1.1666666666666701</v>
      </c>
      <c r="AN1663" s="197">
        <v>0.98098720749041501</v>
      </c>
      <c r="AO1663" s="204">
        <v>41645.67</v>
      </c>
      <c r="AP1663" s="205">
        <v>7765.8</v>
      </c>
      <c r="AQ1663" t="str">
        <f>_xlfn.IFNA(VLOOKUP(E1663,'Order Lookup'!A:C,3,FALSE),"Other")</f>
        <v>ORDER</v>
      </c>
    </row>
    <row r="1664" spans="1:43" ht="31.5" x14ac:dyDescent="0.35">
      <c r="A1664" s="202" t="s">
        <v>1050</v>
      </c>
      <c r="B1664" s="202" t="s">
        <v>4855</v>
      </c>
      <c r="C1664" s="202" t="s">
        <v>1100</v>
      </c>
      <c r="D1664" s="202" t="s">
        <v>4856</v>
      </c>
      <c r="E1664" s="202" t="s">
        <v>895</v>
      </c>
      <c r="F1664" s="202" t="s">
        <v>281</v>
      </c>
      <c r="G1664" s="202" t="s">
        <v>55</v>
      </c>
      <c r="H1664" s="202" t="s">
        <v>482</v>
      </c>
      <c r="I1664" s="203" t="s">
        <v>135</v>
      </c>
      <c r="J1664" s="8"/>
      <c r="K1664" s="203" t="s">
        <v>522</v>
      </c>
      <c r="L1664" s="202" t="s">
        <v>1657</v>
      </c>
      <c r="M1664" s="202" t="s">
        <v>1657</v>
      </c>
      <c r="N1664" s="206" t="s">
        <v>489</v>
      </c>
      <c r="O1664" s="203" t="s">
        <v>522</v>
      </c>
      <c r="P1664" s="202" t="s">
        <v>1657</v>
      </c>
      <c r="Q1664" s="202" t="s">
        <v>1657</v>
      </c>
      <c r="R1664" s="206" t="s">
        <v>489</v>
      </c>
      <c r="S1664" s="203" t="s">
        <v>538</v>
      </c>
      <c r="T1664" s="203" t="s">
        <v>538</v>
      </c>
      <c r="U1664" s="202" t="s">
        <v>1728</v>
      </c>
      <c r="V1664" s="202" t="s">
        <v>1728</v>
      </c>
      <c r="W1664" s="206" t="s">
        <v>489</v>
      </c>
      <c r="X1664" s="203" t="s">
        <v>538</v>
      </c>
      <c r="Y1664" s="202" t="s">
        <v>1728</v>
      </c>
      <c r="Z1664" s="202" t="s">
        <v>1728</v>
      </c>
      <c r="AA1664" s="206" t="s">
        <v>489</v>
      </c>
      <c r="AB1664" s="203" t="s">
        <v>490</v>
      </c>
      <c r="AC1664" s="202" t="s">
        <v>2329</v>
      </c>
      <c r="AD1664" s="202" t="s">
        <v>4855</v>
      </c>
      <c r="AE1664" s="202" t="s">
        <v>484</v>
      </c>
      <c r="AF1664" s="204">
        <v>52368</v>
      </c>
      <c r="AG1664" s="197">
        <v>22.673500000000001</v>
      </c>
      <c r="AH1664" s="197">
        <v>22.398841090000001</v>
      </c>
      <c r="AI1664" s="197">
        <v>0.98788634705713696</v>
      </c>
      <c r="AJ1664" s="197">
        <v>22.398844239999999</v>
      </c>
      <c r="AK1664" s="197">
        <v>15</v>
      </c>
      <c r="AL1664" s="197">
        <v>13.25</v>
      </c>
      <c r="AM1664" s="211">
        <v>0.88333333333333297</v>
      </c>
      <c r="AN1664" s="197">
        <v>0.59154846211733203</v>
      </c>
      <c r="AO1664" s="204">
        <v>46735.73</v>
      </c>
      <c r="AP1664" s="205">
        <v>8959.15</v>
      </c>
      <c r="AQ1664" t="str">
        <f>_xlfn.IFNA(VLOOKUP(E1664,'Order Lookup'!A:C,3,FALSE),"Other")</f>
        <v>ORDER</v>
      </c>
    </row>
    <row r="1665" spans="1:43" ht="31.5" x14ac:dyDescent="0.35">
      <c r="A1665" s="202" t="s">
        <v>1050</v>
      </c>
      <c r="B1665" s="202" t="s">
        <v>4857</v>
      </c>
      <c r="C1665" s="202" t="s">
        <v>1106</v>
      </c>
      <c r="D1665" s="202" t="s">
        <v>4858</v>
      </c>
      <c r="E1665" s="202" t="s">
        <v>895</v>
      </c>
      <c r="F1665" s="202" t="s">
        <v>281</v>
      </c>
      <c r="G1665" s="202" t="s">
        <v>343</v>
      </c>
      <c r="H1665" s="202" t="s">
        <v>488</v>
      </c>
      <c r="I1665" s="203" t="s">
        <v>135</v>
      </c>
      <c r="J1665" s="8"/>
      <c r="K1665" s="203" t="s">
        <v>869</v>
      </c>
      <c r="L1665" s="202" t="s">
        <v>1669</v>
      </c>
      <c r="M1665" s="202" t="s">
        <v>1669</v>
      </c>
      <c r="N1665" s="206" t="s">
        <v>489</v>
      </c>
      <c r="O1665" s="8"/>
      <c r="P1665" s="8"/>
      <c r="Q1665" s="8"/>
      <c r="R1665" s="202" t="s">
        <v>483</v>
      </c>
      <c r="S1665" s="203" t="s">
        <v>617</v>
      </c>
      <c r="T1665" s="203" t="s">
        <v>617</v>
      </c>
      <c r="U1665" s="202" t="s">
        <v>2329</v>
      </c>
      <c r="V1665" s="202" t="s">
        <v>1728</v>
      </c>
      <c r="W1665" s="206" t="s">
        <v>489</v>
      </c>
      <c r="X1665" s="203" t="s">
        <v>617</v>
      </c>
      <c r="Y1665" s="202" t="s">
        <v>1728</v>
      </c>
      <c r="Z1665" s="202" t="s">
        <v>1728</v>
      </c>
      <c r="AA1665" s="206" t="s">
        <v>489</v>
      </c>
      <c r="AB1665" s="203" t="s">
        <v>490</v>
      </c>
      <c r="AC1665" s="202" t="s">
        <v>2323</v>
      </c>
      <c r="AD1665" s="202" t="s">
        <v>4857</v>
      </c>
      <c r="AE1665" s="202" t="s">
        <v>484</v>
      </c>
      <c r="AF1665" s="204">
        <v>44846</v>
      </c>
      <c r="AG1665" s="197">
        <v>17.083500000000001</v>
      </c>
      <c r="AH1665" s="197">
        <v>17.392228475</v>
      </c>
      <c r="AI1665" s="197">
        <v>1.0180717344221</v>
      </c>
      <c r="AJ1665" s="197">
        <v>1.0655648449999999</v>
      </c>
      <c r="AK1665" s="197">
        <v>30</v>
      </c>
      <c r="AL1665" s="197">
        <v>23</v>
      </c>
      <c r="AM1665" s="211">
        <v>0.76666666666666705</v>
      </c>
      <c r="AN1665" s="197">
        <v>1.3224297296381999</v>
      </c>
      <c r="AO1665" s="204">
        <v>37591.33</v>
      </c>
      <c r="AP1665" s="205">
        <v>2710.482681</v>
      </c>
      <c r="AQ1665" t="str">
        <f>_xlfn.IFNA(VLOOKUP(E1665,'Order Lookup'!A:C,3,FALSE),"Other")</f>
        <v>ORDER</v>
      </c>
    </row>
    <row r="1666" spans="1:43" ht="31.5" x14ac:dyDescent="0.35">
      <c r="A1666" s="202" t="s">
        <v>1050</v>
      </c>
      <c r="B1666" s="202" t="s">
        <v>4859</v>
      </c>
      <c r="C1666" s="202" t="s">
        <v>1051</v>
      </c>
      <c r="D1666" s="202" t="s">
        <v>4860</v>
      </c>
      <c r="E1666" s="202" t="s">
        <v>895</v>
      </c>
      <c r="F1666" s="202" t="s">
        <v>281</v>
      </c>
      <c r="G1666" s="202" t="s">
        <v>343</v>
      </c>
      <c r="H1666" s="202" t="s">
        <v>482</v>
      </c>
      <c r="I1666" s="203" t="s">
        <v>133</v>
      </c>
      <c r="J1666" s="8"/>
      <c r="K1666" s="203" t="s">
        <v>552</v>
      </c>
      <c r="L1666" s="202" t="s">
        <v>2323</v>
      </c>
      <c r="M1666" s="202" t="s">
        <v>2323</v>
      </c>
      <c r="N1666" s="206" t="s">
        <v>489</v>
      </c>
      <c r="O1666" s="8"/>
      <c r="P1666" s="8"/>
      <c r="Q1666" s="8"/>
      <c r="R1666" s="202" t="s">
        <v>483</v>
      </c>
      <c r="S1666" s="203" t="s">
        <v>617</v>
      </c>
      <c r="T1666" s="203" t="s">
        <v>617</v>
      </c>
      <c r="U1666" s="202" t="s">
        <v>2332</v>
      </c>
      <c r="V1666" s="202" t="s">
        <v>2332</v>
      </c>
      <c r="W1666" s="206" t="s">
        <v>489</v>
      </c>
      <c r="X1666" s="8"/>
      <c r="Y1666" s="8"/>
      <c r="Z1666" s="8"/>
      <c r="AA1666" s="202" t="s">
        <v>483</v>
      </c>
      <c r="AB1666" s="203" t="s">
        <v>490</v>
      </c>
      <c r="AC1666" s="202" t="s">
        <v>2332</v>
      </c>
      <c r="AD1666" s="202" t="s">
        <v>4859</v>
      </c>
      <c r="AE1666" s="202" t="s">
        <v>484</v>
      </c>
      <c r="AF1666" s="204">
        <v>45105</v>
      </c>
      <c r="AG1666" s="197">
        <v>19.664000000000001</v>
      </c>
      <c r="AH1666" s="197">
        <v>19.877705065000001</v>
      </c>
      <c r="AI1666" s="197">
        <v>1.01086783284174</v>
      </c>
      <c r="AJ1666" s="197">
        <v>19.877707000000001</v>
      </c>
      <c r="AK1666" s="197">
        <v>15</v>
      </c>
      <c r="AL1666" s="197">
        <v>15.75</v>
      </c>
      <c r="AM1666" s="212">
        <v>1.05</v>
      </c>
      <c r="AN1666" s="197">
        <v>0.792344988946037</v>
      </c>
      <c r="AO1666" s="204">
        <v>40218.5</v>
      </c>
      <c r="AP1666" s="205">
        <v>8023.77</v>
      </c>
      <c r="AQ1666" t="str">
        <f>_xlfn.IFNA(VLOOKUP(E1666,'Order Lookup'!A:C,3,FALSE),"Other")</f>
        <v>ORDER</v>
      </c>
    </row>
    <row r="1667" spans="1:43" ht="31.5" x14ac:dyDescent="0.35">
      <c r="A1667" s="202" t="s">
        <v>1050</v>
      </c>
      <c r="B1667" s="202" t="s">
        <v>4861</v>
      </c>
      <c r="C1667" s="202" t="s">
        <v>1051</v>
      </c>
      <c r="D1667" s="202" t="s">
        <v>4860</v>
      </c>
      <c r="E1667" s="202" t="s">
        <v>904</v>
      </c>
      <c r="F1667" s="202" t="s">
        <v>343</v>
      </c>
      <c r="G1667" s="8"/>
      <c r="H1667" s="202" t="s">
        <v>488</v>
      </c>
      <c r="I1667" s="203" t="s">
        <v>386</v>
      </c>
      <c r="J1667" s="8"/>
      <c r="K1667" s="8"/>
      <c r="L1667" s="8"/>
      <c r="M1667" s="8"/>
      <c r="N1667" s="202" t="s">
        <v>483</v>
      </c>
      <c r="O1667" s="8"/>
      <c r="P1667" s="8"/>
      <c r="Q1667" s="8"/>
      <c r="R1667" s="202" t="s">
        <v>483</v>
      </c>
      <c r="S1667" s="8"/>
      <c r="T1667" s="8"/>
      <c r="U1667" s="8"/>
      <c r="V1667" s="8"/>
      <c r="W1667" s="202" t="s">
        <v>483</v>
      </c>
      <c r="X1667" s="8"/>
      <c r="Y1667" s="8"/>
      <c r="Z1667" s="8"/>
      <c r="AA1667" s="202" t="s">
        <v>483</v>
      </c>
      <c r="AB1667" s="8"/>
      <c r="AC1667" s="202" t="s">
        <v>2335</v>
      </c>
      <c r="AD1667" s="202" t="s">
        <v>4861</v>
      </c>
      <c r="AE1667" s="202" t="s">
        <v>484</v>
      </c>
      <c r="AF1667" s="204">
        <v>958.74</v>
      </c>
      <c r="AG1667" s="197">
        <v>0</v>
      </c>
      <c r="AH1667" s="197">
        <v>0.24726472999999999</v>
      </c>
      <c r="AI1667" s="12"/>
      <c r="AJ1667" s="197">
        <v>8.155751E-2</v>
      </c>
      <c r="AK1667" s="197">
        <v>0</v>
      </c>
      <c r="AL1667" s="197">
        <v>0</v>
      </c>
      <c r="AM1667" s="12"/>
      <c r="AN1667" s="12"/>
      <c r="AO1667" s="204">
        <v>619.63</v>
      </c>
      <c r="AP1667" s="205">
        <v>153.76</v>
      </c>
      <c r="AQ1667" t="str">
        <f>_xlfn.IFNA(VLOOKUP(E1667,'Order Lookup'!A:C,3,FALSE),"Other")</f>
        <v>Other</v>
      </c>
    </row>
    <row r="1668" spans="1:43" ht="31.5" x14ac:dyDescent="0.35">
      <c r="A1668" s="202" t="s">
        <v>1050</v>
      </c>
      <c r="B1668" s="202" t="s">
        <v>4862</v>
      </c>
      <c r="C1668" s="202" t="s">
        <v>4863</v>
      </c>
      <c r="D1668" s="202" t="s">
        <v>4864</v>
      </c>
      <c r="E1668" s="202" t="s">
        <v>895</v>
      </c>
      <c r="F1668" s="202" t="s">
        <v>270</v>
      </c>
      <c r="G1668" s="202" t="s">
        <v>55</v>
      </c>
      <c r="H1668" s="202" t="s">
        <v>488</v>
      </c>
      <c r="I1668" s="203" t="s">
        <v>135</v>
      </c>
      <c r="J1668" s="8"/>
      <c r="K1668" s="203" t="s">
        <v>861</v>
      </c>
      <c r="L1668" s="202" t="s">
        <v>2329</v>
      </c>
      <c r="M1668" s="202" t="s">
        <v>1996</v>
      </c>
      <c r="N1668" s="210" t="s">
        <v>484</v>
      </c>
      <c r="O1668" s="8"/>
      <c r="P1668" s="8"/>
      <c r="Q1668" s="8"/>
      <c r="R1668" s="202" t="s">
        <v>483</v>
      </c>
      <c r="S1668" s="203" t="s">
        <v>4424</v>
      </c>
      <c r="T1668" s="203" t="s">
        <v>4424</v>
      </c>
      <c r="U1668" s="202" t="s">
        <v>2343</v>
      </c>
      <c r="V1668" s="202" t="s">
        <v>2343</v>
      </c>
      <c r="W1668" s="206" t="s">
        <v>489</v>
      </c>
      <c r="X1668" s="8"/>
      <c r="Y1668" s="8"/>
      <c r="Z1668" s="8"/>
      <c r="AA1668" s="202" t="s">
        <v>483</v>
      </c>
      <c r="AB1668" s="203" t="s">
        <v>490</v>
      </c>
      <c r="AC1668" s="202" t="s">
        <v>2327</v>
      </c>
      <c r="AD1668" s="202" t="s">
        <v>4862</v>
      </c>
      <c r="AE1668" s="202" t="s">
        <v>484</v>
      </c>
      <c r="AF1668" s="204">
        <v>24983</v>
      </c>
      <c r="AG1668" s="197">
        <v>7.5145</v>
      </c>
      <c r="AH1668" s="197">
        <v>7.5086057899999998</v>
      </c>
      <c r="AI1668" s="197">
        <v>0.99921562179785695</v>
      </c>
      <c r="AJ1668" s="197">
        <v>7.4986118749999999</v>
      </c>
      <c r="AK1668" s="197">
        <v>15</v>
      </c>
      <c r="AL1668" s="197">
        <v>13</v>
      </c>
      <c r="AM1668" s="211">
        <v>0.86666666666666703</v>
      </c>
      <c r="AN1668" s="197">
        <v>1.7313467191623599</v>
      </c>
      <c r="AO1668" s="204">
        <v>19941.849999999999</v>
      </c>
      <c r="AP1668" s="205">
        <v>5094.1000000000004</v>
      </c>
      <c r="AQ1668" t="str">
        <f>_xlfn.IFNA(VLOOKUP(E1668,'Order Lookup'!A:C,3,FALSE),"Other")</f>
        <v>ORDER</v>
      </c>
    </row>
    <row r="1669" spans="1:43" ht="31.5" x14ac:dyDescent="0.35">
      <c r="A1669" s="202" t="s">
        <v>1050</v>
      </c>
      <c r="B1669" s="202" t="s">
        <v>4865</v>
      </c>
      <c r="C1669" s="202" t="s">
        <v>1101</v>
      </c>
      <c r="D1669" s="202" t="s">
        <v>4866</v>
      </c>
      <c r="E1669" s="202" t="s">
        <v>895</v>
      </c>
      <c r="F1669" s="202" t="s">
        <v>281</v>
      </c>
      <c r="G1669" s="202" t="s">
        <v>343</v>
      </c>
      <c r="H1669" s="202" t="s">
        <v>488</v>
      </c>
      <c r="I1669" s="203" t="s">
        <v>135</v>
      </c>
      <c r="J1669" s="8"/>
      <c r="K1669" s="203" t="s">
        <v>587</v>
      </c>
      <c r="L1669" s="202" t="s">
        <v>1725</v>
      </c>
      <c r="M1669" s="202" t="s">
        <v>1725</v>
      </c>
      <c r="N1669" s="206" t="s">
        <v>489</v>
      </c>
      <c r="O1669" s="8"/>
      <c r="P1669" s="8"/>
      <c r="Q1669" s="8"/>
      <c r="R1669" s="202" t="s">
        <v>483</v>
      </c>
      <c r="S1669" s="203" t="s">
        <v>615</v>
      </c>
      <c r="T1669" s="203" t="s">
        <v>615</v>
      </c>
      <c r="U1669" s="202" t="s">
        <v>2371</v>
      </c>
      <c r="V1669" s="202" t="s">
        <v>2371</v>
      </c>
      <c r="W1669" s="206" t="s">
        <v>489</v>
      </c>
      <c r="X1669" s="203" t="s">
        <v>615</v>
      </c>
      <c r="Y1669" s="202" t="s">
        <v>2371</v>
      </c>
      <c r="Z1669" s="202" t="s">
        <v>2371</v>
      </c>
      <c r="AA1669" s="206" t="s">
        <v>489</v>
      </c>
      <c r="AB1669" s="203" t="s">
        <v>490</v>
      </c>
      <c r="AC1669" s="202" t="s">
        <v>2332</v>
      </c>
      <c r="AD1669" s="202" t="s">
        <v>4865</v>
      </c>
      <c r="AE1669" s="202" t="s">
        <v>484</v>
      </c>
      <c r="AF1669" s="204">
        <v>118584</v>
      </c>
      <c r="AG1669" s="197">
        <v>43.878999999999998</v>
      </c>
      <c r="AH1669" s="197">
        <v>48.640143360000003</v>
      </c>
      <c r="AI1669" s="207">
        <v>1.10850619567447</v>
      </c>
      <c r="AJ1669" s="197">
        <v>42.705447900000003</v>
      </c>
      <c r="AK1669" s="197">
        <v>35.03</v>
      </c>
      <c r="AL1669" s="197">
        <v>31</v>
      </c>
      <c r="AM1669" s="211">
        <v>0.88495575221238898</v>
      </c>
      <c r="AN1669" s="197">
        <v>0.63733364785872204</v>
      </c>
      <c r="AO1669" s="204">
        <v>102875</v>
      </c>
      <c r="AP1669" s="205">
        <v>14500.99</v>
      </c>
      <c r="AQ1669" t="str">
        <f>_xlfn.IFNA(VLOOKUP(E1669,'Order Lookup'!A:C,3,FALSE),"Other")</f>
        <v>ORDER</v>
      </c>
    </row>
    <row r="1670" spans="1:43" ht="31.5" x14ac:dyDescent="0.35">
      <c r="A1670" s="202" t="s">
        <v>1050</v>
      </c>
      <c r="B1670" s="202" t="s">
        <v>4867</v>
      </c>
      <c r="C1670" s="202" t="s">
        <v>1095</v>
      </c>
      <c r="D1670" s="202" t="s">
        <v>2066</v>
      </c>
      <c r="E1670" s="202" t="s">
        <v>874</v>
      </c>
      <c r="F1670" s="202" t="s">
        <v>343</v>
      </c>
      <c r="G1670" s="8"/>
      <c r="H1670" s="202" t="s">
        <v>482</v>
      </c>
      <c r="I1670" s="203" t="s">
        <v>359</v>
      </c>
      <c r="J1670" s="8"/>
      <c r="K1670" s="8"/>
      <c r="L1670" s="8"/>
      <c r="M1670" s="8"/>
      <c r="N1670" s="202" t="s">
        <v>483</v>
      </c>
      <c r="O1670" s="8"/>
      <c r="P1670" s="8"/>
      <c r="Q1670" s="8"/>
      <c r="R1670" s="202" t="s">
        <v>483</v>
      </c>
      <c r="S1670" s="8"/>
      <c r="T1670" s="8"/>
      <c r="U1670" s="8"/>
      <c r="V1670" s="8"/>
      <c r="W1670" s="202" t="s">
        <v>483</v>
      </c>
      <c r="X1670" s="8"/>
      <c r="Y1670" s="8"/>
      <c r="Z1670" s="8"/>
      <c r="AA1670" s="202" t="s">
        <v>483</v>
      </c>
      <c r="AB1670" s="8"/>
      <c r="AC1670" s="202" t="s">
        <v>1698</v>
      </c>
      <c r="AD1670" s="202" t="s">
        <v>4867</v>
      </c>
      <c r="AE1670" s="202" t="s">
        <v>484</v>
      </c>
      <c r="AF1670" s="204">
        <v>0</v>
      </c>
      <c r="AG1670" s="197">
        <v>0</v>
      </c>
      <c r="AH1670" s="197">
        <v>2.0599999999999999E-4</v>
      </c>
      <c r="AI1670" s="12"/>
      <c r="AJ1670" s="197">
        <v>2.0599999999999999E-4</v>
      </c>
      <c r="AK1670" s="197">
        <v>0</v>
      </c>
      <c r="AL1670" s="197">
        <v>0</v>
      </c>
      <c r="AM1670" s="12"/>
      <c r="AN1670" s="12"/>
      <c r="AO1670" s="204">
        <v>0</v>
      </c>
      <c r="AP1670" s="205">
        <v>-3.84</v>
      </c>
      <c r="AQ1670" t="str">
        <f>_xlfn.IFNA(VLOOKUP(E1670,'Order Lookup'!A:C,3,FALSE),"Other")</f>
        <v>Other</v>
      </c>
    </row>
    <row r="1671" spans="1:43" ht="31.5" x14ac:dyDescent="0.35">
      <c r="A1671" s="202" t="s">
        <v>1050</v>
      </c>
      <c r="B1671" s="202" t="s">
        <v>4868</v>
      </c>
      <c r="C1671" s="202" t="s">
        <v>2060</v>
      </c>
      <c r="D1671" s="202" t="s">
        <v>4869</v>
      </c>
      <c r="E1671" s="202" t="s">
        <v>904</v>
      </c>
      <c r="F1671" s="202" t="s">
        <v>343</v>
      </c>
      <c r="G1671" s="202" t="s">
        <v>343</v>
      </c>
      <c r="H1671" s="202" t="s">
        <v>482</v>
      </c>
      <c r="I1671" s="203" t="s">
        <v>359</v>
      </c>
      <c r="J1671" s="8"/>
      <c r="K1671" s="8"/>
      <c r="L1671" s="8"/>
      <c r="M1671" s="8"/>
      <c r="N1671" s="202" t="s">
        <v>483</v>
      </c>
      <c r="O1671" s="8"/>
      <c r="P1671" s="8"/>
      <c r="Q1671" s="8"/>
      <c r="R1671" s="202" t="s">
        <v>483</v>
      </c>
      <c r="S1671" s="8"/>
      <c r="T1671" s="8"/>
      <c r="U1671" s="8"/>
      <c r="V1671" s="8"/>
      <c r="W1671" s="202" t="s">
        <v>483</v>
      </c>
      <c r="X1671" s="8"/>
      <c r="Y1671" s="8"/>
      <c r="Z1671" s="8"/>
      <c r="AA1671" s="202" t="s">
        <v>483</v>
      </c>
      <c r="AB1671" s="8"/>
      <c r="AC1671" s="202" t="s">
        <v>2329</v>
      </c>
      <c r="AD1671" s="202" t="s">
        <v>4868</v>
      </c>
      <c r="AE1671" s="202" t="s">
        <v>484</v>
      </c>
      <c r="AF1671" s="12"/>
      <c r="AG1671" s="197">
        <v>0</v>
      </c>
      <c r="AH1671" s="12"/>
      <c r="AI1671" s="12"/>
      <c r="AJ1671" s="12"/>
      <c r="AK1671" s="12"/>
      <c r="AL1671" s="12"/>
      <c r="AM1671" s="12"/>
      <c r="AN1671" s="12"/>
      <c r="AO1671" s="12"/>
      <c r="AP1671" s="15"/>
      <c r="AQ1671" t="str">
        <f>_xlfn.IFNA(VLOOKUP(E1671,'Order Lookup'!A:C,3,FALSE),"Other")</f>
        <v>Other</v>
      </c>
    </row>
    <row r="1672" spans="1:43" ht="31.5" x14ac:dyDescent="0.35">
      <c r="A1672" s="202" t="s">
        <v>1050</v>
      </c>
      <c r="B1672" s="202" t="s">
        <v>4870</v>
      </c>
      <c r="C1672" s="202" t="s">
        <v>1060</v>
      </c>
      <c r="D1672" s="202" t="s">
        <v>2069</v>
      </c>
      <c r="E1672" s="202" t="s">
        <v>854</v>
      </c>
      <c r="F1672" s="202" t="s">
        <v>361</v>
      </c>
      <c r="G1672" s="202" t="s">
        <v>55</v>
      </c>
      <c r="H1672" s="202" t="s">
        <v>482</v>
      </c>
      <c r="I1672" s="203" t="s">
        <v>422</v>
      </c>
      <c r="J1672" s="8"/>
      <c r="K1672" s="8"/>
      <c r="L1672" s="8"/>
      <c r="M1672" s="8"/>
      <c r="N1672" s="202" t="s">
        <v>483</v>
      </c>
      <c r="O1672" s="8"/>
      <c r="P1672" s="8"/>
      <c r="Q1672" s="8"/>
      <c r="R1672" s="202" t="s">
        <v>483</v>
      </c>
      <c r="S1672" s="203" t="s">
        <v>612</v>
      </c>
      <c r="T1672" s="203" t="s">
        <v>612</v>
      </c>
      <c r="U1672" s="202" t="s">
        <v>1996</v>
      </c>
      <c r="V1672" s="202" t="s">
        <v>2329</v>
      </c>
      <c r="W1672" s="206" t="s">
        <v>489</v>
      </c>
      <c r="X1672" s="8"/>
      <c r="Y1672" s="8"/>
      <c r="Z1672" s="8"/>
      <c r="AA1672" s="202" t="s">
        <v>483</v>
      </c>
      <c r="AB1672" s="203" t="s">
        <v>490</v>
      </c>
      <c r="AC1672" s="202" t="s">
        <v>1996</v>
      </c>
      <c r="AD1672" s="202" t="s">
        <v>4870</v>
      </c>
      <c r="AE1672" s="202" t="s">
        <v>484</v>
      </c>
      <c r="AF1672" s="204">
        <v>1906</v>
      </c>
      <c r="AG1672" s="197">
        <v>0.38550000000000001</v>
      </c>
      <c r="AH1672" s="197">
        <v>0.38510187000000001</v>
      </c>
      <c r="AI1672" s="197">
        <v>0.99896723735408599</v>
      </c>
      <c r="AJ1672" s="197">
        <v>0.385102</v>
      </c>
      <c r="AK1672" s="197">
        <v>0</v>
      </c>
      <c r="AL1672" s="197">
        <v>0</v>
      </c>
      <c r="AM1672" s="12"/>
      <c r="AN1672" s="12"/>
      <c r="AO1672" s="204">
        <v>907.62</v>
      </c>
      <c r="AP1672" s="205">
        <v>1546.79</v>
      </c>
      <c r="AQ1672" t="str">
        <f>_xlfn.IFNA(VLOOKUP(E1672,'Order Lookup'!A:C,3,FALSE),"Other")</f>
        <v>ENPARTS</v>
      </c>
    </row>
    <row r="1673" spans="1:43" ht="31.5" x14ac:dyDescent="0.35">
      <c r="A1673" s="202" t="s">
        <v>1050</v>
      </c>
      <c r="B1673" s="202" t="s">
        <v>4871</v>
      </c>
      <c r="C1673" s="202" t="s">
        <v>1060</v>
      </c>
      <c r="D1673" s="202" t="s">
        <v>4872</v>
      </c>
      <c r="E1673" s="202" t="s">
        <v>812</v>
      </c>
      <c r="F1673" s="202" t="s">
        <v>343</v>
      </c>
      <c r="G1673" s="8"/>
      <c r="H1673" s="202" t="s">
        <v>482</v>
      </c>
      <c r="I1673" s="203" t="s">
        <v>422</v>
      </c>
      <c r="J1673" s="8"/>
      <c r="K1673" s="8"/>
      <c r="L1673" s="8"/>
      <c r="M1673" s="8"/>
      <c r="N1673" s="202" t="s">
        <v>483</v>
      </c>
      <c r="O1673" s="8"/>
      <c r="P1673" s="8"/>
      <c r="Q1673" s="8"/>
      <c r="R1673" s="202" t="s">
        <v>483</v>
      </c>
      <c r="S1673" s="8"/>
      <c r="T1673" s="8"/>
      <c r="U1673" s="8"/>
      <c r="V1673" s="8"/>
      <c r="W1673" s="202" t="s">
        <v>483</v>
      </c>
      <c r="X1673" s="8"/>
      <c r="Y1673" s="8"/>
      <c r="Z1673" s="8"/>
      <c r="AA1673" s="202" t="s">
        <v>483</v>
      </c>
      <c r="AB1673" s="8"/>
      <c r="AC1673" s="202" t="s">
        <v>2343</v>
      </c>
      <c r="AD1673" s="202" t="s">
        <v>4871</v>
      </c>
      <c r="AE1673" s="202" t="s">
        <v>484</v>
      </c>
      <c r="AF1673" s="204">
        <v>66.36</v>
      </c>
      <c r="AG1673" s="197">
        <v>0</v>
      </c>
      <c r="AH1673" s="197">
        <v>2.2773470000000001E-2</v>
      </c>
      <c r="AI1673" s="12"/>
      <c r="AJ1673" s="197">
        <v>2.2773499999999999E-2</v>
      </c>
      <c r="AK1673" s="197">
        <v>0</v>
      </c>
      <c r="AL1673" s="197">
        <v>0</v>
      </c>
      <c r="AM1673" s="12"/>
      <c r="AN1673" s="12"/>
      <c r="AO1673" s="204">
        <v>49.19</v>
      </c>
      <c r="AP1673" s="205">
        <v>19.34</v>
      </c>
      <c r="AQ1673" t="str">
        <f>_xlfn.IFNA(VLOOKUP(E1673,'Order Lookup'!A:C,3,FALSE),"Other")</f>
        <v>Other</v>
      </c>
    </row>
    <row r="1674" spans="1:43" ht="31.5" x14ac:dyDescent="0.35">
      <c r="A1674" s="202" t="s">
        <v>1050</v>
      </c>
      <c r="B1674" s="202" t="s">
        <v>4873</v>
      </c>
      <c r="C1674" s="202" t="s">
        <v>1064</v>
      </c>
      <c r="D1674" s="202" t="s">
        <v>2045</v>
      </c>
      <c r="E1674" s="202" t="s">
        <v>812</v>
      </c>
      <c r="F1674" s="202" t="s">
        <v>343</v>
      </c>
      <c r="G1674" s="8"/>
      <c r="H1674" s="202" t="s">
        <v>488</v>
      </c>
      <c r="I1674" s="203" t="s">
        <v>397</v>
      </c>
      <c r="J1674" s="8"/>
      <c r="K1674" s="8"/>
      <c r="L1674" s="8"/>
      <c r="M1674" s="8"/>
      <c r="N1674" s="202" t="s">
        <v>483</v>
      </c>
      <c r="O1674" s="8"/>
      <c r="P1674" s="8"/>
      <c r="Q1674" s="8"/>
      <c r="R1674" s="202" t="s">
        <v>483</v>
      </c>
      <c r="S1674" s="8"/>
      <c r="T1674" s="8"/>
      <c r="U1674" s="8"/>
      <c r="V1674" s="8"/>
      <c r="W1674" s="202" t="s">
        <v>483</v>
      </c>
      <c r="X1674" s="8"/>
      <c r="Y1674" s="8"/>
      <c r="Z1674" s="8"/>
      <c r="AA1674" s="202" t="s">
        <v>483</v>
      </c>
      <c r="AB1674" s="8"/>
      <c r="AC1674" s="202" t="s">
        <v>2362</v>
      </c>
      <c r="AD1674" s="202" t="s">
        <v>4873</v>
      </c>
      <c r="AE1674" s="202" t="s">
        <v>484</v>
      </c>
      <c r="AF1674" s="204">
        <v>3236.93</v>
      </c>
      <c r="AG1674" s="197">
        <v>0</v>
      </c>
      <c r="AH1674" s="197">
        <v>1.575254325</v>
      </c>
      <c r="AI1674" s="12"/>
      <c r="AJ1674" s="197">
        <v>0</v>
      </c>
      <c r="AK1674" s="197">
        <v>0</v>
      </c>
      <c r="AL1674" s="197">
        <v>0</v>
      </c>
      <c r="AM1674" s="12"/>
      <c r="AN1674" s="12"/>
      <c r="AO1674" s="204">
        <v>2783.58</v>
      </c>
      <c r="AP1674" s="205">
        <v>0</v>
      </c>
      <c r="AQ1674" t="str">
        <f>_xlfn.IFNA(VLOOKUP(E1674,'Order Lookup'!A:C,3,FALSE),"Other")</f>
        <v>Other</v>
      </c>
    </row>
    <row r="1675" spans="1:43" ht="42" x14ac:dyDescent="0.35">
      <c r="A1675" s="202" t="s">
        <v>1050</v>
      </c>
      <c r="B1675" s="202" t="s">
        <v>4874</v>
      </c>
      <c r="C1675" s="202" t="s">
        <v>1116</v>
      </c>
      <c r="D1675" s="202" t="s">
        <v>4875</v>
      </c>
      <c r="E1675" s="202" t="s">
        <v>904</v>
      </c>
      <c r="F1675" s="202" t="s">
        <v>343</v>
      </c>
      <c r="G1675" s="8"/>
      <c r="H1675" s="202" t="s">
        <v>482</v>
      </c>
      <c r="I1675" s="203" t="s">
        <v>277</v>
      </c>
      <c r="J1675" s="8"/>
      <c r="K1675" s="8"/>
      <c r="L1675" s="8"/>
      <c r="M1675" s="8"/>
      <c r="N1675" s="202" t="s">
        <v>483</v>
      </c>
      <c r="O1675" s="8"/>
      <c r="P1675" s="8"/>
      <c r="Q1675" s="8"/>
      <c r="R1675" s="202" t="s">
        <v>483</v>
      </c>
      <c r="S1675" s="8"/>
      <c r="T1675" s="8"/>
      <c r="U1675" s="8"/>
      <c r="V1675" s="8"/>
      <c r="W1675" s="202" t="s">
        <v>483</v>
      </c>
      <c r="X1675" s="8"/>
      <c r="Y1675" s="8"/>
      <c r="Z1675" s="8"/>
      <c r="AA1675" s="202" t="s">
        <v>483</v>
      </c>
      <c r="AB1675" s="8"/>
      <c r="AC1675" s="202" t="s">
        <v>1698</v>
      </c>
      <c r="AD1675" s="202" t="s">
        <v>4874</v>
      </c>
      <c r="AE1675" s="202" t="s">
        <v>484</v>
      </c>
      <c r="AF1675" s="204">
        <v>1604.02</v>
      </c>
      <c r="AG1675" s="197">
        <v>0</v>
      </c>
      <c r="AH1675" s="197">
        <v>0.47852472000000001</v>
      </c>
      <c r="AI1675" s="12"/>
      <c r="AJ1675" s="197">
        <v>0.47852450000000002</v>
      </c>
      <c r="AK1675" s="197">
        <v>0</v>
      </c>
      <c r="AL1675" s="197">
        <v>0</v>
      </c>
      <c r="AM1675" s="12"/>
      <c r="AN1675" s="12"/>
      <c r="AO1675" s="204">
        <v>1114.8699999999999</v>
      </c>
      <c r="AP1675" s="205">
        <v>643.19000000000005</v>
      </c>
      <c r="AQ1675" t="str">
        <f>_xlfn.IFNA(VLOOKUP(E1675,'Order Lookup'!A:C,3,FALSE),"Other")</f>
        <v>Other</v>
      </c>
    </row>
    <row r="1676" spans="1:43" ht="42" x14ac:dyDescent="0.35">
      <c r="A1676" s="202" t="s">
        <v>1050</v>
      </c>
      <c r="B1676" s="202" t="s">
        <v>4876</v>
      </c>
      <c r="C1676" s="202" t="s">
        <v>1116</v>
      </c>
      <c r="D1676" s="202" t="s">
        <v>4877</v>
      </c>
      <c r="E1676" s="202" t="s">
        <v>904</v>
      </c>
      <c r="F1676" s="202" t="s">
        <v>343</v>
      </c>
      <c r="G1676" s="8"/>
      <c r="H1676" s="202" t="s">
        <v>482</v>
      </c>
      <c r="I1676" s="203" t="s">
        <v>277</v>
      </c>
      <c r="J1676" s="8"/>
      <c r="K1676" s="8"/>
      <c r="L1676" s="8"/>
      <c r="M1676" s="8"/>
      <c r="N1676" s="202" t="s">
        <v>483</v>
      </c>
      <c r="O1676" s="8"/>
      <c r="P1676" s="8"/>
      <c r="Q1676" s="8"/>
      <c r="R1676" s="202" t="s">
        <v>483</v>
      </c>
      <c r="S1676" s="8"/>
      <c r="T1676" s="8"/>
      <c r="U1676" s="8"/>
      <c r="V1676" s="8"/>
      <c r="W1676" s="202" t="s">
        <v>483</v>
      </c>
      <c r="X1676" s="8"/>
      <c r="Y1676" s="8"/>
      <c r="Z1676" s="8"/>
      <c r="AA1676" s="202" t="s">
        <v>483</v>
      </c>
      <c r="AB1676" s="8"/>
      <c r="AC1676" s="202" t="s">
        <v>1698</v>
      </c>
      <c r="AD1676" s="202" t="s">
        <v>4876</v>
      </c>
      <c r="AE1676" s="202" t="s">
        <v>484</v>
      </c>
      <c r="AF1676" s="204">
        <v>102.79</v>
      </c>
      <c r="AG1676" s="197">
        <v>0</v>
      </c>
      <c r="AH1676" s="197">
        <v>0.01</v>
      </c>
      <c r="AI1676" s="12"/>
      <c r="AJ1676" s="197">
        <v>0.01</v>
      </c>
      <c r="AK1676" s="197">
        <v>0</v>
      </c>
      <c r="AL1676" s="197">
        <v>0</v>
      </c>
      <c r="AM1676" s="12"/>
      <c r="AN1676" s="12"/>
      <c r="AO1676" s="204">
        <v>51.98</v>
      </c>
      <c r="AP1676" s="205">
        <v>52.55</v>
      </c>
      <c r="AQ1676" t="str">
        <f>_xlfn.IFNA(VLOOKUP(E1676,'Order Lookup'!A:C,3,FALSE),"Other")</f>
        <v>Other</v>
      </c>
    </row>
    <row r="1677" spans="1:43" ht="21" x14ac:dyDescent="0.35">
      <c r="A1677" s="202" t="s">
        <v>1050</v>
      </c>
      <c r="B1677" s="202" t="s">
        <v>4878</v>
      </c>
      <c r="C1677" s="202" t="s">
        <v>1384</v>
      </c>
      <c r="D1677" s="202" t="s">
        <v>1384</v>
      </c>
      <c r="E1677" s="202" t="s">
        <v>904</v>
      </c>
      <c r="F1677" s="202" t="s">
        <v>343</v>
      </c>
      <c r="G1677" s="8"/>
      <c r="H1677" s="202" t="s">
        <v>482</v>
      </c>
      <c r="I1677" s="203" t="s">
        <v>359</v>
      </c>
      <c r="J1677" s="8"/>
      <c r="K1677" s="8"/>
      <c r="L1677" s="8"/>
      <c r="M1677" s="8"/>
      <c r="N1677" s="202" t="s">
        <v>483</v>
      </c>
      <c r="O1677" s="8"/>
      <c r="P1677" s="8"/>
      <c r="Q1677" s="8"/>
      <c r="R1677" s="202" t="s">
        <v>483</v>
      </c>
      <c r="S1677" s="8"/>
      <c r="T1677" s="8"/>
      <c r="U1677" s="8"/>
      <c r="V1677" s="8"/>
      <c r="W1677" s="202" t="s">
        <v>483</v>
      </c>
      <c r="X1677" s="8"/>
      <c r="Y1677" s="8"/>
      <c r="Z1677" s="8"/>
      <c r="AA1677" s="202" t="s">
        <v>483</v>
      </c>
      <c r="AB1677" s="8"/>
      <c r="AC1677" s="202" t="s">
        <v>1698</v>
      </c>
      <c r="AD1677" s="202" t="s">
        <v>4878</v>
      </c>
      <c r="AE1677" s="202" t="s">
        <v>484</v>
      </c>
      <c r="AF1677" s="12"/>
      <c r="AG1677" s="197">
        <v>0</v>
      </c>
      <c r="AH1677" s="12"/>
      <c r="AI1677" s="12"/>
      <c r="AJ1677" s="12"/>
      <c r="AK1677" s="12"/>
      <c r="AL1677" s="12"/>
      <c r="AM1677" s="12"/>
      <c r="AN1677" s="12"/>
      <c r="AO1677" s="12"/>
      <c r="AP1677" s="15"/>
      <c r="AQ1677" t="str">
        <f>_xlfn.IFNA(VLOOKUP(E1677,'Order Lookup'!A:C,3,FALSE),"Other")</f>
        <v>Other</v>
      </c>
    </row>
    <row r="1678" spans="1:43" ht="42" x14ac:dyDescent="0.35">
      <c r="A1678" s="202" t="s">
        <v>1050</v>
      </c>
      <c r="B1678" s="202" t="s">
        <v>4879</v>
      </c>
      <c r="C1678" s="202" t="s">
        <v>1079</v>
      </c>
      <c r="D1678" s="202" t="s">
        <v>4880</v>
      </c>
      <c r="E1678" s="202" t="s">
        <v>812</v>
      </c>
      <c r="F1678" s="202" t="s">
        <v>343</v>
      </c>
      <c r="G1678" s="8"/>
      <c r="H1678" s="202" t="s">
        <v>482</v>
      </c>
      <c r="I1678" s="203" t="s">
        <v>386</v>
      </c>
      <c r="J1678" s="8"/>
      <c r="K1678" s="8"/>
      <c r="L1678" s="8"/>
      <c r="M1678" s="8"/>
      <c r="N1678" s="202" t="s">
        <v>483</v>
      </c>
      <c r="O1678" s="8"/>
      <c r="P1678" s="8"/>
      <c r="Q1678" s="8"/>
      <c r="R1678" s="202" t="s">
        <v>483</v>
      </c>
      <c r="S1678" s="8"/>
      <c r="T1678" s="8"/>
      <c r="U1678" s="8"/>
      <c r="V1678" s="8"/>
      <c r="W1678" s="202" t="s">
        <v>483</v>
      </c>
      <c r="X1678" s="8"/>
      <c r="Y1678" s="8"/>
      <c r="Z1678" s="8"/>
      <c r="AA1678" s="202" t="s">
        <v>483</v>
      </c>
      <c r="AB1678" s="8"/>
      <c r="AC1678" s="202" t="s">
        <v>1728</v>
      </c>
      <c r="AD1678" s="202" t="s">
        <v>4879</v>
      </c>
      <c r="AE1678" s="202" t="s">
        <v>484</v>
      </c>
      <c r="AF1678" s="12"/>
      <c r="AG1678" s="197">
        <v>0</v>
      </c>
      <c r="AH1678" s="12"/>
      <c r="AI1678" s="12"/>
      <c r="AJ1678" s="12"/>
      <c r="AK1678" s="12"/>
      <c r="AL1678" s="12"/>
      <c r="AM1678" s="12"/>
      <c r="AN1678" s="12"/>
      <c r="AO1678" s="12"/>
      <c r="AP1678" s="15"/>
      <c r="AQ1678" t="str">
        <f>_xlfn.IFNA(VLOOKUP(E1678,'Order Lookup'!A:C,3,FALSE),"Other")</f>
        <v>Other</v>
      </c>
    </row>
    <row r="1679" spans="1:43" ht="31.5" x14ac:dyDescent="0.35">
      <c r="A1679" s="202" t="s">
        <v>1050</v>
      </c>
      <c r="B1679" s="202" t="s">
        <v>4881</v>
      </c>
      <c r="C1679" s="202" t="s">
        <v>1054</v>
      </c>
      <c r="D1679" s="202" t="s">
        <v>4882</v>
      </c>
      <c r="E1679" s="202" t="s">
        <v>904</v>
      </c>
      <c r="F1679" s="202" t="s">
        <v>343</v>
      </c>
      <c r="G1679" s="202" t="s">
        <v>55</v>
      </c>
      <c r="H1679" s="202" t="s">
        <v>482</v>
      </c>
      <c r="I1679" s="203" t="s">
        <v>59</v>
      </c>
      <c r="J1679" s="8"/>
      <c r="K1679" s="8"/>
      <c r="L1679" s="8"/>
      <c r="M1679" s="8"/>
      <c r="N1679" s="202" t="s">
        <v>483</v>
      </c>
      <c r="O1679" s="8"/>
      <c r="P1679" s="8"/>
      <c r="Q1679" s="8"/>
      <c r="R1679" s="202" t="s">
        <v>483</v>
      </c>
      <c r="S1679" s="8"/>
      <c r="T1679" s="8"/>
      <c r="U1679" s="8"/>
      <c r="V1679" s="8"/>
      <c r="W1679" s="202" t="s">
        <v>483</v>
      </c>
      <c r="X1679" s="8"/>
      <c r="Y1679" s="8"/>
      <c r="Z1679" s="8"/>
      <c r="AA1679" s="202" t="s">
        <v>483</v>
      </c>
      <c r="AB1679" s="8"/>
      <c r="AC1679" s="202" t="s">
        <v>1698</v>
      </c>
      <c r="AD1679" s="202" t="s">
        <v>4881</v>
      </c>
      <c r="AE1679" s="202" t="s">
        <v>484</v>
      </c>
      <c r="AF1679" s="12"/>
      <c r="AG1679" s="197">
        <v>0</v>
      </c>
      <c r="AH1679" s="12"/>
      <c r="AI1679" s="12"/>
      <c r="AJ1679" s="12"/>
      <c r="AK1679" s="12"/>
      <c r="AL1679" s="12"/>
      <c r="AM1679" s="12"/>
      <c r="AN1679" s="12"/>
      <c r="AO1679" s="12"/>
      <c r="AP1679" s="15"/>
      <c r="AQ1679" t="str">
        <f>_xlfn.IFNA(VLOOKUP(E1679,'Order Lookup'!A:C,3,FALSE),"Other")</f>
        <v>Other</v>
      </c>
    </row>
    <row r="1680" spans="1:43" ht="42" x14ac:dyDescent="0.35">
      <c r="A1680" s="202" t="s">
        <v>1050</v>
      </c>
      <c r="B1680" s="202" t="s">
        <v>4883</v>
      </c>
      <c r="C1680" s="202" t="s">
        <v>1079</v>
      </c>
      <c r="D1680" s="202" t="s">
        <v>4884</v>
      </c>
      <c r="E1680" s="202" t="s">
        <v>812</v>
      </c>
      <c r="F1680" s="202" t="s">
        <v>343</v>
      </c>
      <c r="G1680" s="8"/>
      <c r="H1680" s="202" t="s">
        <v>482</v>
      </c>
      <c r="I1680" s="203" t="s">
        <v>386</v>
      </c>
      <c r="J1680" s="8"/>
      <c r="K1680" s="8"/>
      <c r="L1680" s="8"/>
      <c r="M1680" s="8"/>
      <c r="N1680" s="202" t="s">
        <v>483</v>
      </c>
      <c r="O1680" s="8"/>
      <c r="P1680" s="8"/>
      <c r="Q1680" s="8"/>
      <c r="R1680" s="202" t="s">
        <v>483</v>
      </c>
      <c r="S1680" s="8"/>
      <c r="T1680" s="8"/>
      <c r="U1680" s="8"/>
      <c r="V1680" s="8"/>
      <c r="W1680" s="202" t="s">
        <v>483</v>
      </c>
      <c r="X1680" s="8"/>
      <c r="Y1680" s="8"/>
      <c r="Z1680" s="8"/>
      <c r="AA1680" s="202" t="s">
        <v>483</v>
      </c>
      <c r="AB1680" s="8"/>
      <c r="AC1680" s="202" t="s">
        <v>1728</v>
      </c>
      <c r="AD1680" s="202" t="s">
        <v>4883</v>
      </c>
      <c r="AE1680" s="202" t="s">
        <v>484</v>
      </c>
      <c r="AF1680" s="204">
        <v>369</v>
      </c>
      <c r="AG1680" s="197">
        <v>0</v>
      </c>
      <c r="AH1680" s="197">
        <v>0.1189692</v>
      </c>
      <c r="AI1680" s="12"/>
      <c r="AJ1680" s="197">
        <v>0.11896900000000001</v>
      </c>
      <c r="AK1680" s="197">
        <v>0</v>
      </c>
      <c r="AL1680" s="197">
        <v>0</v>
      </c>
      <c r="AM1680" s="12"/>
      <c r="AN1680" s="12"/>
      <c r="AO1680" s="204">
        <v>0</v>
      </c>
      <c r="AP1680" s="205">
        <v>109.08</v>
      </c>
      <c r="AQ1680" t="str">
        <f>_xlfn.IFNA(VLOOKUP(E1680,'Order Lookup'!A:C,3,FALSE),"Other")</f>
        <v>Other</v>
      </c>
    </row>
    <row r="1681" spans="1:43" ht="42" x14ac:dyDescent="0.35">
      <c r="A1681" s="202" t="s">
        <v>1050</v>
      </c>
      <c r="B1681" s="202" t="s">
        <v>4885</v>
      </c>
      <c r="C1681" s="202" t="s">
        <v>1079</v>
      </c>
      <c r="D1681" s="202" t="s">
        <v>4884</v>
      </c>
      <c r="E1681" s="202" t="s">
        <v>874</v>
      </c>
      <c r="F1681" s="202" t="s">
        <v>343</v>
      </c>
      <c r="G1681" s="8"/>
      <c r="H1681" s="202" t="s">
        <v>482</v>
      </c>
      <c r="I1681" s="203" t="s">
        <v>389</v>
      </c>
      <c r="J1681" s="8"/>
      <c r="K1681" s="8"/>
      <c r="L1681" s="8"/>
      <c r="M1681" s="8"/>
      <c r="N1681" s="202" t="s">
        <v>483</v>
      </c>
      <c r="O1681" s="8"/>
      <c r="P1681" s="8"/>
      <c r="Q1681" s="8"/>
      <c r="R1681" s="202" t="s">
        <v>483</v>
      </c>
      <c r="S1681" s="8"/>
      <c r="T1681" s="8"/>
      <c r="U1681" s="8"/>
      <c r="V1681" s="8"/>
      <c r="W1681" s="202" t="s">
        <v>483</v>
      </c>
      <c r="X1681" s="8"/>
      <c r="Y1681" s="8"/>
      <c r="Z1681" s="8"/>
      <c r="AA1681" s="202" t="s">
        <v>483</v>
      </c>
      <c r="AB1681" s="8"/>
      <c r="AC1681" s="202" t="s">
        <v>2350</v>
      </c>
      <c r="AD1681" s="202" t="s">
        <v>4885</v>
      </c>
      <c r="AE1681" s="202" t="s">
        <v>484</v>
      </c>
      <c r="AF1681" s="12"/>
      <c r="AG1681" s="197">
        <v>0</v>
      </c>
      <c r="AH1681" s="12"/>
      <c r="AI1681" s="12"/>
      <c r="AJ1681" s="12"/>
      <c r="AK1681" s="12"/>
      <c r="AL1681" s="12"/>
      <c r="AM1681" s="12"/>
      <c r="AN1681" s="12"/>
      <c r="AO1681" s="12"/>
      <c r="AP1681" s="15"/>
      <c r="AQ1681" t="str">
        <f>_xlfn.IFNA(VLOOKUP(E1681,'Order Lookup'!A:C,3,FALSE),"Other")</f>
        <v>Other</v>
      </c>
    </row>
    <row r="1682" spans="1:43" ht="31.5" x14ac:dyDescent="0.35">
      <c r="A1682" s="202" t="s">
        <v>1050</v>
      </c>
      <c r="B1682" s="202" t="s">
        <v>4886</v>
      </c>
      <c r="C1682" s="202" t="s">
        <v>4887</v>
      </c>
      <c r="D1682" s="202" t="s">
        <v>4888</v>
      </c>
      <c r="E1682" s="202" t="s">
        <v>904</v>
      </c>
      <c r="F1682" s="202" t="s">
        <v>343</v>
      </c>
      <c r="G1682" s="8"/>
      <c r="H1682" s="202" t="s">
        <v>482</v>
      </c>
      <c r="I1682" s="203" t="s">
        <v>359</v>
      </c>
      <c r="J1682" s="8"/>
      <c r="K1682" s="8"/>
      <c r="L1682" s="8"/>
      <c r="M1682" s="8"/>
      <c r="N1682" s="202" t="s">
        <v>483</v>
      </c>
      <c r="O1682" s="8"/>
      <c r="P1682" s="8"/>
      <c r="Q1682" s="8"/>
      <c r="R1682" s="202" t="s">
        <v>483</v>
      </c>
      <c r="S1682" s="8"/>
      <c r="T1682" s="8"/>
      <c r="U1682" s="8"/>
      <c r="V1682" s="8"/>
      <c r="W1682" s="202" t="s">
        <v>483</v>
      </c>
      <c r="X1682" s="8"/>
      <c r="Y1682" s="8"/>
      <c r="Z1682" s="8"/>
      <c r="AA1682" s="202" t="s">
        <v>483</v>
      </c>
      <c r="AB1682" s="8"/>
      <c r="AC1682" s="202" t="s">
        <v>1728</v>
      </c>
      <c r="AD1682" s="202" t="s">
        <v>4886</v>
      </c>
      <c r="AE1682" s="202" t="s">
        <v>484</v>
      </c>
      <c r="AF1682" s="12"/>
      <c r="AG1682" s="197">
        <v>0</v>
      </c>
      <c r="AH1682" s="12"/>
      <c r="AI1682" s="12"/>
      <c r="AJ1682" s="12"/>
      <c r="AK1682" s="12"/>
      <c r="AL1682" s="12"/>
      <c r="AM1682" s="12"/>
      <c r="AN1682" s="12"/>
      <c r="AO1682" s="12"/>
      <c r="AP1682" s="15"/>
      <c r="AQ1682" t="str">
        <f>_xlfn.IFNA(VLOOKUP(E1682,'Order Lookup'!A:C,3,FALSE),"Other")</f>
        <v>Other</v>
      </c>
    </row>
    <row r="1683" spans="1:43" ht="31.5" x14ac:dyDescent="0.35">
      <c r="A1683" s="202" t="s">
        <v>1050</v>
      </c>
      <c r="B1683" s="202" t="s">
        <v>4889</v>
      </c>
      <c r="C1683" s="202" t="s">
        <v>4887</v>
      </c>
      <c r="D1683" s="202" t="s">
        <v>4888</v>
      </c>
      <c r="E1683" s="202" t="s">
        <v>812</v>
      </c>
      <c r="F1683" s="202" t="s">
        <v>343</v>
      </c>
      <c r="G1683" s="8"/>
      <c r="H1683" s="202" t="s">
        <v>482</v>
      </c>
      <c r="I1683" s="203" t="s">
        <v>359</v>
      </c>
      <c r="J1683" s="8"/>
      <c r="K1683" s="8"/>
      <c r="L1683" s="8"/>
      <c r="M1683" s="8"/>
      <c r="N1683" s="202" t="s">
        <v>483</v>
      </c>
      <c r="O1683" s="8"/>
      <c r="P1683" s="8"/>
      <c r="Q1683" s="8"/>
      <c r="R1683" s="202" t="s">
        <v>483</v>
      </c>
      <c r="S1683" s="8"/>
      <c r="T1683" s="8"/>
      <c r="U1683" s="8"/>
      <c r="V1683" s="8"/>
      <c r="W1683" s="202" t="s">
        <v>483</v>
      </c>
      <c r="X1683" s="8"/>
      <c r="Y1683" s="8"/>
      <c r="Z1683" s="8"/>
      <c r="AA1683" s="202" t="s">
        <v>483</v>
      </c>
      <c r="AB1683" s="8"/>
      <c r="AC1683" s="202" t="s">
        <v>1728</v>
      </c>
      <c r="AD1683" s="202" t="s">
        <v>4889</v>
      </c>
      <c r="AE1683" s="202" t="s">
        <v>484</v>
      </c>
      <c r="AF1683" s="204">
        <v>2037.5</v>
      </c>
      <c r="AG1683" s="197">
        <v>0</v>
      </c>
      <c r="AH1683" s="197">
        <v>0.53258150000000004</v>
      </c>
      <c r="AI1683" s="12"/>
      <c r="AJ1683" s="197">
        <v>0.53258150000000004</v>
      </c>
      <c r="AK1683" s="197">
        <v>0</v>
      </c>
      <c r="AL1683" s="197">
        <v>0</v>
      </c>
      <c r="AM1683" s="12"/>
      <c r="AN1683" s="12"/>
      <c r="AO1683" s="204">
        <v>1578.57</v>
      </c>
      <c r="AP1683" s="205">
        <v>682.49</v>
      </c>
      <c r="AQ1683" t="str">
        <f>_xlfn.IFNA(VLOOKUP(E1683,'Order Lookup'!A:C,3,FALSE),"Other")</f>
        <v>Other</v>
      </c>
    </row>
    <row r="1684" spans="1:43" ht="31.5" x14ac:dyDescent="0.35">
      <c r="A1684" s="202" t="s">
        <v>1050</v>
      </c>
      <c r="B1684" s="202" t="s">
        <v>4890</v>
      </c>
      <c r="C1684" s="202" t="s">
        <v>4887</v>
      </c>
      <c r="D1684" s="202" t="s">
        <v>4888</v>
      </c>
      <c r="E1684" s="202" t="s">
        <v>812</v>
      </c>
      <c r="F1684" s="202" t="s">
        <v>343</v>
      </c>
      <c r="G1684" s="8"/>
      <c r="H1684" s="202" t="s">
        <v>482</v>
      </c>
      <c r="I1684" s="203" t="s">
        <v>359</v>
      </c>
      <c r="J1684" s="8"/>
      <c r="K1684" s="8"/>
      <c r="L1684" s="8"/>
      <c r="M1684" s="8"/>
      <c r="N1684" s="202" t="s">
        <v>483</v>
      </c>
      <c r="O1684" s="8"/>
      <c r="P1684" s="8"/>
      <c r="Q1684" s="8"/>
      <c r="R1684" s="202" t="s">
        <v>483</v>
      </c>
      <c r="S1684" s="8"/>
      <c r="T1684" s="8"/>
      <c r="U1684" s="8"/>
      <c r="V1684" s="8"/>
      <c r="W1684" s="202" t="s">
        <v>483</v>
      </c>
      <c r="X1684" s="8"/>
      <c r="Y1684" s="8"/>
      <c r="Z1684" s="8"/>
      <c r="AA1684" s="202" t="s">
        <v>483</v>
      </c>
      <c r="AB1684" s="8"/>
      <c r="AC1684" s="202" t="s">
        <v>1726</v>
      </c>
      <c r="AD1684" s="202" t="s">
        <v>4890</v>
      </c>
      <c r="AE1684" s="202" t="s">
        <v>484</v>
      </c>
      <c r="AF1684" s="12"/>
      <c r="AG1684" s="197">
        <v>0</v>
      </c>
      <c r="AH1684" s="12"/>
      <c r="AI1684" s="12"/>
      <c r="AJ1684" s="12"/>
      <c r="AK1684" s="12"/>
      <c r="AL1684" s="12"/>
      <c r="AM1684" s="12"/>
      <c r="AN1684" s="12"/>
      <c r="AO1684" s="12"/>
      <c r="AP1684" s="15"/>
      <c r="AQ1684" t="str">
        <f>_xlfn.IFNA(VLOOKUP(E1684,'Order Lookup'!A:C,3,FALSE),"Other")</f>
        <v>Other</v>
      </c>
    </row>
    <row r="1685" spans="1:43" ht="31.5" x14ac:dyDescent="0.35">
      <c r="A1685" s="202" t="s">
        <v>1050</v>
      </c>
      <c r="B1685" s="202" t="s">
        <v>4891</v>
      </c>
      <c r="C1685" s="202" t="s">
        <v>1054</v>
      </c>
      <c r="D1685" s="202" t="s">
        <v>4892</v>
      </c>
      <c r="E1685" s="202" t="s">
        <v>904</v>
      </c>
      <c r="F1685" s="202" t="s">
        <v>343</v>
      </c>
      <c r="G1685" s="8"/>
      <c r="H1685" s="202" t="s">
        <v>482</v>
      </c>
      <c r="I1685" s="203" t="s">
        <v>59</v>
      </c>
      <c r="J1685" s="8"/>
      <c r="K1685" s="8"/>
      <c r="L1685" s="8"/>
      <c r="M1685" s="8"/>
      <c r="N1685" s="202" t="s">
        <v>483</v>
      </c>
      <c r="O1685" s="8"/>
      <c r="P1685" s="8"/>
      <c r="Q1685" s="8"/>
      <c r="R1685" s="202" t="s">
        <v>483</v>
      </c>
      <c r="S1685" s="8"/>
      <c r="T1685" s="8"/>
      <c r="U1685" s="8"/>
      <c r="V1685" s="8"/>
      <c r="W1685" s="202" t="s">
        <v>483</v>
      </c>
      <c r="X1685" s="8"/>
      <c r="Y1685" s="8"/>
      <c r="Z1685" s="8"/>
      <c r="AA1685" s="202" t="s">
        <v>483</v>
      </c>
      <c r="AB1685" s="8"/>
      <c r="AC1685" s="202" t="s">
        <v>1728</v>
      </c>
      <c r="AD1685" s="202" t="s">
        <v>4891</v>
      </c>
      <c r="AE1685" s="202" t="s">
        <v>484</v>
      </c>
      <c r="AF1685" s="12"/>
      <c r="AG1685" s="197">
        <v>0</v>
      </c>
      <c r="AH1685" s="12"/>
      <c r="AI1685" s="12"/>
      <c r="AJ1685" s="12"/>
      <c r="AK1685" s="12"/>
      <c r="AL1685" s="12"/>
      <c r="AM1685" s="12"/>
      <c r="AN1685" s="12"/>
      <c r="AO1685" s="12"/>
      <c r="AP1685" s="15"/>
      <c r="AQ1685" t="str">
        <f>_xlfn.IFNA(VLOOKUP(E1685,'Order Lookup'!A:C,3,FALSE),"Other")</f>
        <v>Other</v>
      </c>
    </row>
    <row r="1686" spans="1:43" ht="31.5" x14ac:dyDescent="0.35">
      <c r="A1686" s="202" t="s">
        <v>1050</v>
      </c>
      <c r="B1686" s="202" t="s">
        <v>4893</v>
      </c>
      <c r="C1686" s="202" t="s">
        <v>4894</v>
      </c>
      <c r="D1686" s="202" t="s">
        <v>4895</v>
      </c>
      <c r="E1686" s="202" t="s">
        <v>904</v>
      </c>
      <c r="F1686" s="202" t="s">
        <v>343</v>
      </c>
      <c r="G1686" s="8"/>
      <c r="H1686" s="202" t="s">
        <v>482</v>
      </c>
      <c r="I1686" s="203" t="s">
        <v>422</v>
      </c>
      <c r="J1686" s="8"/>
      <c r="K1686" s="8"/>
      <c r="L1686" s="8"/>
      <c r="M1686" s="8"/>
      <c r="N1686" s="202" t="s">
        <v>483</v>
      </c>
      <c r="O1686" s="8"/>
      <c r="P1686" s="8"/>
      <c r="Q1686" s="8"/>
      <c r="R1686" s="202" t="s">
        <v>483</v>
      </c>
      <c r="S1686" s="8"/>
      <c r="T1686" s="8"/>
      <c r="U1686" s="8"/>
      <c r="V1686" s="8"/>
      <c r="W1686" s="202" t="s">
        <v>483</v>
      </c>
      <c r="X1686" s="8"/>
      <c r="Y1686" s="8"/>
      <c r="Z1686" s="8"/>
      <c r="AA1686" s="202" t="s">
        <v>483</v>
      </c>
      <c r="AB1686" s="8"/>
      <c r="AC1686" s="202" t="s">
        <v>1728</v>
      </c>
      <c r="AD1686" s="202" t="s">
        <v>4893</v>
      </c>
      <c r="AE1686" s="202" t="s">
        <v>484</v>
      </c>
      <c r="AF1686" s="204">
        <v>936.9</v>
      </c>
      <c r="AG1686" s="197">
        <v>0</v>
      </c>
      <c r="AH1686" s="197">
        <v>0.123619645</v>
      </c>
      <c r="AI1686" s="12"/>
      <c r="AJ1686" s="197">
        <v>0.12361951</v>
      </c>
      <c r="AK1686" s="197">
        <v>0</v>
      </c>
      <c r="AL1686" s="197">
        <v>0</v>
      </c>
      <c r="AM1686" s="12"/>
      <c r="AN1686" s="12"/>
      <c r="AO1686" s="204">
        <v>539.67999999999995</v>
      </c>
      <c r="AP1686" s="205">
        <v>429.56</v>
      </c>
      <c r="AQ1686" t="str">
        <f>_xlfn.IFNA(VLOOKUP(E1686,'Order Lookup'!A:C,3,FALSE),"Other")</f>
        <v>Other</v>
      </c>
    </row>
    <row r="1687" spans="1:43" ht="52.5" x14ac:dyDescent="0.35">
      <c r="A1687" s="202" t="s">
        <v>1050</v>
      </c>
      <c r="B1687" s="202" t="s">
        <v>4896</v>
      </c>
      <c r="C1687" s="202" t="s">
        <v>2065</v>
      </c>
      <c r="D1687" s="202" t="s">
        <v>4897</v>
      </c>
      <c r="E1687" s="202" t="s">
        <v>895</v>
      </c>
      <c r="F1687" s="202" t="s">
        <v>281</v>
      </c>
      <c r="G1687" s="202" t="s">
        <v>343</v>
      </c>
      <c r="H1687" s="202" t="s">
        <v>488</v>
      </c>
      <c r="I1687" s="203" t="s">
        <v>135</v>
      </c>
      <c r="J1687" s="8"/>
      <c r="K1687" s="203" t="s">
        <v>733</v>
      </c>
      <c r="L1687" s="202" t="s">
        <v>2327</v>
      </c>
      <c r="M1687" s="202" t="s">
        <v>2327</v>
      </c>
      <c r="N1687" s="206" t="s">
        <v>489</v>
      </c>
      <c r="O1687" s="8"/>
      <c r="P1687" s="8"/>
      <c r="Q1687" s="8"/>
      <c r="R1687" s="202" t="s">
        <v>483</v>
      </c>
      <c r="S1687" s="203" t="s">
        <v>544</v>
      </c>
      <c r="T1687" s="203" t="s">
        <v>544</v>
      </c>
      <c r="U1687" s="202" t="s">
        <v>2371</v>
      </c>
      <c r="V1687" s="202" t="s">
        <v>2350</v>
      </c>
      <c r="W1687" s="206" t="s">
        <v>489</v>
      </c>
      <c r="X1687" s="8"/>
      <c r="Y1687" s="8"/>
      <c r="Z1687" s="8"/>
      <c r="AA1687" s="202" t="s">
        <v>483</v>
      </c>
      <c r="AB1687" s="203" t="s">
        <v>490</v>
      </c>
      <c r="AC1687" s="202" t="s">
        <v>2332</v>
      </c>
      <c r="AD1687" s="202" t="s">
        <v>4896</v>
      </c>
      <c r="AE1687" s="202" t="s">
        <v>484</v>
      </c>
      <c r="AF1687" s="204">
        <v>67047</v>
      </c>
      <c r="AG1687" s="197">
        <v>24.751999999999999</v>
      </c>
      <c r="AH1687" s="197">
        <v>25.877865759999999</v>
      </c>
      <c r="AI1687" s="197">
        <v>1.0454858500323201</v>
      </c>
      <c r="AJ1687" s="197">
        <v>1.489192485</v>
      </c>
      <c r="AK1687" s="197">
        <v>15</v>
      </c>
      <c r="AL1687" s="197">
        <v>15.75</v>
      </c>
      <c r="AM1687" s="212">
        <v>1.05</v>
      </c>
      <c r="AN1687" s="197">
        <v>0.608628244155479</v>
      </c>
      <c r="AO1687" s="204">
        <v>56957.55</v>
      </c>
      <c r="AP1687" s="205">
        <v>1891.4845740000001</v>
      </c>
      <c r="AQ1687" t="str">
        <f>_xlfn.IFNA(VLOOKUP(E1687,'Order Lookup'!A:C,3,FALSE),"Other")</f>
        <v>ORDER</v>
      </c>
    </row>
    <row r="1688" spans="1:43" ht="31.5" x14ac:dyDescent="0.35">
      <c r="A1688" s="202" t="s">
        <v>1050</v>
      </c>
      <c r="B1688" s="202" t="s">
        <v>4898</v>
      </c>
      <c r="C1688" s="202" t="s">
        <v>1630</v>
      </c>
      <c r="D1688" s="202" t="s">
        <v>4899</v>
      </c>
      <c r="E1688" s="202" t="s">
        <v>904</v>
      </c>
      <c r="F1688" s="202" t="s">
        <v>343</v>
      </c>
      <c r="G1688" s="8"/>
      <c r="H1688" s="202" t="s">
        <v>482</v>
      </c>
      <c r="I1688" s="203" t="s">
        <v>277</v>
      </c>
      <c r="J1688" s="8"/>
      <c r="K1688" s="8"/>
      <c r="L1688" s="8"/>
      <c r="M1688" s="8"/>
      <c r="N1688" s="202" t="s">
        <v>483</v>
      </c>
      <c r="O1688" s="8"/>
      <c r="P1688" s="8"/>
      <c r="Q1688" s="8"/>
      <c r="R1688" s="202" t="s">
        <v>483</v>
      </c>
      <c r="S1688" s="8"/>
      <c r="T1688" s="8"/>
      <c r="U1688" s="8"/>
      <c r="V1688" s="8"/>
      <c r="W1688" s="202" t="s">
        <v>483</v>
      </c>
      <c r="X1688" s="8"/>
      <c r="Y1688" s="8"/>
      <c r="Z1688" s="8"/>
      <c r="AA1688" s="202" t="s">
        <v>483</v>
      </c>
      <c r="AB1688" s="8"/>
      <c r="AC1688" s="202" t="s">
        <v>1728</v>
      </c>
      <c r="AD1688" s="202" t="s">
        <v>4898</v>
      </c>
      <c r="AE1688" s="202" t="s">
        <v>484</v>
      </c>
      <c r="AF1688" s="204">
        <v>340.2</v>
      </c>
      <c r="AG1688" s="197">
        <v>0</v>
      </c>
      <c r="AH1688" s="197">
        <v>1.4985E-2</v>
      </c>
      <c r="AI1688" s="12"/>
      <c r="AJ1688" s="197">
        <v>1.4985E-2</v>
      </c>
      <c r="AK1688" s="197">
        <v>0</v>
      </c>
      <c r="AL1688" s="197">
        <v>0</v>
      </c>
      <c r="AM1688" s="12"/>
      <c r="AN1688" s="12"/>
      <c r="AO1688" s="204">
        <v>170.28</v>
      </c>
      <c r="AP1688" s="205">
        <v>169.93</v>
      </c>
      <c r="AQ1688" t="str">
        <f>_xlfn.IFNA(VLOOKUP(E1688,'Order Lookup'!A:C,3,FALSE),"Other")</f>
        <v>Other</v>
      </c>
    </row>
    <row r="1689" spans="1:43" ht="42" x14ac:dyDescent="0.35">
      <c r="A1689" s="202" t="s">
        <v>1050</v>
      </c>
      <c r="B1689" s="202" t="s">
        <v>4900</v>
      </c>
      <c r="C1689" s="202" t="s">
        <v>1121</v>
      </c>
      <c r="D1689" s="202" t="s">
        <v>4901</v>
      </c>
      <c r="E1689" s="202" t="s">
        <v>904</v>
      </c>
      <c r="F1689" s="202" t="s">
        <v>343</v>
      </c>
      <c r="G1689" s="202" t="s">
        <v>343</v>
      </c>
      <c r="H1689" s="202" t="s">
        <v>482</v>
      </c>
      <c r="I1689" s="203" t="s">
        <v>277</v>
      </c>
      <c r="J1689" s="8"/>
      <c r="K1689" s="8"/>
      <c r="L1689" s="8"/>
      <c r="M1689" s="8"/>
      <c r="N1689" s="202" t="s">
        <v>483</v>
      </c>
      <c r="O1689" s="8"/>
      <c r="P1689" s="8"/>
      <c r="Q1689" s="8"/>
      <c r="R1689" s="202" t="s">
        <v>483</v>
      </c>
      <c r="S1689" s="8"/>
      <c r="T1689" s="8"/>
      <c r="U1689" s="8"/>
      <c r="V1689" s="8"/>
      <c r="W1689" s="202" t="s">
        <v>483</v>
      </c>
      <c r="X1689" s="8"/>
      <c r="Y1689" s="8"/>
      <c r="Z1689" s="8"/>
      <c r="AA1689" s="202" t="s">
        <v>483</v>
      </c>
      <c r="AB1689" s="8"/>
      <c r="AC1689" s="202" t="s">
        <v>2329</v>
      </c>
      <c r="AD1689" s="202" t="s">
        <v>4900</v>
      </c>
      <c r="AE1689" s="202" t="s">
        <v>484</v>
      </c>
      <c r="AF1689" s="204">
        <v>804.76</v>
      </c>
      <c r="AG1689" s="197">
        <v>0</v>
      </c>
      <c r="AH1689" s="197">
        <v>0.21593804999999999</v>
      </c>
      <c r="AI1689" s="12"/>
      <c r="AJ1689" s="197">
        <v>0.21593799999999999</v>
      </c>
      <c r="AK1689" s="197">
        <v>0</v>
      </c>
      <c r="AL1689" s="197">
        <v>0</v>
      </c>
      <c r="AM1689" s="12"/>
      <c r="AN1689" s="12"/>
      <c r="AO1689" s="204">
        <v>521.5</v>
      </c>
      <c r="AP1689" s="205">
        <v>326.55</v>
      </c>
      <c r="AQ1689" t="str">
        <f>_xlfn.IFNA(VLOOKUP(E1689,'Order Lookup'!A:C,3,FALSE),"Other")</f>
        <v>Other</v>
      </c>
    </row>
    <row r="1690" spans="1:43" ht="42" x14ac:dyDescent="0.35">
      <c r="A1690" s="202" t="s">
        <v>1050</v>
      </c>
      <c r="B1690" s="202" t="s">
        <v>4902</v>
      </c>
      <c r="C1690" s="202" t="s">
        <v>1121</v>
      </c>
      <c r="D1690" s="202" t="s">
        <v>2068</v>
      </c>
      <c r="E1690" s="202" t="s">
        <v>904</v>
      </c>
      <c r="F1690" s="202" t="s">
        <v>343</v>
      </c>
      <c r="G1690" s="8"/>
      <c r="H1690" s="202" t="s">
        <v>482</v>
      </c>
      <c r="I1690" s="203" t="s">
        <v>359</v>
      </c>
      <c r="J1690" s="8"/>
      <c r="K1690" s="8"/>
      <c r="L1690" s="8"/>
      <c r="M1690" s="8"/>
      <c r="N1690" s="202" t="s">
        <v>483</v>
      </c>
      <c r="O1690" s="8"/>
      <c r="P1690" s="8"/>
      <c r="Q1690" s="8"/>
      <c r="R1690" s="202" t="s">
        <v>483</v>
      </c>
      <c r="S1690" s="8"/>
      <c r="T1690" s="8"/>
      <c r="U1690" s="8"/>
      <c r="V1690" s="8"/>
      <c r="W1690" s="202" t="s">
        <v>483</v>
      </c>
      <c r="X1690" s="8"/>
      <c r="Y1690" s="8"/>
      <c r="Z1690" s="8"/>
      <c r="AA1690" s="202" t="s">
        <v>483</v>
      </c>
      <c r="AB1690" s="8"/>
      <c r="AC1690" s="202" t="s">
        <v>2327</v>
      </c>
      <c r="AD1690" s="202" t="s">
        <v>4902</v>
      </c>
      <c r="AE1690" s="202" t="s">
        <v>484</v>
      </c>
      <c r="AF1690" s="204">
        <v>3923.2</v>
      </c>
      <c r="AG1690" s="197">
        <v>0</v>
      </c>
      <c r="AH1690" s="197">
        <v>0.94568560000000002</v>
      </c>
      <c r="AI1690" s="12"/>
      <c r="AJ1690" s="197">
        <v>0.94568549999999996</v>
      </c>
      <c r="AK1690" s="197">
        <v>0</v>
      </c>
      <c r="AL1690" s="197">
        <v>0</v>
      </c>
      <c r="AM1690" s="12"/>
      <c r="AN1690" s="12"/>
      <c r="AO1690" s="204">
        <v>1961.59</v>
      </c>
      <c r="AP1690" s="205">
        <v>2102.38</v>
      </c>
      <c r="AQ1690" t="str">
        <f>_xlfn.IFNA(VLOOKUP(E1690,'Order Lookup'!A:C,3,FALSE),"Other")</f>
        <v>Other</v>
      </c>
    </row>
    <row r="1691" spans="1:43" ht="42" x14ac:dyDescent="0.35">
      <c r="A1691" s="202" t="s">
        <v>1050</v>
      </c>
      <c r="B1691" s="202" t="s">
        <v>4903</v>
      </c>
      <c r="C1691" s="202" t="s">
        <v>1121</v>
      </c>
      <c r="D1691" s="202" t="s">
        <v>4904</v>
      </c>
      <c r="E1691" s="202" t="s">
        <v>904</v>
      </c>
      <c r="F1691" s="202" t="s">
        <v>343</v>
      </c>
      <c r="G1691" s="8"/>
      <c r="H1691" s="202" t="s">
        <v>482</v>
      </c>
      <c r="I1691" s="203" t="s">
        <v>277</v>
      </c>
      <c r="J1691" s="8"/>
      <c r="K1691" s="8"/>
      <c r="L1691" s="8"/>
      <c r="M1691" s="8"/>
      <c r="N1691" s="202" t="s">
        <v>483</v>
      </c>
      <c r="O1691" s="8"/>
      <c r="P1691" s="8"/>
      <c r="Q1691" s="8"/>
      <c r="R1691" s="202" t="s">
        <v>483</v>
      </c>
      <c r="S1691" s="8"/>
      <c r="T1691" s="8"/>
      <c r="U1691" s="8"/>
      <c r="V1691" s="8"/>
      <c r="W1691" s="202" t="s">
        <v>483</v>
      </c>
      <c r="X1691" s="8"/>
      <c r="Y1691" s="8"/>
      <c r="Z1691" s="8"/>
      <c r="AA1691" s="202" t="s">
        <v>483</v>
      </c>
      <c r="AB1691" s="8"/>
      <c r="AC1691" s="202" t="s">
        <v>2329</v>
      </c>
      <c r="AD1691" s="202" t="s">
        <v>4903</v>
      </c>
      <c r="AE1691" s="202" t="s">
        <v>484</v>
      </c>
      <c r="AF1691" s="204">
        <v>1674.01</v>
      </c>
      <c r="AG1691" s="197">
        <v>0</v>
      </c>
      <c r="AH1691" s="197">
        <v>0.44091360000000002</v>
      </c>
      <c r="AI1691" s="12"/>
      <c r="AJ1691" s="197">
        <v>0.44091352</v>
      </c>
      <c r="AK1691" s="197">
        <v>0</v>
      </c>
      <c r="AL1691" s="197">
        <v>0</v>
      </c>
      <c r="AM1691" s="12"/>
      <c r="AN1691" s="12"/>
      <c r="AO1691" s="204">
        <v>1077.79</v>
      </c>
      <c r="AP1691" s="205">
        <v>672.85</v>
      </c>
      <c r="AQ1691" t="str">
        <f>_xlfn.IFNA(VLOOKUP(E1691,'Order Lookup'!A:C,3,FALSE),"Other")</f>
        <v>Other</v>
      </c>
    </row>
    <row r="1692" spans="1:43" ht="42" x14ac:dyDescent="0.35">
      <c r="A1692" s="202" t="s">
        <v>1050</v>
      </c>
      <c r="B1692" s="202" t="s">
        <v>4905</v>
      </c>
      <c r="C1692" s="202" t="s">
        <v>1121</v>
      </c>
      <c r="D1692" s="202" t="s">
        <v>4906</v>
      </c>
      <c r="E1692" s="202" t="s">
        <v>904</v>
      </c>
      <c r="F1692" s="202" t="s">
        <v>343</v>
      </c>
      <c r="G1692" s="8"/>
      <c r="H1692" s="202" t="s">
        <v>482</v>
      </c>
      <c r="I1692" s="203" t="s">
        <v>277</v>
      </c>
      <c r="J1692" s="8"/>
      <c r="K1692" s="8"/>
      <c r="L1692" s="8"/>
      <c r="M1692" s="8"/>
      <c r="N1692" s="202" t="s">
        <v>483</v>
      </c>
      <c r="O1692" s="8"/>
      <c r="P1692" s="8"/>
      <c r="Q1692" s="8"/>
      <c r="R1692" s="202" t="s">
        <v>483</v>
      </c>
      <c r="S1692" s="8"/>
      <c r="T1692" s="8"/>
      <c r="U1692" s="8"/>
      <c r="V1692" s="8"/>
      <c r="W1692" s="202" t="s">
        <v>483</v>
      </c>
      <c r="X1692" s="8"/>
      <c r="Y1692" s="8"/>
      <c r="Z1692" s="8"/>
      <c r="AA1692" s="202" t="s">
        <v>483</v>
      </c>
      <c r="AB1692" s="8"/>
      <c r="AC1692" s="202" t="s">
        <v>2329</v>
      </c>
      <c r="AD1692" s="202" t="s">
        <v>4905</v>
      </c>
      <c r="AE1692" s="202" t="s">
        <v>484</v>
      </c>
      <c r="AF1692" s="204">
        <v>2109.46</v>
      </c>
      <c r="AG1692" s="197">
        <v>0</v>
      </c>
      <c r="AH1692" s="197">
        <v>0.65187808000000003</v>
      </c>
      <c r="AI1692" s="12"/>
      <c r="AJ1692" s="197">
        <v>0.65187808000000003</v>
      </c>
      <c r="AK1692" s="197">
        <v>0</v>
      </c>
      <c r="AL1692" s="197">
        <v>0</v>
      </c>
      <c r="AM1692" s="12"/>
      <c r="AN1692" s="12"/>
      <c r="AO1692" s="204">
        <v>1394.84</v>
      </c>
      <c r="AP1692" s="205">
        <v>793.24</v>
      </c>
      <c r="AQ1692" t="str">
        <f>_xlfn.IFNA(VLOOKUP(E1692,'Order Lookup'!A:C,3,FALSE),"Other")</f>
        <v>Other</v>
      </c>
    </row>
    <row r="1693" spans="1:43" ht="42" x14ac:dyDescent="0.35">
      <c r="A1693" s="202" t="s">
        <v>1050</v>
      </c>
      <c r="B1693" s="202" t="s">
        <v>4907</v>
      </c>
      <c r="C1693" s="202" t="s">
        <v>1121</v>
      </c>
      <c r="D1693" s="202" t="s">
        <v>4908</v>
      </c>
      <c r="E1693" s="202" t="s">
        <v>904</v>
      </c>
      <c r="F1693" s="202" t="s">
        <v>343</v>
      </c>
      <c r="G1693" s="8"/>
      <c r="H1693" s="202" t="s">
        <v>482</v>
      </c>
      <c r="I1693" s="203" t="s">
        <v>277</v>
      </c>
      <c r="J1693" s="8"/>
      <c r="K1693" s="8"/>
      <c r="L1693" s="8"/>
      <c r="M1693" s="8"/>
      <c r="N1693" s="202" t="s">
        <v>483</v>
      </c>
      <c r="O1693" s="8"/>
      <c r="P1693" s="8"/>
      <c r="Q1693" s="8"/>
      <c r="R1693" s="202" t="s">
        <v>483</v>
      </c>
      <c r="S1693" s="8"/>
      <c r="T1693" s="8"/>
      <c r="U1693" s="8"/>
      <c r="V1693" s="8"/>
      <c r="W1693" s="202" t="s">
        <v>483</v>
      </c>
      <c r="X1693" s="8"/>
      <c r="Y1693" s="8"/>
      <c r="Z1693" s="8"/>
      <c r="AA1693" s="202" t="s">
        <v>483</v>
      </c>
      <c r="AB1693" s="8"/>
      <c r="AC1693" s="202" t="s">
        <v>2329</v>
      </c>
      <c r="AD1693" s="202" t="s">
        <v>4907</v>
      </c>
      <c r="AE1693" s="202" t="s">
        <v>484</v>
      </c>
      <c r="AF1693" s="204">
        <v>771.34</v>
      </c>
      <c r="AG1693" s="197">
        <v>0</v>
      </c>
      <c r="AH1693" s="197">
        <v>0.23863959000000001</v>
      </c>
      <c r="AI1693" s="12"/>
      <c r="AJ1693" s="197">
        <v>0.23863947999999999</v>
      </c>
      <c r="AK1693" s="197">
        <v>0</v>
      </c>
      <c r="AL1693" s="197">
        <v>0</v>
      </c>
      <c r="AM1693" s="12"/>
      <c r="AN1693" s="12"/>
      <c r="AO1693" s="204">
        <v>516.46</v>
      </c>
      <c r="AP1693" s="205">
        <v>332.23</v>
      </c>
      <c r="AQ1693" t="str">
        <f>_xlfn.IFNA(VLOOKUP(E1693,'Order Lookup'!A:C,3,FALSE),"Other")</f>
        <v>Other</v>
      </c>
    </row>
    <row r="1694" spans="1:43" ht="42" x14ac:dyDescent="0.35">
      <c r="A1694" s="202" t="s">
        <v>1050</v>
      </c>
      <c r="B1694" s="202" t="s">
        <v>4909</v>
      </c>
      <c r="C1694" s="202" t="s">
        <v>1112</v>
      </c>
      <c r="D1694" s="202" t="s">
        <v>4910</v>
      </c>
      <c r="E1694" s="202" t="s">
        <v>904</v>
      </c>
      <c r="F1694" s="202" t="s">
        <v>343</v>
      </c>
      <c r="G1694" s="8"/>
      <c r="H1694" s="202" t="s">
        <v>482</v>
      </c>
      <c r="I1694" s="203" t="s">
        <v>277</v>
      </c>
      <c r="J1694" s="8"/>
      <c r="K1694" s="8"/>
      <c r="L1694" s="8"/>
      <c r="M1694" s="8"/>
      <c r="N1694" s="202" t="s">
        <v>483</v>
      </c>
      <c r="O1694" s="8"/>
      <c r="P1694" s="8"/>
      <c r="Q1694" s="8"/>
      <c r="R1694" s="202" t="s">
        <v>483</v>
      </c>
      <c r="S1694" s="8"/>
      <c r="T1694" s="8"/>
      <c r="U1694" s="8"/>
      <c r="V1694" s="8"/>
      <c r="W1694" s="202" t="s">
        <v>483</v>
      </c>
      <c r="X1694" s="8"/>
      <c r="Y1694" s="8"/>
      <c r="Z1694" s="8"/>
      <c r="AA1694" s="202" t="s">
        <v>483</v>
      </c>
      <c r="AB1694" s="8"/>
      <c r="AC1694" s="202" t="s">
        <v>2329</v>
      </c>
      <c r="AD1694" s="202" t="s">
        <v>4909</v>
      </c>
      <c r="AE1694" s="202" t="s">
        <v>484</v>
      </c>
      <c r="AF1694" s="204">
        <v>4705.46</v>
      </c>
      <c r="AG1694" s="197">
        <v>0</v>
      </c>
      <c r="AH1694" s="197">
        <v>1.28540644</v>
      </c>
      <c r="AI1694" s="12"/>
      <c r="AJ1694" s="197">
        <v>1.2854065400000001</v>
      </c>
      <c r="AK1694" s="197">
        <v>0</v>
      </c>
      <c r="AL1694" s="197">
        <v>0</v>
      </c>
      <c r="AM1694" s="12"/>
      <c r="AN1694" s="12"/>
      <c r="AO1694" s="204">
        <v>3120.96</v>
      </c>
      <c r="AP1694" s="205">
        <v>1644.27</v>
      </c>
      <c r="AQ1694" t="str">
        <f>_xlfn.IFNA(VLOOKUP(E1694,'Order Lookup'!A:C,3,FALSE),"Other")</f>
        <v>Other</v>
      </c>
    </row>
    <row r="1695" spans="1:43" ht="52.5" x14ac:dyDescent="0.35">
      <c r="A1695" s="202" t="s">
        <v>1050</v>
      </c>
      <c r="B1695" s="202" t="s">
        <v>4911</v>
      </c>
      <c r="C1695" s="202" t="s">
        <v>4912</v>
      </c>
      <c r="D1695" s="202" t="s">
        <v>4913</v>
      </c>
      <c r="E1695" s="202" t="s">
        <v>967</v>
      </c>
      <c r="F1695" s="202" t="s">
        <v>343</v>
      </c>
      <c r="G1695" s="202" t="s">
        <v>343</v>
      </c>
      <c r="H1695" s="202" t="s">
        <v>488</v>
      </c>
      <c r="I1695" s="203" t="s">
        <v>359</v>
      </c>
      <c r="J1695" s="8"/>
      <c r="K1695" s="8"/>
      <c r="L1695" s="8"/>
      <c r="M1695" s="8"/>
      <c r="N1695" s="202" t="s">
        <v>483</v>
      </c>
      <c r="O1695" s="8"/>
      <c r="P1695" s="8"/>
      <c r="Q1695" s="8"/>
      <c r="R1695" s="202" t="s">
        <v>483</v>
      </c>
      <c r="S1695" s="8"/>
      <c r="T1695" s="8"/>
      <c r="U1695" s="8"/>
      <c r="V1695" s="8"/>
      <c r="W1695" s="202" t="s">
        <v>483</v>
      </c>
      <c r="X1695" s="8"/>
      <c r="Y1695" s="8"/>
      <c r="Z1695" s="8"/>
      <c r="AA1695" s="202" t="s">
        <v>483</v>
      </c>
      <c r="AB1695" s="8"/>
      <c r="AC1695" s="202" t="s">
        <v>2327</v>
      </c>
      <c r="AD1695" s="202" t="s">
        <v>4911</v>
      </c>
      <c r="AE1695" s="202" t="s">
        <v>484</v>
      </c>
      <c r="AF1695" s="204">
        <v>26894.5</v>
      </c>
      <c r="AG1695" s="197">
        <v>0</v>
      </c>
      <c r="AH1695" s="197">
        <v>10.708044449999999</v>
      </c>
      <c r="AI1695" s="12"/>
      <c r="AJ1695" s="197">
        <v>10.708044640000001</v>
      </c>
      <c r="AK1695" s="197">
        <v>0</v>
      </c>
      <c r="AL1695" s="197">
        <v>0</v>
      </c>
      <c r="AM1695" s="12"/>
      <c r="AN1695" s="12"/>
      <c r="AO1695" s="204">
        <v>19793.14</v>
      </c>
      <c r="AP1695" s="205">
        <v>8622.25</v>
      </c>
      <c r="AQ1695" t="str">
        <f>_xlfn.IFNA(VLOOKUP(E1695,'Order Lookup'!A:C,3,FALSE),"Other")</f>
        <v>Other</v>
      </c>
    </row>
    <row r="1696" spans="1:43" ht="42" x14ac:dyDescent="0.35">
      <c r="A1696" s="202" t="s">
        <v>1050</v>
      </c>
      <c r="B1696" s="202" t="s">
        <v>4914</v>
      </c>
      <c r="C1696" s="202" t="s">
        <v>2052</v>
      </c>
      <c r="D1696" s="202" t="s">
        <v>4915</v>
      </c>
      <c r="E1696" s="202" t="s">
        <v>904</v>
      </c>
      <c r="F1696" s="202" t="s">
        <v>343</v>
      </c>
      <c r="G1696" s="202" t="s">
        <v>55</v>
      </c>
      <c r="H1696" s="202" t="s">
        <v>482</v>
      </c>
      <c r="I1696" s="203" t="s">
        <v>1097</v>
      </c>
      <c r="J1696" s="8"/>
      <c r="K1696" s="8"/>
      <c r="L1696" s="8"/>
      <c r="M1696" s="8"/>
      <c r="N1696" s="202" t="s">
        <v>483</v>
      </c>
      <c r="O1696" s="8"/>
      <c r="P1696" s="8"/>
      <c r="Q1696" s="8"/>
      <c r="R1696" s="202" t="s">
        <v>483</v>
      </c>
      <c r="S1696" s="8"/>
      <c r="T1696" s="8"/>
      <c r="U1696" s="8"/>
      <c r="V1696" s="8"/>
      <c r="W1696" s="202" t="s">
        <v>483</v>
      </c>
      <c r="X1696" s="8"/>
      <c r="Y1696" s="8"/>
      <c r="Z1696" s="8"/>
      <c r="AA1696" s="202" t="s">
        <v>483</v>
      </c>
      <c r="AB1696" s="8"/>
      <c r="AC1696" s="202" t="s">
        <v>2324</v>
      </c>
      <c r="AD1696" s="202" t="s">
        <v>4914</v>
      </c>
      <c r="AE1696" s="202" t="s">
        <v>484</v>
      </c>
      <c r="AF1696" s="204">
        <v>20965.54</v>
      </c>
      <c r="AG1696" s="197">
        <v>0</v>
      </c>
      <c r="AH1696" s="197">
        <v>7.02469404</v>
      </c>
      <c r="AI1696" s="12"/>
      <c r="AJ1696" s="197">
        <v>7.024693955</v>
      </c>
      <c r="AK1696" s="197">
        <v>0</v>
      </c>
      <c r="AL1696" s="197">
        <v>0</v>
      </c>
      <c r="AM1696" s="12"/>
      <c r="AN1696" s="12"/>
      <c r="AO1696" s="204">
        <v>14671.47</v>
      </c>
      <c r="AP1696" s="205">
        <v>6955.88</v>
      </c>
      <c r="AQ1696" t="str">
        <f>_xlfn.IFNA(VLOOKUP(E1696,'Order Lookup'!A:C,3,FALSE),"Other")</f>
        <v>Other</v>
      </c>
    </row>
    <row r="1697" spans="1:43" ht="31.5" x14ac:dyDescent="0.35">
      <c r="A1697" s="202" t="s">
        <v>1050</v>
      </c>
      <c r="B1697" s="202" t="s">
        <v>4916</v>
      </c>
      <c r="C1697" s="202" t="s">
        <v>1383</v>
      </c>
      <c r="D1697" s="202" t="s">
        <v>4917</v>
      </c>
      <c r="E1697" s="202" t="s">
        <v>904</v>
      </c>
      <c r="F1697" s="202" t="s">
        <v>343</v>
      </c>
      <c r="G1697" s="202" t="s">
        <v>343</v>
      </c>
      <c r="H1697" s="202" t="s">
        <v>482</v>
      </c>
      <c r="I1697" s="203" t="s">
        <v>277</v>
      </c>
      <c r="J1697" s="8"/>
      <c r="K1697" s="8"/>
      <c r="L1697" s="8"/>
      <c r="M1697" s="8"/>
      <c r="N1697" s="202" t="s">
        <v>483</v>
      </c>
      <c r="O1697" s="8"/>
      <c r="P1697" s="8"/>
      <c r="Q1697" s="8"/>
      <c r="R1697" s="202" t="s">
        <v>483</v>
      </c>
      <c r="S1697" s="8"/>
      <c r="T1697" s="8"/>
      <c r="U1697" s="8"/>
      <c r="V1697" s="8"/>
      <c r="W1697" s="202" t="s">
        <v>483</v>
      </c>
      <c r="X1697" s="8"/>
      <c r="Y1697" s="8"/>
      <c r="Z1697" s="8"/>
      <c r="AA1697" s="202" t="s">
        <v>483</v>
      </c>
      <c r="AB1697" s="8"/>
      <c r="AC1697" s="202" t="s">
        <v>1996</v>
      </c>
      <c r="AD1697" s="202" t="s">
        <v>4916</v>
      </c>
      <c r="AE1697" s="202" t="s">
        <v>484</v>
      </c>
      <c r="AF1697" s="12"/>
      <c r="AG1697" s="197">
        <v>0</v>
      </c>
      <c r="AH1697" s="12"/>
      <c r="AI1697" s="12"/>
      <c r="AJ1697" s="12"/>
      <c r="AK1697" s="12"/>
      <c r="AL1697" s="12"/>
      <c r="AM1697" s="12"/>
      <c r="AN1697" s="12"/>
      <c r="AO1697" s="12"/>
      <c r="AP1697" s="15"/>
      <c r="AQ1697" t="str">
        <f>_xlfn.IFNA(VLOOKUP(E1697,'Order Lookup'!A:C,3,FALSE),"Other")</f>
        <v>Other</v>
      </c>
    </row>
    <row r="1698" spans="1:43" ht="31.5" x14ac:dyDescent="0.35">
      <c r="A1698" s="202" t="s">
        <v>1050</v>
      </c>
      <c r="B1698" s="202" t="s">
        <v>4918</v>
      </c>
      <c r="C1698" s="202" t="s">
        <v>1055</v>
      </c>
      <c r="D1698" s="202" t="s">
        <v>4919</v>
      </c>
      <c r="E1698" s="202" t="s">
        <v>812</v>
      </c>
      <c r="F1698" s="202" t="s">
        <v>343</v>
      </c>
      <c r="G1698" s="8"/>
      <c r="H1698" s="202" t="s">
        <v>482</v>
      </c>
      <c r="I1698" s="203" t="s">
        <v>58</v>
      </c>
      <c r="J1698" s="8"/>
      <c r="K1698" s="8"/>
      <c r="L1698" s="8"/>
      <c r="M1698" s="8"/>
      <c r="N1698" s="202" t="s">
        <v>483</v>
      </c>
      <c r="O1698" s="8"/>
      <c r="P1698" s="8"/>
      <c r="Q1698" s="8"/>
      <c r="R1698" s="202" t="s">
        <v>483</v>
      </c>
      <c r="S1698" s="8"/>
      <c r="T1698" s="8"/>
      <c r="U1698" s="8"/>
      <c r="V1698" s="8"/>
      <c r="W1698" s="202" t="s">
        <v>483</v>
      </c>
      <c r="X1698" s="8"/>
      <c r="Y1698" s="8"/>
      <c r="Z1698" s="8"/>
      <c r="AA1698" s="202" t="s">
        <v>483</v>
      </c>
      <c r="AB1698" s="8"/>
      <c r="AC1698" s="202" t="s">
        <v>1725</v>
      </c>
      <c r="AD1698" s="202" t="s">
        <v>4918</v>
      </c>
      <c r="AE1698" s="202" t="s">
        <v>484</v>
      </c>
      <c r="AF1698" s="204">
        <v>2572.0300000000002</v>
      </c>
      <c r="AG1698" s="197">
        <v>0</v>
      </c>
      <c r="AH1698" s="197">
        <v>0.36954999999999999</v>
      </c>
      <c r="AI1698" s="12"/>
      <c r="AJ1698" s="197">
        <v>0.36954999999999999</v>
      </c>
      <c r="AK1698" s="197">
        <v>0</v>
      </c>
      <c r="AL1698" s="197">
        <v>0</v>
      </c>
      <c r="AM1698" s="12"/>
      <c r="AN1698" s="12"/>
      <c r="AO1698" s="204">
        <v>1542.03</v>
      </c>
      <c r="AP1698" s="205">
        <v>1198.1500000000001</v>
      </c>
      <c r="AQ1698" t="str">
        <f>_xlfn.IFNA(VLOOKUP(E1698,'Order Lookup'!A:C,3,FALSE),"Other")</f>
        <v>Other</v>
      </c>
    </row>
    <row r="1699" spans="1:43" ht="31.5" x14ac:dyDescent="0.35">
      <c r="A1699" s="202" t="s">
        <v>1050</v>
      </c>
      <c r="B1699" s="202" t="s">
        <v>4920</v>
      </c>
      <c r="C1699" s="202" t="s">
        <v>1055</v>
      </c>
      <c r="D1699" s="202" t="s">
        <v>4919</v>
      </c>
      <c r="E1699" s="202" t="s">
        <v>812</v>
      </c>
      <c r="F1699" s="202" t="s">
        <v>343</v>
      </c>
      <c r="G1699" s="8"/>
      <c r="H1699" s="202" t="s">
        <v>482</v>
      </c>
      <c r="I1699" s="203" t="s">
        <v>58</v>
      </c>
      <c r="J1699" s="8"/>
      <c r="K1699" s="8"/>
      <c r="L1699" s="8"/>
      <c r="M1699" s="8"/>
      <c r="N1699" s="202" t="s">
        <v>483</v>
      </c>
      <c r="O1699" s="8"/>
      <c r="P1699" s="8"/>
      <c r="Q1699" s="8"/>
      <c r="R1699" s="202" t="s">
        <v>483</v>
      </c>
      <c r="S1699" s="8"/>
      <c r="T1699" s="8"/>
      <c r="U1699" s="8"/>
      <c r="V1699" s="8"/>
      <c r="W1699" s="202" t="s">
        <v>483</v>
      </c>
      <c r="X1699" s="8"/>
      <c r="Y1699" s="8"/>
      <c r="Z1699" s="8"/>
      <c r="AA1699" s="202" t="s">
        <v>483</v>
      </c>
      <c r="AB1699" s="8"/>
      <c r="AC1699" s="202" t="s">
        <v>2324</v>
      </c>
      <c r="AD1699" s="202" t="s">
        <v>4920</v>
      </c>
      <c r="AE1699" s="202" t="s">
        <v>484</v>
      </c>
      <c r="AF1699" s="12"/>
      <c r="AG1699" s="197">
        <v>0</v>
      </c>
      <c r="AH1699" s="12"/>
      <c r="AI1699" s="12"/>
      <c r="AJ1699" s="12"/>
      <c r="AK1699" s="12"/>
      <c r="AL1699" s="12"/>
      <c r="AM1699" s="12"/>
      <c r="AN1699" s="12"/>
      <c r="AO1699" s="12"/>
      <c r="AP1699" s="15"/>
      <c r="AQ1699" t="str">
        <f>_xlfn.IFNA(VLOOKUP(E1699,'Order Lookup'!A:C,3,FALSE),"Other")</f>
        <v>Other</v>
      </c>
    </row>
    <row r="1700" spans="1:43" ht="31.5" x14ac:dyDescent="0.35">
      <c r="A1700" s="202" t="s">
        <v>1050</v>
      </c>
      <c r="B1700" s="202" t="s">
        <v>4921</v>
      </c>
      <c r="C1700" s="202" t="s">
        <v>1054</v>
      </c>
      <c r="D1700" s="202" t="s">
        <v>1631</v>
      </c>
      <c r="E1700" s="202" t="s">
        <v>812</v>
      </c>
      <c r="F1700" s="202" t="s">
        <v>343</v>
      </c>
      <c r="G1700" s="202" t="s">
        <v>55</v>
      </c>
      <c r="H1700" s="202" t="s">
        <v>482</v>
      </c>
      <c r="I1700" s="203" t="s">
        <v>59</v>
      </c>
      <c r="J1700" s="8"/>
      <c r="K1700" s="8"/>
      <c r="L1700" s="8"/>
      <c r="M1700" s="8"/>
      <c r="N1700" s="202" t="s">
        <v>483</v>
      </c>
      <c r="O1700" s="8"/>
      <c r="P1700" s="8"/>
      <c r="Q1700" s="8"/>
      <c r="R1700" s="202" t="s">
        <v>483</v>
      </c>
      <c r="S1700" s="8"/>
      <c r="T1700" s="8"/>
      <c r="U1700" s="8"/>
      <c r="V1700" s="8"/>
      <c r="W1700" s="202" t="s">
        <v>483</v>
      </c>
      <c r="X1700" s="8"/>
      <c r="Y1700" s="8"/>
      <c r="Z1700" s="8"/>
      <c r="AA1700" s="202" t="s">
        <v>483</v>
      </c>
      <c r="AB1700" s="8"/>
      <c r="AC1700" s="202" t="s">
        <v>1725</v>
      </c>
      <c r="AD1700" s="202" t="s">
        <v>4921</v>
      </c>
      <c r="AE1700" s="202" t="s">
        <v>484</v>
      </c>
      <c r="AF1700" s="204">
        <v>3615.38</v>
      </c>
      <c r="AG1700" s="197">
        <v>0</v>
      </c>
      <c r="AH1700" s="197">
        <v>0.22823008</v>
      </c>
      <c r="AI1700" s="12"/>
      <c r="AJ1700" s="197">
        <v>0.22823008</v>
      </c>
      <c r="AK1700" s="197">
        <v>0</v>
      </c>
      <c r="AL1700" s="197">
        <v>0</v>
      </c>
      <c r="AM1700" s="12"/>
      <c r="AN1700" s="12"/>
      <c r="AO1700" s="204">
        <v>1805.47</v>
      </c>
      <c r="AP1700" s="205">
        <v>1824.37</v>
      </c>
      <c r="AQ1700" t="str">
        <f>_xlfn.IFNA(VLOOKUP(E1700,'Order Lookup'!A:C,3,FALSE),"Other")</f>
        <v>Other</v>
      </c>
    </row>
    <row r="1701" spans="1:43" ht="63" x14ac:dyDescent="0.35">
      <c r="A1701" s="202" t="s">
        <v>1050</v>
      </c>
      <c r="B1701" s="202" t="s">
        <v>4922</v>
      </c>
      <c r="C1701" s="202" t="s">
        <v>1644</v>
      </c>
      <c r="D1701" s="202" t="s">
        <v>4923</v>
      </c>
      <c r="E1701" s="202" t="s">
        <v>904</v>
      </c>
      <c r="F1701" s="202" t="s">
        <v>343</v>
      </c>
      <c r="G1701" s="8"/>
      <c r="H1701" s="202" t="s">
        <v>482</v>
      </c>
      <c r="I1701" s="203" t="s">
        <v>277</v>
      </c>
      <c r="J1701" s="8"/>
      <c r="K1701" s="8"/>
      <c r="L1701" s="8"/>
      <c r="M1701" s="8"/>
      <c r="N1701" s="202" t="s">
        <v>483</v>
      </c>
      <c r="O1701" s="8"/>
      <c r="P1701" s="8"/>
      <c r="Q1701" s="8"/>
      <c r="R1701" s="202" t="s">
        <v>483</v>
      </c>
      <c r="S1701" s="8"/>
      <c r="T1701" s="8"/>
      <c r="U1701" s="8"/>
      <c r="V1701" s="8"/>
      <c r="W1701" s="202" t="s">
        <v>483</v>
      </c>
      <c r="X1701" s="8"/>
      <c r="Y1701" s="8"/>
      <c r="Z1701" s="8"/>
      <c r="AA1701" s="202" t="s">
        <v>483</v>
      </c>
      <c r="AB1701" s="8"/>
      <c r="AC1701" s="202" t="s">
        <v>2343</v>
      </c>
      <c r="AD1701" s="202" t="s">
        <v>4922</v>
      </c>
      <c r="AE1701" s="202" t="s">
        <v>484</v>
      </c>
      <c r="AF1701" s="204">
        <v>43.12</v>
      </c>
      <c r="AG1701" s="197">
        <v>0</v>
      </c>
      <c r="AH1701" s="197">
        <v>6.7999999999999996E-3</v>
      </c>
      <c r="AI1701" s="12"/>
      <c r="AJ1701" s="197">
        <v>6.7999999999999996E-3</v>
      </c>
      <c r="AK1701" s="197">
        <v>0</v>
      </c>
      <c r="AL1701" s="197">
        <v>0</v>
      </c>
      <c r="AM1701" s="12"/>
      <c r="AN1701" s="12"/>
      <c r="AO1701" s="204">
        <v>25.85</v>
      </c>
      <c r="AP1701" s="205">
        <v>17.190000000000001</v>
      </c>
      <c r="AQ1701" t="str">
        <f>_xlfn.IFNA(VLOOKUP(E1701,'Order Lookup'!A:C,3,FALSE),"Other")</f>
        <v>Other</v>
      </c>
    </row>
    <row r="1702" spans="1:43" ht="31.5" x14ac:dyDescent="0.35">
      <c r="A1702" s="202" t="s">
        <v>1050</v>
      </c>
      <c r="B1702" s="202" t="s">
        <v>4924</v>
      </c>
      <c r="C1702" s="202" t="s">
        <v>1100</v>
      </c>
      <c r="D1702" s="202" t="s">
        <v>4925</v>
      </c>
      <c r="E1702" s="202" t="s">
        <v>904</v>
      </c>
      <c r="F1702" s="202" t="s">
        <v>343</v>
      </c>
      <c r="G1702" s="8"/>
      <c r="H1702" s="202" t="s">
        <v>482</v>
      </c>
      <c r="I1702" s="203" t="s">
        <v>423</v>
      </c>
      <c r="J1702" s="8"/>
      <c r="K1702" s="8"/>
      <c r="L1702" s="8"/>
      <c r="M1702" s="8"/>
      <c r="N1702" s="202" t="s">
        <v>483</v>
      </c>
      <c r="O1702" s="8"/>
      <c r="P1702" s="8"/>
      <c r="Q1702" s="8"/>
      <c r="R1702" s="202" t="s">
        <v>483</v>
      </c>
      <c r="S1702" s="8"/>
      <c r="T1702" s="8"/>
      <c r="U1702" s="8"/>
      <c r="V1702" s="8"/>
      <c r="W1702" s="202" t="s">
        <v>483</v>
      </c>
      <c r="X1702" s="8"/>
      <c r="Y1702" s="8"/>
      <c r="Z1702" s="8"/>
      <c r="AA1702" s="202" t="s">
        <v>483</v>
      </c>
      <c r="AB1702" s="8"/>
      <c r="AC1702" s="202" t="s">
        <v>2343</v>
      </c>
      <c r="AD1702" s="202" t="s">
        <v>4924</v>
      </c>
      <c r="AE1702" s="202" t="s">
        <v>484</v>
      </c>
      <c r="AF1702" s="12"/>
      <c r="AG1702" s="197">
        <v>0</v>
      </c>
      <c r="AH1702" s="12"/>
      <c r="AI1702" s="12"/>
      <c r="AJ1702" s="12"/>
      <c r="AK1702" s="12"/>
      <c r="AL1702" s="12"/>
      <c r="AM1702" s="12"/>
      <c r="AN1702" s="12"/>
      <c r="AO1702" s="12"/>
      <c r="AP1702" s="15"/>
      <c r="AQ1702" t="str">
        <f>_xlfn.IFNA(VLOOKUP(E1702,'Order Lookup'!A:C,3,FALSE),"Other")</f>
        <v>Other</v>
      </c>
    </row>
    <row r="1703" spans="1:43" ht="42" x14ac:dyDescent="0.35">
      <c r="A1703" s="202" t="s">
        <v>1050</v>
      </c>
      <c r="B1703" s="202" t="s">
        <v>4926</v>
      </c>
      <c r="C1703" s="202" t="s">
        <v>879</v>
      </c>
      <c r="D1703" s="202" t="s">
        <v>4927</v>
      </c>
      <c r="E1703" s="202" t="s">
        <v>812</v>
      </c>
      <c r="F1703" s="202" t="s">
        <v>343</v>
      </c>
      <c r="G1703" s="8"/>
      <c r="H1703" s="202" t="s">
        <v>482</v>
      </c>
      <c r="I1703" s="203" t="s">
        <v>386</v>
      </c>
      <c r="J1703" s="8"/>
      <c r="K1703" s="8"/>
      <c r="L1703" s="8"/>
      <c r="M1703" s="8"/>
      <c r="N1703" s="202" t="s">
        <v>483</v>
      </c>
      <c r="O1703" s="8"/>
      <c r="P1703" s="8"/>
      <c r="Q1703" s="8"/>
      <c r="R1703" s="202" t="s">
        <v>483</v>
      </c>
      <c r="S1703" s="8"/>
      <c r="T1703" s="8"/>
      <c r="U1703" s="8"/>
      <c r="V1703" s="8"/>
      <c r="W1703" s="202" t="s">
        <v>483</v>
      </c>
      <c r="X1703" s="8"/>
      <c r="Y1703" s="8"/>
      <c r="Z1703" s="8"/>
      <c r="AA1703" s="202" t="s">
        <v>483</v>
      </c>
      <c r="AB1703" s="8"/>
      <c r="AC1703" s="202" t="s">
        <v>2343</v>
      </c>
      <c r="AD1703" s="202" t="s">
        <v>4926</v>
      </c>
      <c r="AE1703" s="202" t="s">
        <v>484</v>
      </c>
      <c r="AF1703" s="12"/>
      <c r="AG1703" s="197">
        <v>0</v>
      </c>
      <c r="AH1703" s="12"/>
      <c r="AI1703" s="12"/>
      <c r="AJ1703" s="12"/>
      <c r="AK1703" s="12"/>
      <c r="AL1703" s="12"/>
      <c r="AM1703" s="12"/>
      <c r="AN1703" s="12"/>
      <c r="AO1703" s="12"/>
      <c r="AP1703" s="15"/>
      <c r="AQ1703" t="str">
        <f>_xlfn.IFNA(VLOOKUP(E1703,'Order Lookup'!A:C,3,FALSE),"Other")</f>
        <v>Other</v>
      </c>
    </row>
    <row r="1704" spans="1:43" ht="52.5" x14ac:dyDescent="0.35">
      <c r="A1704" s="202" t="s">
        <v>1050</v>
      </c>
      <c r="B1704" s="202" t="s">
        <v>4928</v>
      </c>
      <c r="C1704" s="202" t="s">
        <v>4739</v>
      </c>
      <c r="D1704" s="202" t="s">
        <v>4929</v>
      </c>
      <c r="E1704" s="202" t="s">
        <v>904</v>
      </c>
      <c r="F1704" s="202" t="s">
        <v>343</v>
      </c>
      <c r="G1704" s="8"/>
      <c r="H1704" s="202" t="s">
        <v>482</v>
      </c>
      <c r="I1704" s="203" t="s">
        <v>397</v>
      </c>
      <c r="J1704" s="8"/>
      <c r="K1704" s="8"/>
      <c r="L1704" s="8"/>
      <c r="M1704" s="8"/>
      <c r="N1704" s="202" t="s">
        <v>483</v>
      </c>
      <c r="O1704" s="8"/>
      <c r="P1704" s="8"/>
      <c r="Q1704" s="8"/>
      <c r="R1704" s="202" t="s">
        <v>483</v>
      </c>
      <c r="S1704" s="8"/>
      <c r="T1704" s="8"/>
      <c r="U1704" s="8"/>
      <c r="V1704" s="8"/>
      <c r="W1704" s="202" t="s">
        <v>483</v>
      </c>
      <c r="X1704" s="8"/>
      <c r="Y1704" s="8"/>
      <c r="Z1704" s="8"/>
      <c r="AA1704" s="202" t="s">
        <v>483</v>
      </c>
      <c r="AB1704" s="8"/>
      <c r="AC1704" s="202" t="s">
        <v>2343</v>
      </c>
      <c r="AD1704" s="202" t="s">
        <v>4928</v>
      </c>
      <c r="AE1704" s="202" t="s">
        <v>484</v>
      </c>
      <c r="AF1704" s="204">
        <v>3358.42</v>
      </c>
      <c r="AG1704" s="197">
        <v>0</v>
      </c>
      <c r="AH1704" s="197">
        <v>1.2357470399999999</v>
      </c>
      <c r="AI1704" s="12"/>
      <c r="AJ1704" s="197">
        <v>1.2357475149999999</v>
      </c>
      <c r="AK1704" s="197">
        <v>0</v>
      </c>
      <c r="AL1704" s="197">
        <v>0</v>
      </c>
      <c r="AM1704" s="12"/>
      <c r="AN1704" s="12"/>
      <c r="AO1704" s="204">
        <v>2214.6799999999998</v>
      </c>
      <c r="AP1704" s="205">
        <v>1342.45</v>
      </c>
      <c r="AQ1704" t="str">
        <f>_xlfn.IFNA(VLOOKUP(E1704,'Order Lookup'!A:C,3,FALSE),"Other")</f>
        <v>Other</v>
      </c>
    </row>
    <row r="1705" spans="1:43" ht="31.5" x14ac:dyDescent="0.35">
      <c r="A1705" s="202" t="s">
        <v>1050</v>
      </c>
      <c r="B1705" s="202" t="s">
        <v>4930</v>
      </c>
      <c r="C1705" s="202" t="s">
        <v>1054</v>
      </c>
      <c r="D1705" s="202" t="s">
        <v>4931</v>
      </c>
      <c r="E1705" s="202" t="s">
        <v>904</v>
      </c>
      <c r="F1705" s="202" t="s">
        <v>343</v>
      </c>
      <c r="G1705" s="8"/>
      <c r="H1705" s="202" t="s">
        <v>482</v>
      </c>
      <c r="I1705" s="203" t="s">
        <v>386</v>
      </c>
      <c r="J1705" s="8"/>
      <c r="K1705" s="8"/>
      <c r="L1705" s="8"/>
      <c r="M1705" s="8"/>
      <c r="N1705" s="202" t="s">
        <v>483</v>
      </c>
      <c r="O1705" s="8"/>
      <c r="P1705" s="8"/>
      <c r="Q1705" s="8"/>
      <c r="R1705" s="202" t="s">
        <v>483</v>
      </c>
      <c r="S1705" s="8"/>
      <c r="T1705" s="8"/>
      <c r="U1705" s="8"/>
      <c r="V1705" s="8"/>
      <c r="W1705" s="202" t="s">
        <v>483</v>
      </c>
      <c r="X1705" s="8"/>
      <c r="Y1705" s="8"/>
      <c r="Z1705" s="8"/>
      <c r="AA1705" s="202" t="s">
        <v>483</v>
      </c>
      <c r="AB1705" s="8"/>
      <c r="AC1705" s="202" t="s">
        <v>2327</v>
      </c>
      <c r="AD1705" s="202" t="s">
        <v>4930</v>
      </c>
      <c r="AE1705" s="202" t="s">
        <v>484</v>
      </c>
      <c r="AF1705" s="204">
        <v>1495.13</v>
      </c>
      <c r="AG1705" s="197">
        <v>0</v>
      </c>
      <c r="AH1705" s="197">
        <v>0.34571352999999999</v>
      </c>
      <c r="AI1705" s="12"/>
      <c r="AJ1705" s="197">
        <v>0.34571300999999999</v>
      </c>
      <c r="AK1705" s="197">
        <v>0</v>
      </c>
      <c r="AL1705" s="197">
        <v>0</v>
      </c>
      <c r="AM1705" s="12"/>
      <c r="AN1705" s="12"/>
      <c r="AO1705" s="204">
        <v>978.2</v>
      </c>
      <c r="AP1705" s="205">
        <v>521.72</v>
      </c>
      <c r="AQ1705" t="str">
        <f>_xlfn.IFNA(VLOOKUP(E1705,'Order Lookup'!A:C,3,FALSE),"Other")</f>
        <v>Other</v>
      </c>
    </row>
    <row r="1706" spans="1:43" ht="42" x14ac:dyDescent="0.35">
      <c r="A1706" s="202" t="s">
        <v>1050</v>
      </c>
      <c r="B1706" s="202" t="s">
        <v>4932</v>
      </c>
      <c r="C1706" s="202" t="s">
        <v>4933</v>
      </c>
      <c r="D1706" s="202" t="s">
        <v>4934</v>
      </c>
      <c r="E1706" s="202" t="s">
        <v>904</v>
      </c>
      <c r="F1706" s="202" t="s">
        <v>343</v>
      </c>
      <c r="G1706" s="8"/>
      <c r="H1706" s="202" t="s">
        <v>482</v>
      </c>
      <c r="I1706" s="203" t="s">
        <v>359</v>
      </c>
      <c r="J1706" s="8"/>
      <c r="K1706" s="8"/>
      <c r="L1706" s="8"/>
      <c r="M1706" s="8"/>
      <c r="N1706" s="202" t="s">
        <v>483</v>
      </c>
      <c r="O1706" s="8"/>
      <c r="P1706" s="8"/>
      <c r="Q1706" s="8"/>
      <c r="R1706" s="202" t="s">
        <v>483</v>
      </c>
      <c r="S1706" s="8"/>
      <c r="T1706" s="8"/>
      <c r="U1706" s="8"/>
      <c r="V1706" s="8"/>
      <c r="W1706" s="202" t="s">
        <v>483</v>
      </c>
      <c r="X1706" s="8"/>
      <c r="Y1706" s="8"/>
      <c r="Z1706" s="8"/>
      <c r="AA1706" s="202" t="s">
        <v>483</v>
      </c>
      <c r="AB1706" s="8"/>
      <c r="AC1706" s="202" t="s">
        <v>2327</v>
      </c>
      <c r="AD1706" s="202" t="s">
        <v>4932</v>
      </c>
      <c r="AE1706" s="202" t="s">
        <v>484</v>
      </c>
      <c r="AF1706" s="204">
        <v>349.95</v>
      </c>
      <c r="AG1706" s="197">
        <v>0</v>
      </c>
      <c r="AH1706" s="197">
        <v>6.2570500000000001E-2</v>
      </c>
      <c r="AI1706" s="12"/>
      <c r="AJ1706" s="197">
        <v>6.2570500000000001E-2</v>
      </c>
      <c r="AK1706" s="197">
        <v>0</v>
      </c>
      <c r="AL1706" s="197">
        <v>0</v>
      </c>
      <c r="AM1706" s="12"/>
      <c r="AN1706" s="12"/>
      <c r="AO1706" s="204">
        <v>262.26</v>
      </c>
      <c r="AP1706" s="205">
        <v>187.72</v>
      </c>
      <c r="AQ1706" t="str">
        <f>_xlfn.IFNA(VLOOKUP(E1706,'Order Lookup'!A:C,3,FALSE),"Other")</f>
        <v>Other</v>
      </c>
    </row>
    <row r="1707" spans="1:43" ht="31.5" x14ac:dyDescent="0.35">
      <c r="A1707" s="202" t="s">
        <v>1050</v>
      </c>
      <c r="B1707" s="202" t="s">
        <v>4935</v>
      </c>
      <c r="C1707" s="202" t="s">
        <v>1058</v>
      </c>
      <c r="D1707" s="202" t="s">
        <v>4936</v>
      </c>
      <c r="E1707" s="202" t="s">
        <v>904</v>
      </c>
      <c r="F1707" s="202" t="s">
        <v>343</v>
      </c>
      <c r="G1707" s="8"/>
      <c r="H1707" s="202" t="s">
        <v>482</v>
      </c>
      <c r="I1707" s="203" t="s">
        <v>397</v>
      </c>
      <c r="J1707" s="8"/>
      <c r="K1707" s="8"/>
      <c r="L1707" s="8"/>
      <c r="M1707" s="8"/>
      <c r="N1707" s="202" t="s">
        <v>483</v>
      </c>
      <c r="O1707" s="8"/>
      <c r="P1707" s="8"/>
      <c r="Q1707" s="8"/>
      <c r="R1707" s="202" t="s">
        <v>483</v>
      </c>
      <c r="S1707" s="8"/>
      <c r="T1707" s="8"/>
      <c r="U1707" s="8"/>
      <c r="V1707" s="8"/>
      <c r="W1707" s="202" t="s">
        <v>483</v>
      </c>
      <c r="X1707" s="8"/>
      <c r="Y1707" s="8"/>
      <c r="Z1707" s="8"/>
      <c r="AA1707" s="202" t="s">
        <v>483</v>
      </c>
      <c r="AB1707" s="8"/>
      <c r="AC1707" s="202" t="s">
        <v>2323</v>
      </c>
      <c r="AD1707" s="202" t="s">
        <v>4935</v>
      </c>
      <c r="AE1707" s="202" t="s">
        <v>484</v>
      </c>
      <c r="AF1707" s="204">
        <v>280</v>
      </c>
      <c r="AG1707" s="197">
        <v>8.2500000000000004E-2</v>
      </c>
      <c r="AH1707" s="197">
        <v>9.1839870000000004E-2</v>
      </c>
      <c r="AI1707" s="207">
        <v>1.11321054545455</v>
      </c>
      <c r="AJ1707" s="197">
        <v>9.1839994999999994E-2</v>
      </c>
      <c r="AK1707" s="197">
        <v>0</v>
      </c>
      <c r="AL1707" s="197">
        <v>0</v>
      </c>
      <c r="AM1707" s="12"/>
      <c r="AN1707" s="12"/>
      <c r="AO1707" s="204">
        <v>393</v>
      </c>
      <c r="AP1707" s="205">
        <v>93.52</v>
      </c>
      <c r="AQ1707" t="str">
        <f>_xlfn.IFNA(VLOOKUP(E1707,'Order Lookup'!A:C,3,FALSE),"Other")</f>
        <v>Other</v>
      </c>
    </row>
    <row r="1708" spans="1:43" ht="42" x14ac:dyDescent="0.35">
      <c r="A1708" s="202" t="s">
        <v>1050</v>
      </c>
      <c r="B1708" s="202" t="s">
        <v>4937</v>
      </c>
      <c r="C1708" s="202" t="s">
        <v>4933</v>
      </c>
      <c r="D1708" s="202" t="s">
        <v>4938</v>
      </c>
      <c r="E1708" s="202" t="s">
        <v>904</v>
      </c>
      <c r="F1708" s="202" t="s">
        <v>343</v>
      </c>
      <c r="G1708" s="8"/>
      <c r="H1708" s="202" t="s">
        <v>482</v>
      </c>
      <c r="I1708" s="203" t="s">
        <v>359</v>
      </c>
      <c r="J1708" s="8"/>
      <c r="K1708" s="8"/>
      <c r="L1708" s="8"/>
      <c r="M1708" s="8"/>
      <c r="N1708" s="202" t="s">
        <v>483</v>
      </c>
      <c r="O1708" s="8"/>
      <c r="P1708" s="8"/>
      <c r="Q1708" s="8"/>
      <c r="R1708" s="202" t="s">
        <v>483</v>
      </c>
      <c r="S1708" s="8"/>
      <c r="T1708" s="8"/>
      <c r="U1708" s="8"/>
      <c r="V1708" s="8"/>
      <c r="W1708" s="202" t="s">
        <v>483</v>
      </c>
      <c r="X1708" s="8"/>
      <c r="Y1708" s="8"/>
      <c r="Z1708" s="8"/>
      <c r="AA1708" s="202" t="s">
        <v>483</v>
      </c>
      <c r="AB1708" s="8"/>
      <c r="AC1708" s="202" t="s">
        <v>2323</v>
      </c>
      <c r="AD1708" s="202" t="s">
        <v>4937</v>
      </c>
      <c r="AE1708" s="202" t="s">
        <v>484</v>
      </c>
      <c r="AF1708" s="204">
        <v>128.84</v>
      </c>
      <c r="AG1708" s="197">
        <v>0</v>
      </c>
      <c r="AH1708" s="197">
        <v>2.8324800000000001E-2</v>
      </c>
      <c r="AI1708" s="12"/>
      <c r="AJ1708" s="197">
        <v>2.8324999999999999E-2</v>
      </c>
      <c r="AK1708" s="197">
        <v>0</v>
      </c>
      <c r="AL1708" s="197">
        <v>0</v>
      </c>
      <c r="AM1708" s="12"/>
      <c r="AN1708" s="12"/>
      <c r="AO1708" s="204">
        <v>109.14</v>
      </c>
      <c r="AP1708" s="205">
        <v>56.46</v>
      </c>
      <c r="AQ1708" t="str">
        <f>_xlfn.IFNA(VLOOKUP(E1708,'Order Lookup'!A:C,3,FALSE),"Other")</f>
        <v>Other</v>
      </c>
    </row>
    <row r="1709" spans="1:43" ht="31.5" x14ac:dyDescent="0.35">
      <c r="A1709" s="202" t="s">
        <v>1050</v>
      </c>
      <c r="B1709" s="202" t="s">
        <v>4939</v>
      </c>
      <c r="C1709" s="202" t="s">
        <v>1095</v>
      </c>
      <c r="D1709" s="202" t="s">
        <v>4940</v>
      </c>
      <c r="E1709" s="202" t="s">
        <v>904</v>
      </c>
      <c r="F1709" s="202" t="s">
        <v>343</v>
      </c>
      <c r="G1709" s="8"/>
      <c r="H1709" s="202" t="s">
        <v>482</v>
      </c>
      <c r="I1709" s="203" t="s">
        <v>359</v>
      </c>
      <c r="J1709" s="8"/>
      <c r="K1709" s="8"/>
      <c r="L1709" s="8"/>
      <c r="M1709" s="8"/>
      <c r="N1709" s="202" t="s">
        <v>483</v>
      </c>
      <c r="O1709" s="8"/>
      <c r="P1709" s="8"/>
      <c r="Q1709" s="8"/>
      <c r="R1709" s="202" t="s">
        <v>483</v>
      </c>
      <c r="S1709" s="8"/>
      <c r="T1709" s="8"/>
      <c r="U1709" s="8"/>
      <c r="V1709" s="8"/>
      <c r="W1709" s="202" t="s">
        <v>483</v>
      </c>
      <c r="X1709" s="8"/>
      <c r="Y1709" s="8"/>
      <c r="Z1709" s="8"/>
      <c r="AA1709" s="202" t="s">
        <v>483</v>
      </c>
      <c r="AB1709" s="8"/>
      <c r="AC1709" s="202" t="s">
        <v>2323</v>
      </c>
      <c r="AD1709" s="202" t="s">
        <v>4939</v>
      </c>
      <c r="AE1709" s="202" t="s">
        <v>484</v>
      </c>
      <c r="AF1709" s="204">
        <v>3858.28</v>
      </c>
      <c r="AG1709" s="197">
        <v>0</v>
      </c>
      <c r="AH1709" s="197">
        <v>1.1498155999999999</v>
      </c>
      <c r="AI1709" s="12"/>
      <c r="AJ1709" s="197">
        <v>1.14981552</v>
      </c>
      <c r="AK1709" s="197">
        <v>0</v>
      </c>
      <c r="AL1709" s="197">
        <v>0</v>
      </c>
      <c r="AM1709" s="12"/>
      <c r="AN1709" s="12"/>
      <c r="AO1709" s="204">
        <v>2633.07</v>
      </c>
      <c r="AP1709" s="205">
        <v>1144.1300000000001</v>
      </c>
      <c r="AQ1709" t="str">
        <f>_xlfn.IFNA(VLOOKUP(E1709,'Order Lookup'!A:C,3,FALSE),"Other")</f>
        <v>Other</v>
      </c>
    </row>
    <row r="1710" spans="1:43" ht="42" x14ac:dyDescent="0.35">
      <c r="A1710" s="202" t="s">
        <v>1050</v>
      </c>
      <c r="B1710" s="202" t="s">
        <v>4941</v>
      </c>
      <c r="C1710" s="202" t="s">
        <v>4599</v>
      </c>
      <c r="D1710" s="202" t="s">
        <v>4942</v>
      </c>
      <c r="E1710" s="202" t="s">
        <v>904</v>
      </c>
      <c r="F1710" s="202" t="s">
        <v>343</v>
      </c>
      <c r="G1710" s="202" t="s">
        <v>343</v>
      </c>
      <c r="H1710" s="202" t="s">
        <v>488</v>
      </c>
      <c r="I1710" s="203" t="s">
        <v>359</v>
      </c>
      <c r="J1710" s="8"/>
      <c r="K1710" s="8"/>
      <c r="L1710" s="8"/>
      <c r="M1710" s="8"/>
      <c r="N1710" s="202" t="s">
        <v>483</v>
      </c>
      <c r="O1710" s="8"/>
      <c r="P1710" s="8"/>
      <c r="Q1710" s="8"/>
      <c r="R1710" s="202" t="s">
        <v>483</v>
      </c>
      <c r="S1710" s="8"/>
      <c r="T1710" s="8"/>
      <c r="U1710" s="8"/>
      <c r="V1710" s="8"/>
      <c r="W1710" s="202" t="s">
        <v>483</v>
      </c>
      <c r="X1710" s="8"/>
      <c r="Y1710" s="8"/>
      <c r="Z1710" s="8"/>
      <c r="AA1710" s="202" t="s">
        <v>483</v>
      </c>
      <c r="AB1710" s="8"/>
      <c r="AC1710" s="202" t="s">
        <v>2335</v>
      </c>
      <c r="AD1710" s="202" t="s">
        <v>4941</v>
      </c>
      <c r="AE1710" s="202" t="s">
        <v>484</v>
      </c>
      <c r="AF1710" s="204">
        <v>2343.5</v>
      </c>
      <c r="AG1710" s="197">
        <v>0</v>
      </c>
      <c r="AH1710" s="197">
        <v>0.78886548000000001</v>
      </c>
      <c r="AI1710" s="12"/>
      <c r="AJ1710" s="197">
        <v>0.78886554499999995</v>
      </c>
      <c r="AK1710" s="197">
        <v>0</v>
      </c>
      <c r="AL1710" s="197">
        <v>0</v>
      </c>
      <c r="AM1710" s="12"/>
      <c r="AN1710" s="12"/>
      <c r="AO1710" s="204">
        <v>1597.44</v>
      </c>
      <c r="AP1710" s="205">
        <v>784.7</v>
      </c>
      <c r="AQ1710" t="str">
        <f>_xlfn.IFNA(VLOOKUP(E1710,'Order Lookup'!A:C,3,FALSE),"Other")</f>
        <v>Other</v>
      </c>
    </row>
    <row r="1711" spans="1:43" ht="52.5" x14ac:dyDescent="0.35">
      <c r="A1711" s="202" t="s">
        <v>1050</v>
      </c>
      <c r="B1711" s="202" t="s">
        <v>4943</v>
      </c>
      <c r="C1711" s="202" t="s">
        <v>4739</v>
      </c>
      <c r="D1711" s="202" t="s">
        <v>4740</v>
      </c>
      <c r="E1711" s="202" t="s">
        <v>854</v>
      </c>
      <c r="F1711" s="202" t="s">
        <v>343</v>
      </c>
      <c r="G1711" s="202" t="s">
        <v>343</v>
      </c>
      <c r="H1711" s="202" t="s">
        <v>488</v>
      </c>
      <c r="I1711" s="203" t="s">
        <v>397</v>
      </c>
      <c r="J1711" s="8"/>
      <c r="K1711" s="8"/>
      <c r="L1711" s="8"/>
      <c r="M1711" s="8"/>
      <c r="N1711" s="202" t="s">
        <v>483</v>
      </c>
      <c r="O1711" s="8"/>
      <c r="P1711" s="8"/>
      <c r="Q1711" s="8"/>
      <c r="R1711" s="202" t="s">
        <v>483</v>
      </c>
      <c r="S1711" s="8"/>
      <c r="T1711" s="203" t="s">
        <v>2295</v>
      </c>
      <c r="U1711" s="202" t="s">
        <v>1726</v>
      </c>
      <c r="V1711" s="202" t="s">
        <v>1726</v>
      </c>
      <c r="W1711" s="206" t="s">
        <v>489</v>
      </c>
      <c r="X1711" s="203" t="s">
        <v>2295</v>
      </c>
      <c r="Y1711" s="8"/>
      <c r="Z1711" s="8"/>
      <c r="AA1711" s="202" t="s">
        <v>483</v>
      </c>
      <c r="AB1711" s="203" t="s">
        <v>490</v>
      </c>
      <c r="AC1711" s="202" t="s">
        <v>2332</v>
      </c>
      <c r="AD1711" s="202" t="s">
        <v>4943</v>
      </c>
      <c r="AE1711" s="202" t="s">
        <v>484</v>
      </c>
      <c r="AF1711" s="204">
        <v>18295</v>
      </c>
      <c r="AG1711" s="197">
        <v>3.0514999999999999</v>
      </c>
      <c r="AH1711" s="197">
        <v>3.1216187299999998</v>
      </c>
      <c r="AI1711" s="197">
        <v>1.02297844666557</v>
      </c>
      <c r="AJ1711" s="197">
        <v>2.4801505150000001</v>
      </c>
      <c r="AK1711" s="197">
        <v>0</v>
      </c>
      <c r="AL1711" s="197">
        <v>0</v>
      </c>
      <c r="AM1711" s="12"/>
      <c r="AN1711" s="12"/>
      <c r="AO1711" s="204">
        <v>13681.41</v>
      </c>
      <c r="AP1711" s="205">
        <v>5938.88</v>
      </c>
      <c r="AQ1711" t="str">
        <f>_xlfn.IFNA(VLOOKUP(E1711,'Order Lookup'!A:C,3,FALSE),"Other")</f>
        <v>ENPARTS</v>
      </c>
    </row>
    <row r="1712" spans="1:43" ht="31.5" x14ac:dyDescent="0.35">
      <c r="A1712" s="202" t="s">
        <v>1050</v>
      </c>
      <c r="B1712" s="202" t="s">
        <v>4944</v>
      </c>
      <c r="C1712" s="202" t="s">
        <v>1630</v>
      </c>
      <c r="D1712" s="202" t="s">
        <v>4945</v>
      </c>
      <c r="E1712" s="202" t="s">
        <v>904</v>
      </c>
      <c r="F1712" s="202" t="s">
        <v>343</v>
      </c>
      <c r="G1712" s="202" t="s">
        <v>343</v>
      </c>
      <c r="H1712" s="202" t="s">
        <v>482</v>
      </c>
      <c r="I1712" s="203" t="s">
        <v>355</v>
      </c>
      <c r="J1712" s="8"/>
      <c r="K1712" s="8"/>
      <c r="L1712" s="8"/>
      <c r="M1712" s="8"/>
      <c r="N1712" s="202" t="s">
        <v>483</v>
      </c>
      <c r="O1712" s="8"/>
      <c r="P1712" s="8"/>
      <c r="Q1712" s="8"/>
      <c r="R1712" s="202" t="s">
        <v>483</v>
      </c>
      <c r="S1712" s="8"/>
      <c r="T1712" s="8"/>
      <c r="U1712" s="8"/>
      <c r="V1712" s="8"/>
      <c r="W1712" s="202" t="s">
        <v>483</v>
      </c>
      <c r="X1712" s="8"/>
      <c r="Y1712" s="8"/>
      <c r="Z1712" s="8"/>
      <c r="AA1712" s="202" t="s">
        <v>483</v>
      </c>
      <c r="AB1712" s="8"/>
      <c r="AC1712" s="202" t="s">
        <v>2324</v>
      </c>
      <c r="AD1712" s="202" t="s">
        <v>4944</v>
      </c>
      <c r="AE1712" s="202" t="s">
        <v>484</v>
      </c>
      <c r="AF1712" s="12"/>
      <c r="AG1712" s="197">
        <v>0</v>
      </c>
      <c r="AH1712" s="12"/>
      <c r="AI1712" s="12"/>
      <c r="AJ1712" s="12"/>
      <c r="AK1712" s="12"/>
      <c r="AL1712" s="12"/>
      <c r="AM1712" s="12"/>
      <c r="AN1712" s="12"/>
      <c r="AO1712" s="12"/>
      <c r="AP1712" s="15"/>
      <c r="AQ1712" t="str">
        <f>_xlfn.IFNA(VLOOKUP(E1712,'Order Lookup'!A:C,3,FALSE),"Other")</f>
        <v>Other</v>
      </c>
    </row>
    <row r="1713" spans="1:43" ht="31.5" x14ac:dyDescent="0.35">
      <c r="A1713" s="202" t="s">
        <v>1050</v>
      </c>
      <c r="B1713" s="202" t="s">
        <v>4946</v>
      </c>
      <c r="C1713" s="202" t="s">
        <v>1054</v>
      </c>
      <c r="D1713" s="202" t="s">
        <v>4947</v>
      </c>
      <c r="E1713" s="202" t="s">
        <v>904</v>
      </c>
      <c r="F1713" s="202" t="s">
        <v>343</v>
      </c>
      <c r="G1713" s="8"/>
      <c r="H1713" s="202" t="s">
        <v>482</v>
      </c>
      <c r="I1713" s="203" t="s">
        <v>59</v>
      </c>
      <c r="J1713" s="8"/>
      <c r="K1713" s="8"/>
      <c r="L1713" s="8"/>
      <c r="M1713" s="8"/>
      <c r="N1713" s="202" t="s">
        <v>483</v>
      </c>
      <c r="O1713" s="8"/>
      <c r="P1713" s="8"/>
      <c r="Q1713" s="8"/>
      <c r="R1713" s="202" t="s">
        <v>483</v>
      </c>
      <c r="S1713" s="8"/>
      <c r="T1713" s="8"/>
      <c r="U1713" s="8"/>
      <c r="V1713" s="8"/>
      <c r="W1713" s="202" t="s">
        <v>483</v>
      </c>
      <c r="X1713" s="8"/>
      <c r="Y1713" s="8"/>
      <c r="Z1713" s="8"/>
      <c r="AA1713" s="202" t="s">
        <v>483</v>
      </c>
      <c r="AB1713" s="8"/>
      <c r="AC1713" s="202" t="s">
        <v>1726</v>
      </c>
      <c r="AD1713" s="202" t="s">
        <v>4946</v>
      </c>
      <c r="AE1713" s="202" t="s">
        <v>484</v>
      </c>
      <c r="AF1713" s="204">
        <v>152.94999999999999</v>
      </c>
      <c r="AG1713" s="197">
        <v>0</v>
      </c>
      <c r="AH1713" s="197">
        <v>6.1624955000000002E-2</v>
      </c>
      <c r="AI1713" s="12"/>
      <c r="AJ1713" s="197">
        <v>6.1624999999999999E-2</v>
      </c>
      <c r="AK1713" s="197">
        <v>0</v>
      </c>
      <c r="AL1713" s="197">
        <v>0</v>
      </c>
      <c r="AM1713" s="12"/>
      <c r="AN1713" s="12"/>
      <c r="AO1713" s="204">
        <v>114.65</v>
      </c>
      <c r="AP1713" s="205">
        <v>50.05</v>
      </c>
      <c r="AQ1713" t="str">
        <f>_xlfn.IFNA(VLOOKUP(E1713,'Order Lookup'!A:C,3,FALSE),"Other")</f>
        <v>Other</v>
      </c>
    </row>
    <row r="1714" spans="1:43" ht="31.5" x14ac:dyDescent="0.35">
      <c r="A1714" s="202" t="s">
        <v>1050</v>
      </c>
      <c r="B1714" s="202" t="s">
        <v>4948</v>
      </c>
      <c r="C1714" s="202" t="s">
        <v>1095</v>
      </c>
      <c r="D1714" s="202" t="s">
        <v>4949</v>
      </c>
      <c r="E1714" s="202" t="s">
        <v>904</v>
      </c>
      <c r="F1714" s="202" t="s">
        <v>343</v>
      </c>
      <c r="G1714" s="8"/>
      <c r="H1714" s="202" t="s">
        <v>482</v>
      </c>
      <c r="I1714" s="203" t="s">
        <v>359</v>
      </c>
      <c r="J1714" s="8"/>
      <c r="K1714" s="8"/>
      <c r="L1714" s="8"/>
      <c r="M1714" s="8"/>
      <c r="N1714" s="202" t="s">
        <v>483</v>
      </c>
      <c r="O1714" s="8"/>
      <c r="P1714" s="8"/>
      <c r="Q1714" s="8"/>
      <c r="R1714" s="202" t="s">
        <v>483</v>
      </c>
      <c r="S1714" s="8"/>
      <c r="T1714" s="8"/>
      <c r="U1714" s="8"/>
      <c r="V1714" s="8"/>
      <c r="W1714" s="202" t="s">
        <v>483</v>
      </c>
      <c r="X1714" s="8"/>
      <c r="Y1714" s="8"/>
      <c r="Z1714" s="8"/>
      <c r="AA1714" s="202" t="s">
        <v>483</v>
      </c>
      <c r="AB1714" s="8"/>
      <c r="AC1714" s="202" t="s">
        <v>1726</v>
      </c>
      <c r="AD1714" s="202" t="s">
        <v>4948</v>
      </c>
      <c r="AE1714" s="202" t="s">
        <v>484</v>
      </c>
      <c r="AF1714" s="204">
        <v>1083.71</v>
      </c>
      <c r="AG1714" s="197">
        <v>0</v>
      </c>
      <c r="AH1714" s="197">
        <v>0.20976196499999999</v>
      </c>
      <c r="AI1714" s="12"/>
      <c r="AJ1714" s="197">
        <v>0.20976196499999999</v>
      </c>
      <c r="AK1714" s="197">
        <v>0</v>
      </c>
      <c r="AL1714" s="197">
        <v>0</v>
      </c>
      <c r="AM1714" s="12"/>
      <c r="AN1714" s="12"/>
      <c r="AO1714" s="204">
        <v>674.62</v>
      </c>
      <c r="AP1714" s="205">
        <v>449.32</v>
      </c>
      <c r="AQ1714" t="str">
        <f>_xlfn.IFNA(VLOOKUP(E1714,'Order Lookup'!A:C,3,FALSE),"Other")</f>
        <v>Other</v>
      </c>
    </row>
    <row r="1715" spans="1:43" ht="31.5" x14ac:dyDescent="0.35">
      <c r="A1715" s="202" t="s">
        <v>1050</v>
      </c>
      <c r="B1715" s="202" t="s">
        <v>4950</v>
      </c>
      <c r="C1715" s="202" t="s">
        <v>1095</v>
      </c>
      <c r="D1715" s="202" t="s">
        <v>4951</v>
      </c>
      <c r="E1715" s="202" t="s">
        <v>904</v>
      </c>
      <c r="F1715" s="202" t="s">
        <v>343</v>
      </c>
      <c r="G1715" s="8"/>
      <c r="H1715" s="202" t="s">
        <v>482</v>
      </c>
      <c r="I1715" s="203" t="s">
        <v>359</v>
      </c>
      <c r="J1715" s="8"/>
      <c r="K1715" s="8"/>
      <c r="L1715" s="8"/>
      <c r="M1715" s="8"/>
      <c r="N1715" s="202" t="s">
        <v>483</v>
      </c>
      <c r="O1715" s="8"/>
      <c r="P1715" s="8"/>
      <c r="Q1715" s="8"/>
      <c r="R1715" s="202" t="s">
        <v>483</v>
      </c>
      <c r="S1715" s="8"/>
      <c r="T1715" s="8"/>
      <c r="U1715" s="8"/>
      <c r="V1715" s="8"/>
      <c r="W1715" s="202" t="s">
        <v>483</v>
      </c>
      <c r="X1715" s="8"/>
      <c r="Y1715" s="8"/>
      <c r="Z1715" s="8"/>
      <c r="AA1715" s="202" t="s">
        <v>483</v>
      </c>
      <c r="AB1715" s="8"/>
      <c r="AC1715" s="202" t="s">
        <v>1726</v>
      </c>
      <c r="AD1715" s="202" t="s">
        <v>4950</v>
      </c>
      <c r="AE1715" s="202" t="s">
        <v>484</v>
      </c>
      <c r="AF1715" s="12"/>
      <c r="AG1715" s="197">
        <v>0</v>
      </c>
      <c r="AH1715" s="12"/>
      <c r="AI1715" s="12"/>
      <c r="AJ1715" s="12"/>
      <c r="AK1715" s="12"/>
      <c r="AL1715" s="12"/>
      <c r="AM1715" s="12"/>
      <c r="AN1715" s="12"/>
      <c r="AO1715" s="12"/>
      <c r="AP1715" s="15"/>
      <c r="AQ1715" t="str">
        <f>_xlfn.IFNA(VLOOKUP(E1715,'Order Lookup'!A:C,3,FALSE),"Other")</f>
        <v>Other</v>
      </c>
    </row>
    <row r="1716" spans="1:43" ht="31.5" x14ac:dyDescent="0.35">
      <c r="A1716" s="202" t="s">
        <v>1050</v>
      </c>
      <c r="B1716" s="202" t="s">
        <v>4952</v>
      </c>
      <c r="C1716" s="202" t="s">
        <v>1095</v>
      </c>
      <c r="D1716" s="202" t="s">
        <v>4953</v>
      </c>
      <c r="E1716" s="202" t="s">
        <v>904</v>
      </c>
      <c r="F1716" s="202" t="s">
        <v>343</v>
      </c>
      <c r="G1716" s="8"/>
      <c r="H1716" s="202" t="s">
        <v>482</v>
      </c>
      <c r="I1716" s="203" t="s">
        <v>359</v>
      </c>
      <c r="J1716" s="8"/>
      <c r="K1716" s="8"/>
      <c r="L1716" s="8"/>
      <c r="M1716" s="8"/>
      <c r="N1716" s="202" t="s">
        <v>483</v>
      </c>
      <c r="O1716" s="8"/>
      <c r="P1716" s="8"/>
      <c r="Q1716" s="8"/>
      <c r="R1716" s="202" t="s">
        <v>483</v>
      </c>
      <c r="S1716" s="8"/>
      <c r="T1716" s="8"/>
      <c r="U1716" s="8"/>
      <c r="V1716" s="8"/>
      <c r="W1716" s="202" t="s">
        <v>483</v>
      </c>
      <c r="X1716" s="8"/>
      <c r="Y1716" s="8"/>
      <c r="Z1716" s="8"/>
      <c r="AA1716" s="202" t="s">
        <v>483</v>
      </c>
      <c r="AB1716" s="8"/>
      <c r="AC1716" s="202" t="s">
        <v>1726</v>
      </c>
      <c r="AD1716" s="202" t="s">
        <v>4952</v>
      </c>
      <c r="AE1716" s="202" t="s">
        <v>484</v>
      </c>
      <c r="AF1716" s="204">
        <v>1775.95</v>
      </c>
      <c r="AG1716" s="197">
        <v>0</v>
      </c>
      <c r="AH1716" s="197">
        <v>0.27365159500000003</v>
      </c>
      <c r="AI1716" s="12"/>
      <c r="AJ1716" s="197">
        <v>0.27365156000000002</v>
      </c>
      <c r="AK1716" s="197">
        <v>0</v>
      </c>
      <c r="AL1716" s="197">
        <v>0</v>
      </c>
      <c r="AM1716" s="12"/>
      <c r="AN1716" s="12"/>
      <c r="AO1716" s="204">
        <v>991.28</v>
      </c>
      <c r="AP1716" s="205">
        <v>827.04</v>
      </c>
      <c r="AQ1716" t="str">
        <f>_xlfn.IFNA(VLOOKUP(E1716,'Order Lookup'!A:C,3,FALSE),"Other")</f>
        <v>Other</v>
      </c>
    </row>
    <row r="1717" spans="1:43" ht="31.5" x14ac:dyDescent="0.35">
      <c r="A1717" s="202" t="s">
        <v>1050</v>
      </c>
      <c r="B1717" s="202" t="s">
        <v>4954</v>
      </c>
      <c r="C1717" s="202" t="s">
        <v>1060</v>
      </c>
      <c r="D1717" s="202" t="s">
        <v>4955</v>
      </c>
      <c r="E1717" s="202" t="s">
        <v>812</v>
      </c>
      <c r="F1717" s="202" t="s">
        <v>343</v>
      </c>
      <c r="G1717" s="8"/>
      <c r="H1717" s="202" t="s">
        <v>482</v>
      </c>
      <c r="I1717" s="203" t="s">
        <v>386</v>
      </c>
      <c r="J1717" s="8"/>
      <c r="K1717" s="8"/>
      <c r="L1717" s="8"/>
      <c r="M1717" s="8"/>
      <c r="N1717" s="202" t="s">
        <v>483</v>
      </c>
      <c r="O1717" s="8"/>
      <c r="P1717" s="8"/>
      <c r="Q1717" s="8"/>
      <c r="R1717" s="202" t="s">
        <v>483</v>
      </c>
      <c r="S1717" s="8"/>
      <c r="T1717" s="8"/>
      <c r="U1717" s="8"/>
      <c r="V1717" s="8"/>
      <c r="W1717" s="202" t="s">
        <v>483</v>
      </c>
      <c r="X1717" s="8"/>
      <c r="Y1717" s="8"/>
      <c r="Z1717" s="8"/>
      <c r="AA1717" s="202" t="s">
        <v>483</v>
      </c>
      <c r="AB1717" s="8"/>
      <c r="AC1717" s="202" t="s">
        <v>1726</v>
      </c>
      <c r="AD1717" s="202" t="s">
        <v>4954</v>
      </c>
      <c r="AE1717" s="202" t="s">
        <v>484</v>
      </c>
      <c r="AF1717" s="12"/>
      <c r="AG1717" s="197">
        <v>0</v>
      </c>
      <c r="AH1717" s="12"/>
      <c r="AI1717" s="12"/>
      <c r="AJ1717" s="12"/>
      <c r="AK1717" s="12"/>
      <c r="AL1717" s="12"/>
      <c r="AM1717" s="12"/>
      <c r="AN1717" s="12"/>
      <c r="AO1717" s="12"/>
      <c r="AP1717" s="15"/>
      <c r="AQ1717" t="str">
        <f>_xlfn.IFNA(VLOOKUP(E1717,'Order Lookup'!A:C,3,FALSE),"Other")</f>
        <v>Other</v>
      </c>
    </row>
    <row r="1718" spans="1:43" ht="42" x14ac:dyDescent="0.35">
      <c r="A1718" s="202" t="s">
        <v>1050</v>
      </c>
      <c r="B1718" s="202" t="s">
        <v>4956</v>
      </c>
      <c r="C1718" s="202" t="s">
        <v>1079</v>
      </c>
      <c r="D1718" s="202" t="s">
        <v>4957</v>
      </c>
      <c r="E1718" s="202" t="s">
        <v>812</v>
      </c>
      <c r="F1718" s="202" t="s">
        <v>343</v>
      </c>
      <c r="G1718" s="8"/>
      <c r="H1718" s="202" t="s">
        <v>482</v>
      </c>
      <c r="I1718" s="203" t="s">
        <v>386</v>
      </c>
      <c r="J1718" s="8"/>
      <c r="K1718" s="8"/>
      <c r="L1718" s="8"/>
      <c r="M1718" s="8"/>
      <c r="N1718" s="202" t="s">
        <v>483</v>
      </c>
      <c r="O1718" s="8"/>
      <c r="P1718" s="8"/>
      <c r="Q1718" s="8"/>
      <c r="R1718" s="202" t="s">
        <v>483</v>
      </c>
      <c r="S1718" s="8"/>
      <c r="T1718" s="8"/>
      <c r="U1718" s="8"/>
      <c r="V1718" s="8"/>
      <c r="W1718" s="202" t="s">
        <v>483</v>
      </c>
      <c r="X1718" s="8"/>
      <c r="Y1718" s="8"/>
      <c r="Z1718" s="8"/>
      <c r="AA1718" s="202" t="s">
        <v>483</v>
      </c>
      <c r="AB1718" s="8"/>
      <c r="AC1718" s="202" t="s">
        <v>2332</v>
      </c>
      <c r="AD1718" s="202" t="s">
        <v>4956</v>
      </c>
      <c r="AE1718" s="202" t="s">
        <v>484</v>
      </c>
      <c r="AF1718" s="204">
        <v>6355.74</v>
      </c>
      <c r="AG1718" s="197">
        <v>0</v>
      </c>
      <c r="AH1718" s="197">
        <v>1.7263596750000001</v>
      </c>
      <c r="AI1718" s="12"/>
      <c r="AJ1718" s="197">
        <v>1.72635943</v>
      </c>
      <c r="AK1718" s="197">
        <v>0</v>
      </c>
      <c r="AL1718" s="197">
        <v>0</v>
      </c>
      <c r="AM1718" s="12"/>
      <c r="AN1718" s="12"/>
      <c r="AO1718" s="204">
        <v>0</v>
      </c>
      <c r="AP1718" s="205">
        <v>2746.11</v>
      </c>
      <c r="AQ1718" t="str">
        <f>_xlfn.IFNA(VLOOKUP(E1718,'Order Lookup'!A:C,3,FALSE),"Other")</f>
        <v>Other</v>
      </c>
    </row>
    <row r="1719" spans="1:43" ht="42" x14ac:dyDescent="0.35">
      <c r="A1719" s="202" t="s">
        <v>1050</v>
      </c>
      <c r="B1719" s="202" t="s">
        <v>4958</v>
      </c>
      <c r="C1719" s="202" t="s">
        <v>1079</v>
      </c>
      <c r="D1719" s="202" t="s">
        <v>4959</v>
      </c>
      <c r="E1719" s="202" t="s">
        <v>812</v>
      </c>
      <c r="F1719" s="202" t="s">
        <v>343</v>
      </c>
      <c r="G1719" s="8"/>
      <c r="H1719" s="202" t="s">
        <v>482</v>
      </c>
      <c r="I1719" s="203" t="s">
        <v>386</v>
      </c>
      <c r="J1719" s="8"/>
      <c r="K1719" s="8"/>
      <c r="L1719" s="8"/>
      <c r="M1719" s="8"/>
      <c r="N1719" s="202" t="s">
        <v>483</v>
      </c>
      <c r="O1719" s="8"/>
      <c r="P1719" s="8"/>
      <c r="Q1719" s="8"/>
      <c r="R1719" s="202" t="s">
        <v>483</v>
      </c>
      <c r="S1719" s="8"/>
      <c r="T1719" s="8"/>
      <c r="U1719" s="8"/>
      <c r="V1719" s="8"/>
      <c r="W1719" s="202" t="s">
        <v>483</v>
      </c>
      <c r="X1719" s="8"/>
      <c r="Y1719" s="8"/>
      <c r="Z1719" s="8"/>
      <c r="AA1719" s="202" t="s">
        <v>483</v>
      </c>
      <c r="AB1719" s="8"/>
      <c r="AC1719" s="202" t="s">
        <v>2350</v>
      </c>
      <c r="AD1719" s="202" t="s">
        <v>4958</v>
      </c>
      <c r="AE1719" s="202" t="s">
        <v>484</v>
      </c>
      <c r="AF1719" s="12"/>
      <c r="AG1719" s="197">
        <v>0</v>
      </c>
      <c r="AH1719" s="12"/>
      <c r="AI1719" s="12"/>
      <c r="AJ1719" s="12"/>
      <c r="AK1719" s="12"/>
      <c r="AL1719" s="12"/>
      <c r="AM1719" s="12"/>
      <c r="AN1719" s="12"/>
      <c r="AO1719" s="12"/>
      <c r="AP1719" s="15"/>
      <c r="AQ1719" t="str">
        <f>_xlfn.IFNA(VLOOKUP(E1719,'Order Lookup'!A:C,3,FALSE),"Other")</f>
        <v>Other</v>
      </c>
    </row>
    <row r="1720" spans="1:43" ht="21" x14ac:dyDescent="0.35">
      <c r="A1720" s="202" t="s">
        <v>1050</v>
      </c>
      <c r="B1720" s="202" t="s">
        <v>4960</v>
      </c>
      <c r="C1720" s="202" t="s">
        <v>2051</v>
      </c>
      <c r="D1720" s="202" t="s">
        <v>4961</v>
      </c>
      <c r="E1720" s="202" t="s">
        <v>904</v>
      </c>
      <c r="F1720" s="202" t="s">
        <v>343</v>
      </c>
      <c r="G1720" s="202" t="s">
        <v>55</v>
      </c>
      <c r="H1720" s="202" t="s">
        <v>488</v>
      </c>
      <c r="I1720" s="203" t="s">
        <v>59</v>
      </c>
      <c r="J1720" s="8"/>
      <c r="K1720" s="8"/>
      <c r="L1720" s="8"/>
      <c r="M1720" s="8"/>
      <c r="N1720" s="202" t="s">
        <v>483</v>
      </c>
      <c r="O1720" s="8"/>
      <c r="P1720" s="8"/>
      <c r="Q1720" s="8"/>
      <c r="R1720" s="202" t="s">
        <v>483</v>
      </c>
      <c r="S1720" s="8"/>
      <c r="T1720" s="8"/>
      <c r="U1720" s="8"/>
      <c r="V1720" s="8"/>
      <c r="W1720" s="202" t="s">
        <v>483</v>
      </c>
      <c r="X1720" s="8"/>
      <c r="Y1720" s="8"/>
      <c r="Z1720" s="8"/>
      <c r="AA1720" s="202" t="s">
        <v>483</v>
      </c>
      <c r="AB1720" s="8"/>
      <c r="AC1720" s="202" t="s">
        <v>2350</v>
      </c>
      <c r="AD1720" s="202" t="s">
        <v>4960</v>
      </c>
      <c r="AE1720" s="202" t="s">
        <v>484</v>
      </c>
      <c r="AF1720" s="204">
        <v>750.63</v>
      </c>
      <c r="AG1720" s="197">
        <v>0</v>
      </c>
      <c r="AH1720" s="197">
        <v>0.24809999999999999</v>
      </c>
      <c r="AI1720" s="12"/>
      <c r="AJ1720" s="197">
        <v>3.0999999999999999E-3</v>
      </c>
      <c r="AK1720" s="197">
        <v>0</v>
      </c>
      <c r="AL1720" s="197">
        <v>0</v>
      </c>
      <c r="AM1720" s="12"/>
      <c r="AN1720" s="12"/>
      <c r="AO1720" s="204">
        <v>559.35</v>
      </c>
      <c r="AP1720" s="205">
        <v>7.8</v>
      </c>
      <c r="AQ1720" t="str">
        <f>_xlfn.IFNA(VLOOKUP(E1720,'Order Lookup'!A:C,3,FALSE),"Other")</f>
        <v>Other</v>
      </c>
    </row>
    <row r="1721" spans="1:43" ht="31.5" x14ac:dyDescent="0.35">
      <c r="A1721" s="202" t="s">
        <v>1050</v>
      </c>
      <c r="B1721" s="202" t="s">
        <v>4962</v>
      </c>
      <c r="C1721" s="202" t="s">
        <v>1071</v>
      </c>
      <c r="D1721" s="202" t="s">
        <v>2029</v>
      </c>
      <c r="E1721" s="202" t="s">
        <v>904</v>
      </c>
      <c r="F1721" s="202" t="s">
        <v>361</v>
      </c>
      <c r="G1721" s="8"/>
      <c r="H1721" s="202" t="s">
        <v>482</v>
      </c>
      <c r="I1721" s="203" t="s">
        <v>58</v>
      </c>
      <c r="J1721" s="8"/>
      <c r="K1721" s="8"/>
      <c r="L1721" s="8"/>
      <c r="M1721" s="8"/>
      <c r="N1721" s="202" t="s">
        <v>483</v>
      </c>
      <c r="O1721" s="8"/>
      <c r="P1721" s="8"/>
      <c r="Q1721" s="8"/>
      <c r="R1721" s="202" t="s">
        <v>483</v>
      </c>
      <c r="S1721" s="8"/>
      <c r="T1721" s="8"/>
      <c r="U1721" s="8"/>
      <c r="V1721" s="8"/>
      <c r="W1721" s="202" t="s">
        <v>483</v>
      </c>
      <c r="X1721" s="8"/>
      <c r="Y1721" s="8"/>
      <c r="Z1721" s="8"/>
      <c r="AA1721" s="202" t="s">
        <v>483</v>
      </c>
      <c r="AB1721" s="8"/>
      <c r="AC1721" s="202" t="s">
        <v>2350</v>
      </c>
      <c r="AD1721" s="202" t="s">
        <v>4962</v>
      </c>
      <c r="AE1721" s="202" t="s">
        <v>484</v>
      </c>
      <c r="AF1721" s="12"/>
      <c r="AG1721" s="197">
        <v>0</v>
      </c>
      <c r="AH1721" s="12"/>
      <c r="AI1721" s="12"/>
      <c r="AJ1721" s="12"/>
      <c r="AK1721" s="12"/>
      <c r="AL1721" s="12"/>
      <c r="AM1721" s="12"/>
      <c r="AN1721" s="12"/>
      <c r="AO1721" s="12"/>
      <c r="AP1721" s="15"/>
      <c r="AQ1721" t="str">
        <f>_xlfn.IFNA(VLOOKUP(E1721,'Order Lookup'!A:C,3,FALSE),"Other")</f>
        <v>Other</v>
      </c>
    </row>
    <row r="1722" spans="1:43" ht="42" x14ac:dyDescent="0.35">
      <c r="A1722" s="202" t="s">
        <v>1050</v>
      </c>
      <c r="B1722" s="202" t="s">
        <v>4963</v>
      </c>
      <c r="C1722" s="202" t="s">
        <v>2260</v>
      </c>
      <c r="D1722" s="202" t="s">
        <v>4964</v>
      </c>
      <c r="E1722" s="202" t="s">
        <v>904</v>
      </c>
      <c r="F1722" s="202" t="s">
        <v>343</v>
      </c>
      <c r="G1722" s="202" t="s">
        <v>55</v>
      </c>
      <c r="H1722" s="202" t="s">
        <v>482</v>
      </c>
      <c r="I1722" s="203" t="s">
        <v>1097</v>
      </c>
      <c r="J1722" s="8"/>
      <c r="K1722" s="8"/>
      <c r="L1722" s="8"/>
      <c r="M1722" s="8"/>
      <c r="N1722" s="202" t="s">
        <v>483</v>
      </c>
      <c r="O1722" s="8"/>
      <c r="P1722" s="8"/>
      <c r="Q1722" s="8"/>
      <c r="R1722" s="202" t="s">
        <v>483</v>
      </c>
      <c r="S1722" s="8"/>
      <c r="T1722" s="8"/>
      <c r="U1722" s="8"/>
      <c r="V1722" s="8"/>
      <c r="W1722" s="202" t="s">
        <v>483</v>
      </c>
      <c r="X1722" s="8"/>
      <c r="Y1722" s="8"/>
      <c r="Z1722" s="8"/>
      <c r="AA1722" s="202" t="s">
        <v>483</v>
      </c>
      <c r="AB1722" s="8"/>
      <c r="AC1722" s="202" t="s">
        <v>2332</v>
      </c>
      <c r="AD1722" s="202" t="s">
        <v>4963</v>
      </c>
      <c r="AE1722" s="202" t="s">
        <v>484</v>
      </c>
      <c r="AF1722" s="204">
        <v>14335.9</v>
      </c>
      <c r="AG1722" s="197">
        <v>0</v>
      </c>
      <c r="AH1722" s="197">
        <v>4.2881187350000003</v>
      </c>
      <c r="AI1722" s="12"/>
      <c r="AJ1722" s="197">
        <v>4.2881181049999997</v>
      </c>
      <c r="AK1722" s="197">
        <v>0</v>
      </c>
      <c r="AL1722" s="197">
        <v>0</v>
      </c>
      <c r="AM1722" s="12"/>
      <c r="AN1722" s="12"/>
      <c r="AO1722" s="204">
        <v>9038.41</v>
      </c>
      <c r="AP1722" s="205">
        <v>5761.78</v>
      </c>
      <c r="AQ1722" t="str">
        <f>_xlfn.IFNA(VLOOKUP(E1722,'Order Lookup'!A:C,3,FALSE),"Other")</f>
        <v>Other</v>
      </c>
    </row>
    <row r="1723" spans="1:43" ht="31.5" x14ac:dyDescent="0.35">
      <c r="A1723" s="202" t="s">
        <v>1050</v>
      </c>
      <c r="B1723" s="202" t="s">
        <v>4965</v>
      </c>
      <c r="C1723" s="202" t="s">
        <v>1105</v>
      </c>
      <c r="D1723" s="202" t="s">
        <v>4966</v>
      </c>
      <c r="E1723" s="202" t="s">
        <v>967</v>
      </c>
      <c r="F1723" s="202" t="s">
        <v>343</v>
      </c>
      <c r="G1723" s="202" t="s">
        <v>343</v>
      </c>
      <c r="H1723" s="202" t="s">
        <v>488</v>
      </c>
      <c r="I1723" s="203" t="s">
        <v>359</v>
      </c>
      <c r="J1723" s="8"/>
      <c r="K1723" s="8"/>
      <c r="L1723" s="8"/>
      <c r="M1723" s="8"/>
      <c r="N1723" s="202" t="s">
        <v>483</v>
      </c>
      <c r="O1723" s="8"/>
      <c r="P1723" s="8"/>
      <c r="Q1723" s="8"/>
      <c r="R1723" s="202" t="s">
        <v>483</v>
      </c>
      <c r="S1723" s="8"/>
      <c r="T1723" s="8"/>
      <c r="U1723" s="8"/>
      <c r="V1723" s="8"/>
      <c r="W1723" s="202" t="s">
        <v>483</v>
      </c>
      <c r="X1723" s="8"/>
      <c r="Y1723" s="8"/>
      <c r="Z1723" s="8"/>
      <c r="AA1723" s="202" t="s">
        <v>483</v>
      </c>
      <c r="AB1723" s="8"/>
      <c r="AC1723" s="202" t="s">
        <v>2350</v>
      </c>
      <c r="AD1723" s="202" t="s">
        <v>4965</v>
      </c>
      <c r="AE1723" s="202" t="s">
        <v>484</v>
      </c>
      <c r="AF1723" s="204">
        <v>5244.51</v>
      </c>
      <c r="AG1723" s="197">
        <v>0</v>
      </c>
      <c r="AH1723" s="197">
        <v>1.5404769250000001</v>
      </c>
      <c r="AI1723" s="12"/>
      <c r="AJ1723" s="197">
        <v>1.5404764849999999</v>
      </c>
      <c r="AK1723" s="197">
        <v>0</v>
      </c>
      <c r="AL1723" s="197">
        <v>0</v>
      </c>
      <c r="AM1723" s="12"/>
      <c r="AN1723" s="12"/>
      <c r="AO1723" s="204">
        <v>3442.49</v>
      </c>
      <c r="AP1723" s="205">
        <v>1883.15</v>
      </c>
      <c r="AQ1723" t="str">
        <f>_xlfn.IFNA(VLOOKUP(E1723,'Order Lookup'!A:C,3,FALSE),"Other")</f>
        <v>Other</v>
      </c>
    </row>
    <row r="1724" spans="1:43" ht="31.5" x14ac:dyDescent="0.35">
      <c r="A1724" s="202" t="s">
        <v>1050</v>
      </c>
      <c r="B1724" s="202" t="s">
        <v>4967</v>
      </c>
      <c r="C1724" s="202" t="s">
        <v>1092</v>
      </c>
      <c r="D1724" s="202" t="s">
        <v>4968</v>
      </c>
      <c r="E1724" s="202" t="s">
        <v>904</v>
      </c>
      <c r="F1724" s="202" t="s">
        <v>343</v>
      </c>
      <c r="G1724" s="202" t="s">
        <v>343</v>
      </c>
      <c r="H1724" s="202" t="s">
        <v>482</v>
      </c>
      <c r="I1724" s="203" t="s">
        <v>386</v>
      </c>
      <c r="J1724" s="8"/>
      <c r="K1724" s="8"/>
      <c r="L1724" s="8"/>
      <c r="M1724" s="8"/>
      <c r="N1724" s="202" t="s">
        <v>483</v>
      </c>
      <c r="O1724" s="8"/>
      <c r="P1724" s="8"/>
      <c r="Q1724" s="8"/>
      <c r="R1724" s="202" t="s">
        <v>483</v>
      </c>
      <c r="S1724" s="8"/>
      <c r="T1724" s="8"/>
      <c r="U1724" s="8"/>
      <c r="V1724" s="8"/>
      <c r="W1724" s="202" t="s">
        <v>483</v>
      </c>
      <c r="X1724" s="8"/>
      <c r="Y1724" s="8"/>
      <c r="Z1724" s="8"/>
      <c r="AA1724" s="202" t="s">
        <v>483</v>
      </c>
      <c r="AB1724" s="8"/>
      <c r="AC1724" s="202" t="s">
        <v>2350</v>
      </c>
      <c r="AD1724" s="202" t="s">
        <v>4967</v>
      </c>
      <c r="AE1724" s="202" t="s">
        <v>484</v>
      </c>
      <c r="AF1724" s="12"/>
      <c r="AG1724" s="197">
        <v>0</v>
      </c>
      <c r="AH1724" s="12"/>
      <c r="AI1724" s="12"/>
      <c r="AJ1724" s="12"/>
      <c r="AK1724" s="12"/>
      <c r="AL1724" s="12"/>
      <c r="AM1724" s="12"/>
      <c r="AN1724" s="12"/>
      <c r="AO1724" s="12"/>
      <c r="AP1724" s="15"/>
      <c r="AQ1724" t="str">
        <f>_xlfn.IFNA(VLOOKUP(E1724,'Order Lookup'!A:C,3,FALSE),"Other")</f>
        <v>Other</v>
      </c>
    </row>
    <row r="1725" spans="1:43" ht="42" x14ac:dyDescent="0.35">
      <c r="A1725" s="202" t="s">
        <v>1050</v>
      </c>
      <c r="B1725" s="202" t="s">
        <v>4969</v>
      </c>
      <c r="C1725" s="202" t="s">
        <v>1079</v>
      </c>
      <c r="D1725" s="202" t="s">
        <v>4970</v>
      </c>
      <c r="E1725" s="202" t="s">
        <v>812</v>
      </c>
      <c r="F1725" s="202" t="s">
        <v>343</v>
      </c>
      <c r="G1725" s="8"/>
      <c r="H1725" s="202" t="s">
        <v>488</v>
      </c>
      <c r="I1725" s="203" t="s">
        <v>386</v>
      </c>
      <c r="J1725" s="8"/>
      <c r="K1725" s="8"/>
      <c r="L1725" s="8"/>
      <c r="M1725" s="8"/>
      <c r="N1725" s="202" t="s">
        <v>483</v>
      </c>
      <c r="O1725" s="8"/>
      <c r="P1725" s="8"/>
      <c r="Q1725" s="8"/>
      <c r="R1725" s="202" t="s">
        <v>483</v>
      </c>
      <c r="S1725" s="8"/>
      <c r="T1725" s="8"/>
      <c r="U1725" s="8"/>
      <c r="V1725" s="8"/>
      <c r="W1725" s="202" t="s">
        <v>483</v>
      </c>
      <c r="X1725" s="8"/>
      <c r="Y1725" s="8"/>
      <c r="Z1725" s="8"/>
      <c r="AA1725" s="202" t="s">
        <v>483</v>
      </c>
      <c r="AB1725" s="8"/>
      <c r="AC1725" s="202" t="s">
        <v>2332</v>
      </c>
      <c r="AD1725" s="202" t="s">
        <v>4969</v>
      </c>
      <c r="AE1725" s="202" t="s">
        <v>484</v>
      </c>
      <c r="AF1725" s="204">
        <v>1186.8599999999999</v>
      </c>
      <c r="AG1725" s="197">
        <v>0</v>
      </c>
      <c r="AH1725" s="197">
        <v>5.9433199999999999E-2</v>
      </c>
      <c r="AI1725" s="12"/>
      <c r="AJ1725" s="197">
        <v>5.9433E-2</v>
      </c>
      <c r="AK1725" s="197">
        <v>0</v>
      </c>
      <c r="AL1725" s="197">
        <v>0</v>
      </c>
      <c r="AM1725" s="12"/>
      <c r="AN1725" s="12"/>
      <c r="AO1725" s="204">
        <v>0</v>
      </c>
      <c r="AP1725" s="205">
        <v>536.01</v>
      </c>
      <c r="AQ1725" t="str">
        <f>_xlfn.IFNA(VLOOKUP(E1725,'Order Lookup'!A:C,3,FALSE),"Other")</f>
        <v>Other</v>
      </c>
    </row>
    <row r="1726" spans="1:43" ht="42" x14ac:dyDescent="0.35">
      <c r="A1726" s="202" t="s">
        <v>1050</v>
      </c>
      <c r="B1726" s="202" t="s">
        <v>4971</v>
      </c>
      <c r="C1726" s="202" t="s">
        <v>1079</v>
      </c>
      <c r="D1726" s="202" t="s">
        <v>1120</v>
      </c>
      <c r="E1726" s="202" t="s">
        <v>812</v>
      </c>
      <c r="F1726" s="202" t="s">
        <v>343</v>
      </c>
      <c r="G1726" s="8"/>
      <c r="H1726" s="202" t="s">
        <v>482</v>
      </c>
      <c r="I1726" s="203" t="s">
        <v>386</v>
      </c>
      <c r="J1726" s="8"/>
      <c r="K1726" s="8"/>
      <c r="L1726" s="8"/>
      <c r="M1726" s="8"/>
      <c r="N1726" s="202" t="s">
        <v>483</v>
      </c>
      <c r="O1726" s="8"/>
      <c r="P1726" s="8"/>
      <c r="Q1726" s="8"/>
      <c r="R1726" s="202" t="s">
        <v>483</v>
      </c>
      <c r="S1726" s="8"/>
      <c r="T1726" s="8"/>
      <c r="U1726" s="8"/>
      <c r="V1726" s="8"/>
      <c r="W1726" s="202" t="s">
        <v>483</v>
      </c>
      <c r="X1726" s="8"/>
      <c r="Y1726" s="8"/>
      <c r="Z1726" s="8"/>
      <c r="AA1726" s="202" t="s">
        <v>483</v>
      </c>
      <c r="AB1726" s="8"/>
      <c r="AC1726" s="202" t="s">
        <v>2350</v>
      </c>
      <c r="AD1726" s="202" t="s">
        <v>4971</v>
      </c>
      <c r="AE1726" s="202" t="s">
        <v>484</v>
      </c>
      <c r="AF1726" s="12"/>
      <c r="AG1726" s="197">
        <v>0</v>
      </c>
      <c r="AH1726" s="12"/>
      <c r="AI1726" s="12"/>
      <c r="AJ1726" s="12"/>
      <c r="AK1726" s="12"/>
      <c r="AL1726" s="12"/>
      <c r="AM1726" s="12"/>
      <c r="AN1726" s="12"/>
      <c r="AO1726" s="12"/>
      <c r="AP1726" s="15"/>
      <c r="AQ1726" t="str">
        <f>_xlfn.IFNA(VLOOKUP(E1726,'Order Lookup'!A:C,3,FALSE),"Other")</f>
        <v>Other</v>
      </c>
    </row>
    <row r="1727" spans="1:43" ht="31.5" x14ac:dyDescent="0.35">
      <c r="A1727" s="202" t="s">
        <v>1050</v>
      </c>
      <c r="B1727" s="202" t="s">
        <v>4972</v>
      </c>
      <c r="C1727" s="202" t="s">
        <v>1101</v>
      </c>
      <c r="D1727" s="202" t="s">
        <v>4973</v>
      </c>
      <c r="E1727" s="202" t="s">
        <v>904</v>
      </c>
      <c r="F1727" s="202" t="s">
        <v>343</v>
      </c>
      <c r="G1727" s="8"/>
      <c r="H1727" s="202" t="s">
        <v>482</v>
      </c>
      <c r="I1727" s="203" t="s">
        <v>359</v>
      </c>
      <c r="J1727" s="8"/>
      <c r="K1727" s="8"/>
      <c r="L1727" s="8"/>
      <c r="M1727" s="8"/>
      <c r="N1727" s="202" t="s">
        <v>483</v>
      </c>
      <c r="O1727" s="8"/>
      <c r="P1727" s="8"/>
      <c r="Q1727" s="8"/>
      <c r="R1727" s="202" t="s">
        <v>483</v>
      </c>
      <c r="S1727" s="8"/>
      <c r="T1727" s="8"/>
      <c r="U1727" s="8"/>
      <c r="V1727" s="8"/>
      <c r="W1727" s="202" t="s">
        <v>483</v>
      </c>
      <c r="X1727" s="8"/>
      <c r="Y1727" s="8"/>
      <c r="Z1727" s="8"/>
      <c r="AA1727" s="202" t="s">
        <v>483</v>
      </c>
      <c r="AB1727" s="8"/>
      <c r="AC1727" s="202" t="s">
        <v>2371</v>
      </c>
      <c r="AD1727" s="202" t="s">
        <v>4972</v>
      </c>
      <c r="AE1727" s="202" t="s">
        <v>484</v>
      </c>
      <c r="AF1727" s="204">
        <v>367.11</v>
      </c>
      <c r="AG1727" s="197">
        <v>0</v>
      </c>
      <c r="AH1727" s="197">
        <v>8.4900719999999999E-2</v>
      </c>
      <c r="AI1727" s="12"/>
      <c r="AJ1727" s="197">
        <v>8.4900989999999996E-2</v>
      </c>
      <c r="AK1727" s="197">
        <v>0</v>
      </c>
      <c r="AL1727" s="197">
        <v>0</v>
      </c>
      <c r="AM1727" s="12"/>
      <c r="AN1727" s="12"/>
      <c r="AO1727" s="204">
        <v>282.86</v>
      </c>
      <c r="AP1727" s="205">
        <v>188.87</v>
      </c>
      <c r="AQ1727" t="str">
        <f>_xlfn.IFNA(VLOOKUP(E1727,'Order Lookup'!A:C,3,FALSE),"Other")</f>
        <v>Other</v>
      </c>
    </row>
    <row r="1728" spans="1:43" ht="42" x14ac:dyDescent="0.35">
      <c r="A1728" s="202" t="s">
        <v>1050</v>
      </c>
      <c r="B1728" s="202" t="s">
        <v>4974</v>
      </c>
      <c r="C1728" s="202" t="s">
        <v>1096</v>
      </c>
      <c r="D1728" s="202" t="s">
        <v>2046</v>
      </c>
      <c r="E1728" s="202" t="s">
        <v>904</v>
      </c>
      <c r="F1728" s="202" t="s">
        <v>343</v>
      </c>
      <c r="G1728" s="8"/>
      <c r="H1728" s="202" t="s">
        <v>482</v>
      </c>
      <c r="I1728" s="203" t="s">
        <v>355</v>
      </c>
      <c r="J1728" s="8"/>
      <c r="K1728" s="8"/>
      <c r="L1728" s="8"/>
      <c r="M1728" s="8"/>
      <c r="N1728" s="202" t="s">
        <v>483</v>
      </c>
      <c r="O1728" s="8"/>
      <c r="P1728" s="8"/>
      <c r="Q1728" s="8"/>
      <c r="R1728" s="202" t="s">
        <v>483</v>
      </c>
      <c r="S1728" s="8"/>
      <c r="T1728" s="8"/>
      <c r="U1728" s="8"/>
      <c r="V1728" s="8"/>
      <c r="W1728" s="202" t="s">
        <v>483</v>
      </c>
      <c r="X1728" s="8"/>
      <c r="Y1728" s="8"/>
      <c r="Z1728" s="8"/>
      <c r="AA1728" s="202" t="s">
        <v>483</v>
      </c>
      <c r="AB1728" s="8"/>
      <c r="AC1728" s="202" t="s">
        <v>2371</v>
      </c>
      <c r="AD1728" s="202" t="s">
        <v>4974</v>
      </c>
      <c r="AE1728" s="202" t="s">
        <v>484</v>
      </c>
      <c r="AF1728" s="12"/>
      <c r="AG1728" s="197">
        <v>0</v>
      </c>
      <c r="AH1728" s="12"/>
      <c r="AI1728" s="12"/>
      <c r="AJ1728" s="12"/>
      <c r="AK1728" s="12"/>
      <c r="AL1728" s="12"/>
      <c r="AM1728" s="12"/>
      <c r="AN1728" s="12"/>
      <c r="AO1728" s="12"/>
      <c r="AP1728" s="15"/>
      <c r="AQ1728" t="str">
        <f>_xlfn.IFNA(VLOOKUP(E1728,'Order Lookup'!A:C,3,FALSE),"Other")</f>
        <v>Other</v>
      </c>
    </row>
    <row r="1729" spans="1:43" ht="63" x14ac:dyDescent="0.35">
      <c r="A1729" s="202" t="s">
        <v>1050</v>
      </c>
      <c r="B1729" s="202" t="s">
        <v>4975</v>
      </c>
      <c r="C1729" s="202" t="s">
        <v>1644</v>
      </c>
      <c r="D1729" s="202" t="s">
        <v>4976</v>
      </c>
      <c r="E1729" s="202" t="s">
        <v>904</v>
      </c>
      <c r="F1729" s="202" t="s">
        <v>343</v>
      </c>
      <c r="G1729" s="8"/>
      <c r="H1729" s="202" t="s">
        <v>482</v>
      </c>
      <c r="I1729" s="203" t="s">
        <v>386</v>
      </c>
      <c r="J1729" s="8"/>
      <c r="K1729" s="8"/>
      <c r="L1729" s="8"/>
      <c r="M1729" s="8"/>
      <c r="N1729" s="202" t="s">
        <v>483</v>
      </c>
      <c r="O1729" s="8"/>
      <c r="P1729" s="8"/>
      <c r="Q1729" s="8"/>
      <c r="R1729" s="202" t="s">
        <v>483</v>
      </c>
      <c r="S1729" s="8"/>
      <c r="T1729" s="8"/>
      <c r="U1729" s="8"/>
      <c r="V1729" s="8"/>
      <c r="W1729" s="202" t="s">
        <v>483</v>
      </c>
      <c r="X1729" s="8"/>
      <c r="Y1729" s="8"/>
      <c r="Z1729" s="8"/>
      <c r="AA1729" s="202" t="s">
        <v>483</v>
      </c>
      <c r="AB1729" s="8"/>
      <c r="AC1729" s="202" t="s">
        <v>2371</v>
      </c>
      <c r="AD1729" s="202" t="s">
        <v>4975</v>
      </c>
      <c r="AE1729" s="202" t="s">
        <v>484</v>
      </c>
      <c r="AF1729" s="204">
        <v>354.23</v>
      </c>
      <c r="AG1729" s="197">
        <v>0</v>
      </c>
      <c r="AH1729" s="197">
        <v>0.12241682</v>
      </c>
      <c r="AI1729" s="12"/>
      <c r="AJ1729" s="197">
        <v>0.1224175</v>
      </c>
      <c r="AK1729" s="197">
        <v>0</v>
      </c>
      <c r="AL1729" s="197">
        <v>0</v>
      </c>
      <c r="AM1729" s="12"/>
      <c r="AN1729" s="12"/>
      <c r="AO1729" s="204">
        <v>247.89</v>
      </c>
      <c r="AP1729" s="205">
        <v>115.53</v>
      </c>
      <c r="AQ1729" t="str">
        <f>_xlfn.IFNA(VLOOKUP(E1729,'Order Lookup'!A:C,3,FALSE),"Other")</f>
        <v>Other</v>
      </c>
    </row>
    <row r="1730" spans="1:43" ht="31.5" x14ac:dyDescent="0.35">
      <c r="A1730" s="202" t="s">
        <v>1050</v>
      </c>
      <c r="B1730" s="202" t="s">
        <v>4977</v>
      </c>
      <c r="C1730" s="202" t="s">
        <v>1383</v>
      </c>
      <c r="D1730" s="202" t="s">
        <v>4978</v>
      </c>
      <c r="E1730" s="202" t="s">
        <v>904</v>
      </c>
      <c r="F1730" s="202" t="s">
        <v>343</v>
      </c>
      <c r="G1730" s="202" t="s">
        <v>343</v>
      </c>
      <c r="H1730" s="202" t="s">
        <v>482</v>
      </c>
      <c r="I1730" s="203" t="s">
        <v>359</v>
      </c>
      <c r="J1730" s="8"/>
      <c r="K1730" s="8"/>
      <c r="L1730" s="8"/>
      <c r="M1730" s="8"/>
      <c r="N1730" s="202" t="s">
        <v>483</v>
      </c>
      <c r="O1730" s="8"/>
      <c r="P1730" s="8"/>
      <c r="Q1730" s="8"/>
      <c r="R1730" s="202" t="s">
        <v>483</v>
      </c>
      <c r="S1730" s="8"/>
      <c r="T1730" s="8"/>
      <c r="U1730" s="8"/>
      <c r="V1730" s="8"/>
      <c r="W1730" s="202" t="s">
        <v>483</v>
      </c>
      <c r="X1730" s="8"/>
      <c r="Y1730" s="8"/>
      <c r="Z1730" s="8"/>
      <c r="AA1730" s="202" t="s">
        <v>483</v>
      </c>
      <c r="AB1730" s="8"/>
      <c r="AC1730" s="202" t="s">
        <v>2371</v>
      </c>
      <c r="AD1730" s="202" t="s">
        <v>4977</v>
      </c>
      <c r="AE1730" s="202" t="s">
        <v>484</v>
      </c>
      <c r="AF1730" s="204">
        <v>1333.76</v>
      </c>
      <c r="AG1730" s="197">
        <v>0</v>
      </c>
      <c r="AH1730" s="197">
        <v>0.32023037999999998</v>
      </c>
      <c r="AI1730" s="12"/>
      <c r="AJ1730" s="197">
        <v>0.3202255</v>
      </c>
      <c r="AK1730" s="197">
        <v>0</v>
      </c>
      <c r="AL1730" s="197">
        <v>0</v>
      </c>
      <c r="AM1730" s="12"/>
      <c r="AN1730" s="12"/>
      <c r="AO1730" s="204">
        <v>919.91</v>
      </c>
      <c r="AP1730" s="205">
        <v>563.51</v>
      </c>
      <c r="AQ1730" t="str">
        <f>_xlfn.IFNA(VLOOKUP(E1730,'Order Lookup'!A:C,3,FALSE),"Other")</f>
        <v>Other</v>
      </c>
    </row>
    <row r="1731" spans="1:43" ht="42" x14ac:dyDescent="0.35">
      <c r="A1731" s="202" t="s">
        <v>1050</v>
      </c>
      <c r="B1731" s="202" t="s">
        <v>4979</v>
      </c>
      <c r="C1731" s="202" t="s">
        <v>4791</v>
      </c>
      <c r="D1731" s="202" t="s">
        <v>4792</v>
      </c>
      <c r="E1731" s="202" t="s">
        <v>812</v>
      </c>
      <c r="F1731" s="202" t="s">
        <v>343</v>
      </c>
      <c r="G1731" s="8"/>
      <c r="H1731" s="202" t="s">
        <v>482</v>
      </c>
      <c r="I1731" s="203" t="s">
        <v>423</v>
      </c>
      <c r="J1731" s="8"/>
      <c r="K1731" s="8"/>
      <c r="L1731" s="8"/>
      <c r="M1731" s="8"/>
      <c r="N1731" s="202" t="s">
        <v>483</v>
      </c>
      <c r="O1731" s="8"/>
      <c r="P1731" s="8"/>
      <c r="Q1731" s="8"/>
      <c r="R1731" s="202" t="s">
        <v>483</v>
      </c>
      <c r="S1731" s="8"/>
      <c r="T1731" s="8"/>
      <c r="U1731" s="8"/>
      <c r="V1731" s="8"/>
      <c r="W1731" s="202" t="s">
        <v>483</v>
      </c>
      <c r="X1731" s="8"/>
      <c r="Y1731" s="8"/>
      <c r="Z1731" s="8"/>
      <c r="AA1731" s="202" t="s">
        <v>483</v>
      </c>
      <c r="AB1731" s="8"/>
      <c r="AC1731" s="202" t="s">
        <v>2371</v>
      </c>
      <c r="AD1731" s="202" t="s">
        <v>4979</v>
      </c>
      <c r="AE1731" s="202" t="s">
        <v>484</v>
      </c>
      <c r="AF1731" s="12"/>
      <c r="AG1731" s="197">
        <v>0</v>
      </c>
      <c r="AH1731" s="12"/>
      <c r="AI1731" s="12"/>
      <c r="AJ1731" s="12"/>
      <c r="AK1731" s="12"/>
      <c r="AL1731" s="12"/>
      <c r="AM1731" s="12"/>
      <c r="AN1731" s="12"/>
      <c r="AO1731" s="12"/>
      <c r="AP1731" s="15"/>
      <c r="AQ1731" t="str">
        <f>_xlfn.IFNA(VLOOKUP(E1731,'Order Lookup'!A:C,3,FALSE),"Other")</f>
        <v>Other</v>
      </c>
    </row>
    <row r="1732" spans="1:43" ht="31.5" x14ac:dyDescent="0.35">
      <c r="A1732" s="202" t="s">
        <v>1050</v>
      </c>
      <c r="B1732" s="202" t="s">
        <v>4980</v>
      </c>
      <c r="C1732" s="202" t="s">
        <v>1106</v>
      </c>
      <c r="D1732" s="202" t="s">
        <v>4981</v>
      </c>
      <c r="E1732" s="202" t="s">
        <v>812</v>
      </c>
      <c r="F1732" s="202" t="s">
        <v>343</v>
      </c>
      <c r="G1732" s="202" t="s">
        <v>343</v>
      </c>
      <c r="H1732" s="202" t="s">
        <v>482</v>
      </c>
      <c r="I1732" s="203" t="s">
        <v>386</v>
      </c>
      <c r="J1732" s="8"/>
      <c r="K1732" s="8"/>
      <c r="L1732" s="8"/>
      <c r="M1732" s="8"/>
      <c r="N1732" s="202" t="s">
        <v>483</v>
      </c>
      <c r="O1732" s="8"/>
      <c r="P1732" s="8"/>
      <c r="Q1732" s="8"/>
      <c r="R1732" s="202" t="s">
        <v>483</v>
      </c>
      <c r="S1732" s="8"/>
      <c r="T1732" s="8"/>
      <c r="U1732" s="8"/>
      <c r="V1732" s="8"/>
      <c r="W1732" s="202" t="s">
        <v>483</v>
      </c>
      <c r="X1732" s="8"/>
      <c r="Y1732" s="8"/>
      <c r="Z1732" s="8"/>
      <c r="AA1732" s="202" t="s">
        <v>483</v>
      </c>
      <c r="AB1732" s="8"/>
      <c r="AC1732" s="202" t="s">
        <v>2332</v>
      </c>
      <c r="AD1732" s="202" t="s">
        <v>4980</v>
      </c>
      <c r="AE1732" s="202" t="s">
        <v>484</v>
      </c>
      <c r="AF1732" s="12"/>
      <c r="AG1732" s="197">
        <v>0</v>
      </c>
      <c r="AH1732" s="12"/>
      <c r="AI1732" s="12"/>
      <c r="AJ1732" s="12"/>
      <c r="AK1732" s="12"/>
      <c r="AL1732" s="12"/>
      <c r="AM1732" s="12"/>
      <c r="AN1732" s="12"/>
      <c r="AO1732" s="12"/>
      <c r="AP1732" s="15"/>
      <c r="AQ1732" t="str">
        <f>_xlfn.IFNA(VLOOKUP(E1732,'Order Lookup'!A:C,3,FALSE),"Other")</f>
        <v>Other</v>
      </c>
    </row>
    <row r="1733" spans="1:43" ht="42" x14ac:dyDescent="0.35">
      <c r="A1733" s="202" t="s">
        <v>1050</v>
      </c>
      <c r="B1733" s="202" t="s">
        <v>4982</v>
      </c>
      <c r="C1733" s="202" t="s">
        <v>4933</v>
      </c>
      <c r="D1733" s="202" t="s">
        <v>4983</v>
      </c>
      <c r="E1733" s="202" t="s">
        <v>967</v>
      </c>
      <c r="F1733" s="202" t="s">
        <v>343</v>
      </c>
      <c r="G1733" s="202" t="s">
        <v>343</v>
      </c>
      <c r="H1733" s="202" t="s">
        <v>488</v>
      </c>
      <c r="I1733" s="203" t="s">
        <v>359</v>
      </c>
      <c r="J1733" s="8"/>
      <c r="K1733" s="8"/>
      <c r="L1733" s="8"/>
      <c r="M1733" s="8"/>
      <c r="N1733" s="202" t="s">
        <v>483</v>
      </c>
      <c r="O1733" s="8"/>
      <c r="P1733" s="8"/>
      <c r="Q1733" s="8"/>
      <c r="R1733" s="202" t="s">
        <v>483</v>
      </c>
      <c r="S1733" s="8"/>
      <c r="T1733" s="8"/>
      <c r="U1733" s="8"/>
      <c r="V1733" s="8"/>
      <c r="W1733" s="202" t="s">
        <v>483</v>
      </c>
      <c r="X1733" s="8"/>
      <c r="Y1733" s="8"/>
      <c r="Z1733" s="8"/>
      <c r="AA1733" s="202" t="s">
        <v>483</v>
      </c>
      <c r="AB1733" s="8"/>
      <c r="AC1733" s="202" t="s">
        <v>2338</v>
      </c>
      <c r="AD1733" s="202" t="s">
        <v>4982</v>
      </c>
      <c r="AE1733" s="202" t="s">
        <v>484</v>
      </c>
      <c r="AF1733" s="204">
        <v>12359.1</v>
      </c>
      <c r="AG1733" s="197">
        <v>0</v>
      </c>
      <c r="AH1733" s="197">
        <v>4.1120694499999999</v>
      </c>
      <c r="AI1733" s="12"/>
      <c r="AJ1733" s="197">
        <v>4.1120690599999996</v>
      </c>
      <c r="AK1733" s="197">
        <v>0</v>
      </c>
      <c r="AL1733" s="197">
        <v>0</v>
      </c>
      <c r="AM1733" s="12"/>
      <c r="AN1733" s="12"/>
      <c r="AO1733" s="204">
        <v>8717.5300000000007</v>
      </c>
      <c r="AP1733" s="205">
        <v>4386.71</v>
      </c>
      <c r="AQ1733" t="str">
        <f>_xlfn.IFNA(VLOOKUP(E1733,'Order Lookup'!A:C,3,FALSE),"Other")</f>
        <v>Other</v>
      </c>
    </row>
    <row r="1734" spans="1:43" ht="31.5" x14ac:dyDescent="0.35">
      <c r="A1734" s="202" t="s">
        <v>1050</v>
      </c>
      <c r="B1734" s="202" t="s">
        <v>4984</v>
      </c>
      <c r="C1734" s="202" t="s">
        <v>1119</v>
      </c>
      <c r="D1734" s="202" t="s">
        <v>4985</v>
      </c>
      <c r="E1734" s="202" t="s">
        <v>904</v>
      </c>
      <c r="F1734" s="202" t="s">
        <v>343</v>
      </c>
      <c r="G1734" s="8"/>
      <c r="H1734" s="202" t="s">
        <v>482</v>
      </c>
      <c r="I1734" s="203" t="s">
        <v>58</v>
      </c>
      <c r="J1734" s="8"/>
      <c r="K1734" s="8"/>
      <c r="L1734" s="8"/>
      <c r="M1734" s="8"/>
      <c r="N1734" s="202" t="s">
        <v>483</v>
      </c>
      <c r="O1734" s="8"/>
      <c r="P1734" s="8"/>
      <c r="Q1734" s="8"/>
      <c r="R1734" s="202" t="s">
        <v>483</v>
      </c>
      <c r="S1734" s="8"/>
      <c r="T1734" s="8"/>
      <c r="U1734" s="8"/>
      <c r="V1734" s="8"/>
      <c r="W1734" s="202" t="s">
        <v>483</v>
      </c>
      <c r="X1734" s="8"/>
      <c r="Y1734" s="8"/>
      <c r="Z1734" s="8"/>
      <c r="AA1734" s="202" t="s">
        <v>483</v>
      </c>
      <c r="AB1734" s="8"/>
      <c r="AC1734" s="202" t="s">
        <v>2332</v>
      </c>
      <c r="AD1734" s="202" t="s">
        <v>4984</v>
      </c>
      <c r="AE1734" s="202" t="s">
        <v>484</v>
      </c>
      <c r="AF1734" s="204">
        <v>252.6</v>
      </c>
      <c r="AG1734" s="197">
        <v>0</v>
      </c>
      <c r="AH1734" s="197">
        <v>4.84879E-2</v>
      </c>
      <c r="AI1734" s="12"/>
      <c r="AJ1734" s="197">
        <v>4.8487990000000002E-2</v>
      </c>
      <c r="AK1734" s="197">
        <v>0</v>
      </c>
      <c r="AL1734" s="197">
        <v>0</v>
      </c>
      <c r="AM1734" s="12"/>
      <c r="AN1734" s="12"/>
      <c r="AO1734" s="204">
        <v>156.38</v>
      </c>
      <c r="AP1734" s="205">
        <v>102.37</v>
      </c>
      <c r="AQ1734" t="str">
        <f>_xlfn.IFNA(VLOOKUP(E1734,'Order Lookup'!A:C,3,FALSE),"Other")</f>
        <v>Other</v>
      </c>
    </row>
    <row r="1735" spans="1:43" ht="31.5" x14ac:dyDescent="0.35">
      <c r="A1735" s="202" t="s">
        <v>1050</v>
      </c>
      <c r="B1735" s="202" t="s">
        <v>4986</v>
      </c>
      <c r="C1735" s="202" t="s">
        <v>1082</v>
      </c>
      <c r="D1735" s="202" t="s">
        <v>4987</v>
      </c>
      <c r="E1735" s="202" t="s">
        <v>859</v>
      </c>
      <c r="F1735" s="202" t="s">
        <v>343</v>
      </c>
      <c r="G1735" s="202" t="s">
        <v>343</v>
      </c>
      <c r="H1735" s="202" t="s">
        <v>482</v>
      </c>
      <c r="I1735" s="203" t="s">
        <v>386</v>
      </c>
      <c r="J1735" s="8"/>
      <c r="K1735" s="8"/>
      <c r="L1735" s="8"/>
      <c r="M1735" s="8"/>
      <c r="N1735" s="202" t="s">
        <v>483</v>
      </c>
      <c r="O1735" s="8"/>
      <c r="P1735" s="8"/>
      <c r="Q1735" s="8"/>
      <c r="R1735" s="202" t="s">
        <v>483</v>
      </c>
      <c r="S1735" s="8"/>
      <c r="T1735" s="203" t="s">
        <v>882</v>
      </c>
      <c r="U1735" s="202" t="s">
        <v>2332</v>
      </c>
      <c r="V1735" s="202" t="s">
        <v>2332</v>
      </c>
      <c r="W1735" s="206" t="s">
        <v>489</v>
      </c>
      <c r="X1735" s="8"/>
      <c r="Y1735" s="8"/>
      <c r="Z1735" s="8"/>
      <c r="AA1735" s="202" t="s">
        <v>483</v>
      </c>
      <c r="AB1735" s="203" t="s">
        <v>490</v>
      </c>
      <c r="AC1735" s="202" t="s">
        <v>2332</v>
      </c>
      <c r="AD1735" s="202" t="s">
        <v>4986</v>
      </c>
      <c r="AE1735" s="202" t="s">
        <v>484</v>
      </c>
      <c r="AF1735" s="204">
        <v>0</v>
      </c>
      <c r="AG1735" s="197">
        <v>0.06</v>
      </c>
      <c r="AH1735" s="197">
        <v>6.2317200000000003E-2</v>
      </c>
      <c r="AI1735" s="197">
        <v>1.0386200000000001</v>
      </c>
      <c r="AJ1735" s="197">
        <v>6.2316999999999997E-2</v>
      </c>
      <c r="AK1735" s="197">
        <v>0</v>
      </c>
      <c r="AL1735" s="197">
        <v>0</v>
      </c>
      <c r="AM1735" s="12"/>
      <c r="AN1735" s="12"/>
      <c r="AO1735" s="204">
        <v>135.18</v>
      </c>
      <c r="AP1735" s="205">
        <v>-140.68</v>
      </c>
      <c r="AQ1735" t="str">
        <f>_xlfn.IFNA(VLOOKUP(E1735,'Order Lookup'!A:C,3,FALSE),"Other")</f>
        <v>Other</v>
      </c>
    </row>
    <row r="1736" spans="1:43" ht="42" x14ac:dyDescent="0.35">
      <c r="A1736" s="202" t="s">
        <v>1050</v>
      </c>
      <c r="B1736" s="202" t="s">
        <v>4988</v>
      </c>
      <c r="C1736" s="202" t="s">
        <v>4989</v>
      </c>
      <c r="D1736" s="202" t="s">
        <v>4990</v>
      </c>
      <c r="E1736" s="202" t="s">
        <v>904</v>
      </c>
      <c r="F1736" s="202" t="s">
        <v>343</v>
      </c>
      <c r="G1736" s="8"/>
      <c r="H1736" s="202" t="s">
        <v>488</v>
      </c>
      <c r="I1736" s="203" t="s">
        <v>59</v>
      </c>
      <c r="J1736" s="8"/>
      <c r="K1736" s="8"/>
      <c r="L1736" s="8"/>
      <c r="M1736" s="8"/>
      <c r="N1736" s="202" t="s">
        <v>483</v>
      </c>
      <c r="O1736" s="8"/>
      <c r="P1736" s="8"/>
      <c r="Q1736" s="8"/>
      <c r="R1736" s="202" t="s">
        <v>483</v>
      </c>
      <c r="S1736" s="8"/>
      <c r="T1736" s="8"/>
      <c r="U1736" s="8"/>
      <c r="V1736" s="8"/>
      <c r="W1736" s="202" t="s">
        <v>483</v>
      </c>
      <c r="X1736" s="8"/>
      <c r="Y1736" s="8"/>
      <c r="Z1736" s="8"/>
      <c r="AA1736" s="202" t="s">
        <v>483</v>
      </c>
      <c r="AB1736" s="8"/>
      <c r="AC1736" s="202" t="s">
        <v>2332</v>
      </c>
      <c r="AD1736" s="202" t="s">
        <v>4988</v>
      </c>
      <c r="AE1736" s="202" t="s">
        <v>484</v>
      </c>
      <c r="AF1736" s="204">
        <v>42.78</v>
      </c>
      <c r="AG1736" s="197">
        <v>0</v>
      </c>
      <c r="AH1736" s="197">
        <v>6.3E-3</v>
      </c>
      <c r="AI1736" s="12"/>
      <c r="AJ1736" s="197">
        <v>0</v>
      </c>
      <c r="AK1736" s="197">
        <v>0</v>
      </c>
      <c r="AL1736" s="197">
        <v>0</v>
      </c>
      <c r="AM1736" s="12"/>
      <c r="AN1736" s="12"/>
      <c r="AO1736" s="204">
        <v>25.65</v>
      </c>
      <c r="AP1736" s="205">
        <v>0</v>
      </c>
      <c r="AQ1736" t="str">
        <f>_xlfn.IFNA(VLOOKUP(E1736,'Order Lookup'!A:C,3,FALSE),"Other")</f>
        <v>Other</v>
      </c>
    </row>
    <row r="1737" spans="1:43" ht="42" x14ac:dyDescent="0.35">
      <c r="A1737" s="202" t="s">
        <v>1050</v>
      </c>
      <c r="B1737" s="202" t="s">
        <v>4991</v>
      </c>
      <c r="C1737" s="202" t="s">
        <v>1116</v>
      </c>
      <c r="D1737" s="202" t="s">
        <v>4992</v>
      </c>
      <c r="E1737" s="202" t="s">
        <v>904</v>
      </c>
      <c r="F1737" s="202" t="s">
        <v>343</v>
      </c>
      <c r="G1737" s="8"/>
      <c r="H1737" s="202" t="s">
        <v>482</v>
      </c>
      <c r="I1737" s="203" t="s">
        <v>386</v>
      </c>
      <c r="J1737" s="8"/>
      <c r="K1737" s="8"/>
      <c r="L1737" s="8"/>
      <c r="M1737" s="8"/>
      <c r="N1737" s="202" t="s">
        <v>483</v>
      </c>
      <c r="O1737" s="8"/>
      <c r="P1737" s="8"/>
      <c r="Q1737" s="8"/>
      <c r="R1737" s="202" t="s">
        <v>483</v>
      </c>
      <c r="S1737" s="8"/>
      <c r="T1737" s="8"/>
      <c r="U1737" s="8"/>
      <c r="V1737" s="8"/>
      <c r="W1737" s="202" t="s">
        <v>483</v>
      </c>
      <c r="X1737" s="8"/>
      <c r="Y1737" s="8"/>
      <c r="Z1737" s="8"/>
      <c r="AA1737" s="202" t="s">
        <v>483</v>
      </c>
      <c r="AB1737" s="8"/>
      <c r="AC1737" s="202" t="s">
        <v>2338</v>
      </c>
      <c r="AD1737" s="202" t="s">
        <v>4991</v>
      </c>
      <c r="AE1737" s="202" t="s">
        <v>484</v>
      </c>
      <c r="AF1737" s="12"/>
      <c r="AG1737" s="197">
        <v>0</v>
      </c>
      <c r="AH1737" s="12"/>
      <c r="AI1737" s="12"/>
      <c r="AJ1737" s="12"/>
      <c r="AK1737" s="12"/>
      <c r="AL1737" s="12"/>
      <c r="AM1737" s="12"/>
      <c r="AN1737" s="12"/>
      <c r="AO1737" s="12"/>
      <c r="AP1737" s="15"/>
      <c r="AQ1737" t="str">
        <f>_xlfn.IFNA(VLOOKUP(E1737,'Order Lookup'!A:C,3,FALSE),"Other")</f>
        <v>Other</v>
      </c>
    </row>
    <row r="1738" spans="1:43" ht="42" x14ac:dyDescent="0.35">
      <c r="A1738" s="202" t="s">
        <v>1050</v>
      </c>
      <c r="B1738" s="202" t="s">
        <v>4993</v>
      </c>
      <c r="C1738" s="202" t="s">
        <v>1096</v>
      </c>
      <c r="D1738" s="202" t="s">
        <v>4994</v>
      </c>
      <c r="E1738" s="202" t="s">
        <v>904</v>
      </c>
      <c r="F1738" s="202" t="s">
        <v>343</v>
      </c>
      <c r="G1738" s="8"/>
      <c r="H1738" s="202" t="s">
        <v>482</v>
      </c>
      <c r="I1738" s="203" t="s">
        <v>386</v>
      </c>
      <c r="J1738" s="8"/>
      <c r="K1738" s="8"/>
      <c r="L1738" s="8"/>
      <c r="M1738" s="8"/>
      <c r="N1738" s="202" t="s">
        <v>483</v>
      </c>
      <c r="O1738" s="8"/>
      <c r="P1738" s="8"/>
      <c r="Q1738" s="8"/>
      <c r="R1738" s="202" t="s">
        <v>483</v>
      </c>
      <c r="S1738" s="8"/>
      <c r="T1738" s="8"/>
      <c r="U1738" s="8"/>
      <c r="V1738" s="8"/>
      <c r="W1738" s="202" t="s">
        <v>483</v>
      </c>
      <c r="X1738" s="8"/>
      <c r="Y1738" s="8"/>
      <c r="Z1738" s="8"/>
      <c r="AA1738" s="202" t="s">
        <v>483</v>
      </c>
      <c r="AB1738" s="8"/>
      <c r="AC1738" s="202" t="s">
        <v>2338</v>
      </c>
      <c r="AD1738" s="202" t="s">
        <v>4993</v>
      </c>
      <c r="AE1738" s="202" t="s">
        <v>484</v>
      </c>
      <c r="AF1738" s="204">
        <v>740.6</v>
      </c>
      <c r="AG1738" s="197">
        <v>0</v>
      </c>
      <c r="AH1738" s="197">
        <v>0.1982651</v>
      </c>
      <c r="AI1738" s="12"/>
      <c r="AJ1738" s="197">
        <v>0.19826552</v>
      </c>
      <c r="AK1738" s="197">
        <v>0</v>
      </c>
      <c r="AL1738" s="197">
        <v>0</v>
      </c>
      <c r="AM1738" s="12"/>
      <c r="AN1738" s="12"/>
      <c r="AO1738" s="204">
        <v>559.72</v>
      </c>
      <c r="AP1738" s="205">
        <v>372.78</v>
      </c>
      <c r="AQ1738" t="str">
        <f>_xlfn.IFNA(VLOOKUP(E1738,'Order Lookup'!A:C,3,FALSE),"Other")</f>
        <v>Other</v>
      </c>
    </row>
    <row r="1739" spans="1:43" ht="52.5" x14ac:dyDescent="0.35">
      <c r="A1739" s="202" t="s">
        <v>1050</v>
      </c>
      <c r="B1739" s="202" t="s">
        <v>4995</v>
      </c>
      <c r="C1739" s="202" t="s">
        <v>4996</v>
      </c>
      <c r="D1739" s="202" t="s">
        <v>4997</v>
      </c>
      <c r="E1739" s="202" t="s">
        <v>957</v>
      </c>
      <c r="F1739" s="202" t="s">
        <v>270</v>
      </c>
      <c r="G1739" s="202" t="s">
        <v>856</v>
      </c>
      <c r="H1739" s="202" t="s">
        <v>482</v>
      </c>
      <c r="I1739" s="203" t="s">
        <v>958</v>
      </c>
      <c r="J1739" s="8"/>
      <c r="K1739" s="8"/>
      <c r="L1739" s="8"/>
      <c r="M1739" s="8"/>
      <c r="N1739" s="202" t="s">
        <v>483</v>
      </c>
      <c r="O1739" s="8"/>
      <c r="P1739" s="8"/>
      <c r="Q1739" s="8"/>
      <c r="R1739" s="202" t="s">
        <v>483</v>
      </c>
      <c r="S1739" s="8"/>
      <c r="T1739" s="203" t="s">
        <v>1070</v>
      </c>
      <c r="U1739" s="202" t="s">
        <v>2335</v>
      </c>
      <c r="V1739" s="202" t="s">
        <v>2335</v>
      </c>
      <c r="W1739" s="206" t="s">
        <v>489</v>
      </c>
      <c r="X1739" s="8"/>
      <c r="Y1739" s="8"/>
      <c r="Z1739" s="8"/>
      <c r="AA1739" s="202" t="s">
        <v>483</v>
      </c>
      <c r="AB1739" s="203" t="s">
        <v>490</v>
      </c>
      <c r="AC1739" s="202" t="s">
        <v>2318</v>
      </c>
      <c r="AD1739" s="202" t="s">
        <v>4995</v>
      </c>
      <c r="AE1739" s="202" t="s">
        <v>484</v>
      </c>
      <c r="AF1739" s="12"/>
      <c r="AG1739" s="197">
        <v>0</v>
      </c>
      <c r="AH1739" s="12"/>
      <c r="AI1739" s="12"/>
      <c r="AJ1739" s="12"/>
      <c r="AK1739" s="12"/>
      <c r="AL1739" s="12"/>
      <c r="AM1739" s="12"/>
      <c r="AN1739" s="12"/>
      <c r="AO1739" s="12"/>
      <c r="AP1739" s="15"/>
      <c r="AQ1739" t="str">
        <f>_xlfn.IFNA(VLOOKUP(E1739,'Order Lookup'!A:C,3,FALSE),"Other")</f>
        <v>ORDER</v>
      </c>
    </row>
    <row r="1740" spans="1:43" ht="42" x14ac:dyDescent="0.35">
      <c r="A1740" s="202" t="s">
        <v>1050</v>
      </c>
      <c r="B1740" s="202" t="s">
        <v>4998</v>
      </c>
      <c r="C1740" s="202" t="s">
        <v>1386</v>
      </c>
      <c r="D1740" s="202" t="s">
        <v>4999</v>
      </c>
      <c r="E1740" s="202" t="s">
        <v>812</v>
      </c>
      <c r="F1740" s="202" t="s">
        <v>343</v>
      </c>
      <c r="G1740" s="202" t="s">
        <v>343</v>
      </c>
      <c r="H1740" s="202" t="s">
        <v>482</v>
      </c>
      <c r="I1740" s="203" t="s">
        <v>360</v>
      </c>
      <c r="J1740" s="8"/>
      <c r="K1740" s="8"/>
      <c r="L1740" s="8"/>
      <c r="M1740" s="8"/>
      <c r="N1740" s="202" t="s">
        <v>483</v>
      </c>
      <c r="O1740" s="8"/>
      <c r="P1740" s="8"/>
      <c r="Q1740" s="8"/>
      <c r="R1740" s="202" t="s">
        <v>483</v>
      </c>
      <c r="S1740" s="8"/>
      <c r="T1740" s="8"/>
      <c r="U1740" s="8"/>
      <c r="V1740" s="8"/>
      <c r="W1740" s="202" t="s">
        <v>483</v>
      </c>
      <c r="X1740" s="8"/>
      <c r="Y1740" s="8"/>
      <c r="Z1740" s="8"/>
      <c r="AA1740" s="202" t="s">
        <v>483</v>
      </c>
      <c r="AB1740" s="8"/>
      <c r="AC1740" s="202" t="s">
        <v>2321</v>
      </c>
      <c r="AD1740" s="202" t="s">
        <v>4998</v>
      </c>
      <c r="AE1740" s="202" t="s">
        <v>484</v>
      </c>
      <c r="AF1740" s="204">
        <v>5119.3100000000004</v>
      </c>
      <c r="AG1740" s="197">
        <v>0</v>
      </c>
      <c r="AH1740" s="197">
        <v>1.56855075</v>
      </c>
      <c r="AI1740" s="12"/>
      <c r="AJ1740" s="197">
        <v>1.568551</v>
      </c>
      <c r="AK1740" s="197">
        <v>0</v>
      </c>
      <c r="AL1740" s="197">
        <v>0</v>
      </c>
      <c r="AM1740" s="12"/>
      <c r="AN1740" s="12"/>
      <c r="AO1740" s="204">
        <v>3523.96</v>
      </c>
      <c r="AP1740" s="205">
        <v>1803.3</v>
      </c>
      <c r="AQ1740" t="str">
        <f>_xlfn.IFNA(VLOOKUP(E1740,'Order Lookup'!A:C,3,FALSE),"Other")</f>
        <v>Other</v>
      </c>
    </row>
    <row r="1741" spans="1:43" ht="31.5" x14ac:dyDescent="0.35">
      <c r="A1741" s="202" t="s">
        <v>1050</v>
      </c>
      <c r="B1741" s="202" t="s">
        <v>5000</v>
      </c>
      <c r="C1741" s="202" t="s">
        <v>5001</v>
      </c>
      <c r="D1741" s="202" t="s">
        <v>5002</v>
      </c>
      <c r="E1741" s="202" t="s">
        <v>812</v>
      </c>
      <c r="F1741" s="202" t="s">
        <v>343</v>
      </c>
      <c r="G1741" s="8"/>
      <c r="H1741" s="202" t="s">
        <v>488</v>
      </c>
      <c r="I1741" s="203" t="s">
        <v>59</v>
      </c>
      <c r="J1741" s="8"/>
      <c r="K1741" s="8"/>
      <c r="L1741" s="8"/>
      <c r="M1741" s="8"/>
      <c r="N1741" s="202" t="s">
        <v>483</v>
      </c>
      <c r="O1741" s="8"/>
      <c r="P1741" s="8"/>
      <c r="Q1741" s="8"/>
      <c r="R1741" s="202" t="s">
        <v>483</v>
      </c>
      <c r="S1741" s="8"/>
      <c r="T1741" s="8"/>
      <c r="U1741" s="8"/>
      <c r="V1741" s="8"/>
      <c r="W1741" s="202" t="s">
        <v>483</v>
      </c>
      <c r="X1741" s="8"/>
      <c r="Y1741" s="8"/>
      <c r="Z1741" s="8"/>
      <c r="AA1741" s="202" t="s">
        <v>483</v>
      </c>
      <c r="AB1741" s="8"/>
      <c r="AC1741" s="202" t="s">
        <v>2321</v>
      </c>
      <c r="AD1741" s="202" t="s">
        <v>5000</v>
      </c>
      <c r="AE1741" s="202" t="s">
        <v>484</v>
      </c>
      <c r="AF1741" s="204">
        <v>8883.3799999999992</v>
      </c>
      <c r="AG1741" s="197">
        <v>0</v>
      </c>
      <c r="AH1741" s="197">
        <v>2.0512803750000002</v>
      </c>
      <c r="AI1741" s="12"/>
      <c r="AJ1741" s="197">
        <v>1.5788243749999999</v>
      </c>
      <c r="AK1741" s="197">
        <v>0</v>
      </c>
      <c r="AL1741" s="197">
        <v>0</v>
      </c>
      <c r="AM1741" s="12"/>
      <c r="AN1741" s="12"/>
      <c r="AO1741" s="204">
        <v>6018.59</v>
      </c>
      <c r="AP1741" s="205">
        <v>-7.7663999999999997E-2</v>
      </c>
      <c r="AQ1741" t="str">
        <f>_xlfn.IFNA(VLOOKUP(E1741,'Order Lookup'!A:C,3,FALSE),"Other")</f>
        <v>Other</v>
      </c>
    </row>
    <row r="1742" spans="1:43" ht="31.5" x14ac:dyDescent="0.35">
      <c r="A1742" s="202" t="s">
        <v>1050</v>
      </c>
      <c r="B1742" s="202" t="s">
        <v>5003</v>
      </c>
      <c r="C1742" s="202" t="s">
        <v>1104</v>
      </c>
      <c r="D1742" s="202" t="s">
        <v>5004</v>
      </c>
      <c r="E1742" s="202" t="s">
        <v>904</v>
      </c>
      <c r="F1742" s="202" t="s">
        <v>343</v>
      </c>
      <c r="G1742" s="202" t="s">
        <v>343</v>
      </c>
      <c r="H1742" s="202" t="s">
        <v>482</v>
      </c>
      <c r="I1742" s="203" t="s">
        <v>397</v>
      </c>
      <c r="J1742" s="8"/>
      <c r="K1742" s="8"/>
      <c r="L1742" s="8"/>
      <c r="M1742" s="8"/>
      <c r="N1742" s="202" t="s">
        <v>483</v>
      </c>
      <c r="O1742" s="8"/>
      <c r="P1742" s="8"/>
      <c r="Q1742" s="8"/>
      <c r="R1742" s="202" t="s">
        <v>483</v>
      </c>
      <c r="S1742" s="8"/>
      <c r="T1742" s="8"/>
      <c r="U1742" s="8"/>
      <c r="V1742" s="8"/>
      <c r="W1742" s="202" t="s">
        <v>483</v>
      </c>
      <c r="X1742" s="8"/>
      <c r="Y1742" s="8"/>
      <c r="Z1742" s="8"/>
      <c r="AA1742" s="202" t="s">
        <v>483</v>
      </c>
      <c r="AB1742" s="8"/>
      <c r="AC1742" s="202" t="s">
        <v>2321</v>
      </c>
      <c r="AD1742" s="202" t="s">
        <v>5003</v>
      </c>
      <c r="AE1742" s="202" t="s">
        <v>484</v>
      </c>
      <c r="AF1742" s="12"/>
      <c r="AG1742" s="197">
        <v>0</v>
      </c>
      <c r="AH1742" s="12"/>
      <c r="AI1742" s="12"/>
      <c r="AJ1742" s="12"/>
      <c r="AK1742" s="12"/>
      <c r="AL1742" s="12"/>
      <c r="AM1742" s="12"/>
      <c r="AN1742" s="12"/>
      <c r="AO1742" s="12"/>
      <c r="AP1742" s="15"/>
      <c r="AQ1742" t="str">
        <f>_xlfn.IFNA(VLOOKUP(E1742,'Order Lookup'!A:C,3,FALSE),"Other")</f>
        <v>Other</v>
      </c>
    </row>
    <row r="1743" spans="1:43" ht="31.5" x14ac:dyDescent="0.35">
      <c r="A1743" s="202" t="s">
        <v>1050</v>
      </c>
      <c r="B1743" s="202" t="s">
        <v>5005</v>
      </c>
      <c r="C1743" s="202" t="s">
        <v>1620</v>
      </c>
      <c r="D1743" s="202" t="s">
        <v>5006</v>
      </c>
      <c r="E1743" s="202" t="s">
        <v>904</v>
      </c>
      <c r="F1743" s="202" t="s">
        <v>343</v>
      </c>
      <c r="G1743" s="8"/>
      <c r="H1743" s="202" t="s">
        <v>482</v>
      </c>
      <c r="I1743" s="203" t="s">
        <v>386</v>
      </c>
      <c r="J1743" s="8"/>
      <c r="K1743" s="8"/>
      <c r="L1743" s="8"/>
      <c r="M1743" s="8"/>
      <c r="N1743" s="202" t="s">
        <v>483</v>
      </c>
      <c r="O1743" s="8"/>
      <c r="P1743" s="8"/>
      <c r="Q1743" s="8"/>
      <c r="R1743" s="202" t="s">
        <v>483</v>
      </c>
      <c r="S1743" s="8"/>
      <c r="T1743" s="8"/>
      <c r="U1743" s="8"/>
      <c r="V1743" s="8"/>
      <c r="W1743" s="202" t="s">
        <v>483</v>
      </c>
      <c r="X1743" s="8"/>
      <c r="Y1743" s="8"/>
      <c r="Z1743" s="8"/>
      <c r="AA1743" s="202" t="s">
        <v>483</v>
      </c>
      <c r="AB1743" s="8"/>
      <c r="AC1743" s="202" t="s">
        <v>2321</v>
      </c>
      <c r="AD1743" s="202" t="s">
        <v>5005</v>
      </c>
      <c r="AE1743" s="202" t="s">
        <v>484</v>
      </c>
      <c r="AF1743" s="204">
        <v>1333.1</v>
      </c>
      <c r="AG1743" s="197">
        <v>0</v>
      </c>
      <c r="AH1743" s="197">
        <v>0.58499999999999996</v>
      </c>
      <c r="AI1743" s="12"/>
      <c r="AJ1743" s="197">
        <v>0.58499999999999996</v>
      </c>
      <c r="AK1743" s="197">
        <v>0</v>
      </c>
      <c r="AL1743" s="197">
        <v>0</v>
      </c>
      <c r="AM1743" s="12"/>
      <c r="AN1743" s="12"/>
      <c r="AO1743" s="204">
        <v>999.35</v>
      </c>
      <c r="AP1743" s="205">
        <v>447.4</v>
      </c>
      <c r="AQ1743" t="str">
        <f>_xlfn.IFNA(VLOOKUP(E1743,'Order Lookup'!A:C,3,FALSE),"Other")</f>
        <v>Other</v>
      </c>
    </row>
    <row r="1744" spans="1:43" ht="31.5" x14ac:dyDescent="0.35">
      <c r="A1744" s="202" t="s">
        <v>1050</v>
      </c>
      <c r="B1744" s="202" t="s">
        <v>5007</v>
      </c>
      <c r="C1744" s="202" t="s">
        <v>1055</v>
      </c>
      <c r="D1744" s="202" t="s">
        <v>5008</v>
      </c>
      <c r="E1744" s="202" t="s">
        <v>812</v>
      </c>
      <c r="F1744" s="202" t="s">
        <v>343</v>
      </c>
      <c r="G1744" s="202" t="s">
        <v>55</v>
      </c>
      <c r="H1744" s="202" t="s">
        <v>482</v>
      </c>
      <c r="I1744" s="203" t="s">
        <v>58</v>
      </c>
      <c r="J1744" s="8"/>
      <c r="K1744" s="8"/>
      <c r="L1744" s="8"/>
      <c r="M1744" s="8"/>
      <c r="N1744" s="202" t="s">
        <v>483</v>
      </c>
      <c r="O1744" s="8"/>
      <c r="P1744" s="8"/>
      <c r="Q1744" s="8"/>
      <c r="R1744" s="202" t="s">
        <v>483</v>
      </c>
      <c r="S1744" s="8"/>
      <c r="T1744" s="8"/>
      <c r="U1744" s="8"/>
      <c r="V1744" s="8"/>
      <c r="W1744" s="202" t="s">
        <v>483</v>
      </c>
      <c r="X1744" s="8"/>
      <c r="Y1744" s="8"/>
      <c r="Z1744" s="8"/>
      <c r="AA1744" s="202" t="s">
        <v>483</v>
      </c>
      <c r="AB1744" s="8"/>
      <c r="AC1744" s="202" t="s">
        <v>2321</v>
      </c>
      <c r="AD1744" s="202" t="s">
        <v>5007</v>
      </c>
      <c r="AE1744" s="202" t="s">
        <v>484</v>
      </c>
      <c r="AF1744" s="204">
        <v>432.8</v>
      </c>
      <c r="AG1744" s="197">
        <v>0</v>
      </c>
      <c r="AH1744" s="197">
        <v>0.13436119999999999</v>
      </c>
      <c r="AI1744" s="12"/>
      <c r="AJ1744" s="197">
        <v>0.13436152000000001</v>
      </c>
      <c r="AK1744" s="197">
        <v>0</v>
      </c>
      <c r="AL1744" s="197">
        <v>0</v>
      </c>
      <c r="AM1744" s="12"/>
      <c r="AN1744" s="12"/>
      <c r="AO1744" s="204">
        <v>341.89</v>
      </c>
      <c r="AP1744" s="205">
        <v>228.72</v>
      </c>
      <c r="AQ1744" t="str">
        <f>_xlfn.IFNA(VLOOKUP(E1744,'Order Lookup'!A:C,3,FALSE),"Other")</f>
        <v>Other</v>
      </c>
    </row>
    <row r="1745" spans="1:43" ht="31.5" x14ac:dyDescent="0.35">
      <c r="A1745" s="202" t="s">
        <v>1050</v>
      </c>
      <c r="B1745" s="202" t="s">
        <v>5009</v>
      </c>
      <c r="C1745" s="202" t="s">
        <v>1104</v>
      </c>
      <c r="D1745" s="202" t="s">
        <v>5004</v>
      </c>
      <c r="E1745" s="202" t="s">
        <v>904</v>
      </c>
      <c r="F1745" s="202" t="s">
        <v>343</v>
      </c>
      <c r="G1745" s="8"/>
      <c r="H1745" s="202" t="s">
        <v>482</v>
      </c>
      <c r="I1745" s="203" t="s">
        <v>386</v>
      </c>
      <c r="J1745" s="8"/>
      <c r="K1745" s="8"/>
      <c r="L1745" s="8"/>
      <c r="M1745" s="8"/>
      <c r="N1745" s="202" t="s">
        <v>483</v>
      </c>
      <c r="O1745" s="8"/>
      <c r="P1745" s="8"/>
      <c r="Q1745" s="8"/>
      <c r="R1745" s="202" t="s">
        <v>483</v>
      </c>
      <c r="S1745" s="8"/>
      <c r="T1745" s="8"/>
      <c r="U1745" s="8"/>
      <c r="V1745" s="8"/>
      <c r="W1745" s="202" t="s">
        <v>483</v>
      </c>
      <c r="X1745" s="8"/>
      <c r="Y1745" s="8"/>
      <c r="Z1745" s="8"/>
      <c r="AA1745" s="202" t="s">
        <v>483</v>
      </c>
      <c r="AB1745" s="8"/>
      <c r="AC1745" s="202" t="s">
        <v>2321</v>
      </c>
      <c r="AD1745" s="202" t="s">
        <v>5009</v>
      </c>
      <c r="AE1745" s="202" t="s">
        <v>484</v>
      </c>
      <c r="AF1745" s="204">
        <v>660.49</v>
      </c>
      <c r="AG1745" s="197">
        <v>0</v>
      </c>
      <c r="AH1745" s="197">
        <v>0.21294661500000001</v>
      </c>
      <c r="AI1745" s="12"/>
      <c r="AJ1745" s="197">
        <v>0.21294650000000001</v>
      </c>
      <c r="AK1745" s="197">
        <v>0</v>
      </c>
      <c r="AL1745" s="197">
        <v>0</v>
      </c>
      <c r="AM1745" s="12"/>
      <c r="AN1745" s="12"/>
      <c r="AO1745" s="204">
        <v>462.22</v>
      </c>
      <c r="AP1745" s="205">
        <v>195.92</v>
      </c>
      <c r="AQ1745" t="str">
        <f>_xlfn.IFNA(VLOOKUP(E1745,'Order Lookup'!A:C,3,FALSE),"Other")</f>
        <v>Other</v>
      </c>
    </row>
    <row r="1746" spans="1:43" ht="42" x14ac:dyDescent="0.35">
      <c r="A1746" s="202" t="s">
        <v>1050</v>
      </c>
      <c r="B1746" s="202" t="s">
        <v>5010</v>
      </c>
      <c r="C1746" s="202" t="s">
        <v>1076</v>
      </c>
      <c r="D1746" s="202" t="s">
        <v>1382</v>
      </c>
      <c r="E1746" s="202" t="s">
        <v>904</v>
      </c>
      <c r="F1746" s="202" t="s">
        <v>343</v>
      </c>
      <c r="G1746" s="8"/>
      <c r="H1746" s="202" t="s">
        <v>482</v>
      </c>
      <c r="I1746" s="203" t="s">
        <v>386</v>
      </c>
      <c r="J1746" s="8"/>
      <c r="K1746" s="8"/>
      <c r="L1746" s="8"/>
      <c r="M1746" s="8"/>
      <c r="N1746" s="202" t="s">
        <v>483</v>
      </c>
      <c r="O1746" s="8"/>
      <c r="P1746" s="8"/>
      <c r="Q1746" s="8"/>
      <c r="R1746" s="202" t="s">
        <v>483</v>
      </c>
      <c r="S1746" s="8"/>
      <c r="T1746" s="8"/>
      <c r="U1746" s="8"/>
      <c r="V1746" s="8"/>
      <c r="W1746" s="202" t="s">
        <v>483</v>
      </c>
      <c r="X1746" s="8"/>
      <c r="Y1746" s="8"/>
      <c r="Z1746" s="8"/>
      <c r="AA1746" s="202" t="s">
        <v>483</v>
      </c>
      <c r="AB1746" s="8"/>
      <c r="AC1746" s="202" t="s">
        <v>2321</v>
      </c>
      <c r="AD1746" s="202" t="s">
        <v>5010</v>
      </c>
      <c r="AE1746" s="202" t="s">
        <v>484</v>
      </c>
      <c r="AF1746" s="12"/>
      <c r="AG1746" s="197">
        <v>0</v>
      </c>
      <c r="AH1746" s="12"/>
      <c r="AI1746" s="12"/>
      <c r="AJ1746" s="12"/>
      <c r="AK1746" s="12"/>
      <c r="AL1746" s="12"/>
      <c r="AM1746" s="12"/>
      <c r="AN1746" s="12"/>
      <c r="AO1746" s="12"/>
      <c r="AP1746" s="15"/>
      <c r="AQ1746" t="str">
        <f>_xlfn.IFNA(VLOOKUP(E1746,'Order Lookup'!A:C,3,FALSE),"Other")</f>
        <v>Other</v>
      </c>
    </row>
    <row r="1747" spans="1:43" ht="42" x14ac:dyDescent="0.35">
      <c r="A1747" s="202" t="s">
        <v>1050</v>
      </c>
      <c r="B1747" s="202" t="s">
        <v>5011</v>
      </c>
      <c r="C1747" s="202" t="s">
        <v>1112</v>
      </c>
      <c r="D1747" s="202" t="s">
        <v>5012</v>
      </c>
      <c r="E1747" s="202" t="s">
        <v>904</v>
      </c>
      <c r="F1747" s="202" t="s">
        <v>343</v>
      </c>
      <c r="G1747" s="8"/>
      <c r="H1747" s="202" t="s">
        <v>482</v>
      </c>
      <c r="I1747" s="203" t="s">
        <v>359</v>
      </c>
      <c r="J1747" s="8"/>
      <c r="K1747" s="8"/>
      <c r="L1747" s="8"/>
      <c r="M1747" s="8"/>
      <c r="N1747" s="202" t="s">
        <v>483</v>
      </c>
      <c r="O1747" s="8"/>
      <c r="P1747" s="8"/>
      <c r="Q1747" s="8"/>
      <c r="R1747" s="202" t="s">
        <v>483</v>
      </c>
      <c r="S1747" s="8"/>
      <c r="T1747" s="8"/>
      <c r="U1747" s="8"/>
      <c r="V1747" s="8"/>
      <c r="W1747" s="202" t="s">
        <v>483</v>
      </c>
      <c r="X1747" s="8"/>
      <c r="Y1747" s="8"/>
      <c r="Z1747" s="8"/>
      <c r="AA1747" s="202" t="s">
        <v>483</v>
      </c>
      <c r="AB1747" s="8"/>
      <c r="AC1747" s="202" t="s">
        <v>2321</v>
      </c>
      <c r="AD1747" s="202" t="s">
        <v>5011</v>
      </c>
      <c r="AE1747" s="202" t="s">
        <v>484</v>
      </c>
      <c r="AF1747" s="12"/>
      <c r="AG1747" s="197">
        <v>0</v>
      </c>
      <c r="AH1747" s="12"/>
      <c r="AI1747" s="12"/>
      <c r="AJ1747" s="12"/>
      <c r="AK1747" s="12"/>
      <c r="AL1747" s="12"/>
      <c r="AM1747" s="12"/>
      <c r="AN1747" s="12"/>
      <c r="AO1747" s="12"/>
      <c r="AP1747" s="15"/>
      <c r="AQ1747" t="str">
        <f>_xlfn.IFNA(VLOOKUP(E1747,'Order Lookup'!A:C,3,FALSE),"Other")</f>
        <v>Other</v>
      </c>
    </row>
    <row r="1748" spans="1:43" ht="31.5" x14ac:dyDescent="0.35">
      <c r="A1748" s="202" t="s">
        <v>1050</v>
      </c>
      <c r="B1748" s="202" t="s">
        <v>5013</v>
      </c>
      <c r="C1748" s="202" t="s">
        <v>4817</v>
      </c>
      <c r="D1748" s="202" t="s">
        <v>5014</v>
      </c>
      <c r="E1748" s="202" t="s">
        <v>904</v>
      </c>
      <c r="F1748" s="202" t="s">
        <v>343</v>
      </c>
      <c r="G1748" s="8"/>
      <c r="H1748" s="202" t="s">
        <v>482</v>
      </c>
      <c r="I1748" s="203" t="s">
        <v>359</v>
      </c>
      <c r="J1748" s="8"/>
      <c r="K1748" s="8"/>
      <c r="L1748" s="8"/>
      <c r="M1748" s="8"/>
      <c r="N1748" s="202" t="s">
        <v>483</v>
      </c>
      <c r="O1748" s="8"/>
      <c r="P1748" s="8"/>
      <c r="Q1748" s="8"/>
      <c r="R1748" s="202" t="s">
        <v>483</v>
      </c>
      <c r="S1748" s="8"/>
      <c r="T1748" s="8"/>
      <c r="U1748" s="8"/>
      <c r="V1748" s="8"/>
      <c r="W1748" s="202" t="s">
        <v>483</v>
      </c>
      <c r="X1748" s="8"/>
      <c r="Y1748" s="8"/>
      <c r="Z1748" s="8"/>
      <c r="AA1748" s="202" t="s">
        <v>483</v>
      </c>
      <c r="AB1748" s="8"/>
      <c r="AC1748" s="202" t="s">
        <v>2321</v>
      </c>
      <c r="AD1748" s="202" t="s">
        <v>5013</v>
      </c>
      <c r="AE1748" s="202" t="s">
        <v>484</v>
      </c>
      <c r="AF1748" s="204">
        <v>136.72999999999999</v>
      </c>
      <c r="AG1748" s="197">
        <v>0</v>
      </c>
      <c r="AH1748" s="197">
        <v>1.2264000000000001E-2</v>
      </c>
      <c r="AI1748" s="12"/>
      <c r="AJ1748" s="197">
        <v>1.2264000000000001E-2</v>
      </c>
      <c r="AK1748" s="197">
        <v>0</v>
      </c>
      <c r="AL1748" s="197">
        <v>0</v>
      </c>
      <c r="AM1748" s="12"/>
      <c r="AN1748" s="12"/>
      <c r="AO1748" s="204">
        <v>74.069999999999993</v>
      </c>
      <c r="AP1748" s="205">
        <v>80.95</v>
      </c>
      <c r="AQ1748" t="str">
        <f>_xlfn.IFNA(VLOOKUP(E1748,'Order Lookup'!A:C,3,FALSE),"Other")</f>
        <v>Other</v>
      </c>
    </row>
    <row r="1749" spans="1:43" ht="42" x14ac:dyDescent="0.35">
      <c r="A1749" s="202" t="s">
        <v>1050</v>
      </c>
      <c r="B1749" s="202" t="s">
        <v>5015</v>
      </c>
      <c r="C1749" s="202" t="s">
        <v>1076</v>
      </c>
      <c r="D1749" s="202" t="s">
        <v>1382</v>
      </c>
      <c r="E1749" s="202" t="s">
        <v>904</v>
      </c>
      <c r="F1749" s="202" t="s">
        <v>343</v>
      </c>
      <c r="G1749" s="8"/>
      <c r="H1749" s="202" t="s">
        <v>488</v>
      </c>
      <c r="I1749" s="203" t="s">
        <v>423</v>
      </c>
      <c r="J1749" s="8"/>
      <c r="K1749" s="8"/>
      <c r="L1749" s="8"/>
      <c r="M1749" s="8"/>
      <c r="N1749" s="202" t="s">
        <v>483</v>
      </c>
      <c r="O1749" s="8"/>
      <c r="P1749" s="8"/>
      <c r="Q1749" s="8"/>
      <c r="R1749" s="202" t="s">
        <v>483</v>
      </c>
      <c r="S1749" s="8"/>
      <c r="T1749" s="8"/>
      <c r="U1749" s="8"/>
      <c r="V1749" s="8"/>
      <c r="W1749" s="202" t="s">
        <v>483</v>
      </c>
      <c r="X1749" s="8"/>
      <c r="Y1749" s="8"/>
      <c r="Z1749" s="8"/>
      <c r="AA1749" s="202" t="s">
        <v>483</v>
      </c>
      <c r="AB1749" s="8"/>
      <c r="AC1749" s="202" t="s">
        <v>2321</v>
      </c>
      <c r="AD1749" s="202" t="s">
        <v>5015</v>
      </c>
      <c r="AE1749" s="202" t="s">
        <v>484</v>
      </c>
      <c r="AF1749" s="204">
        <v>2945</v>
      </c>
      <c r="AG1749" s="197">
        <v>0</v>
      </c>
      <c r="AH1749" s="197">
        <v>0.17058999999999999</v>
      </c>
      <c r="AI1749" s="12"/>
      <c r="AJ1749" s="197">
        <v>0.15859000000000001</v>
      </c>
      <c r="AK1749" s="197">
        <v>0</v>
      </c>
      <c r="AL1749" s="197">
        <v>0</v>
      </c>
      <c r="AM1749" s="12"/>
      <c r="AN1749" s="12"/>
      <c r="AO1749" s="204">
        <v>1551.15</v>
      </c>
      <c r="AP1749" s="205">
        <v>1439.76</v>
      </c>
      <c r="AQ1749" t="str">
        <f>_xlfn.IFNA(VLOOKUP(E1749,'Order Lookup'!A:C,3,FALSE),"Other")</f>
        <v>Other</v>
      </c>
    </row>
    <row r="1750" spans="1:43" ht="31.5" x14ac:dyDescent="0.35">
      <c r="A1750" s="202" t="s">
        <v>1050</v>
      </c>
      <c r="B1750" s="202" t="s">
        <v>5016</v>
      </c>
      <c r="C1750" s="202" t="s">
        <v>4817</v>
      </c>
      <c r="D1750" s="202" t="s">
        <v>5017</v>
      </c>
      <c r="E1750" s="202" t="s">
        <v>904</v>
      </c>
      <c r="F1750" s="202" t="s">
        <v>343</v>
      </c>
      <c r="G1750" s="202" t="s">
        <v>343</v>
      </c>
      <c r="H1750" s="202" t="s">
        <v>482</v>
      </c>
      <c r="I1750" s="203" t="s">
        <v>386</v>
      </c>
      <c r="J1750" s="8"/>
      <c r="K1750" s="8"/>
      <c r="L1750" s="8"/>
      <c r="M1750" s="8"/>
      <c r="N1750" s="202" t="s">
        <v>483</v>
      </c>
      <c r="O1750" s="8"/>
      <c r="P1750" s="8"/>
      <c r="Q1750" s="8"/>
      <c r="R1750" s="202" t="s">
        <v>483</v>
      </c>
      <c r="S1750" s="8"/>
      <c r="T1750" s="8"/>
      <c r="U1750" s="8"/>
      <c r="V1750" s="8"/>
      <c r="W1750" s="202" t="s">
        <v>483</v>
      </c>
      <c r="X1750" s="8"/>
      <c r="Y1750" s="8"/>
      <c r="Z1750" s="8"/>
      <c r="AA1750" s="202" t="s">
        <v>483</v>
      </c>
      <c r="AB1750" s="8"/>
      <c r="AC1750" s="202" t="s">
        <v>2335</v>
      </c>
      <c r="AD1750" s="202" t="s">
        <v>5016</v>
      </c>
      <c r="AE1750" s="202" t="s">
        <v>484</v>
      </c>
      <c r="AF1750" s="204">
        <v>1566.89</v>
      </c>
      <c r="AG1750" s="197">
        <v>0</v>
      </c>
      <c r="AH1750" s="197">
        <v>0.53495294000000004</v>
      </c>
      <c r="AI1750" s="12"/>
      <c r="AJ1750" s="197">
        <v>0.53495303000000005</v>
      </c>
      <c r="AK1750" s="197">
        <v>0</v>
      </c>
      <c r="AL1750" s="197">
        <v>0</v>
      </c>
      <c r="AM1750" s="12"/>
      <c r="AN1750" s="12"/>
      <c r="AO1750" s="204">
        <v>1043.95</v>
      </c>
      <c r="AP1750" s="205">
        <v>599.49</v>
      </c>
      <c r="AQ1750" t="str">
        <f>_xlfn.IFNA(VLOOKUP(E1750,'Order Lookup'!A:C,3,FALSE),"Other")</f>
        <v>Other</v>
      </c>
    </row>
    <row r="1751" spans="1:43" ht="31.5" x14ac:dyDescent="0.35">
      <c r="A1751" s="202" t="s">
        <v>1050</v>
      </c>
      <c r="B1751" s="202" t="s">
        <v>5018</v>
      </c>
      <c r="C1751" s="202" t="s">
        <v>4817</v>
      </c>
      <c r="D1751" s="202" t="s">
        <v>5017</v>
      </c>
      <c r="E1751" s="202" t="s">
        <v>855</v>
      </c>
      <c r="F1751" s="202" t="s">
        <v>343</v>
      </c>
      <c r="G1751" s="202" t="s">
        <v>343</v>
      </c>
      <c r="H1751" s="202" t="s">
        <v>488</v>
      </c>
      <c r="I1751" s="203" t="s">
        <v>386</v>
      </c>
      <c r="J1751" s="8"/>
      <c r="K1751" s="8"/>
      <c r="L1751" s="8"/>
      <c r="M1751" s="8"/>
      <c r="N1751" s="202" t="s">
        <v>483</v>
      </c>
      <c r="O1751" s="8"/>
      <c r="P1751" s="8"/>
      <c r="Q1751" s="8"/>
      <c r="R1751" s="202" t="s">
        <v>483</v>
      </c>
      <c r="S1751" s="8"/>
      <c r="T1751" s="203" t="s">
        <v>881</v>
      </c>
      <c r="U1751" s="202" t="s">
        <v>2318</v>
      </c>
      <c r="V1751" s="202" t="s">
        <v>2318</v>
      </c>
      <c r="W1751" s="206" t="s">
        <v>489</v>
      </c>
      <c r="X1751" s="8"/>
      <c r="Y1751" s="8"/>
      <c r="Z1751" s="8"/>
      <c r="AA1751" s="202" t="s">
        <v>483</v>
      </c>
      <c r="AB1751" s="203" t="s">
        <v>490</v>
      </c>
      <c r="AC1751" s="202" t="s">
        <v>2318</v>
      </c>
      <c r="AD1751" s="202" t="s">
        <v>5018</v>
      </c>
      <c r="AE1751" s="202" t="s">
        <v>484</v>
      </c>
      <c r="AF1751" s="204">
        <v>883</v>
      </c>
      <c r="AG1751" s="197">
        <v>0</v>
      </c>
      <c r="AH1751" s="197">
        <v>0.182407335</v>
      </c>
      <c r="AI1751" s="12"/>
      <c r="AJ1751" s="197">
        <v>0.17240699000000001</v>
      </c>
      <c r="AK1751" s="197">
        <v>0</v>
      </c>
      <c r="AL1751" s="197">
        <v>0</v>
      </c>
      <c r="AM1751" s="12"/>
      <c r="AN1751" s="12"/>
      <c r="AO1751" s="204">
        <v>387</v>
      </c>
      <c r="AP1751" s="205">
        <v>334.63</v>
      </c>
      <c r="AQ1751" t="str">
        <f>_xlfn.IFNA(VLOOKUP(E1751,'Order Lookup'!A:C,3,FALSE),"Other")</f>
        <v>ORDER</v>
      </c>
    </row>
    <row r="1752" spans="1:43" ht="42" x14ac:dyDescent="0.35">
      <c r="A1752" s="202" t="s">
        <v>1050</v>
      </c>
      <c r="B1752" s="202" t="s">
        <v>5019</v>
      </c>
      <c r="C1752" s="202" t="s">
        <v>5020</v>
      </c>
      <c r="D1752" s="202" t="s">
        <v>5021</v>
      </c>
      <c r="E1752" s="202" t="s">
        <v>967</v>
      </c>
      <c r="F1752" s="202" t="s">
        <v>343</v>
      </c>
      <c r="G1752" s="202" t="s">
        <v>55</v>
      </c>
      <c r="H1752" s="202" t="s">
        <v>488</v>
      </c>
      <c r="I1752" s="203" t="s">
        <v>389</v>
      </c>
      <c r="J1752" s="8"/>
      <c r="K1752" s="8"/>
      <c r="L1752" s="8"/>
      <c r="M1752" s="8"/>
      <c r="N1752" s="202" t="s">
        <v>483</v>
      </c>
      <c r="O1752" s="8"/>
      <c r="P1752" s="8"/>
      <c r="Q1752" s="8"/>
      <c r="R1752" s="202" t="s">
        <v>483</v>
      </c>
      <c r="S1752" s="8"/>
      <c r="T1752" s="8"/>
      <c r="U1752" s="8"/>
      <c r="V1752" s="8"/>
      <c r="W1752" s="202" t="s">
        <v>483</v>
      </c>
      <c r="X1752" s="8"/>
      <c r="Y1752" s="8"/>
      <c r="Z1752" s="8"/>
      <c r="AA1752" s="202" t="s">
        <v>483</v>
      </c>
      <c r="AB1752" s="8"/>
      <c r="AC1752" s="202" t="s">
        <v>2318</v>
      </c>
      <c r="AD1752" s="202" t="s">
        <v>5019</v>
      </c>
      <c r="AE1752" s="202" t="s">
        <v>484</v>
      </c>
      <c r="AF1752" s="12"/>
      <c r="AG1752" s="197">
        <v>0</v>
      </c>
      <c r="AH1752" s="12"/>
      <c r="AI1752" s="12"/>
      <c r="AJ1752" s="12"/>
      <c r="AK1752" s="12"/>
      <c r="AL1752" s="12"/>
      <c r="AM1752" s="12"/>
      <c r="AN1752" s="12"/>
      <c r="AO1752" s="12"/>
      <c r="AP1752" s="15"/>
      <c r="AQ1752" t="str">
        <f>_xlfn.IFNA(VLOOKUP(E1752,'Order Lookup'!A:C,3,FALSE),"Other")</f>
        <v>Other</v>
      </c>
    </row>
    <row r="1753" spans="1:43" ht="42" x14ac:dyDescent="0.35">
      <c r="A1753" s="202" t="s">
        <v>1050</v>
      </c>
      <c r="B1753" s="202" t="s">
        <v>5022</v>
      </c>
      <c r="C1753" s="202" t="s">
        <v>1079</v>
      </c>
      <c r="D1753" s="202" t="s">
        <v>5023</v>
      </c>
      <c r="E1753" s="202" t="s">
        <v>812</v>
      </c>
      <c r="F1753" s="202" t="s">
        <v>343</v>
      </c>
      <c r="G1753" s="202" t="s">
        <v>55</v>
      </c>
      <c r="H1753" s="202" t="s">
        <v>482</v>
      </c>
      <c r="I1753" s="203" t="s">
        <v>386</v>
      </c>
      <c r="J1753" s="8"/>
      <c r="K1753" s="8"/>
      <c r="L1753" s="8"/>
      <c r="M1753" s="8"/>
      <c r="N1753" s="202" t="s">
        <v>483</v>
      </c>
      <c r="O1753" s="8"/>
      <c r="P1753" s="8"/>
      <c r="Q1753" s="8"/>
      <c r="R1753" s="202" t="s">
        <v>483</v>
      </c>
      <c r="S1753" s="8"/>
      <c r="T1753" s="8"/>
      <c r="U1753" s="8"/>
      <c r="V1753" s="8"/>
      <c r="W1753" s="202" t="s">
        <v>483</v>
      </c>
      <c r="X1753" s="8"/>
      <c r="Y1753" s="8"/>
      <c r="Z1753" s="8"/>
      <c r="AA1753" s="202" t="s">
        <v>483</v>
      </c>
      <c r="AB1753" s="8"/>
      <c r="AC1753" s="202" t="s">
        <v>2318</v>
      </c>
      <c r="AD1753" s="202" t="s">
        <v>5022</v>
      </c>
      <c r="AE1753" s="202" t="s">
        <v>484</v>
      </c>
      <c r="AF1753" s="12"/>
      <c r="AG1753" s="197">
        <v>0</v>
      </c>
      <c r="AH1753" s="12"/>
      <c r="AI1753" s="12"/>
      <c r="AJ1753" s="12"/>
      <c r="AK1753" s="12"/>
      <c r="AL1753" s="12"/>
      <c r="AM1753" s="12"/>
      <c r="AN1753" s="12"/>
      <c r="AO1753" s="12"/>
      <c r="AP1753" s="15"/>
      <c r="AQ1753" t="str">
        <f>_xlfn.IFNA(VLOOKUP(E1753,'Order Lookup'!A:C,3,FALSE),"Other")</f>
        <v>Other</v>
      </c>
    </row>
    <row r="1754" spans="1:43" ht="31.5" x14ac:dyDescent="0.35">
      <c r="A1754" s="202" t="s">
        <v>1050</v>
      </c>
      <c r="B1754" s="202" t="s">
        <v>5024</v>
      </c>
      <c r="C1754" s="202" t="s">
        <v>1088</v>
      </c>
      <c r="D1754" s="202" t="s">
        <v>5025</v>
      </c>
      <c r="E1754" s="202" t="s">
        <v>812</v>
      </c>
      <c r="F1754" s="202" t="s">
        <v>343</v>
      </c>
      <c r="G1754" s="8"/>
      <c r="H1754" s="202" t="s">
        <v>482</v>
      </c>
      <c r="I1754" s="203" t="s">
        <v>360</v>
      </c>
      <c r="J1754" s="8"/>
      <c r="K1754" s="8"/>
      <c r="L1754" s="8"/>
      <c r="M1754" s="8"/>
      <c r="N1754" s="202" t="s">
        <v>483</v>
      </c>
      <c r="O1754" s="8"/>
      <c r="P1754" s="8"/>
      <c r="Q1754" s="8"/>
      <c r="R1754" s="202" t="s">
        <v>483</v>
      </c>
      <c r="S1754" s="8"/>
      <c r="T1754" s="8"/>
      <c r="U1754" s="8"/>
      <c r="V1754" s="8"/>
      <c r="W1754" s="202" t="s">
        <v>483</v>
      </c>
      <c r="X1754" s="8"/>
      <c r="Y1754" s="8"/>
      <c r="Z1754" s="8"/>
      <c r="AA1754" s="202" t="s">
        <v>483</v>
      </c>
      <c r="AB1754" s="8"/>
      <c r="AC1754" s="202" t="s">
        <v>2335</v>
      </c>
      <c r="AD1754" s="202" t="s">
        <v>5024</v>
      </c>
      <c r="AE1754" s="202" t="s">
        <v>484</v>
      </c>
      <c r="AF1754" s="204">
        <v>8953.0499999999993</v>
      </c>
      <c r="AG1754" s="197">
        <v>0</v>
      </c>
      <c r="AH1754" s="197">
        <v>3.994334995</v>
      </c>
      <c r="AI1754" s="12"/>
      <c r="AJ1754" s="197">
        <v>3.994335655</v>
      </c>
      <c r="AK1754" s="197">
        <v>0</v>
      </c>
      <c r="AL1754" s="197">
        <v>0</v>
      </c>
      <c r="AM1754" s="12"/>
      <c r="AN1754" s="12"/>
      <c r="AO1754" s="204">
        <v>6501.83</v>
      </c>
      <c r="AP1754" s="205">
        <v>3169.15</v>
      </c>
      <c r="AQ1754" t="str">
        <f>_xlfn.IFNA(VLOOKUP(E1754,'Order Lookup'!A:C,3,FALSE),"Other")</f>
        <v>Other</v>
      </c>
    </row>
    <row r="1755" spans="1:43" ht="31.5" x14ac:dyDescent="0.35">
      <c r="A1755" s="202" t="s">
        <v>1050</v>
      </c>
      <c r="B1755" s="202" t="s">
        <v>5026</v>
      </c>
      <c r="C1755" s="202" t="s">
        <v>4817</v>
      </c>
      <c r="D1755" s="202" t="s">
        <v>5027</v>
      </c>
      <c r="E1755" s="202" t="s">
        <v>904</v>
      </c>
      <c r="F1755" s="202" t="s">
        <v>343</v>
      </c>
      <c r="G1755" s="8"/>
      <c r="H1755" s="202" t="s">
        <v>482</v>
      </c>
      <c r="I1755" s="203" t="s">
        <v>359</v>
      </c>
      <c r="J1755" s="8"/>
      <c r="K1755" s="8"/>
      <c r="L1755" s="8"/>
      <c r="M1755" s="8"/>
      <c r="N1755" s="202" t="s">
        <v>483</v>
      </c>
      <c r="O1755" s="8"/>
      <c r="P1755" s="8"/>
      <c r="Q1755" s="8"/>
      <c r="R1755" s="202" t="s">
        <v>483</v>
      </c>
      <c r="S1755" s="8"/>
      <c r="T1755" s="8"/>
      <c r="U1755" s="8"/>
      <c r="V1755" s="8"/>
      <c r="W1755" s="202" t="s">
        <v>483</v>
      </c>
      <c r="X1755" s="8"/>
      <c r="Y1755" s="8"/>
      <c r="Z1755" s="8"/>
      <c r="AA1755" s="202" t="s">
        <v>483</v>
      </c>
      <c r="AB1755" s="8"/>
      <c r="AC1755" s="202" t="s">
        <v>2335</v>
      </c>
      <c r="AD1755" s="202" t="s">
        <v>5026</v>
      </c>
      <c r="AE1755" s="202" t="s">
        <v>484</v>
      </c>
      <c r="AF1755" s="204">
        <v>952.78</v>
      </c>
      <c r="AG1755" s="197">
        <v>0</v>
      </c>
      <c r="AH1755" s="197">
        <v>0.31488864</v>
      </c>
      <c r="AI1755" s="12"/>
      <c r="AJ1755" s="197">
        <v>0.31488801999999999</v>
      </c>
      <c r="AK1755" s="197">
        <v>0</v>
      </c>
      <c r="AL1755" s="197">
        <v>0</v>
      </c>
      <c r="AM1755" s="12"/>
      <c r="AN1755" s="12"/>
      <c r="AO1755" s="204">
        <v>668.85</v>
      </c>
      <c r="AP1755" s="205">
        <v>164.13</v>
      </c>
      <c r="AQ1755" t="str">
        <f>_xlfn.IFNA(VLOOKUP(E1755,'Order Lookup'!A:C,3,FALSE),"Other")</f>
        <v>Other</v>
      </c>
    </row>
    <row r="1756" spans="1:43" ht="42" x14ac:dyDescent="0.35">
      <c r="A1756" s="202" t="s">
        <v>1050</v>
      </c>
      <c r="B1756" s="202" t="s">
        <v>5028</v>
      </c>
      <c r="C1756" s="202" t="s">
        <v>1112</v>
      </c>
      <c r="D1756" s="202" t="s">
        <v>2063</v>
      </c>
      <c r="E1756" s="202" t="s">
        <v>904</v>
      </c>
      <c r="F1756" s="202" t="s">
        <v>343</v>
      </c>
      <c r="G1756" s="202" t="s">
        <v>343</v>
      </c>
      <c r="H1756" s="202" t="s">
        <v>482</v>
      </c>
      <c r="I1756" s="203" t="s">
        <v>359</v>
      </c>
      <c r="J1756" s="8"/>
      <c r="K1756" s="8"/>
      <c r="L1756" s="8"/>
      <c r="M1756" s="8"/>
      <c r="N1756" s="202" t="s">
        <v>483</v>
      </c>
      <c r="O1756" s="8"/>
      <c r="P1756" s="8"/>
      <c r="Q1756" s="8"/>
      <c r="R1756" s="202" t="s">
        <v>483</v>
      </c>
      <c r="S1756" s="8"/>
      <c r="T1756" s="8"/>
      <c r="U1756" s="8"/>
      <c r="V1756" s="8"/>
      <c r="W1756" s="202" t="s">
        <v>483</v>
      </c>
      <c r="X1756" s="8"/>
      <c r="Y1756" s="8"/>
      <c r="Z1756" s="8"/>
      <c r="AA1756" s="202" t="s">
        <v>483</v>
      </c>
      <c r="AB1756" s="8"/>
      <c r="AC1756" s="202" t="s">
        <v>2318</v>
      </c>
      <c r="AD1756" s="202" t="s">
        <v>5028</v>
      </c>
      <c r="AE1756" s="202" t="s">
        <v>484</v>
      </c>
      <c r="AF1756" s="204">
        <v>325.81</v>
      </c>
      <c r="AG1756" s="197">
        <v>0</v>
      </c>
      <c r="AH1756" s="197">
        <v>4.9580224999999999E-2</v>
      </c>
      <c r="AI1756" s="12"/>
      <c r="AJ1756" s="197">
        <v>4.9580014999999998E-2</v>
      </c>
      <c r="AK1756" s="197">
        <v>0</v>
      </c>
      <c r="AL1756" s="197">
        <v>0</v>
      </c>
      <c r="AM1756" s="12"/>
      <c r="AN1756" s="12"/>
      <c r="AO1756" s="204">
        <v>238.42</v>
      </c>
      <c r="AP1756" s="205">
        <v>183.64</v>
      </c>
      <c r="AQ1756" t="str">
        <f>_xlfn.IFNA(VLOOKUP(E1756,'Order Lookup'!A:C,3,FALSE),"Other")</f>
        <v>Other</v>
      </c>
    </row>
    <row r="1757" spans="1:43" ht="31.5" x14ac:dyDescent="0.35">
      <c r="A1757" s="202" t="s">
        <v>1050</v>
      </c>
      <c r="B1757" s="202" t="s">
        <v>5029</v>
      </c>
      <c r="C1757" s="202" t="s">
        <v>1083</v>
      </c>
      <c r="D1757" s="202" t="s">
        <v>5030</v>
      </c>
      <c r="E1757" s="202" t="s">
        <v>812</v>
      </c>
      <c r="F1757" s="202" t="s">
        <v>343</v>
      </c>
      <c r="G1757" s="8"/>
      <c r="H1757" s="202" t="s">
        <v>482</v>
      </c>
      <c r="I1757" s="203" t="s">
        <v>355</v>
      </c>
      <c r="J1757" s="8"/>
      <c r="K1757" s="8"/>
      <c r="L1757" s="8"/>
      <c r="M1757" s="8"/>
      <c r="N1757" s="202" t="s">
        <v>483</v>
      </c>
      <c r="O1757" s="8"/>
      <c r="P1757" s="8"/>
      <c r="Q1757" s="8"/>
      <c r="R1757" s="202" t="s">
        <v>483</v>
      </c>
      <c r="S1757" s="8"/>
      <c r="T1757" s="8"/>
      <c r="U1757" s="8"/>
      <c r="V1757" s="8"/>
      <c r="W1757" s="202" t="s">
        <v>483</v>
      </c>
      <c r="X1757" s="8"/>
      <c r="Y1757" s="8"/>
      <c r="Z1757" s="8"/>
      <c r="AA1757" s="202" t="s">
        <v>483</v>
      </c>
      <c r="AB1757" s="8"/>
      <c r="AC1757" s="202" t="s">
        <v>2318</v>
      </c>
      <c r="AD1757" s="202" t="s">
        <v>5029</v>
      </c>
      <c r="AE1757" s="202" t="s">
        <v>484</v>
      </c>
      <c r="AF1757" s="12"/>
      <c r="AG1757" s="197">
        <v>0</v>
      </c>
      <c r="AH1757" s="12"/>
      <c r="AI1757" s="12"/>
      <c r="AJ1757" s="12"/>
      <c r="AK1757" s="12"/>
      <c r="AL1757" s="12"/>
      <c r="AM1757" s="12"/>
      <c r="AN1757" s="12"/>
      <c r="AO1757" s="12"/>
      <c r="AP1757" s="15"/>
      <c r="AQ1757" t="str">
        <f>_xlfn.IFNA(VLOOKUP(E1757,'Order Lookup'!A:C,3,FALSE),"Other")</f>
        <v>Other</v>
      </c>
    </row>
    <row r="1758" spans="1:43" ht="52.5" x14ac:dyDescent="0.35">
      <c r="A1758" s="202" t="s">
        <v>1050</v>
      </c>
      <c r="B1758" s="202" t="s">
        <v>5031</v>
      </c>
      <c r="C1758" s="202" t="s">
        <v>4739</v>
      </c>
      <c r="D1758" s="202" t="s">
        <v>5032</v>
      </c>
      <c r="E1758" s="202" t="s">
        <v>904</v>
      </c>
      <c r="F1758" s="202" t="s">
        <v>343</v>
      </c>
      <c r="G1758" s="202" t="s">
        <v>343</v>
      </c>
      <c r="H1758" s="202" t="s">
        <v>482</v>
      </c>
      <c r="I1758" s="203" t="s">
        <v>397</v>
      </c>
      <c r="J1758" s="8"/>
      <c r="K1758" s="8"/>
      <c r="L1758" s="8"/>
      <c r="M1758" s="8"/>
      <c r="N1758" s="202" t="s">
        <v>483</v>
      </c>
      <c r="O1758" s="8"/>
      <c r="P1758" s="8"/>
      <c r="Q1758" s="8"/>
      <c r="R1758" s="202" t="s">
        <v>483</v>
      </c>
      <c r="S1758" s="8"/>
      <c r="T1758" s="8"/>
      <c r="U1758" s="8"/>
      <c r="V1758" s="8"/>
      <c r="W1758" s="202" t="s">
        <v>483</v>
      </c>
      <c r="X1758" s="8"/>
      <c r="Y1758" s="8"/>
      <c r="Z1758" s="8"/>
      <c r="AA1758" s="202" t="s">
        <v>483</v>
      </c>
      <c r="AB1758" s="8"/>
      <c r="AC1758" s="202" t="s">
        <v>2362</v>
      </c>
      <c r="AD1758" s="202" t="s">
        <v>5031</v>
      </c>
      <c r="AE1758" s="202" t="s">
        <v>484</v>
      </c>
      <c r="AF1758" s="204">
        <v>60</v>
      </c>
      <c r="AG1758" s="197">
        <v>0</v>
      </c>
      <c r="AH1758" s="197">
        <v>5.0000000000000001E-3</v>
      </c>
      <c r="AI1758" s="12"/>
      <c r="AJ1758" s="197">
        <v>5.0000000000000001E-3</v>
      </c>
      <c r="AK1758" s="197">
        <v>0</v>
      </c>
      <c r="AL1758" s="197">
        <v>0</v>
      </c>
      <c r="AM1758" s="12"/>
      <c r="AN1758" s="12"/>
      <c r="AO1758" s="204">
        <v>30.97</v>
      </c>
      <c r="AP1758" s="205">
        <v>29.69</v>
      </c>
      <c r="AQ1758" t="str">
        <f>_xlfn.IFNA(VLOOKUP(E1758,'Order Lookup'!A:C,3,FALSE),"Other")</f>
        <v>Other</v>
      </c>
    </row>
    <row r="1759" spans="1:43" ht="21" x14ac:dyDescent="0.35">
      <c r="A1759" s="202" t="s">
        <v>1050</v>
      </c>
      <c r="B1759" s="202" t="s">
        <v>5033</v>
      </c>
      <c r="C1759" s="202" t="s">
        <v>1384</v>
      </c>
      <c r="D1759" s="202" t="s">
        <v>1623</v>
      </c>
      <c r="E1759" s="202" t="s">
        <v>904</v>
      </c>
      <c r="F1759" s="202" t="s">
        <v>343</v>
      </c>
      <c r="G1759" s="8"/>
      <c r="H1759" s="202" t="s">
        <v>482</v>
      </c>
      <c r="I1759" s="203" t="s">
        <v>386</v>
      </c>
      <c r="J1759" s="8"/>
      <c r="K1759" s="8"/>
      <c r="L1759" s="8"/>
      <c r="M1759" s="8"/>
      <c r="N1759" s="202" t="s">
        <v>483</v>
      </c>
      <c r="O1759" s="8"/>
      <c r="P1759" s="8"/>
      <c r="Q1759" s="8"/>
      <c r="R1759" s="202" t="s">
        <v>483</v>
      </c>
      <c r="S1759" s="8"/>
      <c r="T1759" s="8"/>
      <c r="U1759" s="8"/>
      <c r="V1759" s="8"/>
      <c r="W1759" s="202" t="s">
        <v>483</v>
      </c>
      <c r="X1759" s="8"/>
      <c r="Y1759" s="8"/>
      <c r="Z1759" s="8"/>
      <c r="AA1759" s="202" t="s">
        <v>483</v>
      </c>
      <c r="AB1759" s="8"/>
      <c r="AC1759" s="202" t="s">
        <v>2362</v>
      </c>
      <c r="AD1759" s="202" t="s">
        <v>5033</v>
      </c>
      <c r="AE1759" s="202" t="s">
        <v>484</v>
      </c>
      <c r="AF1759" s="12"/>
      <c r="AG1759" s="197">
        <v>0</v>
      </c>
      <c r="AH1759" s="12"/>
      <c r="AI1759" s="12"/>
      <c r="AJ1759" s="12"/>
      <c r="AK1759" s="12"/>
      <c r="AL1759" s="12"/>
      <c r="AM1759" s="12"/>
      <c r="AN1759" s="12"/>
      <c r="AO1759" s="12"/>
      <c r="AP1759" s="15"/>
      <c r="AQ1759" t="str">
        <f>_xlfn.IFNA(VLOOKUP(E1759,'Order Lookup'!A:C,3,FALSE),"Other")</f>
        <v>Other</v>
      </c>
    </row>
    <row r="1760" spans="1:43" x14ac:dyDescent="0.35">
      <c r="A1760" s="7"/>
      <c r="B1760" s="7"/>
      <c r="C1760" s="7"/>
      <c r="D1760" s="7"/>
      <c r="E1760" s="7"/>
      <c r="F1760" s="7"/>
      <c r="G1760" s="8"/>
      <c r="H1760" s="7"/>
      <c r="I1760" s="14"/>
      <c r="J1760" s="8"/>
      <c r="K1760" s="8"/>
      <c r="L1760" s="8"/>
      <c r="M1760" s="8"/>
      <c r="N1760" s="7"/>
      <c r="O1760" s="8"/>
      <c r="P1760" s="8"/>
      <c r="Q1760" s="8"/>
      <c r="R1760" s="7"/>
      <c r="S1760" s="8"/>
      <c r="T1760" s="8"/>
      <c r="U1760" s="8"/>
      <c r="V1760" s="8"/>
      <c r="W1760" s="7"/>
      <c r="X1760" s="8"/>
      <c r="Y1760" s="8"/>
      <c r="Z1760" s="8"/>
      <c r="AA1760" s="7"/>
      <c r="AB1760" s="8"/>
      <c r="AC1760" s="7"/>
      <c r="AD1760" s="7"/>
      <c r="AE1760" s="7"/>
      <c r="AF1760" s="9"/>
      <c r="AG1760" s="10"/>
      <c r="AH1760" s="10"/>
      <c r="AI1760" s="12"/>
      <c r="AJ1760" s="10"/>
      <c r="AK1760" s="10"/>
      <c r="AL1760" s="10"/>
      <c r="AM1760" s="12"/>
      <c r="AN1760" s="12"/>
      <c r="AO1760" s="9"/>
      <c r="AP1760" s="13"/>
    </row>
    <row r="1761" spans="1:42" x14ac:dyDescent="0.35">
      <c r="A1761" s="7"/>
      <c r="B1761" s="7"/>
      <c r="C1761" s="7"/>
      <c r="D1761" s="7"/>
      <c r="E1761" s="7"/>
      <c r="F1761" s="7"/>
      <c r="G1761" s="8"/>
      <c r="H1761" s="7"/>
      <c r="I1761" s="14"/>
      <c r="J1761" s="8"/>
      <c r="K1761" s="8"/>
      <c r="L1761" s="8"/>
      <c r="M1761" s="8"/>
      <c r="N1761" s="7"/>
      <c r="O1761" s="8"/>
      <c r="P1761" s="8"/>
      <c r="Q1761" s="8"/>
      <c r="R1761" s="7"/>
      <c r="S1761" s="8"/>
      <c r="T1761" s="8"/>
      <c r="U1761" s="8"/>
      <c r="V1761" s="8"/>
      <c r="W1761" s="7"/>
      <c r="X1761" s="8"/>
      <c r="Y1761" s="8"/>
      <c r="Z1761" s="8"/>
      <c r="AA1761" s="7"/>
      <c r="AB1761" s="8"/>
      <c r="AC1761" s="7"/>
      <c r="AD1761" s="7"/>
      <c r="AE1761" s="7"/>
      <c r="AF1761" s="12"/>
      <c r="AG1761" s="10"/>
      <c r="AH1761" s="12"/>
      <c r="AI1761" s="12"/>
      <c r="AJ1761" s="12"/>
      <c r="AK1761" s="12"/>
      <c r="AL1761" s="12"/>
      <c r="AM1761" s="12"/>
      <c r="AN1761" s="12"/>
      <c r="AO1761" s="12"/>
      <c r="AP1761" s="15"/>
    </row>
    <row r="1762" spans="1:42" x14ac:dyDescent="0.35">
      <c r="A1762" s="7"/>
      <c r="B1762" s="7"/>
      <c r="C1762" s="7"/>
      <c r="D1762" s="7"/>
      <c r="E1762" s="7"/>
      <c r="F1762" s="7"/>
      <c r="G1762" s="8"/>
      <c r="H1762" s="7"/>
      <c r="I1762" s="14"/>
      <c r="J1762" s="8"/>
      <c r="K1762" s="8"/>
      <c r="L1762" s="8"/>
      <c r="M1762" s="8"/>
      <c r="N1762" s="7"/>
      <c r="O1762" s="8"/>
      <c r="P1762" s="8"/>
      <c r="Q1762" s="8"/>
      <c r="R1762" s="7"/>
      <c r="S1762" s="8"/>
      <c r="T1762" s="8"/>
      <c r="U1762" s="8"/>
      <c r="V1762" s="8"/>
      <c r="W1762" s="7"/>
      <c r="X1762" s="8"/>
      <c r="Y1762" s="8"/>
      <c r="Z1762" s="8"/>
      <c r="AA1762" s="7"/>
      <c r="AB1762" s="8"/>
      <c r="AC1762" s="7"/>
      <c r="AD1762" s="7"/>
      <c r="AE1762" s="7"/>
      <c r="AF1762" s="9"/>
      <c r="AG1762" s="10"/>
      <c r="AH1762" s="10"/>
      <c r="AI1762" s="12"/>
      <c r="AJ1762" s="10"/>
      <c r="AK1762" s="10"/>
      <c r="AL1762" s="10"/>
      <c r="AM1762" s="12"/>
      <c r="AN1762" s="12"/>
      <c r="AO1762" s="9"/>
      <c r="AP1762" s="13"/>
    </row>
    <row r="1763" spans="1:42" x14ac:dyDescent="0.35">
      <c r="A1763" s="7"/>
      <c r="B1763" s="7"/>
      <c r="C1763" s="7"/>
      <c r="D1763" s="7"/>
      <c r="E1763" s="7"/>
      <c r="F1763" s="7"/>
      <c r="G1763" s="8"/>
      <c r="H1763" s="7"/>
      <c r="I1763" s="14"/>
      <c r="J1763" s="8"/>
      <c r="K1763" s="8"/>
      <c r="L1763" s="8"/>
      <c r="M1763" s="8"/>
      <c r="N1763" s="7"/>
      <c r="O1763" s="8"/>
      <c r="P1763" s="8"/>
      <c r="Q1763" s="8"/>
      <c r="R1763" s="7"/>
      <c r="S1763" s="8"/>
      <c r="T1763" s="8"/>
      <c r="U1763" s="8"/>
      <c r="V1763" s="8"/>
      <c r="W1763" s="7"/>
      <c r="X1763" s="8"/>
      <c r="Y1763" s="8"/>
      <c r="Z1763" s="8"/>
      <c r="AA1763" s="7"/>
      <c r="AB1763" s="8"/>
      <c r="AC1763" s="7"/>
      <c r="AD1763" s="7"/>
      <c r="AE1763" s="7"/>
      <c r="AF1763" s="9"/>
      <c r="AG1763" s="10"/>
      <c r="AH1763" s="10"/>
      <c r="AI1763" s="12"/>
      <c r="AJ1763" s="10"/>
      <c r="AK1763" s="10"/>
      <c r="AL1763" s="10"/>
      <c r="AM1763" s="12"/>
      <c r="AN1763" s="12"/>
      <c r="AO1763" s="9"/>
      <c r="AP1763" s="13"/>
    </row>
    <row r="1764" spans="1:42" x14ac:dyDescent="0.35">
      <c r="A1764" s="7"/>
      <c r="B1764" s="7"/>
      <c r="C1764" s="7"/>
      <c r="D1764" s="7"/>
      <c r="E1764" s="7"/>
      <c r="F1764" s="7"/>
      <c r="G1764" s="8"/>
      <c r="H1764" s="7"/>
      <c r="I1764" s="14"/>
      <c r="J1764" s="8"/>
      <c r="K1764" s="8"/>
      <c r="L1764" s="8"/>
      <c r="M1764" s="8"/>
      <c r="N1764" s="7"/>
      <c r="O1764" s="8"/>
      <c r="P1764" s="8"/>
      <c r="Q1764" s="8"/>
      <c r="R1764" s="7"/>
      <c r="S1764" s="8"/>
      <c r="T1764" s="8"/>
      <c r="U1764" s="8"/>
      <c r="V1764" s="8"/>
      <c r="W1764" s="7"/>
      <c r="X1764" s="8"/>
      <c r="Y1764" s="8"/>
      <c r="Z1764" s="8"/>
      <c r="AA1764" s="7"/>
      <c r="AB1764" s="8"/>
      <c r="AC1764" s="7"/>
      <c r="AD1764" s="7"/>
      <c r="AE1764" s="7"/>
      <c r="AF1764" s="9"/>
      <c r="AG1764" s="10"/>
      <c r="AH1764" s="10"/>
      <c r="AI1764" s="12"/>
      <c r="AJ1764" s="10"/>
      <c r="AK1764" s="10"/>
      <c r="AL1764" s="10"/>
      <c r="AM1764" s="12"/>
      <c r="AN1764" s="12"/>
      <c r="AO1764" s="9"/>
      <c r="AP1764" s="13"/>
    </row>
    <row r="1765" spans="1:42" x14ac:dyDescent="0.35">
      <c r="A1765" s="7"/>
      <c r="B1765" s="7"/>
      <c r="C1765" s="7"/>
      <c r="D1765" s="7"/>
      <c r="E1765" s="7"/>
      <c r="F1765" s="7"/>
      <c r="G1765" s="8"/>
      <c r="H1765" s="7"/>
      <c r="I1765" s="14"/>
      <c r="J1765" s="8"/>
      <c r="K1765" s="8"/>
      <c r="L1765" s="8"/>
      <c r="M1765" s="8"/>
      <c r="N1765" s="7"/>
      <c r="O1765" s="8"/>
      <c r="P1765" s="8"/>
      <c r="Q1765" s="8"/>
      <c r="R1765" s="7"/>
      <c r="S1765" s="8"/>
      <c r="T1765" s="8"/>
      <c r="U1765" s="8"/>
      <c r="V1765" s="8"/>
      <c r="W1765" s="7"/>
      <c r="X1765" s="8"/>
      <c r="Y1765" s="8"/>
      <c r="Z1765" s="8"/>
      <c r="AA1765" s="7"/>
      <c r="AB1765" s="8"/>
      <c r="AC1765" s="7"/>
      <c r="AD1765" s="7"/>
      <c r="AE1765" s="7"/>
      <c r="AF1765" s="9"/>
      <c r="AG1765" s="10"/>
      <c r="AH1765" s="10"/>
      <c r="AI1765" s="12"/>
      <c r="AJ1765" s="10"/>
      <c r="AK1765" s="10"/>
      <c r="AL1765" s="10"/>
      <c r="AM1765" s="12"/>
      <c r="AN1765" s="12"/>
      <c r="AO1765" s="9"/>
      <c r="AP1765" s="13"/>
    </row>
    <row r="1766" spans="1:42" x14ac:dyDescent="0.35">
      <c r="A1766" s="7"/>
      <c r="B1766" s="7"/>
      <c r="C1766" s="7"/>
      <c r="D1766" s="7"/>
      <c r="E1766" s="7"/>
      <c r="F1766" s="7"/>
      <c r="G1766" s="8"/>
      <c r="H1766" s="7"/>
      <c r="I1766" s="14"/>
      <c r="J1766" s="8"/>
      <c r="K1766" s="8"/>
      <c r="L1766" s="8"/>
      <c r="M1766" s="8"/>
      <c r="N1766" s="7"/>
      <c r="O1766" s="8"/>
      <c r="P1766" s="8"/>
      <c r="Q1766" s="8"/>
      <c r="R1766" s="7"/>
      <c r="S1766" s="8"/>
      <c r="T1766" s="8"/>
      <c r="U1766" s="8"/>
      <c r="V1766" s="8"/>
      <c r="W1766" s="7"/>
      <c r="X1766" s="8"/>
      <c r="Y1766" s="8"/>
      <c r="Z1766" s="8"/>
      <c r="AA1766" s="7"/>
      <c r="AB1766" s="8"/>
      <c r="AC1766" s="7"/>
      <c r="AD1766" s="7"/>
      <c r="AE1766" s="7"/>
      <c r="AF1766" s="9"/>
      <c r="AG1766" s="10"/>
      <c r="AH1766" s="10"/>
      <c r="AI1766" s="12"/>
      <c r="AJ1766" s="10"/>
      <c r="AK1766" s="10"/>
      <c r="AL1766" s="10"/>
      <c r="AM1766" s="12"/>
      <c r="AN1766" s="12"/>
      <c r="AO1766" s="9"/>
      <c r="AP1766" s="13"/>
    </row>
    <row r="1767" spans="1:42" x14ac:dyDescent="0.35">
      <c r="A1767" s="7"/>
      <c r="B1767" s="7"/>
      <c r="C1767" s="7"/>
      <c r="D1767" s="7"/>
      <c r="E1767" s="7"/>
      <c r="F1767" s="7"/>
      <c r="G1767" s="8"/>
      <c r="H1767" s="7"/>
      <c r="I1767" s="14"/>
      <c r="J1767" s="8"/>
      <c r="K1767" s="8"/>
      <c r="L1767" s="8"/>
      <c r="M1767" s="8"/>
      <c r="N1767" s="7"/>
      <c r="O1767" s="8"/>
      <c r="P1767" s="8"/>
      <c r="Q1767" s="8"/>
      <c r="R1767" s="7"/>
      <c r="S1767" s="8"/>
      <c r="T1767" s="8"/>
      <c r="U1767" s="8"/>
      <c r="V1767" s="8"/>
      <c r="W1767" s="7"/>
      <c r="X1767" s="8"/>
      <c r="Y1767" s="8"/>
      <c r="Z1767" s="8"/>
      <c r="AA1767" s="7"/>
      <c r="AB1767" s="8"/>
      <c r="AC1767" s="7"/>
      <c r="AD1767" s="7"/>
      <c r="AE1767" s="7"/>
      <c r="AF1767" s="9"/>
      <c r="AG1767" s="10"/>
      <c r="AH1767" s="10"/>
      <c r="AI1767" s="12"/>
      <c r="AJ1767" s="10"/>
      <c r="AK1767" s="10"/>
      <c r="AL1767" s="10"/>
      <c r="AM1767" s="12"/>
      <c r="AN1767" s="12"/>
      <c r="AO1767" s="9"/>
      <c r="AP1767" s="13"/>
    </row>
    <row r="1768" spans="1:42" x14ac:dyDescent="0.35">
      <c r="A1768" s="7"/>
      <c r="B1768" s="7"/>
      <c r="C1768" s="7"/>
      <c r="D1768" s="7"/>
      <c r="E1768" s="7"/>
      <c r="F1768" s="7"/>
      <c r="G1768" s="8"/>
      <c r="H1768" s="7"/>
      <c r="I1768" s="14"/>
      <c r="J1768" s="8"/>
      <c r="K1768" s="8"/>
      <c r="L1768" s="8"/>
      <c r="M1768" s="8"/>
      <c r="N1768" s="7"/>
      <c r="O1768" s="8"/>
      <c r="P1768" s="8"/>
      <c r="Q1768" s="8"/>
      <c r="R1768" s="7"/>
      <c r="S1768" s="8"/>
      <c r="T1768" s="8"/>
      <c r="U1768" s="8"/>
      <c r="V1768" s="8"/>
      <c r="W1768" s="7"/>
      <c r="X1768" s="8"/>
      <c r="Y1768" s="8"/>
      <c r="Z1768" s="8"/>
      <c r="AA1768" s="7"/>
      <c r="AB1768" s="8"/>
      <c r="AC1768" s="7"/>
      <c r="AD1768" s="7"/>
      <c r="AE1768" s="7"/>
      <c r="AF1768" s="9"/>
      <c r="AG1768" s="10"/>
      <c r="AH1768" s="10"/>
      <c r="AI1768" s="12"/>
      <c r="AJ1768" s="10"/>
      <c r="AK1768" s="10"/>
      <c r="AL1768" s="10"/>
      <c r="AM1768" s="12"/>
      <c r="AN1768" s="12"/>
      <c r="AO1768" s="9"/>
      <c r="AP1768" s="13"/>
    </row>
    <row r="1769" spans="1:42" x14ac:dyDescent="0.35">
      <c r="A1769" s="7"/>
      <c r="B1769" s="7"/>
      <c r="C1769" s="7"/>
      <c r="D1769" s="7"/>
      <c r="E1769" s="7"/>
      <c r="F1769" s="7"/>
      <c r="G1769" s="8"/>
      <c r="H1769" s="7"/>
      <c r="I1769" s="14"/>
      <c r="J1769" s="8"/>
      <c r="K1769" s="8"/>
      <c r="L1769" s="8"/>
      <c r="M1769" s="8"/>
      <c r="N1769" s="7"/>
      <c r="O1769" s="8"/>
      <c r="P1769" s="8"/>
      <c r="Q1769" s="8"/>
      <c r="R1769" s="7"/>
      <c r="S1769" s="8"/>
      <c r="T1769" s="8"/>
      <c r="U1769" s="8"/>
      <c r="V1769" s="8"/>
      <c r="W1769" s="7"/>
      <c r="X1769" s="8"/>
      <c r="Y1769" s="8"/>
      <c r="Z1769" s="8"/>
      <c r="AA1769" s="7"/>
      <c r="AB1769" s="8"/>
      <c r="AC1769" s="7"/>
      <c r="AD1769" s="7"/>
      <c r="AE1769" s="7"/>
      <c r="AF1769" s="9"/>
      <c r="AG1769" s="10"/>
      <c r="AH1769" s="10"/>
      <c r="AI1769" s="12"/>
      <c r="AJ1769" s="10"/>
      <c r="AK1769" s="10"/>
      <c r="AL1769" s="10"/>
      <c r="AM1769" s="12"/>
      <c r="AN1769" s="12"/>
      <c r="AO1769" s="9"/>
      <c r="AP1769" s="13"/>
    </row>
    <row r="1770" spans="1:42" x14ac:dyDescent="0.35">
      <c r="A1770" s="7"/>
      <c r="B1770" s="7"/>
      <c r="C1770" s="7"/>
      <c r="D1770" s="7"/>
      <c r="E1770" s="7"/>
      <c r="F1770" s="7"/>
      <c r="G1770" s="8"/>
      <c r="H1770" s="7"/>
      <c r="I1770" s="14"/>
      <c r="J1770" s="8"/>
      <c r="K1770" s="8"/>
      <c r="L1770" s="8"/>
      <c r="M1770" s="8"/>
      <c r="N1770" s="7"/>
      <c r="O1770" s="8"/>
      <c r="P1770" s="8"/>
      <c r="Q1770" s="8"/>
      <c r="R1770" s="7"/>
      <c r="S1770" s="8"/>
      <c r="T1770" s="8"/>
      <c r="U1770" s="8"/>
      <c r="V1770" s="8"/>
      <c r="W1770" s="7"/>
      <c r="X1770" s="8"/>
      <c r="Y1770" s="8"/>
      <c r="Z1770" s="8"/>
      <c r="AA1770" s="7"/>
      <c r="AB1770" s="8"/>
      <c r="AC1770" s="7"/>
      <c r="AD1770" s="7"/>
      <c r="AE1770" s="7"/>
      <c r="AF1770" s="12"/>
      <c r="AG1770" s="10"/>
      <c r="AH1770" s="12"/>
      <c r="AI1770" s="12"/>
      <c r="AJ1770" s="12"/>
      <c r="AK1770" s="12"/>
      <c r="AL1770" s="12"/>
      <c r="AM1770" s="12"/>
      <c r="AN1770" s="12"/>
      <c r="AO1770" s="12"/>
      <c r="AP1770" s="15"/>
    </row>
    <row r="1771" spans="1:42" x14ac:dyDescent="0.35">
      <c r="A1771" s="7"/>
      <c r="B1771" s="7"/>
      <c r="C1771" s="7"/>
      <c r="D1771" s="7"/>
      <c r="E1771" s="7"/>
      <c r="F1771" s="7"/>
      <c r="G1771" s="8"/>
      <c r="H1771" s="7"/>
      <c r="I1771" s="14"/>
      <c r="J1771" s="8"/>
      <c r="K1771" s="8"/>
      <c r="L1771" s="8"/>
      <c r="M1771" s="8"/>
      <c r="N1771" s="7"/>
      <c r="O1771" s="8"/>
      <c r="P1771" s="8"/>
      <c r="Q1771" s="8"/>
      <c r="R1771" s="7"/>
      <c r="S1771" s="8"/>
      <c r="T1771" s="8"/>
      <c r="U1771" s="8"/>
      <c r="V1771" s="8"/>
      <c r="W1771" s="7"/>
      <c r="X1771" s="8"/>
      <c r="Y1771" s="8"/>
      <c r="Z1771" s="8"/>
      <c r="AA1771" s="7"/>
      <c r="AB1771" s="8"/>
      <c r="AC1771" s="7"/>
      <c r="AD1771" s="7"/>
      <c r="AE1771" s="7"/>
      <c r="AF1771" s="9"/>
      <c r="AG1771" s="10"/>
      <c r="AH1771" s="10"/>
      <c r="AI1771" s="12"/>
      <c r="AJ1771" s="10"/>
      <c r="AK1771" s="10"/>
      <c r="AL1771" s="10"/>
      <c r="AM1771" s="12"/>
      <c r="AN1771" s="12"/>
      <c r="AO1771" s="9"/>
      <c r="AP1771" s="13"/>
    </row>
    <row r="1772" spans="1:42" x14ac:dyDescent="0.35">
      <c r="A1772" s="7"/>
      <c r="B1772" s="7"/>
      <c r="C1772" s="7"/>
      <c r="D1772" s="7"/>
      <c r="E1772" s="7"/>
      <c r="F1772" s="7"/>
      <c r="G1772" s="8"/>
      <c r="H1772" s="7"/>
      <c r="I1772" s="14"/>
      <c r="J1772" s="8"/>
      <c r="K1772" s="8"/>
      <c r="L1772" s="8"/>
      <c r="M1772" s="8"/>
      <c r="N1772" s="7"/>
      <c r="O1772" s="8"/>
      <c r="P1772" s="8"/>
      <c r="Q1772" s="8"/>
      <c r="R1772" s="7"/>
      <c r="S1772" s="8"/>
      <c r="T1772" s="8"/>
      <c r="U1772" s="8"/>
      <c r="V1772" s="8"/>
      <c r="W1772" s="7"/>
      <c r="X1772" s="8"/>
      <c r="Y1772" s="8"/>
      <c r="Z1772" s="8"/>
      <c r="AA1772" s="7"/>
      <c r="AB1772" s="8"/>
      <c r="AC1772" s="7"/>
      <c r="AD1772" s="7"/>
      <c r="AE1772" s="7"/>
      <c r="AF1772" s="9"/>
      <c r="AG1772" s="10"/>
      <c r="AH1772" s="10"/>
      <c r="AI1772" s="12"/>
      <c r="AJ1772" s="10"/>
      <c r="AK1772" s="10"/>
      <c r="AL1772" s="10"/>
      <c r="AM1772" s="12"/>
      <c r="AN1772" s="12"/>
      <c r="AO1772" s="9"/>
      <c r="AP1772" s="13"/>
    </row>
    <row r="1773" spans="1:42" x14ac:dyDescent="0.35">
      <c r="A1773" s="7"/>
      <c r="B1773" s="7"/>
      <c r="C1773" s="7"/>
      <c r="D1773" s="7"/>
      <c r="E1773" s="7"/>
      <c r="F1773" s="7"/>
      <c r="G1773" s="8"/>
      <c r="H1773" s="7"/>
      <c r="I1773" s="14"/>
      <c r="J1773" s="8"/>
      <c r="K1773" s="8"/>
      <c r="L1773" s="8"/>
      <c r="M1773" s="8"/>
      <c r="N1773" s="7"/>
      <c r="O1773" s="8"/>
      <c r="P1773" s="8"/>
      <c r="Q1773" s="8"/>
      <c r="R1773" s="7"/>
      <c r="S1773" s="8"/>
      <c r="T1773" s="8"/>
      <c r="U1773" s="8"/>
      <c r="V1773" s="8"/>
      <c r="W1773" s="7"/>
      <c r="X1773" s="8"/>
      <c r="Y1773" s="8"/>
      <c r="Z1773" s="8"/>
      <c r="AA1773" s="7"/>
      <c r="AB1773" s="8"/>
      <c r="AC1773" s="7"/>
      <c r="AD1773" s="7"/>
      <c r="AE1773" s="7"/>
      <c r="AF1773" s="12"/>
      <c r="AG1773" s="10"/>
      <c r="AH1773" s="12"/>
      <c r="AI1773" s="12"/>
      <c r="AJ1773" s="12"/>
      <c r="AK1773" s="12"/>
      <c r="AL1773" s="12"/>
      <c r="AM1773" s="12"/>
      <c r="AN1773" s="12"/>
      <c r="AO1773" s="12"/>
      <c r="AP1773" s="15"/>
    </row>
    <row r="1774" spans="1:42" x14ac:dyDescent="0.35">
      <c r="A1774" s="7"/>
      <c r="B1774" s="7"/>
      <c r="C1774" s="7"/>
      <c r="D1774" s="7"/>
      <c r="E1774" s="7"/>
      <c r="F1774" s="7"/>
      <c r="G1774" s="8"/>
      <c r="H1774" s="7"/>
      <c r="I1774" s="14"/>
      <c r="J1774" s="8"/>
      <c r="K1774" s="8"/>
      <c r="L1774" s="8"/>
      <c r="M1774" s="8"/>
      <c r="N1774" s="7"/>
      <c r="O1774" s="8"/>
      <c r="P1774" s="8"/>
      <c r="Q1774" s="8"/>
      <c r="R1774" s="7"/>
      <c r="S1774" s="8"/>
      <c r="T1774" s="8"/>
      <c r="U1774" s="8"/>
      <c r="V1774" s="8"/>
      <c r="W1774" s="7"/>
      <c r="X1774" s="8"/>
      <c r="Y1774" s="8"/>
      <c r="Z1774" s="8"/>
      <c r="AA1774" s="7"/>
      <c r="AB1774" s="8"/>
      <c r="AC1774" s="7"/>
      <c r="AD1774" s="7"/>
      <c r="AE1774" s="7"/>
      <c r="AF1774" s="12"/>
      <c r="AG1774" s="10"/>
      <c r="AH1774" s="12"/>
      <c r="AI1774" s="12"/>
      <c r="AJ1774" s="12"/>
      <c r="AK1774" s="12"/>
      <c r="AL1774" s="12"/>
      <c r="AM1774" s="12"/>
      <c r="AN1774" s="12"/>
      <c r="AO1774" s="12"/>
      <c r="AP1774" s="15"/>
    </row>
    <row r="1775" spans="1:42" x14ac:dyDescent="0.35">
      <c r="A1775" s="7"/>
      <c r="B1775" s="7"/>
      <c r="C1775" s="7"/>
      <c r="D1775" s="7"/>
      <c r="E1775" s="7"/>
      <c r="F1775" s="7"/>
      <c r="G1775" s="8"/>
      <c r="H1775" s="7"/>
      <c r="I1775" s="14"/>
      <c r="J1775" s="8"/>
      <c r="K1775" s="8"/>
      <c r="L1775" s="8"/>
      <c r="M1775" s="8"/>
      <c r="N1775" s="7"/>
      <c r="O1775" s="8"/>
      <c r="P1775" s="8"/>
      <c r="Q1775" s="8"/>
      <c r="R1775" s="7"/>
      <c r="S1775" s="8"/>
      <c r="T1775" s="8"/>
      <c r="U1775" s="8"/>
      <c r="V1775" s="8"/>
      <c r="W1775" s="7"/>
      <c r="X1775" s="8"/>
      <c r="Y1775" s="8"/>
      <c r="Z1775" s="8"/>
      <c r="AA1775" s="7"/>
      <c r="AB1775" s="8"/>
      <c r="AC1775" s="7"/>
      <c r="AD1775" s="7"/>
      <c r="AE1775" s="7"/>
      <c r="AF1775" s="12"/>
      <c r="AG1775" s="10"/>
      <c r="AH1775" s="12"/>
      <c r="AI1775" s="12"/>
      <c r="AJ1775" s="12"/>
      <c r="AK1775" s="12"/>
      <c r="AL1775" s="12"/>
      <c r="AM1775" s="12"/>
      <c r="AN1775" s="12"/>
      <c r="AO1775" s="12"/>
      <c r="AP1775" s="15"/>
    </row>
    <row r="1776" spans="1:42" x14ac:dyDescent="0.35">
      <c r="A1776" s="7"/>
      <c r="B1776" s="7"/>
      <c r="C1776" s="7"/>
      <c r="D1776" s="7"/>
      <c r="E1776" s="7"/>
      <c r="F1776" s="7"/>
      <c r="G1776" s="8"/>
      <c r="H1776" s="7"/>
      <c r="I1776" s="14"/>
      <c r="J1776" s="8"/>
      <c r="K1776" s="8"/>
      <c r="L1776" s="8"/>
      <c r="M1776" s="8"/>
      <c r="N1776" s="7"/>
      <c r="O1776" s="8"/>
      <c r="P1776" s="8"/>
      <c r="Q1776" s="8"/>
      <c r="R1776" s="7"/>
      <c r="S1776" s="8"/>
      <c r="T1776" s="8"/>
      <c r="U1776" s="8"/>
      <c r="V1776" s="8"/>
      <c r="W1776" s="7"/>
      <c r="X1776" s="8"/>
      <c r="Y1776" s="8"/>
      <c r="Z1776" s="8"/>
      <c r="AA1776" s="7"/>
      <c r="AB1776" s="8"/>
      <c r="AC1776" s="7"/>
      <c r="AD1776" s="7"/>
      <c r="AE1776" s="7"/>
      <c r="AF1776" s="12"/>
      <c r="AG1776" s="10"/>
      <c r="AH1776" s="12"/>
      <c r="AI1776" s="12"/>
      <c r="AJ1776" s="12"/>
      <c r="AK1776" s="12"/>
      <c r="AL1776" s="12"/>
      <c r="AM1776" s="12"/>
      <c r="AN1776" s="12"/>
      <c r="AO1776" s="12"/>
      <c r="AP1776" s="15"/>
    </row>
    <row r="1777" spans="1:42" x14ac:dyDescent="0.35">
      <c r="A1777" s="7"/>
      <c r="B1777" s="7"/>
      <c r="C1777" s="7"/>
      <c r="D1777" s="7"/>
      <c r="E1777" s="7"/>
      <c r="F1777" s="7"/>
      <c r="G1777" s="8"/>
      <c r="H1777" s="7"/>
      <c r="I1777" s="14"/>
      <c r="J1777" s="8"/>
      <c r="K1777" s="8"/>
      <c r="L1777" s="8"/>
      <c r="M1777" s="8"/>
      <c r="N1777" s="7"/>
      <c r="O1777" s="8"/>
      <c r="P1777" s="8"/>
      <c r="Q1777" s="8"/>
      <c r="R1777" s="7"/>
      <c r="S1777" s="8"/>
      <c r="T1777" s="8"/>
      <c r="U1777" s="8"/>
      <c r="V1777" s="8"/>
      <c r="W1777" s="7"/>
      <c r="X1777" s="8"/>
      <c r="Y1777" s="8"/>
      <c r="Z1777" s="8"/>
      <c r="AA1777" s="7"/>
      <c r="AB1777" s="8"/>
      <c r="AC1777" s="7"/>
      <c r="AD1777" s="7"/>
      <c r="AE1777" s="7"/>
      <c r="AF1777" s="12"/>
      <c r="AG1777" s="10"/>
      <c r="AH1777" s="12"/>
      <c r="AI1777" s="12"/>
      <c r="AJ1777" s="12"/>
      <c r="AK1777" s="12"/>
      <c r="AL1777" s="12"/>
      <c r="AM1777" s="12"/>
      <c r="AN1777" s="12"/>
      <c r="AO1777" s="12"/>
      <c r="AP1777" s="15"/>
    </row>
    <row r="1778" spans="1:42" x14ac:dyDescent="0.35">
      <c r="A1778" s="7"/>
      <c r="B1778" s="7"/>
      <c r="C1778" s="7"/>
      <c r="D1778" s="7"/>
      <c r="E1778" s="7"/>
      <c r="F1778" s="7"/>
      <c r="G1778" s="8"/>
      <c r="H1778" s="7"/>
      <c r="I1778" s="14"/>
      <c r="J1778" s="8"/>
      <c r="K1778" s="8"/>
      <c r="L1778" s="8"/>
      <c r="M1778" s="8"/>
      <c r="N1778" s="7"/>
      <c r="O1778" s="8"/>
      <c r="P1778" s="8"/>
      <c r="Q1778" s="8"/>
      <c r="R1778" s="7"/>
      <c r="S1778" s="8"/>
      <c r="T1778" s="8"/>
      <c r="U1778" s="8"/>
      <c r="V1778" s="8"/>
      <c r="W1778" s="7"/>
      <c r="X1778" s="8"/>
      <c r="Y1778" s="8"/>
      <c r="Z1778" s="8"/>
      <c r="AA1778" s="7"/>
      <c r="AB1778" s="8"/>
      <c r="AC1778" s="7"/>
      <c r="AD1778" s="7"/>
      <c r="AE1778" s="7"/>
      <c r="AF1778" s="12"/>
      <c r="AG1778" s="10"/>
      <c r="AH1778" s="12"/>
      <c r="AI1778" s="12"/>
      <c r="AJ1778" s="12"/>
      <c r="AK1778" s="12"/>
      <c r="AL1778" s="12"/>
      <c r="AM1778" s="12"/>
      <c r="AN1778" s="12"/>
      <c r="AO1778" s="12"/>
      <c r="AP1778" s="15"/>
    </row>
    <row r="1779" spans="1:42" x14ac:dyDescent="0.35">
      <c r="A1779" s="7"/>
      <c r="B1779" s="7"/>
      <c r="C1779" s="7"/>
      <c r="D1779" s="7"/>
      <c r="E1779" s="7"/>
      <c r="F1779" s="7"/>
      <c r="G1779" s="8"/>
      <c r="H1779" s="7"/>
      <c r="I1779" s="14"/>
      <c r="J1779" s="8"/>
      <c r="K1779" s="8"/>
      <c r="L1779" s="8"/>
      <c r="M1779" s="8"/>
      <c r="N1779" s="7"/>
      <c r="O1779" s="8"/>
      <c r="P1779" s="8"/>
      <c r="Q1779" s="8"/>
      <c r="R1779" s="7"/>
      <c r="S1779" s="8"/>
      <c r="T1779" s="8"/>
      <c r="U1779" s="8"/>
      <c r="V1779" s="8"/>
      <c r="W1779" s="7"/>
      <c r="X1779" s="8"/>
      <c r="Y1779" s="8"/>
      <c r="Z1779" s="8"/>
      <c r="AA1779" s="7"/>
      <c r="AB1779" s="8"/>
      <c r="AC1779" s="7"/>
      <c r="AD1779" s="7"/>
      <c r="AE1779" s="7"/>
      <c r="AF1779" s="12"/>
      <c r="AG1779" s="10"/>
      <c r="AH1779" s="12"/>
      <c r="AI1779" s="12"/>
      <c r="AJ1779" s="12"/>
      <c r="AK1779" s="12"/>
      <c r="AL1779" s="12"/>
      <c r="AM1779" s="12"/>
      <c r="AN1779" s="12"/>
      <c r="AO1779" s="12"/>
      <c r="AP1779" s="15"/>
    </row>
    <row r="1780" spans="1:42" x14ac:dyDescent="0.35">
      <c r="A1780" s="7"/>
      <c r="B1780" s="7"/>
      <c r="C1780" s="7"/>
      <c r="D1780" s="7"/>
      <c r="E1780" s="7"/>
      <c r="F1780" s="7"/>
      <c r="G1780" s="8"/>
      <c r="H1780" s="7"/>
      <c r="I1780" s="14"/>
      <c r="J1780" s="8"/>
      <c r="K1780" s="8"/>
      <c r="L1780" s="8"/>
      <c r="M1780" s="8"/>
      <c r="N1780" s="7"/>
      <c r="O1780" s="8"/>
      <c r="P1780" s="8"/>
      <c r="Q1780" s="8"/>
      <c r="R1780" s="7"/>
      <c r="S1780" s="8"/>
      <c r="T1780" s="8"/>
      <c r="U1780" s="8"/>
      <c r="V1780" s="8"/>
      <c r="W1780" s="7"/>
      <c r="X1780" s="8"/>
      <c r="Y1780" s="8"/>
      <c r="Z1780" s="8"/>
      <c r="AA1780" s="7"/>
      <c r="AB1780" s="8"/>
      <c r="AC1780" s="7"/>
      <c r="AD1780" s="7"/>
      <c r="AE1780" s="7"/>
      <c r="AF1780" s="9"/>
      <c r="AG1780" s="10"/>
      <c r="AH1780" s="10"/>
      <c r="AI1780" s="12"/>
      <c r="AJ1780" s="10"/>
      <c r="AK1780" s="10"/>
      <c r="AL1780" s="10"/>
      <c r="AM1780" s="12"/>
      <c r="AN1780" s="12"/>
      <c r="AO1780" s="9"/>
      <c r="AP1780" s="13"/>
    </row>
    <row r="1781" spans="1:42" x14ac:dyDescent="0.35">
      <c r="A1781" s="7"/>
      <c r="B1781" s="7"/>
      <c r="C1781" s="7"/>
      <c r="D1781" s="7"/>
      <c r="E1781" s="7"/>
      <c r="F1781" s="7"/>
      <c r="G1781" s="7"/>
      <c r="H1781" s="7"/>
      <c r="I1781" s="14"/>
      <c r="J1781" s="8"/>
      <c r="K1781" s="8"/>
      <c r="L1781" s="8"/>
      <c r="M1781" s="8"/>
      <c r="N1781" s="7"/>
      <c r="O1781" s="8"/>
      <c r="P1781" s="8"/>
      <c r="Q1781" s="8"/>
      <c r="R1781" s="7"/>
      <c r="S1781" s="8"/>
      <c r="T1781" s="14"/>
      <c r="U1781" s="7"/>
      <c r="V1781" s="7"/>
      <c r="W1781" s="16"/>
      <c r="X1781" s="8"/>
      <c r="Y1781" s="8"/>
      <c r="Z1781" s="8"/>
      <c r="AA1781" s="7"/>
      <c r="AB1781" s="14"/>
      <c r="AC1781" s="7"/>
      <c r="AD1781" s="7"/>
      <c r="AE1781" s="7"/>
      <c r="AF1781" s="12"/>
      <c r="AG1781" s="10"/>
      <c r="AH1781" s="12"/>
      <c r="AI1781" s="12"/>
      <c r="AJ1781" s="12"/>
      <c r="AK1781" s="12"/>
      <c r="AL1781" s="12"/>
      <c r="AM1781" s="12"/>
      <c r="AN1781" s="12"/>
      <c r="AO1781" s="12"/>
      <c r="AP1781" s="15"/>
    </row>
    <row r="1782" spans="1:42" x14ac:dyDescent="0.35">
      <c r="A1782" s="7"/>
      <c r="B1782" s="7"/>
      <c r="C1782" s="7"/>
      <c r="D1782" s="7"/>
      <c r="E1782" s="7"/>
      <c r="F1782" s="7"/>
      <c r="G1782" s="8"/>
      <c r="H1782" s="7"/>
      <c r="I1782" s="14"/>
      <c r="J1782" s="8"/>
      <c r="K1782" s="8"/>
      <c r="L1782" s="8"/>
      <c r="M1782" s="8"/>
      <c r="N1782" s="7"/>
      <c r="O1782" s="8"/>
      <c r="P1782" s="8"/>
      <c r="Q1782" s="8"/>
      <c r="R1782" s="7"/>
      <c r="S1782" s="8"/>
      <c r="T1782" s="8"/>
      <c r="U1782" s="8"/>
      <c r="V1782" s="8"/>
      <c r="W1782" s="7"/>
      <c r="X1782" s="8"/>
      <c r="Y1782" s="8"/>
      <c r="Z1782" s="8"/>
      <c r="AA1782" s="7"/>
      <c r="AB1782" s="8"/>
      <c r="AC1782" s="7"/>
      <c r="AD1782" s="7"/>
      <c r="AE1782" s="7"/>
      <c r="AF1782" s="9"/>
      <c r="AG1782" s="10"/>
      <c r="AH1782" s="10"/>
      <c r="AI1782" s="12"/>
      <c r="AJ1782" s="10"/>
      <c r="AK1782" s="10"/>
      <c r="AL1782" s="10"/>
      <c r="AM1782" s="12"/>
      <c r="AN1782" s="12"/>
      <c r="AO1782" s="9"/>
      <c r="AP1782" s="13"/>
    </row>
    <row r="1783" spans="1:42" x14ac:dyDescent="0.35">
      <c r="A1783" s="7"/>
      <c r="B1783" s="7"/>
      <c r="C1783" s="7"/>
      <c r="D1783" s="7"/>
      <c r="E1783" s="7"/>
      <c r="F1783" s="7"/>
      <c r="G1783" s="8"/>
      <c r="H1783" s="7"/>
      <c r="I1783" s="14"/>
      <c r="J1783" s="8"/>
      <c r="K1783" s="8"/>
      <c r="L1783" s="8"/>
      <c r="M1783" s="8"/>
      <c r="N1783" s="7"/>
      <c r="O1783" s="8"/>
      <c r="P1783" s="8"/>
      <c r="Q1783" s="8"/>
      <c r="R1783" s="7"/>
      <c r="S1783" s="8"/>
      <c r="T1783" s="8"/>
      <c r="U1783" s="8"/>
      <c r="V1783" s="8"/>
      <c r="W1783" s="7"/>
      <c r="X1783" s="8"/>
      <c r="Y1783" s="8"/>
      <c r="Z1783" s="8"/>
      <c r="AA1783" s="7"/>
      <c r="AB1783" s="8"/>
      <c r="AC1783" s="7"/>
      <c r="AD1783" s="7"/>
      <c r="AE1783" s="7"/>
      <c r="AF1783" s="9"/>
      <c r="AG1783" s="10"/>
      <c r="AH1783" s="10"/>
      <c r="AI1783" s="12"/>
      <c r="AJ1783" s="10"/>
      <c r="AK1783" s="10"/>
      <c r="AL1783" s="10"/>
      <c r="AM1783" s="12"/>
      <c r="AN1783" s="12"/>
      <c r="AO1783" s="9"/>
      <c r="AP1783" s="13"/>
    </row>
    <row r="1784" spans="1:42" x14ac:dyDescent="0.35">
      <c r="A1784" s="7"/>
      <c r="B1784" s="7"/>
      <c r="C1784" s="7"/>
      <c r="D1784" s="7"/>
      <c r="E1784" s="7"/>
      <c r="F1784" s="7"/>
      <c r="G1784" s="8"/>
      <c r="H1784" s="7"/>
      <c r="I1784" s="14"/>
      <c r="J1784" s="8"/>
      <c r="K1784" s="8"/>
      <c r="L1784" s="8"/>
      <c r="M1784" s="8"/>
      <c r="N1784" s="7"/>
      <c r="O1784" s="8"/>
      <c r="P1784" s="8"/>
      <c r="Q1784" s="8"/>
      <c r="R1784" s="7"/>
      <c r="S1784" s="8"/>
      <c r="T1784" s="8"/>
      <c r="U1784" s="8"/>
      <c r="V1784" s="8"/>
      <c r="W1784" s="7"/>
      <c r="X1784" s="8"/>
      <c r="Y1784" s="8"/>
      <c r="Z1784" s="8"/>
      <c r="AA1784" s="7"/>
      <c r="AB1784" s="8"/>
      <c r="AC1784" s="7"/>
      <c r="AD1784" s="7"/>
      <c r="AE1784" s="7"/>
      <c r="AF1784" s="9"/>
      <c r="AG1784" s="10"/>
      <c r="AH1784" s="10"/>
      <c r="AI1784" s="12"/>
      <c r="AJ1784" s="10"/>
      <c r="AK1784" s="10"/>
      <c r="AL1784" s="10"/>
      <c r="AM1784" s="12"/>
      <c r="AN1784" s="12"/>
      <c r="AO1784" s="9"/>
      <c r="AP1784" s="13"/>
    </row>
    <row r="1785" spans="1:42" x14ac:dyDescent="0.35">
      <c r="A1785" s="7"/>
      <c r="B1785" s="7"/>
      <c r="C1785" s="7"/>
      <c r="D1785" s="7"/>
      <c r="E1785" s="7"/>
      <c r="F1785" s="7"/>
      <c r="G1785" s="8"/>
      <c r="H1785" s="7"/>
      <c r="I1785" s="14"/>
      <c r="J1785" s="8"/>
      <c r="K1785" s="8"/>
      <c r="L1785" s="8"/>
      <c r="M1785" s="8"/>
      <c r="N1785" s="7"/>
      <c r="O1785" s="8"/>
      <c r="P1785" s="8"/>
      <c r="Q1785" s="8"/>
      <c r="R1785" s="7"/>
      <c r="S1785" s="8"/>
      <c r="T1785" s="8"/>
      <c r="U1785" s="8"/>
      <c r="V1785" s="8"/>
      <c r="W1785" s="7"/>
      <c r="X1785" s="8"/>
      <c r="Y1785" s="8"/>
      <c r="Z1785" s="8"/>
      <c r="AA1785" s="7"/>
      <c r="AB1785" s="8"/>
      <c r="AC1785" s="7"/>
      <c r="AD1785" s="7"/>
      <c r="AE1785" s="7"/>
      <c r="AF1785" s="9"/>
      <c r="AG1785" s="10"/>
      <c r="AH1785" s="10"/>
      <c r="AI1785" s="12"/>
      <c r="AJ1785" s="10"/>
      <c r="AK1785" s="10"/>
      <c r="AL1785" s="10"/>
      <c r="AM1785" s="12"/>
      <c r="AN1785" s="12"/>
      <c r="AO1785" s="9"/>
      <c r="AP1785" s="13"/>
    </row>
    <row r="1786" spans="1:42" x14ac:dyDescent="0.35">
      <c r="A1786" s="7"/>
      <c r="B1786" s="7"/>
      <c r="C1786" s="7"/>
      <c r="D1786" s="7"/>
      <c r="E1786" s="7"/>
      <c r="F1786" s="7"/>
      <c r="G1786" s="8"/>
      <c r="H1786" s="7"/>
      <c r="I1786" s="14"/>
      <c r="J1786" s="8"/>
      <c r="K1786" s="8"/>
      <c r="L1786" s="8"/>
      <c r="M1786" s="8"/>
      <c r="N1786" s="7"/>
      <c r="O1786" s="8"/>
      <c r="P1786" s="8"/>
      <c r="Q1786" s="8"/>
      <c r="R1786" s="7"/>
      <c r="S1786" s="8"/>
      <c r="T1786" s="8"/>
      <c r="U1786" s="8"/>
      <c r="V1786" s="8"/>
      <c r="W1786" s="7"/>
      <c r="X1786" s="8"/>
      <c r="Y1786" s="8"/>
      <c r="Z1786" s="8"/>
      <c r="AA1786" s="7"/>
      <c r="AB1786" s="8"/>
      <c r="AC1786" s="7"/>
      <c r="AD1786" s="7"/>
      <c r="AE1786" s="7"/>
      <c r="AF1786" s="9"/>
      <c r="AG1786" s="10"/>
      <c r="AH1786" s="10"/>
      <c r="AI1786" s="12"/>
      <c r="AJ1786" s="10"/>
      <c r="AK1786" s="10"/>
      <c r="AL1786" s="10"/>
      <c r="AM1786" s="12"/>
      <c r="AN1786" s="12"/>
      <c r="AO1786" s="9"/>
      <c r="AP1786" s="13"/>
    </row>
    <row r="1787" spans="1:42" x14ac:dyDescent="0.35">
      <c r="A1787" s="7"/>
      <c r="B1787" s="7"/>
      <c r="C1787" s="7"/>
      <c r="D1787" s="7"/>
      <c r="E1787" s="7"/>
      <c r="F1787" s="7"/>
      <c r="G1787" s="8"/>
      <c r="H1787" s="7"/>
      <c r="I1787" s="14"/>
      <c r="J1787" s="8"/>
      <c r="K1787" s="8"/>
      <c r="L1787" s="8"/>
      <c r="M1787" s="8"/>
      <c r="N1787" s="7"/>
      <c r="O1787" s="8"/>
      <c r="P1787" s="8"/>
      <c r="Q1787" s="8"/>
      <c r="R1787" s="7"/>
      <c r="S1787" s="8"/>
      <c r="T1787" s="8"/>
      <c r="U1787" s="8"/>
      <c r="V1787" s="8"/>
      <c r="W1787" s="7"/>
      <c r="X1787" s="8"/>
      <c r="Y1787" s="8"/>
      <c r="Z1787" s="8"/>
      <c r="AA1787" s="7"/>
      <c r="AB1787" s="8"/>
      <c r="AC1787" s="7"/>
      <c r="AD1787" s="7"/>
      <c r="AE1787" s="7"/>
      <c r="AF1787" s="12"/>
      <c r="AG1787" s="10"/>
      <c r="AH1787" s="12"/>
      <c r="AI1787" s="12"/>
      <c r="AJ1787" s="12"/>
      <c r="AK1787" s="12"/>
      <c r="AL1787" s="12"/>
      <c r="AM1787" s="12"/>
      <c r="AN1787" s="12"/>
      <c r="AO1787" s="12"/>
      <c r="AP1787" s="15"/>
    </row>
    <row r="1788" spans="1:42" x14ac:dyDescent="0.35">
      <c r="A1788" s="7"/>
      <c r="B1788" s="7"/>
      <c r="C1788" s="7"/>
      <c r="D1788" s="7"/>
      <c r="E1788" s="7"/>
      <c r="F1788" s="7"/>
      <c r="G1788" s="8"/>
      <c r="H1788" s="7"/>
      <c r="I1788" s="14"/>
      <c r="J1788" s="8"/>
      <c r="K1788" s="8"/>
      <c r="L1788" s="8"/>
      <c r="M1788" s="8"/>
      <c r="N1788" s="7"/>
      <c r="O1788" s="8"/>
      <c r="P1788" s="8"/>
      <c r="Q1788" s="8"/>
      <c r="R1788" s="7"/>
      <c r="S1788" s="8"/>
      <c r="T1788" s="8"/>
      <c r="U1788" s="8"/>
      <c r="V1788" s="8"/>
      <c r="W1788" s="7"/>
      <c r="X1788" s="8"/>
      <c r="Y1788" s="8"/>
      <c r="Z1788" s="8"/>
      <c r="AA1788" s="7"/>
      <c r="AB1788" s="8"/>
      <c r="AC1788" s="7"/>
      <c r="AD1788" s="7"/>
      <c r="AE1788" s="7"/>
      <c r="AF1788" s="12"/>
      <c r="AG1788" s="10"/>
      <c r="AH1788" s="12"/>
      <c r="AI1788" s="12"/>
      <c r="AJ1788" s="12"/>
      <c r="AK1788" s="12"/>
      <c r="AL1788" s="12"/>
      <c r="AM1788" s="12"/>
      <c r="AN1788" s="12"/>
      <c r="AO1788" s="12"/>
      <c r="AP1788" s="15"/>
    </row>
    <row r="1789" spans="1:42" x14ac:dyDescent="0.35">
      <c r="A1789" s="7"/>
      <c r="B1789" s="7"/>
      <c r="C1789" s="7"/>
      <c r="D1789" s="7"/>
      <c r="E1789" s="7"/>
      <c r="F1789" s="7"/>
      <c r="G1789" s="8"/>
      <c r="H1789" s="7"/>
      <c r="I1789" s="14"/>
      <c r="J1789" s="8"/>
      <c r="K1789" s="8"/>
      <c r="L1789" s="8"/>
      <c r="M1789" s="8"/>
      <c r="N1789" s="7"/>
      <c r="O1789" s="8"/>
      <c r="P1789" s="8"/>
      <c r="Q1789" s="8"/>
      <c r="R1789" s="7"/>
      <c r="S1789" s="8"/>
      <c r="T1789" s="8"/>
      <c r="U1789" s="8"/>
      <c r="V1789" s="8"/>
      <c r="W1789" s="7"/>
      <c r="X1789" s="8"/>
      <c r="Y1789" s="8"/>
      <c r="Z1789" s="8"/>
      <c r="AA1789" s="7"/>
      <c r="AB1789" s="8"/>
      <c r="AC1789" s="7"/>
      <c r="AD1789" s="7"/>
      <c r="AE1789" s="7"/>
      <c r="AF1789" s="12"/>
      <c r="AG1789" s="10"/>
      <c r="AH1789" s="12"/>
      <c r="AI1789" s="12"/>
      <c r="AJ1789" s="12"/>
      <c r="AK1789" s="12"/>
      <c r="AL1789" s="12"/>
      <c r="AM1789" s="12"/>
      <c r="AN1789" s="12"/>
      <c r="AO1789" s="12"/>
      <c r="AP1789" s="15"/>
    </row>
    <row r="1790" spans="1:42" x14ac:dyDescent="0.35">
      <c r="A1790" s="7"/>
      <c r="B1790" s="7"/>
      <c r="C1790" s="7"/>
      <c r="D1790" s="7"/>
      <c r="E1790" s="7"/>
      <c r="F1790" s="7"/>
      <c r="G1790" s="8"/>
      <c r="H1790" s="7"/>
      <c r="I1790" s="14"/>
      <c r="J1790" s="8"/>
      <c r="K1790" s="8"/>
      <c r="L1790" s="8"/>
      <c r="M1790" s="8"/>
      <c r="N1790" s="7"/>
      <c r="O1790" s="8"/>
      <c r="P1790" s="8"/>
      <c r="Q1790" s="8"/>
      <c r="R1790" s="7"/>
      <c r="S1790" s="8"/>
      <c r="T1790" s="8"/>
      <c r="U1790" s="8"/>
      <c r="V1790" s="8"/>
      <c r="W1790" s="7"/>
      <c r="X1790" s="8"/>
      <c r="Y1790" s="8"/>
      <c r="Z1790" s="8"/>
      <c r="AA1790" s="7"/>
      <c r="AB1790" s="8"/>
      <c r="AC1790" s="7"/>
      <c r="AD1790" s="7"/>
      <c r="AE1790" s="7"/>
      <c r="AF1790" s="12"/>
      <c r="AG1790" s="10"/>
      <c r="AH1790" s="12"/>
      <c r="AI1790" s="12"/>
      <c r="AJ1790" s="12"/>
      <c r="AK1790" s="12"/>
      <c r="AL1790" s="12"/>
      <c r="AM1790" s="12"/>
      <c r="AN1790" s="12"/>
      <c r="AO1790" s="12"/>
      <c r="AP1790" s="15"/>
    </row>
    <row r="1791" spans="1:42" x14ac:dyDescent="0.35">
      <c r="A1791" s="7"/>
      <c r="B1791" s="7"/>
      <c r="C1791" s="7"/>
      <c r="D1791" s="7"/>
      <c r="E1791" s="7"/>
      <c r="F1791" s="7"/>
      <c r="G1791" s="7"/>
      <c r="H1791" s="7"/>
      <c r="I1791" s="14"/>
      <c r="J1791" s="8"/>
      <c r="K1791" s="8"/>
      <c r="L1791" s="8"/>
      <c r="M1791" s="8"/>
      <c r="N1791" s="7"/>
      <c r="O1791" s="8"/>
      <c r="P1791" s="8"/>
      <c r="Q1791" s="8"/>
      <c r="R1791" s="7"/>
      <c r="S1791" s="8"/>
      <c r="T1791" s="8"/>
      <c r="U1791" s="8"/>
      <c r="V1791" s="8"/>
      <c r="W1791" s="7"/>
      <c r="X1791" s="8"/>
      <c r="Y1791" s="8"/>
      <c r="Z1791" s="8"/>
      <c r="AA1791" s="7"/>
      <c r="AB1791" s="8"/>
      <c r="AC1791" s="7"/>
      <c r="AD1791" s="7"/>
      <c r="AE1791" s="7"/>
      <c r="AF1791" s="9"/>
      <c r="AG1791" s="10"/>
      <c r="AH1791" s="10"/>
      <c r="AI1791" s="12"/>
      <c r="AJ1791" s="10"/>
      <c r="AK1791" s="10"/>
      <c r="AL1791" s="10"/>
      <c r="AM1791" s="12"/>
      <c r="AN1791" s="12"/>
      <c r="AO1791" s="9"/>
      <c r="AP1791" s="13"/>
    </row>
    <row r="1792" spans="1:42" x14ac:dyDescent="0.35">
      <c r="A1792" s="7"/>
      <c r="B1792" s="7"/>
      <c r="C1792" s="7"/>
      <c r="D1792" s="7"/>
      <c r="E1792" s="7"/>
      <c r="F1792" s="7"/>
      <c r="G1792" s="8"/>
      <c r="H1792" s="7"/>
      <c r="I1792" s="14"/>
      <c r="J1792" s="8"/>
      <c r="K1792" s="8"/>
      <c r="L1792" s="8"/>
      <c r="M1792" s="8"/>
      <c r="N1792" s="7"/>
      <c r="O1792" s="8"/>
      <c r="P1792" s="8"/>
      <c r="Q1792" s="8"/>
      <c r="R1792" s="7"/>
      <c r="S1792" s="8"/>
      <c r="T1792" s="8"/>
      <c r="U1792" s="8"/>
      <c r="V1792" s="8"/>
      <c r="W1792" s="7"/>
      <c r="X1792" s="8"/>
      <c r="Y1792" s="8"/>
      <c r="Z1792" s="8"/>
      <c r="AA1792" s="7"/>
      <c r="AB1792" s="8"/>
      <c r="AC1792" s="7"/>
      <c r="AD1792" s="7"/>
      <c r="AE1792" s="7"/>
      <c r="AF1792" s="12"/>
      <c r="AG1792" s="10"/>
      <c r="AH1792" s="12"/>
      <c r="AI1792" s="12"/>
      <c r="AJ1792" s="12"/>
      <c r="AK1792" s="12"/>
      <c r="AL1792" s="12"/>
      <c r="AM1792" s="12"/>
      <c r="AN1792" s="12"/>
      <c r="AO1792" s="12"/>
      <c r="AP1792" s="15"/>
    </row>
    <row r="1793" spans="1:42" x14ac:dyDescent="0.35">
      <c r="A1793" s="7"/>
      <c r="B1793" s="7"/>
      <c r="C1793" s="7"/>
      <c r="D1793" s="7"/>
      <c r="E1793" s="7"/>
      <c r="F1793" s="7"/>
      <c r="G1793" s="8"/>
      <c r="H1793" s="7"/>
      <c r="I1793" s="14"/>
      <c r="J1793" s="8"/>
      <c r="K1793" s="8"/>
      <c r="L1793" s="8"/>
      <c r="M1793" s="8"/>
      <c r="N1793" s="7"/>
      <c r="O1793" s="8"/>
      <c r="P1793" s="8"/>
      <c r="Q1793" s="8"/>
      <c r="R1793" s="7"/>
      <c r="S1793" s="8"/>
      <c r="T1793" s="8"/>
      <c r="U1793" s="8"/>
      <c r="V1793" s="8"/>
      <c r="W1793" s="7"/>
      <c r="X1793" s="8"/>
      <c r="Y1793" s="8"/>
      <c r="Z1793" s="8"/>
      <c r="AA1793" s="7"/>
      <c r="AB1793" s="8"/>
      <c r="AC1793" s="7"/>
      <c r="AD1793" s="7"/>
      <c r="AE1793" s="7"/>
      <c r="AF1793" s="12"/>
      <c r="AG1793" s="10"/>
      <c r="AH1793" s="12"/>
      <c r="AI1793" s="12"/>
      <c r="AJ1793" s="12"/>
      <c r="AK1793" s="12"/>
      <c r="AL1793" s="12"/>
      <c r="AM1793" s="12"/>
      <c r="AN1793" s="12"/>
      <c r="AO1793" s="12"/>
      <c r="AP1793" s="15"/>
    </row>
    <row r="1794" spans="1:42" x14ac:dyDescent="0.35">
      <c r="A1794" s="7"/>
      <c r="B1794" s="7"/>
      <c r="C1794" s="7"/>
      <c r="D1794" s="7"/>
      <c r="E1794" s="7"/>
      <c r="F1794" s="7"/>
      <c r="G1794" s="8"/>
      <c r="H1794" s="7"/>
      <c r="I1794" s="14"/>
      <c r="J1794" s="8"/>
      <c r="K1794" s="8"/>
      <c r="L1794" s="8"/>
      <c r="M1794" s="8"/>
      <c r="N1794" s="7"/>
      <c r="O1794" s="8"/>
      <c r="P1794" s="8"/>
      <c r="Q1794" s="8"/>
      <c r="R1794" s="7"/>
      <c r="S1794" s="8"/>
      <c r="T1794" s="8"/>
      <c r="U1794" s="8"/>
      <c r="V1794" s="8"/>
      <c r="W1794" s="7"/>
      <c r="X1794" s="8"/>
      <c r="Y1794" s="8"/>
      <c r="Z1794" s="8"/>
      <c r="AA1794" s="7"/>
      <c r="AB1794" s="8"/>
      <c r="AC1794" s="7"/>
      <c r="AD1794" s="7"/>
      <c r="AE1794" s="7"/>
      <c r="AF1794" s="9"/>
      <c r="AG1794" s="10"/>
      <c r="AH1794" s="10"/>
      <c r="AI1794" s="12"/>
      <c r="AJ1794" s="10"/>
      <c r="AK1794" s="10"/>
      <c r="AL1794" s="10"/>
      <c r="AM1794" s="12"/>
      <c r="AN1794" s="12"/>
      <c r="AO1794" s="9"/>
      <c r="AP1794" s="13"/>
    </row>
    <row r="1795" spans="1:42" x14ac:dyDescent="0.35">
      <c r="A1795" s="7"/>
      <c r="B1795" s="7"/>
      <c r="C1795" s="7"/>
      <c r="D1795" s="7"/>
      <c r="E1795" s="7"/>
      <c r="F1795" s="7"/>
      <c r="G1795" s="7"/>
      <c r="H1795" s="7"/>
      <c r="I1795" s="14"/>
      <c r="J1795" s="8"/>
      <c r="K1795" s="8"/>
      <c r="L1795" s="8"/>
      <c r="M1795" s="8"/>
      <c r="N1795" s="7"/>
      <c r="O1795" s="8"/>
      <c r="P1795" s="8"/>
      <c r="Q1795" s="8"/>
      <c r="R1795" s="7"/>
      <c r="S1795" s="8"/>
      <c r="T1795" s="14"/>
      <c r="U1795" s="7"/>
      <c r="V1795" s="7"/>
      <c r="W1795" s="16"/>
      <c r="X1795" s="8"/>
      <c r="Y1795" s="8"/>
      <c r="Z1795" s="8"/>
      <c r="AA1795" s="7"/>
      <c r="AB1795" s="14"/>
      <c r="AC1795" s="7"/>
      <c r="AD1795" s="7"/>
      <c r="AE1795" s="7"/>
      <c r="AF1795" s="12"/>
      <c r="AG1795" s="10"/>
      <c r="AH1795" s="12"/>
      <c r="AI1795" s="12"/>
      <c r="AJ1795" s="12"/>
      <c r="AK1795" s="12"/>
      <c r="AL1795" s="12"/>
      <c r="AM1795" s="12"/>
      <c r="AN1795" s="12"/>
      <c r="AO1795" s="12"/>
      <c r="AP1795" s="15"/>
    </row>
    <row r="1796" spans="1:42" x14ac:dyDescent="0.35">
      <c r="A1796" s="7"/>
      <c r="B1796" s="7"/>
      <c r="C1796" s="7"/>
      <c r="D1796" s="7"/>
      <c r="E1796" s="7"/>
      <c r="F1796" s="7"/>
      <c r="G1796" s="8"/>
      <c r="H1796" s="7"/>
      <c r="I1796" s="14"/>
      <c r="J1796" s="8"/>
      <c r="K1796" s="8"/>
      <c r="L1796" s="8"/>
      <c r="M1796" s="8"/>
      <c r="N1796" s="7"/>
      <c r="O1796" s="8"/>
      <c r="P1796" s="8"/>
      <c r="Q1796" s="8"/>
      <c r="R1796" s="7"/>
      <c r="S1796" s="8"/>
      <c r="T1796" s="8"/>
      <c r="U1796" s="8"/>
      <c r="V1796" s="8"/>
      <c r="W1796" s="7"/>
      <c r="X1796" s="8"/>
      <c r="Y1796" s="8"/>
      <c r="Z1796" s="8"/>
      <c r="AA1796" s="7"/>
      <c r="AB1796" s="8"/>
      <c r="AC1796" s="7"/>
      <c r="AD1796" s="7"/>
      <c r="AE1796" s="7"/>
      <c r="AF1796" s="12"/>
      <c r="AG1796" s="10"/>
      <c r="AH1796" s="12"/>
      <c r="AI1796" s="12"/>
      <c r="AJ1796" s="12"/>
      <c r="AK1796" s="12"/>
      <c r="AL1796" s="12"/>
      <c r="AM1796" s="12"/>
      <c r="AN1796" s="12"/>
      <c r="AO1796" s="12"/>
      <c r="AP1796" s="15"/>
    </row>
    <row r="1797" spans="1:42" x14ac:dyDescent="0.35">
      <c r="A1797" s="7"/>
      <c r="B1797" s="7"/>
      <c r="C1797" s="7"/>
      <c r="D1797" s="7"/>
      <c r="E1797" s="7"/>
      <c r="F1797" s="7"/>
      <c r="G1797" s="8"/>
      <c r="H1797" s="7"/>
      <c r="I1797" s="14"/>
      <c r="J1797" s="8"/>
      <c r="K1797" s="8"/>
      <c r="L1797" s="8"/>
      <c r="M1797" s="8"/>
      <c r="N1797" s="7"/>
      <c r="O1797" s="8"/>
      <c r="P1797" s="8"/>
      <c r="Q1797" s="8"/>
      <c r="R1797" s="7"/>
      <c r="S1797" s="8"/>
      <c r="T1797" s="8"/>
      <c r="U1797" s="8"/>
      <c r="V1797" s="8"/>
      <c r="W1797" s="7"/>
      <c r="X1797" s="8"/>
      <c r="Y1797" s="8"/>
      <c r="Z1797" s="8"/>
      <c r="AA1797" s="7"/>
      <c r="AB1797" s="8"/>
      <c r="AC1797" s="7"/>
      <c r="AD1797" s="7"/>
      <c r="AE1797" s="7"/>
      <c r="AF1797" s="9"/>
      <c r="AG1797" s="10"/>
      <c r="AH1797" s="10"/>
      <c r="AI1797" s="12"/>
      <c r="AJ1797" s="10"/>
      <c r="AK1797" s="10"/>
      <c r="AL1797" s="10"/>
      <c r="AM1797" s="12"/>
      <c r="AN1797" s="12"/>
      <c r="AO1797" s="9"/>
      <c r="AP1797" s="13"/>
    </row>
    <row r="1798" spans="1:42" x14ac:dyDescent="0.35">
      <c r="A1798" s="7"/>
      <c r="B1798" s="7"/>
      <c r="C1798" s="7"/>
      <c r="D1798" s="7"/>
      <c r="E1798" s="7"/>
      <c r="F1798" s="7"/>
      <c r="G1798" s="8"/>
      <c r="H1798" s="7"/>
      <c r="I1798" s="14"/>
      <c r="J1798" s="8"/>
      <c r="K1798" s="8"/>
      <c r="L1798" s="8"/>
      <c r="M1798" s="8"/>
      <c r="N1798" s="7"/>
      <c r="O1798" s="8"/>
      <c r="P1798" s="8"/>
      <c r="Q1798" s="8"/>
      <c r="R1798" s="7"/>
      <c r="S1798" s="8"/>
      <c r="T1798" s="8"/>
      <c r="U1798" s="8"/>
      <c r="V1798" s="8"/>
      <c r="W1798" s="7"/>
      <c r="X1798" s="8"/>
      <c r="Y1798" s="8"/>
      <c r="Z1798" s="8"/>
      <c r="AA1798" s="7"/>
      <c r="AB1798" s="8"/>
      <c r="AC1798" s="7"/>
      <c r="AD1798" s="7"/>
      <c r="AE1798" s="7"/>
      <c r="AF1798" s="12"/>
      <c r="AG1798" s="10"/>
      <c r="AH1798" s="12"/>
      <c r="AI1798" s="12"/>
      <c r="AJ1798" s="12"/>
      <c r="AK1798" s="12"/>
      <c r="AL1798" s="12"/>
      <c r="AM1798" s="12"/>
      <c r="AN1798" s="12"/>
      <c r="AO1798" s="12"/>
      <c r="AP1798" s="15"/>
    </row>
    <row r="1799" spans="1:42" x14ac:dyDescent="0.35">
      <c r="A1799" s="7"/>
      <c r="B1799" s="7"/>
      <c r="C1799" s="7"/>
      <c r="D1799" s="7"/>
      <c r="E1799" s="7"/>
      <c r="F1799" s="7"/>
      <c r="G1799" s="7"/>
      <c r="H1799" s="7"/>
      <c r="I1799" s="14"/>
      <c r="J1799" s="8"/>
      <c r="K1799" s="8"/>
      <c r="L1799" s="8"/>
      <c r="M1799" s="8"/>
      <c r="N1799" s="7"/>
      <c r="O1799" s="8"/>
      <c r="P1799" s="8"/>
      <c r="Q1799" s="8"/>
      <c r="R1799" s="7"/>
      <c r="S1799" s="8"/>
      <c r="T1799" s="8"/>
      <c r="U1799" s="8"/>
      <c r="V1799" s="8"/>
      <c r="W1799" s="7"/>
      <c r="X1799" s="8"/>
      <c r="Y1799" s="8"/>
      <c r="Z1799" s="8"/>
      <c r="AA1799" s="7"/>
      <c r="AB1799" s="8"/>
      <c r="AC1799" s="7"/>
      <c r="AD1799" s="7"/>
      <c r="AE1799" s="7"/>
      <c r="AF1799" s="12"/>
      <c r="AG1799" s="10"/>
      <c r="AH1799" s="12"/>
      <c r="AI1799" s="12"/>
      <c r="AJ1799" s="12"/>
      <c r="AK1799" s="12"/>
      <c r="AL1799" s="12"/>
      <c r="AM1799" s="12"/>
      <c r="AN1799" s="12"/>
      <c r="AO1799" s="12"/>
      <c r="AP1799" s="15"/>
    </row>
    <row r="1800" spans="1:42" x14ac:dyDescent="0.35">
      <c r="A1800" s="7"/>
      <c r="B1800" s="7"/>
      <c r="C1800" s="7"/>
      <c r="D1800" s="7"/>
      <c r="E1800" s="7"/>
      <c r="F1800" s="7"/>
      <c r="G1800" s="8"/>
      <c r="H1800" s="7"/>
      <c r="I1800" s="14"/>
      <c r="J1800" s="8"/>
      <c r="K1800" s="8"/>
      <c r="L1800" s="8"/>
      <c r="M1800" s="8"/>
      <c r="N1800" s="7"/>
      <c r="O1800" s="8"/>
      <c r="P1800" s="8"/>
      <c r="Q1800" s="8"/>
      <c r="R1800" s="7"/>
      <c r="S1800" s="8"/>
      <c r="T1800" s="8"/>
      <c r="U1800" s="8"/>
      <c r="V1800" s="8"/>
      <c r="W1800" s="7"/>
      <c r="X1800" s="8"/>
      <c r="Y1800" s="8"/>
      <c r="Z1800" s="8"/>
      <c r="AA1800" s="7"/>
      <c r="AB1800" s="8"/>
      <c r="AC1800" s="7"/>
      <c r="AD1800" s="7"/>
      <c r="AE1800" s="7"/>
      <c r="AF1800" s="9"/>
      <c r="AG1800" s="10"/>
      <c r="AH1800" s="10"/>
      <c r="AI1800" s="12"/>
      <c r="AJ1800" s="10"/>
      <c r="AK1800" s="10"/>
      <c r="AL1800" s="10"/>
      <c r="AM1800" s="12"/>
      <c r="AN1800" s="12"/>
      <c r="AO1800" s="9"/>
      <c r="AP1800" s="13"/>
    </row>
    <row r="1801" spans="1:42" x14ac:dyDescent="0.35">
      <c r="A1801" s="7"/>
      <c r="B1801" s="7"/>
      <c r="C1801" s="7"/>
      <c r="D1801" s="7"/>
      <c r="E1801" s="7"/>
      <c r="F1801" s="7"/>
      <c r="G1801" s="8"/>
      <c r="H1801" s="7"/>
      <c r="I1801" s="14"/>
      <c r="J1801" s="8"/>
      <c r="K1801" s="8"/>
      <c r="L1801" s="8"/>
      <c r="M1801" s="8"/>
      <c r="N1801" s="7"/>
      <c r="O1801" s="8"/>
      <c r="P1801" s="8"/>
      <c r="Q1801" s="8"/>
      <c r="R1801" s="7"/>
      <c r="S1801" s="8"/>
      <c r="T1801" s="8"/>
      <c r="U1801" s="8"/>
      <c r="V1801" s="8"/>
      <c r="W1801" s="7"/>
      <c r="X1801" s="8"/>
      <c r="Y1801" s="8"/>
      <c r="Z1801" s="8"/>
      <c r="AA1801" s="7"/>
      <c r="AB1801" s="8"/>
      <c r="AC1801" s="7"/>
      <c r="AD1801" s="7"/>
      <c r="AE1801" s="7"/>
      <c r="AF1801" s="12"/>
      <c r="AG1801" s="10"/>
      <c r="AH1801" s="12"/>
      <c r="AI1801" s="12"/>
      <c r="AJ1801" s="12"/>
      <c r="AK1801" s="12"/>
      <c r="AL1801" s="12"/>
      <c r="AM1801" s="12"/>
      <c r="AN1801" s="12"/>
      <c r="AO1801" s="12"/>
      <c r="AP1801" s="15"/>
    </row>
    <row r="1802" spans="1:42" x14ac:dyDescent="0.35">
      <c r="A1802" s="7"/>
      <c r="B1802" s="7"/>
      <c r="C1802" s="7"/>
      <c r="D1802" s="7"/>
      <c r="E1802" s="7"/>
      <c r="F1802" s="7"/>
      <c r="G1802" s="7"/>
      <c r="H1802" s="7"/>
      <c r="I1802" s="14"/>
      <c r="J1802" s="8"/>
      <c r="K1802" s="8"/>
      <c r="L1802" s="8"/>
      <c r="M1802" s="8"/>
      <c r="N1802" s="7"/>
      <c r="O1802" s="8"/>
      <c r="P1802" s="8"/>
      <c r="Q1802" s="8"/>
      <c r="R1802" s="7"/>
      <c r="S1802" s="8"/>
      <c r="T1802" s="8"/>
      <c r="U1802" s="8"/>
      <c r="V1802" s="8"/>
      <c r="W1802" s="7"/>
      <c r="X1802" s="8"/>
      <c r="Y1802" s="8"/>
      <c r="Z1802" s="8"/>
      <c r="AA1802" s="7"/>
      <c r="AB1802" s="8"/>
      <c r="AC1802" s="7"/>
      <c r="AD1802" s="7"/>
      <c r="AE1802" s="7"/>
      <c r="AF1802" s="9"/>
      <c r="AG1802" s="10"/>
      <c r="AH1802" s="10"/>
      <c r="AI1802" s="12"/>
      <c r="AJ1802" s="10"/>
      <c r="AK1802" s="10"/>
      <c r="AL1802" s="10"/>
      <c r="AM1802" s="12"/>
      <c r="AN1802" s="12"/>
      <c r="AO1802" s="9"/>
      <c r="AP1802" s="13"/>
    </row>
    <row r="1803" spans="1:42" x14ac:dyDescent="0.35">
      <c r="A1803" s="7"/>
      <c r="B1803" s="7"/>
      <c r="C1803" s="7"/>
      <c r="D1803" s="7"/>
      <c r="E1803" s="7"/>
      <c r="F1803" s="7"/>
      <c r="G1803" s="7"/>
      <c r="H1803" s="7"/>
      <c r="I1803" s="14"/>
      <c r="J1803" s="8"/>
      <c r="K1803" s="8"/>
      <c r="L1803" s="8"/>
      <c r="M1803" s="8"/>
      <c r="N1803" s="7"/>
      <c r="O1803" s="8"/>
      <c r="P1803" s="8"/>
      <c r="Q1803" s="8"/>
      <c r="R1803" s="7"/>
      <c r="S1803" s="8"/>
      <c r="T1803" s="8"/>
      <c r="U1803" s="8"/>
      <c r="V1803" s="8"/>
      <c r="W1803" s="7"/>
      <c r="X1803" s="8"/>
      <c r="Y1803" s="8"/>
      <c r="Z1803" s="8"/>
      <c r="AA1803" s="7"/>
      <c r="AB1803" s="8"/>
      <c r="AC1803" s="7"/>
      <c r="AD1803" s="7"/>
      <c r="AE1803" s="7"/>
      <c r="AF1803" s="9"/>
      <c r="AG1803" s="10"/>
      <c r="AH1803" s="10"/>
      <c r="AI1803" s="12"/>
      <c r="AJ1803" s="10"/>
      <c r="AK1803" s="10"/>
      <c r="AL1803" s="10"/>
      <c r="AM1803" s="12"/>
      <c r="AN1803" s="12"/>
      <c r="AO1803" s="9"/>
      <c r="AP1803" s="13"/>
    </row>
    <row r="1804" spans="1:42" x14ac:dyDescent="0.35">
      <c r="A1804" s="7"/>
      <c r="B1804" s="7"/>
      <c r="C1804" s="7"/>
      <c r="D1804" s="7"/>
      <c r="E1804" s="7"/>
      <c r="F1804" s="7"/>
      <c r="G1804" s="8"/>
      <c r="H1804" s="7"/>
      <c r="I1804" s="14"/>
      <c r="J1804" s="8"/>
      <c r="K1804" s="8"/>
      <c r="L1804" s="8"/>
      <c r="M1804" s="8"/>
      <c r="N1804" s="7"/>
      <c r="O1804" s="8"/>
      <c r="P1804" s="8"/>
      <c r="Q1804" s="8"/>
      <c r="R1804" s="7"/>
      <c r="S1804" s="8"/>
      <c r="T1804" s="8"/>
      <c r="U1804" s="8"/>
      <c r="V1804" s="8"/>
      <c r="W1804" s="7"/>
      <c r="X1804" s="8"/>
      <c r="Y1804" s="8"/>
      <c r="Z1804" s="8"/>
      <c r="AA1804" s="7"/>
      <c r="AB1804" s="8"/>
      <c r="AC1804" s="7"/>
      <c r="AD1804" s="7"/>
      <c r="AE1804" s="7"/>
      <c r="AF1804" s="9"/>
      <c r="AG1804" s="10"/>
      <c r="AH1804" s="10"/>
      <c r="AI1804" s="12"/>
      <c r="AJ1804" s="10"/>
      <c r="AK1804" s="10"/>
      <c r="AL1804" s="10"/>
      <c r="AM1804" s="12"/>
      <c r="AN1804" s="12"/>
      <c r="AO1804" s="9"/>
      <c r="AP1804" s="13"/>
    </row>
    <row r="1805" spans="1:42" x14ac:dyDescent="0.35">
      <c r="A1805" s="7"/>
      <c r="B1805" s="7"/>
      <c r="C1805" s="7"/>
      <c r="D1805" s="7"/>
      <c r="E1805" s="7"/>
      <c r="F1805" s="7"/>
      <c r="G1805" s="7"/>
      <c r="H1805" s="7"/>
      <c r="I1805" s="14"/>
      <c r="J1805" s="8"/>
      <c r="K1805" s="8"/>
      <c r="L1805" s="8"/>
      <c r="M1805" s="8"/>
      <c r="N1805" s="7"/>
      <c r="O1805" s="8"/>
      <c r="P1805" s="8"/>
      <c r="Q1805" s="8"/>
      <c r="R1805" s="7"/>
      <c r="S1805" s="8"/>
      <c r="T1805" s="8"/>
      <c r="U1805" s="8"/>
      <c r="V1805" s="8"/>
      <c r="W1805" s="7"/>
      <c r="X1805" s="8"/>
      <c r="Y1805" s="8"/>
      <c r="Z1805" s="8"/>
      <c r="AA1805" s="7"/>
      <c r="AB1805" s="8"/>
      <c r="AC1805" s="7"/>
      <c r="AD1805" s="7"/>
      <c r="AE1805" s="7"/>
      <c r="AF1805" s="9"/>
      <c r="AG1805" s="10"/>
      <c r="AH1805" s="10"/>
      <c r="AI1805" s="12"/>
      <c r="AJ1805" s="10"/>
      <c r="AK1805" s="10"/>
      <c r="AL1805" s="10"/>
      <c r="AM1805" s="12"/>
      <c r="AN1805" s="12"/>
      <c r="AO1805" s="9"/>
      <c r="AP1805" s="13"/>
    </row>
    <row r="1806" spans="1:42" x14ac:dyDescent="0.35">
      <c r="A1806" s="7"/>
      <c r="B1806" s="7"/>
      <c r="C1806" s="7"/>
      <c r="D1806" s="7"/>
      <c r="E1806" s="7"/>
      <c r="F1806" s="7"/>
      <c r="G1806" s="8"/>
      <c r="H1806" s="7"/>
      <c r="I1806" s="14"/>
      <c r="J1806" s="8"/>
      <c r="K1806" s="8"/>
      <c r="L1806" s="8"/>
      <c r="M1806" s="8"/>
      <c r="N1806" s="7"/>
      <c r="O1806" s="8"/>
      <c r="P1806" s="8"/>
      <c r="Q1806" s="8"/>
      <c r="R1806" s="7"/>
      <c r="S1806" s="8"/>
      <c r="T1806" s="8"/>
      <c r="U1806" s="8"/>
      <c r="V1806" s="8"/>
      <c r="W1806" s="7"/>
      <c r="X1806" s="8"/>
      <c r="Y1806" s="8"/>
      <c r="Z1806" s="8"/>
      <c r="AA1806" s="7"/>
      <c r="AB1806" s="8"/>
      <c r="AC1806" s="7"/>
      <c r="AD1806" s="7"/>
      <c r="AE1806" s="7"/>
      <c r="AF1806" s="9"/>
      <c r="AG1806" s="10"/>
      <c r="AH1806" s="10"/>
      <c r="AI1806" s="12"/>
      <c r="AJ1806" s="10"/>
      <c r="AK1806" s="10"/>
      <c r="AL1806" s="10"/>
      <c r="AM1806" s="12"/>
      <c r="AN1806" s="12"/>
      <c r="AO1806" s="9"/>
      <c r="AP1806" s="13"/>
    </row>
    <row r="1807" spans="1:42" x14ac:dyDescent="0.35">
      <c r="A1807" s="7"/>
      <c r="B1807" s="7"/>
      <c r="C1807" s="7"/>
      <c r="D1807" s="7"/>
      <c r="E1807" s="7"/>
      <c r="F1807" s="7"/>
      <c r="G1807" s="8"/>
      <c r="H1807" s="7"/>
      <c r="I1807" s="14"/>
      <c r="J1807" s="8"/>
      <c r="K1807" s="8"/>
      <c r="L1807" s="8"/>
      <c r="M1807" s="8"/>
      <c r="N1807" s="7"/>
      <c r="O1807" s="8"/>
      <c r="P1807" s="8"/>
      <c r="Q1807" s="8"/>
      <c r="R1807" s="7"/>
      <c r="S1807" s="8"/>
      <c r="T1807" s="8"/>
      <c r="U1807" s="8"/>
      <c r="V1807" s="8"/>
      <c r="W1807" s="7"/>
      <c r="X1807" s="8"/>
      <c r="Y1807" s="8"/>
      <c r="Z1807" s="8"/>
      <c r="AA1807" s="7"/>
      <c r="AB1807" s="8"/>
      <c r="AC1807" s="7"/>
      <c r="AD1807" s="7"/>
      <c r="AE1807" s="7"/>
      <c r="AF1807" s="9"/>
      <c r="AG1807" s="10"/>
      <c r="AH1807" s="10"/>
      <c r="AI1807" s="12"/>
      <c r="AJ1807" s="10"/>
      <c r="AK1807" s="10"/>
      <c r="AL1807" s="10"/>
      <c r="AM1807" s="12"/>
      <c r="AN1807" s="12"/>
      <c r="AO1807" s="9"/>
      <c r="AP1807" s="13"/>
    </row>
    <row r="1808" spans="1:42" x14ac:dyDescent="0.35">
      <c r="A1808" s="7"/>
      <c r="B1808" s="7"/>
      <c r="C1808" s="7"/>
      <c r="D1808" s="7"/>
      <c r="E1808" s="7"/>
      <c r="F1808" s="7"/>
      <c r="G1808" s="7"/>
      <c r="H1808" s="7"/>
      <c r="I1808" s="14"/>
      <c r="J1808" s="8"/>
      <c r="K1808" s="8"/>
      <c r="L1808" s="8"/>
      <c r="M1808" s="8"/>
      <c r="N1808" s="7"/>
      <c r="O1808" s="8"/>
      <c r="P1808" s="8"/>
      <c r="Q1808" s="8"/>
      <c r="R1808" s="7"/>
      <c r="S1808" s="8"/>
      <c r="T1808" s="8"/>
      <c r="U1808" s="8"/>
      <c r="V1808" s="8"/>
      <c r="W1808" s="7"/>
      <c r="X1808" s="8"/>
      <c r="Y1808" s="8"/>
      <c r="Z1808" s="8"/>
      <c r="AA1808" s="7"/>
      <c r="AB1808" s="8"/>
      <c r="AC1808" s="7"/>
      <c r="AD1808" s="7"/>
      <c r="AE1808" s="7"/>
      <c r="AF1808" s="9"/>
      <c r="AG1808" s="10"/>
      <c r="AH1808" s="10"/>
      <c r="AI1808" s="12"/>
      <c r="AJ1808" s="10"/>
      <c r="AK1808" s="10"/>
      <c r="AL1808" s="10"/>
      <c r="AM1808" s="12"/>
      <c r="AN1808" s="12"/>
      <c r="AO1808" s="9"/>
      <c r="AP1808" s="13"/>
    </row>
    <row r="1809" spans="1:42" x14ac:dyDescent="0.35">
      <c r="A1809" s="7"/>
      <c r="B1809" s="7"/>
      <c r="C1809" s="7"/>
      <c r="D1809" s="7"/>
      <c r="E1809" s="7"/>
      <c r="F1809" s="7"/>
      <c r="G1809" s="8"/>
      <c r="H1809" s="7"/>
      <c r="I1809" s="14"/>
      <c r="J1809" s="8"/>
      <c r="K1809" s="8"/>
      <c r="L1809" s="8"/>
      <c r="M1809" s="8"/>
      <c r="N1809" s="7"/>
      <c r="O1809" s="8"/>
      <c r="P1809" s="8"/>
      <c r="Q1809" s="8"/>
      <c r="R1809" s="7"/>
      <c r="S1809" s="8"/>
      <c r="T1809" s="8"/>
      <c r="U1809" s="8"/>
      <c r="V1809" s="8"/>
      <c r="W1809" s="7"/>
      <c r="X1809" s="8"/>
      <c r="Y1809" s="8"/>
      <c r="Z1809" s="8"/>
      <c r="AA1809" s="7"/>
      <c r="AB1809" s="8"/>
      <c r="AC1809" s="7"/>
      <c r="AD1809" s="7"/>
      <c r="AE1809" s="7"/>
      <c r="AF1809" s="9"/>
      <c r="AG1809" s="10"/>
      <c r="AH1809" s="10"/>
      <c r="AI1809" s="12"/>
      <c r="AJ1809" s="10"/>
      <c r="AK1809" s="10"/>
      <c r="AL1809" s="10"/>
      <c r="AM1809" s="12"/>
      <c r="AN1809" s="12"/>
      <c r="AO1809" s="9"/>
      <c r="AP1809" s="13"/>
    </row>
    <row r="1810" spans="1:42" x14ac:dyDescent="0.35">
      <c r="A1810" s="7"/>
      <c r="B1810" s="7"/>
      <c r="C1810" s="7"/>
      <c r="D1810" s="7"/>
      <c r="E1810" s="7"/>
      <c r="F1810" s="7"/>
      <c r="G1810" s="8"/>
      <c r="H1810" s="7"/>
      <c r="I1810" s="14"/>
      <c r="J1810" s="8"/>
      <c r="K1810" s="8"/>
      <c r="L1810" s="8"/>
      <c r="M1810" s="8"/>
      <c r="N1810" s="7"/>
      <c r="O1810" s="8"/>
      <c r="P1810" s="8"/>
      <c r="Q1810" s="8"/>
      <c r="R1810" s="7"/>
      <c r="S1810" s="8"/>
      <c r="T1810" s="8"/>
      <c r="U1810" s="8"/>
      <c r="V1810" s="8"/>
      <c r="W1810" s="7"/>
      <c r="X1810" s="8"/>
      <c r="Y1810" s="8"/>
      <c r="Z1810" s="8"/>
      <c r="AA1810" s="7"/>
      <c r="AB1810" s="8"/>
      <c r="AC1810" s="7"/>
      <c r="AD1810" s="7"/>
      <c r="AE1810" s="7"/>
      <c r="AF1810" s="9"/>
      <c r="AG1810" s="10"/>
      <c r="AH1810" s="10"/>
      <c r="AI1810" s="12"/>
      <c r="AJ1810" s="10"/>
      <c r="AK1810" s="10"/>
      <c r="AL1810" s="10"/>
      <c r="AM1810" s="12"/>
      <c r="AN1810" s="12"/>
      <c r="AO1810" s="9"/>
      <c r="AP1810" s="13"/>
    </row>
    <row r="1811" spans="1:42" x14ac:dyDescent="0.35">
      <c r="A1811" s="7"/>
      <c r="B1811" s="7"/>
      <c r="C1811" s="7"/>
      <c r="D1811" s="7"/>
      <c r="E1811" s="7"/>
      <c r="F1811" s="7"/>
      <c r="G1811" s="8"/>
      <c r="H1811" s="7"/>
      <c r="I1811" s="14"/>
      <c r="J1811" s="8"/>
      <c r="K1811" s="8"/>
      <c r="L1811" s="8"/>
      <c r="M1811" s="8"/>
      <c r="N1811" s="7"/>
      <c r="O1811" s="8"/>
      <c r="P1811" s="8"/>
      <c r="Q1811" s="8"/>
      <c r="R1811" s="7"/>
      <c r="S1811" s="8"/>
      <c r="T1811" s="8"/>
      <c r="U1811" s="8"/>
      <c r="V1811" s="8"/>
      <c r="W1811" s="7"/>
      <c r="X1811" s="8"/>
      <c r="Y1811" s="8"/>
      <c r="Z1811" s="8"/>
      <c r="AA1811" s="7"/>
      <c r="AB1811" s="8"/>
      <c r="AC1811" s="7"/>
      <c r="AD1811" s="7"/>
      <c r="AE1811" s="7"/>
      <c r="AF1811" s="9"/>
      <c r="AG1811" s="10"/>
      <c r="AH1811" s="10"/>
      <c r="AI1811" s="12"/>
      <c r="AJ1811" s="10"/>
      <c r="AK1811" s="10"/>
      <c r="AL1811" s="10"/>
      <c r="AM1811" s="12"/>
      <c r="AN1811" s="12"/>
      <c r="AO1811" s="9"/>
      <c r="AP1811" s="13"/>
    </row>
    <row r="1812" spans="1:42" x14ac:dyDescent="0.35">
      <c r="A1812" s="7"/>
      <c r="B1812" s="7"/>
      <c r="C1812" s="7"/>
      <c r="D1812" s="7"/>
      <c r="E1812" s="7"/>
      <c r="F1812" s="7"/>
      <c r="G1812" s="8"/>
      <c r="H1812" s="7"/>
      <c r="I1812" s="14"/>
      <c r="J1812" s="8"/>
      <c r="K1812" s="8"/>
      <c r="L1812" s="8"/>
      <c r="M1812" s="8"/>
      <c r="N1812" s="7"/>
      <c r="O1812" s="8"/>
      <c r="P1812" s="8"/>
      <c r="Q1812" s="8"/>
      <c r="R1812" s="7"/>
      <c r="S1812" s="8"/>
      <c r="T1812" s="8"/>
      <c r="U1812" s="8"/>
      <c r="V1812" s="8"/>
      <c r="W1812" s="7"/>
      <c r="X1812" s="8"/>
      <c r="Y1812" s="8"/>
      <c r="Z1812" s="8"/>
      <c r="AA1812" s="7"/>
      <c r="AB1812" s="8"/>
      <c r="AC1812" s="7"/>
      <c r="AD1812" s="7"/>
      <c r="AE1812" s="7"/>
      <c r="AF1812" s="9"/>
      <c r="AG1812" s="10"/>
      <c r="AH1812" s="10"/>
      <c r="AI1812" s="12"/>
      <c r="AJ1812" s="10"/>
      <c r="AK1812" s="10"/>
      <c r="AL1812" s="10"/>
      <c r="AM1812" s="12"/>
      <c r="AN1812" s="12"/>
      <c r="AO1812" s="9"/>
      <c r="AP1812" s="13"/>
    </row>
    <row r="1813" spans="1:42" x14ac:dyDescent="0.35">
      <c r="A1813" s="7"/>
      <c r="B1813" s="7"/>
      <c r="C1813" s="7"/>
      <c r="D1813" s="7"/>
      <c r="E1813" s="7"/>
      <c r="F1813" s="7"/>
      <c r="G1813" s="8"/>
      <c r="H1813" s="7"/>
      <c r="I1813" s="14"/>
      <c r="J1813" s="8"/>
      <c r="K1813" s="8"/>
      <c r="L1813" s="8"/>
      <c r="M1813" s="8"/>
      <c r="N1813" s="7"/>
      <c r="O1813" s="8"/>
      <c r="P1813" s="8"/>
      <c r="Q1813" s="8"/>
      <c r="R1813" s="7"/>
      <c r="S1813" s="8"/>
      <c r="T1813" s="8"/>
      <c r="U1813" s="8"/>
      <c r="V1813" s="8"/>
      <c r="W1813" s="7"/>
      <c r="X1813" s="8"/>
      <c r="Y1813" s="8"/>
      <c r="Z1813" s="8"/>
      <c r="AA1813" s="7"/>
      <c r="AB1813" s="8"/>
      <c r="AC1813" s="7"/>
      <c r="AD1813" s="7"/>
      <c r="AE1813" s="7"/>
      <c r="AF1813" s="9"/>
      <c r="AG1813" s="10"/>
      <c r="AH1813" s="10"/>
      <c r="AI1813" s="12"/>
      <c r="AJ1813" s="10"/>
      <c r="AK1813" s="10"/>
      <c r="AL1813" s="10"/>
      <c r="AM1813" s="12"/>
      <c r="AN1813" s="12"/>
      <c r="AO1813" s="9"/>
      <c r="AP1813" s="13"/>
    </row>
    <row r="1814" spans="1:42" x14ac:dyDescent="0.35">
      <c r="A1814" s="7"/>
      <c r="B1814" s="7"/>
      <c r="C1814" s="7"/>
      <c r="D1814" s="7"/>
      <c r="E1814" s="7"/>
      <c r="F1814" s="7"/>
      <c r="G1814" s="8"/>
      <c r="H1814" s="7"/>
      <c r="I1814" s="14"/>
      <c r="J1814" s="8"/>
      <c r="K1814" s="8"/>
      <c r="L1814" s="8"/>
      <c r="M1814" s="8"/>
      <c r="N1814" s="7"/>
      <c r="O1814" s="8"/>
      <c r="P1814" s="8"/>
      <c r="Q1814" s="8"/>
      <c r="R1814" s="7"/>
      <c r="S1814" s="8"/>
      <c r="T1814" s="8"/>
      <c r="U1814" s="8"/>
      <c r="V1814" s="8"/>
      <c r="W1814" s="7"/>
      <c r="X1814" s="8"/>
      <c r="Y1814" s="8"/>
      <c r="Z1814" s="8"/>
      <c r="AA1814" s="7"/>
      <c r="AB1814" s="8"/>
      <c r="AC1814" s="7"/>
      <c r="AD1814" s="7"/>
      <c r="AE1814" s="7"/>
      <c r="AF1814" s="9"/>
      <c r="AG1814" s="10"/>
      <c r="AH1814" s="10"/>
      <c r="AI1814" s="12"/>
      <c r="AJ1814" s="10"/>
      <c r="AK1814" s="10"/>
      <c r="AL1814" s="10"/>
      <c r="AM1814" s="12"/>
      <c r="AN1814" s="12"/>
      <c r="AO1814" s="9"/>
      <c r="AP1814" s="13"/>
    </row>
    <row r="1815" spans="1:42" x14ac:dyDescent="0.35">
      <c r="A1815" s="7"/>
      <c r="B1815" s="7"/>
      <c r="C1815" s="7"/>
      <c r="D1815" s="7"/>
      <c r="E1815" s="7"/>
      <c r="F1815" s="7"/>
      <c r="G1815" s="8"/>
      <c r="H1815" s="7"/>
      <c r="I1815" s="14"/>
      <c r="J1815" s="8"/>
      <c r="K1815" s="8"/>
      <c r="L1815" s="8"/>
      <c r="M1815" s="8"/>
      <c r="N1815" s="7"/>
      <c r="O1815" s="8"/>
      <c r="P1815" s="8"/>
      <c r="Q1815" s="8"/>
      <c r="R1815" s="7"/>
      <c r="S1815" s="8"/>
      <c r="T1815" s="8"/>
      <c r="U1815" s="8"/>
      <c r="V1815" s="8"/>
      <c r="W1815" s="7"/>
      <c r="X1815" s="8"/>
      <c r="Y1815" s="8"/>
      <c r="Z1815" s="8"/>
      <c r="AA1815" s="7"/>
      <c r="AB1815" s="8"/>
      <c r="AC1815" s="7"/>
      <c r="AD1815" s="7"/>
      <c r="AE1815" s="7"/>
      <c r="AF1815" s="9"/>
      <c r="AG1815" s="10"/>
      <c r="AH1815" s="10"/>
      <c r="AI1815" s="12"/>
      <c r="AJ1815" s="10"/>
      <c r="AK1815" s="10"/>
      <c r="AL1815" s="10"/>
      <c r="AM1815" s="12"/>
      <c r="AN1815" s="12"/>
      <c r="AO1815" s="9"/>
      <c r="AP1815" s="13"/>
    </row>
    <row r="1816" spans="1:42" x14ac:dyDescent="0.35">
      <c r="A1816" s="7"/>
      <c r="B1816" s="7"/>
      <c r="C1816" s="7"/>
      <c r="D1816" s="7"/>
      <c r="E1816" s="7"/>
      <c r="F1816" s="7"/>
      <c r="G1816" s="8"/>
      <c r="H1816" s="7"/>
      <c r="I1816" s="14"/>
      <c r="J1816" s="8"/>
      <c r="K1816" s="8"/>
      <c r="L1816" s="8"/>
      <c r="M1816" s="8"/>
      <c r="N1816" s="7"/>
      <c r="O1816" s="8"/>
      <c r="P1816" s="8"/>
      <c r="Q1816" s="8"/>
      <c r="R1816" s="7"/>
      <c r="S1816" s="8"/>
      <c r="T1816" s="8"/>
      <c r="U1816" s="8"/>
      <c r="V1816" s="8"/>
      <c r="W1816" s="7"/>
      <c r="X1816" s="8"/>
      <c r="Y1816" s="8"/>
      <c r="Z1816" s="8"/>
      <c r="AA1816" s="7"/>
      <c r="AB1816" s="8"/>
      <c r="AC1816" s="7"/>
      <c r="AD1816" s="7"/>
      <c r="AE1816" s="7"/>
      <c r="AF1816" s="9"/>
      <c r="AG1816" s="10"/>
      <c r="AH1816" s="10"/>
      <c r="AI1816" s="12"/>
      <c r="AJ1816" s="10"/>
      <c r="AK1816" s="10"/>
      <c r="AL1816" s="10"/>
      <c r="AM1816" s="12"/>
      <c r="AN1816" s="12"/>
      <c r="AO1816" s="9"/>
      <c r="AP1816" s="13"/>
    </row>
    <row r="1817" spans="1:42" x14ac:dyDescent="0.35">
      <c r="A1817" s="7"/>
      <c r="B1817" s="7"/>
      <c r="C1817" s="7"/>
      <c r="D1817" s="7"/>
      <c r="E1817" s="7"/>
      <c r="F1817" s="7"/>
      <c r="G1817" s="8"/>
      <c r="H1817" s="7"/>
      <c r="I1817" s="14"/>
      <c r="J1817" s="8"/>
      <c r="K1817" s="8"/>
      <c r="L1817" s="8"/>
      <c r="M1817" s="8"/>
      <c r="N1817" s="7"/>
      <c r="O1817" s="8"/>
      <c r="P1817" s="8"/>
      <c r="Q1817" s="8"/>
      <c r="R1817" s="7"/>
      <c r="S1817" s="8"/>
      <c r="T1817" s="8"/>
      <c r="U1817" s="8"/>
      <c r="V1817" s="8"/>
      <c r="W1817" s="7"/>
      <c r="X1817" s="8"/>
      <c r="Y1817" s="8"/>
      <c r="Z1817" s="8"/>
      <c r="AA1817" s="7"/>
      <c r="AB1817" s="8"/>
      <c r="AC1817" s="7"/>
      <c r="AD1817" s="7"/>
      <c r="AE1817" s="7"/>
      <c r="AF1817" s="9"/>
      <c r="AG1817" s="10"/>
      <c r="AH1817" s="10"/>
      <c r="AI1817" s="12"/>
      <c r="AJ1817" s="10"/>
      <c r="AK1817" s="10"/>
      <c r="AL1817" s="10"/>
      <c r="AM1817" s="12"/>
      <c r="AN1817" s="12"/>
      <c r="AO1817" s="9"/>
      <c r="AP1817" s="13"/>
    </row>
    <row r="1818" spans="1:42" x14ac:dyDescent="0.35">
      <c r="A1818" s="7"/>
      <c r="B1818" s="7"/>
      <c r="C1818" s="7"/>
      <c r="D1818" s="7"/>
      <c r="E1818" s="7"/>
      <c r="F1818" s="7"/>
      <c r="G1818" s="8"/>
      <c r="H1818" s="7"/>
      <c r="I1818" s="14"/>
      <c r="J1818" s="8"/>
      <c r="K1818" s="8"/>
      <c r="L1818" s="8"/>
      <c r="M1818" s="8"/>
      <c r="N1818" s="7"/>
      <c r="O1818" s="8"/>
      <c r="P1818" s="8"/>
      <c r="Q1818" s="8"/>
      <c r="R1818" s="7"/>
      <c r="S1818" s="8"/>
      <c r="T1818" s="8"/>
      <c r="U1818" s="8"/>
      <c r="V1818" s="8"/>
      <c r="W1818" s="7"/>
      <c r="X1818" s="8"/>
      <c r="Y1818" s="8"/>
      <c r="Z1818" s="8"/>
      <c r="AA1818" s="7"/>
      <c r="AB1818" s="8"/>
      <c r="AC1818" s="7"/>
      <c r="AD1818" s="7"/>
      <c r="AE1818" s="7"/>
      <c r="AF1818" s="9"/>
      <c r="AG1818" s="10"/>
      <c r="AH1818" s="10"/>
      <c r="AI1818" s="12"/>
      <c r="AJ1818" s="10"/>
      <c r="AK1818" s="10"/>
      <c r="AL1818" s="10"/>
      <c r="AM1818" s="12"/>
      <c r="AN1818" s="12"/>
      <c r="AO1818" s="9"/>
      <c r="AP1818" s="13"/>
    </row>
    <row r="1819" spans="1:42" x14ac:dyDescent="0.35">
      <c r="A1819" s="7"/>
      <c r="B1819" s="7"/>
      <c r="C1819" s="7"/>
      <c r="D1819" s="7"/>
      <c r="E1819" s="7"/>
      <c r="F1819" s="7"/>
      <c r="G1819" s="8"/>
      <c r="H1819" s="7"/>
      <c r="I1819" s="14"/>
      <c r="J1819" s="8"/>
      <c r="K1819" s="8"/>
      <c r="L1819" s="8"/>
      <c r="M1819" s="8"/>
      <c r="N1819" s="7"/>
      <c r="O1819" s="8"/>
      <c r="P1819" s="8"/>
      <c r="Q1819" s="8"/>
      <c r="R1819" s="7"/>
      <c r="S1819" s="8"/>
      <c r="T1819" s="8"/>
      <c r="U1819" s="8"/>
      <c r="V1819" s="8"/>
      <c r="W1819" s="7"/>
      <c r="X1819" s="8"/>
      <c r="Y1819" s="8"/>
      <c r="Z1819" s="8"/>
      <c r="AA1819" s="7"/>
      <c r="AB1819" s="8"/>
      <c r="AC1819" s="7"/>
      <c r="AD1819" s="7"/>
      <c r="AE1819" s="7"/>
      <c r="AF1819" s="9"/>
      <c r="AG1819" s="10"/>
      <c r="AH1819" s="10"/>
      <c r="AI1819" s="12"/>
      <c r="AJ1819" s="10"/>
      <c r="AK1819" s="10"/>
      <c r="AL1819" s="10"/>
      <c r="AM1819" s="12"/>
      <c r="AN1819" s="12"/>
      <c r="AO1819" s="9"/>
      <c r="AP1819" s="13"/>
    </row>
    <row r="1820" spans="1:42" x14ac:dyDescent="0.35">
      <c r="A1820" s="7"/>
      <c r="B1820" s="7"/>
      <c r="C1820" s="7"/>
      <c r="D1820" s="7"/>
      <c r="E1820" s="7"/>
      <c r="F1820" s="7"/>
      <c r="G1820" s="8"/>
      <c r="H1820" s="7"/>
      <c r="I1820" s="14"/>
      <c r="J1820" s="8"/>
      <c r="K1820" s="8"/>
      <c r="L1820" s="8"/>
      <c r="M1820" s="8"/>
      <c r="N1820" s="7"/>
      <c r="O1820" s="8"/>
      <c r="P1820" s="8"/>
      <c r="Q1820" s="8"/>
      <c r="R1820" s="7"/>
      <c r="S1820" s="8"/>
      <c r="T1820" s="8"/>
      <c r="U1820" s="8"/>
      <c r="V1820" s="8"/>
      <c r="W1820" s="7"/>
      <c r="X1820" s="8"/>
      <c r="Y1820" s="8"/>
      <c r="Z1820" s="8"/>
      <c r="AA1820" s="7"/>
      <c r="AB1820" s="8"/>
      <c r="AC1820" s="7"/>
      <c r="AD1820" s="7"/>
      <c r="AE1820" s="7"/>
      <c r="AF1820" s="9"/>
      <c r="AG1820" s="10"/>
      <c r="AH1820" s="10"/>
      <c r="AI1820" s="12"/>
      <c r="AJ1820" s="10"/>
      <c r="AK1820" s="10"/>
      <c r="AL1820" s="10"/>
      <c r="AM1820" s="12"/>
      <c r="AN1820" s="12"/>
      <c r="AO1820" s="9"/>
      <c r="AP1820" s="13"/>
    </row>
    <row r="1821" spans="1:42" x14ac:dyDescent="0.35">
      <c r="A1821" s="7"/>
      <c r="B1821" s="7"/>
      <c r="C1821" s="7"/>
      <c r="D1821" s="7"/>
      <c r="E1821" s="7"/>
      <c r="F1821" s="7"/>
      <c r="G1821" s="8"/>
      <c r="H1821" s="7"/>
      <c r="I1821" s="14"/>
      <c r="J1821" s="8"/>
      <c r="K1821" s="8"/>
      <c r="L1821" s="8"/>
      <c r="M1821" s="8"/>
      <c r="N1821" s="7"/>
      <c r="O1821" s="8"/>
      <c r="P1821" s="8"/>
      <c r="Q1821" s="8"/>
      <c r="R1821" s="7"/>
      <c r="S1821" s="8"/>
      <c r="T1821" s="8"/>
      <c r="U1821" s="8"/>
      <c r="V1821" s="8"/>
      <c r="W1821" s="7"/>
      <c r="X1821" s="8"/>
      <c r="Y1821" s="8"/>
      <c r="Z1821" s="8"/>
      <c r="AA1821" s="7"/>
      <c r="AB1821" s="8"/>
      <c r="AC1821" s="7"/>
      <c r="AD1821" s="7"/>
      <c r="AE1821" s="7"/>
      <c r="AF1821" s="9"/>
      <c r="AG1821" s="10"/>
      <c r="AH1821" s="10"/>
      <c r="AI1821" s="12"/>
      <c r="AJ1821" s="10"/>
      <c r="AK1821" s="10"/>
      <c r="AL1821" s="10"/>
      <c r="AM1821" s="12"/>
      <c r="AN1821" s="12"/>
      <c r="AO1821" s="9"/>
      <c r="AP1821" s="13"/>
    </row>
    <row r="1822" spans="1:42" x14ac:dyDescent="0.35">
      <c r="A1822" s="7"/>
      <c r="B1822" s="7"/>
      <c r="C1822" s="7"/>
      <c r="D1822" s="7"/>
      <c r="E1822" s="7"/>
      <c r="F1822" s="7"/>
      <c r="G1822" s="7"/>
      <c r="H1822" s="7"/>
      <c r="I1822" s="14"/>
      <c r="J1822" s="8"/>
      <c r="K1822" s="8"/>
      <c r="L1822" s="8"/>
      <c r="M1822" s="8"/>
      <c r="N1822" s="7"/>
      <c r="O1822" s="8"/>
      <c r="P1822" s="8"/>
      <c r="Q1822" s="8"/>
      <c r="R1822" s="7"/>
      <c r="S1822" s="8"/>
      <c r="T1822" s="14"/>
      <c r="U1822" s="7"/>
      <c r="V1822" s="7"/>
      <c r="W1822" s="16"/>
      <c r="X1822" s="8"/>
      <c r="Y1822" s="8"/>
      <c r="Z1822" s="8"/>
      <c r="AA1822" s="7"/>
      <c r="AB1822" s="14"/>
      <c r="AC1822" s="7"/>
      <c r="AD1822" s="7"/>
      <c r="AE1822" s="7"/>
      <c r="AF1822" s="12"/>
      <c r="AG1822" s="10"/>
      <c r="AH1822" s="12"/>
      <c r="AI1822" s="12"/>
      <c r="AJ1822" s="12"/>
      <c r="AK1822" s="12"/>
      <c r="AL1822" s="12"/>
      <c r="AM1822" s="12"/>
      <c r="AN1822" s="12"/>
      <c r="AO1822" s="12"/>
      <c r="AP1822" s="15"/>
    </row>
    <row r="1823" spans="1:42" x14ac:dyDescent="0.35">
      <c r="A1823" s="7"/>
      <c r="B1823" s="7"/>
      <c r="C1823" s="7"/>
      <c r="D1823" s="7"/>
      <c r="E1823" s="7"/>
      <c r="F1823" s="7"/>
      <c r="G1823" s="8"/>
      <c r="H1823" s="7"/>
      <c r="I1823" s="14"/>
      <c r="J1823" s="8"/>
      <c r="K1823" s="8"/>
      <c r="L1823" s="8"/>
      <c r="M1823" s="8"/>
      <c r="N1823" s="7"/>
      <c r="O1823" s="8"/>
      <c r="P1823" s="8"/>
      <c r="Q1823" s="8"/>
      <c r="R1823" s="7"/>
      <c r="S1823" s="8"/>
      <c r="T1823" s="8"/>
      <c r="U1823" s="8"/>
      <c r="V1823" s="8"/>
      <c r="W1823" s="7"/>
      <c r="X1823" s="8"/>
      <c r="Y1823" s="8"/>
      <c r="Z1823" s="8"/>
      <c r="AA1823" s="7"/>
      <c r="AB1823" s="8"/>
      <c r="AC1823" s="7"/>
      <c r="AD1823" s="7"/>
      <c r="AE1823" s="7"/>
      <c r="AF1823" s="9"/>
      <c r="AG1823" s="10"/>
      <c r="AH1823" s="10"/>
      <c r="AI1823" s="12"/>
      <c r="AJ1823" s="10"/>
      <c r="AK1823" s="10"/>
      <c r="AL1823" s="10"/>
      <c r="AM1823" s="12"/>
      <c r="AN1823" s="12"/>
      <c r="AO1823" s="9"/>
      <c r="AP1823" s="13"/>
    </row>
    <row r="1824" spans="1:42" x14ac:dyDescent="0.35">
      <c r="A1824" s="7"/>
      <c r="B1824" s="7"/>
      <c r="C1824" s="7"/>
      <c r="D1824" s="7"/>
      <c r="E1824" s="7"/>
      <c r="F1824" s="7"/>
      <c r="G1824" s="8"/>
      <c r="H1824" s="7"/>
      <c r="I1824" s="14"/>
      <c r="J1824" s="8"/>
      <c r="K1824" s="8"/>
      <c r="L1824" s="8"/>
      <c r="M1824" s="8"/>
      <c r="N1824" s="7"/>
      <c r="O1824" s="8"/>
      <c r="P1824" s="8"/>
      <c r="Q1824" s="8"/>
      <c r="R1824" s="7"/>
      <c r="S1824" s="8"/>
      <c r="T1824" s="8"/>
      <c r="U1824" s="8"/>
      <c r="V1824" s="8"/>
      <c r="W1824" s="7"/>
      <c r="X1824" s="8"/>
      <c r="Y1824" s="8"/>
      <c r="Z1824" s="8"/>
      <c r="AA1824" s="7"/>
      <c r="AB1824" s="8"/>
      <c r="AC1824" s="7"/>
      <c r="AD1824" s="7"/>
      <c r="AE1824" s="7"/>
      <c r="AF1824" s="12"/>
      <c r="AG1824" s="10"/>
      <c r="AH1824" s="12"/>
      <c r="AI1824" s="12"/>
      <c r="AJ1824" s="12"/>
      <c r="AK1824" s="12"/>
      <c r="AL1824" s="12"/>
      <c r="AM1824" s="12"/>
      <c r="AN1824" s="12"/>
      <c r="AO1824" s="12"/>
      <c r="AP1824" s="15"/>
    </row>
    <row r="1825" spans="1:42" x14ac:dyDescent="0.35">
      <c r="A1825" s="7"/>
      <c r="B1825" s="7"/>
      <c r="C1825" s="7"/>
      <c r="D1825" s="7"/>
      <c r="E1825" s="7"/>
      <c r="F1825" s="7"/>
      <c r="G1825" s="7"/>
      <c r="H1825" s="7"/>
      <c r="I1825" s="14"/>
      <c r="J1825" s="14"/>
      <c r="K1825" s="14"/>
      <c r="L1825" s="8"/>
      <c r="M1825" s="8"/>
      <c r="N1825" s="7"/>
      <c r="O1825" s="8"/>
      <c r="P1825" s="8"/>
      <c r="Q1825" s="8"/>
      <c r="R1825" s="7"/>
      <c r="S1825" s="14"/>
      <c r="T1825" s="14"/>
      <c r="U1825" s="7"/>
      <c r="V1825" s="7"/>
      <c r="W1825" s="16"/>
      <c r="X1825" s="8"/>
      <c r="Y1825" s="8"/>
      <c r="Z1825" s="8"/>
      <c r="AA1825" s="7"/>
      <c r="AB1825" s="14"/>
      <c r="AC1825" s="7"/>
      <c r="AD1825" s="7"/>
      <c r="AE1825" s="7"/>
      <c r="AF1825" s="12"/>
      <c r="AG1825" s="10"/>
      <c r="AH1825" s="12"/>
      <c r="AI1825" s="12"/>
      <c r="AJ1825" s="12"/>
      <c r="AK1825" s="12"/>
      <c r="AL1825" s="12"/>
      <c r="AM1825" s="12"/>
      <c r="AN1825" s="12"/>
      <c r="AO1825" s="12"/>
      <c r="AP1825" s="15"/>
    </row>
    <row r="1826" spans="1:42" x14ac:dyDescent="0.35">
      <c r="A1826" s="7"/>
      <c r="B1826" s="7"/>
      <c r="C1826" s="7"/>
      <c r="D1826" s="7"/>
      <c r="E1826" s="7"/>
      <c r="F1826" s="7"/>
      <c r="G1826" s="8"/>
      <c r="H1826" s="7"/>
      <c r="I1826" s="14"/>
      <c r="J1826" s="8"/>
      <c r="K1826" s="8"/>
      <c r="L1826" s="8"/>
      <c r="M1826" s="8"/>
      <c r="N1826" s="7"/>
      <c r="O1826" s="8"/>
      <c r="P1826" s="8"/>
      <c r="Q1826" s="8"/>
      <c r="R1826" s="7"/>
      <c r="S1826" s="8"/>
      <c r="T1826" s="8"/>
      <c r="U1826" s="8"/>
      <c r="V1826" s="8"/>
      <c r="W1826" s="7"/>
      <c r="X1826" s="8"/>
      <c r="Y1826" s="8"/>
      <c r="Z1826" s="8"/>
      <c r="AA1826" s="7"/>
      <c r="AB1826" s="8"/>
      <c r="AC1826" s="7"/>
      <c r="AD1826" s="7"/>
      <c r="AE1826" s="7"/>
      <c r="AF1826" s="9"/>
      <c r="AG1826" s="10"/>
      <c r="AH1826" s="10"/>
      <c r="AI1826" s="12"/>
      <c r="AJ1826" s="10"/>
      <c r="AK1826" s="10"/>
      <c r="AL1826" s="10"/>
      <c r="AM1826" s="12"/>
      <c r="AN1826" s="12"/>
      <c r="AO1826" s="9"/>
      <c r="AP1826" s="13"/>
    </row>
    <row r="1827" spans="1:42" x14ac:dyDescent="0.35">
      <c r="A1827" s="7"/>
      <c r="B1827" s="7"/>
      <c r="C1827" s="7"/>
      <c r="D1827" s="7"/>
      <c r="E1827" s="7"/>
      <c r="F1827" s="7"/>
      <c r="G1827" s="7"/>
      <c r="H1827" s="7"/>
      <c r="I1827" s="14"/>
      <c r="J1827" s="14"/>
      <c r="K1827" s="14"/>
      <c r="L1827" s="7"/>
      <c r="M1827" s="7"/>
      <c r="N1827" s="17"/>
      <c r="O1827" s="14"/>
      <c r="P1827" s="7"/>
      <c r="Q1827" s="7"/>
      <c r="R1827" s="16"/>
      <c r="S1827" s="14"/>
      <c r="T1827" s="14"/>
      <c r="U1827" s="7"/>
      <c r="V1827" s="7"/>
      <c r="W1827" s="16"/>
      <c r="X1827" s="14"/>
      <c r="Y1827" s="7"/>
      <c r="Z1827" s="7"/>
      <c r="AA1827" s="16"/>
      <c r="AB1827" s="14"/>
      <c r="AC1827" s="7"/>
      <c r="AD1827" s="7"/>
      <c r="AE1827" s="7"/>
      <c r="AF1827" s="9"/>
      <c r="AG1827" s="10"/>
      <c r="AH1827" s="10"/>
      <c r="AI1827" s="10"/>
      <c r="AJ1827" s="10"/>
      <c r="AK1827" s="10"/>
      <c r="AL1827" s="10"/>
      <c r="AM1827" s="21"/>
      <c r="AN1827" s="10"/>
      <c r="AO1827" s="9"/>
      <c r="AP1827" s="13"/>
    </row>
    <row r="1828" spans="1:42" x14ac:dyDescent="0.35">
      <c r="A1828" s="7"/>
      <c r="B1828" s="7"/>
      <c r="C1828" s="7"/>
      <c r="D1828" s="7"/>
      <c r="E1828" s="7"/>
      <c r="F1828" s="7"/>
      <c r="G1828" s="7"/>
      <c r="H1828" s="7"/>
      <c r="I1828" s="14"/>
      <c r="J1828" s="14"/>
      <c r="K1828" s="14"/>
      <c r="L1828" s="8"/>
      <c r="M1828" s="8"/>
      <c r="N1828" s="7"/>
      <c r="O1828" s="8"/>
      <c r="P1828" s="8"/>
      <c r="Q1828" s="8"/>
      <c r="R1828" s="7"/>
      <c r="S1828" s="14"/>
      <c r="T1828" s="14"/>
      <c r="U1828" s="7"/>
      <c r="V1828" s="7"/>
      <c r="W1828" s="16"/>
      <c r="X1828" s="8"/>
      <c r="Y1828" s="8"/>
      <c r="Z1828" s="8"/>
      <c r="AA1828" s="7"/>
      <c r="AB1828" s="14"/>
      <c r="AC1828" s="7"/>
      <c r="AD1828" s="7"/>
      <c r="AE1828" s="7"/>
      <c r="AF1828" s="9"/>
      <c r="AG1828" s="10"/>
      <c r="AH1828" s="10"/>
      <c r="AI1828" s="18"/>
      <c r="AJ1828" s="10"/>
      <c r="AK1828" s="10"/>
      <c r="AL1828" s="10"/>
      <c r="AM1828" s="12"/>
      <c r="AN1828" s="12"/>
      <c r="AO1828" s="9"/>
      <c r="AP1828" s="13"/>
    </row>
    <row r="1829" spans="1:42" x14ac:dyDescent="0.35">
      <c r="A1829" s="7"/>
      <c r="B1829" s="7"/>
      <c r="C1829" s="7"/>
      <c r="D1829" s="7"/>
      <c r="E1829" s="7"/>
      <c r="F1829" s="7"/>
      <c r="G1829" s="7"/>
      <c r="H1829" s="7"/>
      <c r="I1829" s="14"/>
      <c r="J1829" s="14"/>
      <c r="K1829" s="14"/>
      <c r="L1829" s="7"/>
      <c r="M1829" s="7"/>
      <c r="N1829" s="16"/>
      <c r="O1829" s="14"/>
      <c r="P1829" s="7"/>
      <c r="Q1829" s="7"/>
      <c r="R1829" s="16"/>
      <c r="S1829" s="14"/>
      <c r="T1829" s="8"/>
      <c r="U1829" s="8"/>
      <c r="V1829" s="8"/>
      <c r="W1829" s="7"/>
      <c r="X1829" s="8"/>
      <c r="Y1829" s="8"/>
      <c r="Z1829" s="8"/>
      <c r="AA1829" s="7"/>
      <c r="AB1829" s="8"/>
      <c r="AC1829" s="7"/>
      <c r="AD1829" s="7"/>
      <c r="AE1829" s="7"/>
      <c r="AF1829" s="9"/>
      <c r="AG1829" s="10"/>
      <c r="AH1829" s="10"/>
      <c r="AI1829" s="12"/>
      <c r="AJ1829" s="10"/>
      <c r="AK1829" s="10"/>
      <c r="AL1829" s="10"/>
      <c r="AM1829" s="21"/>
      <c r="AN1829" s="12"/>
      <c r="AO1829" s="9"/>
      <c r="AP1829" s="13"/>
    </row>
    <row r="1830" spans="1:42" x14ac:dyDescent="0.35">
      <c r="A1830" s="7"/>
      <c r="B1830" s="7"/>
      <c r="C1830" s="7"/>
      <c r="D1830" s="7"/>
      <c r="E1830" s="7"/>
      <c r="F1830" s="7"/>
      <c r="G1830" s="8"/>
      <c r="H1830" s="7"/>
      <c r="I1830" s="14"/>
      <c r="J1830" s="8"/>
      <c r="K1830" s="8"/>
      <c r="L1830" s="8"/>
      <c r="M1830" s="8"/>
      <c r="N1830" s="7"/>
      <c r="O1830" s="8"/>
      <c r="P1830" s="8"/>
      <c r="Q1830" s="8"/>
      <c r="R1830" s="7"/>
      <c r="S1830" s="8"/>
      <c r="T1830" s="8"/>
      <c r="U1830" s="8"/>
      <c r="V1830" s="8"/>
      <c r="W1830" s="7"/>
      <c r="X1830" s="8"/>
      <c r="Y1830" s="8"/>
      <c r="Z1830" s="8"/>
      <c r="AA1830" s="7"/>
      <c r="AB1830" s="8"/>
      <c r="AC1830" s="7"/>
      <c r="AD1830" s="7"/>
      <c r="AE1830" s="7"/>
      <c r="AF1830" s="9"/>
      <c r="AG1830" s="10"/>
      <c r="AH1830" s="10"/>
      <c r="AI1830" s="12"/>
      <c r="AJ1830" s="10"/>
      <c r="AK1830" s="10"/>
      <c r="AL1830" s="10"/>
      <c r="AM1830" s="12"/>
      <c r="AN1830" s="12"/>
      <c r="AO1830" s="9"/>
      <c r="AP1830" s="13"/>
    </row>
    <row r="1831" spans="1:42" x14ac:dyDescent="0.35">
      <c r="A1831" s="7"/>
      <c r="B1831" s="7"/>
      <c r="C1831" s="7"/>
      <c r="D1831" s="7"/>
      <c r="E1831" s="7"/>
      <c r="F1831" s="7"/>
      <c r="G1831" s="7"/>
      <c r="H1831" s="7"/>
      <c r="I1831" s="14"/>
      <c r="J1831" s="14"/>
      <c r="K1831" s="14"/>
      <c r="L1831" s="8"/>
      <c r="M1831" s="8"/>
      <c r="N1831" s="7"/>
      <c r="O1831" s="8"/>
      <c r="P1831" s="8"/>
      <c r="Q1831" s="8"/>
      <c r="R1831" s="7"/>
      <c r="S1831" s="8"/>
      <c r="T1831" s="8"/>
      <c r="U1831" s="8"/>
      <c r="V1831" s="8"/>
      <c r="W1831" s="7"/>
      <c r="X1831" s="8"/>
      <c r="Y1831" s="8"/>
      <c r="Z1831" s="8"/>
      <c r="AA1831" s="7"/>
      <c r="AB1831" s="8"/>
      <c r="AC1831" s="7"/>
      <c r="AD1831" s="7"/>
      <c r="AE1831" s="7"/>
      <c r="AF1831" s="12"/>
      <c r="AG1831" s="10"/>
      <c r="AH1831" s="12"/>
      <c r="AI1831" s="12"/>
      <c r="AJ1831" s="12"/>
      <c r="AK1831" s="12"/>
      <c r="AL1831" s="12"/>
      <c r="AM1831" s="12"/>
      <c r="AN1831" s="12"/>
      <c r="AO1831" s="12"/>
      <c r="AP1831" s="15"/>
    </row>
    <row r="1832" spans="1:42" x14ac:dyDescent="0.35">
      <c r="A1832" s="7"/>
      <c r="B1832" s="7"/>
      <c r="C1832" s="7"/>
      <c r="D1832" s="7"/>
      <c r="E1832" s="7"/>
      <c r="F1832" s="7"/>
      <c r="G1832" s="8"/>
      <c r="H1832" s="7"/>
      <c r="I1832" s="14"/>
      <c r="J1832" s="8"/>
      <c r="K1832" s="8"/>
      <c r="L1832" s="8"/>
      <c r="M1832" s="8"/>
      <c r="N1832" s="7"/>
      <c r="O1832" s="8"/>
      <c r="P1832" s="8"/>
      <c r="Q1832" s="8"/>
      <c r="R1832" s="7"/>
      <c r="S1832" s="8"/>
      <c r="T1832" s="8"/>
      <c r="U1832" s="8"/>
      <c r="V1832" s="8"/>
      <c r="W1832" s="7"/>
      <c r="X1832" s="8"/>
      <c r="Y1832" s="8"/>
      <c r="Z1832" s="8"/>
      <c r="AA1832" s="7"/>
      <c r="AB1832" s="8"/>
      <c r="AC1832" s="7"/>
      <c r="AD1832" s="7"/>
      <c r="AE1832" s="7"/>
      <c r="AF1832" s="9"/>
      <c r="AG1832" s="10"/>
      <c r="AH1832" s="10"/>
      <c r="AI1832" s="12"/>
      <c r="AJ1832" s="10"/>
      <c r="AK1832" s="10"/>
      <c r="AL1832" s="10"/>
      <c r="AM1832" s="12"/>
      <c r="AN1832" s="12"/>
      <c r="AO1832" s="9"/>
      <c r="AP1832" s="13"/>
    </row>
    <row r="1833" spans="1:42" x14ac:dyDescent="0.35">
      <c r="A1833" s="7"/>
      <c r="B1833" s="7"/>
      <c r="C1833" s="7"/>
      <c r="D1833" s="7"/>
      <c r="E1833" s="7"/>
      <c r="F1833" s="7"/>
      <c r="G1833" s="7"/>
      <c r="H1833" s="7"/>
      <c r="I1833" s="14"/>
      <c r="J1833" s="14"/>
      <c r="K1833" s="14"/>
      <c r="L1833" s="8"/>
      <c r="M1833" s="8"/>
      <c r="N1833" s="7"/>
      <c r="O1833" s="8"/>
      <c r="P1833" s="8"/>
      <c r="Q1833" s="8"/>
      <c r="R1833" s="7"/>
      <c r="S1833" s="8"/>
      <c r="T1833" s="8"/>
      <c r="U1833" s="8"/>
      <c r="V1833" s="8"/>
      <c r="W1833" s="7"/>
      <c r="X1833" s="8"/>
      <c r="Y1833" s="8"/>
      <c r="Z1833" s="8"/>
      <c r="AA1833" s="7"/>
      <c r="AB1833" s="8"/>
      <c r="AC1833" s="7"/>
      <c r="AD1833" s="7"/>
      <c r="AE1833" s="7"/>
      <c r="AF1833" s="12"/>
      <c r="AG1833" s="10"/>
      <c r="AH1833" s="12"/>
      <c r="AI1833" s="12"/>
      <c r="AJ1833" s="12"/>
      <c r="AK1833" s="12"/>
      <c r="AL1833" s="12"/>
      <c r="AM1833" s="12"/>
      <c r="AN1833" s="12"/>
      <c r="AO1833" s="12"/>
      <c r="AP1833" s="15"/>
    </row>
    <row r="1834" spans="1:42" x14ac:dyDescent="0.35">
      <c r="A1834" s="7"/>
      <c r="B1834" s="7"/>
      <c r="C1834" s="7"/>
      <c r="D1834" s="7"/>
      <c r="E1834" s="7"/>
      <c r="F1834" s="7"/>
      <c r="G1834" s="8"/>
      <c r="H1834" s="7"/>
      <c r="I1834" s="14"/>
      <c r="J1834" s="8"/>
      <c r="K1834" s="8"/>
      <c r="L1834" s="8"/>
      <c r="M1834" s="8"/>
      <c r="N1834" s="7"/>
      <c r="O1834" s="8"/>
      <c r="P1834" s="8"/>
      <c r="Q1834" s="8"/>
      <c r="R1834" s="7"/>
      <c r="S1834" s="8"/>
      <c r="T1834" s="8"/>
      <c r="U1834" s="8"/>
      <c r="V1834" s="8"/>
      <c r="W1834" s="7"/>
      <c r="X1834" s="8"/>
      <c r="Y1834" s="8"/>
      <c r="Z1834" s="8"/>
      <c r="AA1834" s="7"/>
      <c r="AB1834" s="8"/>
      <c r="AC1834" s="7"/>
      <c r="AD1834" s="7"/>
      <c r="AE1834" s="7"/>
      <c r="AF1834" s="12"/>
      <c r="AG1834" s="10"/>
      <c r="AH1834" s="12"/>
      <c r="AI1834" s="12"/>
      <c r="AJ1834" s="12"/>
      <c r="AK1834" s="12"/>
      <c r="AL1834" s="12"/>
      <c r="AM1834" s="12"/>
      <c r="AN1834" s="12"/>
      <c r="AO1834" s="12"/>
      <c r="AP1834" s="15"/>
    </row>
    <row r="1835" spans="1:42" x14ac:dyDescent="0.35">
      <c r="A1835" s="7"/>
      <c r="B1835" s="7"/>
      <c r="C1835" s="7"/>
      <c r="D1835" s="7"/>
      <c r="E1835" s="7"/>
      <c r="F1835" s="7"/>
      <c r="G1835" s="7"/>
      <c r="H1835" s="7"/>
      <c r="I1835" s="14"/>
      <c r="J1835" s="14"/>
      <c r="K1835" s="14"/>
      <c r="L1835" s="8"/>
      <c r="M1835" s="8"/>
      <c r="N1835" s="7"/>
      <c r="O1835" s="8"/>
      <c r="P1835" s="8"/>
      <c r="Q1835" s="8"/>
      <c r="R1835" s="7"/>
      <c r="S1835" s="8"/>
      <c r="T1835" s="8"/>
      <c r="U1835" s="8"/>
      <c r="V1835" s="8"/>
      <c r="W1835" s="7"/>
      <c r="X1835" s="8"/>
      <c r="Y1835" s="8"/>
      <c r="Z1835" s="8"/>
      <c r="AA1835" s="7"/>
      <c r="AB1835" s="8"/>
      <c r="AC1835" s="7"/>
      <c r="AD1835" s="7"/>
      <c r="AE1835" s="7"/>
      <c r="AF1835" s="9"/>
      <c r="AG1835" s="10"/>
      <c r="AH1835" s="10"/>
      <c r="AI1835" s="12"/>
      <c r="AJ1835" s="10"/>
      <c r="AK1835" s="10"/>
      <c r="AL1835" s="10"/>
      <c r="AM1835" s="12"/>
      <c r="AN1835" s="12"/>
      <c r="AO1835" s="9"/>
      <c r="AP1835" s="13"/>
    </row>
    <row r="1836" spans="1:42" x14ac:dyDescent="0.35">
      <c r="A1836" s="7"/>
      <c r="B1836" s="7"/>
      <c r="C1836" s="7"/>
      <c r="D1836" s="7"/>
      <c r="E1836" s="7"/>
      <c r="F1836" s="7"/>
      <c r="G1836" s="7"/>
      <c r="H1836" s="7"/>
      <c r="I1836" s="14"/>
      <c r="J1836" s="14"/>
      <c r="K1836" s="14"/>
      <c r="L1836" s="8"/>
      <c r="M1836" s="8"/>
      <c r="N1836" s="7"/>
      <c r="O1836" s="8"/>
      <c r="P1836" s="8"/>
      <c r="Q1836" s="8"/>
      <c r="R1836" s="7"/>
      <c r="S1836" s="8"/>
      <c r="T1836" s="8"/>
      <c r="U1836" s="8"/>
      <c r="V1836" s="8"/>
      <c r="W1836" s="7"/>
      <c r="X1836" s="8"/>
      <c r="Y1836" s="8"/>
      <c r="Z1836" s="8"/>
      <c r="AA1836" s="7"/>
      <c r="AB1836" s="8"/>
      <c r="AC1836" s="7"/>
      <c r="AD1836" s="7"/>
      <c r="AE1836" s="7"/>
      <c r="AF1836" s="12"/>
      <c r="AG1836" s="10"/>
      <c r="AH1836" s="12"/>
      <c r="AI1836" s="12"/>
      <c r="AJ1836" s="12"/>
      <c r="AK1836" s="12"/>
      <c r="AL1836" s="12"/>
      <c r="AM1836" s="12"/>
      <c r="AN1836" s="12"/>
      <c r="AO1836" s="12"/>
      <c r="AP1836" s="15"/>
    </row>
    <row r="1837" spans="1:42" x14ac:dyDescent="0.35">
      <c r="A1837" s="7"/>
      <c r="B1837" s="7"/>
      <c r="C1837" s="7"/>
      <c r="D1837" s="7"/>
      <c r="E1837" s="7"/>
      <c r="F1837" s="7"/>
      <c r="G1837" s="7"/>
      <c r="H1837" s="7"/>
      <c r="I1837" s="14"/>
      <c r="J1837" s="14"/>
      <c r="K1837" s="14"/>
      <c r="L1837" s="7"/>
      <c r="M1837" s="7"/>
      <c r="N1837" s="17"/>
      <c r="O1837" s="14"/>
      <c r="P1837" s="7"/>
      <c r="Q1837" s="8"/>
      <c r="R1837" s="7"/>
      <c r="S1837" s="14"/>
      <c r="T1837" s="14"/>
      <c r="U1837" s="7"/>
      <c r="V1837" s="7"/>
      <c r="W1837" s="16"/>
      <c r="X1837" s="14"/>
      <c r="Y1837" s="7"/>
      <c r="Z1837" s="7"/>
      <c r="AA1837" s="16"/>
      <c r="AB1837" s="14"/>
      <c r="AC1837" s="7"/>
      <c r="AD1837" s="7"/>
      <c r="AE1837" s="7"/>
      <c r="AF1837" s="9"/>
      <c r="AG1837" s="10"/>
      <c r="AH1837" s="10"/>
      <c r="AI1837" s="10"/>
      <c r="AJ1837" s="10"/>
      <c r="AK1837" s="10"/>
      <c r="AL1837" s="10"/>
      <c r="AM1837" s="12"/>
      <c r="AN1837" s="12"/>
      <c r="AO1837" s="9"/>
      <c r="AP1837" s="13"/>
    </row>
    <row r="1838" spans="1:42" x14ac:dyDescent="0.35">
      <c r="A1838" s="7"/>
      <c r="B1838" s="7"/>
      <c r="C1838" s="7"/>
      <c r="D1838" s="7"/>
      <c r="E1838" s="7"/>
      <c r="F1838" s="7"/>
      <c r="G1838" s="7"/>
      <c r="H1838" s="7"/>
      <c r="I1838" s="14"/>
      <c r="J1838" s="14"/>
      <c r="K1838" s="14"/>
      <c r="L1838" s="8"/>
      <c r="M1838" s="8"/>
      <c r="N1838" s="7"/>
      <c r="O1838" s="8"/>
      <c r="P1838" s="8"/>
      <c r="Q1838" s="8"/>
      <c r="R1838" s="7"/>
      <c r="S1838" s="14"/>
      <c r="T1838" s="14"/>
      <c r="U1838" s="7"/>
      <c r="V1838" s="7"/>
      <c r="W1838" s="16"/>
      <c r="X1838" s="14"/>
      <c r="Y1838" s="7"/>
      <c r="Z1838" s="7"/>
      <c r="AA1838" s="16"/>
      <c r="AB1838" s="14"/>
      <c r="AC1838" s="7"/>
      <c r="AD1838" s="7"/>
      <c r="AE1838" s="7"/>
      <c r="AF1838" s="9"/>
      <c r="AG1838" s="10"/>
      <c r="AH1838" s="10"/>
      <c r="AI1838" s="18"/>
      <c r="AJ1838" s="10"/>
      <c r="AK1838" s="10"/>
      <c r="AL1838" s="10"/>
      <c r="AM1838" s="12"/>
      <c r="AN1838" s="12"/>
      <c r="AO1838" s="9"/>
      <c r="AP1838" s="13"/>
    </row>
    <row r="1839" spans="1:42" x14ac:dyDescent="0.35">
      <c r="A1839" s="7"/>
      <c r="B1839" s="7"/>
      <c r="C1839" s="7"/>
      <c r="D1839" s="7"/>
      <c r="E1839" s="7"/>
      <c r="F1839" s="7"/>
      <c r="G1839" s="8"/>
      <c r="H1839" s="7"/>
      <c r="I1839" s="14"/>
      <c r="J1839" s="8"/>
      <c r="K1839" s="8"/>
      <c r="L1839" s="8"/>
      <c r="M1839" s="8"/>
      <c r="N1839" s="7"/>
      <c r="O1839" s="8"/>
      <c r="P1839" s="8"/>
      <c r="Q1839" s="8"/>
      <c r="R1839" s="7"/>
      <c r="S1839" s="8"/>
      <c r="T1839" s="8"/>
      <c r="U1839" s="8"/>
      <c r="V1839" s="8"/>
      <c r="W1839" s="7"/>
      <c r="X1839" s="8"/>
      <c r="Y1839" s="8"/>
      <c r="Z1839" s="8"/>
      <c r="AA1839" s="7"/>
      <c r="AB1839" s="8"/>
      <c r="AC1839" s="7"/>
      <c r="AD1839" s="7"/>
      <c r="AE1839" s="7"/>
      <c r="AF1839" s="9"/>
      <c r="AG1839" s="10"/>
      <c r="AH1839" s="10"/>
      <c r="AI1839" s="12"/>
      <c r="AJ1839" s="10"/>
      <c r="AK1839" s="10"/>
      <c r="AL1839" s="10"/>
      <c r="AM1839" s="12"/>
      <c r="AN1839" s="12"/>
      <c r="AO1839" s="9"/>
      <c r="AP1839" s="13"/>
    </row>
    <row r="1840" spans="1:42" x14ac:dyDescent="0.35">
      <c r="A1840" s="7"/>
      <c r="B1840" s="7"/>
      <c r="C1840" s="7"/>
      <c r="D1840" s="7"/>
      <c r="E1840" s="7"/>
      <c r="F1840" s="7"/>
      <c r="G1840" s="7"/>
      <c r="H1840" s="7"/>
      <c r="I1840" s="14"/>
      <c r="J1840" s="14"/>
      <c r="K1840" s="14"/>
      <c r="L1840" s="8"/>
      <c r="M1840" s="8"/>
      <c r="N1840" s="7"/>
      <c r="O1840" s="8"/>
      <c r="P1840" s="8"/>
      <c r="Q1840" s="8"/>
      <c r="R1840" s="7"/>
      <c r="S1840" s="14"/>
      <c r="T1840" s="14"/>
      <c r="U1840" s="7"/>
      <c r="V1840" s="7"/>
      <c r="W1840" s="16"/>
      <c r="X1840" s="8"/>
      <c r="Y1840" s="8"/>
      <c r="Z1840" s="8"/>
      <c r="AA1840" s="7"/>
      <c r="AB1840" s="14"/>
      <c r="AC1840" s="7"/>
      <c r="AD1840" s="7"/>
      <c r="AE1840" s="7"/>
      <c r="AF1840" s="9"/>
      <c r="AG1840" s="10"/>
      <c r="AH1840" s="10"/>
      <c r="AI1840" s="10"/>
      <c r="AJ1840" s="10"/>
      <c r="AK1840" s="10"/>
      <c r="AL1840" s="10"/>
      <c r="AM1840" s="12"/>
      <c r="AN1840" s="12"/>
      <c r="AO1840" s="9"/>
      <c r="AP1840" s="13"/>
    </row>
    <row r="1841" spans="1:42" x14ac:dyDescent="0.35">
      <c r="A1841" s="7"/>
      <c r="B1841" s="7"/>
      <c r="C1841" s="7"/>
      <c r="D1841" s="7"/>
      <c r="E1841" s="7"/>
      <c r="F1841" s="7"/>
      <c r="G1841" s="8"/>
      <c r="H1841" s="7"/>
      <c r="I1841" s="14"/>
      <c r="J1841" s="8"/>
      <c r="K1841" s="8"/>
      <c r="L1841" s="8"/>
      <c r="M1841" s="8"/>
      <c r="N1841" s="7"/>
      <c r="O1841" s="8"/>
      <c r="P1841" s="8"/>
      <c r="Q1841" s="8"/>
      <c r="R1841" s="7"/>
      <c r="S1841" s="8"/>
      <c r="T1841" s="8"/>
      <c r="U1841" s="8"/>
      <c r="V1841" s="8"/>
      <c r="W1841" s="7"/>
      <c r="X1841" s="8"/>
      <c r="Y1841" s="8"/>
      <c r="Z1841" s="8"/>
      <c r="AA1841" s="7"/>
      <c r="AB1841" s="8"/>
      <c r="AC1841" s="7"/>
      <c r="AD1841" s="7"/>
      <c r="AE1841" s="7"/>
      <c r="AF1841" s="9"/>
      <c r="AG1841" s="10"/>
      <c r="AH1841" s="10"/>
      <c r="AI1841" s="12"/>
      <c r="AJ1841" s="10"/>
      <c r="AK1841" s="10"/>
      <c r="AL1841" s="10"/>
      <c r="AM1841" s="12"/>
      <c r="AN1841" s="12"/>
      <c r="AO1841" s="9"/>
      <c r="AP1841" s="13"/>
    </row>
    <row r="1842" spans="1:42" x14ac:dyDescent="0.35">
      <c r="A1842" s="7"/>
      <c r="B1842" s="7"/>
      <c r="C1842" s="7"/>
      <c r="D1842" s="7"/>
      <c r="E1842" s="7"/>
      <c r="F1842" s="7"/>
      <c r="G1842" s="7"/>
      <c r="H1842" s="7"/>
      <c r="I1842" s="14"/>
      <c r="J1842" s="14"/>
      <c r="K1842" s="14"/>
      <c r="L1842" s="8"/>
      <c r="M1842" s="8"/>
      <c r="N1842" s="7"/>
      <c r="O1842" s="8"/>
      <c r="P1842" s="8"/>
      <c r="Q1842" s="8"/>
      <c r="R1842" s="7"/>
      <c r="S1842" s="8"/>
      <c r="T1842" s="14"/>
      <c r="U1842" s="7"/>
      <c r="V1842" s="7"/>
      <c r="W1842" s="16"/>
      <c r="X1842" s="8"/>
      <c r="Y1842" s="8"/>
      <c r="Z1842" s="8"/>
      <c r="AA1842" s="7"/>
      <c r="AB1842" s="14"/>
      <c r="AC1842" s="7"/>
      <c r="AD1842" s="7"/>
      <c r="AE1842" s="7"/>
      <c r="AF1842" s="9"/>
      <c r="AG1842" s="10"/>
      <c r="AH1842" s="10"/>
      <c r="AI1842" s="12"/>
      <c r="AJ1842" s="10"/>
      <c r="AK1842" s="10"/>
      <c r="AL1842" s="10"/>
      <c r="AM1842" s="12"/>
      <c r="AN1842" s="12"/>
      <c r="AO1842" s="9"/>
      <c r="AP1842" s="13"/>
    </row>
    <row r="1843" spans="1:42" x14ac:dyDescent="0.35">
      <c r="A1843" s="7"/>
      <c r="B1843" s="7"/>
      <c r="C1843" s="7"/>
      <c r="D1843" s="7"/>
      <c r="E1843" s="7"/>
      <c r="F1843" s="7"/>
      <c r="G1843" s="8"/>
      <c r="H1843" s="7"/>
      <c r="I1843" s="14"/>
      <c r="J1843" s="8"/>
      <c r="K1843" s="8"/>
      <c r="L1843" s="8"/>
      <c r="M1843" s="8"/>
      <c r="N1843" s="7"/>
      <c r="O1843" s="8"/>
      <c r="P1843" s="8"/>
      <c r="Q1843" s="8"/>
      <c r="R1843" s="7"/>
      <c r="S1843" s="8"/>
      <c r="T1843" s="8"/>
      <c r="U1843" s="8"/>
      <c r="V1843" s="8"/>
      <c r="W1843" s="7"/>
      <c r="X1843" s="8"/>
      <c r="Y1843" s="8"/>
      <c r="Z1843" s="8"/>
      <c r="AA1843" s="7"/>
      <c r="AB1843" s="8"/>
      <c r="AC1843" s="7"/>
      <c r="AD1843" s="7"/>
      <c r="AE1843" s="7"/>
      <c r="AF1843" s="12"/>
      <c r="AG1843" s="10"/>
      <c r="AH1843" s="12"/>
      <c r="AI1843" s="12"/>
      <c r="AJ1843" s="12"/>
      <c r="AK1843" s="12"/>
      <c r="AL1843" s="12"/>
      <c r="AM1843" s="12"/>
      <c r="AN1843" s="12"/>
      <c r="AO1843" s="12"/>
      <c r="AP1843" s="15"/>
    </row>
    <row r="1844" spans="1:42" x14ac:dyDescent="0.35">
      <c r="A1844" s="7"/>
      <c r="B1844" s="7"/>
      <c r="C1844" s="7"/>
      <c r="D1844" s="7"/>
      <c r="E1844" s="7"/>
      <c r="F1844" s="7"/>
      <c r="G1844" s="7"/>
      <c r="H1844" s="7"/>
      <c r="I1844" s="14"/>
      <c r="J1844" s="14"/>
      <c r="K1844" s="14"/>
      <c r="L1844" s="8"/>
      <c r="M1844" s="8"/>
      <c r="N1844" s="7"/>
      <c r="O1844" s="8"/>
      <c r="P1844" s="8"/>
      <c r="Q1844" s="8"/>
      <c r="R1844" s="7"/>
      <c r="S1844" s="8"/>
      <c r="T1844" s="8"/>
      <c r="U1844" s="8"/>
      <c r="V1844" s="8"/>
      <c r="W1844" s="7"/>
      <c r="X1844" s="8"/>
      <c r="Y1844" s="8"/>
      <c r="Z1844" s="8"/>
      <c r="AA1844" s="7"/>
      <c r="AB1844" s="8"/>
      <c r="AC1844" s="7"/>
      <c r="AD1844" s="7"/>
      <c r="AE1844" s="7"/>
      <c r="AF1844" s="12"/>
      <c r="AG1844" s="10"/>
      <c r="AH1844" s="12"/>
      <c r="AI1844" s="12"/>
      <c r="AJ1844" s="12"/>
      <c r="AK1844" s="12"/>
      <c r="AL1844" s="12"/>
      <c r="AM1844" s="12"/>
      <c r="AN1844" s="12"/>
      <c r="AO1844" s="12"/>
      <c r="AP1844" s="15"/>
    </row>
    <row r="1845" spans="1:42" x14ac:dyDescent="0.35">
      <c r="A1845" s="7"/>
      <c r="B1845" s="7"/>
      <c r="C1845" s="7"/>
      <c r="D1845" s="7"/>
      <c r="E1845" s="7"/>
      <c r="F1845" s="7"/>
      <c r="G1845" s="8"/>
      <c r="H1845" s="7"/>
      <c r="I1845" s="14"/>
      <c r="J1845" s="8"/>
      <c r="K1845" s="8"/>
      <c r="L1845" s="8"/>
      <c r="M1845" s="8"/>
      <c r="N1845" s="7"/>
      <c r="O1845" s="8"/>
      <c r="P1845" s="8"/>
      <c r="Q1845" s="8"/>
      <c r="R1845" s="7"/>
      <c r="S1845" s="8"/>
      <c r="T1845" s="8"/>
      <c r="U1845" s="8"/>
      <c r="V1845" s="8"/>
      <c r="W1845" s="7"/>
      <c r="X1845" s="8"/>
      <c r="Y1845" s="8"/>
      <c r="Z1845" s="8"/>
      <c r="AA1845" s="7"/>
      <c r="AB1845" s="8"/>
      <c r="AC1845" s="7"/>
      <c r="AD1845" s="7"/>
      <c r="AE1845" s="7"/>
      <c r="AF1845" s="12"/>
      <c r="AG1845" s="10"/>
      <c r="AH1845" s="12"/>
      <c r="AI1845" s="12"/>
      <c r="AJ1845" s="12"/>
      <c r="AK1845" s="12"/>
      <c r="AL1845" s="12"/>
      <c r="AM1845" s="12"/>
      <c r="AN1845" s="12"/>
      <c r="AO1845" s="12"/>
      <c r="AP1845" s="15"/>
    </row>
    <row r="1846" spans="1:42" x14ac:dyDescent="0.35">
      <c r="A1846" s="7"/>
      <c r="B1846" s="7"/>
      <c r="C1846" s="7"/>
      <c r="D1846" s="7"/>
      <c r="E1846" s="7"/>
      <c r="F1846" s="7"/>
      <c r="G1846" s="8"/>
      <c r="H1846" s="7"/>
      <c r="I1846" s="14"/>
      <c r="J1846" s="8"/>
      <c r="K1846" s="8"/>
      <c r="L1846" s="8"/>
      <c r="M1846" s="8"/>
      <c r="N1846" s="7"/>
      <c r="O1846" s="8"/>
      <c r="P1846" s="8"/>
      <c r="Q1846" s="8"/>
      <c r="R1846" s="7"/>
      <c r="S1846" s="8"/>
      <c r="T1846" s="8"/>
      <c r="U1846" s="8"/>
      <c r="V1846" s="8"/>
      <c r="W1846" s="7"/>
      <c r="X1846" s="8"/>
      <c r="Y1846" s="8"/>
      <c r="Z1846" s="8"/>
      <c r="AA1846" s="7"/>
      <c r="AB1846" s="8"/>
      <c r="AC1846" s="7"/>
      <c r="AD1846" s="7"/>
      <c r="AE1846" s="7"/>
      <c r="AF1846" s="12"/>
      <c r="AG1846" s="10"/>
      <c r="AH1846" s="12"/>
      <c r="AI1846" s="12"/>
      <c r="AJ1846" s="12"/>
      <c r="AK1846" s="12"/>
      <c r="AL1846" s="12"/>
      <c r="AM1846" s="12"/>
      <c r="AN1846" s="12"/>
      <c r="AO1846" s="12"/>
      <c r="AP1846" s="15"/>
    </row>
    <row r="1847" spans="1:42" x14ac:dyDescent="0.35">
      <c r="A1847" s="7"/>
      <c r="B1847" s="7"/>
      <c r="C1847" s="7"/>
      <c r="D1847" s="7"/>
      <c r="E1847" s="7"/>
      <c r="F1847" s="7"/>
      <c r="G1847" s="7"/>
      <c r="H1847" s="7"/>
      <c r="I1847" s="14"/>
      <c r="J1847" s="14"/>
      <c r="K1847" s="14"/>
      <c r="L1847" s="8"/>
      <c r="M1847" s="8"/>
      <c r="N1847" s="7"/>
      <c r="O1847" s="8"/>
      <c r="P1847" s="8"/>
      <c r="Q1847" s="8"/>
      <c r="R1847" s="7"/>
      <c r="S1847" s="8"/>
      <c r="T1847" s="8"/>
      <c r="U1847" s="8"/>
      <c r="V1847" s="8"/>
      <c r="W1847" s="7"/>
      <c r="X1847" s="8"/>
      <c r="Y1847" s="8"/>
      <c r="Z1847" s="8"/>
      <c r="AA1847" s="7"/>
      <c r="AB1847" s="8"/>
      <c r="AC1847" s="7"/>
      <c r="AD1847" s="7"/>
      <c r="AE1847" s="7"/>
      <c r="AF1847" s="9"/>
      <c r="AG1847" s="10"/>
      <c r="AH1847" s="10"/>
      <c r="AI1847" s="12"/>
      <c r="AJ1847" s="10"/>
      <c r="AK1847" s="10"/>
      <c r="AL1847" s="10"/>
      <c r="AM1847" s="12"/>
      <c r="AN1847" s="12"/>
      <c r="AO1847" s="9"/>
      <c r="AP1847" s="13"/>
    </row>
    <row r="1848" spans="1:42" x14ac:dyDescent="0.35">
      <c r="A1848" s="7"/>
      <c r="B1848" s="7"/>
      <c r="C1848" s="7"/>
      <c r="D1848" s="7"/>
      <c r="E1848" s="7"/>
      <c r="F1848" s="7"/>
      <c r="G1848" s="8"/>
      <c r="H1848" s="7"/>
      <c r="I1848" s="14"/>
      <c r="J1848" s="8"/>
      <c r="K1848" s="8"/>
      <c r="L1848" s="8"/>
      <c r="M1848" s="8"/>
      <c r="N1848" s="7"/>
      <c r="O1848" s="8"/>
      <c r="P1848" s="8"/>
      <c r="Q1848" s="8"/>
      <c r="R1848" s="7"/>
      <c r="S1848" s="8"/>
      <c r="T1848" s="8"/>
      <c r="U1848" s="8"/>
      <c r="V1848" s="8"/>
      <c r="W1848" s="7"/>
      <c r="X1848" s="8"/>
      <c r="Y1848" s="8"/>
      <c r="Z1848" s="8"/>
      <c r="AA1848" s="7"/>
      <c r="AB1848" s="8"/>
      <c r="AC1848" s="7"/>
      <c r="AD1848" s="7"/>
      <c r="AE1848" s="7"/>
      <c r="AF1848" s="12"/>
      <c r="AG1848" s="10"/>
      <c r="AH1848" s="12"/>
      <c r="AI1848" s="12"/>
      <c r="AJ1848" s="12"/>
      <c r="AK1848" s="12"/>
      <c r="AL1848" s="12"/>
      <c r="AM1848" s="12"/>
      <c r="AN1848" s="12"/>
      <c r="AO1848" s="12"/>
      <c r="AP1848" s="15"/>
    </row>
    <row r="1849" spans="1:42" x14ac:dyDescent="0.35">
      <c r="A1849" s="7"/>
      <c r="B1849" s="7"/>
      <c r="C1849" s="7"/>
      <c r="D1849" s="7"/>
      <c r="E1849" s="7"/>
      <c r="F1849" s="7"/>
      <c r="G1849" s="7"/>
      <c r="H1849" s="7"/>
      <c r="I1849" s="14"/>
      <c r="J1849" s="14"/>
      <c r="K1849" s="14"/>
      <c r="L1849" s="8"/>
      <c r="M1849" s="8"/>
      <c r="N1849" s="7"/>
      <c r="O1849" s="8"/>
      <c r="P1849" s="8"/>
      <c r="Q1849" s="8"/>
      <c r="R1849" s="7"/>
      <c r="S1849" s="14"/>
      <c r="T1849" s="14"/>
      <c r="U1849" s="7"/>
      <c r="V1849" s="7"/>
      <c r="W1849" s="16"/>
      <c r="X1849" s="14"/>
      <c r="Y1849" s="7"/>
      <c r="Z1849" s="7"/>
      <c r="AA1849" s="16"/>
      <c r="AB1849" s="14"/>
      <c r="AC1849" s="7"/>
      <c r="AD1849" s="7"/>
      <c r="AE1849" s="7"/>
      <c r="AF1849" s="9"/>
      <c r="AG1849" s="10"/>
      <c r="AH1849" s="10"/>
      <c r="AI1849" s="11"/>
      <c r="AJ1849" s="10"/>
      <c r="AK1849" s="10"/>
      <c r="AL1849" s="10"/>
      <c r="AM1849" s="12"/>
      <c r="AN1849" s="10"/>
      <c r="AO1849" s="9"/>
      <c r="AP1849" s="13"/>
    </row>
    <row r="1850" spans="1:42" x14ac:dyDescent="0.35">
      <c r="A1850" s="7"/>
      <c r="B1850" s="7"/>
      <c r="C1850" s="7"/>
      <c r="D1850" s="7"/>
      <c r="E1850" s="7"/>
      <c r="F1850" s="7"/>
      <c r="G1850" s="7"/>
      <c r="H1850" s="7"/>
      <c r="I1850" s="14"/>
      <c r="J1850" s="14"/>
      <c r="K1850" s="14"/>
      <c r="L1850" s="8"/>
      <c r="M1850" s="8"/>
      <c r="N1850" s="7"/>
      <c r="O1850" s="8"/>
      <c r="P1850" s="8"/>
      <c r="Q1850" s="8"/>
      <c r="R1850" s="7"/>
      <c r="S1850" s="14"/>
      <c r="T1850" s="14"/>
      <c r="U1850" s="7"/>
      <c r="V1850" s="7"/>
      <c r="W1850" s="16"/>
      <c r="X1850" s="14"/>
      <c r="Y1850" s="7"/>
      <c r="Z1850" s="8"/>
      <c r="AA1850" s="7"/>
      <c r="AB1850" s="14"/>
      <c r="AC1850" s="7"/>
      <c r="AD1850" s="7"/>
      <c r="AE1850" s="7"/>
      <c r="AF1850" s="9"/>
      <c r="AG1850" s="10"/>
      <c r="AH1850" s="10"/>
      <c r="AI1850" s="11"/>
      <c r="AJ1850" s="10"/>
      <c r="AK1850" s="10"/>
      <c r="AL1850" s="10"/>
      <c r="AM1850" s="12"/>
      <c r="AN1850" s="10"/>
      <c r="AO1850" s="9"/>
      <c r="AP1850" s="13"/>
    </row>
    <row r="1851" spans="1:42" x14ac:dyDescent="0.35">
      <c r="A1851" s="7"/>
      <c r="B1851" s="7"/>
      <c r="C1851" s="7"/>
      <c r="D1851" s="7"/>
      <c r="E1851" s="7"/>
      <c r="F1851" s="7"/>
      <c r="G1851" s="8"/>
      <c r="H1851" s="7"/>
      <c r="I1851" s="14"/>
      <c r="J1851" s="8"/>
      <c r="K1851" s="8"/>
      <c r="L1851" s="8"/>
      <c r="M1851" s="8"/>
      <c r="N1851" s="7"/>
      <c r="O1851" s="8"/>
      <c r="P1851" s="8"/>
      <c r="Q1851" s="8"/>
      <c r="R1851" s="7"/>
      <c r="S1851" s="8"/>
      <c r="T1851" s="8"/>
      <c r="U1851" s="8"/>
      <c r="V1851" s="8"/>
      <c r="W1851" s="7"/>
      <c r="X1851" s="8"/>
      <c r="Y1851" s="8"/>
      <c r="Z1851" s="8"/>
      <c r="AA1851" s="7"/>
      <c r="AB1851" s="8"/>
      <c r="AC1851" s="7"/>
      <c r="AD1851" s="7"/>
      <c r="AE1851" s="7"/>
      <c r="AF1851" s="9"/>
      <c r="AG1851" s="10"/>
      <c r="AH1851" s="10"/>
      <c r="AI1851" s="12"/>
      <c r="AJ1851" s="10"/>
      <c r="AK1851" s="10"/>
      <c r="AL1851" s="10"/>
      <c r="AM1851" s="12"/>
      <c r="AN1851" s="12"/>
      <c r="AO1851" s="9"/>
      <c r="AP1851" s="13"/>
    </row>
    <row r="1852" spans="1:42" x14ac:dyDescent="0.35">
      <c r="A1852" s="7"/>
      <c r="B1852" s="7"/>
      <c r="C1852" s="7"/>
      <c r="D1852" s="7"/>
      <c r="E1852" s="7"/>
      <c r="F1852" s="7"/>
      <c r="G1852" s="8"/>
      <c r="H1852" s="7"/>
      <c r="I1852" s="14"/>
      <c r="J1852" s="8"/>
      <c r="K1852" s="8"/>
      <c r="L1852" s="8"/>
      <c r="M1852" s="8"/>
      <c r="N1852" s="7"/>
      <c r="O1852" s="8"/>
      <c r="P1852" s="8"/>
      <c r="Q1852" s="8"/>
      <c r="R1852" s="7"/>
      <c r="S1852" s="8"/>
      <c r="T1852" s="8"/>
      <c r="U1852" s="8"/>
      <c r="V1852" s="8"/>
      <c r="W1852" s="7"/>
      <c r="X1852" s="8"/>
      <c r="Y1852" s="8"/>
      <c r="Z1852" s="8"/>
      <c r="AA1852" s="7"/>
      <c r="AB1852" s="8"/>
      <c r="AC1852" s="7"/>
      <c r="AD1852" s="7"/>
      <c r="AE1852" s="7"/>
      <c r="AF1852" s="9"/>
      <c r="AG1852" s="10"/>
      <c r="AH1852" s="10"/>
      <c r="AI1852" s="12"/>
      <c r="AJ1852" s="10"/>
      <c r="AK1852" s="10"/>
      <c r="AL1852" s="10"/>
      <c r="AM1852" s="12"/>
      <c r="AN1852" s="12"/>
      <c r="AO1852" s="9"/>
      <c r="AP1852" s="13"/>
    </row>
    <row r="1853" spans="1:42" x14ac:dyDescent="0.35">
      <c r="A1853" s="7"/>
      <c r="B1853" s="7"/>
      <c r="C1853" s="7"/>
      <c r="D1853" s="7"/>
      <c r="E1853" s="7"/>
      <c r="F1853" s="7"/>
      <c r="G1853" s="8"/>
      <c r="H1853" s="7"/>
      <c r="I1853" s="14"/>
      <c r="J1853" s="8"/>
      <c r="K1853" s="8"/>
      <c r="L1853" s="8"/>
      <c r="M1853" s="8"/>
      <c r="N1853" s="7"/>
      <c r="O1853" s="8"/>
      <c r="P1853" s="8"/>
      <c r="Q1853" s="8"/>
      <c r="R1853" s="7"/>
      <c r="S1853" s="8"/>
      <c r="T1853" s="8"/>
      <c r="U1853" s="8"/>
      <c r="V1853" s="8"/>
      <c r="W1853" s="7"/>
      <c r="X1853" s="8"/>
      <c r="Y1853" s="8"/>
      <c r="Z1853" s="8"/>
      <c r="AA1853" s="7"/>
      <c r="AB1853" s="8"/>
      <c r="AC1853" s="7"/>
      <c r="AD1853" s="7"/>
      <c r="AE1853" s="7"/>
      <c r="AF1853" s="9"/>
      <c r="AG1853" s="10"/>
      <c r="AH1853" s="10"/>
      <c r="AI1853" s="12"/>
      <c r="AJ1853" s="10"/>
      <c r="AK1853" s="10"/>
      <c r="AL1853" s="10"/>
      <c r="AM1853" s="12"/>
      <c r="AN1853" s="12"/>
      <c r="AO1853" s="9"/>
      <c r="AP1853" s="13"/>
    </row>
    <row r="1854" spans="1:42" x14ac:dyDescent="0.35">
      <c r="A1854" s="7"/>
      <c r="B1854" s="7"/>
      <c r="C1854" s="7"/>
      <c r="D1854" s="7"/>
      <c r="E1854" s="7"/>
      <c r="F1854" s="7"/>
      <c r="G1854" s="8"/>
      <c r="H1854" s="7"/>
      <c r="I1854" s="14"/>
      <c r="J1854" s="8"/>
      <c r="K1854" s="8"/>
      <c r="L1854" s="8"/>
      <c r="M1854" s="8"/>
      <c r="N1854" s="7"/>
      <c r="O1854" s="8"/>
      <c r="P1854" s="8"/>
      <c r="Q1854" s="8"/>
      <c r="R1854" s="7"/>
      <c r="S1854" s="8"/>
      <c r="T1854" s="8"/>
      <c r="U1854" s="8"/>
      <c r="V1854" s="8"/>
      <c r="W1854" s="7"/>
      <c r="X1854" s="8"/>
      <c r="Y1854" s="8"/>
      <c r="Z1854" s="8"/>
      <c r="AA1854" s="7"/>
      <c r="AB1854" s="8"/>
      <c r="AC1854" s="7"/>
      <c r="AD1854" s="7"/>
      <c r="AE1854" s="7"/>
      <c r="AF1854" s="9"/>
      <c r="AG1854" s="10"/>
      <c r="AH1854" s="10"/>
      <c r="AI1854" s="12"/>
      <c r="AJ1854" s="10"/>
      <c r="AK1854" s="10"/>
      <c r="AL1854" s="10"/>
      <c r="AM1854" s="12"/>
      <c r="AN1854" s="12"/>
      <c r="AO1854" s="9"/>
      <c r="AP1854" s="13"/>
    </row>
    <row r="1855" spans="1:42" x14ac:dyDescent="0.35">
      <c r="A1855" s="7"/>
      <c r="B1855" s="7"/>
      <c r="C1855" s="7"/>
      <c r="D1855" s="7"/>
      <c r="E1855" s="7"/>
      <c r="F1855" s="7"/>
      <c r="G1855" s="8"/>
      <c r="H1855" s="7"/>
      <c r="I1855" s="14"/>
      <c r="J1855" s="8"/>
      <c r="K1855" s="8"/>
      <c r="L1855" s="8"/>
      <c r="M1855" s="8"/>
      <c r="N1855" s="7"/>
      <c r="O1855" s="8"/>
      <c r="P1855" s="8"/>
      <c r="Q1855" s="8"/>
      <c r="R1855" s="7"/>
      <c r="S1855" s="8"/>
      <c r="T1855" s="8"/>
      <c r="U1855" s="8"/>
      <c r="V1855" s="8"/>
      <c r="W1855" s="7"/>
      <c r="X1855" s="8"/>
      <c r="Y1855" s="8"/>
      <c r="Z1855" s="8"/>
      <c r="AA1855" s="7"/>
      <c r="AB1855" s="8"/>
      <c r="AC1855" s="7"/>
      <c r="AD1855" s="7"/>
      <c r="AE1855" s="7"/>
      <c r="AF1855" s="9"/>
      <c r="AG1855" s="10"/>
      <c r="AH1855" s="10"/>
      <c r="AI1855" s="12"/>
      <c r="AJ1855" s="10"/>
      <c r="AK1855" s="10"/>
      <c r="AL1855" s="10"/>
      <c r="AM1855" s="12"/>
      <c r="AN1855" s="12"/>
      <c r="AO1855" s="9"/>
      <c r="AP1855" s="13"/>
    </row>
    <row r="1856" spans="1:42" x14ac:dyDescent="0.35">
      <c r="A1856" s="7"/>
      <c r="B1856" s="7"/>
      <c r="C1856" s="7"/>
      <c r="D1856" s="7"/>
      <c r="E1856" s="7"/>
      <c r="F1856" s="7"/>
      <c r="G1856" s="8"/>
      <c r="H1856" s="7"/>
      <c r="I1856" s="14"/>
      <c r="J1856" s="8"/>
      <c r="K1856" s="8"/>
      <c r="L1856" s="8"/>
      <c r="M1856" s="8"/>
      <c r="N1856" s="7"/>
      <c r="O1856" s="8"/>
      <c r="P1856" s="8"/>
      <c r="Q1856" s="8"/>
      <c r="R1856" s="7"/>
      <c r="S1856" s="8"/>
      <c r="T1856" s="8"/>
      <c r="U1856" s="8"/>
      <c r="V1856" s="8"/>
      <c r="W1856" s="7"/>
      <c r="X1856" s="8"/>
      <c r="Y1856" s="8"/>
      <c r="Z1856" s="8"/>
      <c r="AA1856" s="7"/>
      <c r="AB1856" s="8"/>
      <c r="AC1856" s="7"/>
      <c r="AD1856" s="7"/>
      <c r="AE1856" s="7"/>
      <c r="AF1856" s="9"/>
      <c r="AG1856" s="10"/>
      <c r="AH1856" s="10"/>
      <c r="AI1856" s="18"/>
      <c r="AJ1856" s="10"/>
      <c r="AK1856" s="10"/>
      <c r="AL1856" s="10"/>
      <c r="AM1856" s="12"/>
      <c r="AN1856" s="12"/>
      <c r="AO1856" s="9"/>
      <c r="AP1856" s="13"/>
    </row>
    <row r="1857" spans="1:42" x14ac:dyDescent="0.35">
      <c r="A1857" s="7"/>
      <c r="B1857" s="7"/>
      <c r="C1857" s="7"/>
      <c r="D1857" s="7"/>
      <c r="E1857" s="7"/>
      <c r="F1857" s="7"/>
      <c r="G1857" s="8"/>
      <c r="H1857" s="7"/>
      <c r="I1857" s="14"/>
      <c r="J1857" s="8"/>
      <c r="K1857" s="8"/>
      <c r="L1857" s="8"/>
      <c r="M1857" s="8"/>
      <c r="N1857" s="7"/>
      <c r="O1857" s="8"/>
      <c r="P1857" s="8"/>
      <c r="Q1857" s="8"/>
      <c r="R1857" s="7"/>
      <c r="S1857" s="8"/>
      <c r="T1857" s="8"/>
      <c r="U1857" s="8"/>
      <c r="V1857" s="8"/>
      <c r="W1857" s="7"/>
      <c r="X1857" s="8"/>
      <c r="Y1857" s="8"/>
      <c r="Z1857" s="8"/>
      <c r="AA1857" s="7"/>
      <c r="AB1857" s="8"/>
      <c r="AC1857" s="7"/>
      <c r="AD1857" s="7"/>
      <c r="AE1857" s="7"/>
      <c r="AF1857" s="9"/>
      <c r="AG1857" s="10"/>
      <c r="AH1857" s="10"/>
      <c r="AI1857" s="10"/>
      <c r="AJ1857" s="10"/>
      <c r="AK1857" s="10"/>
      <c r="AL1857" s="10"/>
      <c r="AM1857" s="12"/>
      <c r="AN1857" s="12"/>
      <c r="AO1857" s="9"/>
      <c r="AP1857" s="13"/>
    </row>
    <row r="1858" spans="1:42" x14ac:dyDescent="0.35">
      <c r="A1858" s="7"/>
      <c r="B1858" s="7"/>
      <c r="C1858" s="7"/>
      <c r="D1858" s="7"/>
      <c r="E1858" s="7"/>
      <c r="F1858" s="7"/>
      <c r="G1858" s="7"/>
      <c r="H1858" s="7"/>
      <c r="I1858" s="14"/>
      <c r="J1858" s="14"/>
      <c r="K1858" s="14"/>
      <c r="L1858" s="8"/>
      <c r="M1858" s="8"/>
      <c r="N1858" s="7"/>
      <c r="O1858" s="8"/>
      <c r="P1858" s="8"/>
      <c r="Q1858" s="8"/>
      <c r="R1858" s="7"/>
      <c r="S1858" s="14"/>
      <c r="T1858" s="14"/>
      <c r="U1858" s="7"/>
      <c r="V1858" s="7"/>
      <c r="W1858" s="16"/>
      <c r="X1858" s="8"/>
      <c r="Y1858" s="8"/>
      <c r="Z1858" s="8"/>
      <c r="AA1858" s="7"/>
      <c r="AB1858" s="14"/>
      <c r="AC1858" s="7"/>
      <c r="AD1858" s="7"/>
      <c r="AE1858" s="7"/>
      <c r="AF1858" s="9"/>
      <c r="AG1858" s="10"/>
      <c r="AH1858" s="10"/>
      <c r="AI1858" s="10"/>
      <c r="AJ1858" s="10"/>
      <c r="AK1858" s="10"/>
      <c r="AL1858" s="10"/>
      <c r="AM1858" s="12"/>
      <c r="AN1858" s="12"/>
      <c r="AO1858" s="9"/>
      <c r="AP1858" s="13"/>
    </row>
    <row r="1859" spans="1:42" x14ac:dyDescent="0.35">
      <c r="A1859" s="7"/>
      <c r="B1859" s="7"/>
      <c r="C1859" s="7"/>
      <c r="D1859" s="7"/>
      <c r="E1859" s="7"/>
      <c r="F1859" s="7"/>
      <c r="G1859" s="7"/>
      <c r="H1859" s="7"/>
      <c r="I1859" s="14"/>
      <c r="J1859" s="14"/>
      <c r="K1859" s="14"/>
      <c r="L1859" s="8"/>
      <c r="M1859" s="8"/>
      <c r="N1859" s="7"/>
      <c r="O1859" s="8"/>
      <c r="P1859" s="8"/>
      <c r="Q1859" s="8"/>
      <c r="R1859" s="7"/>
      <c r="S1859" s="14"/>
      <c r="T1859" s="14"/>
      <c r="U1859" s="7"/>
      <c r="V1859" s="7"/>
      <c r="W1859" s="16"/>
      <c r="X1859" s="8"/>
      <c r="Y1859" s="8"/>
      <c r="Z1859" s="8"/>
      <c r="AA1859" s="7"/>
      <c r="AB1859" s="14"/>
      <c r="AC1859" s="7"/>
      <c r="AD1859" s="7"/>
      <c r="AE1859" s="7"/>
      <c r="AF1859" s="9"/>
      <c r="AG1859" s="10"/>
      <c r="AH1859" s="10"/>
      <c r="AI1859" s="10"/>
      <c r="AJ1859" s="10"/>
      <c r="AK1859" s="10"/>
      <c r="AL1859" s="10"/>
      <c r="AM1859" s="12"/>
      <c r="AN1859" s="12"/>
      <c r="AO1859" s="9"/>
      <c r="AP1859" s="13"/>
    </row>
    <row r="1860" spans="1:42" x14ac:dyDescent="0.35">
      <c r="A1860" s="7"/>
      <c r="B1860" s="7"/>
      <c r="C1860" s="7"/>
      <c r="D1860" s="7"/>
      <c r="E1860" s="7"/>
      <c r="F1860" s="7"/>
      <c r="G1860" s="7"/>
      <c r="H1860" s="7"/>
      <c r="I1860" s="14"/>
      <c r="J1860" s="14"/>
      <c r="K1860" s="14"/>
      <c r="L1860" s="8"/>
      <c r="M1860" s="8"/>
      <c r="N1860" s="7"/>
      <c r="O1860" s="8"/>
      <c r="P1860" s="8"/>
      <c r="Q1860" s="8"/>
      <c r="R1860" s="7"/>
      <c r="S1860" s="8"/>
      <c r="T1860" s="8"/>
      <c r="U1860" s="8"/>
      <c r="V1860" s="8"/>
      <c r="W1860" s="7"/>
      <c r="X1860" s="8"/>
      <c r="Y1860" s="8"/>
      <c r="Z1860" s="8"/>
      <c r="AA1860" s="7"/>
      <c r="AB1860" s="8"/>
      <c r="AC1860" s="7"/>
      <c r="AD1860" s="7"/>
      <c r="AE1860" s="7"/>
      <c r="AF1860" s="9"/>
      <c r="AG1860" s="10"/>
      <c r="AH1860" s="10"/>
      <c r="AI1860" s="12"/>
      <c r="AJ1860" s="10"/>
      <c r="AK1860" s="10"/>
      <c r="AL1860" s="10"/>
      <c r="AM1860" s="12"/>
      <c r="AN1860" s="12"/>
      <c r="AO1860" s="9"/>
      <c r="AP1860" s="13"/>
    </row>
    <row r="1861" spans="1:42" x14ac:dyDescent="0.35">
      <c r="A1861" s="7"/>
      <c r="B1861" s="7"/>
      <c r="C1861" s="7"/>
      <c r="D1861" s="7"/>
      <c r="E1861" s="7"/>
      <c r="F1861" s="7"/>
      <c r="G1861" s="8"/>
      <c r="H1861" s="7"/>
      <c r="I1861" s="14"/>
      <c r="J1861" s="8"/>
      <c r="K1861" s="8"/>
      <c r="L1861" s="8"/>
      <c r="M1861" s="8"/>
      <c r="N1861" s="7"/>
      <c r="O1861" s="8"/>
      <c r="P1861" s="8"/>
      <c r="Q1861" s="8"/>
      <c r="R1861" s="7"/>
      <c r="S1861" s="8"/>
      <c r="T1861" s="8"/>
      <c r="U1861" s="8"/>
      <c r="V1861" s="8"/>
      <c r="W1861" s="7"/>
      <c r="X1861" s="8"/>
      <c r="Y1861" s="8"/>
      <c r="Z1861" s="8"/>
      <c r="AA1861" s="7"/>
      <c r="AB1861" s="8"/>
      <c r="AC1861" s="7"/>
      <c r="AD1861" s="7"/>
      <c r="AE1861" s="7"/>
      <c r="AF1861" s="9"/>
      <c r="AG1861" s="10"/>
      <c r="AH1861" s="10"/>
      <c r="AI1861" s="12"/>
      <c r="AJ1861" s="10"/>
      <c r="AK1861" s="10"/>
      <c r="AL1861" s="10"/>
      <c r="AM1861" s="12"/>
      <c r="AN1861" s="12"/>
      <c r="AO1861" s="9"/>
      <c r="AP1861" s="13"/>
    </row>
    <row r="1862" spans="1:42" x14ac:dyDescent="0.35">
      <c r="A1862" s="7"/>
      <c r="B1862" s="7"/>
      <c r="C1862" s="7"/>
      <c r="D1862" s="7"/>
      <c r="E1862" s="7"/>
      <c r="F1862" s="7"/>
      <c r="G1862" s="8"/>
      <c r="H1862" s="7"/>
      <c r="I1862" s="14"/>
      <c r="J1862" s="8"/>
      <c r="K1862" s="8"/>
      <c r="L1862" s="8"/>
      <c r="M1862" s="8"/>
      <c r="N1862" s="7"/>
      <c r="O1862" s="8"/>
      <c r="P1862" s="8"/>
      <c r="Q1862" s="8"/>
      <c r="R1862" s="7"/>
      <c r="S1862" s="8"/>
      <c r="T1862" s="8"/>
      <c r="U1862" s="8"/>
      <c r="V1862" s="8"/>
      <c r="W1862" s="7"/>
      <c r="X1862" s="8"/>
      <c r="Y1862" s="8"/>
      <c r="Z1862" s="8"/>
      <c r="AA1862" s="7"/>
      <c r="AB1862" s="8"/>
      <c r="AC1862" s="7"/>
      <c r="AD1862" s="7"/>
      <c r="AE1862" s="7"/>
      <c r="AF1862" s="12"/>
      <c r="AG1862" s="10"/>
      <c r="AH1862" s="12"/>
      <c r="AI1862" s="12"/>
      <c r="AJ1862" s="12"/>
      <c r="AK1862" s="12"/>
      <c r="AL1862" s="12"/>
      <c r="AM1862" s="12"/>
      <c r="AN1862" s="12"/>
      <c r="AO1862" s="12"/>
      <c r="AP1862" s="15"/>
    </row>
    <row r="1863" spans="1:42" x14ac:dyDescent="0.35">
      <c r="A1863" s="7"/>
      <c r="B1863" s="7"/>
      <c r="C1863" s="7"/>
      <c r="D1863" s="7"/>
      <c r="E1863" s="7"/>
      <c r="F1863" s="7"/>
      <c r="G1863" s="8"/>
      <c r="H1863" s="7"/>
      <c r="I1863" s="14"/>
      <c r="J1863" s="8"/>
      <c r="K1863" s="8"/>
      <c r="L1863" s="8"/>
      <c r="M1863" s="8"/>
      <c r="N1863" s="7"/>
      <c r="O1863" s="8"/>
      <c r="P1863" s="8"/>
      <c r="Q1863" s="8"/>
      <c r="R1863" s="7"/>
      <c r="S1863" s="8"/>
      <c r="T1863" s="8"/>
      <c r="U1863" s="8"/>
      <c r="V1863" s="8"/>
      <c r="W1863" s="7"/>
      <c r="X1863" s="8"/>
      <c r="Y1863" s="8"/>
      <c r="Z1863" s="8"/>
      <c r="AA1863" s="7"/>
      <c r="AB1863" s="8"/>
      <c r="AC1863" s="7"/>
      <c r="AD1863" s="7"/>
      <c r="AE1863" s="7"/>
      <c r="AF1863" s="9"/>
      <c r="AG1863" s="10"/>
      <c r="AH1863" s="10"/>
      <c r="AI1863" s="12"/>
      <c r="AJ1863" s="10"/>
      <c r="AK1863" s="10"/>
      <c r="AL1863" s="10"/>
      <c r="AM1863" s="12"/>
      <c r="AN1863" s="12"/>
      <c r="AO1863" s="9"/>
      <c r="AP1863" s="13"/>
    </row>
    <row r="1864" spans="1:42" x14ac:dyDescent="0.35">
      <c r="A1864" s="7"/>
      <c r="B1864" s="7"/>
      <c r="C1864" s="7"/>
      <c r="D1864" s="7"/>
      <c r="E1864" s="7"/>
      <c r="F1864" s="7"/>
      <c r="G1864" s="7"/>
      <c r="H1864" s="7"/>
      <c r="I1864" s="14"/>
      <c r="J1864" s="14"/>
      <c r="K1864" s="14"/>
      <c r="L1864" s="8"/>
      <c r="M1864" s="8"/>
      <c r="N1864" s="7"/>
      <c r="O1864" s="8"/>
      <c r="P1864" s="8"/>
      <c r="Q1864" s="8"/>
      <c r="R1864" s="7"/>
      <c r="S1864" s="8"/>
      <c r="T1864" s="8"/>
      <c r="U1864" s="8"/>
      <c r="V1864" s="8"/>
      <c r="W1864" s="7"/>
      <c r="X1864" s="8"/>
      <c r="Y1864" s="8"/>
      <c r="Z1864" s="8"/>
      <c r="AA1864" s="7"/>
      <c r="AB1864" s="8"/>
      <c r="AC1864" s="7"/>
      <c r="AD1864" s="7"/>
      <c r="AE1864" s="7"/>
      <c r="AF1864" s="9"/>
      <c r="AG1864" s="10"/>
      <c r="AH1864" s="10"/>
      <c r="AI1864" s="12"/>
      <c r="AJ1864" s="10"/>
      <c r="AK1864" s="10"/>
      <c r="AL1864" s="10"/>
      <c r="AM1864" s="12"/>
      <c r="AN1864" s="12"/>
      <c r="AO1864" s="9"/>
      <c r="AP1864" s="13"/>
    </row>
    <row r="1865" spans="1:42" x14ac:dyDescent="0.35">
      <c r="A1865" s="7"/>
      <c r="B1865" s="7"/>
      <c r="C1865" s="7"/>
      <c r="D1865" s="7"/>
      <c r="E1865" s="7"/>
      <c r="F1865" s="7"/>
      <c r="G1865" s="8"/>
      <c r="H1865" s="7"/>
      <c r="I1865" s="14"/>
      <c r="J1865" s="8"/>
      <c r="K1865" s="8"/>
      <c r="L1865" s="8"/>
      <c r="M1865" s="8"/>
      <c r="N1865" s="7"/>
      <c r="O1865" s="8"/>
      <c r="P1865" s="8"/>
      <c r="Q1865" s="8"/>
      <c r="R1865" s="7"/>
      <c r="S1865" s="8"/>
      <c r="T1865" s="8"/>
      <c r="U1865" s="8"/>
      <c r="V1865" s="8"/>
      <c r="W1865" s="7"/>
      <c r="X1865" s="8"/>
      <c r="Y1865" s="8"/>
      <c r="Z1865" s="8"/>
      <c r="AA1865" s="7"/>
      <c r="AB1865" s="8"/>
      <c r="AC1865" s="7"/>
      <c r="AD1865" s="7"/>
      <c r="AE1865" s="7"/>
      <c r="AF1865" s="9"/>
      <c r="AG1865" s="10"/>
      <c r="AH1865" s="10"/>
      <c r="AI1865" s="12"/>
      <c r="AJ1865" s="10"/>
      <c r="AK1865" s="10"/>
      <c r="AL1865" s="10"/>
      <c r="AM1865" s="12"/>
      <c r="AN1865" s="12"/>
      <c r="AO1865" s="9"/>
      <c r="AP1865" s="13"/>
    </row>
    <row r="1866" spans="1:42" x14ac:dyDescent="0.35">
      <c r="A1866" s="7"/>
      <c r="B1866" s="7"/>
      <c r="C1866" s="7"/>
      <c r="D1866" s="7"/>
      <c r="E1866" s="7"/>
      <c r="F1866" s="7"/>
      <c r="G1866" s="8"/>
      <c r="H1866" s="7"/>
      <c r="I1866" s="14"/>
      <c r="J1866" s="8"/>
      <c r="K1866" s="8"/>
      <c r="L1866" s="8"/>
      <c r="M1866" s="8"/>
      <c r="N1866" s="7"/>
      <c r="O1866" s="8"/>
      <c r="P1866" s="8"/>
      <c r="Q1866" s="8"/>
      <c r="R1866" s="7"/>
      <c r="S1866" s="8"/>
      <c r="T1866" s="8"/>
      <c r="U1866" s="8"/>
      <c r="V1866" s="8"/>
      <c r="W1866" s="7"/>
      <c r="X1866" s="8"/>
      <c r="Y1866" s="8"/>
      <c r="Z1866" s="8"/>
      <c r="AA1866" s="7"/>
      <c r="AB1866" s="8"/>
      <c r="AC1866" s="7"/>
      <c r="AD1866" s="7"/>
      <c r="AE1866" s="7"/>
      <c r="AF1866" s="9"/>
      <c r="AG1866" s="10"/>
      <c r="AH1866" s="10"/>
      <c r="AI1866" s="12"/>
      <c r="AJ1866" s="10"/>
      <c r="AK1866" s="10"/>
      <c r="AL1866" s="10"/>
      <c r="AM1866" s="12"/>
      <c r="AN1866" s="12"/>
      <c r="AO1866" s="9"/>
      <c r="AP1866" s="13"/>
    </row>
    <row r="1867" spans="1:42" x14ac:dyDescent="0.35">
      <c r="A1867" s="7"/>
      <c r="B1867" s="7"/>
      <c r="C1867" s="7"/>
      <c r="D1867" s="7"/>
      <c r="E1867" s="7"/>
      <c r="F1867" s="7"/>
      <c r="G1867" s="8"/>
      <c r="H1867" s="7"/>
      <c r="I1867" s="14"/>
      <c r="J1867" s="8"/>
      <c r="K1867" s="8"/>
      <c r="L1867" s="8"/>
      <c r="M1867" s="8"/>
      <c r="N1867" s="7"/>
      <c r="O1867" s="8"/>
      <c r="P1867" s="8"/>
      <c r="Q1867" s="8"/>
      <c r="R1867" s="7"/>
      <c r="S1867" s="8"/>
      <c r="T1867" s="8"/>
      <c r="U1867" s="8"/>
      <c r="V1867" s="8"/>
      <c r="W1867" s="7"/>
      <c r="X1867" s="8"/>
      <c r="Y1867" s="8"/>
      <c r="Z1867" s="8"/>
      <c r="AA1867" s="7"/>
      <c r="AB1867" s="8"/>
      <c r="AC1867" s="7"/>
      <c r="AD1867" s="7"/>
      <c r="AE1867" s="7"/>
      <c r="AF1867" s="12"/>
      <c r="AG1867" s="10"/>
      <c r="AH1867" s="12"/>
      <c r="AI1867" s="12"/>
      <c r="AJ1867" s="12"/>
      <c r="AK1867" s="12"/>
      <c r="AL1867" s="12"/>
      <c r="AM1867" s="12"/>
      <c r="AN1867" s="12"/>
      <c r="AO1867" s="12"/>
      <c r="AP1867" s="15"/>
    </row>
    <row r="1868" spans="1:42" x14ac:dyDescent="0.35">
      <c r="A1868" s="7"/>
      <c r="B1868" s="7"/>
      <c r="C1868" s="7"/>
      <c r="D1868" s="7"/>
      <c r="E1868" s="7"/>
      <c r="F1868" s="7"/>
      <c r="G1868" s="8"/>
      <c r="H1868" s="7"/>
      <c r="I1868" s="14"/>
      <c r="J1868" s="8"/>
      <c r="K1868" s="8"/>
      <c r="L1868" s="8"/>
      <c r="M1868" s="8"/>
      <c r="N1868" s="7"/>
      <c r="O1868" s="8"/>
      <c r="P1868" s="8"/>
      <c r="Q1868" s="8"/>
      <c r="R1868" s="7"/>
      <c r="S1868" s="8"/>
      <c r="T1868" s="8"/>
      <c r="U1868" s="8"/>
      <c r="V1868" s="8"/>
      <c r="W1868" s="7"/>
      <c r="X1868" s="8"/>
      <c r="Y1868" s="8"/>
      <c r="Z1868" s="8"/>
      <c r="AA1868" s="7"/>
      <c r="AB1868" s="8"/>
      <c r="AC1868" s="7"/>
      <c r="AD1868" s="7"/>
      <c r="AE1868" s="7"/>
      <c r="AF1868" s="9"/>
      <c r="AG1868" s="10"/>
      <c r="AH1868" s="10"/>
      <c r="AI1868" s="12"/>
      <c r="AJ1868" s="10"/>
      <c r="AK1868" s="10"/>
      <c r="AL1868" s="10"/>
      <c r="AM1868" s="12"/>
      <c r="AN1868" s="12"/>
      <c r="AO1868" s="9"/>
      <c r="AP1868" s="13"/>
    </row>
    <row r="1869" spans="1:42" x14ac:dyDescent="0.35">
      <c r="A1869" s="7"/>
      <c r="B1869" s="7"/>
      <c r="C1869" s="7"/>
      <c r="D1869" s="7"/>
      <c r="E1869" s="7"/>
      <c r="F1869" s="7"/>
      <c r="G1869" s="8"/>
      <c r="H1869" s="7"/>
      <c r="I1869" s="14"/>
      <c r="J1869" s="8"/>
      <c r="K1869" s="8"/>
      <c r="L1869" s="8"/>
      <c r="M1869" s="8"/>
      <c r="N1869" s="7"/>
      <c r="O1869" s="8"/>
      <c r="P1869" s="8"/>
      <c r="Q1869" s="8"/>
      <c r="R1869" s="7"/>
      <c r="S1869" s="8"/>
      <c r="T1869" s="8"/>
      <c r="U1869" s="8"/>
      <c r="V1869" s="8"/>
      <c r="W1869" s="7"/>
      <c r="X1869" s="8"/>
      <c r="Y1869" s="8"/>
      <c r="Z1869" s="8"/>
      <c r="AA1869" s="7"/>
      <c r="AB1869" s="8"/>
      <c r="AC1869" s="7"/>
      <c r="AD1869" s="7"/>
      <c r="AE1869" s="7"/>
      <c r="AF1869" s="12"/>
      <c r="AG1869" s="10"/>
      <c r="AH1869" s="12"/>
      <c r="AI1869" s="12"/>
      <c r="AJ1869" s="12"/>
      <c r="AK1869" s="12"/>
      <c r="AL1869" s="12"/>
      <c r="AM1869" s="12"/>
      <c r="AN1869" s="12"/>
      <c r="AO1869" s="12"/>
      <c r="AP1869" s="15"/>
    </row>
    <row r="1870" spans="1:42" x14ac:dyDescent="0.35">
      <c r="A1870" s="7"/>
      <c r="B1870" s="7"/>
      <c r="C1870" s="7"/>
      <c r="D1870" s="7"/>
      <c r="E1870" s="7"/>
      <c r="F1870" s="7"/>
      <c r="G1870" s="8"/>
      <c r="H1870" s="7"/>
      <c r="I1870" s="14"/>
      <c r="J1870" s="8"/>
      <c r="K1870" s="8"/>
      <c r="L1870" s="8"/>
      <c r="M1870" s="8"/>
      <c r="N1870" s="7"/>
      <c r="O1870" s="8"/>
      <c r="P1870" s="8"/>
      <c r="Q1870" s="8"/>
      <c r="R1870" s="7"/>
      <c r="S1870" s="8"/>
      <c r="T1870" s="8"/>
      <c r="U1870" s="8"/>
      <c r="V1870" s="8"/>
      <c r="W1870" s="7"/>
      <c r="X1870" s="8"/>
      <c r="Y1870" s="8"/>
      <c r="Z1870" s="8"/>
      <c r="AA1870" s="7"/>
      <c r="AB1870" s="8"/>
      <c r="AC1870" s="7"/>
      <c r="AD1870" s="7"/>
      <c r="AE1870" s="7"/>
      <c r="AF1870" s="9"/>
      <c r="AG1870" s="10"/>
      <c r="AH1870" s="10"/>
      <c r="AI1870" s="12"/>
      <c r="AJ1870" s="10"/>
      <c r="AK1870" s="10"/>
      <c r="AL1870" s="10"/>
      <c r="AM1870" s="12"/>
      <c r="AN1870" s="12"/>
      <c r="AO1870" s="9"/>
      <c r="AP1870" s="13"/>
    </row>
    <row r="1871" spans="1:42" x14ac:dyDescent="0.35">
      <c r="A1871" s="7"/>
      <c r="B1871" s="7"/>
      <c r="C1871" s="7"/>
      <c r="D1871" s="7"/>
      <c r="E1871" s="7"/>
      <c r="F1871" s="7"/>
      <c r="G1871" s="7"/>
      <c r="H1871" s="7"/>
      <c r="I1871" s="14"/>
      <c r="J1871" s="14"/>
      <c r="K1871" s="14"/>
      <c r="L1871" s="8"/>
      <c r="M1871" s="8"/>
      <c r="N1871" s="7"/>
      <c r="O1871" s="8"/>
      <c r="P1871" s="8"/>
      <c r="Q1871" s="8"/>
      <c r="R1871" s="7"/>
      <c r="S1871" s="8"/>
      <c r="T1871" s="8"/>
      <c r="U1871" s="8"/>
      <c r="V1871" s="8"/>
      <c r="W1871" s="7"/>
      <c r="X1871" s="8"/>
      <c r="Y1871" s="8"/>
      <c r="Z1871" s="8"/>
      <c r="AA1871" s="7"/>
      <c r="AB1871" s="8"/>
      <c r="AC1871" s="7"/>
      <c r="AD1871" s="7"/>
      <c r="AE1871" s="7"/>
      <c r="AF1871" s="9"/>
      <c r="AG1871" s="10"/>
      <c r="AH1871" s="10"/>
      <c r="AI1871" s="12"/>
      <c r="AJ1871" s="10"/>
      <c r="AK1871" s="10"/>
      <c r="AL1871" s="10"/>
      <c r="AM1871" s="12"/>
      <c r="AN1871" s="12"/>
      <c r="AO1871" s="9"/>
      <c r="AP1871" s="13"/>
    </row>
    <row r="1872" spans="1:42" x14ac:dyDescent="0.35">
      <c r="A1872" s="7"/>
      <c r="B1872" s="7"/>
      <c r="C1872" s="7"/>
      <c r="D1872" s="7"/>
      <c r="E1872" s="7"/>
      <c r="F1872" s="7"/>
      <c r="G1872" s="7"/>
      <c r="H1872" s="7"/>
      <c r="I1872" s="14"/>
      <c r="J1872" s="14"/>
      <c r="K1872" s="14"/>
      <c r="L1872" s="8"/>
      <c r="M1872" s="8"/>
      <c r="N1872" s="7"/>
      <c r="O1872" s="8"/>
      <c r="P1872" s="8"/>
      <c r="Q1872" s="8"/>
      <c r="R1872" s="7"/>
      <c r="S1872" s="8"/>
      <c r="T1872" s="8"/>
      <c r="U1872" s="8"/>
      <c r="V1872" s="8"/>
      <c r="W1872" s="7"/>
      <c r="X1872" s="8"/>
      <c r="Y1872" s="8"/>
      <c r="Z1872" s="8"/>
      <c r="AA1872" s="7"/>
      <c r="AB1872" s="8"/>
      <c r="AC1872" s="7"/>
      <c r="AD1872" s="7"/>
      <c r="AE1872" s="7"/>
      <c r="AF1872" s="9"/>
      <c r="AG1872" s="10"/>
      <c r="AH1872" s="10"/>
      <c r="AI1872" s="12"/>
      <c r="AJ1872" s="10"/>
      <c r="AK1872" s="10"/>
      <c r="AL1872" s="10"/>
      <c r="AM1872" s="12"/>
      <c r="AN1872" s="12"/>
      <c r="AO1872" s="9"/>
      <c r="AP1872" s="13"/>
    </row>
    <row r="1873" spans="1:42" x14ac:dyDescent="0.35">
      <c r="A1873" s="7"/>
      <c r="B1873" s="7"/>
      <c r="C1873" s="7"/>
      <c r="D1873" s="7"/>
      <c r="E1873" s="7"/>
      <c r="F1873" s="7"/>
      <c r="G1873" s="8"/>
      <c r="H1873" s="7"/>
      <c r="I1873" s="14"/>
      <c r="J1873" s="8"/>
      <c r="K1873" s="8"/>
      <c r="L1873" s="8"/>
      <c r="M1873" s="8"/>
      <c r="N1873" s="7"/>
      <c r="O1873" s="8"/>
      <c r="P1873" s="8"/>
      <c r="Q1873" s="8"/>
      <c r="R1873" s="7"/>
      <c r="S1873" s="8"/>
      <c r="T1873" s="8"/>
      <c r="U1873" s="8"/>
      <c r="V1873" s="8"/>
      <c r="W1873" s="7"/>
      <c r="X1873" s="8"/>
      <c r="Y1873" s="8"/>
      <c r="Z1873" s="8"/>
      <c r="AA1873" s="7"/>
      <c r="AB1873" s="8"/>
      <c r="AC1873" s="7"/>
      <c r="AD1873" s="7"/>
      <c r="AE1873" s="7"/>
      <c r="AF1873" s="9"/>
      <c r="AG1873" s="10"/>
      <c r="AH1873" s="10"/>
      <c r="AI1873" s="12"/>
      <c r="AJ1873" s="10"/>
      <c r="AK1873" s="10"/>
      <c r="AL1873" s="10"/>
      <c r="AM1873" s="12"/>
      <c r="AN1873" s="12"/>
      <c r="AO1873" s="9"/>
      <c r="AP1873" s="13"/>
    </row>
    <row r="1874" spans="1:42" x14ac:dyDescent="0.35">
      <c r="A1874" s="7"/>
      <c r="B1874" s="7"/>
      <c r="C1874" s="7"/>
      <c r="D1874" s="7"/>
      <c r="E1874" s="7"/>
      <c r="F1874" s="7"/>
      <c r="G1874" s="7"/>
      <c r="H1874" s="7"/>
      <c r="I1874" s="14"/>
      <c r="J1874" s="14"/>
      <c r="K1874" s="14"/>
      <c r="L1874" s="8"/>
      <c r="M1874" s="8"/>
      <c r="N1874" s="7"/>
      <c r="O1874" s="8"/>
      <c r="P1874" s="8"/>
      <c r="Q1874" s="8"/>
      <c r="R1874" s="7"/>
      <c r="S1874" s="8"/>
      <c r="T1874" s="8"/>
      <c r="U1874" s="8"/>
      <c r="V1874" s="8"/>
      <c r="W1874" s="7"/>
      <c r="X1874" s="8"/>
      <c r="Y1874" s="8"/>
      <c r="Z1874" s="8"/>
      <c r="AA1874" s="7"/>
      <c r="AB1874" s="8"/>
      <c r="AC1874" s="7"/>
      <c r="AD1874" s="7"/>
      <c r="AE1874" s="7"/>
      <c r="AF1874" s="9"/>
      <c r="AG1874" s="10"/>
      <c r="AH1874" s="10"/>
      <c r="AI1874" s="12"/>
      <c r="AJ1874" s="10"/>
      <c r="AK1874" s="10"/>
      <c r="AL1874" s="10"/>
      <c r="AM1874" s="12"/>
      <c r="AN1874" s="12"/>
      <c r="AO1874" s="9"/>
      <c r="AP1874" s="13"/>
    </row>
    <row r="1875" spans="1:42" x14ac:dyDescent="0.35">
      <c r="A1875" s="7"/>
      <c r="B1875" s="7"/>
      <c r="C1875" s="7"/>
      <c r="D1875" s="7"/>
      <c r="E1875" s="7"/>
      <c r="F1875" s="7"/>
      <c r="G1875" s="8"/>
      <c r="H1875" s="7"/>
      <c r="I1875" s="14"/>
      <c r="J1875" s="8"/>
      <c r="K1875" s="8"/>
      <c r="L1875" s="8"/>
      <c r="M1875" s="8"/>
      <c r="N1875" s="7"/>
      <c r="O1875" s="8"/>
      <c r="P1875" s="8"/>
      <c r="Q1875" s="8"/>
      <c r="R1875" s="7"/>
      <c r="S1875" s="8"/>
      <c r="T1875" s="8"/>
      <c r="U1875" s="8"/>
      <c r="V1875" s="8"/>
      <c r="W1875" s="7"/>
      <c r="X1875" s="8"/>
      <c r="Y1875" s="8"/>
      <c r="Z1875" s="8"/>
      <c r="AA1875" s="7"/>
      <c r="AB1875" s="8"/>
      <c r="AC1875" s="7"/>
      <c r="AD1875" s="7"/>
      <c r="AE1875" s="7"/>
      <c r="AF1875" s="9"/>
      <c r="AG1875" s="10"/>
      <c r="AH1875" s="10"/>
      <c r="AI1875" s="12"/>
      <c r="AJ1875" s="10"/>
      <c r="AK1875" s="10"/>
      <c r="AL1875" s="10"/>
      <c r="AM1875" s="12"/>
      <c r="AN1875" s="12"/>
      <c r="AO1875" s="9"/>
      <c r="AP1875" s="13"/>
    </row>
    <row r="1876" spans="1:42" x14ac:dyDescent="0.35">
      <c r="A1876" s="7"/>
      <c r="B1876" s="7"/>
      <c r="C1876" s="7"/>
      <c r="D1876" s="7"/>
      <c r="E1876" s="7"/>
      <c r="F1876" s="7"/>
      <c r="G1876" s="7"/>
      <c r="H1876" s="7"/>
      <c r="I1876" s="14"/>
      <c r="J1876" s="14"/>
      <c r="K1876" s="14"/>
      <c r="L1876" s="8"/>
      <c r="M1876" s="8"/>
      <c r="N1876" s="7"/>
      <c r="O1876" s="8"/>
      <c r="P1876" s="8"/>
      <c r="Q1876" s="8"/>
      <c r="R1876" s="7"/>
      <c r="S1876" s="14"/>
      <c r="T1876" s="14"/>
      <c r="U1876" s="7"/>
      <c r="V1876" s="7"/>
      <c r="W1876" s="16"/>
      <c r="X1876" s="8"/>
      <c r="Y1876" s="8"/>
      <c r="Z1876" s="8"/>
      <c r="AA1876" s="7"/>
      <c r="AB1876" s="14"/>
      <c r="AC1876" s="7"/>
      <c r="AD1876" s="7"/>
      <c r="AE1876" s="7"/>
      <c r="AF1876" s="9"/>
      <c r="AG1876" s="10"/>
      <c r="AH1876" s="10"/>
      <c r="AI1876" s="11"/>
      <c r="AJ1876" s="10"/>
      <c r="AK1876" s="10"/>
      <c r="AL1876" s="10"/>
      <c r="AM1876" s="12"/>
      <c r="AN1876" s="12"/>
      <c r="AO1876" s="9"/>
      <c r="AP1876" s="13"/>
    </row>
    <row r="1877" spans="1:42" x14ac:dyDescent="0.35">
      <c r="A1877" s="7"/>
      <c r="B1877" s="7"/>
      <c r="C1877" s="7"/>
      <c r="D1877" s="7"/>
      <c r="E1877" s="7"/>
      <c r="F1877" s="7"/>
      <c r="G1877" s="7"/>
      <c r="H1877" s="7"/>
      <c r="I1877" s="14"/>
      <c r="J1877" s="14"/>
      <c r="K1877" s="14"/>
      <c r="L1877" s="8"/>
      <c r="M1877" s="8"/>
      <c r="N1877" s="7"/>
      <c r="O1877" s="8"/>
      <c r="P1877" s="8"/>
      <c r="Q1877" s="8"/>
      <c r="R1877" s="7"/>
      <c r="S1877" s="8"/>
      <c r="T1877" s="14"/>
      <c r="U1877" s="7"/>
      <c r="V1877" s="7"/>
      <c r="W1877" s="16"/>
      <c r="X1877" s="8"/>
      <c r="Y1877" s="8"/>
      <c r="Z1877" s="8"/>
      <c r="AA1877" s="7"/>
      <c r="AB1877" s="14"/>
      <c r="AC1877" s="7"/>
      <c r="AD1877" s="7"/>
      <c r="AE1877" s="7"/>
      <c r="AF1877" s="9"/>
      <c r="AG1877" s="10"/>
      <c r="AH1877" s="10"/>
      <c r="AI1877" s="10"/>
      <c r="AJ1877" s="10"/>
      <c r="AK1877" s="10"/>
      <c r="AL1877" s="10"/>
      <c r="AM1877" s="12"/>
      <c r="AN1877" s="12"/>
      <c r="AO1877" s="9"/>
      <c r="AP1877" s="13"/>
    </row>
    <row r="1878" spans="1:42" x14ac:dyDescent="0.35">
      <c r="A1878" s="7"/>
      <c r="B1878" s="7"/>
      <c r="C1878" s="7"/>
      <c r="D1878" s="7"/>
      <c r="E1878" s="7"/>
      <c r="F1878" s="7"/>
      <c r="G1878" s="8"/>
      <c r="H1878" s="7"/>
      <c r="I1878" s="14"/>
      <c r="J1878" s="8"/>
      <c r="K1878" s="8"/>
      <c r="L1878" s="8"/>
      <c r="M1878" s="8"/>
      <c r="N1878" s="7"/>
      <c r="O1878" s="8"/>
      <c r="P1878" s="8"/>
      <c r="Q1878" s="8"/>
      <c r="R1878" s="7"/>
      <c r="S1878" s="8"/>
      <c r="T1878" s="8"/>
      <c r="U1878" s="8"/>
      <c r="V1878" s="8"/>
      <c r="W1878" s="7"/>
      <c r="X1878" s="8"/>
      <c r="Y1878" s="8"/>
      <c r="Z1878" s="8"/>
      <c r="AA1878" s="7"/>
      <c r="AB1878" s="8"/>
      <c r="AC1878" s="7"/>
      <c r="AD1878" s="7"/>
      <c r="AE1878" s="7"/>
      <c r="AF1878" s="9"/>
      <c r="AG1878" s="10"/>
      <c r="AH1878" s="10"/>
      <c r="AI1878" s="12"/>
      <c r="AJ1878" s="10"/>
      <c r="AK1878" s="10"/>
      <c r="AL1878" s="10"/>
      <c r="AM1878" s="12"/>
      <c r="AN1878" s="12"/>
      <c r="AO1878" s="9"/>
      <c r="AP1878" s="13"/>
    </row>
    <row r="1879" spans="1:42" x14ac:dyDescent="0.35">
      <c r="A1879" s="7"/>
      <c r="B1879" s="7"/>
      <c r="C1879" s="7"/>
      <c r="D1879" s="7"/>
      <c r="E1879" s="7"/>
      <c r="F1879" s="7"/>
      <c r="G1879" s="8"/>
      <c r="H1879" s="7"/>
      <c r="I1879" s="14"/>
      <c r="J1879" s="8"/>
      <c r="K1879" s="8"/>
      <c r="L1879" s="8"/>
      <c r="M1879" s="8"/>
      <c r="N1879" s="7"/>
      <c r="O1879" s="8"/>
      <c r="P1879" s="8"/>
      <c r="Q1879" s="8"/>
      <c r="R1879" s="7"/>
      <c r="S1879" s="8"/>
      <c r="T1879" s="8"/>
      <c r="U1879" s="8"/>
      <c r="V1879" s="8"/>
      <c r="W1879" s="7"/>
      <c r="X1879" s="8"/>
      <c r="Y1879" s="8"/>
      <c r="Z1879" s="8"/>
      <c r="AA1879" s="7"/>
      <c r="AB1879" s="8"/>
      <c r="AC1879" s="7"/>
      <c r="AD1879" s="7"/>
      <c r="AE1879" s="7"/>
      <c r="AF1879" s="9"/>
      <c r="AG1879" s="10"/>
      <c r="AH1879" s="10"/>
      <c r="AI1879" s="18"/>
      <c r="AJ1879" s="10"/>
      <c r="AK1879" s="10"/>
      <c r="AL1879" s="10"/>
      <c r="AM1879" s="12"/>
      <c r="AN1879" s="12"/>
      <c r="AO1879" s="9"/>
      <c r="AP1879" s="13"/>
    </row>
    <row r="1880" spans="1:42" x14ac:dyDescent="0.35">
      <c r="A1880" s="7"/>
      <c r="B1880" s="7"/>
      <c r="C1880" s="7"/>
      <c r="D1880" s="7"/>
      <c r="E1880" s="7"/>
      <c r="F1880" s="7"/>
      <c r="G1880" s="8"/>
      <c r="H1880" s="7"/>
      <c r="I1880" s="14"/>
      <c r="J1880" s="8"/>
      <c r="K1880" s="8"/>
      <c r="L1880" s="8"/>
      <c r="M1880" s="8"/>
      <c r="N1880" s="7"/>
      <c r="O1880" s="8"/>
      <c r="P1880" s="8"/>
      <c r="Q1880" s="8"/>
      <c r="R1880" s="7"/>
      <c r="S1880" s="8"/>
      <c r="T1880" s="8"/>
      <c r="U1880" s="8"/>
      <c r="V1880" s="8"/>
      <c r="W1880" s="7"/>
      <c r="X1880" s="8"/>
      <c r="Y1880" s="8"/>
      <c r="Z1880" s="8"/>
      <c r="AA1880" s="7"/>
      <c r="AB1880" s="8"/>
      <c r="AC1880" s="7"/>
      <c r="AD1880" s="7"/>
      <c r="AE1880" s="7"/>
      <c r="AF1880" s="12"/>
      <c r="AG1880" s="10"/>
      <c r="AH1880" s="12"/>
      <c r="AI1880" s="12"/>
      <c r="AJ1880" s="12"/>
      <c r="AK1880" s="12"/>
      <c r="AL1880" s="12"/>
      <c r="AM1880" s="12"/>
      <c r="AN1880" s="12"/>
      <c r="AO1880" s="12"/>
      <c r="AP1880" s="15"/>
    </row>
    <row r="1881" spans="1:42" x14ac:dyDescent="0.35">
      <c r="A1881" s="7"/>
      <c r="B1881" s="7"/>
      <c r="C1881" s="7"/>
      <c r="D1881" s="7"/>
      <c r="E1881" s="7"/>
      <c r="F1881" s="7"/>
      <c r="G1881" s="8"/>
      <c r="H1881" s="7"/>
      <c r="I1881" s="14"/>
      <c r="J1881" s="8"/>
      <c r="K1881" s="8"/>
      <c r="L1881" s="8"/>
      <c r="M1881" s="8"/>
      <c r="N1881" s="7"/>
      <c r="O1881" s="8"/>
      <c r="P1881" s="8"/>
      <c r="Q1881" s="8"/>
      <c r="R1881" s="7"/>
      <c r="S1881" s="8"/>
      <c r="T1881" s="8"/>
      <c r="U1881" s="8"/>
      <c r="V1881" s="8"/>
      <c r="W1881" s="7"/>
      <c r="X1881" s="8"/>
      <c r="Y1881" s="8"/>
      <c r="Z1881" s="8"/>
      <c r="AA1881" s="7"/>
      <c r="AB1881" s="8"/>
      <c r="AC1881" s="7"/>
      <c r="AD1881" s="7"/>
      <c r="AE1881" s="7"/>
      <c r="AF1881" s="9"/>
      <c r="AG1881" s="10"/>
      <c r="AH1881" s="10"/>
      <c r="AI1881" s="12"/>
      <c r="AJ1881" s="10"/>
      <c r="AK1881" s="10"/>
      <c r="AL1881" s="10"/>
      <c r="AM1881" s="12"/>
      <c r="AN1881" s="12"/>
      <c r="AO1881" s="9"/>
      <c r="AP1881" s="13"/>
    </row>
    <row r="1882" spans="1:42" x14ac:dyDescent="0.35">
      <c r="A1882" s="7"/>
      <c r="B1882" s="7"/>
      <c r="C1882" s="7"/>
      <c r="D1882" s="7"/>
      <c r="E1882" s="7"/>
      <c r="F1882" s="7"/>
      <c r="G1882" s="8"/>
      <c r="H1882" s="7"/>
      <c r="I1882" s="14"/>
      <c r="J1882" s="8"/>
      <c r="K1882" s="8"/>
      <c r="L1882" s="8"/>
      <c r="M1882" s="8"/>
      <c r="N1882" s="7"/>
      <c r="O1882" s="8"/>
      <c r="P1882" s="8"/>
      <c r="Q1882" s="8"/>
      <c r="R1882" s="7"/>
      <c r="S1882" s="8"/>
      <c r="T1882" s="8"/>
      <c r="U1882" s="8"/>
      <c r="V1882" s="8"/>
      <c r="W1882" s="7"/>
      <c r="X1882" s="8"/>
      <c r="Y1882" s="8"/>
      <c r="Z1882" s="8"/>
      <c r="AA1882" s="7"/>
      <c r="AB1882" s="8"/>
      <c r="AC1882" s="7"/>
      <c r="AD1882" s="7"/>
      <c r="AE1882" s="7"/>
      <c r="AF1882" s="9"/>
      <c r="AG1882" s="10"/>
      <c r="AH1882" s="10"/>
      <c r="AI1882" s="12"/>
      <c r="AJ1882" s="10"/>
      <c r="AK1882" s="10"/>
      <c r="AL1882" s="10"/>
      <c r="AM1882" s="12"/>
      <c r="AN1882" s="12"/>
      <c r="AO1882" s="9"/>
      <c r="AP1882" s="13"/>
    </row>
    <row r="1883" spans="1:42" x14ac:dyDescent="0.35">
      <c r="A1883" s="7"/>
      <c r="B1883" s="7"/>
      <c r="C1883" s="7"/>
      <c r="D1883" s="7"/>
      <c r="E1883" s="7"/>
      <c r="F1883" s="7"/>
      <c r="G1883" s="7"/>
      <c r="H1883" s="7"/>
      <c r="I1883" s="14"/>
      <c r="J1883" s="14"/>
      <c r="K1883" s="14"/>
      <c r="L1883" s="8"/>
      <c r="M1883" s="8"/>
      <c r="N1883" s="7"/>
      <c r="O1883" s="8"/>
      <c r="P1883" s="8"/>
      <c r="Q1883" s="8"/>
      <c r="R1883" s="7"/>
      <c r="S1883" s="8"/>
      <c r="T1883" s="14"/>
      <c r="U1883" s="7"/>
      <c r="V1883" s="7"/>
      <c r="W1883" s="16"/>
      <c r="X1883" s="8"/>
      <c r="Y1883" s="8"/>
      <c r="Z1883" s="8"/>
      <c r="AA1883" s="7"/>
      <c r="AB1883" s="14"/>
      <c r="AC1883" s="7"/>
      <c r="AD1883" s="7"/>
      <c r="AE1883" s="7"/>
      <c r="AF1883" s="9"/>
      <c r="AG1883" s="10"/>
      <c r="AH1883" s="10"/>
      <c r="AI1883" s="18"/>
      <c r="AJ1883" s="10"/>
      <c r="AK1883" s="10"/>
      <c r="AL1883" s="10"/>
      <c r="AM1883" s="12"/>
      <c r="AN1883" s="12"/>
      <c r="AO1883" s="9"/>
      <c r="AP1883" s="13"/>
    </row>
    <row r="1884" spans="1:42" x14ac:dyDescent="0.35">
      <c r="A1884" s="7"/>
      <c r="B1884" s="7"/>
      <c r="C1884" s="7"/>
      <c r="D1884" s="7"/>
      <c r="E1884" s="7"/>
      <c r="F1884" s="7"/>
      <c r="G1884" s="8"/>
      <c r="H1884" s="7"/>
      <c r="I1884" s="14"/>
      <c r="J1884" s="8"/>
      <c r="K1884" s="8"/>
      <c r="L1884" s="8"/>
      <c r="M1884" s="8"/>
      <c r="N1884" s="7"/>
      <c r="O1884" s="8"/>
      <c r="P1884" s="8"/>
      <c r="Q1884" s="8"/>
      <c r="R1884" s="7"/>
      <c r="S1884" s="8"/>
      <c r="T1884" s="8"/>
      <c r="U1884" s="8"/>
      <c r="V1884" s="8"/>
      <c r="W1884" s="7"/>
      <c r="X1884" s="8"/>
      <c r="Y1884" s="8"/>
      <c r="Z1884" s="8"/>
      <c r="AA1884" s="7"/>
      <c r="AB1884" s="8"/>
      <c r="AC1884" s="7"/>
      <c r="AD1884" s="7"/>
      <c r="AE1884" s="7"/>
      <c r="AF1884" s="12"/>
      <c r="AG1884" s="10"/>
      <c r="AH1884" s="12"/>
      <c r="AI1884" s="12"/>
      <c r="AJ1884" s="12"/>
      <c r="AK1884" s="12"/>
      <c r="AL1884" s="12"/>
      <c r="AM1884" s="12"/>
      <c r="AN1884" s="12"/>
      <c r="AO1884" s="12"/>
      <c r="AP1884" s="15"/>
    </row>
    <row r="1885" spans="1:42" x14ac:dyDescent="0.35">
      <c r="A1885" s="7"/>
      <c r="B1885" s="7"/>
      <c r="C1885" s="7"/>
      <c r="D1885" s="7"/>
      <c r="E1885" s="7"/>
      <c r="F1885" s="7"/>
      <c r="G1885" s="7"/>
      <c r="H1885" s="7"/>
      <c r="I1885" s="14"/>
      <c r="J1885" s="14"/>
      <c r="K1885" s="14"/>
      <c r="L1885" s="8"/>
      <c r="M1885" s="8"/>
      <c r="N1885" s="7"/>
      <c r="O1885" s="8"/>
      <c r="P1885" s="8"/>
      <c r="Q1885" s="8"/>
      <c r="R1885" s="7"/>
      <c r="S1885" s="8"/>
      <c r="T1885" s="14"/>
      <c r="U1885" s="7"/>
      <c r="V1885" s="7"/>
      <c r="W1885" s="16"/>
      <c r="X1885" s="8"/>
      <c r="Y1885" s="8"/>
      <c r="Z1885" s="8"/>
      <c r="AA1885" s="7"/>
      <c r="AB1885" s="14"/>
      <c r="AC1885" s="7"/>
      <c r="AD1885" s="7"/>
      <c r="AE1885" s="7"/>
      <c r="AF1885" s="9"/>
      <c r="AG1885" s="10"/>
      <c r="AH1885" s="10"/>
      <c r="AI1885" s="11"/>
      <c r="AJ1885" s="10"/>
      <c r="AK1885" s="10"/>
      <c r="AL1885" s="10"/>
      <c r="AM1885" s="12"/>
      <c r="AN1885" s="12"/>
      <c r="AO1885" s="9"/>
      <c r="AP1885" s="13"/>
    </row>
    <row r="1886" spans="1:42" x14ac:dyDescent="0.35">
      <c r="A1886" s="7"/>
      <c r="B1886" s="7"/>
      <c r="C1886" s="7"/>
      <c r="D1886" s="7"/>
      <c r="E1886" s="7"/>
      <c r="F1886" s="7"/>
      <c r="G1886" s="7"/>
      <c r="H1886" s="7"/>
      <c r="I1886" s="14"/>
      <c r="J1886" s="14"/>
      <c r="K1886" s="14"/>
      <c r="L1886" s="7"/>
      <c r="M1886" s="7"/>
      <c r="N1886" s="16"/>
      <c r="O1886" s="14"/>
      <c r="P1886" s="7"/>
      <c r="Q1886" s="8"/>
      <c r="R1886" s="7"/>
      <c r="S1886" s="14"/>
      <c r="T1886" s="14"/>
      <c r="U1886" s="7"/>
      <c r="V1886" s="7"/>
      <c r="W1886" s="16"/>
      <c r="X1886" s="14"/>
      <c r="Y1886" s="7"/>
      <c r="Z1886" s="7"/>
      <c r="AA1886" s="16"/>
      <c r="AB1886" s="14"/>
      <c r="AC1886" s="7"/>
      <c r="AD1886" s="7"/>
      <c r="AE1886" s="7"/>
      <c r="AF1886" s="9"/>
      <c r="AG1886" s="10"/>
      <c r="AH1886" s="10"/>
      <c r="AI1886" s="11"/>
      <c r="AJ1886" s="10"/>
      <c r="AK1886" s="10"/>
      <c r="AL1886" s="10"/>
      <c r="AM1886" s="21"/>
      <c r="AN1886" s="10"/>
      <c r="AO1886" s="9"/>
      <c r="AP1886" s="13"/>
    </row>
    <row r="1887" spans="1:42" x14ac:dyDescent="0.35">
      <c r="A1887" s="7"/>
      <c r="B1887" s="7"/>
      <c r="C1887" s="7"/>
      <c r="D1887" s="7"/>
      <c r="E1887" s="7"/>
      <c r="F1887" s="7"/>
      <c r="G1887" s="8"/>
      <c r="H1887" s="7"/>
      <c r="I1887" s="14"/>
      <c r="J1887" s="8"/>
      <c r="K1887" s="8"/>
      <c r="L1887" s="8"/>
      <c r="M1887" s="8"/>
      <c r="N1887" s="7"/>
      <c r="O1887" s="8"/>
      <c r="P1887" s="8"/>
      <c r="Q1887" s="8"/>
      <c r="R1887" s="7"/>
      <c r="S1887" s="8"/>
      <c r="T1887" s="8"/>
      <c r="U1887" s="8"/>
      <c r="V1887" s="8"/>
      <c r="W1887" s="7"/>
      <c r="X1887" s="8"/>
      <c r="Y1887" s="8"/>
      <c r="Z1887" s="8"/>
      <c r="AA1887" s="7"/>
      <c r="AB1887" s="8"/>
      <c r="AC1887" s="7"/>
      <c r="AD1887" s="7"/>
      <c r="AE1887" s="7"/>
      <c r="AF1887" s="9"/>
      <c r="AG1887" s="10"/>
      <c r="AH1887" s="10"/>
      <c r="AI1887" s="18"/>
      <c r="AJ1887" s="10"/>
      <c r="AK1887" s="10"/>
      <c r="AL1887" s="10"/>
      <c r="AM1887" s="12"/>
      <c r="AN1887" s="12"/>
      <c r="AO1887" s="9"/>
      <c r="AP1887" s="13"/>
    </row>
    <row r="1888" spans="1:42" x14ac:dyDescent="0.35">
      <c r="A1888" s="7"/>
      <c r="B1888" s="7"/>
      <c r="C1888" s="7"/>
      <c r="D1888" s="7"/>
      <c r="E1888" s="7"/>
      <c r="F1888" s="7"/>
      <c r="G1888" s="7"/>
      <c r="H1888" s="7"/>
      <c r="I1888" s="14"/>
      <c r="J1888" s="14"/>
      <c r="K1888" s="14"/>
      <c r="L1888" s="7"/>
      <c r="M1888" s="7"/>
      <c r="N1888" s="16"/>
      <c r="O1888" s="14"/>
      <c r="P1888" s="7"/>
      <c r="Q1888" s="7"/>
      <c r="R1888" s="16"/>
      <c r="S1888" s="14"/>
      <c r="T1888" s="14"/>
      <c r="U1888" s="7"/>
      <c r="V1888" s="7"/>
      <c r="W1888" s="16"/>
      <c r="X1888" s="14"/>
      <c r="Y1888" s="7"/>
      <c r="Z1888" s="7"/>
      <c r="AA1888" s="16"/>
      <c r="AB1888" s="14"/>
      <c r="AC1888" s="7"/>
      <c r="AD1888" s="7"/>
      <c r="AE1888" s="7"/>
      <c r="AF1888" s="9"/>
      <c r="AG1888" s="10"/>
      <c r="AH1888" s="10"/>
      <c r="AI1888" s="11"/>
      <c r="AJ1888" s="10"/>
      <c r="AK1888" s="10"/>
      <c r="AL1888" s="10"/>
      <c r="AM1888" s="20"/>
      <c r="AN1888" s="10"/>
      <c r="AO1888" s="9"/>
      <c r="AP1888" s="13"/>
    </row>
    <row r="1889" spans="1:42" x14ac:dyDescent="0.35">
      <c r="A1889" s="7"/>
      <c r="B1889" s="7"/>
      <c r="C1889" s="7"/>
      <c r="D1889" s="7"/>
      <c r="E1889" s="7"/>
      <c r="F1889" s="7"/>
      <c r="G1889" s="7"/>
      <c r="H1889" s="7"/>
      <c r="I1889" s="14"/>
      <c r="J1889" s="14"/>
      <c r="K1889" s="14"/>
      <c r="L1889" s="8"/>
      <c r="M1889" s="8"/>
      <c r="N1889" s="7"/>
      <c r="O1889" s="8"/>
      <c r="P1889" s="8"/>
      <c r="Q1889" s="8"/>
      <c r="R1889" s="7"/>
      <c r="S1889" s="8"/>
      <c r="T1889" s="8"/>
      <c r="U1889" s="8"/>
      <c r="V1889" s="8"/>
      <c r="W1889" s="7"/>
      <c r="X1889" s="8"/>
      <c r="Y1889" s="8"/>
      <c r="Z1889" s="8"/>
      <c r="AA1889" s="7"/>
      <c r="AB1889" s="8"/>
      <c r="AC1889" s="7"/>
      <c r="AD1889" s="7"/>
      <c r="AE1889" s="7"/>
      <c r="AF1889" s="9"/>
      <c r="AG1889" s="10"/>
      <c r="AH1889" s="10"/>
      <c r="AI1889" s="18"/>
      <c r="AJ1889" s="10"/>
      <c r="AK1889" s="10"/>
      <c r="AL1889" s="10"/>
      <c r="AM1889" s="12"/>
      <c r="AN1889" s="12"/>
      <c r="AO1889" s="9"/>
      <c r="AP1889" s="13"/>
    </row>
    <row r="1890" spans="1:42" x14ac:dyDescent="0.35">
      <c r="A1890" s="7"/>
      <c r="B1890" s="7"/>
      <c r="C1890" s="7"/>
      <c r="D1890" s="7"/>
      <c r="E1890" s="7"/>
      <c r="F1890" s="7"/>
      <c r="G1890" s="7"/>
      <c r="H1890" s="7"/>
      <c r="I1890" s="14"/>
      <c r="J1890" s="14"/>
      <c r="K1890" s="14"/>
      <c r="L1890" s="7"/>
      <c r="M1890" s="7"/>
      <c r="N1890" s="16"/>
      <c r="O1890" s="14"/>
      <c r="P1890" s="7"/>
      <c r="Q1890" s="7"/>
      <c r="R1890" s="16"/>
      <c r="S1890" s="14"/>
      <c r="T1890" s="14"/>
      <c r="U1890" s="7"/>
      <c r="V1890" s="7"/>
      <c r="W1890" s="16"/>
      <c r="X1890" s="14"/>
      <c r="Y1890" s="7"/>
      <c r="Z1890" s="7"/>
      <c r="AA1890" s="16"/>
      <c r="AB1890" s="14"/>
      <c r="AC1890" s="7"/>
      <c r="AD1890" s="7"/>
      <c r="AE1890" s="7"/>
      <c r="AF1890" s="9"/>
      <c r="AG1890" s="10"/>
      <c r="AH1890" s="10"/>
      <c r="AI1890" s="11"/>
      <c r="AJ1890" s="10"/>
      <c r="AK1890" s="10"/>
      <c r="AL1890" s="10"/>
      <c r="AM1890" s="20"/>
      <c r="AN1890" s="10"/>
      <c r="AO1890" s="9"/>
      <c r="AP1890" s="13"/>
    </row>
    <row r="1891" spans="1:42" x14ac:dyDescent="0.35">
      <c r="A1891" s="7"/>
      <c r="B1891" s="7"/>
      <c r="C1891" s="7"/>
      <c r="D1891" s="7"/>
      <c r="E1891" s="7"/>
      <c r="F1891" s="7"/>
      <c r="G1891" s="8"/>
      <c r="H1891" s="7"/>
      <c r="I1891" s="14"/>
      <c r="J1891" s="8"/>
      <c r="K1891" s="8"/>
      <c r="L1891" s="8"/>
      <c r="M1891" s="8"/>
      <c r="N1891" s="7"/>
      <c r="O1891" s="8"/>
      <c r="P1891" s="8"/>
      <c r="Q1891" s="8"/>
      <c r="R1891" s="7"/>
      <c r="S1891" s="8"/>
      <c r="T1891" s="8"/>
      <c r="U1891" s="8"/>
      <c r="V1891" s="8"/>
      <c r="W1891" s="7"/>
      <c r="X1891" s="8"/>
      <c r="Y1891" s="8"/>
      <c r="Z1891" s="8"/>
      <c r="AA1891" s="7"/>
      <c r="AB1891" s="8"/>
      <c r="AC1891" s="7"/>
      <c r="AD1891" s="7"/>
      <c r="AE1891" s="7"/>
      <c r="AF1891" s="9"/>
      <c r="AG1891" s="10"/>
      <c r="AH1891" s="10"/>
      <c r="AI1891" s="18"/>
      <c r="AJ1891" s="10"/>
      <c r="AK1891" s="10"/>
      <c r="AL1891" s="10"/>
      <c r="AM1891" s="12"/>
      <c r="AN1891" s="12"/>
      <c r="AO1891" s="9"/>
      <c r="AP1891" s="13"/>
    </row>
    <row r="1892" spans="1:42" x14ac:dyDescent="0.35">
      <c r="A1892" s="7"/>
      <c r="B1892" s="7"/>
      <c r="C1892" s="7"/>
      <c r="D1892" s="7"/>
      <c r="E1892" s="7"/>
      <c r="F1892" s="7"/>
      <c r="G1892" s="7"/>
      <c r="H1892" s="7"/>
      <c r="I1892" s="14"/>
      <c r="J1892" s="14"/>
      <c r="K1892" s="14"/>
      <c r="L1892" s="7"/>
      <c r="M1892" s="7"/>
      <c r="N1892" s="16"/>
      <c r="O1892" s="14"/>
      <c r="P1892" s="7"/>
      <c r="Q1892" s="7"/>
      <c r="R1892" s="16"/>
      <c r="S1892" s="14"/>
      <c r="T1892" s="14"/>
      <c r="U1892" s="7"/>
      <c r="V1892" s="7"/>
      <c r="W1892" s="16"/>
      <c r="X1892" s="14"/>
      <c r="Y1892" s="7"/>
      <c r="Z1892" s="7"/>
      <c r="AA1892" s="16"/>
      <c r="AB1892" s="14"/>
      <c r="AC1892" s="7"/>
      <c r="AD1892" s="7"/>
      <c r="AE1892" s="7"/>
      <c r="AF1892" s="9"/>
      <c r="AG1892" s="10"/>
      <c r="AH1892" s="10"/>
      <c r="AI1892" s="10"/>
      <c r="AJ1892" s="10"/>
      <c r="AK1892" s="10"/>
      <c r="AL1892" s="10"/>
      <c r="AM1892" s="19"/>
      <c r="AN1892" s="10"/>
      <c r="AO1892" s="9"/>
      <c r="AP1892" s="13"/>
    </row>
    <row r="1893" spans="1:42" x14ac:dyDescent="0.35">
      <c r="A1893" s="7"/>
      <c r="B1893" s="7"/>
      <c r="C1893" s="7"/>
      <c r="D1893" s="7"/>
      <c r="E1893" s="7"/>
      <c r="F1893" s="7"/>
      <c r="G1893" s="8"/>
      <c r="H1893" s="7"/>
      <c r="I1893" s="14"/>
      <c r="J1893" s="8"/>
      <c r="K1893" s="8"/>
      <c r="L1893" s="8"/>
      <c r="M1893" s="8"/>
      <c r="N1893" s="7"/>
      <c r="O1893" s="8"/>
      <c r="P1893" s="8"/>
      <c r="Q1893" s="8"/>
      <c r="R1893" s="7"/>
      <c r="S1893" s="8"/>
      <c r="T1893" s="8"/>
      <c r="U1893" s="8"/>
      <c r="V1893" s="8"/>
      <c r="W1893" s="7"/>
      <c r="X1893" s="8"/>
      <c r="Y1893" s="8"/>
      <c r="Z1893" s="8"/>
      <c r="AA1893" s="7"/>
      <c r="AB1893" s="8"/>
      <c r="AC1893" s="7"/>
      <c r="AD1893" s="7"/>
      <c r="AE1893" s="7"/>
      <c r="AF1893" s="9"/>
      <c r="AG1893" s="10"/>
      <c r="AH1893" s="10"/>
      <c r="AI1893" s="18"/>
      <c r="AJ1893" s="10"/>
      <c r="AK1893" s="10"/>
      <c r="AL1893" s="10"/>
      <c r="AM1893" s="12"/>
      <c r="AN1893" s="12"/>
      <c r="AO1893" s="9"/>
      <c r="AP1893" s="13"/>
    </row>
    <row r="1894" spans="1:42" x14ac:dyDescent="0.35">
      <c r="A1894" s="7"/>
      <c r="B1894" s="7"/>
      <c r="C1894" s="7"/>
      <c r="D1894" s="7"/>
      <c r="E1894" s="7"/>
      <c r="F1894" s="7"/>
      <c r="G1894" s="8"/>
      <c r="H1894" s="7"/>
      <c r="I1894" s="14"/>
      <c r="J1894" s="8"/>
      <c r="K1894" s="8"/>
      <c r="L1894" s="8"/>
      <c r="M1894" s="8"/>
      <c r="N1894" s="7"/>
      <c r="O1894" s="8"/>
      <c r="P1894" s="8"/>
      <c r="Q1894" s="8"/>
      <c r="R1894" s="7"/>
      <c r="S1894" s="8"/>
      <c r="T1894" s="8"/>
      <c r="U1894" s="8"/>
      <c r="V1894" s="8"/>
      <c r="W1894" s="7"/>
      <c r="X1894" s="8"/>
      <c r="Y1894" s="8"/>
      <c r="Z1894" s="8"/>
      <c r="AA1894" s="7"/>
      <c r="AB1894" s="8"/>
      <c r="AC1894" s="7"/>
      <c r="AD1894" s="7"/>
      <c r="AE1894" s="7"/>
      <c r="AF1894" s="9"/>
      <c r="AG1894" s="10"/>
      <c r="AH1894" s="10"/>
      <c r="AI1894" s="18"/>
      <c r="AJ1894" s="10"/>
      <c r="AK1894" s="10"/>
      <c r="AL1894" s="10"/>
      <c r="AM1894" s="12"/>
      <c r="AN1894" s="12"/>
      <c r="AO1894" s="9"/>
      <c r="AP1894" s="13"/>
    </row>
    <row r="1895" spans="1:42" x14ac:dyDescent="0.35">
      <c r="A1895" s="7"/>
      <c r="B1895" s="7"/>
      <c r="C1895" s="7"/>
      <c r="D1895" s="7"/>
      <c r="E1895" s="7"/>
      <c r="F1895" s="7"/>
      <c r="G1895" s="7"/>
      <c r="H1895" s="7"/>
      <c r="I1895" s="14"/>
      <c r="J1895" s="14"/>
      <c r="K1895" s="14"/>
      <c r="L1895" s="7"/>
      <c r="M1895" s="7"/>
      <c r="N1895" s="16"/>
      <c r="O1895" s="14"/>
      <c r="P1895" s="7"/>
      <c r="Q1895" s="7"/>
      <c r="R1895" s="16"/>
      <c r="S1895" s="14"/>
      <c r="T1895" s="14"/>
      <c r="U1895" s="7"/>
      <c r="V1895" s="7"/>
      <c r="W1895" s="16"/>
      <c r="X1895" s="14"/>
      <c r="Y1895" s="7"/>
      <c r="Z1895" s="7"/>
      <c r="AA1895" s="16"/>
      <c r="AB1895" s="14"/>
      <c r="AC1895" s="7"/>
      <c r="AD1895" s="7"/>
      <c r="AE1895" s="7"/>
      <c r="AF1895" s="9"/>
      <c r="AG1895" s="10"/>
      <c r="AH1895" s="10"/>
      <c r="AI1895" s="10"/>
      <c r="AJ1895" s="10"/>
      <c r="AK1895" s="10"/>
      <c r="AL1895" s="10"/>
      <c r="AM1895" s="20"/>
      <c r="AN1895" s="10"/>
      <c r="AO1895" s="9"/>
      <c r="AP1895" s="13"/>
    </row>
    <row r="1896" spans="1:42" x14ac:dyDescent="0.35">
      <c r="A1896" s="7"/>
      <c r="B1896" s="7"/>
      <c r="C1896" s="7"/>
      <c r="D1896" s="7"/>
      <c r="E1896" s="7"/>
      <c r="F1896" s="7"/>
      <c r="G1896" s="8"/>
      <c r="H1896" s="7"/>
      <c r="I1896" s="14"/>
      <c r="J1896" s="8"/>
      <c r="K1896" s="8"/>
      <c r="L1896" s="8"/>
      <c r="M1896" s="8"/>
      <c r="N1896" s="7"/>
      <c r="O1896" s="8"/>
      <c r="P1896" s="8"/>
      <c r="Q1896" s="8"/>
      <c r="R1896" s="7"/>
      <c r="S1896" s="8"/>
      <c r="T1896" s="8"/>
      <c r="U1896" s="8"/>
      <c r="V1896" s="8"/>
      <c r="W1896" s="7"/>
      <c r="X1896" s="8"/>
      <c r="Y1896" s="8"/>
      <c r="Z1896" s="8"/>
      <c r="AA1896" s="7"/>
      <c r="AB1896" s="8"/>
      <c r="AC1896" s="7"/>
      <c r="AD1896" s="7"/>
      <c r="AE1896" s="7"/>
      <c r="AF1896" s="9"/>
      <c r="AG1896" s="10"/>
      <c r="AH1896" s="10"/>
      <c r="AI1896" s="12"/>
      <c r="AJ1896" s="10"/>
      <c r="AK1896" s="10"/>
      <c r="AL1896" s="10"/>
      <c r="AM1896" s="12"/>
      <c r="AN1896" s="12"/>
      <c r="AO1896" s="9"/>
      <c r="AP1896" s="13"/>
    </row>
    <row r="1897" spans="1:42" x14ac:dyDescent="0.35">
      <c r="A1897" s="7"/>
      <c r="B1897" s="7"/>
      <c r="C1897" s="7"/>
      <c r="D1897" s="7"/>
      <c r="E1897" s="7"/>
      <c r="F1897" s="7"/>
      <c r="G1897" s="7"/>
      <c r="H1897" s="7"/>
      <c r="I1897" s="14"/>
      <c r="J1897" s="14"/>
      <c r="K1897" s="14"/>
      <c r="L1897" s="8"/>
      <c r="M1897" s="8"/>
      <c r="N1897" s="7"/>
      <c r="O1897" s="8"/>
      <c r="P1897" s="8"/>
      <c r="Q1897" s="8"/>
      <c r="R1897" s="7"/>
      <c r="S1897" s="14"/>
      <c r="T1897" s="14"/>
      <c r="U1897" s="7"/>
      <c r="V1897" s="7"/>
      <c r="W1897" s="17"/>
      <c r="X1897" s="8"/>
      <c r="Y1897" s="8"/>
      <c r="Z1897" s="8"/>
      <c r="AA1897" s="7"/>
      <c r="AB1897" s="14"/>
      <c r="AC1897" s="7"/>
      <c r="AD1897" s="7"/>
      <c r="AE1897" s="7"/>
      <c r="AF1897" s="9"/>
      <c r="AG1897" s="10"/>
      <c r="AH1897" s="10"/>
      <c r="AI1897" s="10"/>
      <c r="AJ1897" s="10"/>
      <c r="AK1897" s="10"/>
      <c r="AL1897" s="10"/>
      <c r="AM1897" s="12"/>
      <c r="AN1897" s="12"/>
      <c r="AO1897" s="9"/>
      <c r="AP1897" s="13"/>
    </row>
    <row r="1898" spans="1:42" x14ac:dyDescent="0.35">
      <c r="A1898" s="7"/>
      <c r="B1898" s="7"/>
      <c r="C1898" s="7"/>
      <c r="D1898" s="7"/>
      <c r="E1898" s="7"/>
      <c r="F1898" s="7"/>
      <c r="G1898" s="7"/>
      <c r="H1898" s="7"/>
      <c r="I1898" s="14"/>
      <c r="J1898" s="8"/>
      <c r="K1898" s="8"/>
      <c r="L1898" s="8"/>
      <c r="M1898" s="8"/>
      <c r="N1898" s="7"/>
      <c r="O1898" s="8"/>
      <c r="P1898" s="8"/>
      <c r="Q1898" s="8"/>
      <c r="R1898" s="7"/>
      <c r="S1898" s="8"/>
      <c r="T1898" s="8"/>
      <c r="U1898" s="8"/>
      <c r="V1898" s="8"/>
      <c r="W1898" s="7"/>
      <c r="X1898" s="8"/>
      <c r="Y1898" s="8"/>
      <c r="Z1898" s="8"/>
      <c r="AA1898" s="7"/>
      <c r="AB1898" s="8"/>
      <c r="AC1898" s="7"/>
      <c r="AD1898" s="7"/>
      <c r="AE1898" s="7"/>
      <c r="AF1898" s="9"/>
      <c r="AG1898" s="10"/>
      <c r="AH1898" s="10"/>
      <c r="AI1898" s="12"/>
      <c r="AJ1898" s="10"/>
      <c r="AK1898" s="10"/>
      <c r="AL1898" s="10"/>
      <c r="AM1898" s="12"/>
      <c r="AN1898" s="12"/>
      <c r="AO1898" s="9"/>
      <c r="AP1898" s="13"/>
    </row>
    <row r="1899" spans="1:42" x14ac:dyDescent="0.35">
      <c r="A1899" s="7"/>
      <c r="B1899" s="7"/>
      <c r="C1899" s="7"/>
      <c r="D1899" s="7"/>
      <c r="E1899" s="7"/>
      <c r="F1899" s="7"/>
      <c r="G1899" s="8"/>
      <c r="H1899" s="7"/>
      <c r="I1899" s="14"/>
      <c r="J1899" s="8"/>
      <c r="K1899" s="8"/>
      <c r="L1899" s="8"/>
      <c r="M1899" s="8"/>
      <c r="N1899" s="7"/>
      <c r="O1899" s="8"/>
      <c r="P1899" s="8"/>
      <c r="Q1899" s="8"/>
      <c r="R1899" s="7"/>
      <c r="S1899" s="8"/>
      <c r="T1899" s="8"/>
      <c r="U1899" s="8"/>
      <c r="V1899" s="8"/>
      <c r="W1899" s="7"/>
      <c r="X1899" s="8"/>
      <c r="Y1899" s="8"/>
      <c r="Z1899" s="8"/>
      <c r="AA1899" s="7"/>
      <c r="AB1899" s="8"/>
      <c r="AC1899" s="7"/>
      <c r="AD1899" s="7"/>
      <c r="AE1899" s="7"/>
      <c r="AF1899" s="9"/>
      <c r="AG1899" s="10"/>
      <c r="AH1899" s="10"/>
      <c r="AI1899" s="12"/>
      <c r="AJ1899" s="10"/>
      <c r="AK1899" s="10"/>
      <c r="AL1899" s="10"/>
      <c r="AM1899" s="12"/>
      <c r="AN1899" s="12"/>
      <c r="AO1899" s="9"/>
      <c r="AP1899" s="13"/>
    </row>
    <row r="1900" spans="1:42" x14ac:dyDescent="0.35">
      <c r="A1900" s="7"/>
      <c r="B1900" s="7"/>
      <c r="C1900" s="7"/>
      <c r="D1900" s="7"/>
      <c r="E1900" s="7"/>
      <c r="F1900" s="7"/>
      <c r="G1900" s="8"/>
      <c r="H1900" s="7"/>
      <c r="I1900" s="14"/>
      <c r="J1900" s="8"/>
      <c r="K1900" s="8"/>
      <c r="L1900" s="8"/>
      <c r="M1900" s="8"/>
      <c r="N1900" s="7"/>
      <c r="O1900" s="8"/>
      <c r="P1900" s="8"/>
      <c r="Q1900" s="8"/>
      <c r="R1900" s="7"/>
      <c r="S1900" s="8"/>
      <c r="T1900" s="8"/>
      <c r="U1900" s="8"/>
      <c r="V1900" s="8"/>
      <c r="W1900" s="7"/>
      <c r="X1900" s="8"/>
      <c r="Y1900" s="8"/>
      <c r="Z1900" s="8"/>
      <c r="AA1900" s="7"/>
      <c r="AB1900" s="8"/>
      <c r="AC1900" s="7"/>
      <c r="AD1900" s="7"/>
      <c r="AE1900" s="7"/>
      <c r="AF1900" s="9"/>
      <c r="AG1900" s="10"/>
      <c r="AH1900" s="10"/>
      <c r="AI1900" s="12"/>
      <c r="AJ1900" s="10"/>
      <c r="AK1900" s="10"/>
      <c r="AL1900" s="10"/>
      <c r="AM1900" s="12"/>
      <c r="AN1900" s="12"/>
      <c r="AO1900" s="9"/>
      <c r="AP1900" s="13"/>
    </row>
    <row r="1901" spans="1:42" x14ac:dyDescent="0.35">
      <c r="A1901" s="7"/>
      <c r="B1901" s="7"/>
      <c r="C1901" s="7"/>
      <c r="D1901" s="7"/>
      <c r="E1901" s="7"/>
      <c r="F1901" s="7"/>
      <c r="G1901" s="7"/>
      <c r="H1901" s="7"/>
      <c r="I1901" s="14"/>
      <c r="J1901" s="14"/>
      <c r="K1901" s="14"/>
      <c r="L1901" s="8"/>
      <c r="M1901" s="8"/>
      <c r="N1901" s="7"/>
      <c r="O1901" s="8"/>
      <c r="P1901" s="8"/>
      <c r="Q1901" s="8"/>
      <c r="R1901" s="7"/>
      <c r="S1901" s="14"/>
      <c r="T1901" s="14"/>
      <c r="U1901" s="7"/>
      <c r="V1901" s="7"/>
      <c r="W1901" s="16"/>
      <c r="X1901" s="8"/>
      <c r="Y1901" s="8"/>
      <c r="Z1901" s="8"/>
      <c r="AA1901" s="7"/>
      <c r="AB1901" s="14"/>
      <c r="AC1901" s="7"/>
      <c r="AD1901" s="7"/>
      <c r="AE1901" s="7"/>
      <c r="AF1901" s="9"/>
      <c r="AG1901" s="10"/>
      <c r="AH1901" s="10"/>
      <c r="AI1901" s="10"/>
      <c r="AJ1901" s="10"/>
      <c r="AK1901" s="10"/>
      <c r="AL1901" s="10"/>
      <c r="AM1901" s="12"/>
      <c r="AN1901" s="12"/>
      <c r="AO1901" s="9"/>
      <c r="AP1901" s="13"/>
    </row>
    <row r="1902" spans="1:42" x14ac:dyDescent="0.35">
      <c r="A1902" s="7"/>
      <c r="B1902" s="7"/>
      <c r="C1902" s="7"/>
      <c r="D1902" s="7"/>
      <c r="E1902" s="7"/>
      <c r="F1902" s="7"/>
      <c r="G1902" s="7"/>
      <c r="H1902" s="7"/>
      <c r="I1902" s="14"/>
      <c r="J1902" s="14"/>
      <c r="K1902" s="14"/>
      <c r="L1902" s="8"/>
      <c r="M1902" s="8"/>
      <c r="N1902" s="7"/>
      <c r="O1902" s="8"/>
      <c r="P1902" s="8"/>
      <c r="Q1902" s="8"/>
      <c r="R1902" s="7"/>
      <c r="S1902" s="14"/>
      <c r="T1902" s="14"/>
      <c r="U1902" s="7"/>
      <c r="V1902" s="7"/>
      <c r="W1902" s="16"/>
      <c r="X1902" s="8"/>
      <c r="Y1902" s="8"/>
      <c r="Z1902" s="8"/>
      <c r="AA1902" s="7"/>
      <c r="AB1902" s="14"/>
      <c r="AC1902" s="7"/>
      <c r="AD1902" s="7"/>
      <c r="AE1902" s="7"/>
      <c r="AF1902" s="9"/>
      <c r="AG1902" s="10"/>
      <c r="AH1902" s="10"/>
      <c r="AI1902" s="10"/>
      <c r="AJ1902" s="10"/>
      <c r="AK1902" s="10"/>
      <c r="AL1902" s="10"/>
      <c r="AM1902" s="12"/>
      <c r="AN1902" s="12"/>
      <c r="AO1902" s="9"/>
      <c r="AP1902" s="13"/>
    </row>
    <row r="1903" spans="1:42" x14ac:dyDescent="0.35">
      <c r="A1903" s="7"/>
      <c r="B1903" s="7"/>
      <c r="C1903" s="7"/>
      <c r="D1903" s="7"/>
      <c r="E1903" s="7"/>
      <c r="F1903" s="7"/>
      <c r="G1903" s="7"/>
      <c r="H1903" s="7"/>
      <c r="I1903" s="14"/>
      <c r="J1903" s="14"/>
      <c r="K1903" s="14"/>
      <c r="L1903" s="8"/>
      <c r="M1903" s="8"/>
      <c r="N1903" s="7"/>
      <c r="O1903" s="8"/>
      <c r="P1903" s="8"/>
      <c r="Q1903" s="8"/>
      <c r="R1903" s="7"/>
      <c r="S1903" s="14"/>
      <c r="T1903" s="14"/>
      <c r="U1903" s="7"/>
      <c r="V1903" s="7"/>
      <c r="W1903" s="16"/>
      <c r="X1903" s="8"/>
      <c r="Y1903" s="8"/>
      <c r="Z1903" s="8"/>
      <c r="AA1903" s="7"/>
      <c r="AB1903" s="14"/>
      <c r="AC1903" s="7"/>
      <c r="AD1903" s="7"/>
      <c r="AE1903" s="7"/>
      <c r="AF1903" s="9"/>
      <c r="AG1903" s="10"/>
      <c r="AH1903" s="10"/>
      <c r="AI1903" s="10"/>
      <c r="AJ1903" s="10"/>
      <c r="AK1903" s="10"/>
      <c r="AL1903" s="10"/>
      <c r="AM1903" s="12"/>
      <c r="AN1903" s="12"/>
      <c r="AO1903" s="9"/>
      <c r="AP1903" s="13"/>
    </row>
    <row r="1904" spans="1:42" x14ac:dyDescent="0.35">
      <c r="A1904" s="7"/>
      <c r="B1904" s="7"/>
      <c r="C1904" s="7"/>
      <c r="D1904" s="7"/>
      <c r="E1904" s="7"/>
      <c r="F1904" s="7"/>
      <c r="G1904" s="7"/>
      <c r="H1904" s="7"/>
      <c r="I1904" s="14"/>
      <c r="J1904" s="14"/>
      <c r="K1904" s="14"/>
      <c r="L1904" s="8"/>
      <c r="M1904" s="8"/>
      <c r="N1904" s="7"/>
      <c r="O1904" s="8"/>
      <c r="P1904" s="8"/>
      <c r="Q1904" s="8"/>
      <c r="R1904" s="7"/>
      <c r="S1904" s="8"/>
      <c r="T1904" s="8"/>
      <c r="U1904" s="8"/>
      <c r="V1904" s="8"/>
      <c r="W1904" s="7"/>
      <c r="X1904" s="8"/>
      <c r="Y1904" s="8"/>
      <c r="Z1904" s="8"/>
      <c r="AA1904" s="7"/>
      <c r="AB1904" s="8"/>
      <c r="AC1904" s="7"/>
      <c r="AD1904" s="7"/>
      <c r="AE1904" s="7"/>
      <c r="AF1904" s="9"/>
      <c r="AG1904" s="10"/>
      <c r="AH1904" s="10"/>
      <c r="AI1904" s="12"/>
      <c r="AJ1904" s="10"/>
      <c r="AK1904" s="10"/>
      <c r="AL1904" s="10"/>
      <c r="AM1904" s="12"/>
      <c r="AN1904" s="12"/>
      <c r="AO1904" s="9"/>
      <c r="AP1904" s="13"/>
    </row>
    <row r="1905" spans="1:42" x14ac:dyDescent="0.35">
      <c r="A1905" s="7"/>
      <c r="B1905" s="7"/>
      <c r="C1905" s="7"/>
      <c r="D1905" s="7"/>
      <c r="E1905" s="7"/>
      <c r="F1905" s="7"/>
      <c r="G1905" s="7"/>
      <c r="H1905" s="7"/>
      <c r="I1905" s="14"/>
      <c r="J1905" s="14"/>
      <c r="K1905" s="14"/>
      <c r="L1905" s="8"/>
      <c r="M1905" s="8"/>
      <c r="N1905" s="7"/>
      <c r="O1905" s="8"/>
      <c r="P1905" s="8"/>
      <c r="Q1905" s="8"/>
      <c r="R1905" s="7"/>
      <c r="S1905" s="14"/>
      <c r="T1905" s="14"/>
      <c r="U1905" s="7"/>
      <c r="V1905" s="7"/>
      <c r="W1905" s="17"/>
      <c r="X1905" s="8"/>
      <c r="Y1905" s="8"/>
      <c r="Z1905" s="8"/>
      <c r="AA1905" s="7"/>
      <c r="AB1905" s="14"/>
      <c r="AC1905" s="7"/>
      <c r="AD1905" s="7"/>
      <c r="AE1905" s="7"/>
      <c r="AF1905" s="9"/>
      <c r="AG1905" s="10"/>
      <c r="AH1905" s="10"/>
      <c r="AI1905" s="12"/>
      <c r="AJ1905" s="10"/>
      <c r="AK1905" s="10"/>
      <c r="AL1905" s="10"/>
      <c r="AM1905" s="12"/>
      <c r="AN1905" s="12"/>
      <c r="AO1905" s="9"/>
      <c r="AP1905" s="13"/>
    </row>
    <row r="1906" spans="1:42" x14ac:dyDescent="0.35">
      <c r="A1906" s="7"/>
      <c r="B1906" s="7"/>
      <c r="C1906" s="7"/>
      <c r="D1906" s="7"/>
      <c r="E1906" s="7"/>
      <c r="F1906" s="7"/>
      <c r="G1906" s="7"/>
      <c r="H1906" s="7"/>
      <c r="I1906" s="14"/>
      <c r="J1906" s="14"/>
      <c r="K1906" s="14"/>
      <c r="L1906" s="8"/>
      <c r="M1906" s="8"/>
      <c r="N1906" s="7"/>
      <c r="O1906" s="8"/>
      <c r="P1906" s="8"/>
      <c r="Q1906" s="8"/>
      <c r="R1906" s="7"/>
      <c r="S1906" s="8"/>
      <c r="T1906" s="8"/>
      <c r="U1906" s="8"/>
      <c r="V1906" s="8"/>
      <c r="W1906" s="7"/>
      <c r="X1906" s="8"/>
      <c r="Y1906" s="8"/>
      <c r="Z1906" s="8"/>
      <c r="AA1906" s="7"/>
      <c r="AB1906" s="8"/>
      <c r="AC1906" s="7"/>
      <c r="AD1906" s="7"/>
      <c r="AE1906" s="7"/>
      <c r="AF1906" s="9"/>
      <c r="AG1906" s="10"/>
      <c r="AH1906" s="10"/>
      <c r="AI1906" s="12"/>
      <c r="AJ1906" s="10"/>
      <c r="AK1906" s="10"/>
      <c r="AL1906" s="10"/>
      <c r="AM1906" s="12"/>
      <c r="AN1906" s="12"/>
      <c r="AO1906" s="9"/>
      <c r="AP1906" s="13"/>
    </row>
    <row r="1907" spans="1:42" x14ac:dyDescent="0.35">
      <c r="A1907" s="7"/>
      <c r="B1907" s="7"/>
      <c r="C1907" s="7"/>
      <c r="D1907" s="7"/>
      <c r="E1907" s="7"/>
      <c r="F1907" s="7"/>
      <c r="G1907" s="8"/>
      <c r="H1907" s="7"/>
      <c r="I1907" s="14"/>
      <c r="J1907" s="8"/>
      <c r="K1907" s="8"/>
      <c r="L1907" s="8"/>
      <c r="M1907" s="8"/>
      <c r="N1907" s="7"/>
      <c r="O1907" s="8"/>
      <c r="P1907" s="8"/>
      <c r="Q1907" s="8"/>
      <c r="R1907" s="7"/>
      <c r="S1907" s="8"/>
      <c r="T1907" s="8"/>
      <c r="U1907" s="8"/>
      <c r="V1907" s="8"/>
      <c r="W1907" s="7"/>
      <c r="X1907" s="8"/>
      <c r="Y1907" s="8"/>
      <c r="Z1907" s="8"/>
      <c r="AA1907" s="7"/>
      <c r="AB1907" s="8"/>
      <c r="AC1907" s="7"/>
      <c r="AD1907" s="7"/>
      <c r="AE1907" s="7"/>
      <c r="AF1907" s="12"/>
      <c r="AG1907" s="10"/>
      <c r="AH1907" s="12"/>
      <c r="AI1907" s="12"/>
      <c r="AJ1907" s="12"/>
      <c r="AK1907" s="12"/>
      <c r="AL1907" s="12"/>
      <c r="AM1907" s="12"/>
      <c r="AN1907" s="12"/>
      <c r="AO1907" s="12"/>
      <c r="AP1907" s="15"/>
    </row>
    <row r="1908" spans="1:42" x14ac:dyDescent="0.35">
      <c r="A1908" s="7"/>
      <c r="B1908" s="7"/>
      <c r="C1908" s="7"/>
      <c r="D1908" s="7"/>
      <c r="E1908" s="7"/>
      <c r="F1908" s="7"/>
      <c r="G1908" s="7"/>
      <c r="H1908" s="7"/>
      <c r="I1908" s="14"/>
      <c r="J1908" s="14"/>
      <c r="K1908" s="14"/>
      <c r="L1908" s="8"/>
      <c r="M1908" s="8"/>
      <c r="N1908" s="7"/>
      <c r="O1908" s="8"/>
      <c r="P1908" s="8"/>
      <c r="Q1908" s="8"/>
      <c r="R1908" s="7"/>
      <c r="S1908" s="8"/>
      <c r="T1908" s="8"/>
      <c r="U1908" s="8"/>
      <c r="V1908" s="8"/>
      <c r="W1908" s="7"/>
      <c r="X1908" s="8"/>
      <c r="Y1908" s="8"/>
      <c r="Z1908" s="8"/>
      <c r="AA1908" s="7"/>
      <c r="AB1908" s="8"/>
      <c r="AC1908" s="7"/>
      <c r="AD1908" s="7"/>
      <c r="AE1908" s="7"/>
      <c r="AF1908" s="9"/>
      <c r="AG1908" s="10"/>
      <c r="AH1908" s="10"/>
      <c r="AI1908" s="12"/>
      <c r="AJ1908" s="10"/>
      <c r="AK1908" s="10"/>
      <c r="AL1908" s="10"/>
      <c r="AM1908" s="12"/>
      <c r="AN1908" s="12"/>
      <c r="AO1908" s="9"/>
      <c r="AP1908" s="13"/>
    </row>
    <row r="1909" spans="1:42" x14ac:dyDescent="0.35">
      <c r="A1909" s="7"/>
      <c r="B1909" s="7"/>
      <c r="C1909" s="7"/>
      <c r="D1909" s="7"/>
      <c r="E1909" s="7"/>
      <c r="F1909" s="7"/>
      <c r="G1909" s="7"/>
      <c r="H1909" s="7"/>
      <c r="I1909" s="14"/>
      <c r="J1909" s="14"/>
      <c r="K1909" s="14"/>
      <c r="L1909" s="8"/>
      <c r="M1909" s="8"/>
      <c r="N1909" s="7"/>
      <c r="O1909" s="8"/>
      <c r="P1909" s="8"/>
      <c r="Q1909" s="8"/>
      <c r="R1909" s="7"/>
      <c r="S1909" s="8"/>
      <c r="T1909" s="8"/>
      <c r="U1909" s="8"/>
      <c r="V1909" s="8"/>
      <c r="W1909" s="7"/>
      <c r="X1909" s="8"/>
      <c r="Y1909" s="8"/>
      <c r="Z1909" s="8"/>
      <c r="AA1909" s="7"/>
      <c r="AB1909" s="8"/>
      <c r="AC1909" s="7"/>
      <c r="AD1909" s="7"/>
      <c r="AE1909" s="7"/>
      <c r="AF1909" s="9"/>
      <c r="AG1909" s="10"/>
      <c r="AH1909" s="10"/>
      <c r="AI1909" s="12"/>
      <c r="AJ1909" s="10"/>
      <c r="AK1909" s="10"/>
      <c r="AL1909" s="10"/>
      <c r="AM1909" s="12"/>
      <c r="AN1909" s="12"/>
      <c r="AO1909" s="9"/>
      <c r="AP1909" s="13"/>
    </row>
    <row r="1910" spans="1:42" x14ac:dyDescent="0.35">
      <c r="A1910" s="7"/>
      <c r="B1910" s="7"/>
      <c r="C1910" s="7"/>
      <c r="D1910" s="7"/>
      <c r="E1910" s="7"/>
      <c r="F1910" s="7"/>
      <c r="G1910" s="7"/>
      <c r="H1910" s="7"/>
      <c r="I1910" s="14"/>
      <c r="J1910" s="14"/>
      <c r="K1910" s="14"/>
      <c r="L1910" s="7"/>
      <c r="M1910" s="8"/>
      <c r="N1910" s="7"/>
      <c r="O1910" s="14"/>
      <c r="P1910" s="7"/>
      <c r="Q1910" s="8"/>
      <c r="R1910" s="7"/>
      <c r="S1910" s="14"/>
      <c r="T1910" s="14"/>
      <c r="U1910" s="7"/>
      <c r="V1910" s="7"/>
      <c r="W1910" s="16"/>
      <c r="X1910" s="14"/>
      <c r="Y1910" s="7"/>
      <c r="Z1910" s="7"/>
      <c r="AA1910" s="16"/>
      <c r="AB1910" s="14"/>
      <c r="AC1910" s="7"/>
      <c r="AD1910" s="7"/>
      <c r="AE1910" s="7"/>
      <c r="AF1910" s="9"/>
      <c r="AG1910" s="10"/>
      <c r="AH1910" s="10"/>
      <c r="AI1910" s="10"/>
      <c r="AJ1910" s="10"/>
      <c r="AK1910" s="10"/>
      <c r="AL1910" s="10"/>
      <c r="AM1910" s="21"/>
      <c r="AN1910" s="10"/>
      <c r="AO1910" s="9"/>
      <c r="AP1910" s="13"/>
    </row>
    <row r="1911" spans="1:42" x14ac:dyDescent="0.35">
      <c r="A1911" s="7"/>
      <c r="B1911" s="7"/>
      <c r="C1911" s="7"/>
      <c r="D1911" s="7"/>
      <c r="E1911" s="7"/>
      <c r="F1911" s="7"/>
      <c r="G1911" s="7"/>
      <c r="H1911" s="7"/>
      <c r="I1911" s="14"/>
      <c r="J1911" s="14"/>
      <c r="K1911" s="14"/>
      <c r="L1911" s="8"/>
      <c r="M1911" s="8"/>
      <c r="N1911" s="7"/>
      <c r="O1911" s="8"/>
      <c r="P1911" s="8"/>
      <c r="Q1911" s="8"/>
      <c r="R1911" s="7"/>
      <c r="S1911" s="14"/>
      <c r="T1911" s="14"/>
      <c r="U1911" s="7"/>
      <c r="V1911" s="7"/>
      <c r="W1911" s="16"/>
      <c r="X1911" s="14"/>
      <c r="Y1911" s="7"/>
      <c r="Z1911" s="7"/>
      <c r="AA1911" s="17"/>
      <c r="AB1911" s="14"/>
      <c r="AC1911" s="7"/>
      <c r="AD1911" s="7"/>
      <c r="AE1911" s="7"/>
      <c r="AF1911" s="9"/>
      <c r="AG1911" s="10"/>
      <c r="AH1911" s="10"/>
      <c r="AI1911" s="11"/>
      <c r="AJ1911" s="10"/>
      <c r="AK1911" s="10"/>
      <c r="AL1911" s="10"/>
      <c r="AM1911" s="12"/>
      <c r="AN1911" s="12"/>
      <c r="AO1911" s="9"/>
      <c r="AP1911" s="13"/>
    </row>
    <row r="1912" spans="1:42" x14ac:dyDescent="0.35">
      <c r="A1912" s="7"/>
      <c r="B1912" s="7"/>
      <c r="C1912" s="7"/>
      <c r="D1912" s="7"/>
      <c r="E1912" s="7"/>
      <c r="F1912" s="7"/>
      <c r="G1912" s="7"/>
      <c r="H1912" s="7"/>
      <c r="I1912" s="14"/>
      <c r="J1912" s="14"/>
      <c r="K1912" s="14"/>
      <c r="L1912" s="8"/>
      <c r="M1912" s="8"/>
      <c r="N1912" s="7"/>
      <c r="O1912" s="8"/>
      <c r="P1912" s="8"/>
      <c r="Q1912" s="8"/>
      <c r="R1912" s="7"/>
      <c r="S1912" s="14"/>
      <c r="T1912" s="14"/>
      <c r="U1912" s="7"/>
      <c r="V1912" s="7"/>
      <c r="W1912" s="16"/>
      <c r="X1912" s="8"/>
      <c r="Y1912" s="8"/>
      <c r="Z1912" s="8"/>
      <c r="AA1912" s="7"/>
      <c r="AB1912" s="14"/>
      <c r="AC1912" s="7"/>
      <c r="AD1912" s="7"/>
      <c r="AE1912" s="7"/>
      <c r="AF1912" s="9"/>
      <c r="AG1912" s="10"/>
      <c r="AH1912" s="10"/>
      <c r="AI1912" s="10"/>
      <c r="AJ1912" s="10"/>
      <c r="AK1912" s="10"/>
      <c r="AL1912" s="10"/>
      <c r="AM1912" s="12"/>
      <c r="AN1912" s="12"/>
      <c r="AO1912" s="9"/>
      <c r="AP1912" s="13"/>
    </row>
    <row r="1913" spans="1:42" x14ac:dyDescent="0.35">
      <c r="A1913" s="7"/>
      <c r="B1913" s="7"/>
      <c r="C1913" s="7"/>
      <c r="D1913" s="7"/>
      <c r="E1913" s="7"/>
      <c r="F1913" s="7"/>
      <c r="G1913" s="7"/>
      <c r="H1913" s="7"/>
      <c r="I1913" s="14"/>
      <c r="J1913" s="14"/>
      <c r="K1913" s="14"/>
      <c r="L1913" s="8"/>
      <c r="M1913" s="8"/>
      <c r="N1913" s="7"/>
      <c r="O1913" s="8"/>
      <c r="P1913" s="8"/>
      <c r="Q1913" s="8"/>
      <c r="R1913" s="7"/>
      <c r="S1913" s="14"/>
      <c r="T1913" s="14"/>
      <c r="U1913" s="7"/>
      <c r="V1913" s="7"/>
      <c r="W1913" s="16"/>
      <c r="X1913" s="8"/>
      <c r="Y1913" s="8"/>
      <c r="Z1913" s="8"/>
      <c r="AA1913" s="7"/>
      <c r="AB1913" s="14"/>
      <c r="AC1913" s="7"/>
      <c r="AD1913" s="7"/>
      <c r="AE1913" s="7"/>
      <c r="AF1913" s="9"/>
      <c r="AG1913" s="10"/>
      <c r="AH1913" s="10"/>
      <c r="AI1913" s="12"/>
      <c r="AJ1913" s="10"/>
      <c r="AK1913" s="10"/>
      <c r="AL1913" s="10"/>
      <c r="AM1913" s="12"/>
      <c r="AN1913" s="12"/>
      <c r="AO1913" s="9"/>
      <c r="AP1913" s="13"/>
    </row>
    <row r="1914" spans="1:42" x14ac:dyDescent="0.35">
      <c r="A1914" s="7"/>
      <c r="B1914" s="7"/>
      <c r="C1914" s="7"/>
      <c r="D1914" s="7"/>
      <c r="E1914" s="7"/>
      <c r="F1914" s="7"/>
      <c r="G1914" s="8"/>
      <c r="H1914" s="7"/>
      <c r="I1914" s="14"/>
      <c r="J1914" s="8"/>
      <c r="K1914" s="8"/>
      <c r="L1914" s="8"/>
      <c r="M1914" s="8"/>
      <c r="N1914" s="7"/>
      <c r="O1914" s="8"/>
      <c r="P1914" s="8"/>
      <c r="Q1914" s="8"/>
      <c r="R1914" s="7"/>
      <c r="S1914" s="8"/>
      <c r="T1914" s="8"/>
      <c r="U1914" s="8"/>
      <c r="V1914" s="8"/>
      <c r="W1914" s="7"/>
      <c r="X1914" s="8"/>
      <c r="Y1914" s="8"/>
      <c r="Z1914" s="8"/>
      <c r="AA1914" s="7"/>
      <c r="AB1914" s="8"/>
      <c r="AC1914" s="7"/>
      <c r="AD1914" s="7"/>
      <c r="AE1914" s="7"/>
      <c r="AF1914" s="12"/>
      <c r="AG1914" s="10"/>
      <c r="AH1914" s="12"/>
      <c r="AI1914" s="12"/>
      <c r="AJ1914" s="12"/>
      <c r="AK1914" s="12"/>
      <c r="AL1914" s="12"/>
      <c r="AM1914" s="12"/>
      <c r="AN1914" s="12"/>
      <c r="AO1914" s="12"/>
      <c r="AP1914" s="15"/>
    </row>
    <row r="1915" spans="1:42" x14ac:dyDescent="0.35">
      <c r="A1915" s="7"/>
      <c r="B1915" s="7"/>
      <c r="C1915" s="7"/>
      <c r="D1915" s="7"/>
      <c r="E1915" s="7"/>
      <c r="F1915" s="7"/>
      <c r="G1915" s="8"/>
      <c r="H1915" s="7"/>
      <c r="I1915" s="14"/>
      <c r="J1915" s="8"/>
      <c r="K1915" s="8"/>
      <c r="L1915" s="8"/>
      <c r="M1915" s="8"/>
      <c r="N1915" s="7"/>
      <c r="O1915" s="8"/>
      <c r="P1915" s="8"/>
      <c r="Q1915" s="8"/>
      <c r="R1915" s="7"/>
      <c r="S1915" s="8"/>
      <c r="T1915" s="8"/>
      <c r="U1915" s="8"/>
      <c r="V1915" s="8"/>
      <c r="W1915" s="7"/>
      <c r="X1915" s="8"/>
      <c r="Y1915" s="8"/>
      <c r="Z1915" s="8"/>
      <c r="AA1915" s="7"/>
      <c r="AB1915" s="8"/>
      <c r="AC1915" s="7"/>
      <c r="AD1915" s="7"/>
      <c r="AE1915" s="7"/>
      <c r="AF1915" s="9"/>
      <c r="AG1915" s="10"/>
      <c r="AH1915" s="10"/>
      <c r="AI1915" s="12"/>
      <c r="AJ1915" s="10"/>
      <c r="AK1915" s="10"/>
      <c r="AL1915" s="10"/>
      <c r="AM1915" s="12"/>
      <c r="AN1915" s="12"/>
      <c r="AO1915" s="9"/>
      <c r="AP1915" s="13"/>
    </row>
    <row r="1916" spans="1:42" x14ac:dyDescent="0.35">
      <c r="A1916" s="7"/>
      <c r="B1916" s="7"/>
      <c r="C1916" s="7"/>
      <c r="D1916" s="7"/>
      <c r="E1916" s="7"/>
      <c r="F1916" s="7"/>
      <c r="G1916" s="8"/>
      <c r="H1916" s="7"/>
      <c r="I1916" s="14"/>
      <c r="J1916" s="8"/>
      <c r="K1916" s="8"/>
      <c r="L1916" s="8"/>
      <c r="M1916" s="8"/>
      <c r="N1916" s="7"/>
      <c r="O1916" s="8"/>
      <c r="P1916" s="8"/>
      <c r="Q1916" s="8"/>
      <c r="R1916" s="7"/>
      <c r="S1916" s="8"/>
      <c r="T1916" s="8"/>
      <c r="U1916" s="8"/>
      <c r="V1916" s="8"/>
      <c r="W1916" s="7"/>
      <c r="X1916" s="8"/>
      <c r="Y1916" s="8"/>
      <c r="Z1916" s="8"/>
      <c r="AA1916" s="7"/>
      <c r="AB1916" s="8"/>
      <c r="AC1916" s="7"/>
      <c r="AD1916" s="7"/>
      <c r="AE1916" s="7"/>
      <c r="AF1916" s="12"/>
      <c r="AG1916" s="10"/>
      <c r="AH1916" s="12"/>
      <c r="AI1916" s="12"/>
      <c r="AJ1916" s="12"/>
      <c r="AK1916" s="12"/>
      <c r="AL1916" s="12"/>
      <c r="AM1916" s="12"/>
      <c r="AN1916" s="12"/>
      <c r="AO1916" s="12"/>
      <c r="AP1916" s="15"/>
    </row>
    <row r="1917" spans="1:42" x14ac:dyDescent="0.35">
      <c r="A1917" s="7"/>
      <c r="B1917" s="7"/>
      <c r="C1917" s="7"/>
      <c r="D1917" s="7"/>
      <c r="E1917" s="7"/>
      <c r="F1917" s="7"/>
      <c r="G1917" s="7"/>
      <c r="H1917" s="7"/>
      <c r="I1917" s="14"/>
      <c r="J1917" s="8"/>
      <c r="K1917" s="8"/>
      <c r="L1917" s="8"/>
      <c r="M1917" s="8"/>
      <c r="N1917" s="7"/>
      <c r="O1917" s="8"/>
      <c r="P1917" s="8"/>
      <c r="Q1917" s="8"/>
      <c r="R1917" s="7"/>
      <c r="S1917" s="14"/>
      <c r="T1917" s="14"/>
      <c r="U1917" s="7"/>
      <c r="V1917" s="7"/>
      <c r="W1917" s="17"/>
      <c r="X1917" s="8"/>
      <c r="Y1917" s="8"/>
      <c r="Z1917" s="8"/>
      <c r="AA1917" s="7"/>
      <c r="AB1917" s="14"/>
      <c r="AC1917" s="7"/>
      <c r="AD1917" s="7"/>
      <c r="AE1917" s="7"/>
      <c r="AF1917" s="9"/>
      <c r="AG1917" s="10"/>
      <c r="AH1917" s="10"/>
      <c r="AI1917" s="11"/>
      <c r="AJ1917" s="10"/>
      <c r="AK1917" s="10"/>
      <c r="AL1917" s="10"/>
      <c r="AM1917" s="20"/>
      <c r="AN1917" s="10"/>
      <c r="AO1917" s="9"/>
      <c r="AP1917" s="13"/>
    </row>
    <row r="1918" spans="1:42" x14ac:dyDescent="0.35">
      <c r="A1918" s="7"/>
      <c r="B1918" s="7"/>
      <c r="C1918" s="7"/>
      <c r="D1918" s="7"/>
      <c r="E1918" s="7"/>
      <c r="F1918" s="7"/>
      <c r="G1918" s="7"/>
      <c r="H1918" s="7"/>
      <c r="I1918" s="14"/>
      <c r="J1918" s="14"/>
      <c r="K1918" s="14"/>
      <c r="L1918" s="8"/>
      <c r="M1918" s="8"/>
      <c r="N1918" s="7"/>
      <c r="O1918" s="8"/>
      <c r="P1918" s="8"/>
      <c r="Q1918" s="8"/>
      <c r="R1918" s="7"/>
      <c r="S1918" s="14"/>
      <c r="T1918" s="14"/>
      <c r="U1918" s="7"/>
      <c r="V1918" s="7"/>
      <c r="W1918" s="16"/>
      <c r="X1918" s="8"/>
      <c r="Y1918" s="8"/>
      <c r="Z1918" s="8"/>
      <c r="AA1918" s="7"/>
      <c r="AB1918" s="14"/>
      <c r="AC1918" s="7"/>
      <c r="AD1918" s="7"/>
      <c r="AE1918" s="7"/>
      <c r="AF1918" s="9"/>
      <c r="AG1918" s="10"/>
      <c r="AH1918" s="10"/>
      <c r="AI1918" s="10"/>
      <c r="AJ1918" s="10"/>
      <c r="AK1918" s="10"/>
      <c r="AL1918" s="10"/>
      <c r="AM1918" s="12"/>
      <c r="AN1918" s="12"/>
      <c r="AO1918" s="9"/>
      <c r="AP1918" s="13"/>
    </row>
    <row r="1919" spans="1:42" x14ac:dyDescent="0.35">
      <c r="A1919" s="7"/>
      <c r="B1919" s="7"/>
      <c r="C1919" s="7"/>
      <c r="D1919" s="7"/>
      <c r="E1919" s="7"/>
      <c r="F1919" s="7"/>
      <c r="G1919" s="8"/>
      <c r="H1919" s="7"/>
      <c r="I1919" s="14"/>
      <c r="J1919" s="8"/>
      <c r="K1919" s="8"/>
      <c r="L1919" s="8"/>
      <c r="M1919" s="8"/>
      <c r="N1919" s="7"/>
      <c r="O1919" s="8"/>
      <c r="P1919" s="8"/>
      <c r="Q1919" s="8"/>
      <c r="R1919" s="7"/>
      <c r="S1919" s="8"/>
      <c r="T1919" s="8"/>
      <c r="U1919" s="8"/>
      <c r="V1919" s="8"/>
      <c r="W1919" s="7"/>
      <c r="X1919" s="8"/>
      <c r="Y1919" s="8"/>
      <c r="Z1919" s="8"/>
      <c r="AA1919" s="7"/>
      <c r="AB1919" s="8"/>
      <c r="AC1919" s="7"/>
      <c r="AD1919" s="7"/>
      <c r="AE1919" s="7"/>
      <c r="AF1919" s="9"/>
      <c r="AG1919" s="10"/>
      <c r="AH1919" s="10"/>
      <c r="AI1919" s="12"/>
      <c r="AJ1919" s="10"/>
      <c r="AK1919" s="10"/>
      <c r="AL1919" s="10"/>
      <c r="AM1919" s="12"/>
      <c r="AN1919" s="12"/>
      <c r="AO1919" s="9"/>
      <c r="AP1919" s="13"/>
    </row>
    <row r="1920" spans="1:42" x14ac:dyDescent="0.35">
      <c r="A1920" s="7"/>
      <c r="B1920" s="7"/>
      <c r="C1920" s="7"/>
      <c r="D1920" s="7"/>
      <c r="E1920" s="7"/>
      <c r="F1920" s="7"/>
      <c r="G1920" s="8"/>
      <c r="H1920" s="7"/>
      <c r="I1920" s="14"/>
      <c r="J1920" s="8"/>
      <c r="K1920" s="8"/>
      <c r="L1920" s="8"/>
      <c r="M1920" s="8"/>
      <c r="N1920" s="7"/>
      <c r="O1920" s="8"/>
      <c r="P1920" s="8"/>
      <c r="Q1920" s="8"/>
      <c r="R1920" s="7"/>
      <c r="S1920" s="8"/>
      <c r="T1920" s="8"/>
      <c r="U1920" s="8"/>
      <c r="V1920" s="8"/>
      <c r="W1920" s="7"/>
      <c r="X1920" s="8"/>
      <c r="Y1920" s="8"/>
      <c r="Z1920" s="8"/>
      <c r="AA1920" s="7"/>
      <c r="AB1920" s="8"/>
      <c r="AC1920" s="7"/>
      <c r="AD1920" s="7"/>
      <c r="AE1920" s="7"/>
      <c r="AF1920" s="9"/>
      <c r="AG1920" s="10"/>
      <c r="AH1920" s="10"/>
      <c r="AI1920" s="12"/>
      <c r="AJ1920" s="10"/>
      <c r="AK1920" s="10"/>
      <c r="AL1920" s="10"/>
      <c r="AM1920" s="12"/>
      <c r="AN1920" s="12"/>
      <c r="AO1920" s="9"/>
      <c r="AP1920" s="13"/>
    </row>
    <row r="1921" spans="1:42" x14ac:dyDescent="0.35">
      <c r="A1921" s="7"/>
      <c r="B1921" s="7"/>
      <c r="C1921" s="7"/>
      <c r="D1921" s="7"/>
      <c r="E1921" s="7"/>
      <c r="F1921" s="7"/>
      <c r="G1921" s="7"/>
      <c r="H1921" s="7"/>
      <c r="I1921" s="14"/>
      <c r="J1921" s="14"/>
      <c r="K1921" s="14"/>
      <c r="L1921" s="8"/>
      <c r="M1921" s="8"/>
      <c r="N1921" s="7"/>
      <c r="O1921" s="8"/>
      <c r="P1921" s="8"/>
      <c r="Q1921" s="8"/>
      <c r="R1921" s="7"/>
      <c r="S1921" s="8"/>
      <c r="T1921" s="8"/>
      <c r="U1921" s="8"/>
      <c r="V1921" s="8"/>
      <c r="W1921" s="7"/>
      <c r="X1921" s="8"/>
      <c r="Y1921" s="8"/>
      <c r="Z1921" s="8"/>
      <c r="AA1921" s="7"/>
      <c r="AB1921" s="8"/>
      <c r="AC1921" s="7"/>
      <c r="AD1921" s="7"/>
      <c r="AE1921" s="7"/>
      <c r="AF1921" s="9"/>
      <c r="AG1921" s="10"/>
      <c r="AH1921" s="10"/>
      <c r="AI1921" s="12"/>
      <c r="AJ1921" s="10"/>
      <c r="AK1921" s="10"/>
      <c r="AL1921" s="10"/>
      <c r="AM1921" s="12"/>
      <c r="AN1921" s="12"/>
      <c r="AO1921" s="9"/>
      <c r="AP1921" s="13"/>
    </row>
    <row r="1922" spans="1:42" x14ac:dyDescent="0.35">
      <c r="A1922" s="7"/>
      <c r="B1922" s="7"/>
      <c r="C1922" s="7"/>
      <c r="D1922" s="7"/>
      <c r="E1922" s="7"/>
      <c r="F1922" s="7"/>
      <c r="G1922" s="7"/>
      <c r="H1922" s="7"/>
      <c r="I1922" s="14"/>
      <c r="J1922" s="14"/>
      <c r="K1922" s="14"/>
      <c r="L1922" s="7"/>
      <c r="M1922" s="7"/>
      <c r="N1922" s="17"/>
      <c r="O1922" s="14"/>
      <c r="P1922" s="7"/>
      <c r="Q1922" s="7"/>
      <c r="R1922" s="16"/>
      <c r="S1922" s="14"/>
      <c r="T1922" s="14"/>
      <c r="U1922" s="7"/>
      <c r="V1922" s="7"/>
      <c r="W1922" s="16"/>
      <c r="X1922" s="8"/>
      <c r="Y1922" s="8"/>
      <c r="Z1922" s="8"/>
      <c r="AA1922" s="7"/>
      <c r="AB1922" s="14"/>
      <c r="AC1922" s="7"/>
      <c r="AD1922" s="7"/>
      <c r="AE1922" s="7"/>
      <c r="AF1922" s="9"/>
      <c r="AG1922" s="10"/>
      <c r="AH1922" s="10"/>
      <c r="AI1922" s="10"/>
      <c r="AJ1922" s="10"/>
      <c r="AK1922" s="10"/>
      <c r="AL1922" s="10"/>
      <c r="AM1922" s="20"/>
      <c r="AN1922" s="10"/>
      <c r="AO1922" s="9"/>
      <c r="AP1922" s="13"/>
    </row>
    <row r="1923" spans="1:42" x14ac:dyDescent="0.35">
      <c r="A1923" s="7"/>
      <c r="B1923" s="7"/>
      <c r="C1923" s="7"/>
      <c r="D1923" s="7"/>
      <c r="E1923" s="7"/>
      <c r="F1923" s="7"/>
      <c r="G1923" s="7"/>
      <c r="H1923" s="7"/>
      <c r="I1923" s="14"/>
      <c r="J1923" s="14"/>
      <c r="K1923" s="14"/>
      <c r="L1923" s="7"/>
      <c r="M1923" s="7"/>
      <c r="N1923" s="17"/>
      <c r="O1923" s="14"/>
      <c r="P1923" s="7"/>
      <c r="Q1923" s="7"/>
      <c r="R1923" s="17"/>
      <c r="S1923" s="14"/>
      <c r="T1923" s="14"/>
      <c r="U1923" s="7"/>
      <c r="V1923" s="7"/>
      <c r="W1923" s="17"/>
      <c r="X1923" s="14"/>
      <c r="Y1923" s="7"/>
      <c r="Z1923" s="7"/>
      <c r="AA1923" s="17"/>
      <c r="AB1923" s="14"/>
      <c r="AC1923" s="7"/>
      <c r="AD1923" s="7"/>
      <c r="AE1923" s="7"/>
      <c r="AF1923" s="9"/>
      <c r="AG1923" s="10"/>
      <c r="AH1923" s="10"/>
      <c r="AI1923" s="10"/>
      <c r="AJ1923" s="10"/>
      <c r="AK1923" s="10"/>
      <c r="AL1923" s="10"/>
      <c r="AM1923" s="21"/>
      <c r="AN1923" s="10"/>
      <c r="AO1923" s="9"/>
      <c r="AP1923" s="13"/>
    </row>
    <row r="1924" spans="1:42" x14ac:dyDescent="0.35">
      <c r="A1924" s="7"/>
      <c r="B1924" s="7"/>
      <c r="C1924" s="7"/>
      <c r="D1924" s="7"/>
      <c r="E1924" s="7"/>
      <c r="F1924" s="7"/>
      <c r="G1924" s="7"/>
      <c r="H1924" s="7"/>
      <c r="I1924" s="14"/>
      <c r="J1924" s="14"/>
      <c r="K1924" s="14"/>
      <c r="L1924" s="8"/>
      <c r="M1924" s="8"/>
      <c r="N1924" s="7"/>
      <c r="O1924" s="8"/>
      <c r="P1924" s="8"/>
      <c r="Q1924" s="8"/>
      <c r="R1924" s="7"/>
      <c r="S1924" s="8"/>
      <c r="T1924" s="8"/>
      <c r="U1924" s="7"/>
      <c r="V1924" s="8"/>
      <c r="W1924" s="7"/>
      <c r="X1924" s="8"/>
      <c r="Y1924" s="8"/>
      <c r="Z1924" s="8"/>
      <c r="AA1924" s="7"/>
      <c r="AB1924" s="14"/>
      <c r="AC1924" s="7"/>
      <c r="AD1924" s="7"/>
      <c r="AE1924" s="7"/>
      <c r="AF1924" s="9"/>
      <c r="AG1924" s="10"/>
      <c r="AH1924" s="10"/>
      <c r="AI1924" s="12"/>
      <c r="AJ1924" s="10"/>
      <c r="AK1924" s="10"/>
      <c r="AL1924" s="10"/>
      <c r="AM1924" s="12"/>
      <c r="AN1924" s="12"/>
      <c r="AO1924" s="9"/>
      <c r="AP1924" s="13"/>
    </row>
    <row r="1925" spans="1:42" x14ac:dyDescent="0.35">
      <c r="A1925" s="7"/>
      <c r="B1925" s="7"/>
      <c r="C1925" s="7"/>
      <c r="D1925" s="7"/>
      <c r="E1925" s="7"/>
      <c r="F1925" s="7"/>
      <c r="G1925" s="7"/>
      <c r="H1925" s="7"/>
      <c r="I1925" s="14"/>
      <c r="J1925" s="14"/>
      <c r="K1925" s="14"/>
      <c r="L1925" s="8"/>
      <c r="M1925" s="8"/>
      <c r="N1925" s="7"/>
      <c r="O1925" s="8"/>
      <c r="P1925" s="8"/>
      <c r="Q1925" s="8"/>
      <c r="R1925" s="7"/>
      <c r="S1925" s="14"/>
      <c r="T1925" s="14"/>
      <c r="U1925" s="7"/>
      <c r="V1925" s="7"/>
      <c r="W1925" s="16"/>
      <c r="X1925" s="14"/>
      <c r="Y1925" s="7"/>
      <c r="Z1925" s="7"/>
      <c r="AA1925" s="16"/>
      <c r="AB1925" s="14"/>
      <c r="AC1925" s="7"/>
      <c r="AD1925" s="7"/>
      <c r="AE1925" s="7"/>
      <c r="AF1925" s="9"/>
      <c r="AG1925" s="10"/>
      <c r="AH1925" s="10"/>
      <c r="AI1925" s="10"/>
      <c r="AJ1925" s="10"/>
      <c r="AK1925" s="10"/>
      <c r="AL1925" s="10"/>
      <c r="AM1925" s="12"/>
      <c r="AN1925" s="12"/>
      <c r="AO1925" s="9"/>
      <c r="AP1925" s="13"/>
    </row>
    <row r="1926" spans="1:42" x14ac:dyDescent="0.35">
      <c r="A1926" s="7"/>
      <c r="B1926" s="7"/>
      <c r="C1926" s="7"/>
      <c r="D1926" s="7"/>
      <c r="E1926" s="7"/>
      <c r="F1926" s="7"/>
      <c r="G1926" s="7"/>
      <c r="H1926" s="7"/>
      <c r="I1926" s="14"/>
      <c r="J1926" s="14"/>
      <c r="K1926" s="14"/>
      <c r="L1926" s="8"/>
      <c r="M1926" s="8"/>
      <c r="N1926" s="7"/>
      <c r="O1926" s="8"/>
      <c r="P1926" s="8"/>
      <c r="Q1926" s="8"/>
      <c r="R1926" s="7"/>
      <c r="S1926" s="14"/>
      <c r="T1926" s="14"/>
      <c r="U1926" s="7"/>
      <c r="V1926" s="7"/>
      <c r="W1926" s="16"/>
      <c r="X1926" s="14"/>
      <c r="Y1926" s="7"/>
      <c r="Z1926" s="7"/>
      <c r="AA1926" s="16"/>
      <c r="AB1926" s="14"/>
      <c r="AC1926" s="7"/>
      <c r="AD1926" s="7"/>
      <c r="AE1926" s="7"/>
      <c r="AF1926" s="9"/>
      <c r="AG1926" s="10"/>
      <c r="AH1926" s="10"/>
      <c r="AI1926" s="11"/>
      <c r="AJ1926" s="10"/>
      <c r="AK1926" s="10"/>
      <c r="AL1926" s="10"/>
      <c r="AM1926" s="12"/>
      <c r="AN1926" s="12"/>
      <c r="AO1926" s="9"/>
      <c r="AP1926" s="13"/>
    </row>
    <row r="1927" spans="1:42" x14ac:dyDescent="0.35">
      <c r="A1927" s="7"/>
      <c r="B1927" s="7"/>
      <c r="C1927" s="7"/>
      <c r="D1927" s="7"/>
      <c r="E1927" s="7"/>
      <c r="F1927" s="7"/>
      <c r="G1927" s="7"/>
      <c r="H1927" s="7"/>
      <c r="I1927" s="14"/>
      <c r="J1927" s="14"/>
      <c r="K1927" s="14"/>
      <c r="L1927" s="8"/>
      <c r="M1927" s="8"/>
      <c r="N1927" s="7"/>
      <c r="O1927" s="8"/>
      <c r="P1927" s="8"/>
      <c r="Q1927" s="8"/>
      <c r="R1927" s="7"/>
      <c r="S1927" s="14"/>
      <c r="T1927" s="14"/>
      <c r="U1927" s="7"/>
      <c r="V1927" s="7"/>
      <c r="W1927" s="16"/>
      <c r="X1927" s="14"/>
      <c r="Y1927" s="7"/>
      <c r="Z1927" s="7"/>
      <c r="AA1927" s="16"/>
      <c r="AB1927" s="14"/>
      <c r="AC1927" s="7"/>
      <c r="AD1927" s="7"/>
      <c r="AE1927" s="7"/>
      <c r="AF1927" s="9"/>
      <c r="AG1927" s="10"/>
      <c r="AH1927" s="10"/>
      <c r="AI1927" s="10"/>
      <c r="AJ1927" s="10"/>
      <c r="AK1927" s="10"/>
      <c r="AL1927" s="10"/>
      <c r="AM1927" s="12"/>
      <c r="AN1927" s="12"/>
      <c r="AO1927" s="9"/>
      <c r="AP1927" s="13"/>
    </row>
    <row r="1928" spans="1:42" x14ac:dyDescent="0.35">
      <c r="A1928" s="7"/>
      <c r="B1928" s="7"/>
      <c r="C1928" s="7"/>
      <c r="D1928" s="7"/>
      <c r="E1928" s="7"/>
      <c r="F1928" s="7"/>
      <c r="G1928" s="7"/>
      <c r="H1928" s="7"/>
      <c r="I1928" s="14"/>
      <c r="J1928" s="14"/>
      <c r="K1928" s="14"/>
      <c r="L1928" s="8"/>
      <c r="M1928" s="8"/>
      <c r="N1928" s="7"/>
      <c r="O1928" s="8"/>
      <c r="P1928" s="8"/>
      <c r="Q1928" s="8"/>
      <c r="R1928" s="7"/>
      <c r="S1928" s="8"/>
      <c r="T1928" s="14"/>
      <c r="U1928" s="7"/>
      <c r="V1928" s="7"/>
      <c r="W1928" s="16"/>
      <c r="X1928" s="8"/>
      <c r="Y1928" s="8"/>
      <c r="Z1928" s="8"/>
      <c r="AA1928" s="7"/>
      <c r="AB1928" s="14"/>
      <c r="AC1928" s="7"/>
      <c r="AD1928" s="7"/>
      <c r="AE1928" s="7"/>
      <c r="AF1928" s="9"/>
      <c r="AG1928" s="10"/>
      <c r="AH1928" s="10"/>
      <c r="AI1928" s="12"/>
      <c r="AJ1928" s="10"/>
      <c r="AK1928" s="10"/>
      <c r="AL1928" s="10"/>
      <c r="AM1928" s="12"/>
      <c r="AN1928" s="12"/>
      <c r="AO1928" s="9"/>
      <c r="AP1928" s="13"/>
    </row>
    <row r="1929" spans="1:42" x14ac:dyDescent="0.35">
      <c r="A1929" s="7"/>
      <c r="B1929" s="7"/>
      <c r="C1929" s="7"/>
      <c r="D1929" s="7"/>
      <c r="E1929" s="7"/>
      <c r="F1929" s="7"/>
      <c r="G1929" s="7"/>
      <c r="H1929" s="7"/>
      <c r="I1929" s="14"/>
      <c r="J1929" s="8"/>
      <c r="K1929" s="8"/>
      <c r="L1929" s="8"/>
      <c r="M1929" s="8"/>
      <c r="N1929" s="7"/>
      <c r="O1929" s="8"/>
      <c r="P1929" s="8"/>
      <c r="Q1929" s="8"/>
      <c r="R1929" s="7"/>
      <c r="S1929" s="8"/>
      <c r="T1929" s="14"/>
      <c r="U1929" s="7"/>
      <c r="V1929" s="7"/>
      <c r="W1929" s="16"/>
      <c r="X1929" s="8"/>
      <c r="Y1929" s="8"/>
      <c r="Z1929" s="8"/>
      <c r="AA1929" s="7"/>
      <c r="AB1929" s="14"/>
      <c r="AC1929" s="7"/>
      <c r="AD1929" s="7"/>
      <c r="AE1929" s="7"/>
      <c r="AF1929" s="9"/>
      <c r="AG1929" s="10"/>
      <c r="AH1929" s="10"/>
      <c r="AI1929" s="12"/>
      <c r="AJ1929" s="10"/>
      <c r="AK1929" s="10"/>
      <c r="AL1929" s="10"/>
      <c r="AM1929" s="12"/>
      <c r="AN1929" s="12"/>
      <c r="AO1929" s="9"/>
      <c r="AP1929" s="13"/>
    </row>
    <row r="1930" spans="1:42" x14ac:dyDescent="0.35">
      <c r="A1930" s="7"/>
      <c r="B1930" s="7"/>
      <c r="C1930" s="7"/>
      <c r="D1930" s="7"/>
      <c r="E1930" s="7"/>
      <c r="F1930" s="7"/>
      <c r="G1930" s="7"/>
      <c r="H1930" s="7"/>
      <c r="I1930" s="14"/>
      <c r="J1930" s="14"/>
      <c r="K1930" s="14"/>
      <c r="L1930" s="8"/>
      <c r="M1930" s="8"/>
      <c r="N1930" s="7"/>
      <c r="O1930" s="8"/>
      <c r="P1930" s="8"/>
      <c r="Q1930" s="8"/>
      <c r="R1930" s="7"/>
      <c r="S1930" s="8"/>
      <c r="T1930" s="8"/>
      <c r="U1930" s="8"/>
      <c r="V1930" s="8"/>
      <c r="W1930" s="7"/>
      <c r="X1930" s="8"/>
      <c r="Y1930" s="8"/>
      <c r="Z1930" s="8"/>
      <c r="AA1930" s="7"/>
      <c r="AB1930" s="8"/>
      <c r="AC1930" s="7"/>
      <c r="AD1930" s="7"/>
      <c r="AE1930" s="7"/>
      <c r="AF1930" s="12"/>
      <c r="AG1930" s="10"/>
      <c r="AH1930" s="12"/>
      <c r="AI1930" s="12"/>
      <c r="AJ1930" s="12"/>
      <c r="AK1930" s="12"/>
      <c r="AL1930" s="12"/>
      <c r="AM1930" s="12"/>
      <c r="AN1930" s="12"/>
      <c r="AO1930" s="12"/>
      <c r="AP1930" s="15"/>
    </row>
    <row r="1931" spans="1:42" x14ac:dyDescent="0.35">
      <c r="A1931" s="7"/>
      <c r="B1931" s="7"/>
      <c r="C1931" s="7"/>
      <c r="D1931" s="7"/>
      <c r="E1931" s="7"/>
      <c r="F1931" s="7"/>
      <c r="G1931" s="7"/>
      <c r="H1931" s="7"/>
      <c r="I1931" s="14"/>
      <c r="J1931" s="14"/>
      <c r="K1931" s="14"/>
      <c r="L1931" s="8"/>
      <c r="M1931" s="8"/>
      <c r="N1931" s="7"/>
      <c r="O1931" s="8"/>
      <c r="P1931" s="8"/>
      <c r="Q1931" s="8"/>
      <c r="R1931" s="7"/>
      <c r="S1931" s="8"/>
      <c r="T1931" s="8"/>
      <c r="U1931" s="8"/>
      <c r="V1931" s="8"/>
      <c r="W1931" s="7"/>
      <c r="X1931" s="8"/>
      <c r="Y1931" s="8"/>
      <c r="Z1931" s="8"/>
      <c r="AA1931" s="7"/>
      <c r="AB1931" s="8"/>
      <c r="AC1931" s="7"/>
      <c r="AD1931" s="7"/>
      <c r="AE1931" s="7"/>
      <c r="AF1931" s="12"/>
      <c r="AG1931" s="10"/>
      <c r="AH1931" s="12"/>
      <c r="AI1931" s="12"/>
      <c r="AJ1931" s="12"/>
      <c r="AK1931" s="12"/>
      <c r="AL1931" s="12"/>
      <c r="AM1931" s="12"/>
      <c r="AN1931" s="12"/>
      <c r="AO1931" s="12"/>
      <c r="AP1931" s="15"/>
    </row>
    <row r="1932" spans="1:42" x14ac:dyDescent="0.35">
      <c r="A1932" s="7"/>
      <c r="B1932" s="7"/>
      <c r="C1932" s="7"/>
      <c r="D1932" s="7"/>
      <c r="E1932" s="7"/>
      <c r="F1932" s="7"/>
      <c r="G1932" s="7"/>
      <c r="H1932" s="7"/>
      <c r="I1932" s="14"/>
      <c r="J1932" s="14"/>
      <c r="K1932" s="14"/>
      <c r="L1932" s="8"/>
      <c r="M1932" s="8"/>
      <c r="N1932" s="7"/>
      <c r="O1932" s="8"/>
      <c r="P1932" s="8"/>
      <c r="Q1932" s="8"/>
      <c r="R1932" s="7"/>
      <c r="S1932" s="8"/>
      <c r="T1932" s="8"/>
      <c r="U1932" s="8"/>
      <c r="V1932" s="8"/>
      <c r="W1932" s="7"/>
      <c r="X1932" s="8"/>
      <c r="Y1932" s="8"/>
      <c r="Z1932" s="8"/>
      <c r="AA1932" s="7"/>
      <c r="AB1932" s="8"/>
      <c r="AC1932" s="7"/>
      <c r="AD1932" s="7"/>
      <c r="AE1932" s="7"/>
      <c r="AF1932" s="9"/>
      <c r="AG1932" s="10"/>
      <c r="AH1932" s="10"/>
      <c r="AI1932" s="12"/>
      <c r="AJ1932" s="10"/>
      <c r="AK1932" s="10"/>
      <c r="AL1932" s="10"/>
      <c r="AM1932" s="12"/>
      <c r="AN1932" s="12"/>
      <c r="AO1932" s="9"/>
      <c r="AP1932" s="13"/>
    </row>
    <row r="1933" spans="1:42" x14ac:dyDescent="0.35">
      <c r="A1933" s="7"/>
      <c r="B1933" s="7"/>
      <c r="C1933" s="7"/>
      <c r="D1933" s="7"/>
      <c r="E1933" s="7"/>
      <c r="F1933" s="7"/>
      <c r="G1933" s="8"/>
      <c r="H1933" s="7"/>
      <c r="I1933" s="14"/>
      <c r="J1933" s="8"/>
      <c r="K1933" s="8"/>
      <c r="L1933" s="8"/>
      <c r="M1933" s="8"/>
      <c r="N1933" s="7"/>
      <c r="O1933" s="8"/>
      <c r="P1933" s="8"/>
      <c r="Q1933" s="8"/>
      <c r="R1933" s="7"/>
      <c r="S1933" s="8"/>
      <c r="T1933" s="8"/>
      <c r="U1933" s="8"/>
      <c r="V1933" s="8"/>
      <c r="W1933" s="7"/>
      <c r="X1933" s="8"/>
      <c r="Y1933" s="8"/>
      <c r="Z1933" s="8"/>
      <c r="AA1933" s="7"/>
      <c r="AB1933" s="8"/>
      <c r="AC1933" s="7"/>
      <c r="AD1933" s="7"/>
      <c r="AE1933" s="7"/>
      <c r="AF1933" s="9"/>
      <c r="AG1933" s="10"/>
      <c r="AH1933" s="10"/>
      <c r="AI1933" s="12"/>
      <c r="AJ1933" s="10"/>
      <c r="AK1933" s="10"/>
      <c r="AL1933" s="10"/>
      <c r="AM1933" s="12"/>
      <c r="AN1933" s="12"/>
      <c r="AO1933" s="9"/>
      <c r="AP1933" s="13"/>
    </row>
    <row r="1934" spans="1:42" x14ac:dyDescent="0.35">
      <c r="A1934" s="7"/>
      <c r="B1934" s="7"/>
      <c r="C1934" s="7"/>
      <c r="D1934" s="7"/>
      <c r="E1934" s="7"/>
      <c r="F1934" s="7"/>
      <c r="G1934" s="7"/>
      <c r="H1934" s="7"/>
      <c r="I1934" s="14"/>
      <c r="J1934" s="14"/>
      <c r="K1934" s="14"/>
      <c r="L1934" s="8"/>
      <c r="M1934" s="8"/>
      <c r="N1934" s="7"/>
      <c r="O1934" s="8"/>
      <c r="P1934" s="8"/>
      <c r="Q1934" s="8"/>
      <c r="R1934" s="7"/>
      <c r="S1934" s="8"/>
      <c r="T1934" s="8"/>
      <c r="U1934" s="8"/>
      <c r="V1934" s="8"/>
      <c r="W1934" s="7"/>
      <c r="X1934" s="8"/>
      <c r="Y1934" s="8"/>
      <c r="Z1934" s="8"/>
      <c r="AA1934" s="7"/>
      <c r="AB1934" s="8"/>
      <c r="AC1934" s="7"/>
      <c r="AD1934" s="7"/>
      <c r="AE1934" s="7"/>
      <c r="AF1934" s="9"/>
      <c r="AG1934" s="10"/>
      <c r="AH1934" s="10"/>
      <c r="AI1934" s="12"/>
      <c r="AJ1934" s="10"/>
      <c r="AK1934" s="10"/>
      <c r="AL1934" s="10"/>
      <c r="AM1934" s="12"/>
      <c r="AN1934" s="12"/>
      <c r="AO1934" s="9"/>
      <c r="AP1934" s="13"/>
    </row>
    <row r="1935" spans="1:42" x14ac:dyDescent="0.35">
      <c r="A1935" s="7"/>
      <c r="B1935" s="7"/>
      <c r="C1935" s="7"/>
      <c r="D1935" s="7"/>
      <c r="E1935" s="7"/>
      <c r="F1935" s="7"/>
      <c r="G1935" s="7"/>
      <c r="H1935" s="7"/>
      <c r="I1935" s="14"/>
      <c r="J1935" s="14"/>
      <c r="K1935" s="14"/>
      <c r="L1935" s="8"/>
      <c r="M1935" s="8"/>
      <c r="N1935" s="7"/>
      <c r="O1935" s="8"/>
      <c r="P1935" s="8"/>
      <c r="Q1935" s="8"/>
      <c r="R1935" s="7"/>
      <c r="S1935" s="14"/>
      <c r="T1935" s="14"/>
      <c r="U1935" s="7"/>
      <c r="V1935" s="7"/>
      <c r="W1935" s="16"/>
      <c r="X1935" s="14"/>
      <c r="Y1935" s="7"/>
      <c r="Z1935" s="7"/>
      <c r="AA1935" s="16"/>
      <c r="AB1935" s="14"/>
      <c r="AC1935" s="7"/>
      <c r="AD1935" s="7"/>
      <c r="AE1935" s="7"/>
      <c r="AF1935" s="9"/>
      <c r="AG1935" s="10"/>
      <c r="AH1935" s="10"/>
      <c r="AI1935" s="10"/>
      <c r="AJ1935" s="10"/>
      <c r="AK1935" s="10"/>
      <c r="AL1935" s="10"/>
      <c r="AM1935" s="12"/>
      <c r="AN1935" s="12"/>
      <c r="AO1935" s="9"/>
      <c r="AP1935" s="13"/>
    </row>
    <row r="1936" spans="1:42" x14ac:dyDescent="0.35">
      <c r="A1936" s="7"/>
      <c r="B1936" s="7"/>
      <c r="C1936" s="7"/>
      <c r="D1936" s="7"/>
      <c r="E1936" s="7"/>
      <c r="F1936" s="7"/>
      <c r="G1936" s="8"/>
      <c r="H1936" s="7"/>
      <c r="I1936" s="14"/>
      <c r="J1936" s="8"/>
      <c r="K1936" s="8"/>
      <c r="L1936" s="8"/>
      <c r="M1936" s="8"/>
      <c r="N1936" s="7"/>
      <c r="O1936" s="8"/>
      <c r="P1936" s="8"/>
      <c r="Q1936" s="8"/>
      <c r="R1936" s="7"/>
      <c r="S1936" s="8"/>
      <c r="T1936" s="8"/>
      <c r="U1936" s="8"/>
      <c r="V1936" s="8"/>
      <c r="W1936" s="7"/>
      <c r="X1936" s="8"/>
      <c r="Y1936" s="8"/>
      <c r="Z1936" s="8"/>
      <c r="AA1936" s="7"/>
      <c r="AB1936" s="8"/>
      <c r="AC1936" s="7"/>
      <c r="AD1936" s="7"/>
      <c r="AE1936" s="7"/>
      <c r="AF1936" s="9"/>
      <c r="AG1936" s="10"/>
      <c r="AH1936" s="10"/>
      <c r="AI1936" s="12"/>
      <c r="AJ1936" s="10"/>
      <c r="AK1936" s="10"/>
      <c r="AL1936" s="10"/>
      <c r="AM1936" s="12"/>
      <c r="AN1936" s="12"/>
      <c r="AO1936" s="9"/>
      <c r="AP1936" s="13"/>
    </row>
    <row r="1937" spans="1:42" x14ac:dyDescent="0.35">
      <c r="A1937" s="7"/>
      <c r="B1937" s="7"/>
      <c r="C1937" s="7"/>
      <c r="D1937" s="7"/>
      <c r="E1937" s="7"/>
      <c r="F1937" s="7"/>
      <c r="G1937" s="7"/>
      <c r="H1937" s="7"/>
      <c r="I1937" s="14"/>
      <c r="J1937" s="14"/>
      <c r="K1937" s="14"/>
      <c r="L1937" s="8"/>
      <c r="M1937" s="8"/>
      <c r="N1937" s="7"/>
      <c r="O1937" s="8"/>
      <c r="P1937" s="8"/>
      <c r="Q1937" s="8"/>
      <c r="R1937" s="7"/>
      <c r="S1937" s="8"/>
      <c r="T1937" s="8"/>
      <c r="U1937" s="8"/>
      <c r="V1937" s="8"/>
      <c r="W1937" s="7"/>
      <c r="X1937" s="8"/>
      <c r="Y1937" s="8"/>
      <c r="Z1937" s="8"/>
      <c r="AA1937" s="7"/>
      <c r="AB1937" s="8"/>
      <c r="AC1937" s="7"/>
      <c r="AD1937" s="7"/>
      <c r="AE1937" s="7"/>
      <c r="AF1937" s="9"/>
      <c r="AG1937" s="10"/>
      <c r="AH1937" s="10"/>
      <c r="AI1937" s="12"/>
      <c r="AJ1937" s="10"/>
      <c r="AK1937" s="10"/>
      <c r="AL1937" s="10"/>
      <c r="AM1937" s="12"/>
      <c r="AN1937" s="12"/>
      <c r="AO1937" s="9"/>
      <c r="AP1937" s="13"/>
    </row>
    <row r="1938" spans="1:42" x14ac:dyDescent="0.35">
      <c r="A1938" s="7"/>
      <c r="B1938" s="7"/>
      <c r="C1938" s="7"/>
      <c r="D1938" s="7"/>
      <c r="E1938" s="7"/>
      <c r="F1938" s="7"/>
      <c r="G1938" s="7"/>
      <c r="H1938" s="7"/>
      <c r="I1938" s="14"/>
      <c r="J1938" s="14"/>
      <c r="K1938" s="14"/>
      <c r="L1938" s="8"/>
      <c r="M1938" s="8"/>
      <c r="N1938" s="7"/>
      <c r="O1938" s="8"/>
      <c r="P1938" s="8"/>
      <c r="Q1938" s="8"/>
      <c r="R1938" s="7"/>
      <c r="S1938" s="14"/>
      <c r="T1938" s="14"/>
      <c r="U1938" s="7"/>
      <c r="V1938" s="7"/>
      <c r="W1938" s="16"/>
      <c r="X1938" s="14"/>
      <c r="Y1938" s="7"/>
      <c r="Z1938" s="7"/>
      <c r="AA1938" s="16"/>
      <c r="AB1938" s="14"/>
      <c r="AC1938" s="7"/>
      <c r="AD1938" s="7"/>
      <c r="AE1938" s="7"/>
      <c r="AF1938" s="9"/>
      <c r="AG1938" s="10"/>
      <c r="AH1938" s="10"/>
      <c r="AI1938" s="12"/>
      <c r="AJ1938" s="10"/>
      <c r="AK1938" s="10"/>
      <c r="AL1938" s="10"/>
      <c r="AM1938" s="12"/>
      <c r="AN1938" s="12"/>
      <c r="AO1938" s="9"/>
      <c r="AP1938" s="13"/>
    </row>
    <row r="1939" spans="1:42" x14ac:dyDescent="0.35">
      <c r="A1939" s="7"/>
      <c r="B1939" s="7"/>
      <c r="C1939" s="7"/>
      <c r="D1939" s="7"/>
      <c r="E1939" s="7"/>
      <c r="F1939" s="7"/>
      <c r="G1939" s="8"/>
      <c r="H1939" s="7"/>
      <c r="I1939" s="14"/>
      <c r="J1939" s="8"/>
      <c r="K1939" s="8"/>
      <c r="L1939" s="8"/>
      <c r="M1939" s="8"/>
      <c r="N1939" s="7"/>
      <c r="O1939" s="8"/>
      <c r="P1939" s="8"/>
      <c r="Q1939" s="8"/>
      <c r="R1939" s="7"/>
      <c r="S1939" s="8"/>
      <c r="T1939" s="8"/>
      <c r="U1939" s="8"/>
      <c r="V1939" s="8"/>
      <c r="W1939" s="7"/>
      <c r="X1939" s="8"/>
      <c r="Y1939" s="8"/>
      <c r="Z1939" s="8"/>
      <c r="AA1939" s="7"/>
      <c r="AB1939" s="8"/>
      <c r="AC1939" s="7"/>
      <c r="AD1939" s="7"/>
      <c r="AE1939" s="7"/>
      <c r="AF1939" s="9"/>
      <c r="AG1939" s="10"/>
      <c r="AH1939" s="10"/>
      <c r="AI1939" s="12"/>
      <c r="AJ1939" s="10"/>
      <c r="AK1939" s="10"/>
      <c r="AL1939" s="10"/>
      <c r="AM1939" s="12"/>
      <c r="AN1939" s="12"/>
      <c r="AO1939" s="9"/>
      <c r="AP1939" s="13"/>
    </row>
    <row r="1940" spans="1:42" x14ac:dyDescent="0.35">
      <c r="A1940" s="7"/>
      <c r="B1940" s="7"/>
      <c r="C1940" s="7"/>
      <c r="D1940" s="7"/>
      <c r="E1940" s="7"/>
      <c r="F1940" s="7"/>
      <c r="G1940" s="7"/>
      <c r="H1940" s="7"/>
      <c r="I1940" s="14"/>
      <c r="J1940" s="14"/>
      <c r="K1940" s="14"/>
      <c r="L1940" s="8"/>
      <c r="M1940" s="8"/>
      <c r="N1940" s="7"/>
      <c r="O1940" s="8"/>
      <c r="P1940" s="8"/>
      <c r="Q1940" s="8"/>
      <c r="R1940" s="7"/>
      <c r="S1940" s="8"/>
      <c r="T1940" s="8"/>
      <c r="U1940" s="8"/>
      <c r="V1940" s="8"/>
      <c r="W1940" s="7"/>
      <c r="X1940" s="8"/>
      <c r="Y1940" s="8"/>
      <c r="Z1940" s="8"/>
      <c r="AA1940" s="7"/>
      <c r="AB1940" s="8"/>
      <c r="AC1940" s="7"/>
      <c r="AD1940" s="7"/>
      <c r="AE1940" s="7"/>
      <c r="AF1940" s="9"/>
      <c r="AG1940" s="10"/>
      <c r="AH1940" s="10"/>
      <c r="AI1940" s="12"/>
      <c r="AJ1940" s="10"/>
      <c r="AK1940" s="10"/>
      <c r="AL1940" s="10"/>
      <c r="AM1940" s="12"/>
      <c r="AN1940" s="12"/>
      <c r="AO1940" s="9"/>
      <c r="AP1940" s="13"/>
    </row>
    <row r="1941" spans="1:42" x14ac:dyDescent="0.35">
      <c r="A1941" s="7"/>
      <c r="B1941" s="7"/>
      <c r="C1941" s="7"/>
      <c r="D1941" s="7"/>
      <c r="E1941" s="7"/>
      <c r="F1941" s="7"/>
      <c r="G1941" s="7"/>
      <c r="H1941" s="7"/>
      <c r="I1941" s="14"/>
      <c r="J1941" s="14"/>
      <c r="K1941" s="14"/>
      <c r="L1941" s="8"/>
      <c r="M1941" s="8"/>
      <c r="N1941" s="7"/>
      <c r="O1941" s="8"/>
      <c r="P1941" s="8"/>
      <c r="Q1941" s="8"/>
      <c r="R1941" s="7"/>
      <c r="S1941" s="8"/>
      <c r="T1941" s="8"/>
      <c r="U1941" s="8"/>
      <c r="V1941" s="8"/>
      <c r="W1941" s="7"/>
      <c r="X1941" s="8"/>
      <c r="Y1941" s="8"/>
      <c r="Z1941" s="8"/>
      <c r="AA1941" s="7"/>
      <c r="AB1941" s="8"/>
      <c r="AC1941" s="7"/>
      <c r="AD1941" s="7"/>
      <c r="AE1941" s="7"/>
      <c r="AF1941" s="9"/>
      <c r="AG1941" s="10"/>
      <c r="AH1941" s="10"/>
      <c r="AI1941" s="12"/>
      <c r="AJ1941" s="10"/>
      <c r="AK1941" s="10"/>
      <c r="AL1941" s="10"/>
      <c r="AM1941" s="12"/>
      <c r="AN1941" s="12"/>
      <c r="AO1941" s="9"/>
      <c r="AP1941" s="13"/>
    </row>
    <row r="1942" spans="1:42" x14ac:dyDescent="0.35">
      <c r="A1942" s="7"/>
      <c r="B1942" s="7"/>
      <c r="C1942" s="7"/>
      <c r="D1942" s="7"/>
      <c r="E1942" s="7"/>
      <c r="F1942" s="7"/>
      <c r="G1942" s="8"/>
      <c r="H1942" s="7"/>
      <c r="I1942" s="14"/>
      <c r="J1942" s="8"/>
      <c r="K1942" s="8"/>
      <c r="L1942" s="8"/>
      <c r="M1942" s="8"/>
      <c r="N1942" s="7"/>
      <c r="O1942" s="8"/>
      <c r="P1942" s="8"/>
      <c r="Q1942" s="8"/>
      <c r="R1942" s="7"/>
      <c r="S1942" s="8"/>
      <c r="T1942" s="8"/>
      <c r="U1942" s="8"/>
      <c r="V1942" s="8"/>
      <c r="W1942" s="7"/>
      <c r="X1942" s="8"/>
      <c r="Y1942" s="8"/>
      <c r="Z1942" s="8"/>
      <c r="AA1942" s="7"/>
      <c r="AB1942" s="8"/>
      <c r="AC1942" s="7"/>
      <c r="AD1942" s="7"/>
      <c r="AE1942" s="7"/>
      <c r="AF1942" s="9"/>
      <c r="AG1942" s="10"/>
      <c r="AH1942" s="10"/>
      <c r="AI1942" s="12"/>
      <c r="AJ1942" s="10"/>
      <c r="AK1942" s="10"/>
      <c r="AL1942" s="10"/>
      <c r="AM1942" s="12"/>
      <c r="AN1942" s="12"/>
      <c r="AO1942" s="9"/>
      <c r="AP1942" s="13"/>
    </row>
    <row r="1943" spans="1:42" x14ac:dyDescent="0.35">
      <c r="A1943" s="7"/>
      <c r="B1943" s="7"/>
      <c r="C1943" s="7"/>
      <c r="D1943" s="7"/>
      <c r="E1943" s="7"/>
      <c r="F1943" s="7"/>
      <c r="G1943" s="8"/>
      <c r="H1943" s="7"/>
      <c r="I1943" s="14"/>
      <c r="J1943" s="8"/>
      <c r="K1943" s="8"/>
      <c r="L1943" s="8"/>
      <c r="M1943" s="8"/>
      <c r="N1943" s="7"/>
      <c r="O1943" s="8"/>
      <c r="P1943" s="8"/>
      <c r="Q1943" s="8"/>
      <c r="R1943" s="7"/>
      <c r="S1943" s="8"/>
      <c r="T1943" s="8"/>
      <c r="U1943" s="8"/>
      <c r="V1943" s="8"/>
      <c r="W1943" s="7"/>
      <c r="X1943" s="8"/>
      <c r="Y1943" s="8"/>
      <c r="Z1943" s="8"/>
      <c r="AA1943" s="7"/>
      <c r="AB1943" s="8"/>
      <c r="AC1943" s="7"/>
      <c r="AD1943" s="7"/>
      <c r="AE1943" s="7"/>
      <c r="AF1943" s="9"/>
      <c r="AG1943" s="10"/>
      <c r="AH1943" s="10"/>
      <c r="AI1943" s="12"/>
      <c r="AJ1943" s="10"/>
      <c r="AK1943" s="10"/>
      <c r="AL1943" s="10"/>
      <c r="AM1943" s="12"/>
      <c r="AN1943" s="12"/>
      <c r="AO1943" s="9"/>
      <c r="AP1943" s="13"/>
    </row>
    <row r="1944" spans="1:42" x14ac:dyDescent="0.35">
      <c r="A1944" s="7"/>
      <c r="B1944" s="7"/>
      <c r="C1944" s="7"/>
      <c r="D1944" s="7"/>
      <c r="E1944" s="7"/>
      <c r="F1944" s="7"/>
      <c r="G1944" s="7"/>
      <c r="H1944" s="7"/>
      <c r="I1944" s="14"/>
      <c r="J1944" s="14"/>
      <c r="K1944" s="14"/>
      <c r="L1944" s="7"/>
      <c r="M1944" s="7"/>
      <c r="N1944" s="17"/>
      <c r="O1944" s="14"/>
      <c r="P1944" s="7"/>
      <c r="Q1944" s="8"/>
      <c r="R1944" s="7"/>
      <c r="S1944" s="14"/>
      <c r="T1944" s="14"/>
      <c r="U1944" s="7"/>
      <c r="V1944" s="7"/>
      <c r="W1944" s="16"/>
      <c r="X1944" s="14"/>
      <c r="Y1944" s="7"/>
      <c r="Z1944" s="7"/>
      <c r="AA1944" s="16"/>
      <c r="AB1944" s="14"/>
      <c r="AC1944" s="7"/>
      <c r="AD1944" s="7"/>
      <c r="AE1944" s="7"/>
      <c r="AF1944" s="9"/>
      <c r="AG1944" s="10"/>
      <c r="AH1944" s="10"/>
      <c r="AI1944" s="10"/>
      <c r="AJ1944" s="10"/>
      <c r="AK1944" s="10"/>
      <c r="AL1944" s="10"/>
      <c r="AM1944" s="21"/>
      <c r="AN1944" s="10"/>
      <c r="AO1944" s="9"/>
      <c r="AP1944" s="13"/>
    </row>
    <row r="1945" spans="1:42" x14ac:dyDescent="0.35">
      <c r="A1945" s="7"/>
      <c r="B1945" s="7"/>
      <c r="C1945" s="7"/>
      <c r="D1945" s="7"/>
      <c r="E1945" s="7"/>
      <c r="F1945" s="7"/>
      <c r="G1945" s="7"/>
      <c r="H1945" s="7"/>
      <c r="I1945" s="14"/>
      <c r="J1945" s="14"/>
      <c r="K1945" s="14"/>
      <c r="L1945" s="7"/>
      <c r="M1945" s="7"/>
      <c r="N1945" s="16"/>
      <c r="O1945" s="14"/>
      <c r="P1945" s="7"/>
      <c r="Q1945" s="8"/>
      <c r="R1945" s="7"/>
      <c r="S1945" s="14"/>
      <c r="T1945" s="14"/>
      <c r="U1945" s="7"/>
      <c r="V1945" s="7"/>
      <c r="W1945" s="17"/>
      <c r="X1945" s="14"/>
      <c r="Y1945" s="7"/>
      <c r="Z1945" s="7"/>
      <c r="AA1945" s="17"/>
      <c r="AB1945" s="14"/>
      <c r="AC1945" s="7"/>
      <c r="AD1945" s="7"/>
      <c r="AE1945" s="7"/>
      <c r="AF1945" s="9"/>
      <c r="AG1945" s="10"/>
      <c r="AH1945" s="10"/>
      <c r="AI1945" s="10"/>
      <c r="AJ1945" s="10"/>
      <c r="AK1945" s="10"/>
      <c r="AL1945" s="10"/>
      <c r="AM1945" s="20"/>
      <c r="AN1945" s="10"/>
      <c r="AO1945" s="9"/>
      <c r="AP1945" s="13"/>
    </row>
    <row r="1946" spans="1:42" x14ac:dyDescent="0.35">
      <c r="A1946" s="7"/>
      <c r="B1946" s="7"/>
      <c r="C1946" s="7"/>
      <c r="D1946" s="7"/>
      <c r="E1946" s="7"/>
      <c r="F1946" s="7"/>
      <c r="G1946" s="7"/>
      <c r="H1946" s="7"/>
      <c r="I1946" s="14"/>
      <c r="J1946" s="14"/>
      <c r="K1946" s="14"/>
      <c r="L1946" s="8"/>
      <c r="M1946" s="8"/>
      <c r="N1946" s="7"/>
      <c r="O1946" s="8"/>
      <c r="P1946" s="8"/>
      <c r="Q1946" s="8"/>
      <c r="R1946" s="7"/>
      <c r="S1946" s="14"/>
      <c r="T1946" s="14"/>
      <c r="U1946" s="7"/>
      <c r="V1946" s="7"/>
      <c r="W1946" s="16"/>
      <c r="X1946" s="14"/>
      <c r="Y1946" s="7"/>
      <c r="Z1946" s="7"/>
      <c r="AA1946" s="16"/>
      <c r="AB1946" s="14"/>
      <c r="AC1946" s="7"/>
      <c r="AD1946" s="7"/>
      <c r="AE1946" s="7"/>
      <c r="AF1946" s="9"/>
      <c r="AG1946" s="10"/>
      <c r="AH1946" s="10"/>
      <c r="AI1946" s="10"/>
      <c r="AJ1946" s="10"/>
      <c r="AK1946" s="10"/>
      <c r="AL1946" s="10"/>
      <c r="AM1946" s="12"/>
      <c r="AN1946" s="12"/>
      <c r="AO1946" s="9"/>
      <c r="AP1946" s="13"/>
    </row>
    <row r="1947" spans="1:42" x14ac:dyDescent="0.35">
      <c r="A1947" s="7"/>
      <c r="B1947" s="7"/>
      <c r="C1947" s="7"/>
      <c r="D1947" s="7"/>
      <c r="E1947" s="7"/>
      <c r="F1947" s="7"/>
      <c r="G1947" s="7"/>
      <c r="H1947" s="7"/>
      <c r="I1947" s="14"/>
      <c r="J1947" s="14"/>
      <c r="K1947" s="14"/>
      <c r="L1947" s="8"/>
      <c r="M1947" s="8"/>
      <c r="N1947" s="7"/>
      <c r="O1947" s="8"/>
      <c r="P1947" s="8"/>
      <c r="Q1947" s="8"/>
      <c r="R1947" s="7"/>
      <c r="S1947" s="14"/>
      <c r="T1947" s="14"/>
      <c r="U1947" s="7"/>
      <c r="V1947" s="7"/>
      <c r="W1947" s="16"/>
      <c r="X1947" s="8"/>
      <c r="Y1947" s="8"/>
      <c r="Z1947" s="8"/>
      <c r="AA1947" s="7"/>
      <c r="AB1947" s="14"/>
      <c r="AC1947" s="7"/>
      <c r="AD1947" s="7"/>
      <c r="AE1947" s="7"/>
      <c r="AF1947" s="9"/>
      <c r="AG1947" s="10"/>
      <c r="AH1947" s="10"/>
      <c r="AI1947" s="10"/>
      <c r="AJ1947" s="10"/>
      <c r="AK1947" s="10"/>
      <c r="AL1947" s="10"/>
      <c r="AM1947" s="12"/>
      <c r="AN1947" s="12"/>
      <c r="AO1947" s="9"/>
      <c r="AP1947" s="13"/>
    </row>
    <row r="1948" spans="1:42" x14ac:dyDescent="0.35">
      <c r="A1948" s="7"/>
      <c r="B1948" s="7"/>
      <c r="C1948" s="7"/>
      <c r="D1948" s="7"/>
      <c r="E1948" s="7"/>
      <c r="F1948" s="7"/>
      <c r="G1948" s="7"/>
      <c r="H1948" s="7"/>
      <c r="I1948" s="14"/>
      <c r="J1948" s="14"/>
      <c r="K1948" s="14"/>
      <c r="L1948" s="8"/>
      <c r="M1948" s="8"/>
      <c r="N1948" s="7"/>
      <c r="O1948" s="8"/>
      <c r="P1948" s="8"/>
      <c r="Q1948" s="8"/>
      <c r="R1948" s="7"/>
      <c r="S1948" s="8"/>
      <c r="T1948" s="8"/>
      <c r="U1948" s="8"/>
      <c r="V1948" s="8"/>
      <c r="W1948" s="7"/>
      <c r="X1948" s="8"/>
      <c r="Y1948" s="8"/>
      <c r="Z1948" s="8"/>
      <c r="AA1948" s="7"/>
      <c r="AB1948" s="8"/>
      <c r="AC1948" s="7"/>
      <c r="AD1948" s="7"/>
      <c r="AE1948" s="7"/>
      <c r="AF1948" s="9"/>
      <c r="AG1948" s="10"/>
      <c r="AH1948" s="10"/>
      <c r="AI1948" s="12"/>
      <c r="AJ1948" s="10"/>
      <c r="AK1948" s="10"/>
      <c r="AL1948" s="10"/>
      <c r="AM1948" s="12"/>
      <c r="AN1948" s="12"/>
      <c r="AO1948" s="9"/>
      <c r="AP1948" s="13"/>
    </row>
    <row r="1949" spans="1:42" x14ac:dyDescent="0.35">
      <c r="A1949" s="7"/>
      <c r="B1949" s="7"/>
      <c r="C1949" s="7"/>
      <c r="D1949" s="7"/>
      <c r="E1949" s="7"/>
      <c r="F1949" s="7"/>
      <c r="G1949" s="8"/>
      <c r="H1949" s="7"/>
      <c r="I1949" s="14"/>
      <c r="J1949" s="8"/>
      <c r="K1949" s="8"/>
      <c r="L1949" s="8"/>
      <c r="M1949" s="8"/>
      <c r="N1949" s="7"/>
      <c r="O1949" s="8"/>
      <c r="P1949" s="8"/>
      <c r="Q1949" s="8"/>
      <c r="R1949" s="7"/>
      <c r="S1949" s="8"/>
      <c r="T1949" s="8"/>
      <c r="U1949" s="8"/>
      <c r="V1949" s="8"/>
      <c r="W1949" s="7"/>
      <c r="X1949" s="8"/>
      <c r="Y1949" s="8"/>
      <c r="Z1949" s="8"/>
      <c r="AA1949" s="7"/>
      <c r="AB1949" s="8"/>
      <c r="AC1949" s="7"/>
      <c r="AD1949" s="7"/>
      <c r="AE1949" s="7"/>
      <c r="AF1949" s="9"/>
      <c r="AG1949" s="10"/>
      <c r="AH1949" s="10"/>
      <c r="AI1949" s="12"/>
      <c r="AJ1949" s="10"/>
      <c r="AK1949" s="10"/>
      <c r="AL1949" s="10"/>
      <c r="AM1949" s="12"/>
      <c r="AN1949" s="12"/>
      <c r="AO1949" s="9"/>
      <c r="AP1949" s="13"/>
    </row>
    <row r="1950" spans="1:42" x14ac:dyDescent="0.35">
      <c r="A1950" s="7"/>
      <c r="B1950" s="7"/>
      <c r="C1950" s="7"/>
      <c r="D1950" s="7"/>
      <c r="E1950" s="7"/>
      <c r="F1950" s="7"/>
      <c r="G1950" s="7"/>
      <c r="H1950" s="7"/>
      <c r="I1950" s="14"/>
      <c r="J1950" s="14"/>
      <c r="K1950" s="14"/>
      <c r="L1950" s="7"/>
      <c r="M1950" s="7"/>
      <c r="N1950" s="16"/>
      <c r="O1950" s="14"/>
      <c r="P1950" s="7"/>
      <c r="Q1950" s="7"/>
      <c r="R1950" s="16"/>
      <c r="S1950" s="14"/>
      <c r="T1950" s="14"/>
      <c r="U1950" s="7"/>
      <c r="V1950" s="7"/>
      <c r="W1950" s="16"/>
      <c r="X1950" s="14"/>
      <c r="Y1950" s="7"/>
      <c r="Z1950" s="7"/>
      <c r="AA1950" s="16"/>
      <c r="AB1950" s="14"/>
      <c r="AC1950" s="7"/>
      <c r="AD1950" s="7"/>
      <c r="AE1950" s="7"/>
      <c r="AF1950" s="9"/>
      <c r="AG1950" s="10"/>
      <c r="AH1950" s="10"/>
      <c r="AI1950" s="11"/>
      <c r="AJ1950" s="10"/>
      <c r="AK1950" s="10"/>
      <c r="AL1950" s="10"/>
      <c r="AM1950" s="21"/>
      <c r="AN1950" s="10"/>
      <c r="AO1950" s="9"/>
      <c r="AP1950" s="13"/>
    </row>
    <row r="1951" spans="1:42" x14ac:dyDescent="0.35">
      <c r="A1951" s="7"/>
      <c r="B1951" s="7"/>
      <c r="C1951" s="7"/>
      <c r="D1951" s="7"/>
      <c r="E1951" s="7"/>
      <c r="F1951" s="7"/>
      <c r="G1951" s="7"/>
      <c r="H1951" s="7"/>
      <c r="I1951" s="14"/>
      <c r="J1951" s="14"/>
      <c r="K1951" s="14"/>
      <c r="L1951" s="8"/>
      <c r="M1951" s="8"/>
      <c r="N1951" s="7"/>
      <c r="O1951" s="8"/>
      <c r="P1951" s="8"/>
      <c r="Q1951" s="8"/>
      <c r="R1951" s="7"/>
      <c r="S1951" s="8"/>
      <c r="T1951" s="14"/>
      <c r="U1951" s="7"/>
      <c r="V1951" s="7"/>
      <c r="W1951" s="16"/>
      <c r="X1951" s="8"/>
      <c r="Y1951" s="8"/>
      <c r="Z1951" s="8"/>
      <c r="AA1951" s="7"/>
      <c r="AB1951" s="14"/>
      <c r="AC1951" s="7"/>
      <c r="AD1951" s="7"/>
      <c r="AE1951" s="7"/>
      <c r="AF1951" s="9"/>
      <c r="AG1951" s="10"/>
      <c r="AH1951" s="10"/>
      <c r="AI1951" s="10"/>
      <c r="AJ1951" s="10"/>
      <c r="AK1951" s="10"/>
      <c r="AL1951" s="10"/>
      <c r="AM1951" s="12"/>
      <c r="AN1951" s="12"/>
      <c r="AO1951" s="9"/>
      <c r="AP1951" s="13"/>
    </row>
    <row r="1952" spans="1:42" x14ac:dyDescent="0.35">
      <c r="A1952" s="7"/>
      <c r="B1952" s="7"/>
      <c r="C1952" s="7"/>
      <c r="D1952" s="7"/>
      <c r="E1952" s="7"/>
      <c r="F1952" s="7"/>
      <c r="G1952" s="7"/>
      <c r="H1952" s="7"/>
      <c r="I1952" s="14"/>
      <c r="J1952" s="14"/>
      <c r="K1952" s="14"/>
      <c r="L1952" s="8"/>
      <c r="M1952" s="8"/>
      <c r="N1952" s="7"/>
      <c r="O1952" s="8"/>
      <c r="P1952" s="8"/>
      <c r="Q1952" s="8"/>
      <c r="R1952" s="7"/>
      <c r="S1952" s="14"/>
      <c r="T1952" s="14"/>
      <c r="U1952" s="7"/>
      <c r="V1952" s="7"/>
      <c r="W1952" s="16"/>
      <c r="X1952" s="8"/>
      <c r="Y1952" s="8"/>
      <c r="Z1952" s="8"/>
      <c r="AA1952" s="7"/>
      <c r="AB1952" s="14"/>
      <c r="AC1952" s="7"/>
      <c r="AD1952" s="7"/>
      <c r="AE1952" s="7"/>
      <c r="AF1952" s="9"/>
      <c r="AG1952" s="10"/>
      <c r="AH1952" s="10"/>
      <c r="AI1952" s="12"/>
      <c r="AJ1952" s="10"/>
      <c r="AK1952" s="10"/>
      <c r="AL1952" s="10"/>
      <c r="AM1952" s="12"/>
      <c r="AN1952" s="12"/>
      <c r="AO1952" s="9"/>
      <c r="AP1952" s="13"/>
    </row>
    <row r="1953" spans="1:42" x14ac:dyDescent="0.35">
      <c r="A1953" s="7"/>
      <c r="B1953" s="7"/>
      <c r="C1953" s="7"/>
      <c r="D1953" s="7"/>
      <c r="E1953" s="7"/>
      <c r="F1953" s="7"/>
      <c r="G1953" s="8"/>
      <c r="H1953" s="7"/>
      <c r="I1953" s="14"/>
      <c r="J1953" s="8"/>
      <c r="K1953" s="8"/>
      <c r="L1953" s="8"/>
      <c r="M1953" s="8"/>
      <c r="N1953" s="7"/>
      <c r="O1953" s="8"/>
      <c r="P1953" s="8"/>
      <c r="Q1953" s="8"/>
      <c r="R1953" s="7"/>
      <c r="S1953" s="8"/>
      <c r="T1953" s="8"/>
      <c r="U1953" s="8"/>
      <c r="V1953" s="8"/>
      <c r="W1953" s="7"/>
      <c r="X1953" s="8"/>
      <c r="Y1953" s="8"/>
      <c r="Z1953" s="8"/>
      <c r="AA1953" s="7"/>
      <c r="AB1953" s="8"/>
      <c r="AC1953" s="7"/>
      <c r="AD1953" s="7"/>
      <c r="AE1953" s="7"/>
      <c r="AF1953" s="9"/>
      <c r="AG1953" s="10"/>
      <c r="AH1953" s="10"/>
      <c r="AI1953" s="12"/>
      <c r="AJ1953" s="10"/>
      <c r="AK1953" s="10"/>
      <c r="AL1953" s="10"/>
      <c r="AM1953" s="12"/>
      <c r="AN1953" s="12"/>
      <c r="AO1953" s="9"/>
      <c r="AP1953" s="13"/>
    </row>
    <row r="1954" spans="1:42" x14ac:dyDescent="0.35">
      <c r="A1954" s="7"/>
      <c r="B1954" s="7"/>
      <c r="C1954" s="7"/>
      <c r="D1954" s="7"/>
      <c r="E1954" s="7"/>
      <c r="F1954" s="7"/>
      <c r="G1954" s="8"/>
      <c r="H1954" s="7"/>
      <c r="I1954" s="14"/>
      <c r="J1954" s="8"/>
      <c r="K1954" s="8"/>
      <c r="L1954" s="8"/>
      <c r="M1954" s="8"/>
      <c r="N1954" s="7"/>
      <c r="O1954" s="8"/>
      <c r="P1954" s="8"/>
      <c r="Q1954" s="8"/>
      <c r="R1954" s="7"/>
      <c r="S1954" s="8"/>
      <c r="T1954" s="8"/>
      <c r="U1954" s="8"/>
      <c r="V1954" s="8"/>
      <c r="W1954" s="7"/>
      <c r="X1954" s="8"/>
      <c r="Y1954" s="8"/>
      <c r="Z1954" s="8"/>
      <c r="AA1954" s="7"/>
      <c r="AB1954" s="8"/>
      <c r="AC1954" s="7"/>
      <c r="AD1954" s="7"/>
      <c r="AE1954" s="7"/>
      <c r="AF1954" s="12"/>
      <c r="AG1954" s="10"/>
      <c r="AH1954" s="12"/>
      <c r="AI1954" s="12"/>
      <c r="AJ1954" s="12"/>
      <c r="AK1954" s="12"/>
      <c r="AL1954" s="12"/>
      <c r="AM1954" s="12"/>
      <c r="AN1954" s="12"/>
      <c r="AO1954" s="12"/>
      <c r="AP1954" s="15"/>
    </row>
    <row r="1955" spans="1:42" x14ac:dyDescent="0.35">
      <c r="A1955" s="7"/>
      <c r="B1955" s="7"/>
      <c r="C1955" s="7"/>
      <c r="D1955" s="7"/>
      <c r="E1955" s="7"/>
      <c r="F1955" s="7"/>
      <c r="G1955" s="8"/>
      <c r="H1955" s="7"/>
      <c r="I1955" s="14"/>
      <c r="J1955" s="8"/>
      <c r="K1955" s="8"/>
      <c r="L1955" s="8"/>
      <c r="M1955" s="8"/>
      <c r="N1955" s="7"/>
      <c r="O1955" s="8"/>
      <c r="P1955" s="8"/>
      <c r="Q1955" s="8"/>
      <c r="R1955" s="7"/>
      <c r="S1955" s="8"/>
      <c r="T1955" s="8"/>
      <c r="U1955" s="8"/>
      <c r="V1955" s="8"/>
      <c r="W1955" s="7"/>
      <c r="X1955" s="8"/>
      <c r="Y1955" s="8"/>
      <c r="Z1955" s="8"/>
      <c r="AA1955" s="7"/>
      <c r="AB1955" s="8"/>
      <c r="AC1955" s="7"/>
      <c r="AD1955" s="7"/>
      <c r="AE1955" s="7"/>
      <c r="AF1955" s="9"/>
      <c r="AG1955" s="10"/>
      <c r="AH1955" s="10"/>
      <c r="AI1955" s="12"/>
      <c r="AJ1955" s="10"/>
      <c r="AK1955" s="10"/>
      <c r="AL1955" s="10"/>
      <c r="AM1955" s="12"/>
      <c r="AN1955" s="12"/>
      <c r="AO1955" s="9"/>
      <c r="AP1955" s="13"/>
    </row>
    <row r="1956" spans="1:42" x14ac:dyDescent="0.35">
      <c r="A1956" s="7"/>
      <c r="B1956" s="7"/>
      <c r="C1956" s="7"/>
      <c r="D1956" s="7"/>
      <c r="E1956" s="7"/>
      <c r="F1956" s="7"/>
      <c r="G1956" s="7"/>
      <c r="H1956" s="7"/>
      <c r="I1956" s="14"/>
      <c r="J1956" s="14"/>
      <c r="K1956" s="14"/>
      <c r="L1956" s="8"/>
      <c r="M1956" s="8"/>
      <c r="N1956" s="7"/>
      <c r="O1956" s="8"/>
      <c r="P1956" s="8"/>
      <c r="Q1956" s="8"/>
      <c r="R1956" s="7"/>
      <c r="S1956" s="14"/>
      <c r="T1956" s="14"/>
      <c r="U1956" s="7"/>
      <c r="V1956" s="7"/>
      <c r="W1956" s="16"/>
      <c r="X1956" s="8"/>
      <c r="Y1956" s="8"/>
      <c r="Z1956" s="8"/>
      <c r="AA1956" s="7"/>
      <c r="AB1956" s="14"/>
      <c r="AC1956" s="7"/>
      <c r="AD1956" s="7"/>
      <c r="AE1956" s="7"/>
      <c r="AF1956" s="9"/>
      <c r="AG1956" s="10"/>
      <c r="AH1956" s="10"/>
      <c r="AI1956" s="11"/>
      <c r="AJ1956" s="10"/>
      <c r="AK1956" s="10"/>
      <c r="AL1956" s="10"/>
      <c r="AM1956" s="12"/>
      <c r="AN1956" s="12"/>
      <c r="AO1956" s="9"/>
      <c r="AP1956" s="13"/>
    </row>
    <row r="1957" spans="1:42" x14ac:dyDescent="0.35">
      <c r="A1957" s="7"/>
      <c r="B1957" s="7"/>
      <c r="C1957" s="7"/>
      <c r="D1957" s="7"/>
      <c r="E1957" s="7"/>
      <c r="F1957" s="7"/>
      <c r="G1957" s="7"/>
      <c r="H1957" s="7"/>
      <c r="I1957" s="14"/>
      <c r="J1957" s="14"/>
      <c r="K1957" s="14"/>
      <c r="L1957" s="8"/>
      <c r="M1957" s="8"/>
      <c r="N1957" s="7"/>
      <c r="O1957" s="8"/>
      <c r="P1957" s="8"/>
      <c r="Q1957" s="8"/>
      <c r="R1957" s="7"/>
      <c r="S1957" s="14"/>
      <c r="T1957" s="14"/>
      <c r="U1957" s="7"/>
      <c r="V1957" s="7"/>
      <c r="W1957" s="16"/>
      <c r="X1957" s="8"/>
      <c r="Y1957" s="8"/>
      <c r="Z1957" s="8"/>
      <c r="AA1957" s="7"/>
      <c r="AB1957" s="14"/>
      <c r="AC1957" s="7"/>
      <c r="AD1957" s="7"/>
      <c r="AE1957" s="7"/>
      <c r="AF1957" s="9"/>
      <c r="AG1957" s="10"/>
      <c r="AH1957" s="10"/>
      <c r="AI1957" s="18"/>
      <c r="AJ1957" s="10"/>
      <c r="AK1957" s="10"/>
      <c r="AL1957" s="10"/>
      <c r="AM1957" s="12"/>
      <c r="AN1957" s="12"/>
      <c r="AO1957" s="9"/>
      <c r="AP1957" s="13"/>
    </row>
    <row r="1958" spans="1:42" x14ac:dyDescent="0.35">
      <c r="A1958" s="7"/>
      <c r="B1958" s="7"/>
      <c r="C1958" s="7"/>
      <c r="D1958" s="7"/>
      <c r="E1958" s="7"/>
      <c r="F1958" s="7"/>
      <c r="G1958" s="8"/>
      <c r="H1958" s="7"/>
      <c r="I1958" s="14"/>
      <c r="J1958" s="8"/>
      <c r="K1958" s="8"/>
      <c r="L1958" s="8"/>
      <c r="M1958" s="8"/>
      <c r="N1958" s="7"/>
      <c r="O1958" s="8"/>
      <c r="P1958" s="8"/>
      <c r="Q1958" s="8"/>
      <c r="R1958" s="7"/>
      <c r="S1958" s="8"/>
      <c r="T1958" s="8"/>
      <c r="U1958" s="8"/>
      <c r="V1958" s="8"/>
      <c r="W1958" s="7"/>
      <c r="X1958" s="8"/>
      <c r="Y1958" s="8"/>
      <c r="Z1958" s="8"/>
      <c r="AA1958" s="7"/>
      <c r="AB1958" s="8"/>
      <c r="AC1958" s="7"/>
      <c r="AD1958" s="7"/>
      <c r="AE1958" s="7"/>
      <c r="AF1958" s="9"/>
      <c r="AG1958" s="10"/>
      <c r="AH1958" s="10"/>
      <c r="AI1958" s="12"/>
      <c r="AJ1958" s="10"/>
      <c r="AK1958" s="10"/>
      <c r="AL1958" s="10"/>
      <c r="AM1958" s="12"/>
      <c r="AN1958" s="12"/>
      <c r="AO1958" s="9"/>
      <c r="AP1958" s="13"/>
    </row>
    <row r="1959" spans="1:42" x14ac:dyDescent="0.35">
      <c r="A1959" s="7"/>
      <c r="B1959" s="7"/>
      <c r="C1959" s="7"/>
      <c r="D1959" s="7"/>
      <c r="E1959" s="7"/>
      <c r="F1959" s="7"/>
      <c r="G1959" s="8"/>
      <c r="H1959" s="7"/>
      <c r="I1959" s="14"/>
      <c r="J1959" s="8"/>
      <c r="K1959" s="8"/>
      <c r="L1959" s="8"/>
      <c r="M1959" s="8"/>
      <c r="N1959" s="7"/>
      <c r="O1959" s="8"/>
      <c r="P1959" s="8"/>
      <c r="Q1959" s="8"/>
      <c r="R1959" s="7"/>
      <c r="S1959" s="8"/>
      <c r="T1959" s="8"/>
      <c r="U1959" s="8"/>
      <c r="V1959" s="8"/>
      <c r="W1959" s="7"/>
      <c r="X1959" s="8"/>
      <c r="Y1959" s="8"/>
      <c r="Z1959" s="8"/>
      <c r="AA1959" s="7"/>
      <c r="AB1959" s="8"/>
      <c r="AC1959" s="7"/>
      <c r="AD1959" s="7"/>
      <c r="AE1959" s="7"/>
      <c r="AF1959" s="12"/>
      <c r="AG1959" s="10"/>
      <c r="AH1959" s="12"/>
      <c r="AI1959" s="12"/>
      <c r="AJ1959" s="12"/>
      <c r="AK1959" s="12"/>
      <c r="AL1959" s="12"/>
      <c r="AM1959" s="12"/>
      <c r="AN1959" s="12"/>
      <c r="AO1959" s="12"/>
      <c r="AP1959" s="15"/>
    </row>
    <row r="1960" spans="1:42" x14ac:dyDescent="0.35">
      <c r="A1960" s="7"/>
      <c r="B1960" s="7"/>
      <c r="C1960" s="7"/>
      <c r="D1960" s="7"/>
      <c r="E1960" s="7"/>
      <c r="F1960" s="7"/>
      <c r="G1960" s="7"/>
      <c r="H1960" s="7"/>
      <c r="I1960" s="14"/>
      <c r="J1960" s="14"/>
      <c r="K1960" s="14"/>
      <c r="L1960" s="8"/>
      <c r="M1960" s="8"/>
      <c r="N1960" s="7"/>
      <c r="O1960" s="8"/>
      <c r="P1960" s="8"/>
      <c r="Q1960" s="8"/>
      <c r="R1960" s="7"/>
      <c r="S1960" s="14"/>
      <c r="T1960" s="14"/>
      <c r="U1960" s="7"/>
      <c r="V1960" s="7"/>
      <c r="W1960" s="16"/>
      <c r="X1960" s="8"/>
      <c r="Y1960" s="8"/>
      <c r="Z1960" s="8"/>
      <c r="AA1960" s="7"/>
      <c r="AB1960" s="14"/>
      <c r="AC1960" s="7"/>
      <c r="AD1960" s="7"/>
      <c r="AE1960" s="7"/>
      <c r="AF1960" s="9"/>
      <c r="AG1960" s="10"/>
      <c r="AH1960" s="10"/>
      <c r="AI1960" s="12"/>
      <c r="AJ1960" s="10"/>
      <c r="AK1960" s="10"/>
      <c r="AL1960" s="10"/>
      <c r="AM1960" s="12"/>
      <c r="AN1960" s="12"/>
      <c r="AO1960" s="9"/>
      <c r="AP1960" s="13"/>
    </row>
    <row r="1961" spans="1:42" x14ac:dyDescent="0.35">
      <c r="A1961" s="7"/>
      <c r="B1961" s="7"/>
      <c r="C1961" s="7"/>
      <c r="D1961" s="7"/>
      <c r="E1961" s="7"/>
      <c r="F1961" s="7"/>
      <c r="G1961" s="8"/>
      <c r="H1961" s="7"/>
      <c r="I1961" s="14"/>
      <c r="J1961" s="8"/>
      <c r="K1961" s="8"/>
      <c r="L1961" s="8"/>
      <c r="M1961" s="8"/>
      <c r="N1961" s="7"/>
      <c r="O1961" s="8"/>
      <c r="P1961" s="8"/>
      <c r="Q1961" s="8"/>
      <c r="R1961" s="7"/>
      <c r="S1961" s="8"/>
      <c r="T1961" s="8"/>
      <c r="U1961" s="8"/>
      <c r="V1961" s="8"/>
      <c r="W1961" s="7"/>
      <c r="X1961" s="8"/>
      <c r="Y1961" s="8"/>
      <c r="Z1961" s="8"/>
      <c r="AA1961" s="7"/>
      <c r="AB1961" s="8"/>
      <c r="AC1961" s="7"/>
      <c r="AD1961" s="7"/>
      <c r="AE1961" s="7"/>
      <c r="AF1961" s="9"/>
      <c r="AG1961" s="10"/>
      <c r="AH1961" s="10"/>
      <c r="AI1961" s="12"/>
      <c r="AJ1961" s="10"/>
      <c r="AK1961" s="10"/>
      <c r="AL1961" s="10"/>
      <c r="AM1961" s="12"/>
      <c r="AN1961" s="12"/>
      <c r="AO1961" s="9"/>
      <c r="AP1961" s="13"/>
    </row>
    <row r="1962" spans="1:42" x14ac:dyDescent="0.35">
      <c r="A1962" s="7"/>
      <c r="B1962" s="7"/>
      <c r="C1962" s="7"/>
      <c r="D1962" s="7"/>
      <c r="E1962" s="7"/>
      <c r="F1962" s="7"/>
      <c r="G1962" s="7"/>
      <c r="H1962" s="7"/>
      <c r="I1962" s="14"/>
      <c r="J1962" s="14"/>
      <c r="K1962" s="14"/>
      <c r="L1962" s="8"/>
      <c r="M1962" s="8"/>
      <c r="N1962" s="7"/>
      <c r="O1962" s="8"/>
      <c r="P1962" s="8"/>
      <c r="Q1962" s="8"/>
      <c r="R1962" s="7"/>
      <c r="S1962" s="14"/>
      <c r="T1962" s="14"/>
      <c r="U1962" s="7"/>
      <c r="V1962" s="7"/>
      <c r="W1962" s="16"/>
      <c r="X1962" s="8"/>
      <c r="Y1962" s="8"/>
      <c r="Z1962" s="8"/>
      <c r="AA1962" s="7"/>
      <c r="AB1962" s="14"/>
      <c r="AC1962" s="7"/>
      <c r="AD1962" s="7"/>
      <c r="AE1962" s="7"/>
      <c r="AF1962" s="9"/>
      <c r="AG1962" s="10"/>
      <c r="AH1962" s="10"/>
      <c r="AI1962" s="10"/>
      <c r="AJ1962" s="10"/>
      <c r="AK1962" s="10"/>
      <c r="AL1962" s="10"/>
      <c r="AM1962" s="12"/>
      <c r="AN1962" s="12"/>
      <c r="AO1962" s="9"/>
      <c r="AP1962" s="13"/>
    </row>
    <row r="1963" spans="1:42" x14ac:dyDescent="0.35">
      <c r="A1963" s="7"/>
      <c r="B1963" s="7"/>
      <c r="C1963" s="7"/>
      <c r="D1963" s="7"/>
      <c r="E1963" s="7"/>
      <c r="F1963" s="7"/>
      <c r="G1963" s="7"/>
      <c r="H1963" s="7"/>
      <c r="I1963" s="14"/>
      <c r="J1963" s="14"/>
      <c r="K1963" s="14"/>
      <c r="L1963" s="8"/>
      <c r="M1963" s="8"/>
      <c r="N1963" s="7"/>
      <c r="O1963" s="8"/>
      <c r="P1963" s="8"/>
      <c r="Q1963" s="8"/>
      <c r="R1963" s="7"/>
      <c r="S1963" s="8"/>
      <c r="T1963" s="8"/>
      <c r="U1963" s="8"/>
      <c r="V1963" s="8"/>
      <c r="W1963" s="7"/>
      <c r="X1963" s="8"/>
      <c r="Y1963" s="8"/>
      <c r="Z1963" s="8"/>
      <c r="AA1963" s="7"/>
      <c r="AB1963" s="8"/>
      <c r="AC1963" s="7"/>
      <c r="AD1963" s="7"/>
      <c r="AE1963" s="7"/>
      <c r="AF1963" s="9"/>
      <c r="AG1963" s="10"/>
      <c r="AH1963" s="10"/>
      <c r="AI1963" s="12"/>
      <c r="AJ1963" s="10"/>
      <c r="AK1963" s="10"/>
      <c r="AL1963" s="10"/>
      <c r="AM1963" s="12"/>
      <c r="AN1963" s="12"/>
      <c r="AO1963" s="9"/>
      <c r="AP1963" s="13"/>
    </row>
    <row r="1964" spans="1:42" x14ac:dyDescent="0.35">
      <c r="A1964" s="7"/>
      <c r="B1964" s="7"/>
      <c r="C1964" s="7"/>
      <c r="D1964" s="7"/>
      <c r="E1964" s="7"/>
      <c r="F1964" s="7"/>
      <c r="G1964" s="7"/>
      <c r="H1964" s="7"/>
      <c r="I1964" s="14"/>
      <c r="J1964" s="14"/>
      <c r="K1964" s="14"/>
      <c r="L1964" s="8"/>
      <c r="M1964" s="8"/>
      <c r="N1964" s="7"/>
      <c r="O1964" s="8"/>
      <c r="P1964" s="8"/>
      <c r="Q1964" s="8"/>
      <c r="R1964" s="7"/>
      <c r="S1964" s="14"/>
      <c r="T1964" s="14"/>
      <c r="U1964" s="7"/>
      <c r="V1964" s="7"/>
      <c r="W1964" s="16"/>
      <c r="X1964" s="8"/>
      <c r="Y1964" s="8"/>
      <c r="Z1964" s="8"/>
      <c r="AA1964" s="7"/>
      <c r="AB1964" s="14"/>
      <c r="AC1964" s="7"/>
      <c r="AD1964" s="7"/>
      <c r="AE1964" s="7"/>
      <c r="AF1964" s="9"/>
      <c r="AG1964" s="10"/>
      <c r="AH1964" s="10"/>
      <c r="AI1964" s="10"/>
      <c r="AJ1964" s="10"/>
      <c r="AK1964" s="10"/>
      <c r="AL1964" s="10"/>
      <c r="AM1964" s="12"/>
      <c r="AN1964" s="12"/>
      <c r="AO1964" s="9"/>
      <c r="AP1964" s="13"/>
    </row>
    <row r="1965" spans="1:42" x14ac:dyDescent="0.35">
      <c r="A1965" s="7"/>
      <c r="B1965" s="7"/>
      <c r="C1965" s="7"/>
      <c r="D1965" s="7"/>
      <c r="E1965" s="7"/>
      <c r="F1965" s="7"/>
      <c r="G1965" s="8"/>
      <c r="H1965" s="7"/>
      <c r="I1965" s="14"/>
      <c r="J1965" s="8"/>
      <c r="K1965" s="8"/>
      <c r="L1965" s="8"/>
      <c r="M1965" s="8"/>
      <c r="N1965" s="7"/>
      <c r="O1965" s="8"/>
      <c r="P1965" s="8"/>
      <c r="Q1965" s="8"/>
      <c r="R1965" s="7"/>
      <c r="S1965" s="8"/>
      <c r="T1965" s="8"/>
      <c r="U1965" s="8"/>
      <c r="V1965" s="8"/>
      <c r="W1965" s="7"/>
      <c r="X1965" s="8"/>
      <c r="Y1965" s="8"/>
      <c r="Z1965" s="8"/>
      <c r="AA1965" s="7"/>
      <c r="AB1965" s="8"/>
      <c r="AC1965" s="7"/>
      <c r="AD1965" s="7"/>
      <c r="AE1965" s="7"/>
      <c r="AF1965" s="12"/>
      <c r="AG1965" s="10"/>
      <c r="AH1965" s="12"/>
      <c r="AI1965" s="12"/>
      <c r="AJ1965" s="12"/>
      <c r="AK1965" s="12"/>
      <c r="AL1965" s="12"/>
      <c r="AM1965" s="12"/>
      <c r="AN1965" s="12"/>
      <c r="AO1965" s="12"/>
      <c r="AP1965" s="15"/>
    </row>
    <row r="1966" spans="1:42" x14ac:dyDescent="0.35">
      <c r="A1966" s="7"/>
      <c r="B1966" s="7"/>
      <c r="C1966" s="7"/>
      <c r="D1966" s="7"/>
      <c r="E1966" s="7"/>
      <c r="F1966" s="7"/>
      <c r="G1966" s="8"/>
      <c r="H1966" s="7"/>
      <c r="I1966" s="14"/>
      <c r="J1966" s="8"/>
      <c r="K1966" s="8"/>
      <c r="L1966" s="8"/>
      <c r="M1966" s="8"/>
      <c r="N1966" s="7"/>
      <c r="O1966" s="8"/>
      <c r="P1966" s="8"/>
      <c r="Q1966" s="8"/>
      <c r="R1966" s="7"/>
      <c r="S1966" s="8"/>
      <c r="T1966" s="8"/>
      <c r="U1966" s="8"/>
      <c r="V1966" s="8"/>
      <c r="W1966" s="7"/>
      <c r="X1966" s="8"/>
      <c r="Y1966" s="8"/>
      <c r="Z1966" s="8"/>
      <c r="AA1966" s="7"/>
      <c r="AB1966" s="8"/>
      <c r="AC1966" s="7"/>
      <c r="AD1966" s="7"/>
      <c r="AE1966" s="7"/>
      <c r="AF1966" s="12"/>
      <c r="AG1966" s="10"/>
      <c r="AH1966" s="12"/>
      <c r="AI1966" s="12"/>
      <c r="AJ1966" s="12"/>
      <c r="AK1966" s="12"/>
      <c r="AL1966" s="12"/>
      <c r="AM1966" s="12"/>
      <c r="AN1966" s="12"/>
      <c r="AO1966" s="12"/>
      <c r="AP1966" s="15"/>
    </row>
    <row r="1967" spans="1:42" x14ac:dyDescent="0.35">
      <c r="A1967" s="7"/>
      <c r="B1967" s="7"/>
      <c r="C1967" s="7"/>
      <c r="D1967" s="7"/>
      <c r="E1967" s="7"/>
      <c r="F1967" s="7"/>
      <c r="G1967" s="8"/>
      <c r="H1967" s="7"/>
      <c r="I1967" s="14"/>
      <c r="J1967" s="8"/>
      <c r="K1967" s="8"/>
      <c r="L1967" s="8"/>
      <c r="M1967" s="8"/>
      <c r="N1967" s="7"/>
      <c r="O1967" s="8"/>
      <c r="P1967" s="8"/>
      <c r="Q1967" s="8"/>
      <c r="R1967" s="7"/>
      <c r="S1967" s="8"/>
      <c r="T1967" s="8"/>
      <c r="U1967" s="8"/>
      <c r="V1967" s="8"/>
      <c r="W1967" s="7"/>
      <c r="X1967" s="8"/>
      <c r="Y1967" s="8"/>
      <c r="Z1967" s="8"/>
      <c r="AA1967" s="7"/>
      <c r="AB1967" s="8"/>
      <c r="AC1967" s="7"/>
      <c r="AD1967" s="7"/>
      <c r="AE1967" s="7"/>
      <c r="AF1967" s="9"/>
      <c r="AG1967" s="10"/>
      <c r="AH1967" s="10"/>
      <c r="AI1967" s="12"/>
      <c r="AJ1967" s="10"/>
      <c r="AK1967" s="10"/>
      <c r="AL1967" s="10"/>
      <c r="AM1967" s="12"/>
      <c r="AN1967" s="12"/>
      <c r="AO1967" s="9"/>
      <c r="AP1967" s="13"/>
    </row>
    <row r="1968" spans="1:42" x14ac:dyDescent="0.35">
      <c r="A1968" s="7"/>
      <c r="B1968" s="7"/>
      <c r="C1968" s="7"/>
      <c r="D1968" s="7"/>
      <c r="E1968" s="7"/>
      <c r="F1968" s="7"/>
      <c r="G1968" s="8"/>
      <c r="H1968" s="7"/>
      <c r="I1968" s="14"/>
      <c r="J1968" s="8"/>
      <c r="K1968" s="8"/>
      <c r="L1968" s="8"/>
      <c r="M1968" s="8"/>
      <c r="N1968" s="7"/>
      <c r="O1968" s="8"/>
      <c r="P1968" s="8"/>
      <c r="Q1968" s="8"/>
      <c r="R1968" s="7"/>
      <c r="S1968" s="8"/>
      <c r="T1968" s="8"/>
      <c r="U1968" s="8"/>
      <c r="V1968" s="8"/>
      <c r="W1968" s="7"/>
      <c r="X1968" s="8"/>
      <c r="Y1968" s="8"/>
      <c r="Z1968" s="8"/>
      <c r="AA1968" s="7"/>
      <c r="AB1968" s="8"/>
      <c r="AC1968" s="7"/>
      <c r="AD1968" s="7"/>
      <c r="AE1968" s="7"/>
      <c r="AF1968" s="9"/>
      <c r="AG1968" s="10"/>
      <c r="AH1968" s="10"/>
      <c r="AI1968" s="12"/>
      <c r="AJ1968" s="10"/>
      <c r="AK1968" s="10"/>
      <c r="AL1968" s="10"/>
      <c r="AM1968" s="12"/>
      <c r="AN1968" s="12"/>
      <c r="AO1968" s="9"/>
      <c r="AP1968" s="13"/>
    </row>
    <row r="1969" spans="1:42" x14ac:dyDescent="0.35">
      <c r="A1969" s="7"/>
      <c r="B1969" s="7"/>
      <c r="C1969" s="7"/>
      <c r="D1969" s="7"/>
      <c r="E1969" s="7"/>
      <c r="F1969" s="7"/>
      <c r="G1969" s="8"/>
      <c r="H1969" s="7"/>
      <c r="I1969" s="14"/>
      <c r="J1969" s="8"/>
      <c r="K1969" s="8"/>
      <c r="L1969" s="8"/>
      <c r="M1969" s="8"/>
      <c r="N1969" s="7"/>
      <c r="O1969" s="8"/>
      <c r="P1969" s="8"/>
      <c r="Q1969" s="8"/>
      <c r="R1969" s="7"/>
      <c r="S1969" s="8"/>
      <c r="T1969" s="8"/>
      <c r="U1969" s="8"/>
      <c r="V1969" s="8"/>
      <c r="W1969" s="7"/>
      <c r="X1969" s="8"/>
      <c r="Y1969" s="8"/>
      <c r="Z1969" s="8"/>
      <c r="AA1969" s="7"/>
      <c r="AB1969" s="8"/>
      <c r="AC1969" s="7"/>
      <c r="AD1969" s="7"/>
      <c r="AE1969" s="7"/>
      <c r="AF1969" s="9"/>
      <c r="AG1969" s="10"/>
      <c r="AH1969" s="10"/>
      <c r="AI1969" s="12"/>
      <c r="AJ1969" s="10"/>
      <c r="AK1969" s="10"/>
      <c r="AL1969" s="10"/>
      <c r="AM1969" s="12"/>
      <c r="AN1969" s="12"/>
      <c r="AO1969" s="9"/>
      <c r="AP1969" s="13"/>
    </row>
    <row r="1970" spans="1:42" x14ac:dyDescent="0.35">
      <c r="A1970" s="7"/>
      <c r="B1970" s="7"/>
      <c r="C1970" s="7"/>
      <c r="D1970" s="7"/>
      <c r="E1970" s="7"/>
      <c r="F1970" s="7"/>
      <c r="G1970" s="8"/>
      <c r="H1970" s="7"/>
      <c r="I1970" s="14"/>
      <c r="J1970" s="8"/>
      <c r="K1970" s="8"/>
      <c r="L1970" s="8"/>
      <c r="M1970" s="8"/>
      <c r="N1970" s="7"/>
      <c r="O1970" s="8"/>
      <c r="P1970" s="8"/>
      <c r="Q1970" s="8"/>
      <c r="R1970" s="7"/>
      <c r="S1970" s="8"/>
      <c r="T1970" s="8"/>
      <c r="U1970" s="8"/>
      <c r="V1970" s="8"/>
      <c r="W1970" s="7"/>
      <c r="X1970" s="8"/>
      <c r="Y1970" s="8"/>
      <c r="Z1970" s="8"/>
      <c r="AA1970" s="7"/>
      <c r="AB1970" s="8"/>
      <c r="AC1970" s="7"/>
      <c r="AD1970" s="7"/>
      <c r="AE1970" s="7"/>
      <c r="AF1970" s="9"/>
      <c r="AG1970" s="10"/>
      <c r="AH1970" s="10"/>
      <c r="AI1970" s="12"/>
      <c r="AJ1970" s="10"/>
      <c r="AK1970" s="10"/>
      <c r="AL1970" s="10"/>
      <c r="AM1970" s="12"/>
      <c r="AN1970" s="12"/>
      <c r="AO1970" s="9"/>
      <c r="AP1970" s="13"/>
    </row>
    <row r="1971" spans="1:42" x14ac:dyDescent="0.35">
      <c r="A1971" s="7"/>
      <c r="B1971" s="7"/>
      <c r="C1971" s="7"/>
      <c r="D1971" s="7"/>
      <c r="E1971" s="7"/>
      <c r="F1971" s="7"/>
      <c r="G1971" s="8"/>
      <c r="H1971" s="7"/>
      <c r="I1971" s="14"/>
      <c r="J1971" s="8"/>
      <c r="K1971" s="8"/>
      <c r="L1971" s="8"/>
      <c r="M1971" s="8"/>
      <c r="N1971" s="7"/>
      <c r="O1971" s="8"/>
      <c r="P1971" s="8"/>
      <c r="Q1971" s="8"/>
      <c r="R1971" s="7"/>
      <c r="S1971" s="8"/>
      <c r="T1971" s="8"/>
      <c r="U1971" s="8"/>
      <c r="V1971" s="8"/>
      <c r="W1971" s="7"/>
      <c r="X1971" s="8"/>
      <c r="Y1971" s="8"/>
      <c r="Z1971" s="8"/>
      <c r="AA1971" s="7"/>
      <c r="AB1971" s="8"/>
      <c r="AC1971" s="7"/>
      <c r="AD1971" s="7"/>
      <c r="AE1971" s="7"/>
      <c r="AF1971" s="12"/>
      <c r="AG1971" s="10"/>
      <c r="AH1971" s="12"/>
      <c r="AI1971" s="12"/>
      <c r="AJ1971" s="12"/>
      <c r="AK1971" s="12"/>
      <c r="AL1971" s="12"/>
      <c r="AM1971" s="12"/>
      <c r="AN1971" s="12"/>
      <c r="AO1971" s="12"/>
      <c r="AP1971" s="15"/>
    </row>
    <row r="1972" spans="1:42" x14ac:dyDescent="0.35">
      <c r="A1972" s="7"/>
      <c r="B1972" s="7"/>
      <c r="C1972" s="7"/>
      <c r="D1972" s="7"/>
      <c r="E1972" s="7"/>
      <c r="F1972" s="7"/>
      <c r="G1972" s="7"/>
      <c r="H1972" s="7"/>
      <c r="I1972" s="14"/>
      <c r="J1972" s="14"/>
      <c r="K1972" s="14"/>
      <c r="L1972" s="7"/>
      <c r="M1972" s="7"/>
      <c r="N1972" s="16"/>
      <c r="O1972" s="14"/>
      <c r="P1972" s="7"/>
      <c r="Q1972" s="7"/>
      <c r="R1972" s="16"/>
      <c r="S1972" s="14"/>
      <c r="T1972" s="14"/>
      <c r="U1972" s="7"/>
      <c r="V1972" s="7"/>
      <c r="W1972" s="17"/>
      <c r="X1972" s="14"/>
      <c r="Y1972" s="7"/>
      <c r="Z1972" s="7"/>
      <c r="AA1972" s="17"/>
      <c r="AB1972" s="14"/>
      <c r="AC1972" s="7"/>
      <c r="AD1972" s="7"/>
      <c r="AE1972" s="7"/>
      <c r="AF1972" s="9"/>
      <c r="AG1972" s="10"/>
      <c r="AH1972" s="10"/>
      <c r="AI1972" s="10"/>
      <c r="AJ1972" s="10"/>
      <c r="AK1972" s="10"/>
      <c r="AL1972" s="10"/>
      <c r="AM1972" s="21"/>
      <c r="AN1972" s="10"/>
      <c r="AO1972" s="9"/>
      <c r="AP1972" s="13"/>
    </row>
    <row r="1973" spans="1:42" x14ac:dyDescent="0.35">
      <c r="A1973" s="7"/>
      <c r="B1973" s="7"/>
      <c r="C1973" s="7"/>
      <c r="D1973" s="7"/>
      <c r="E1973" s="7"/>
      <c r="F1973" s="7"/>
      <c r="G1973" s="8"/>
      <c r="H1973" s="7"/>
      <c r="I1973" s="14"/>
      <c r="J1973" s="8"/>
      <c r="K1973" s="8"/>
      <c r="L1973" s="8"/>
      <c r="M1973" s="8"/>
      <c r="N1973" s="7"/>
      <c r="O1973" s="8"/>
      <c r="P1973" s="8"/>
      <c r="Q1973" s="8"/>
      <c r="R1973" s="7"/>
      <c r="S1973" s="8"/>
      <c r="T1973" s="8"/>
      <c r="U1973" s="8"/>
      <c r="V1973" s="8"/>
      <c r="W1973" s="7"/>
      <c r="X1973" s="8"/>
      <c r="Y1973" s="8"/>
      <c r="Z1973" s="8"/>
      <c r="AA1973" s="7"/>
      <c r="AB1973" s="8"/>
      <c r="AC1973" s="7"/>
      <c r="AD1973" s="7"/>
      <c r="AE1973" s="7"/>
      <c r="AF1973" s="12"/>
      <c r="AG1973" s="10"/>
      <c r="AH1973" s="12"/>
      <c r="AI1973" s="12"/>
      <c r="AJ1973" s="12"/>
      <c r="AK1973" s="12"/>
      <c r="AL1973" s="12"/>
      <c r="AM1973" s="12"/>
      <c r="AN1973" s="12"/>
      <c r="AO1973" s="12"/>
      <c r="AP1973" s="15"/>
    </row>
    <row r="1974" spans="1:42" x14ac:dyDescent="0.35">
      <c r="A1974" s="7"/>
      <c r="B1974" s="7"/>
      <c r="C1974" s="7"/>
      <c r="D1974" s="7"/>
      <c r="E1974" s="7"/>
      <c r="F1974" s="7"/>
      <c r="G1974" s="8"/>
      <c r="H1974" s="7"/>
      <c r="I1974" s="14"/>
      <c r="J1974" s="8"/>
      <c r="K1974" s="8"/>
      <c r="L1974" s="8"/>
      <c r="M1974" s="8"/>
      <c r="N1974" s="7"/>
      <c r="O1974" s="8"/>
      <c r="P1974" s="8"/>
      <c r="Q1974" s="8"/>
      <c r="R1974" s="7"/>
      <c r="S1974" s="8"/>
      <c r="T1974" s="8"/>
      <c r="U1974" s="8"/>
      <c r="V1974" s="8"/>
      <c r="W1974" s="7"/>
      <c r="X1974" s="8"/>
      <c r="Y1974" s="8"/>
      <c r="Z1974" s="8"/>
      <c r="AA1974" s="7"/>
      <c r="AB1974" s="8"/>
      <c r="AC1974" s="7"/>
      <c r="AD1974" s="7"/>
      <c r="AE1974" s="7"/>
      <c r="AF1974" s="12"/>
      <c r="AG1974" s="10"/>
      <c r="AH1974" s="12"/>
      <c r="AI1974" s="12"/>
      <c r="AJ1974" s="12"/>
      <c r="AK1974" s="12"/>
      <c r="AL1974" s="12"/>
      <c r="AM1974" s="12"/>
      <c r="AN1974" s="12"/>
      <c r="AO1974" s="12"/>
      <c r="AP1974" s="15"/>
    </row>
    <row r="1975" spans="1:42" x14ac:dyDescent="0.35">
      <c r="A1975" s="7"/>
      <c r="B1975" s="7"/>
      <c r="C1975" s="7"/>
      <c r="D1975" s="7"/>
      <c r="E1975" s="7"/>
      <c r="F1975" s="7"/>
      <c r="G1975" s="7"/>
      <c r="H1975" s="7"/>
      <c r="I1975" s="14"/>
      <c r="J1975" s="8"/>
      <c r="K1975" s="8"/>
      <c r="L1975" s="8"/>
      <c r="M1975" s="8"/>
      <c r="N1975" s="7"/>
      <c r="O1975" s="8"/>
      <c r="P1975" s="8"/>
      <c r="Q1975" s="8"/>
      <c r="R1975" s="7"/>
      <c r="S1975" s="8"/>
      <c r="T1975" s="8"/>
      <c r="U1975" s="8"/>
      <c r="V1975" s="8"/>
      <c r="W1975" s="7"/>
      <c r="X1975" s="8"/>
      <c r="Y1975" s="8"/>
      <c r="Z1975" s="8"/>
      <c r="AA1975" s="7"/>
      <c r="AB1975" s="8"/>
      <c r="AC1975" s="7"/>
      <c r="AD1975" s="7"/>
      <c r="AE1975" s="7"/>
      <c r="AF1975" s="9"/>
      <c r="AG1975" s="10"/>
      <c r="AH1975" s="10"/>
      <c r="AI1975" s="12"/>
      <c r="AJ1975" s="10"/>
      <c r="AK1975" s="10"/>
      <c r="AL1975" s="10"/>
      <c r="AM1975" s="12"/>
      <c r="AN1975" s="12"/>
      <c r="AO1975" s="9"/>
      <c r="AP1975" s="13"/>
    </row>
    <row r="1976" spans="1:42" x14ac:dyDescent="0.35">
      <c r="A1976" s="7"/>
      <c r="B1976" s="7"/>
      <c r="C1976" s="7"/>
      <c r="D1976" s="7"/>
      <c r="E1976" s="7"/>
      <c r="F1976" s="7"/>
      <c r="G1976" s="7"/>
      <c r="H1976" s="7"/>
      <c r="I1976" s="14"/>
      <c r="J1976" s="8"/>
      <c r="K1976" s="8"/>
      <c r="L1976" s="8"/>
      <c r="M1976" s="8"/>
      <c r="N1976" s="7"/>
      <c r="O1976" s="8"/>
      <c r="P1976" s="8"/>
      <c r="Q1976" s="8"/>
      <c r="R1976" s="7"/>
      <c r="S1976" s="8"/>
      <c r="T1976" s="8"/>
      <c r="U1976" s="8"/>
      <c r="V1976" s="8"/>
      <c r="W1976" s="7"/>
      <c r="X1976" s="8"/>
      <c r="Y1976" s="8"/>
      <c r="Z1976" s="8"/>
      <c r="AA1976" s="7"/>
      <c r="AB1976" s="8"/>
      <c r="AC1976" s="7"/>
      <c r="AD1976" s="7"/>
      <c r="AE1976" s="7"/>
      <c r="AF1976" s="9"/>
      <c r="AG1976" s="10"/>
      <c r="AH1976" s="10"/>
      <c r="AI1976" s="12"/>
      <c r="AJ1976" s="10"/>
      <c r="AK1976" s="10"/>
      <c r="AL1976" s="10"/>
      <c r="AM1976" s="12"/>
      <c r="AN1976" s="12"/>
      <c r="AO1976" s="9"/>
      <c r="AP1976" s="13"/>
    </row>
    <row r="1977" spans="1:42" x14ac:dyDescent="0.35">
      <c r="A1977" s="7"/>
      <c r="B1977" s="7"/>
      <c r="C1977" s="7"/>
      <c r="D1977" s="7"/>
      <c r="E1977" s="7"/>
      <c r="F1977" s="7"/>
      <c r="G1977" s="7"/>
      <c r="H1977" s="7"/>
      <c r="I1977" s="14"/>
      <c r="J1977" s="8"/>
      <c r="K1977" s="8"/>
      <c r="L1977" s="8"/>
      <c r="M1977" s="8"/>
      <c r="N1977" s="7"/>
      <c r="O1977" s="8"/>
      <c r="P1977" s="8"/>
      <c r="Q1977" s="8"/>
      <c r="R1977" s="7"/>
      <c r="S1977" s="8"/>
      <c r="T1977" s="14"/>
      <c r="U1977" s="7"/>
      <c r="V1977" s="7"/>
      <c r="W1977" s="16"/>
      <c r="X1977" s="8"/>
      <c r="Y1977" s="8"/>
      <c r="Z1977" s="8"/>
      <c r="AA1977" s="7"/>
      <c r="AB1977" s="14"/>
      <c r="AC1977" s="7"/>
      <c r="AD1977" s="7"/>
      <c r="AE1977" s="7"/>
      <c r="AF1977" s="9"/>
      <c r="AG1977" s="10"/>
      <c r="AH1977" s="10"/>
      <c r="AI1977" s="11"/>
      <c r="AJ1977" s="10"/>
      <c r="AK1977" s="10"/>
      <c r="AL1977" s="10"/>
      <c r="AM1977" s="12"/>
      <c r="AN1977" s="12"/>
      <c r="AO1977" s="9"/>
      <c r="AP1977" s="13"/>
    </row>
    <row r="1978" spans="1:42" x14ac:dyDescent="0.35">
      <c r="A1978" s="7"/>
      <c r="B1978" s="7"/>
      <c r="C1978" s="7"/>
      <c r="D1978" s="7"/>
      <c r="E1978" s="7"/>
      <c r="F1978" s="7"/>
      <c r="G1978" s="8"/>
      <c r="H1978" s="7"/>
      <c r="I1978" s="14"/>
      <c r="J1978" s="8"/>
      <c r="K1978" s="8"/>
      <c r="L1978" s="8"/>
      <c r="M1978" s="8"/>
      <c r="N1978" s="7"/>
      <c r="O1978" s="8"/>
      <c r="P1978" s="8"/>
      <c r="Q1978" s="8"/>
      <c r="R1978" s="7"/>
      <c r="S1978" s="8"/>
      <c r="T1978" s="8"/>
      <c r="U1978" s="8"/>
      <c r="V1978" s="8"/>
      <c r="W1978" s="7"/>
      <c r="X1978" s="8"/>
      <c r="Y1978" s="8"/>
      <c r="Z1978" s="8"/>
      <c r="AA1978" s="7"/>
      <c r="AB1978" s="8"/>
      <c r="AC1978" s="7"/>
      <c r="AD1978" s="7"/>
      <c r="AE1978" s="7"/>
      <c r="AF1978" s="12"/>
      <c r="AG1978" s="10"/>
      <c r="AH1978" s="12"/>
      <c r="AI1978" s="12"/>
      <c r="AJ1978" s="12"/>
      <c r="AK1978" s="12"/>
      <c r="AL1978" s="12"/>
      <c r="AM1978" s="12"/>
      <c r="AN1978" s="12"/>
      <c r="AO1978" s="12"/>
      <c r="AP1978" s="15"/>
    </row>
    <row r="1979" spans="1:42" x14ac:dyDescent="0.35">
      <c r="A1979" s="7"/>
      <c r="B1979" s="7"/>
      <c r="C1979" s="7"/>
      <c r="D1979" s="7"/>
      <c r="E1979" s="7"/>
      <c r="F1979" s="7"/>
      <c r="G1979" s="7"/>
      <c r="H1979" s="7"/>
      <c r="I1979" s="14"/>
      <c r="J1979" s="14"/>
      <c r="K1979" s="14"/>
      <c r="L1979" s="8"/>
      <c r="M1979" s="8"/>
      <c r="N1979" s="7"/>
      <c r="O1979" s="8"/>
      <c r="P1979" s="8"/>
      <c r="Q1979" s="8"/>
      <c r="R1979" s="7"/>
      <c r="S1979" s="8"/>
      <c r="T1979" s="8"/>
      <c r="U1979" s="8"/>
      <c r="V1979" s="8"/>
      <c r="W1979" s="7"/>
      <c r="X1979" s="8"/>
      <c r="Y1979" s="8"/>
      <c r="Z1979" s="8"/>
      <c r="AA1979" s="7"/>
      <c r="AB1979" s="8"/>
      <c r="AC1979" s="7"/>
      <c r="AD1979" s="7"/>
      <c r="AE1979" s="7"/>
      <c r="AF1979" s="9"/>
      <c r="AG1979" s="10"/>
      <c r="AH1979" s="10"/>
      <c r="AI1979" s="12"/>
      <c r="AJ1979" s="10"/>
      <c r="AK1979" s="10"/>
      <c r="AL1979" s="10"/>
      <c r="AM1979" s="12"/>
      <c r="AN1979" s="12"/>
      <c r="AO1979" s="9"/>
      <c r="AP1979" s="13"/>
    </row>
    <row r="1980" spans="1:42" x14ac:dyDescent="0.35">
      <c r="A1980" s="7"/>
      <c r="B1980" s="7"/>
      <c r="C1980" s="7"/>
      <c r="D1980" s="7"/>
      <c r="E1980" s="7"/>
      <c r="F1980" s="7"/>
      <c r="G1980" s="7"/>
      <c r="H1980" s="7"/>
      <c r="I1980" s="14"/>
      <c r="J1980" s="14"/>
      <c r="K1980" s="14"/>
      <c r="L1980" s="8"/>
      <c r="M1980" s="8"/>
      <c r="N1980" s="7"/>
      <c r="O1980" s="8"/>
      <c r="P1980" s="8"/>
      <c r="Q1980" s="8"/>
      <c r="R1980" s="7"/>
      <c r="S1980" s="8"/>
      <c r="T1980" s="8"/>
      <c r="U1980" s="8"/>
      <c r="V1980" s="8"/>
      <c r="W1980" s="7"/>
      <c r="X1980" s="8"/>
      <c r="Y1980" s="8"/>
      <c r="Z1980" s="8"/>
      <c r="AA1980" s="7"/>
      <c r="AB1980" s="8"/>
      <c r="AC1980" s="7"/>
      <c r="AD1980" s="7"/>
      <c r="AE1980" s="7"/>
      <c r="AF1980" s="9"/>
      <c r="AG1980" s="10"/>
      <c r="AH1980" s="10"/>
      <c r="AI1980" s="12"/>
      <c r="AJ1980" s="10"/>
      <c r="AK1980" s="10"/>
      <c r="AL1980" s="10"/>
      <c r="AM1980" s="12"/>
      <c r="AN1980" s="12"/>
      <c r="AO1980" s="9"/>
      <c r="AP1980" s="13"/>
    </row>
    <row r="1981" spans="1:42" x14ac:dyDescent="0.35">
      <c r="A1981" s="7"/>
      <c r="B1981" s="7"/>
      <c r="C1981" s="7"/>
      <c r="D1981" s="7"/>
      <c r="E1981" s="7"/>
      <c r="F1981" s="7"/>
      <c r="G1981" s="7"/>
      <c r="H1981" s="7"/>
      <c r="I1981" s="14"/>
      <c r="J1981" s="14"/>
      <c r="K1981" s="14"/>
      <c r="L1981" s="8"/>
      <c r="M1981" s="8"/>
      <c r="N1981" s="7"/>
      <c r="O1981" s="8"/>
      <c r="P1981" s="8"/>
      <c r="Q1981" s="8"/>
      <c r="R1981" s="7"/>
      <c r="S1981" s="8"/>
      <c r="T1981" s="8"/>
      <c r="U1981" s="8"/>
      <c r="V1981" s="8"/>
      <c r="W1981" s="7"/>
      <c r="X1981" s="8"/>
      <c r="Y1981" s="8"/>
      <c r="Z1981" s="8"/>
      <c r="AA1981" s="7"/>
      <c r="AB1981" s="8"/>
      <c r="AC1981" s="7"/>
      <c r="AD1981" s="7"/>
      <c r="AE1981" s="7"/>
      <c r="AF1981" s="9"/>
      <c r="AG1981" s="10"/>
      <c r="AH1981" s="10"/>
      <c r="AI1981" s="12"/>
      <c r="AJ1981" s="10"/>
      <c r="AK1981" s="10"/>
      <c r="AL1981" s="10"/>
      <c r="AM1981" s="12"/>
      <c r="AN1981" s="12"/>
      <c r="AO1981" s="9"/>
      <c r="AP1981" s="13"/>
    </row>
    <row r="1982" spans="1:42" x14ac:dyDescent="0.35">
      <c r="A1982" s="7"/>
      <c r="B1982" s="7"/>
      <c r="C1982" s="7"/>
      <c r="D1982" s="7"/>
      <c r="E1982" s="7"/>
      <c r="F1982" s="7"/>
      <c r="G1982" s="7"/>
      <c r="H1982" s="7"/>
      <c r="I1982" s="14"/>
      <c r="J1982" s="14"/>
      <c r="K1982" s="14"/>
      <c r="L1982" s="8"/>
      <c r="M1982" s="8"/>
      <c r="N1982" s="7"/>
      <c r="O1982" s="8"/>
      <c r="P1982" s="8"/>
      <c r="Q1982" s="8"/>
      <c r="R1982" s="7"/>
      <c r="S1982" s="8"/>
      <c r="T1982" s="14"/>
      <c r="U1982" s="7"/>
      <c r="V1982" s="7"/>
      <c r="W1982" s="16"/>
      <c r="X1982" s="8"/>
      <c r="Y1982" s="8"/>
      <c r="Z1982" s="8"/>
      <c r="AA1982" s="7"/>
      <c r="AB1982" s="14"/>
      <c r="AC1982" s="7"/>
      <c r="AD1982" s="7"/>
      <c r="AE1982" s="7"/>
      <c r="AF1982" s="9"/>
      <c r="AG1982" s="10"/>
      <c r="AH1982" s="10"/>
      <c r="AI1982" s="10"/>
      <c r="AJ1982" s="10"/>
      <c r="AK1982" s="10"/>
      <c r="AL1982" s="10"/>
      <c r="AM1982" s="12"/>
      <c r="AN1982" s="12"/>
      <c r="AO1982" s="9"/>
      <c r="AP1982" s="13"/>
    </row>
    <row r="1983" spans="1:42" x14ac:dyDescent="0.35">
      <c r="A1983" s="7"/>
      <c r="B1983" s="7"/>
      <c r="C1983" s="7"/>
      <c r="D1983" s="7"/>
      <c r="E1983" s="7"/>
      <c r="F1983" s="7"/>
      <c r="G1983" s="7"/>
      <c r="H1983" s="7"/>
      <c r="I1983" s="14"/>
      <c r="J1983" s="14"/>
      <c r="K1983" s="14"/>
      <c r="L1983" s="8"/>
      <c r="M1983" s="8"/>
      <c r="N1983" s="7"/>
      <c r="O1983" s="8"/>
      <c r="P1983" s="8"/>
      <c r="Q1983" s="8"/>
      <c r="R1983" s="7"/>
      <c r="S1983" s="14"/>
      <c r="T1983" s="14"/>
      <c r="U1983" s="7"/>
      <c r="V1983" s="7"/>
      <c r="W1983" s="16"/>
      <c r="X1983" s="8"/>
      <c r="Y1983" s="8"/>
      <c r="Z1983" s="8"/>
      <c r="AA1983" s="7"/>
      <c r="AB1983" s="14"/>
      <c r="AC1983" s="7"/>
      <c r="AD1983" s="7"/>
      <c r="AE1983" s="7"/>
      <c r="AF1983" s="9"/>
      <c r="AG1983" s="10"/>
      <c r="AH1983" s="10"/>
      <c r="AI1983" s="10"/>
      <c r="AJ1983" s="10"/>
      <c r="AK1983" s="10"/>
      <c r="AL1983" s="10"/>
      <c r="AM1983" s="12"/>
      <c r="AN1983" s="12"/>
      <c r="AO1983" s="9"/>
      <c r="AP1983" s="13"/>
    </row>
    <row r="1984" spans="1:42" x14ac:dyDescent="0.35">
      <c r="A1984" s="7"/>
      <c r="B1984" s="7"/>
      <c r="C1984" s="7"/>
      <c r="D1984" s="7"/>
      <c r="E1984" s="7"/>
      <c r="F1984" s="7"/>
      <c r="G1984" s="7"/>
      <c r="H1984" s="7"/>
      <c r="I1984" s="14"/>
      <c r="J1984" s="8"/>
      <c r="K1984" s="14"/>
      <c r="L1984" s="8"/>
      <c r="M1984" s="8"/>
      <c r="N1984" s="7"/>
      <c r="O1984" s="8"/>
      <c r="P1984" s="8"/>
      <c r="Q1984" s="8"/>
      <c r="R1984" s="7"/>
      <c r="S1984" s="8"/>
      <c r="T1984" s="8"/>
      <c r="U1984" s="8"/>
      <c r="V1984" s="8"/>
      <c r="W1984" s="7"/>
      <c r="X1984" s="8"/>
      <c r="Y1984" s="8"/>
      <c r="Z1984" s="8"/>
      <c r="AA1984" s="7"/>
      <c r="AB1984" s="8"/>
      <c r="AC1984" s="7"/>
      <c r="AD1984" s="7"/>
      <c r="AE1984" s="7"/>
      <c r="AF1984" s="9"/>
      <c r="AG1984" s="10"/>
      <c r="AH1984" s="10"/>
      <c r="AI1984" s="12"/>
      <c r="AJ1984" s="10"/>
      <c r="AK1984" s="10"/>
      <c r="AL1984" s="10"/>
      <c r="AM1984" s="12"/>
      <c r="AN1984" s="12"/>
      <c r="AO1984" s="9"/>
      <c r="AP1984" s="13"/>
    </row>
    <row r="1985" spans="1:42" x14ac:dyDescent="0.35">
      <c r="A1985" s="7"/>
      <c r="B1985" s="7"/>
      <c r="C1985" s="7"/>
      <c r="D1985" s="7"/>
      <c r="E1985" s="7"/>
      <c r="F1985" s="7"/>
      <c r="G1985" s="7"/>
      <c r="H1985" s="7"/>
      <c r="I1985" s="14"/>
      <c r="J1985" s="8"/>
      <c r="K1985" s="14"/>
      <c r="L1985" s="8"/>
      <c r="M1985" s="8"/>
      <c r="N1985" s="7"/>
      <c r="O1985" s="8"/>
      <c r="P1985" s="8"/>
      <c r="Q1985" s="8"/>
      <c r="R1985" s="7"/>
      <c r="S1985" s="8"/>
      <c r="T1985" s="14"/>
      <c r="U1985" s="7"/>
      <c r="V1985" s="7"/>
      <c r="W1985" s="16"/>
      <c r="X1985" s="8"/>
      <c r="Y1985" s="8"/>
      <c r="Z1985" s="8"/>
      <c r="AA1985" s="7"/>
      <c r="AB1985" s="14"/>
      <c r="AC1985" s="7"/>
      <c r="AD1985" s="7"/>
      <c r="AE1985" s="7"/>
      <c r="AF1985" s="9"/>
      <c r="AG1985" s="10"/>
      <c r="AH1985" s="10"/>
      <c r="AI1985" s="11"/>
      <c r="AJ1985" s="10"/>
      <c r="AK1985" s="10"/>
      <c r="AL1985" s="10"/>
      <c r="AM1985" s="12"/>
      <c r="AN1985" s="12"/>
      <c r="AO1985" s="9"/>
      <c r="AP1985" s="13"/>
    </row>
    <row r="1986" spans="1:42" x14ac:dyDescent="0.35">
      <c r="A1986" s="7"/>
      <c r="B1986" s="7"/>
      <c r="C1986" s="7"/>
      <c r="D1986" s="7"/>
      <c r="E1986" s="7"/>
      <c r="F1986" s="7"/>
      <c r="G1986" s="8"/>
      <c r="H1986" s="7"/>
      <c r="I1986" s="14"/>
      <c r="J1986" s="8"/>
      <c r="K1986" s="8"/>
      <c r="L1986" s="8"/>
      <c r="M1986" s="8"/>
      <c r="N1986" s="7"/>
      <c r="O1986" s="8"/>
      <c r="P1986" s="8"/>
      <c r="Q1986" s="8"/>
      <c r="R1986" s="7"/>
      <c r="S1986" s="8"/>
      <c r="T1986" s="8"/>
      <c r="U1986" s="8"/>
      <c r="V1986" s="8"/>
      <c r="W1986" s="7"/>
      <c r="X1986" s="8"/>
      <c r="Y1986" s="8"/>
      <c r="Z1986" s="8"/>
      <c r="AA1986" s="7"/>
      <c r="AB1986" s="8"/>
      <c r="AC1986" s="7"/>
      <c r="AD1986" s="7"/>
      <c r="AE1986" s="7"/>
      <c r="AF1986" s="12"/>
      <c r="AG1986" s="10"/>
      <c r="AH1986" s="12"/>
      <c r="AI1986" s="12"/>
      <c r="AJ1986" s="12"/>
      <c r="AK1986" s="12"/>
      <c r="AL1986" s="12"/>
      <c r="AM1986" s="12"/>
      <c r="AN1986" s="12"/>
      <c r="AO1986" s="12"/>
      <c r="AP1986" s="15"/>
    </row>
    <row r="1987" spans="1:42" x14ac:dyDescent="0.35">
      <c r="A1987" s="7"/>
      <c r="B1987" s="7"/>
      <c r="C1987" s="7"/>
      <c r="D1987" s="7"/>
      <c r="E1987" s="7"/>
      <c r="F1987" s="7"/>
      <c r="G1987" s="8"/>
      <c r="H1987" s="7"/>
      <c r="I1987" s="14"/>
      <c r="J1987" s="8"/>
      <c r="K1987" s="8"/>
      <c r="L1987" s="8"/>
      <c r="M1987" s="8"/>
      <c r="N1987" s="7"/>
      <c r="O1987" s="8"/>
      <c r="P1987" s="8"/>
      <c r="Q1987" s="8"/>
      <c r="R1987" s="7"/>
      <c r="S1987" s="8"/>
      <c r="T1987" s="8"/>
      <c r="U1987" s="8"/>
      <c r="V1987" s="8"/>
      <c r="W1987" s="7"/>
      <c r="X1987" s="8"/>
      <c r="Y1987" s="8"/>
      <c r="Z1987" s="8"/>
      <c r="AA1987" s="7"/>
      <c r="AB1987" s="8"/>
      <c r="AC1987" s="7"/>
      <c r="AD1987" s="7"/>
      <c r="AE1987" s="7"/>
      <c r="AF1987" s="9"/>
      <c r="AG1987" s="10"/>
      <c r="AH1987" s="10"/>
      <c r="AI1987" s="10"/>
      <c r="AJ1987" s="10"/>
      <c r="AK1987" s="10"/>
      <c r="AL1987" s="10"/>
      <c r="AM1987" s="12"/>
      <c r="AN1987" s="12"/>
      <c r="AO1987" s="9"/>
      <c r="AP1987" s="13"/>
    </row>
    <row r="1988" spans="1:42" x14ac:dyDescent="0.35">
      <c r="A1988" s="7"/>
      <c r="B1988" s="7"/>
      <c r="C1988" s="7"/>
      <c r="D1988" s="7"/>
      <c r="E1988" s="7"/>
      <c r="F1988" s="7"/>
      <c r="G1988" s="8"/>
      <c r="H1988" s="7"/>
      <c r="I1988" s="14"/>
      <c r="J1988" s="8"/>
      <c r="K1988" s="8"/>
      <c r="L1988" s="8"/>
      <c r="M1988" s="8"/>
      <c r="N1988" s="7"/>
      <c r="O1988" s="8"/>
      <c r="P1988" s="8"/>
      <c r="Q1988" s="8"/>
      <c r="R1988" s="7"/>
      <c r="S1988" s="8"/>
      <c r="T1988" s="8"/>
      <c r="U1988" s="8"/>
      <c r="V1988" s="8"/>
      <c r="W1988" s="7"/>
      <c r="X1988" s="8"/>
      <c r="Y1988" s="8"/>
      <c r="Z1988" s="8"/>
      <c r="AA1988" s="7"/>
      <c r="AB1988" s="8"/>
      <c r="AC1988" s="7"/>
      <c r="AD1988" s="7"/>
      <c r="AE1988" s="7"/>
      <c r="AF1988" s="9"/>
      <c r="AG1988" s="10"/>
      <c r="AH1988" s="10"/>
      <c r="AI1988" s="12"/>
      <c r="AJ1988" s="10"/>
      <c r="AK1988" s="10"/>
      <c r="AL1988" s="10"/>
      <c r="AM1988" s="12"/>
      <c r="AN1988" s="12"/>
      <c r="AO1988" s="9"/>
      <c r="AP1988" s="13"/>
    </row>
    <row r="1989" spans="1:42" x14ac:dyDescent="0.35">
      <c r="A1989" s="7"/>
      <c r="B1989" s="7"/>
      <c r="C1989" s="7"/>
      <c r="D1989" s="7"/>
      <c r="E1989" s="7"/>
      <c r="F1989" s="7"/>
      <c r="G1989" s="7"/>
      <c r="H1989" s="7"/>
      <c r="I1989" s="14"/>
      <c r="J1989" s="14"/>
      <c r="K1989" s="14"/>
      <c r="L1989" s="8"/>
      <c r="M1989" s="8"/>
      <c r="N1989" s="7"/>
      <c r="O1989" s="8"/>
      <c r="P1989" s="8"/>
      <c r="Q1989" s="8"/>
      <c r="R1989" s="7"/>
      <c r="S1989" s="14"/>
      <c r="T1989" s="14"/>
      <c r="U1989" s="7"/>
      <c r="V1989" s="7"/>
      <c r="W1989" s="16"/>
      <c r="X1989" s="8"/>
      <c r="Y1989" s="8"/>
      <c r="Z1989" s="8"/>
      <c r="AA1989" s="7"/>
      <c r="AB1989" s="14"/>
      <c r="AC1989" s="7"/>
      <c r="AD1989" s="7"/>
      <c r="AE1989" s="7"/>
      <c r="AF1989" s="9"/>
      <c r="AG1989" s="10"/>
      <c r="AH1989" s="10"/>
      <c r="AI1989" s="12"/>
      <c r="AJ1989" s="10"/>
      <c r="AK1989" s="10"/>
      <c r="AL1989" s="10"/>
      <c r="AM1989" s="12"/>
      <c r="AN1989" s="12"/>
      <c r="AO1989" s="9"/>
      <c r="AP1989" s="13"/>
    </row>
    <row r="1990" spans="1:42" x14ac:dyDescent="0.35">
      <c r="A1990" s="7"/>
      <c r="B1990" s="7"/>
      <c r="C1990" s="7"/>
      <c r="D1990" s="7"/>
      <c r="E1990" s="7"/>
      <c r="F1990" s="7"/>
      <c r="G1990" s="8"/>
      <c r="H1990" s="7"/>
      <c r="I1990" s="14"/>
      <c r="J1990" s="8"/>
      <c r="K1990" s="8"/>
      <c r="L1990" s="8"/>
      <c r="M1990" s="8"/>
      <c r="N1990" s="7"/>
      <c r="O1990" s="8"/>
      <c r="P1990" s="8"/>
      <c r="Q1990" s="8"/>
      <c r="R1990" s="7"/>
      <c r="S1990" s="8"/>
      <c r="T1990" s="8"/>
      <c r="U1990" s="8"/>
      <c r="V1990" s="8"/>
      <c r="W1990" s="7"/>
      <c r="X1990" s="8"/>
      <c r="Y1990" s="8"/>
      <c r="Z1990" s="8"/>
      <c r="AA1990" s="7"/>
      <c r="AB1990" s="8"/>
      <c r="AC1990" s="7"/>
      <c r="AD1990" s="7"/>
      <c r="AE1990" s="7"/>
      <c r="AF1990" s="12"/>
      <c r="AG1990" s="10"/>
      <c r="AH1990" s="12"/>
      <c r="AI1990" s="12"/>
      <c r="AJ1990" s="12"/>
      <c r="AK1990" s="12"/>
      <c r="AL1990" s="12"/>
      <c r="AM1990" s="12"/>
      <c r="AN1990" s="12"/>
      <c r="AO1990" s="12"/>
      <c r="AP1990" s="15"/>
    </row>
    <row r="1991" spans="1:42" x14ac:dyDescent="0.35">
      <c r="A1991" s="7"/>
      <c r="B1991" s="7"/>
      <c r="C1991" s="7"/>
      <c r="D1991" s="7"/>
      <c r="E1991" s="7"/>
      <c r="F1991" s="7"/>
      <c r="G1991" s="8"/>
      <c r="H1991" s="7"/>
      <c r="I1991" s="14"/>
      <c r="J1991" s="8"/>
      <c r="K1991" s="8"/>
      <c r="L1991" s="8"/>
      <c r="M1991" s="8"/>
      <c r="N1991" s="7"/>
      <c r="O1991" s="8"/>
      <c r="P1991" s="8"/>
      <c r="Q1991" s="8"/>
      <c r="R1991" s="7"/>
      <c r="S1991" s="8"/>
      <c r="T1991" s="8"/>
      <c r="U1991" s="8"/>
      <c r="V1991" s="8"/>
      <c r="W1991" s="7"/>
      <c r="X1991" s="8"/>
      <c r="Y1991" s="8"/>
      <c r="Z1991" s="8"/>
      <c r="AA1991" s="7"/>
      <c r="AB1991" s="8"/>
      <c r="AC1991" s="7"/>
      <c r="AD1991" s="7"/>
      <c r="AE1991" s="7"/>
      <c r="AF1991" s="9"/>
      <c r="AG1991" s="10"/>
      <c r="AH1991" s="10"/>
      <c r="AI1991" s="12"/>
      <c r="AJ1991" s="10"/>
      <c r="AK1991" s="10"/>
      <c r="AL1991" s="10"/>
      <c r="AM1991" s="12"/>
      <c r="AN1991" s="12"/>
      <c r="AO1991" s="9"/>
      <c r="AP1991" s="13"/>
    </row>
    <row r="1992" spans="1:42" x14ac:dyDescent="0.35">
      <c r="A1992" s="7"/>
      <c r="B1992" s="7"/>
      <c r="C1992" s="7"/>
      <c r="D1992" s="7"/>
      <c r="E1992" s="7"/>
      <c r="F1992" s="7"/>
      <c r="G1992" s="7"/>
      <c r="H1992" s="7"/>
      <c r="I1992" s="14"/>
      <c r="J1992" s="14"/>
      <c r="K1992" s="14"/>
      <c r="L1992" s="8"/>
      <c r="M1992" s="8"/>
      <c r="N1992" s="7"/>
      <c r="O1992" s="8"/>
      <c r="P1992" s="8"/>
      <c r="Q1992" s="8"/>
      <c r="R1992" s="7"/>
      <c r="S1992" s="8"/>
      <c r="T1992" s="8"/>
      <c r="U1992" s="8"/>
      <c r="V1992" s="8"/>
      <c r="W1992" s="7"/>
      <c r="X1992" s="8"/>
      <c r="Y1992" s="8"/>
      <c r="Z1992" s="8"/>
      <c r="AA1992" s="7"/>
      <c r="AB1992" s="8"/>
      <c r="AC1992" s="7"/>
      <c r="AD1992" s="7"/>
      <c r="AE1992" s="7"/>
      <c r="AF1992" s="9"/>
      <c r="AG1992" s="10"/>
      <c r="AH1992" s="10"/>
      <c r="AI1992" s="12"/>
      <c r="AJ1992" s="10"/>
      <c r="AK1992" s="10"/>
      <c r="AL1992" s="10"/>
      <c r="AM1992" s="12"/>
      <c r="AN1992" s="12"/>
      <c r="AO1992" s="9"/>
      <c r="AP1992" s="13"/>
    </row>
    <row r="1993" spans="1:42" x14ac:dyDescent="0.35">
      <c r="A1993" s="7"/>
      <c r="B1993" s="7"/>
      <c r="C1993" s="7"/>
      <c r="D1993" s="7"/>
      <c r="E1993" s="7"/>
      <c r="F1993" s="7"/>
      <c r="G1993" s="7"/>
      <c r="H1993" s="7"/>
      <c r="I1993" s="14"/>
      <c r="J1993" s="14"/>
      <c r="K1993" s="14"/>
      <c r="L1993" s="8"/>
      <c r="M1993" s="8"/>
      <c r="N1993" s="7"/>
      <c r="O1993" s="8"/>
      <c r="P1993" s="8"/>
      <c r="Q1993" s="8"/>
      <c r="R1993" s="7"/>
      <c r="S1993" s="14"/>
      <c r="T1993" s="14"/>
      <c r="U1993" s="7"/>
      <c r="V1993" s="7"/>
      <c r="W1993" s="16"/>
      <c r="X1993" s="8"/>
      <c r="Y1993" s="8"/>
      <c r="Z1993" s="8"/>
      <c r="AA1993" s="7"/>
      <c r="AB1993" s="14"/>
      <c r="AC1993" s="7"/>
      <c r="AD1993" s="7"/>
      <c r="AE1993" s="7"/>
      <c r="AF1993" s="9"/>
      <c r="AG1993" s="10"/>
      <c r="AH1993" s="10"/>
      <c r="AI1993" s="18"/>
      <c r="AJ1993" s="10"/>
      <c r="AK1993" s="10"/>
      <c r="AL1993" s="10"/>
      <c r="AM1993" s="12"/>
      <c r="AN1993" s="12"/>
      <c r="AO1993" s="9"/>
      <c r="AP1993" s="13"/>
    </row>
    <row r="1994" spans="1:42" x14ac:dyDescent="0.35">
      <c r="A1994" s="7"/>
      <c r="B1994" s="7"/>
      <c r="C1994" s="7"/>
      <c r="D1994" s="7"/>
      <c r="E1994" s="7"/>
      <c r="F1994" s="7"/>
      <c r="G1994" s="7"/>
      <c r="H1994" s="7"/>
      <c r="I1994" s="14"/>
      <c r="J1994" s="14"/>
      <c r="K1994" s="14"/>
      <c r="L1994" s="8"/>
      <c r="M1994" s="8"/>
      <c r="N1994" s="7"/>
      <c r="O1994" s="8"/>
      <c r="P1994" s="8"/>
      <c r="Q1994" s="8"/>
      <c r="R1994" s="7"/>
      <c r="S1994" s="8"/>
      <c r="T1994" s="8"/>
      <c r="U1994" s="8"/>
      <c r="V1994" s="8"/>
      <c r="W1994" s="7"/>
      <c r="X1994" s="8"/>
      <c r="Y1994" s="8"/>
      <c r="Z1994" s="8"/>
      <c r="AA1994" s="7"/>
      <c r="AB1994" s="8"/>
      <c r="AC1994" s="7"/>
      <c r="AD1994" s="7"/>
      <c r="AE1994" s="7"/>
      <c r="AF1994" s="9"/>
      <c r="AG1994" s="10"/>
      <c r="AH1994" s="10"/>
      <c r="AI1994" s="12"/>
      <c r="AJ1994" s="10"/>
      <c r="AK1994" s="10"/>
      <c r="AL1994" s="10"/>
      <c r="AM1994" s="12"/>
      <c r="AN1994" s="12"/>
      <c r="AO1994" s="9"/>
      <c r="AP1994" s="13"/>
    </row>
    <row r="1995" spans="1:42" x14ac:dyDescent="0.35">
      <c r="A1995" s="7"/>
      <c r="B1995" s="7"/>
      <c r="C1995" s="7"/>
      <c r="D1995" s="7"/>
      <c r="E1995" s="7"/>
      <c r="F1995" s="7"/>
      <c r="G1995" s="7"/>
      <c r="H1995" s="7"/>
      <c r="I1995" s="14"/>
      <c r="J1995" s="14"/>
      <c r="K1995" s="14"/>
      <c r="L1995" s="8"/>
      <c r="M1995" s="8"/>
      <c r="N1995" s="7"/>
      <c r="O1995" s="8"/>
      <c r="P1995" s="8"/>
      <c r="Q1995" s="8"/>
      <c r="R1995" s="7"/>
      <c r="S1995" s="8"/>
      <c r="T1995" s="14"/>
      <c r="U1995" s="7"/>
      <c r="V1995" s="7"/>
      <c r="W1995" s="16"/>
      <c r="X1995" s="8"/>
      <c r="Y1995" s="8"/>
      <c r="Z1995" s="8"/>
      <c r="AA1995" s="7"/>
      <c r="AB1995" s="14"/>
      <c r="AC1995" s="7"/>
      <c r="AD1995" s="7"/>
      <c r="AE1995" s="7"/>
      <c r="AF1995" s="9"/>
      <c r="AG1995" s="10"/>
      <c r="AH1995" s="10"/>
      <c r="AI1995" s="10"/>
      <c r="AJ1995" s="10"/>
      <c r="AK1995" s="10"/>
      <c r="AL1995" s="10"/>
      <c r="AM1995" s="12"/>
      <c r="AN1995" s="12"/>
      <c r="AO1995" s="9"/>
      <c r="AP1995" s="13"/>
    </row>
    <row r="1996" spans="1:42" x14ac:dyDescent="0.35">
      <c r="A1996" s="7"/>
      <c r="B1996" s="7"/>
      <c r="C1996" s="7"/>
      <c r="D1996" s="7"/>
      <c r="E1996" s="7"/>
      <c r="F1996" s="7"/>
      <c r="G1996" s="7"/>
      <c r="H1996" s="7"/>
      <c r="I1996" s="14"/>
      <c r="J1996" s="14"/>
      <c r="K1996" s="14"/>
      <c r="L1996" s="8"/>
      <c r="M1996" s="8"/>
      <c r="N1996" s="7"/>
      <c r="O1996" s="8"/>
      <c r="P1996" s="8"/>
      <c r="Q1996" s="8"/>
      <c r="R1996" s="7"/>
      <c r="S1996" s="8"/>
      <c r="T1996" s="8"/>
      <c r="U1996" s="8"/>
      <c r="V1996" s="8"/>
      <c r="W1996" s="7"/>
      <c r="X1996" s="8"/>
      <c r="Y1996" s="8"/>
      <c r="Z1996" s="8"/>
      <c r="AA1996" s="7"/>
      <c r="AB1996" s="8"/>
      <c r="AC1996" s="7"/>
      <c r="AD1996" s="7"/>
      <c r="AE1996" s="7"/>
      <c r="AF1996" s="9"/>
      <c r="AG1996" s="10"/>
      <c r="AH1996" s="10"/>
      <c r="AI1996" s="12"/>
      <c r="AJ1996" s="10"/>
      <c r="AK1996" s="10"/>
      <c r="AL1996" s="10"/>
      <c r="AM1996" s="12"/>
      <c r="AN1996" s="12"/>
      <c r="AO1996" s="9"/>
      <c r="AP1996" s="13"/>
    </row>
    <row r="1997" spans="1:42" x14ac:dyDescent="0.35">
      <c r="A1997" s="7"/>
      <c r="B1997" s="7"/>
      <c r="C1997" s="7"/>
      <c r="D1997" s="7"/>
      <c r="E1997" s="7"/>
      <c r="F1997" s="7"/>
      <c r="G1997" s="7"/>
      <c r="H1997" s="7"/>
      <c r="I1997" s="14"/>
      <c r="J1997" s="14"/>
      <c r="K1997" s="8"/>
      <c r="L1997" s="8"/>
      <c r="M1997" s="8"/>
      <c r="N1997" s="7"/>
      <c r="O1997" s="8"/>
      <c r="P1997" s="8"/>
      <c r="Q1997" s="8"/>
      <c r="R1997" s="7"/>
      <c r="S1997" s="8"/>
      <c r="T1997" s="8"/>
      <c r="U1997" s="8"/>
      <c r="V1997" s="8"/>
      <c r="W1997" s="7"/>
      <c r="X1997" s="8"/>
      <c r="Y1997" s="8"/>
      <c r="Z1997" s="8"/>
      <c r="AA1997" s="7"/>
      <c r="AB1997" s="8"/>
      <c r="AC1997" s="7"/>
      <c r="AD1997" s="7"/>
      <c r="AE1997" s="7"/>
      <c r="AF1997" s="12"/>
      <c r="AG1997" s="10"/>
      <c r="AH1997" s="12"/>
      <c r="AI1997" s="12"/>
      <c r="AJ1997" s="12"/>
      <c r="AK1997" s="12"/>
      <c r="AL1997" s="12"/>
      <c r="AM1997" s="12"/>
      <c r="AN1997" s="12"/>
      <c r="AO1997" s="12"/>
      <c r="AP1997" s="15"/>
    </row>
    <row r="1998" spans="1:42" x14ac:dyDescent="0.35">
      <c r="A1998" s="7"/>
      <c r="B1998" s="7"/>
      <c r="C1998" s="7"/>
      <c r="D1998" s="7"/>
      <c r="E1998" s="7"/>
      <c r="F1998" s="7"/>
      <c r="G1998" s="7"/>
      <c r="H1998" s="7"/>
      <c r="I1998" s="14"/>
      <c r="J1998" s="14"/>
      <c r="K1998" s="14"/>
      <c r="L1998" s="7"/>
      <c r="M1998" s="7"/>
      <c r="N1998" s="16"/>
      <c r="O1998" s="14"/>
      <c r="P1998" s="7"/>
      <c r="Q1998" s="7"/>
      <c r="R1998" s="16"/>
      <c r="S1998" s="14"/>
      <c r="T1998" s="14"/>
      <c r="U1998" s="7"/>
      <c r="V1998" s="7"/>
      <c r="W1998" s="16"/>
      <c r="X1998" s="14"/>
      <c r="Y1998" s="7"/>
      <c r="Z1998" s="7"/>
      <c r="AA1998" s="16"/>
      <c r="AB1998" s="14"/>
      <c r="AC1998" s="7"/>
      <c r="AD1998" s="7"/>
      <c r="AE1998" s="7"/>
      <c r="AF1998" s="9"/>
      <c r="AG1998" s="10"/>
      <c r="AH1998" s="10"/>
      <c r="AI1998" s="11"/>
      <c r="AJ1998" s="10"/>
      <c r="AK1998" s="10"/>
      <c r="AL1998" s="10"/>
      <c r="AM1998" s="21"/>
      <c r="AN1998" s="10"/>
      <c r="AO1998" s="9"/>
      <c r="AP1998" s="13"/>
    </row>
    <row r="1999" spans="1:42" x14ac:dyDescent="0.35">
      <c r="A1999" s="7"/>
      <c r="B1999" s="7"/>
      <c r="C1999" s="7"/>
      <c r="D1999" s="7"/>
      <c r="E1999" s="7"/>
      <c r="F1999" s="7"/>
      <c r="G1999" s="7"/>
      <c r="H1999" s="7"/>
      <c r="I1999" s="14"/>
      <c r="J1999" s="14"/>
      <c r="K1999" s="14"/>
      <c r="L1999" s="7"/>
      <c r="M1999" s="7"/>
      <c r="N1999" s="16"/>
      <c r="O1999" s="8"/>
      <c r="P1999" s="8"/>
      <c r="Q1999" s="8"/>
      <c r="R1999" s="7"/>
      <c r="S1999" s="14"/>
      <c r="T1999" s="14"/>
      <c r="U1999" s="7"/>
      <c r="V1999" s="7"/>
      <c r="W1999" s="17"/>
      <c r="X1999" s="8"/>
      <c r="Y1999" s="8"/>
      <c r="Z1999" s="8"/>
      <c r="AA1999" s="7"/>
      <c r="AB1999" s="14"/>
      <c r="AC1999" s="7"/>
      <c r="AD1999" s="7"/>
      <c r="AE1999" s="7"/>
      <c r="AF1999" s="9"/>
      <c r="AG1999" s="10"/>
      <c r="AH1999" s="10"/>
      <c r="AI1999" s="11"/>
      <c r="AJ1999" s="10"/>
      <c r="AK1999" s="10"/>
      <c r="AL1999" s="10"/>
      <c r="AM1999" s="12"/>
      <c r="AN1999" s="12"/>
      <c r="AO1999" s="9"/>
      <c r="AP1999" s="13"/>
    </row>
    <row r="2000" spans="1:42" x14ac:dyDescent="0.35">
      <c r="A2000" s="7"/>
      <c r="B2000" s="7"/>
      <c r="C2000" s="7"/>
      <c r="D2000" s="7"/>
      <c r="E2000" s="7"/>
      <c r="F2000" s="7"/>
      <c r="G2000" s="7"/>
      <c r="H2000" s="7"/>
      <c r="I2000" s="14"/>
      <c r="J2000" s="14"/>
      <c r="K2000" s="14"/>
      <c r="L2000" s="7"/>
      <c r="M2000" s="7"/>
      <c r="N2000" s="16"/>
      <c r="O2000" s="8"/>
      <c r="P2000" s="8"/>
      <c r="Q2000" s="8"/>
      <c r="R2000" s="7"/>
      <c r="S2000" s="14"/>
      <c r="T2000" s="14"/>
      <c r="U2000" s="7"/>
      <c r="V2000" s="7"/>
      <c r="W2000" s="17"/>
      <c r="X2000" s="8"/>
      <c r="Y2000" s="8"/>
      <c r="Z2000" s="8"/>
      <c r="AA2000" s="7"/>
      <c r="AB2000" s="14"/>
      <c r="AC2000" s="7"/>
      <c r="AD2000" s="7"/>
      <c r="AE2000" s="7"/>
      <c r="AF2000" s="9"/>
      <c r="AG2000" s="10"/>
      <c r="AH2000" s="10"/>
      <c r="AI2000" s="11"/>
      <c r="AJ2000" s="10"/>
      <c r="AK2000" s="10"/>
      <c r="AL2000" s="10"/>
      <c r="AM2000" s="12"/>
      <c r="AN2000" s="12"/>
      <c r="AO2000" s="9"/>
      <c r="AP2000" s="13"/>
    </row>
    <row r="2001" spans="1:42" x14ac:dyDescent="0.35">
      <c r="A2001" s="7"/>
      <c r="B2001" s="7"/>
      <c r="C2001" s="7"/>
      <c r="D2001" s="7"/>
      <c r="E2001" s="7"/>
      <c r="F2001" s="7"/>
      <c r="G2001" s="7"/>
      <c r="H2001" s="7"/>
      <c r="I2001" s="14"/>
      <c r="J2001" s="8"/>
      <c r="K2001" s="8"/>
      <c r="L2001" s="8"/>
      <c r="M2001" s="8"/>
      <c r="N2001" s="7"/>
      <c r="O2001" s="8"/>
      <c r="P2001" s="8"/>
      <c r="Q2001" s="8"/>
      <c r="R2001" s="7"/>
      <c r="S2001" s="8"/>
      <c r="T2001" s="14"/>
      <c r="U2001" s="7"/>
      <c r="V2001" s="7"/>
      <c r="W2001" s="16"/>
      <c r="X2001" s="8"/>
      <c r="Y2001" s="8"/>
      <c r="Z2001" s="8"/>
      <c r="AA2001" s="7"/>
      <c r="AB2001" s="14"/>
      <c r="AC2001" s="7"/>
      <c r="AD2001" s="7"/>
      <c r="AE2001" s="7"/>
      <c r="AF2001" s="9"/>
      <c r="AG2001" s="10"/>
      <c r="AH2001" s="10"/>
      <c r="AI2001" s="18"/>
      <c r="AJ2001" s="10"/>
      <c r="AK2001" s="10"/>
      <c r="AL2001" s="10"/>
      <c r="AM2001" s="12"/>
      <c r="AN2001" s="12"/>
      <c r="AO2001" s="9"/>
      <c r="AP2001" s="13"/>
    </row>
    <row r="2002" spans="1:42" x14ac:dyDescent="0.35">
      <c r="A2002" s="7"/>
      <c r="B2002" s="7"/>
      <c r="C2002" s="7"/>
      <c r="D2002" s="7"/>
      <c r="E2002" s="7"/>
      <c r="F2002" s="7"/>
      <c r="G2002" s="7"/>
      <c r="H2002" s="7"/>
      <c r="I2002" s="14"/>
      <c r="J2002" s="8"/>
      <c r="K2002" s="8"/>
      <c r="L2002" s="8"/>
      <c r="M2002" s="8"/>
      <c r="N2002" s="7"/>
      <c r="O2002" s="8"/>
      <c r="P2002" s="8"/>
      <c r="Q2002" s="8"/>
      <c r="R2002" s="7"/>
      <c r="S2002" s="8"/>
      <c r="T2002" s="14"/>
      <c r="U2002" s="7"/>
      <c r="V2002" s="7"/>
      <c r="W2002" s="16"/>
      <c r="X2002" s="8"/>
      <c r="Y2002" s="8"/>
      <c r="Z2002" s="8"/>
      <c r="AA2002" s="7"/>
      <c r="AB2002" s="14"/>
      <c r="AC2002" s="7"/>
      <c r="AD2002" s="7"/>
      <c r="AE2002" s="7"/>
      <c r="AF2002" s="9"/>
      <c r="AG2002" s="10"/>
      <c r="AH2002" s="10"/>
      <c r="AI2002" s="18"/>
      <c r="AJ2002" s="10"/>
      <c r="AK2002" s="10"/>
      <c r="AL2002" s="10"/>
      <c r="AM2002" s="12"/>
      <c r="AN2002" s="12"/>
      <c r="AO2002" s="9"/>
      <c r="AP2002" s="13"/>
    </row>
    <row r="2003" spans="1:42" x14ac:dyDescent="0.35">
      <c r="A2003" s="7"/>
      <c r="B2003" s="7"/>
      <c r="C2003" s="7"/>
      <c r="D2003" s="7"/>
      <c r="E2003" s="7"/>
      <c r="F2003" s="7"/>
      <c r="G2003" s="7"/>
      <c r="H2003" s="7"/>
      <c r="I2003" s="14"/>
      <c r="J2003" s="8"/>
      <c r="K2003" s="8"/>
      <c r="L2003" s="8"/>
      <c r="M2003" s="8"/>
      <c r="N2003" s="7"/>
      <c r="O2003" s="8"/>
      <c r="P2003" s="8"/>
      <c r="Q2003" s="8"/>
      <c r="R2003" s="7"/>
      <c r="S2003" s="8"/>
      <c r="T2003" s="14"/>
      <c r="U2003" s="7"/>
      <c r="V2003" s="7"/>
      <c r="W2003" s="16"/>
      <c r="X2003" s="8"/>
      <c r="Y2003" s="8"/>
      <c r="Z2003" s="8"/>
      <c r="AA2003" s="7"/>
      <c r="AB2003" s="14"/>
      <c r="AC2003" s="7"/>
      <c r="AD2003" s="7"/>
      <c r="AE2003" s="7"/>
      <c r="AF2003" s="9"/>
      <c r="AG2003" s="10"/>
      <c r="AH2003" s="10"/>
      <c r="AI2003" s="12"/>
      <c r="AJ2003" s="10"/>
      <c r="AK2003" s="10"/>
      <c r="AL2003" s="10"/>
      <c r="AM2003" s="12"/>
      <c r="AN2003" s="12"/>
      <c r="AO2003" s="9"/>
      <c r="AP2003" s="13"/>
    </row>
    <row r="2004" spans="1:42" x14ac:dyDescent="0.35">
      <c r="A2004" s="7"/>
      <c r="B2004" s="7"/>
      <c r="C2004" s="7"/>
      <c r="D2004" s="7"/>
      <c r="E2004" s="7"/>
      <c r="F2004" s="7"/>
      <c r="G2004" s="7"/>
      <c r="H2004" s="7"/>
      <c r="I2004" s="14"/>
      <c r="J2004" s="8"/>
      <c r="K2004" s="8"/>
      <c r="L2004" s="8"/>
      <c r="M2004" s="8"/>
      <c r="N2004" s="7"/>
      <c r="O2004" s="8"/>
      <c r="P2004" s="8"/>
      <c r="Q2004" s="8"/>
      <c r="R2004" s="7"/>
      <c r="S2004" s="8"/>
      <c r="T2004" s="14"/>
      <c r="U2004" s="7"/>
      <c r="V2004" s="7"/>
      <c r="W2004" s="16"/>
      <c r="X2004" s="8"/>
      <c r="Y2004" s="8"/>
      <c r="Z2004" s="8"/>
      <c r="AA2004" s="7"/>
      <c r="AB2004" s="14"/>
      <c r="AC2004" s="7"/>
      <c r="AD2004" s="7"/>
      <c r="AE2004" s="7"/>
      <c r="AF2004" s="9"/>
      <c r="AG2004" s="10"/>
      <c r="AH2004" s="10"/>
      <c r="AI2004" s="11"/>
      <c r="AJ2004" s="10"/>
      <c r="AK2004" s="10"/>
      <c r="AL2004" s="10"/>
      <c r="AM2004" s="12"/>
      <c r="AN2004" s="12"/>
      <c r="AO2004" s="9"/>
      <c r="AP2004" s="13"/>
    </row>
    <row r="2005" spans="1:42" x14ac:dyDescent="0.35">
      <c r="A2005" s="7"/>
      <c r="B2005" s="7"/>
      <c r="C2005" s="7"/>
      <c r="D2005" s="7"/>
      <c r="E2005" s="7"/>
      <c r="F2005" s="7"/>
      <c r="G2005" s="7"/>
      <c r="H2005" s="7"/>
      <c r="I2005" s="14"/>
      <c r="J2005" s="8"/>
      <c r="K2005" s="8"/>
      <c r="L2005" s="8"/>
      <c r="M2005" s="8"/>
      <c r="N2005" s="7"/>
      <c r="O2005" s="8"/>
      <c r="P2005" s="8"/>
      <c r="Q2005" s="8"/>
      <c r="R2005" s="7"/>
      <c r="S2005" s="14"/>
      <c r="T2005" s="14"/>
      <c r="U2005" s="7"/>
      <c r="V2005" s="7"/>
      <c r="W2005" s="16"/>
      <c r="X2005" s="8"/>
      <c r="Y2005" s="8"/>
      <c r="Z2005" s="8"/>
      <c r="AA2005" s="7"/>
      <c r="AB2005" s="14"/>
      <c r="AC2005" s="7"/>
      <c r="AD2005" s="7"/>
      <c r="AE2005" s="7"/>
      <c r="AF2005" s="9"/>
      <c r="AG2005" s="10"/>
      <c r="AH2005" s="10"/>
      <c r="AI2005" s="12"/>
      <c r="AJ2005" s="10"/>
      <c r="AK2005" s="10"/>
      <c r="AL2005" s="10"/>
      <c r="AM2005" s="12"/>
      <c r="AN2005" s="12"/>
      <c r="AO2005" s="9"/>
      <c r="AP2005" s="13"/>
    </row>
    <row r="2006" spans="1:42" x14ac:dyDescent="0.35">
      <c r="A2006" s="7"/>
      <c r="B2006" s="7"/>
      <c r="C2006" s="7"/>
      <c r="D2006" s="7"/>
      <c r="E2006" s="7"/>
      <c r="F2006" s="7"/>
      <c r="G2006" s="7"/>
      <c r="H2006" s="7"/>
      <c r="I2006" s="14"/>
      <c r="J2006" s="8"/>
      <c r="K2006" s="8"/>
      <c r="L2006" s="8"/>
      <c r="M2006" s="8"/>
      <c r="N2006" s="7"/>
      <c r="O2006" s="8"/>
      <c r="P2006" s="8"/>
      <c r="Q2006" s="8"/>
      <c r="R2006" s="7"/>
      <c r="S2006" s="8"/>
      <c r="T2006" s="14"/>
      <c r="U2006" s="7"/>
      <c r="V2006" s="7"/>
      <c r="W2006" s="16"/>
      <c r="X2006" s="8"/>
      <c r="Y2006" s="8"/>
      <c r="Z2006" s="8"/>
      <c r="AA2006" s="7"/>
      <c r="AB2006" s="14"/>
      <c r="AC2006" s="7"/>
      <c r="AD2006" s="7"/>
      <c r="AE2006" s="7"/>
      <c r="AF2006" s="9"/>
      <c r="AG2006" s="10"/>
      <c r="AH2006" s="10"/>
      <c r="AI2006" s="12"/>
      <c r="AJ2006" s="10"/>
      <c r="AK2006" s="10"/>
      <c r="AL2006" s="10"/>
      <c r="AM2006" s="12"/>
      <c r="AN2006" s="12"/>
      <c r="AO2006" s="9"/>
      <c r="AP2006" s="13"/>
    </row>
    <row r="2007" spans="1:42" x14ac:dyDescent="0.35">
      <c r="A2007" s="7"/>
      <c r="B2007" s="7"/>
      <c r="C2007" s="7"/>
      <c r="D2007" s="7"/>
      <c r="E2007" s="7"/>
      <c r="F2007" s="7"/>
      <c r="G2007" s="7"/>
      <c r="H2007" s="7"/>
      <c r="I2007" s="14"/>
      <c r="J2007" s="8"/>
      <c r="K2007" s="8"/>
      <c r="L2007" s="8"/>
      <c r="M2007" s="8"/>
      <c r="N2007" s="7"/>
      <c r="O2007" s="8"/>
      <c r="P2007" s="8"/>
      <c r="Q2007" s="8"/>
      <c r="R2007" s="7"/>
      <c r="S2007" s="14"/>
      <c r="T2007" s="14"/>
      <c r="U2007" s="7"/>
      <c r="V2007" s="7"/>
      <c r="W2007" s="16"/>
      <c r="X2007" s="8"/>
      <c r="Y2007" s="8"/>
      <c r="Z2007" s="8"/>
      <c r="AA2007" s="7"/>
      <c r="AB2007" s="8"/>
      <c r="AC2007" s="7"/>
      <c r="AD2007" s="7"/>
      <c r="AE2007" s="7"/>
      <c r="AF2007" s="9"/>
      <c r="AG2007" s="10"/>
      <c r="AH2007" s="10"/>
      <c r="AI2007" s="12"/>
      <c r="AJ2007" s="10"/>
      <c r="AK2007" s="10"/>
      <c r="AL2007" s="10"/>
      <c r="AM2007" s="12"/>
      <c r="AN2007" s="12"/>
      <c r="AO2007" s="9"/>
      <c r="AP2007" s="13"/>
    </row>
    <row r="2008" spans="1:42" x14ac:dyDescent="0.35">
      <c r="A2008" s="7"/>
      <c r="B2008" s="7"/>
      <c r="C2008" s="7"/>
      <c r="D2008" s="7"/>
      <c r="E2008" s="7"/>
      <c r="F2008" s="7"/>
      <c r="G2008" s="7"/>
      <c r="H2008" s="7"/>
      <c r="I2008" s="14"/>
      <c r="J2008" s="8"/>
      <c r="K2008" s="8"/>
      <c r="L2008" s="8"/>
      <c r="M2008" s="8"/>
      <c r="N2008" s="7"/>
      <c r="O2008" s="8"/>
      <c r="P2008" s="8"/>
      <c r="Q2008" s="8"/>
      <c r="R2008" s="7"/>
      <c r="S2008" s="14"/>
      <c r="T2008" s="14"/>
      <c r="U2008" s="7"/>
      <c r="V2008" s="7"/>
      <c r="W2008" s="17"/>
      <c r="X2008" s="8"/>
      <c r="Y2008" s="8"/>
      <c r="Z2008" s="8"/>
      <c r="AA2008" s="7"/>
      <c r="AB2008" s="14"/>
      <c r="AC2008" s="7"/>
      <c r="AD2008" s="7"/>
      <c r="AE2008" s="7"/>
      <c r="AF2008" s="9"/>
      <c r="AG2008" s="10"/>
      <c r="AH2008" s="10"/>
      <c r="AI2008" s="12"/>
      <c r="AJ2008" s="10"/>
      <c r="AK2008" s="10"/>
      <c r="AL2008" s="10"/>
      <c r="AM2008" s="12"/>
      <c r="AN2008" s="12"/>
      <c r="AO2008" s="9"/>
      <c r="AP2008" s="13"/>
    </row>
    <row r="2009" spans="1:42" x14ac:dyDescent="0.35">
      <c r="A2009" s="7"/>
      <c r="B2009" s="7"/>
      <c r="C2009" s="7"/>
      <c r="D2009" s="7"/>
      <c r="E2009" s="7"/>
      <c r="F2009" s="7"/>
      <c r="G2009" s="7"/>
      <c r="H2009" s="7"/>
      <c r="I2009" s="14"/>
      <c r="J2009" s="8"/>
      <c r="K2009" s="8"/>
      <c r="L2009" s="8"/>
      <c r="M2009" s="8"/>
      <c r="N2009" s="7"/>
      <c r="O2009" s="8"/>
      <c r="P2009" s="8"/>
      <c r="Q2009" s="8"/>
      <c r="R2009" s="7"/>
      <c r="S2009" s="14"/>
      <c r="T2009" s="14"/>
      <c r="U2009" s="7"/>
      <c r="V2009" s="7"/>
      <c r="W2009" s="16"/>
      <c r="X2009" s="8"/>
      <c r="Y2009" s="8"/>
      <c r="Z2009" s="8"/>
      <c r="AA2009" s="7"/>
      <c r="AB2009" s="14"/>
      <c r="AC2009" s="7"/>
      <c r="AD2009" s="7"/>
      <c r="AE2009" s="7"/>
      <c r="AF2009" s="9"/>
      <c r="AG2009" s="10"/>
      <c r="AH2009" s="10"/>
      <c r="AI2009" s="12"/>
      <c r="AJ2009" s="10"/>
      <c r="AK2009" s="10"/>
      <c r="AL2009" s="10"/>
      <c r="AM2009" s="12"/>
      <c r="AN2009" s="12"/>
      <c r="AO2009" s="9"/>
      <c r="AP2009" s="13"/>
    </row>
    <row r="2010" spans="1:42" x14ac:dyDescent="0.35">
      <c r="A2010" s="7"/>
      <c r="B2010" s="7"/>
      <c r="C2010" s="7"/>
      <c r="D2010" s="7"/>
      <c r="E2010" s="7"/>
      <c r="F2010" s="7"/>
      <c r="G2010" s="7"/>
      <c r="H2010" s="7"/>
      <c r="I2010" s="14"/>
      <c r="J2010" s="8"/>
      <c r="K2010" s="8"/>
      <c r="L2010" s="8"/>
      <c r="M2010" s="8"/>
      <c r="N2010" s="7"/>
      <c r="O2010" s="8"/>
      <c r="P2010" s="8"/>
      <c r="Q2010" s="8"/>
      <c r="R2010" s="7"/>
      <c r="S2010" s="8"/>
      <c r="T2010" s="14"/>
      <c r="U2010" s="7"/>
      <c r="V2010" s="7"/>
      <c r="W2010" s="16"/>
      <c r="X2010" s="8"/>
      <c r="Y2010" s="8"/>
      <c r="Z2010" s="8"/>
      <c r="AA2010" s="7"/>
      <c r="AB2010" s="14"/>
      <c r="AC2010" s="7"/>
      <c r="AD2010" s="7"/>
      <c r="AE2010" s="7"/>
      <c r="AF2010" s="9"/>
      <c r="AG2010" s="10"/>
      <c r="AH2010" s="10"/>
      <c r="AI2010" s="10"/>
      <c r="AJ2010" s="10"/>
      <c r="AK2010" s="10"/>
      <c r="AL2010" s="10"/>
      <c r="AM2010" s="12"/>
      <c r="AN2010" s="12"/>
      <c r="AO2010" s="9"/>
      <c r="AP2010" s="13"/>
    </row>
    <row r="2011" spans="1:42" x14ac:dyDescent="0.35">
      <c r="A2011" s="7"/>
      <c r="B2011" s="7"/>
      <c r="C2011" s="7"/>
      <c r="D2011" s="7"/>
      <c r="E2011" s="7"/>
      <c r="F2011" s="7"/>
      <c r="G2011" s="7"/>
      <c r="H2011" s="7"/>
      <c r="I2011" s="14"/>
      <c r="J2011" s="8"/>
      <c r="K2011" s="8"/>
      <c r="L2011" s="8"/>
      <c r="M2011" s="8"/>
      <c r="N2011" s="7"/>
      <c r="O2011" s="8"/>
      <c r="P2011" s="8"/>
      <c r="Q2011" s="8"/>
      <c r="R2011" s="7"/>
      <c r="S2011" s="8"/>
      <c r="T2011" s="14"/>
      <c r="U2011" s="7"/>
      <c r="V2011" s="7"/>
      <c r="W2011" s="16"/>
      <c r="X2011" s="8"/>
      <c r="Y2011" s="8"/>
      <c r="Z2011" s="8"/>
      <c r="AA2011" s="7"/>
      <c r="AB2011" s="8"/>
      <c r="AC2011" s="7"/>
      <c r="AD2011" s="7"/>
      <c r="AE2011" s="7"/>
      <c r="AF2011" s="9"/>
      <c r="AG2011" s="10"/>
      <c r="AH2011" s="10"/>
      <c r="AI2011" s="10"/>
      <c r="AJ2011" s="10"/>
      <c r="AK2011" s="10"/>
      <c r="AL2011" s="10"/>
      <c r="AM2011" s="12"/>
      <c r="AN2011" s="12"/>
      <c r="AO2011" s="9"/>
      <c r="AP2011" s="13"/>
    </row>
    <row r="2012" spans="1:42" x14ac:dyDescent="0.35">
      <c r="A2012" s="7"/>
      <c r="B2012" s="7"/>
      <c r="C2012" s="7"/>
      <c r="D2012" s="7"/>
      <c r="E2012" s="7"/>
      <c r="F2012" s="7"/>
      <c r="G2012" s="7"/>
      <c r="H2012" s="7"/>
      <c r="I2012" s="14"/>
      <c r="J2012" s="8"/>
      <c r="K2012" s="8"/>
      <c r="L2012" s="8"/>
      <c r="M2012" s="8"/>
      <c r="N2012" s="7"/>
      <c r="O2012" s="8"/>
      <c r="P2012" s="8"/>
      <c r="Q2012" s="8"/>
      <c r="R2012" s="7"/>
      <c r="S2012" s="8"/>
      <c r="T2012" s="14"/>
      <c r="U2012" s="7"/>
      <c r="V2012" s="7"/>
      <c r="W2012" s="16"/>
      <c r="X2012" s="8"/>
      <c r="Y2012" s="8"/>
      <c r="Z2012" s="8"/>
      <c r="AA2012" s="7"/>
      <c r="AB2012" s="14"/>
      <c r="AC2012" s="7"/>
      <c r="AD2012" s="7"/>
      <c r="AE2012" s="7"/>
      <c r="AF2012" s="9"/>
      <c r="AG2012" s="10"/>
      <c r="AH2012" s="10"/>
      <c r="AI2012" s="12"/>
      <c r="AJ2012" s="10"/>
      <c r="AK2012" s="10"/>
      <c r="AL2012" s="10"/>
      <c r="AM2012" s="12"/>
      <c r="AN2012" s="12"/>
      <c r="AO2012" s="9"/>
      <c r="AP2012" s="13"/>
    </row>
    <row r="2013" spans="1:42" x14ac:dyDescent="0.35">
      <c r="A2013" s="7"/>
      <c r="B2013" s="7"/>
      <c r="C2013" s="7"/>
      <c r="D2013" s="7"/>
      <c r="E2013" s="7"/>
      <c r="F2013" s="7"/>
      <c r="G2013" s="8"/>
      <c r="H2013" s="7"/>
      <c r="I2013" s="14"/>
      <c r="J2013" s="8"/>
      <c r="K2013" s="8"/>
      <c r="L2013" s="8"/>
      <c r="M2013" s="8"/>
      <c r="N2013" s="7"/>
      <c r="O2013" s="8"/>
      <c r="P2013" s="8"/>
      <c r="Q2013" s="8"/>
      <c r="R2013" s="7"/>
      <c r="S2013" s="8"/>
      <c r="T2013" s="8"/>
      <c r="U2013" s="8"/>
      <c r="V2013" s="8"/>
      <c r="W2013" s="7"/>
      <c r="X2013" s="8"/>
      <c r="Y2013" s="8"/>
      <c r="Z2013" s="8"/>
      <c r="AA2013" s="7"/>
      <c r="AB2013" s="8"/>
      <c r="AC2013" s="7"/>
      <c r="AD2013" s="7"/>
      <c r="AE2013" s="7"/>
      <c r="AF2013" s="9"/>
      <c r="AG2013" s="10"/>
      <c r="AH2013" s="10"/>
      <c r="AI2013" s="12"/>
      <c r="AJ2013" s="10"/>
      <c r="AK2013" s="10"/>
      <c r="AL2013" s="10"/>
      <c r="AM2013" s="12"/>
      <c r="AN2013" s="12"/>
      <c r="AO2013" s="9"/>
      <c r="AP2013" s="13"/>
    </row>
    <row r="2014" spans="1:42" x14ac:dyDescent="0.35">
      <c r="A2014" s="7"/>
      <c r="B2014" s="7"/>
      <c r="C2014" s="7"/>
      <c r="D2014" s="7"/>
      <c r="E2014" s="7"/>
      <c r="F2014" s="7"/>
      <c r="G2014" s="7"/>
      <c r="H2014" s="7"/>
      <c r="I2014" s="14"/>
      <c r="J2014" s="14"/>
      <c r="K2014" s="14"/>
      <c r="L2014" s="8"/>
      <c r="M2014" s="8"/>
      <c r="N2014" s="7"/>
      <c r="O2014" s="8"/>
      <c r="P2014" s="8"/>
      <c r="Q2014" s="8"/>
      <c r="R2014" s="7"/>
      <c r="S2014" s="14"/>
      <c r="T2014" s="14"/>
      <c r="U2014" s="7"/>
      <c r="V2014" s="7"/>
      <c r="W2014" s="17"/>
      <c r="X2014" s="8"/>
      <c r="Y2014" s="8"/>
      <c r="Z2014" s="8"/>
      <c r="AA2014" s="7"/>
      <c r="AB2014" s="14"/>
      <c r="AC2014" s="7"/>
      <c r="AD2014" s="7"/>
      <c r="AE2014" s="7"/>
      <c r="AF2014" s="9"/>
      <c r="AG2014" s="10"/>
      <c r="AH2014" s="10"/>
      <c r="AI2014" s="10"/>
      <c r="AJ2014" s="10"/>
      <c r="AK2014" s="10"/>
      <c r="AL2014" s="10"/>
      <c r="AM2014" s="12"/>
      <c r="AN2014" s="12"/>
      <c r="AO2014" s="9"/>
      <c r="AP2014" s="13"/>
    </row>
    <row r="2015" spans="1:42" x14ac:dyDescent="0.35">
      <c r="A2015" s="7"/>
      <c r="B2015" s="7"/>
      <c r="C2015" s="7"/>
      <c r="D2015" s="7"/>
      <c r="E2015" s="7"/>
      <c r="F2015" s="7"/>
      <c r="G2015" s="8"/>
      <c r="H2015" s="7"/>
      <c r="I2015" s="14"/>
      <c r="J2015" s="8"/>
      <c r="K2015" s="8"/>
      <c r="L2015" s="8"/>
      <c r="M2015" s="8"/>
      <c r="N2015" s="7"/>
      <c r="O2015" s="8"/>
      <c r="P2015" s="8"/>
      <c r="Q2015" s="8"/>
      <c r="R2015" s="7"/>
      <c r="S2015" s="8"/>
      <c r="T2015" s="8"/>
      <c r="U2015" s="8"/>
      <c r="V2015" s="8"/>
      <c r="W2015" s="7"/>
      <c r="X2015" s="8"/>
      <c r="Y2015" s="8"/>
      <c r="Z2015" s="8"/>
      <c r="AA2015" s="7"/>
      <c r="AB2015" s="8"/>
      <c r="AC2015" s="7"/>
      <c r="AD2015" s="7"/>
      <c r="AE2015" s="7"/>
      <c r="AF2015" s="9"/>
      <c r="AG2015" s="10"/>
      <c r="AH2015" s="10"/>
      <c r="AI2015" s="12"/>
      <c r="AJ2015" s="10"/>
      <c r="AK2015" s="10"/>
      <c r="AL2015" s="10"/>
      <c r="AM2015" s="12"/>
      <c r="AN2015" s="12"/>
      <c r="AO2015" s="9"/>
      <c r="AP2015" s="13"/>
    </row>
    <row r="2016" spans="1:42" x14ac:dyDescent="0.35">
      <c r="A2016" s="7"/>
      <c r="B2016" s="7"/>
      <c r="C2016" s="7"/>
      <c r="D2016" s="7"/>
      <c r="E2016" s="7"/>
      <c r="F2016" s="7"/>
      <c r="G2016" s="8"/>
      <c r="H2016" s="7"/>
      <c r="I2016" s="14"/>
      <c r="J2016" s="8"/>
      <c r="K2016" s="8"/>
      <c r="L2016" s="8"/>
      <c r="M2016" s="8"/>
      <c r="N2016" s="7"/>
      <c r="O2016" s="8"/>
      <c r="P2016" s="8"/>
      <c r="Q2016" s="8"/>
      <c r="R2016" s="7"/>
      <c r="S2016" s="8"/>
      <c r="T2016" s="8"/>
      <c r="U2016" s="8"/>
      <c r="V2016" s="8"/>
      <c r="W2016" s="7"/>
      <c r="X2016" s="8"/>
      <c r="Y2016" s="8"/>
      <c r="Z2016" s="8"/>
      <c r="AA2016" s="7"/>
      <c r="AB2016" s="8"/>
      <c r="AC2016" s="7"/>
      <c r="AD2016" s="7"/>
      <c r="AE2016" s="7"/>
      <c r="AF2016" s="9"/>
      <c r="AG2016" s="10"/>
      <c r="AH2016" s="10"/>
      <c r="AI2016" s="12"/>
      <c r="AJ2016" s="10"/>
      <c r="AK2016" s="10"/>
      <c r="AL2016" s="10"/>
      <c r="AM2016" s="12"/>
      <c r="AN2016" s="12"/>
      <c r="AO2016" s="9"/>
      <c r="AP2016" s="13"/>
    </row>
    <row r="2017" spans="1:42" x14ac:dyDescent="0.35">
      <c r="A2017" s="7"/>
      <c r="B2017" s="7"/>
      <c r="C2017" s="7"/>
      <c r="D2017" s="7"/>
      <c r="E2017" s="7"/>
      <c r="F2017" s="7"/>
      <c r="G2017" s="8"/>
      <c r="H2017" s="7"/>
      <c r="I2017" s="14"/>
      <c r="J2017" s="8"/>
      <c r="K2017" s="8"/>
      <c r="L2017" s="8"/>
      <c r="M2017" s="8"/>
      <c r="N2017" s="7"/>
      <c r="O2017" s="8"/>
      <c r="P2017" s="8"/>
      <c r="Q2017" s="8"/>
      <c r="R2017" s="7"/>
      <c r="S2017" s="8"/>
      <c r="T2017" s="8"/>
      <c r="U2017" s="8"/>
      <c r="V2017" s="8"/>
      <c r="W2017" s="7"/>
      <c r="X2017" s="8"/>
      <c r="Y2017" s="8"/>
      <c r="Z2017" s="8"/>
      <c r="AA2017" s="7"/>
      <c r="AB2017" s="8"/>
      <c r="AC2017" s="7"/>
      <c r="AD2017" s="7"/>
      <c r="AE2017" s="7"/>
      <c r="AF2017" s="9"/>
      <c r="AG2017" s="10"/>
      <c r="AH2017" s="10"/>
      <c r="AI2017" s="12"/>
      <c r="AJ2017" s="10"/>
      <c r="AK2017" s="10"/>
      <c r="AL2017" s="10"/>
      <c r="AM2017" s="12"/>
      <c r="AN2017" s="12"/>
      <c r="AO2017" s="9"/>
      <c r="AP2017" s="13"/>
    </row>
    <row r="2018" spans="1:42" x14ac:dyDescent="0.35">
      <c r="A2018" s="7"/>
      <c r="B2018" s="7"/>
      <c r="C2018" s="7"/>
      <c r="D2018" s="7"/>
      <c r="E2018" s="7"/>
      <c r="F2018" s="7"/>
      <c r="G2018" s="8"/>
      <c r="H2018" s="7"/>
      <c r="I2018" s="14"/>
      <c r="J2018" s="8"/>
      <c r="K2018" s="8"/>
      <c r="L2018" s="8"/>
      <c r="M2018" s="8"/>
      <c r="N2018" s="7"/>
      <c r="O2018" s="8"/>
      <c r="P2018" s="8"/>
      <c r="Q2018" s="8"/>
      <c r="R2018" s="7"/>
      <c r="S2018" s="8"/>
      <c r="T2018" s="8"/>
      <c r="U2018" s="8"/>
      <c r="V2018" s="8"/>
      <c r="W2018" s="7"/>
      <c r="X2018" s="8"/>
      <c r="Y2018" s="8"/>
      <c r="Z2018" s="8"/>
      <c r="AA2018" s="7"/>
      <c r="AB2018" s="8"/>
      <c r="AC2018" s="7"/>
      <c r="AD2018" s="7"/>
      <c r="AE2018" s="7"/>
      <c r="AF2018" s="9"/>
      <c r="AG2018" s="10"/>
      <c r="AH2018" s="10"/>
      <c r="AI2018" s="12"/>
      <c r="AJ2018" s="10"/>
      <c r="AK2018" s="10"/>
      <c r="AL2018" s="10"/>
      <c r="AM2018" s="12"/>
      <c r="AN2018" s="12"/>
      <c r="AO2018" s="9"/>
      <c r="AP2018" s="13"/>
    </row>
    <row r="2019" spans="1:42" x14ac:dyDescent="0.35">
      <c r="A2019" s="7"/>
      <c r="B2019" s="7"/>
      <c r="C2019" s="7"/>
      <c r="D2019" s="7"/>
      <c r="E2019" s="7"/>
      <c r="F2019" s="7"/>
      <c r="G2019" s="8"/>
      <c r="H2019" s="7"/>
      <c r="I2019" s="14"/>
      <c r="J2019" s="8"/>
      <c r="K2019" s="8"/>
      <c r="L2019" s="8"/>
      <c r="M2019" s="8"/>
      <c r="N2019" s="7"/>
      <c r="O2019" s="8"/>
      <c r="P2019" s="8"/>
      <c r="Q2019" s="8"/>
      <c r="R2019" s="7"/>
      <c r="S2019" s="8"/>
      <c r="T2019" s="8"/>
      <c r="U2019" s="8"/>
      <c r="V2019" s="8"/>
      <c r="W2019" s="7"/>
      <c r="X2019" s="8"/>
      <c r="Y2019" s="8"/>
      <c r="Z2019" s="8"/>
      <c r="AA2019" s="7"/>
      <c r="AB2019" s="8"/>
      <c r="AC2019" s="7"/>
      <c r="AD2019" s="7"/>
      <c r="AE2019" s="7"/>
      <c r="AF2019" s="9"/>
      <c r="AG2019" s="10"/>
      <c r="AH2019" s="10"/>
      <c r="AI2019" s="12"/>
      <c r="AJ2019" s="10"/>
      <c r="AK2019" s="10"/>
      <c r="AL2019" s="10"/>
      <c r="AM2019" s="12"/>
      <c r="AN2019" s="12"/>
      <c r="AO2019" s="9"/>
      <c r="AP2019" s="13"/>
    </row>
    <row r="2020" spans="1:42" x14ac:dyDescent="0.35">
      <c r="A2020" s="7"/>
      <c r="B2020" s="7"/>
      <c r="C2020" s="7"/>
      <c r="D2020" s="7"/>
      <c r="E2020" s="7"/>
      <c r="F2020" s="7"/>
      <c r="G2020" s="8"/>
      <c r="H2020" s="7"/>
      <c r="I2020" s="14"/>
      <c r="J2020" s="8"/>
      <c r="K2020" s="8"/>
      <c r="L2020" s="8"/>
      <c r="M2020" s="8"/>
      <c r="N2020" s="7"/>
      <c r="O2020" s="8"/>
      <c r="P2020" s="8"/>
      <c r="Q2020" s="8"/>
      <c r="R2020" s="7"/>
      <c r="S2020" s="8"/>
      <c r="T2020" s="8"/>
      <c r="U2020" s="8"/>
      <c r="V2020" s="8"/>
      <c r="W2020" s="7"/>
      <c r="X2020" s="8"/>
      <c r="Y2020" s="8"/>
      <c r="Z2020" s="8"/>
      <c r="AA2020" s="7"/>
      <c r="AB2020" s="8"/>
      <c r="AC2020" s="7"/>
      <c r="AD2020" s="7"/>
      <c r="AE2020" s="7"/>
      <c r="AF2020" s="12"/>
      <c r="AG2020" s="10"/>
      <c r="AH2020" s="12"/>
      <c r="AI2020" s="12"/>
      <c r="AJ2020" s="12"/>
      <c r="AK2020" s="12"/>
      <c r="AL2020" s="12"/>
      <c r="AM2020" s="12"/>
      <c r="AN2020" s="12"/>
      <c r="AO2020" s="12"/>
      <c r="AP2020" s="15"/>
    </row>
    <row r="2021" spans="1:42" x14ac:dyDescent="0.35">
      <c r="A2021" s="7"/>
      <c r="B2021" s="7"/>
      <c r="C2021" s="7"/>
      <c r="D2021" s="7"/>
      <c r="E2021" s="7"/>
      <c r="F2021" s="7"/>
      <c r="G2021" s="8"/>
      <c r="H2021" s="7"/>
      <c r="I2021" s="14"/>
      <c r="J2021" s="8"/>
      <c r="K2021" s="8"/>
      <c r="L2021" s="8"/>
      <c r="M2021" s="8"/>
      <c r="N2021" s="7"/>
      <c r="O2021" s="8"/>
      <c r="P2021" s="8"/>
      <c r="Q2021" s="8"/>
      <c r="R2021" s="7"/>
      <c r="S2021" s="8"/>
      <c r="T2021" s="8"/>
      <c r="U2021" s="8"/>
      <c r="V2021" s="8"/>
      <c r="W2021" s="7"/>
      <c r="X2021" s="8"/>
      <c r="Y2021" s="8"/>
      <c r="Z2021" s="8"/>
      <c r="AA2021" s="7"/>
      <c r="AB2021" s="8"/>
      <c r="AC2021" s="7"/>
      <c r="AD2021" s="7"/>
      <c r="AE2021" s="7"/>
      <c r="AF2021" s="9"/>
      <c r="AG2021" s="10"/>
      <c r="AH2021" s="10"/>
      <c r="AI2021" s="12"/>
      <c r="AJ2021" s="10"/>
      <c r="AK2021" s="10"/>
      <c r="AL2021" s="10"/>
      <c r="AM2021" s="12"/>
      <c r="AN2021" s="12"/>
      <c r="AO2021" s="9"/>
      <c r="AP2021" s="13"/>
    </row>
    <row r="2022" spans="1:42" x14ac:dyDescent="0.35">
      <c r="A2022" s="7"/>
      <c r="B2022" s="7"/>
      <c r="C2022" s="7"/>
      <c r="D2022" s="7"/>
      <c r="E2022" s="7"/>
      <c r="F2022" s="7"/>
      <c r="G2022" s="7"/>
      <c r="H2022" s="7"/>
      <c r="I2022" s="14"/>
      <c r="J2022" s="14"/>
      <c r="K2022" s="14"/>
      <c r="L2022" s="7"/>
      <c r="M2022" s="7"/>
      <c r="N2022" s="16"/>
      <c r="O2022" s="14"/>
      <c r="P2022" s="7"/>
      <c r="Q2022" s="7"/>
      <c r="R2022" s="17"/>
      <c r="S2022" s="14"/>
      <c r="T2022" s="14"/>
      <c r="U2022" s="7"/>
      <c r="V2022" s="7"/>
      <c r="W2022" s="16"/>
      <c r="X2022" s="14"/>
      <c r="Y2022" s="7"/>
      <c r="Z2022" s="7"/>
      <c r="AA2022" s="16"/>
      <c r="AB2022" s="14"/>
      <c r="AC2022" s="7"/>
      <c r="AD2022" s="7"/>
      <c r="AE2022" s="7"/>
      <c r="AF2022" s="9"/>
      <c r="AG2022" s="10"/>
      <c r="AH2022" s="10"/>
      <c r="AI2022" s="10"/>
      <c r="AJ2022" s="10"/>
      <c r="AK2022" s="10"/>
      <c r="AL2022" s="10"/>
      <c r="AM2022" s="19"/>
      <c r="AN2022" s="10"/>
      <c r="AO2022" s="9"/>
      <c r="AP2022" s="13"/>
    </row>
    <row r="2023" spans="1:42" x14ac:dyDescent="0.35">
      <c r="A2023" s="7"/>
      <c r="B2023" s="7"/>
      <c r="C2023" s="7"/>
      <c r="D2023" s="7"/>
      <c r="E2023" s="7"/>
      <c r="F2023" s="7"/>
      <c r="G2023" s="7"/>
      <c r="H2023" s="7"/>
      <c r="I2023" s="14"/>
      <c r="J2023" s="14"/>
      <c r="K2023" s="14"/>
      <c r="L2023" s="7"/>
      <c r="M2023" s="7"/>
      <c r="N2023" s="17"/>
      <c r="O2023" s="8"/>
      <c r="P2023" s="8"/>
      <c r="Q2023" s="8"/>
      <c r="R2023" s="7"/>
      <c r="S2023" s="14"/>
      <c r="T2023" s="14"/>
      <c r="U2023" s="7"/>
      <c r="V2023" s="7"/>
      <c r="W2023" s="16"/>
      <c r="X2023" s="14"/>
      <c r="Y2023" s="7"/>
      <c r="Z2023" s="7"/>
      <c r="AA2023" s="16"/>
      <c r="AB2023" s="14"/>
      <c r="AC2023" s="7"/>
      <c r="AD2023" s="7"/>
      <c r="AE2023" s="7"/>
      <c r="AF2023" s="9"/>
      <c r="AG2023" s="10"/>
      <c r="AH2023" s="10"/>
      <c r="AI2023" s="18"/>
      <c r="AJ2023" s="10"/>
      <c r="AK2023" s="10"/>
      <c r="AL2023" s="10"/>
      <c r="AM2023" s="20"/>
      <c r="AN2023" s="10"/>
      <c r="AO2023" s="9"/>
      <c r="AP2023" s="13"/>
    </row>
    <row r="2024" spans="1:42" x14ac:dyDescent="0.35">
      <c r="A2024" s="7"/>
      <c r="B2024" s="7"/>
      <c r="C2024" s="7"/>
      <c r="D2024" s="7"/>
      <c r="E2024" s="7"/>
      <c r="F2024" s="7"/>
      <c r="G2024" s="7"/>
      <c r="H2024" s="7"/>
      <c r="I2024" s="14"/>
      <c r="J2024" s="14"/>
      <c r="K2024" s="14"/>
      <c r="L2024" s="7"/>
      <c r="M2024" s="7"/>
      <c r="N2024" s="17"/>
      <c r="O2024" s="14"/>
      <c r="P2024" s="7"/>
      <c r="Q2024" s="7"/>
      <c r="R2024" s="16"/>
      <c r="S2024" s="14"/>
      <c r="T2024" s="14"/>
      <c r="U2024" s="7"/>
      <c r="V2024" s="7"/>
      <c r="W2024" s="16"/>
      <c r="X2024" s="14"/>
      <c r="Y2024" s="7"/>
      <c r="Z2024" s="7"/>
      <c r="AA2024" s="16"/>
      <c r="AB2024" s="14"/>
      <c r="AC2024" s="7"/>
      <c r="AD2024" s="7"/>
      <c r="AE2024" s="7"/>
      <c r="AF2024" s="9"/>
      <c r="AG2024" s="10"/>
      <c r="AH2024" s="10"/>
      <c r="AI2024" s="10"/>
      <c r="AJ2024" s="10"/>
      <c r="AK2024" s="10"/>
      <c r="AL2024" s="10"/>
      <c r="AM2024" s="21"/>
      <c r="AN2024" s="10"/>
      <c r="AO2024" s="9"/>
      <c r="AP2024" s="13"/>
    </row>
    <row r="2025" spans="1:42" x14ac:dyDescent="0.35">
      <c r="A2025" s="7"/>
      <c r="B2025" s="7"/>
      <c r="C2025" s="7"/>
      <c r="D2025" s="7"/>
      <c r="E2025" s="7"/>
      <c r="F2025" s="7"/>
      <c r="G2025" s="7"/>
      <c r="H2025" s="7"/>
      <c r="I2025" s="14"/>
      <c r="J2025" s="14"/>
      <c r="K2025" s="14"/>
      <c r="L2025" s="7"/>
      <c r="M2025" s="7"/>
      <c r="N2025" s="16"/>
      <c r="O2025" s="14"/>
      <c r="P2025" s="7"/>
      <c r="Q2025" s="8"/>
      <c r="R2025" s="7"/>
      <c r="S2025" s="14"/>
      <c r="T2025" s="14"/>
      <c r="U2025" s="7"/>
      <c r="V2025" s="7"/>
      <c r="W2025" s="16"/>
      <c r="X2025" s="8"/>
      <c r="Y2025" s="8"/>
      <c r="Z2025" s="8"/>
      <c r="AA2025" s="7"/>
      <c r="AB2025" s="14"/>
      <c r="AC2025" s="7"/>
      <c r="AD2025" s="7"/>
      <c r="AE2025" s="7"/>
      <c r="AF2025" s="9"/>
      <c r="AG2025" s="10"/>
      <c r="AH2025" s="10"/>
      <c r="AI2025" s="11"/>
      <c r="AJ2025" s="10"/>
      <c r="AK2025" s="10"/>
      <c r="AL2025" s="10"/>
      <c r="AM2025" s="21"/>
      <c r="AN2025" s="10"/>
      <c r="AO2025" s="9"/>
      <c r="AP2025" s="13"/>
    </row>
    <row r="2026" spans="1:42" x14ac:dyDescent="0.35">
      <c r="A2026" s="7"/>
      <c r="B2026" s="7"/>
      <c r="C2026" s="7"/>
      <c r="D2026" s="7"/>
      <c r="E2026" s="7"/>
      <c r="F2026" s="7"/>
      <c r="G2026" s="7"/>
      <c r="H2026" s="7"/>
      <c r="I2026" s="14"/>
      <c r="J2026" s="14"/>
      <c r="K2026" s="14"/>
      <c r="L2026" s="7"/>
      <c r="M2026" s="8"/>
      <c r="N2026" s="7"/>
      <c r="O2026" s="8"/>
      <c r="P2026" s="8"/>
      <c r="Q2026" s="8"/>
      <c r="R2026" s="7"/>
      <c r="S2026" s="14"/>
      <c r="T2026" s="14"/>
      <c r="U2026" s="7"/>
      <c r="V2026" s="7"/>
      <c r="W2026" s="17"/>
      <c r="X2026" s="14"/>
      <c r="Y2026" s="7"/>
      <c r="Z2026" s="7"/>
      <c r="AA2026" s="16"/>
      <c r="AB2026" s="14"/>
      <c r="AC2026" s="7"/>
      <c r="AD2026" s="7"/>
      <c r="AE2026" s="7"/>
      <c r="AF2026" s="9"/>
      <c r="AG2026" s="10"/>
      <c r="AH2026" s="10"/>
      <c r="AI2026" s="11"/>
      <c r="AJ2026" s="10"/>
      <c r="AK2026" s="10"/>
      <c r="AL2026" s="10"/>
      <c r="AM2026" s="21"/>
      <c r="AN2026" s="10"/>
      <c r="AO2026" s="9"/>
      <c r="AP2026" s="13"/>
    </row>
    <row r="2027" spans="1:42" x14ac:dyDescent="0.35">
      <c r="A2027" s="7"/>
      <c r="B2027" s="7"/>
      <c r="C2027" s="7"/>
      <c r="D2027" s="7"/>
      <c r="E2027" s="7"/>
      <c r="F2027" s="7"/>
      <c r="G2027" s="7"/>
      <c r="H2027" s="7"/>
      <c r="I2027" s="14"/>
      <c r="J2027" s="14"/>
      <c r="K2027" s="14"/>
      <c r="L2027" s="8"/>
      <c r="M2027" s="8"/>
      <c r="N2027" s="7"/>
      <c r="O2027" s="8"/>
      <c r="P2027" s="8"/>
      <c r="Q2027" s="8"/>
      <c r="R2027" s="7"/>
      <c r="S2027" s="8"/>
      <c r="T2027" s="8"/>
      <c r="U2027" s="8"/>
      <c r="V2027" s="8"/>
      <c r="W2027" s="7"/>
      <c r="X2027" s="8"/>
      <c r="Y2027" s="8"/>
      <c r="Z2027" s="8"/>
      <c r="AA2027" s="7"/>
      <c r="AB2027" s="8"/>
      <c r="AC2027" s="7"/>
      <c r="AD2027" s="7"/>
      <c r="AE2027" s="7"/>
      <c r="AF2027" s="9"/>
      <c r="AG2027" s="10"/>
      <c r="AH2027" s="10"/>
      <c r="AI2027" s="12"/>
      <c r="AJ2027" s="10"/>
      <c r="AK2027" s="10"/>
      <c r="AL2027" s="10"/>
      <c r="AM2027" s="12"/>
      <c r="AN2027" s="12"/>
      <c r="AO2027" s="9"/>
      <c r="AP2027" s="13"/>
    </row>
    <row r="2028" spans="1:42" x14ac:dyDescent="0.35">
      <c r="A2028" s="7"/>
      <c r="B2028" s="7"/>
      <c r="C2028" s="7"/>
      <c r="D2028" s="7"/>
      <c r="E2028" s="7"/>
      <c r="F2028" s="7"/>
      <c r="G2028" s="8"/>
      <c r="H2028" s="7"/>
      <c r="I2028" s="14"/>
      <c r="J2028" s="8"/>
      <c r="K2028" s="8"/>
      <c r="L2028" s="8"/>
      <c r="M2028" s="8"/>
      <c r="N2028" s="7"/>
      <c r="O2028" s="8"/>
      <c r="P2028" s="8"/>
      <c r="Q2028" s="8"/>
      <c r="R2028" s="7"/>
      <c r="S2028" s="8"/>
      <c r="T2028" s="8"/>
      <c r="U2028" s="8"/>
      <c r="V2028" s="8"/>
      <c r="W2028" s="7"/>
      <c r="X2028" s="8"/>
      <c r="Y2028" s="8"/>
      <c r="Z2028" s="8"/>
      <c r="AA2028" s="7"/>
      <c r="AB2028" s="8"/>
      <c r="AC2028" s="7"/>
      <c r="AD2028" s="7"/>
      <c r="AE2028" s="7"/>
      <c r="AF2028" s="9"/>
      <c r="AG2028" s="10"/>
      <c r="AH2028" s="10"/>
      <c r="AI2028" s="12"/>
      <c r="AJ2028" s="10"/>
      <c r="AK2028" s="10"/>
      <c r="AL2028" s="10"/>
      <c r="AM2028" s="12"/>
      <c r="AN2028" s="12"/>
      <c r="AO2028" s="9"/>
      <c r="AP2028" s="13"/>
    </row>
    <row r="2029" spans="1:42" x14ac:dyDescent="0.35">
      <c r="A2029" s="7"/>
      <c r="B2029" s="7"/>
      <c r="C2029" s="7"/>
      <c r="D2029" s="7"/>
      <c r="E2029" s="7"/>
      <c r="F2029" s="7"/>
      <c r="G2029" s="7"/>
      <c r="H2029" s="7"/>
      <c r="I2029" s="14"/>
      <c r="J2029" s="14"/>
      <c r="K2029" s="14"/>
      <c r="L2029" s="7"/>
      <c r="M2029" s="7"/>
      <c r="N2029" s="17"/>
      <c r="O2029" s="14"/>
      <c r="P2029" s="7"/>
      <c r="Q2029" s="8"/>
      <c r="R2029" s="7"/>
      <c r="S2029" s="14"/>
      <c r="T2029" s="14"/>
      <c r="U2029" s="7"/>
      <c r="V2029" s="7"/>
      <c r="W2029" s="16"/>
      <c r="X2029" s="14"/>
      <c r="Y2029" s="7"/>
      <c r="Z2029" s="7"/>
      <c r="AA2029" s="16"/>
      <c r="AB2029" s="14"/>
      <c r="AC2029" s="7"/>
      <c r="AD2029" s="7"/>
      <c r="AE2029" s="7"/>
      <c r="AF2029" s="9"/>
      <c r="AG2029" s="10"/>
      <c r="AH2029" s="10"/>
      <c r="AI2029" s="11"/>
      <c r="AJ2029" s="10"/>
      <c r="AK2029" s="10"/>
      <c r="AL2029" s="10"/>
      <c r="AM2029" s="20"/>
      <c r="AN2029" s="10"/>
      <c r="AO2029" s="9"/>
      <c r="AP2029" s="13"/>
    </row>
    <row r="2030" spans="1:42" x14ac:dyDescent="0.35">
      <c r="A2030" s="7"/>
      <c r="B2030" s="7"/>
      <c r="C2030" s="7"/>
      <c r="D2030" s="7"/>
      <c r="E2030" s="7"/>
      <c r="F2030" s="7"/>
      <c r="G2030" s="7"/>
      <c r="H2030" s="7"/>
      <c r="I2030" s="14"/>
      <c r="J2030" s="14"/>
      <c r="K2030" s="14"/>
      <c r="L2030" s="8"/>
      <c r="M2030" s="8"/>
      <c r="N2030" s="7"/>
      <c r="O2030" s="8"/>
      <c r="P2030" s="8"/>
      <c r="Q2030" s="8"/>
      <c r="R2030" s="7"/>
      <c r="S2030" s="14"/>
      <c r="T2030" s="14"/>
      <c r="U2030" s="7"/>
      <c r="V2030" s="7"/>
      <c r="W2030" s="16"/>
      <c r="X2030" s="14"/>
      <c r="Y2030" s="7"/>
      <c r="Z2030" s="7"/>
      <c r="AA2030" s="16"/>
      <c r="AB2030" s="14"/>
      <c r="AC2030" s="7"/>
      <c r="AD2030" s="7"/>
      <c r="AE2030" s="7"/>
      <c r="AF2030" s="9"/>
      <c r="AG2030" s="10"/>
      <c r="AH2030" s="10"/>
      <c r="AI2030" s="18"/>
      <c r="AJ2030" s="10"/>
      <c r="AK2030" s="10"/>
      <c r="AL2030" s="10"/>
      <c r="AM2030" s="12"/>
      <c r="AN2030" s="12"/>
      <c r="AO2030" s="9"/>
      <c r="AP2030" s="13"/>
    </row>
    <row r="2031" spans="1:42" x14ac:dyDescent="0.35">
      <c r="A2031" s="7"/>
      <c r="B2031" s="7"/>
      <c r="C2031" s="7"/>
      <c r="D2031" s="7"/>
      <c r="E2031" s="7"/>
      <c r="F2031" s="7"/>
      <c r="G2031" s="7"/>
      <c r="H2031" s="7"/>
      <c r="I2031" s="14"/>
      <c r="J2031" s="14"/>
      <c r="K2031" s="14"/>
      <c r="L2031" s="7"/>
      <c r="M2031" s="7"/>
      <c r="N2031" s="16"/>
      <c r="O2031" s="14"/>
      <c r="P2031" s="7"/>
      <c r="Q2031" s="7"/>
      <c r="R2031" s="16"/>
      <c r="S2031" s="14"/>
      <c r="T2031" s="14"/>
      <c r="U2031" s="7"/>
      <c r="V2031" s="7"/>
      <c r="W2031" s="16"/>
      <c r="X2031" s="14"/>
      <c r="Y2031" s="7"/>
      <c r="Z2031" s="8"/>
      <c r="AA2031" s="7"/>
      <c r="AB2031" s="14"/>
      <c r="AC2031" s="7"/>
      <c r="AD2031" s="7"/>
      <c r="AE2031" s="7"/>
      <c r="AF2031" s="9"/>
      <c r="AG2031" s="10"/>
      <c r="AH2031" s="10"/>
      <c r="AI2031" s="11"/>
      <c r="AJ2031" s="10"/>
      <c r="AK2031" s="10"/>
      <c r="AL2031" s="10"/>
      <c r="AM2031" s="20"/>
      <c r="AN2031" s="10"/>
      <c r="AO2031" s="9"/>
      <c r="AP2031" s="13"/>
    </row>
    <row r="2032" spans="1:42" x14ac:dyDescent="0.35">
      <c r="A2032" s="7"/>
      <c r="B2032" s="7"/>
      <c r="C2032" s="7"/>
      <c r="D2032" s="7"/>
      <c r="E2032" s="7"/>
      <c r="F2032" s="7"/>
      <c r="G2032" s="7"/>
      <c r="H2032" s="7"/>
      <c r="I2032" s="14"/>
      <c r="J2032" s="14"/>
      <c r="K2032" s="14"/>
      <c r="L2032" s="8"/>
      <c r="M2032" s="8"/>
      <c r="N2032" s="7"/>
      <c r="O2032" s="8"/>
      <c r="P2032" s="8"/>
      <c r="Q2032" s="8"/>
      <c r="R2032" s="7"/>
      <c r="S2032" s="8"/>
      <c r="T2032" s="8"/>
      <c r="U2032" s="8"/>
      <c r="V2032" s="8"/>
      <c r="W2032" s="7"/>
      <c r="X2032" s="8"/>
      <c r="Y2032" s="8"/>
      <c r="Z2032" s="8"/>
      <c r="AA2032" s="7"/>
      <c r="AB2032" s="8"/>
      <c r="AC2032" s="7"/>
      <c r="AD2032" s="7"/>
      <c r="AE2032" s="7"/>
      <c r="AF2032" s="9"/>
      <c r="AG2032" s="10"/>
      <c r="AH2032" s="10"/>
      <c r="AI2032" s="12"/>
      <c r="AJ2032" s="10"/>
      <c r="AK2032" s="10"/>
      <c r="AL2032" s="10"/>
      <c r="AM2032" s="12"/>
      <c r="AN2032" s="12"/>
      <c r="AO2032" s="9"/>
      <c r="AP2032" s="13"/>
    </row>
    <row r="2033" spans="1:42" x14ac:dyDescent="0.35">
      <c r="A2033" s="7"/>
      <c r="B2033" s="7"/>
      <c r="C2033" s="7"/>
      <c r="D2033" s="7"/>
      <c r="E2033" s="7"/>
      <c r="F2033" s="7"/>
      <c r="G2033" s="7"/>
      <c r="H2033" s="7"/>
      <c r="I2033" s="14"/>
      <c r="J2033" s="14"/>
      <c r="K2033" s="14"/>
      <c r="L2033" s="8"/>
      <c r="M2033" s="8"/>
      <c r="N2033" s="7"/>
      <c r="O2033" s="8"/>
      <c r="P2033" s="8"/>
      <c r="Q2033" s="8"/>
      <c r="R2033" s="7"/>
      <c r="S2033" s="8"/>
      <c r="T2033" s="8"/>
      <c r="U2033" s="8"/>
      <c r="V2033" s="8"/>
      <c r="W2033" s="7"/>
      <c r="X2033" s="8"/>
      <c r="Y2033" s="8"/>
      <c r="Z2033" s="8"/>
      <c r="AA2033" s="7"/>
      <c r="AB2033" s="8"/>
      <c r="AC2033" s="7"/>
      <c r="AD2033" s="7"/>
      <c r="AE2033" s="7"/>
      <c r="AF2033" s="9"/>
      <c r="AG2033" s="10"/>
      <c r="AH2033" s="10"/>
      <c r="AI2033" s="11"/>
      <c r="AJ2033" s="10"/>
      <c r="AK2033" s="10"/>
      <c r="AL2033" s="10"/>
      <c r="AM2033" s="12"/>
      <c r="AN2033" s="12"/>
      <c r="AO2033" s="9"/>
      <c r="AP2033" s="13"/>
    </row>
    <row r="2034" spans="1:42" x14ac:dyDescent="0.35">
      <c r="A2034" s="7"/>
      <c r="B2034" s="7"/>
      <c r="C2034" s="7"/>
      <c r="D2034" s="7"/>
      <c r="E2034" s="7"/>
      <c r="F2034" s="7"/>
      <c r="G2034" s="7"/>
      <c r="H2034" s="7"/>
      <c r="I2034" s="14"/>
      <c r="J2034" s="14"/>
      <c r="K2034" s="14"/>
      <c r="L2034" s="8"/>
      <c r="M2034" s="8"/>
      <c r="N2034" s="7"/>
      <c r="O2034" s="8"/>
      <c r="P2034" s="8"/>
      <c r="Q2034" s="8"/>
      <c r="R2034" s="7"/>
      <c r="S2034" s="8"/>
      <c r="T2034" s="8"/>
      <c r="U2034" s="8"/>
      <c r="V2034" s="8"/>
      <c r="W2034" s="7"/>
      <c r="X2034" s="8"/>
      <c r="Y2034" s="8"/>
      <c r="Z2034" s="8"/>
      <c r="AA2034" s="7"/>
      <c r="AB2034" s="8"/>
      <c r="AC2034" s="7"/>
      <c r="AD2034" s="7"/>
      <c r="AE2034" s="7"/>
      <c r="AF2034" s="9"/>
      <c r="AG2034" s="10"/>
      <c r="AH2034" s="10"/>
      <c r="AI2034" s="18"/>
      <c r="AJ2034" s="10"/>
      <c r="AK2034" s="10"/>
      <c r="AL2034" s="10"/>
      <c r="AM2034" s="12"/>
      <c r="AN2034" s="12"/>
      <c r="AO2034" s="9"/>
      <c r="AP2034" s="13"/>
    </row>
    <row r="2035" spans="1:42" x14ac:dyDescent="0.35">
      <c r="A2035" s="7"/>
      <c r="B2035" s="7"/>
      <c r="C2035" s="7"/>
      <c r="D2035" s="7"/>
      <c r="E2035" s="7"/>
      <c r="F2035" s="7"/>
      <c r="G2035" s="8"/>
      <c r="H2035" s="7"/>
      <c r="I2035" s="14"/>
      <c r="J2035" s="8"/>
      <c r="K2035" s="8"/>
      <c r="L2035" s="8"/>
      <c r="M2035" s="8"/>
      <c r="N2035" s="7"/>
      <c r="O2035" s="8"/>
      <c r="P2035" s="8"/>
      <c r="Q2035" s="8"/>
      <c r="R2035" s="7"/>
      <c r="S2035" s="8"/>
      <c r="T2035" s="8"/>
      <c r="U2035" s="8"/>
      <c r="V2035" s="8"/>
      <c r="W2035" s="7"/>
      <c r="X2035" s="8"/>
      <c r="Y2035" s="8"/>
      <c r="Z2035" s="8"/>
      <c r="AA2035" s="7"/>
      <c r="AB2035" s="8"/>
      <c r="AC2035" s="7"/>
      <c r="AD2035" s="7"/>
      <c r="AE2035" s="7"/>
      <c r="AF2035" s="9"/>
      <c r="AG2035" s="10"/>
      <c r="AH2035" s="10"/>
      <c r="AI2035" s="12"/>
      <c r="AJ2035" s="10"/>
      <c r="AK2035" s="10"/>
      <c r="AL2035" s="10"/>
      <c r="AM2035" s="12"/>
      <c r="AN2035" s="12"/>
      <c r="AO2035" s="9"/>
      <c r="AP2035" s="13"/>
    </row>
    <row r="2036" spans="1:42" x14ac:dyDescent="0.35">
      <c r="A2036" s="7"/>
      <c r="B2036" s="7"/>
      <c r="C2036" s="7"/>
      <c r="D2036" s="7"/>
      <c r="E2036" s="7"/>
      <c r="F2036" s="7"/>
      <c r="G2036" s="8"/>
      <c r="H2036" s="7"/>
      <c r="I2036" s="14"/>
      <c r="J2036" s="8"/>
      <c r="K2036" s="8"/>
      <c r="L2036" s="8"/>
      <c r="M2036" s="8"/>
      <c r="N2036" s="7"/>
      <c r="O2036" s="8"/>
      <c r="P2036" s="8"/>
      <c r="Q2036" s="8"/>
      <c r="R2036" s="7"/>
      <c r="S2036" s="8"/>
      <c r="T2036" s="8"/>
      <c r="U2036" s="8"/>
      <c r="V2036" s="8"/>
      <c r="W2036" s="7"/>
      <c r="X2036" s="8"/>
      <c r="Y2036" s="8"/>
      <c r="Z2036" s="8"/>
      <c r="AA2036" s="7"/>
      <c r="AB2036" s="8"/>
      <c r="AC2036" s="7"/>
      <c r="AD2036" s="7"/>
      <c r="AE2036" s="7"/>
      <c r="AF2036" s="12"/>
      <c r="AG2036" s="10"/>
      <c r="AH2036" s="12"/>
      <c r="AI2036" s="12"/>
      <c r="AJ2036" s="12"/>
      <c r="AK2036" s="12"/>
      <c r="AL2036" s="12"/>
      <c r="AM2036" s="12"/>
      <c r="AN2036" s="12"/>
      <c r="AO2036" s="12"/>
      <c r="AP2036" s="15"/>
    </row>
    <row r="2037" spans="1:42" x14ac:dyDescent="0.35">
      <c r="A2037" s="7"/>
      <c r="B2037" s="7"/>
      <c r="C2037" s="7"/>
      <c r="D2037" s="7"/>
      <c r="E2037" s="7"/>
      <c r="F2037" s="7"/>
      <c r="G2037" s="8"/>
      <c r="H2037" s="7"/>
      <c r="I2037" s="14"/>
      <c r="J2037" s="8"/>
      <c r="K2037" s="8"/>
      <c r="L2037" s="8"/>
      <c r="M2037" s="8"/>
      <c r="N2037" s="7"/>
      <c r="O2037" s="8"/>
      <c r="P2037" s="8"/>
      <c r="Q2037" s="8"/>
      <c r="R2037" s="7"/>
      <c r="S2037" s="8"/>
      <c r="T2037" s="8"/>
      <c r="U2037" s="8"/>
      <c r="V2037" s="8"/>
      <c r="W2037" s="7"/>
      <c r="X2037" s="8"/>
      <c r="Y2037" s="8"/>
      <c r="Z2037" s="8"/>
      <c r="AA2037" s="7"/>
      <c r="AB2037" s="8"/>
      <c r="AC2037" s="7"/>
      <c r="AD2037" s="7"/>
      <c r="AE2037" s="7"/>
      <c r="AF2037" s="12"/>
      <c r="AG2037" s="10"/>
      <c r="AH2037" s="12"/>
      <c r="AI2037" s="12"/>
      <c r="AJ2037" s="12"/>
      <c r="AK2037" s="12"/>
      <c r="AL2037" s="12"/>
      <c r="AM2037" s="12"/>
      <c r="AN2037" s="12"/>
      <c r="AO2037" s="12"/>
      <c r="AP2037" s="15"/>
    </row>
    <row r="2038" spans="1:42" x14ac:dyDescent="0.35">
      <c r="A2038" s="7"/>
      <c r="B2038" s="7"/>
      <c r="C2038" s="7"/>
      <c r="D2038" s="7"/>
      <c r="E2038" s="7"/>
      <c r="F2038" s="7"/>
      <c r="G2038" s="8"/>
      <c r="H2038" s="7"/>
      <c r="I2038" s="14"/>
      <c r="J2038" s="8"/>
      <c r="K2038" s="8"/>
      <c r="L2038" s="8"/>
      <c r="M2038" s="8"/>
      <c r="N2038" s="7"/>
      <c r="O2038" s="8"/>
      <c r="P2038" s="8"/>
      <c r="Q2038" s="8"/>
      <c r="R2038" s="7"/>
      <c r="S2038" s="8"/>
      <c r="T2038" s="8"/>
      <c r="U2038" s="8"/>
      <c r="V2038" s="8"/>
      <c r="W2038" s="7"/>
      <c r="X2038" s="8"/>
      <c r="Y2038" s="8"/>
      <c r="Z2038" s="8"/>
      <c r="AA2038" s="7"/>
      <c r="AB2038" s="8"/>
      <c r="AC2038" s="7"/>
      <c r="AD2038" s="7"/>
      <c r="AE2038" s="7"/>
      <c r="AF2038" s="12"/>
      <c r="AG2038" s="10"/>
      <c r="AH2038" s="12"/>
      <c r="AI2038" s="12"/>
      <c r="AJ2038" s="12"/>
      <c r="AK2038" s="12"/>
      <c r="AL2038" s="12"/>
      <c r="AM2038" s="12"/>
      <c r="AN2038" s="12"/>
      <c r="AO2038" s="12"/>
      <c r="AP2038" s="15"/>
    </row>
    <row r="2039" spans="1:42" x14ac:dyDescent="0.35">
      <c r="A2039" s="7"/>
      <c r="B2039" s="7"/>
      <c r="C2039" s="7"/>
      <c r="D2039" s="7"/>
      <c r="E2039" s="7"/>
      <c r="F2039" s="7"/>
      <c r="G2039" s="7"/>
      <c r="H2039" s="7"/>
      <c r="I2039" s="14"/>
      <c r="J2039" s="8"/>
      <c r="K2039" s="14"/>
      <c r="L2039" s="8"/>
      <c r="M2039" s="8"/>
      <c r="N2039" s="7"/>
      <c r="O2039" s="8"/>
      <c r="P2039" s="8"/>
      <c r="Q2039" s="8"/>
      <c r="R2039" s="7"/>
      <c r="S2039" s="14"/>
      <c r="T2039" s="14"/>
      <c r="U2039" s="7"/>
      <c r="V2039" s="7"/>
      <c r="W2039" s="16"/>
      <c r="X2039" s="14"/>
      <c r="Y2039" s="7"/>
      <c r="Z2039" s="7"/>
      <c r="AA2039" s="16"/>
      <c r="AB2039" s="14"/>
      <c r="AC2039" s="7"/>
      <c r="AD2039" s="7"/>
      <c r="AE2039" s="7"/>
      <c r="AF2039" s="9"/>
      <c r="AG2039" s="10"/>
      <c r="AH2039" s="10"/>
      <c r="AI2039" s="10"/>
      <c r="AJ2039" s="10"/>
      <c r="AK2039" s="10"/>
      <c r="AL2039" s="10"/>
      <c r="AM2039" s="12"/>
      <c r="AN2039" s="12"/>
      <c r="AO2039" s="9"/>
      <c r="AP2039" s="13"/>
    </row>
    <row r="2040" spans="1:42" x14ac:dyDescent="0.35">
      <c r="A2040" s="7"/>
      <c r="B2040" s="7"/>
      <c r="C2040" s="7"/>
      <c r="D2040" s="7"/>
      <c r="E2040" s="7"/>
      <c r="F2040" s="7"/>
      <c r="G2040" s="7"/>
      <c r="H2040" s="7"/>
      <c r="I2040" s="14"/>
      <c r="J2040" s="14"/>
      <c r="K2040" s="14"/>
      <c r="L2040" s="7"/>
      <c r="M2040" s="7"/>
      <c r="N2040" s="16"/>
      <c r="O2040" s="14"/>
      <c r="P2040" s="7"/>
      <c r="Q2040" s="7"/>
      <c r="R2040" s="16"/>
      <c r="S2040" s="14"/>
      <c r="T2040" s="14"/>
      <c r="U2040" s="7"/>
      <c r="V2040" s="7"/>
      <c r="W2040" s="16"/>
      <c r="X2040" s="14"/>
      <c r="Y2040" s="7"/>
      <c r="Z2040" s="7"/>
      <c r="AA2040" s="16"/>
      <c r="AB2040" s="14"/>
      <c r="AC2040" s="7"/>
      <c r="AD2040" s="7"/>
      <c r="AE2040" s="7"/>
      <c r="AF2040" s="9"/>
      <c r="AG2040" s="10"/>
      <c r="AH2040" s="10"/>
      <c r="AI2040" s="10"/>
      <c r="AJ2040" s="10"/>
      <c r="AK2040" s="10"/>
      <c r="AL2040" s="10"/>
      <c r="AM2040" s="21"/>
      <c r="AN2040" s="10"/>
      <c r="AO2040" s="9"/>
      <c r="AP2040" s="13"/>
    </row>
    <row r="2041" spans="1:42" x14ac:dyDescent="0.35">
      <c r="A2041" s="7"/>
      <c r="B2041" s="7"/>
      <c r="C2041" s="7"/>
      <c r="D2041" s="7"/>
      <c r="E2041" s="7"/>
      <c r="F2041" s="7"/>
      <c r="G2041" s="7"/>
      <c r="H2041" s="7"/>
      <c r="I2041" s="14"/>
      <c r="J2041" s="14"/>
      <c r="K2041" s="14"/>
      <c r="L2041" s="7"/>
      <c r="M2041" s="8"/>
      <c r="N2041" s="7"/>
      <c r="O2041" s="14"/>
      <c r="P2041" s="7"/>
      <c r="Q2041" s="7"/>
      <c r="R2041" s="16"/>
      <c r="S2041" s="14"/>
      <c r="T2041" s="14"/>
      <c r="U2041" s="7"/>
      <c r="V2041" s="7"/>
      <c r="W2041" s="16"/>
      <c r="X2041" s="14"/>
      <c r="Y2041" s="7"/>
      <c r="Z2041" s="7"/>
      <c r="AA2041" s="16"/>
      <c r="AB2041" s="14"/>
      <c r="AC2041" s="7"/>
      <c r="AD2041" s="7"/>
      <c r="AE2041" s="7"/>
      <c r="AF2041" s="9"/>
      <c r="AG2041" s="10"/>
      <c r="AH2041" s="10"/>
      <c r="AI2041" s="10"/>
      <c r="AJ2041" s="10"/>
      <c r="AK2041" s="10"/>
      <c r="AL2041" s="10"/>
      <c r="AM2041" s="12"/>
      <c r="AN2041" s="12"/>
      <c r="AO2041" s="9"/>
      <c r="AP2041" s="13"/>
    </row>
    <row r="2042" spans="1:42" x14ac:dyDescent="0.35">
      <c r="A2042" s="7"/>
      <c r="B2042" s="7"/>
      <c r="C2042" s="7"/>
      <c r="D2042" s="7"/>
      <c r="E2042" s="7"/>
      <c r="F2042" s="7"/>
      <c r="G2042" s="7"/>
      <c r="H2042" s="7"/>
      <c r="I2042" s="14"/>
      <c r="J2042" s="14"/>
      <c r="K2042" s="14"/>
      <c r="L2042" s="7"/>
      <c r="M2042" s="8"/>
      <c r="N2042" s="7"/>
      <c r="O2042" s="14"/>
      <c r="P2042" s="7"/>
      <c r="Q2042" s="7"/>
      <c r="R2042" s="16"/>
      <c r="S2042" s="14"/>
      <c r="T2042" s="14"/>
      <c r="U2042" s="7"/>
      <c r="V2042" s="7"/>
      <c r="W2042" s="16"/>
      <c r="X2042" s="14"/>
      <c r="Y2042" s="7"/>
      <c r="Z2042" s="7"/>
      <c r="AA2042" s="16"/>
      <c r="AB2042" s="14"/>
      <c r="AC2042" s="7"/>
      <c r="AD2042" s="7"/>
      <c r="AE2042" s="7"/>
      <c r="AF2042" s="9"/>
      <c r="AG2042" s="10"/>
      <c r="AH2042" s="10"/>
      <c r="AI2042" s="10"/>
      <c r="AJ2042" s="10"/>
      <c r="AK2042" s="10"/>
      <c r="AL2042" s="10"/>
      <c r="AM2042" s="20"/>
      <c r="AN2042" s="10"/>
      <c r="AO2042" s="9"/>
      <c r="AP2042" s="13"/>
    </row>
    <row r="2043" spans="1:42" x14ac:dyDescent="0.35">
      <c r="A2043" s="7"/>
      <c r="B2043" s="7"/>
      <c r="C2043" s="7"/>
      <c r="D2043" s="7"/>
      <c r="E2043" s="7"/>
      <c r="F2043" s="7"/>
      <c r="G2043" s="7"/>
      <c r="H2043" s="7"/>
      <c r="I2043" s="14"/>
      <c r="J2043" s="14"/>
      <c r="K2043" s="14"/>
      <c r="L2043" s="7"/>
      <c r="M2043" s="8"/>
      <c r="N2043" s="7"/>
      <c r="O2043" s="14"/>
      <c r="P2043" s="7"/>
      <c r="Q2043" s="7"/>
      <c r="R2043" s="16"/>
      <c r="S2043" s="14"/>
      <c r="T2043" s="14"/>
      <c r="U2043" s="7"/>
      <c r="V2043" s="7"/>
      <c r="W2043" s="16"/>
      <c r="X2043" s="14"/>
      <c r="Y2043" s="7"/>
      <c r="Z2043" s="7"/>
      <c r="AA2043" s="16"/>
      <c r="AB2043" s="14"/>
      <c r="AC2043" s="7"/>
      <c r="AD2043" s="7"/>
      <c r="AE2043" s="7"/>
      <c r="AF2043" s="9"/>
      <c r="AG2043" s="10"/>
      <c r="AH2043" s="10"/>
      <c r="AI2043" s="10"/>
      <c r="AJ2043" s="10"/>
      <c r="AK2043" s="10"/>
      <c r="AL2043" s="10"/>
      <c r="AM2043" s="12"/>
      <c r="AN2043" s="12"/>
      <c r="AO2043" s="9"/>
      <c r="AP2043" s="13"/>
    </row>
    <row r="2044" spans="1:42" x14ac:dyDescent="0.35">
      <c r="A2044" s="7"/>
      <c r="B2044" s="7"/>
      <c r="C2044" s="7"/>
      <c r="D2044" s="7"/>
      <c r="E2044" s="7"/>
      <c r="F2044" s="7"/>
      <c r="G2044" s="7"/>
      <c r="H2044" s="7"/>
      <c r="I2044" s="14"/>
      <c r="J2044" s="14"/>
      <c r="K2044" s="14"/>
      <c r="L2044" s="7"/>
      <c r="M2044" s="8"/>
      <c r="N2044" s="7"/>
      <c r="O2044" s="14"/>
      <c r="P2044" s="7"/>
      <c r="Q2044" s="7"/>
      <c r="R2044" s="16"/>
      <c r="S2044" s="14"/>
      <c r="T2044" s="8"/>
      <c r="U2044" s="7"/>
      <c r="V2044" s="8"/>
      <c r="W2044" s="7"/>
      <c r="X2044" s="14"/>
      <c r="Y2044" s="7"/>
      <c r="Z2044" s="7"/>
      <c r="AA2044" s="16"/>
      <c r="AB2044" s="14"/>
      <c r="AC2044" s="7"/>
      <c r="AD2044" s="7"/>
      <c r="AE2044" s="7"/>
      <c r="AF2044" s="9"/>
      <c r="AG2044" s="10"/>
      <c r="AH2044" s="10"/>
      <c r="AI2044" s="10"/>
      <c r="AJ2044" s="10"/>
      <c r="AK2044" s="10"/>
      <c r="AL2044" s="10"/>
      <c r="AM2044" s="12"/>
      <c r="AN2044" s="12"/>
      <c r="AO2044" s="9"/>
      <c r="AP2044" s="13"/>
    </row>
    <row r="2045" spans="1:42" x14ac:dyDescent="0.35">
      <c r="A2045" s="7"/>
      <c r="B2045" s="7"/>
      <c r="C2045" s="7"/>
      <c r="D2045" s="7"/>
      <c r="E2045" s="7"/>
      <c r="F2045" s="7"/>
      <c r="G2045" s="7"/>
      <c r="H2045" s="7"/>
      <c r="I2045" s="14"/>
      <c r="J2045" s="14"/>
      <c r="K2045" s="14"/>
      <c r="L2045" s="7"/>
      <c r="M2045" s="8"/>
      <c r="N2045" s="7"/>
      <c r="O2045" s="14"/>
      <c r="P2045" s="7"/>
      <c r="Q2045" s="7"/>
      <c r="R2045" s="16"/>
      <c r="S2045" s="14"/>
      <c r="T2045" s="14"/>
      <c r="U2045" s="7"/>
      <c r="V2045" s="7"/>
      <c r="W2045" s="16"/>
      <c r="X2045" s="14"/>
      <c r="Y2045" s="7"/>
      <c r="Z2045" s="7"/>
      <c r="AA2045" s="16"/>
      <c r="AB2045" s="14"/>
      <c r="AC2045" s="7"/>
      <c r="AD2045" s="7"/>
      <c r="AE2045" s="7"/>
      <c r="AF2045" s="9"/>
      <c r="AG2045" s="10"/>
      <c r="AH2045" s="10"/>
      <c r="AI2045" s="11"/>
      <c r="AJ2045" s="10"/>
      <c r="AK2045" s="10"/>
      <c r="AL2045" s="10"/>
      <c r="AM2045" s="12"/>
      <c r="AN2045" s="12"/>
      <c r="AO2045" s="9"/>
      <c r="AP2045" s="13"/>
    </row>
    <row r="2046" spans="1:42" x14ac:dyDescent="0.35">
      <c r="A2046" s="7"/>
      <c r="B2046" s="7"/>
      <c r="C2046" s="7"/>
      <c r="D2046" s="7"/>
      <c r="E2046" s="7"/>
      <c r="F2046" s="7"/>
      <c r="G2046" s="7"/>
      <c r="H2046" s="7"/>
      <c r="I2046" s="14"/>
      <c r="J2046" s="14"/>
      <c r="K2046" s="14"/>
      <c r="L2046" s="8"/>
      <c r="M2046" s="8"/>
      <c r="N2046" s="7"/>
      <c r="O2046" s="8"/>
      <c r="P2046" s="8"/>
      <c r="Q2046" s="8"/>
      <c r="R2046" s="7"/>
      <c r="S2046" s="14"/>
      <c r="T2046" s="14"/>
      <c r="U2046" s="7"/>
      <c r="V2046" s="7"/>
      <c r="W2046" s="16"/>
      <c r="X2046" s="14"/>
      <c r="Y2046" s="7"/>
      <c r="Z2046" s="7"/>
      <c r="AA2046" s="16"/>
      <c r="AB2046" s="14"/>
      <c r="AC2046" s="7"/>
      <c r="AD2046" s="7"/>
      <c r="AE2046" s="7"/>
      <c r="AF2046" s="9"/>
      <c r="AG2046" s="10"/>
      <c r="AH2046" s="10"/>
      <c r="AI2046" s="10"/>
      <c r="AJ2046" s="10"/>
      <c r="AK2046" s="10"/>
      <c r="AL2046" s="10"/>
      <c r="AM2046" s="12"/>
      <c r="AN2046" s="12"/>
      <c r="AO2046" s="9"/>
      <c r="AP2046" s="13"/>
    </row>
    <row r="2047" spans="1:42" x14ac:dyDescent="0.35">
      <c r="A2047" s="7"/>
      <c r="B2047" s="7"/>
      <c r="C2047" s="7"/>
      <c r="D2047" s="7"/>
      <c r="E2047" s="7"/>
      <c r="F2047" s="7"/>
      <c r="G2047" s="7"/>
      <c r="H2047" s="7"/>
      <c r="I2047" s="14"/>
      <c r="J2047" s="14"/>
      <c r="K2047" s="14"/>
      <c r="L2047" s="8"/>
      <c r="M2047" s="8"/>
      <c r="N2047" s="7"/>
      <c r="O2047" s="8"/>
      <c r="P2047" s="8"/>
      <c r="Q2047" s="8"/>
      <c r="R2047" s="7"/>
      <c r="S2047" s="8"/>
      <c r="T2047" s="8"/>
      <c r="U2047" s="8"/>
      <c r="V2047" s="8"/>
      <c r="W2047" s="7"/>
      <c r="X2047" s="8"/>
      <c r="Y2047" s="8"/>
      <c r="Z2047" s="8"/>
      <c r="AA2047" s="7"/>
      <c r="AB2047" s="8"/>
      <c r="AC2047" s="7"/>
      <c r="AD2047" s="7"/>
      <c r="AE2047" s="7"/>
      <c r="AF2047" s="9"/>
      <c r="AG2047" s="10"/>
      <c r="AH2047" s="10"/>
      <c r="AI2047" s="12"/>
      <c r="AJ2047" s="10"/>
      <c r="AK2047" s="10"/>
      <c r="AL2047" s="10"/>
      <c r="AM2047" s="12"/>
      <c r="AN2047" s="12"/>
      <c r="AO2047" s="9"/>
      <c r="AP2047" s="13"/>
    </row>
    <row r="2048" spans="1:42" x14ac:dyDescent="0.35">
      <c r="A2048" s="7"/>
      <c r="B2048" s="7"/>
      <c r="C2048" s="7"/>
      <c r="D2048" s="7"/>
      <c r="E2048" s="7"/>
      <c r="F2048" s="7"/>
      <c r="G2048" s="7"/>
      <c r="H2048" s="7"/>
      <c r="I2048" s="14"/>
      <c r="J2048" s="14"/>
      <c r="K2048" s="14"/>
      <c r="L2048" s="8"/>
      <c r="M2048" s="8"/>
      <c r="N2048" s="7"/>
      <c r="O2048" s="8"/>
      <c r="P2048" s="8"/>
      <c r="Q2048" s="8"/>
      <c r="R2048" s="7"/>
      <c r="S2048" s="8"/>
      <c r="T2048" s="8"/>
      <c r="U2048" s="8"/>
      <c r="V2048" s="8"/>
      <c r="W2048" s="7"/>
      <c r="X2048" s="8"/>
      <c r="Y2048" s="8"/>
      <c r="Z2048" s="8"/>
      <c r="AA2048" s="7"/>
      <c r="AB2048" s="8"/>
      <c r="AC2048" s="7"/>
      <c r="AD2048" s="7"/>
      <c r="AE2048" s="7"/>
      <c r="AF2048" s="9"/>
      <c r="AG2048" s="10"/>
      <c r="AH2048" s="10"/>
      <c r="AI2048" s="12"/>
      <c r="AJ2048" s="10"/>
      <c r="AK2048" s="10"/>
      <c r="AL2048" s="10"/>
      <c r="AM2048" s="12"/>
      <c r="AN2048" s="12"/>
      <c r="AO2048" s="9"/>
      <c r="AP2048" s="13"/>
    </row>
    <row r="2049" spans="1:42" x14ac:dyDescent="0.35">
      <c r="A2049" s="7"/>
      <c r="B2049" s="7"/>
      <c r="C2049" s="7"/>
      <c r="D2049" s="7"/>
      <c r="E2049" s="7"/>
      <c r="F2049" s="7"/>
      <c r="G2049" s="7"/>
      <c r="H2049" s="7"/>
      <c r="I2049" s="14"/>
      <c r="J2049" s="14"/>
      <c r="K2049" s="14"/>
      <c r="L2049" s="7"/>
      <c r="M2049" s="7"/>
      <c r="N2049" s="16"/>
      <c r="O2049" s="14"/>
      <c r="P2049" s="7"/>
      <c r="Q2049" s="7"/>
      <c r="R2049" s="16"/>
      <c r="S2049" s="14"/>
      <c r="T2049" s="14"/>
      <c r="U2049" s="7"/>
      <c r="V2049" s="7"/>
      <c r="W2049" s="16"/>
      <c r="X2049" s="14"/>
      <c r="Y2049" s="7"/>
      <c r="Z2049" s="7"/>
      <c r="AA2049" s="16"/>
      <c r="AB2049" s="14"/>
      <c r="AC2049" s="7"/>
      <c r="AD2049" s="7"/>
      <c r="AE2049" s="7"/>
      <c r="AF2049" s="9"/>
      <c r="AG2049" s="10"/>
      <c r="AH2049" s="10"/>
      <c r="AI2049" s="11"/>
      <c r="AJ2049" s="10"/>
      <c r="AK2049" s="10"/>
      <c r="AL2049" s="10"/>
      <c r="AM2049" s="21"/>
      <c r="AN2049" s="10"/>
      <c r="AO2049" s="9"/>
      <c r="AP2049" s="13"/>
    </row>
    <row r="2050" spans="1:42" x14ac:dyDescent="0.35">
      <c r="A2050" s="7"/>
      <c r="B2050" s="7"/>
      <c r="C2050" s="7"/>
      <c r="D2050" s="7"/>
      <c r="E2050" s="7"/>
      <c r="F2050" s="7"/>
      <c r="G2050" s="7"/>
      <c r="H2050" s="7"/>
      <c r="I2050" s="14"/>
      <c r="J2050" s="14"/>
      <c r="K2050" s="14"/>
      <c r="L2050" s="8"/>
      <c r="M2050" s="8"/>
      <c r="N2050" s="7"/>
      <c r="O2050" s="8"/>
      <c r="P2050" s="8"/>
      <c r="Q2050" s="8"/>
      <c r="R2050" s="7"/>
      <c r="S2050" s="14"/>
      <c r="T2050" s="14"/>
      <c r="U2050" s="7"/>
      <c r="V2050" s="7"/>
      <c r="W2050" s="16"/>
      <c r="X2050" s="8"/>
      <c r="Y2050" s="8"/>
      <c r="Z2050" s="8"/>
      <c r="AA2050" s="7"/>
      <c r="AB2050" s="14"/>
      <c r="AC2050" s="7"/>
      <c r="AD2050" s="7"/>
      <c r="AE2050" s="7"/>
      <c r="AF2050" s="9"/>
      <c r="AG2050" s="10"/>
      <c r="AH2050" s="10"/>
      <c r="AI2050" s="10"/>
      <c r="AJ2050" s="10"/>
      <c r="AK2050" s="10"/>
      <c r="AL2050" s="10"/>
      <c r="AM2050" s="12"/>
      <c r="AN2050" s="12"/>
      <c r="AO2050" s="9"/>
      <c r="AP2050" s="13"/>
    </row>
    <row r="2051" spans="1:42" x14ac:dyDescent="0.35">
      <c r="A2051" s="7"/>
      <c r="B2051" s="7"/>
      <c r="C2051" s="7"/>
      <c r="D2051" s="7"/>
      <c r="E2051" s="7"/>
      <c r="F2051" s="7"/>
      <c r="G2051" s="7"/>
      <c r="H2051" s="7"/>
      <c r="I2051" s="14"/>
      <c r="J2051" s="8"/>
      <c r="K2051" s="14"/>
      <c r="L2051" s="8"/>
      <c r="M2051" s="8"/>
      <c r="N2051" s="7"/>
      <c r="O2051" s="8"/>
      <c r="P2051" s="8"/>
      <c r="Q2051" s="8"/>
      <c r="R2051" s="7"/>
      <c r="S2051" s="8"/>
      <c r="T2051" s="14"/>
      <c r="U2051" s="7"/>
      <c r="V2051" s="7"/>
      <c r="W2051" s="16"/>
      <c r="X2051" s="8"/>
      <c r="Y2051" s="8"/>
      <c r="Z2051" s="8"/>
      <c r="AA2051" s="7"/>
      <c r="AB2051" s="14"/>
      <c r="AC2051" s="7"/>
      <c r="AD2051" s="7"/>
      <c r="AE2051" s="7"/>
      <c r="AF2051" s="9"/>
      <c r="AG2051" s="10"/>
      <c r="AH2051" s="10"/>
      <c r="AI2051" s="12"/>
      <c r="AJ2051" s="10"/>
      <c r="AK2051" s="10"/>
      <c r="AL2051" s="10"/>
      <c r="AM2051" s="12"/>
      <c r="AN2051" s="12"/>
      <c r="AO2051" s="9"/>
      <c r="AP2051" s="13"/>
    </row>
    <row r="2052" spans="1:42" x14ac:dyDescent="0.35">
      <c r="A2052" s="7"/>
      <c r="B2052" s="7"/>
      <c r="C2052" s="7"/>
      <c r="D2052" s="7"/>
      <c r="E2052" s="7"/>
      <c r="F2052" s="7"/>
      <c r="G2052" s="7"/>
      <c r="H2052" s="7"/>
      <c r="I2052" s="14"/>
      <c r="J2052" s="8"/>
      <c r="K2052" s="14"/>
      <c r="L2052" s="7"/>
      <c r="M2052" s="7"/>
      <c r="N2052" s="17"/>
      <c r="O2052" s="8"/>
      <c r="P2052" s="8"/>
      <c r="Q2052" s="8"/>
      <c r="R2052" s="7"/>
      <c r="S2052" s="14"/>
      <c r="T2052" s="14"/>
      <c r="U2052" s="7"/>
      <c r="V2052" s="7"/>
      <c r="W2052" s="16"/>
      <c r="X2052" s="14"/>
      <c r="Y2052" s="7"/>
      <c r="Z2052" s="7"/>
      <c r="AA2052" s="16"/>
      <c r="AB2052" s="14"/>
      <c r="AC2052" s="7"/>
      <c r="AD2052" s="7"/>
      <c r="AE2052" s="7"/>
      <c r="AF2052" s="9"/>
      <c r="AG2052" s="10"/>
      <c r="AH2052" s="10"/>
      <c r="AI2052" s="11"/>
      <c r="AJ2052" s="10"/>
      <c r="AK2052" s="10"/>
      <c r="AL2052" s="10"/>
      <c r="AM2052" s="21"/>
      <c r="AN2052" s="10"/>
      <c r="AO2052" s="9"/>
      <c r="AP2052" s="13"/>
    </row>
    <row r="2053" spans="1:42" x14ac:dyDescent="0.35">
      <c r="A2053" s="7"/>
      <c r="B2053" s="7"/>
      <c r="C2053" s="7"/>
      <c r="D2053" s="7"/>
      <c r="E2053" s="7"/>
      <c r="F2053" s="7"/>
      <c r="G2053" s="7"/>
      <c r="H2053" s="7"/>
      <c r="I2053" s="14"/>
      <c r="J2053" s="8"/>
      <c r="K2053" s="8"/>
      <c r="L2053" s="8"/>
      <c r="M2053" s="8"/>
      <c r="N2053" s="7"/>
      <c r="O2053" s="8"/>
      <c r="P2053" s="8"/>
      <c r="Q2053" s="8"/>
      <c r="R2053" s="7"/>
      <c r="S2053" s="8"/>
      <c r="T2053" s="8"/>
      <c r="U2053" s="8"/>
      <c r="V2053" s="8"/>
      <c r="W2053" s="7"/>
      <c r="X2053" s="8"/>
      <c r="Y2053" s="8"/>
      <c r="Z2053" s="8"/>
      <c r="AA2053" s="7"/>
      <c r="AB2053" s="8"/>
      <c r="AC2053" s="7"/>
      <c r="AD2053" s="7"/>
      <c r="AE2053" s="7"/>
      <c r="AF2053" s="12"/>
      <c r="AG2053" s="10"/>
      <c r="AH2053" s="12"/>
      <c r="AI2053" s="12"/>
      <c r="AJ2053" s="12"/>
      <c r="AK2053" s="12"/>
      <c r="AL2053" s="12"/>
      <c r="AM2053" s="12"/>
      <c r="AN2053" s="12"/>
      <c r="AO2053" s="12"/>
      <c r="AP2053" s="15"/>
    </row>
    <row r="2054" spans="1:42" x14ac:dyDescent="0.35">
      <c r="A2054" s="7"/>
      <c r="B2054" s="7"/>
      <c r="C2054" s="7"/>
      <c r="D2054" s="7"/>
      <c r="E2054" s="7"/>
      <c r="F2054" s="7"/>
      <c r="G2054" s="8"/>
      <c r="H2054" s="7"/>
      <c r="I2054" s="14"/>
      <c r="J2054" s="8"/>
      <c r="K2054" s="8"/>
      <c r="L2054" s="8"/>
      <c r="M2054" s="8"/>
      <c r="N2054" s="7"/>
      <c r="O2054" s="8"/>
      <c r="P2054" s="8"/>
      <c r="Q2054" s="8"/>
      <c r="R2054" s="7"/>
      <c r="S2054" s="8"/>
      <c r="T2054" s="8"/>
      <c r="U2054" s="8"/>
      <c r="V2054" s="8"/>
      <c r="W2054" s="7"/>
      <c r="X2054" s="8"/>
      <c r="Y2054" s="8"/>
      <c r="Z2054" s="8"/>
      <c r="AA2054" s="7"/>
      <c r="AB2054" s="8"/>
      <c r="AC2054" s="7"/>
      <c r="AD2054" s="7"/>
      <c r="AE2054" s="7"/>
      <c r="AF2054" s="12"/>
      <c r="AG2054" s="10"/>
      <c r="AH2054" s="12"/>
      <c r="AI2054" s="12"/>
      <c r="AJ2054" s="12"/>
      <c r="AK2054" s="12"/>
      <c r="AL2054" s="12"/>
      <c r="AM2054" s="12"/>
      <c r="AN2054" s="12"/>
      <c r="AO2054" s="12"/>
      <c r="AP2054" s="15"/>
    </row>
    <row r="2055" spans="1:42" x14ac:dyDescent="0.35">
      <c r="A2055" s="7"/>
      <c r="B2055" s="7"/>
      <c r="C2055" s="7"/>
      <c r="D2055" s="7"/>
      <c r="E2055" s="7"/>
      <c r="F2055" s="7"/>
      <c r="G2055" s="8"/>
      <c r="H2055" s="7"/>
      <c r="I2055" s="14"/>
      <c r="J2055" s="8"/>
      <c r="K2055" s="8"/>
      <c r="L2055" s="8"/>
      <c r="M2055" s="8"/>
      <c r="N2055" s="7"/>
      <c r="O2055" s="8"/>
      <c r="P2055" s="8"/>
      <c r="Q2055" s="8"/>
      <c r="R2055" s="7"/>
      <c r="S2055" s="8"/>
      <c r="T2055" s="8"/>
      <c r="U2055" s="8"/>
      <c r="V2055" s="8"/>
      <c r="W2055" s="7"/>
      <c r="X2055" s="8"/>
      <c r="Y2055" s="8"/>
      <c r="Z2055" s="8"/>
      <c r="AA2055" s="7"/>
      <c r="AB2055" s="8"/>
      <c r="AC2055" s="7"/>
      <c r="AD2055" s="7"/>
      <c r="AE2055" s="7"/>
      <c r="AF2055" s="9"/>
      <c r="AG2055" s="10"/>
      <c r="AH2055" s="10"/>
      <c r="AI2055" s="12"/>
      <c r="AJ2055" s="10"/>
      <c r="AK2055" s="10"/>
      <c r="AL2055" s="10"/>
      <c r="AM2055" s="12"/>
      <c r="AN2055" s="12"/>
      <c r="AO2055" s="9"/>
      <c r="AP2055" s="13"/>
    </row>
    <row r="2056" spans="1:42" x14ac:dyDescent="0.35">
      <c r="A2056" s="7"/>
      <c r="B2056" s="7"/>
      <c r="C2056" s="7"/>
      <c r="D2056" s="7"/>
      <c r="E2056" s="7"/>
      <c r="F2056" s="7"/>
      <c r="G2056" s="7"/>
      <c r="H2056" s="7"/>
      <c r="I2056" s="14"/>
      <c r="J2056" s="8"/>
      <c r="K2056" s="14"/>
      <c r="L2056" s="7"/>
      <c r="M2056" s="7"/>
      <c r="N2056" s="16"/>
      <c r="O2056" s="8"/>
      <c r="P2056" s="8"/>
      <c r="Q2056" s="8"/>
      <c r="R2056" s="7"/>
      <c r="S2056" s="14"/>
      <c r="T2056" s="14"/>
      <c r="U2056" s="7"/>
      <c r="V2056" s="7"/>
      <c r="W2056" s="17"/>
      <c r="X2056" s="14"/>
      <c r="Y2056" s="7"/>
      <c r="Z2056" s="7"/>
      <c r="AA2056" s="17"/>
      <c r="AB2056" s="14"/>
      <c r="AC2056" s="7"/>
      <c r="AD2056" s="7"/>
      <c r="AE2056" s="7"/>
      <c r="AF2056" s="9"/>
      <c r="AG2056" s="10"/>
      <c r="AH2056" s="10"/>
      <c r="AI2056" s="11"/>
      <c r="AJ2056" s="10"/>
      <c r="AK2056" s="10"/>
      <c r="AL2056" s="10"/>
      <c r="AM2056" s="20"/>
      <c r="AN2056" s="10"/>
      <c r="AO2056" s="9"/>
      <c r="AP2056" s="13"/>
    </row>
    <row r="2057" spans="1:42" x14ac:dyDescent="0.35">
      <c r="A2057" s="7"/>
      <c r="B2057" s="7"/>
      <c r="C2057" s="7"/>
      <c r="D2057" s="7"/>
      <c r="E2057" s="7"/>
      <c r="F2057" s="7"/>
      <c r="G2057" s="7"/>
      <c r="H2057" s="7"/>
      <c r="I2057" s="14"/>
      <c r="J2057" s="14"/>
      <c r="K2057" s="14"/>
      <c r="L2057" s="7"/>
      <c r="M2057" s="7"/>
      <c r="N2057" s="16"/>
      <c r="O2057" s="14"/>
      <c r="P2057" s="7"/>
      <c r="Q2057" s="8"/>
      <c r="R2057" s="7"/>
      <c r="S2057" s="14"/>
      <c r="T2057" s="14"/>
      <c r="U2057" s="7"/>
      <c r="V2057" s="7"/>
      <c r="W2057" s="16"/>
      <c r="X2057" s="14"/>
      <c r="Y2057" s="7"/>
      <c r="Z2057" s="7"/>
      <c r="AA2057" s="16"/>
      <c r="AB2057" s="14"/>
      <c r="AC2057" s="7"/>
      <c r="AD2057" s="7"/>
      <c r="AE2057" s="7"/>
      <c r="AF2057" s="9"/>
      <c r="AG2057" s="10"/>
      <c r="AH2057" s="10"/>
      <c r="AI2057" s="10"/>
      <c r="AJ2057" s="10"/>
      <c r="AK2057" s="10"/>
      <c r="AL2057" s="10"/>
      <c r="AM2057" s="21"/>
      <c r="AN2057" s="10"/>
      <c r="AO2057" s="9"/>
      <c r="AP2057" s="13"/>
    </row>
    <row r="2058" spans="1:42" x14ac:dyDescent="0.35">
      <c r="A2058" s="7"/>
      <c r="B2058" s="7"/>
      <c r="C2058" s="7"/>
      <c r="D2058" s="7"/>
      <c r="E2058" s="7"/>
      <c r="F2058" s="7"/>
      <c r="G2058" s="7"/>
      <c r="H2058" s="7"/>
      <c r="I2058" s="14"/>
      <c r="J2058" s="14"/>
      <c r="K2058" s="14"/>
      <c r="L2058" s="7"/>
      <c r="M2058" s="8"/>
      <c r="N2058" s="7"/>
      <c r="O2058" s="14"/>
      <c r="P2058" s="7"/>
      <c r="Q2058" s="8"/>
      <c r="R2058" s="7"/>
      <c r="S2058" s="14"/>
      <c r="T2058" s="14"/>
      <c r="U2058" s="7"/>
      <c r="V2058" s="7"/>
      <c r="W2058" s="16"/>
      <c r="X2058" s="14"/>
      <c r="Y2058" s="7"/>
      <c r="Z2058" s="7"/>
      <c r="AA2058" s="16"/>
      <c r="AB2058" s="14"/>
      <c r="AC2058" s="7"/>
      <c r="AD2058" s="7"/>
      <c r="AE2058" s="7"/>
      <c r="AF2058" s="9"/>
      <c r="AG2058" s="10"/>
      <c r="AH2058" s="10"/>
      <c r="AI2058" s="10"/>
      <c r="AJ2058" s="10"/>
      <c r="AK2058" s="10"/>
      <c r="AL2058" s="10"/>
      <c r="AM2058" s="12"/>
      <c r="AN2058" s="12"/>
      <c r="AO2058" s="9"/>
      <c r="AP2058" s="13"/>
    </row>
    <row r="2059" spans="1:42" x14ac:dyDescent="0.35">
      <c r="A2059" s="7"/>
      <c r="B2059" s="7"/>
      <c r="C2059" s="7"/>
      <c r="D2059" s="7"/>
      <c r="E2059" s="7"/>
      <c r="F2059" s="7"/>
      <c r="G2059" s="7"/>
      <c r="H2059" s="7"/>
      <c r="I2059" s="14"/>
      <c r="J2059" s="14"/>
      <c r="K2059" s="14"/>
      <c r="L2059" s="7"/>
      <c r="M2059" s="8"/>
      <c r="N2059" s="7"/>
      <c r="O2059" s="14"/>
      <c r="P2059" s="7"/>
      <c r="Q2059" s="8"/>
      <c r="R2059" s="7"/>
      <c r="S2059" s="14"/>
      <c r="T2059" s="14"/>
      <c r="U2059" s="7"/>
      <c r="V2059" s="7"/>
      <c r="W2059" s="16"/>
      <c r="X2059" s="14"/>
      <c r="Y2059" s="7"/>
      <c r="Z2059" s="7"/>
      <c r="AA2059" s="16"/>
      <c r="AB2059" s="14"/>
      <c r="AC2059" s="7"/>
      <c r="AD2059" s="7"/>
      <c r="AE2059" s="7"/>
      <c r="AF2059" s="9"/>
      <c r="AG2059" s="10"/>
      <c r="AH2059" s="10"/>
      <c r="AI2059" s="18"/>
      <c r="AJ2059" s="10"/>
      <c r="AK2059" s="10"/>
      <c r="AL2059" s="10"/>
      <c r="AM2059" s="12"/>
      <c r="AN2059" s="12"/>
      <c r="AO2059" s="9"/>
      <c r="AP2059" s="13"/>
    </row>
    <row r="2060" spans="1:42" x14ac:dyDescent="0.35">
      <c r="A2060" s="7"/>
      <c r="B2060" s="7"/>
      <c r="C2060" s="7"/>
      <c r="D2060" s="7"/>
      <c r="E2060" s="7"/>
      <c r="F2060" s="7"/>
      <c r="G2060" s="7"/>
      <c r="H2060" s="7"/>
      <c r="I2060" s="14"/>
      <c r="J2060" s="14"/>
      <c r="K2060" s="14"/>
      <c r="L2060" s="8"/>
      <c r="M2060" s="8"/>
      <c r="N2060" s="7"/>
      <c r="O2060" s="8"/>
      <c r="P2060" s="8"/>
      <c r="Q2060" s="8"/>
      <c r="R2060" s="7"/>
      <c r="S2060" s="8"/>
      <c r="T2060" s="8"/>
      <c r="U2060" s="8"/>
      <c r="V2060" s="8"/>
      <c r="W2060" s="7"/>
      <c r="X2060" s="8"/>
      <c r="Y2060" s="8"/>
      <c r="Z2060" s="8"/>
      <c r="AA2060" s="7"/>
      <c r="AB2060" s="8"/>
      <c r="AC2060" s="7"/>
      <c r="AD2060" s="7"/>
      <c r="AE2060" s="7"/>
      <c r="AF2060" s="9"/>
      <c r="AG2060" s="10"/>
      <c r="AH2060" s="10"/>
      <c r="AI2060" s="12"/>
      <c r="AJ2060" s="10"/>
      <c r="AK2060" s="10"/>
      <c r="AL2060" s="10"/>
      <c r="AM2060" s="12"/>
      <c r="AN2060" s="12"/>
      <c r="AO2060" s="9"/>
      <c r="AP2060" s="13"/>
    </row>
    <row r="2061" spans="1:42" x14ac:dyDescent="0.35">
      <c r="A2061" s="7"/>
      <c r="B2061" s="7"/>
      <c r="C2061" s="7"/>
      <c r="D2061" s="7"/>
      <c r="E2061" s="7"/>
      <c r="F2061" s="7"/>
      <c r="G2061" s="7"/>
      <c r="H2061" s="7"/>
      <c r="I2061" s="14"/>
      <c r="J2061" s="14"/>
      <c r="K2061" s="14"/>
      <c r="L2061" s="7"/>
      <c r="M2061" s="7"/>
      <c r="N2061" s="16"/>
      <c r="O2061" s="14"/>
      <c r="P2061" s="7"/>
      <c r="Q2061" s="7"/>
      <c r="R2061" s="16"/>
      <c r="S2061" s="14"/>
      <c r="T2061" s="14"/>
      <c r="U2061" s="7"/>
      <c r="V2061" s="7"/>
      <c r="W2061" s="16"/>
      <c r="X2061" s="14"/>
      <c r="Y2061" s="7"/>
      <c r="Z2061" s="7"/>
      <c r="AA2061" s="16"/>
      <c r="AB2061" s="14"/>
      <c r="AC2061" s="7"/>
      <c r="AD2061" s="7"/>
      <c r="AE2061" s="7"/>
      <c r="AF2061" s="9"/>
      <c r="AG2061" s="10"/>
      <c r="AH2061" s="10"/>
      <c r="AI2061" s="10"/>
      <c r="AJ2061" s="10"/>
      <c r="AK2061" s="10"/>
      <c r="AL2061" s="10"/>
      <c r="AM2061" s="21"/>
      <c r="AN2061" s="10"/>
      <c r="AO2061" s="9"/>
      <c r="AP2061" s="13"/>
    </row>
    <row r="2062" spans="1:42" x14ac:dyDescent="0.35">
      <c r="A2062" s="7"/>
      <c r="B2062" s="7"/>
      <c r="C2062" s="7"/>
      <c r="D2062" s="7"/>
      <c r="E2062" s="7"/>
      <c r="F2062" s="7"/>
      <c r="G2062" s="8"/>
      <c r="H2062" s="7"/>
      <c r="I2062" s="14"/>
      <c r="J2062" s="8"/>
      <c r="K2062" s="8"/>
      <c r="L2062" s="8"/>
      <c r="M2062" s="8"/>
      <c r="N2062" s="7"/>
      <c r="O2062" s="8"/>
      <c r="P2062" s="8"/>
      <c r="Q2062" s="8"/>
      <c r="R2062" s="7"/>
      <c r="S2062" s="8"/>
      <c r="T2062" s="8"/>
      <c r="U2062" s="8"/>
      <c r="V2062" s="8"/>
      <c r="W2062" s="7"/>
      <c r="X2062" s="8"/>
      <c r="Y2062" s="8"/>
      <c r="Z2062" s="8"/>
      <c r="AA2062" s="7"/>
      <c r="AB2062" s="8"/>
      <c r="AC2062" s="7"/>
      <c r="AD2062" s="7"/>
      <c r="AE2062" s="7"/>
      <c r="AF2062" s="9"/>
      <c r="AG2062" s="10"/>
      <c r="AH2062" s="10"/>
      <c r="AI2062" s="12"/>
      <c r="AJ2062" s="10"/>
      <c r="AK2062" s="10"/>
      <c r="AL2062" s="10"/>
      <c r="AM2062" s="12"/>
      <c r="AN2062" s="12"/>
      <c r="AO2062" s="9"/>
      <c r="AP2062" s="13"/>
    </row>
    <row r="2063" spans="1:42" x14ac:dyDescent="0.35">
      <c r="A2063" s="7"/>
      <c r="B2063" s="7"/>
      <c r="C2063" s="7"/>
      <c r="D2063" s="7"/>
      <c r="E2063" s="7"/>
      <c r="F2063" s="7"/>
      <c r="G2063" s="7"/>
      <c r="H2063" s="7"/>
      <c r="I2063" s="14"/>
      <c r="J2063" s="14"/>
      <c r="K2063" s="14"/>
      <c r="L2063" s="7"/>
      <c r="M2063" s="7"/>
      <c r="N2063" s="16"/>
      <c r="O2063" s="14"/>
      <c r="P2063" s="7"/>
      <c r="Q2063" s="7"/>
      <c r="R2063" s="16"/>
      <c r="S2063" s="14"/>
      <c r="T2063" s="14"/>
      <c r="U2063" s="7"/>
      <c r="V2063" s="7"/>
      <c r="W2063" s="16"/>
      <c r="X2063" s="14"/>
      <c r="Y2063" s="7"/>
      <c r="Z2063" s="7"/>
      <c r="AA2063" s="16"/>
      <c r="AB2063" s="14"/>
      <c r="AC2063" s="7"/>
      <c r="AD2063" s="7"/>
      <c r="AE2063" s="7"/>
      <c r="AF2063" s="9"/>
      <c r="AG2063" s="10"/>
      <c r="AH2063" s="10"/>
      <c r="AI2063" s="10"/>
      <c r="AJ2063" s="10"/>
      <c r="AK2063" s="10"/>
      <c r="AL2063" s="10"/>
      <c r="AM2063" s="21"/>
      <c r="AN2063" s="10"/>
      <c r="AO2063" s="9"/>
      <c r="AP2063" s="13"/>
    </row>
    <row r="2064" spans="1:42" x14ac:dyDescent="0.35">
      <c r="A2064" s="7"/>
      <c r="B2064" s="7"/>
      <c r="C2064" s="7"/>
      <c r="D2064" s="7"/>
      <c r="E2064" s="7"/>
      <c r="F2064" s="7"/>
      <c r="G2064" s="7"/>
      <c r="H2064" s="7"/>
      <c r="I2064" s="14"/>
      <c r="J2064" s="14"/>
      <c r="K2064" s="14"/>
      <c r="L2064" s="7"/>
      <c r="M2064" s="7"/>
      <c r="N2064" s="16"/>
      <c r="O2064" s="14"/>
      <c r="P2064" s="7"/>
      <c r="Q2064" s="7"/>
      <c r="R2064" s="16"/>
      <c r="S2064" s="14"/>
      <c r="T2064" s="14"/>
      <c r="U2064" s="7"/>
      <c r="V2064" s="7"/>
      <c r="W2064" s="16"/>
      <c r="X2064" s="14"/>
      <c r="Y2064" s="7"/>
      <c r="Z2064" s="7"/>
      <c r="AA2064" s="16"/>
      <c r="AB2064" s="14"/>
      <c r="AC2064" s="7"/>
      <c r="AD2064" s="7"/>
      <c r="AE2064" s="7"/>
      <c r="AF2064" s="9"/>
      <c r="AG2064" s="10"/>
      <c r="AH2064" s="10"/>
      <c r="AI2064" s="10"/>
      <c r="AJ2064" s="10"/>
      <c r="AK2064" s="10"/>
      <c r="AL2064" s="10"/>
      <c r="AM2064" s="20"/>
      <c r="AN2064" s="10"/>
      <c r="AO2064" s="9"/>
      <c r="AP2064" s="13"/>
    </row>
    <row r="2065" spans="1:42" x14ac:dyDescent="0.35">
      <c r="A2065" s="7"/>
      <c r="B2065" s="7"/>
      <c r="C2065" s="7"/>
      <c r="D2065" s="7"/>
      <c r="E2065" s="7"/>
      <c r="F2065" s="7"/>
      <c r="G2065" s="7"/>
      <c r="H2065" s="7"/>
      <c r="I2065" s="14"/>
      <c r="J2065" s="14"/>
      <c r="K2065" s="14"/>
      <c r="L2065" s="7"/>
      <c r="M2065" s="7"/>
      <c r="N2065" s="17"/>
      <c r="O2065" s="8"/>
      <c r="P2065" s="8"/>
      <c r="Q2065" s="8"/>
      <c r="R2065" s="7"/>
      <c r="S2065" s="14"/>
      <c r="T2065" s="14"/>
      <c r="U2065" s="7"/>
      <c r="V2065" s="7"/>
      <c r="W2065" s="16"/>
      <c r="X2065" s="14"/>
      <c r="Y2065" s="7"/>
      <c r="Z2065" s="7"/>
      <c r="AA2065" s="16"/>
      <c r="AB2065" s="14"/>
      <c r="AC2065" s="7"/>
      <c r="AD2065" s="7"/>
      <c r="AE2065" s="7"/>
      <c r="AF2065" s="9"/>
      <c r="AG2065" s="10"/>
      <c r="AH2065" s="10"/>
      <c r="AI2065" s="10"/>
      <c r="AJ2065" s="10"/>
      <c r="AK2065" s="10"/>
      <c r="AL2065" s="10"/>
      <c r="AM2065" s="21"/>
      <c r="AN2065" s="10"/>
      <c r="AO2065" s="9"/>
      <c r="AP2065" s="13"/>
    </row>
    <row r="2066" spans="1:42" x14ac:dyDescent="0.35">
      <c r="A2066" s="7"/>
      <c r="B2066" s="7"/>
      <c r="C2066" s="7"/>
      <c r="D2066" s="7"/>
      <c r="E2066" s="7"/>
      <c r="F2066" s="7"/>
      <c r="G2066" s="7"/>
      <c r="H2066" s="7"/>
      <c r="I2066" s="14"/>
      <c r="J2066" s="8"/>
      <c r="K2066" s="14"/>
      <c r="L2066" s="7"/>
      <c r="M2066" s="7"/>
      <c r="N2066" s="16"/>
      <c r="O2066" s="14"/>
      <c r="P2066" s="7"/>
      <c r="Q2066" s="7"/>
      <c r="R2066" s="16"/>
      <c r="S2066" s="14"/>
      <c r="T2066" s="14"/>
      <c r="U2066" s="7"/>
      <c r="V2066" s="7"/>
      <c r="W2066" s="16"/>
      <c r="X2066" s="14"/>
      <c r="Y2066" s="7"/>
      <c r="Z2066" s="7"/>
      <c r="AA2066" s="16"/>
      <c r="AB2066" s="14"/>
      <c r="AC2066" s="7"/>
      <c r="AD2066" s="7"/>
      <c r="AE2066" s="7"/>
      <c r="AF2066" s="9"/>
      <c r="AG2066" s="10"/>
      <c r="AH2066" s="10"/>
      <c r="AI2066" s="10"/>
      <c r="AJ2066" s="10"/>
      <c r="AK2066" s="10"/>
      <c r="AL2066" s="10"/>
      <c r="AM2066" s="19"/>
      <c r="AN2066" s="10"/>
      <c r="AO2066" s="9"/>
      <c r="AP2066" s="13"/>
    </row>
    <row r="2067" spans="1:42" x14ac:dyDescent="0.35">
      <c r="A2067" s="7"/>
      <c r="B2067" s="7"/>
      <c r="C2067" s="7"/>
      <c r="D2067" s="7"/>
      <c r="E2067" s="7"/>
      <c r="F2067" s="7"/>
      <c r="G2067" s="7"/>
      <c r="H2067" s="7"/>
      <c r="I2067" s="14"/>
      <c r="J2067" s="8"/>
      <c r="K2067" s="8"/>
      <c r="L2067" s="8"/>
      <c r="M2067" s="8"/>
      <c r="N2067" s="7"/>
      <c r="O2067" s="8"/>
      <c r="P2067" s="8"/>
      <c r="Q2067" s="8"/>
      <c r="R2067" s="7"/>
      <c r="S2067" s="8"/>
      <c r="T2067" s="14"/>
      <c r="U2067" s="7"/>
      <c r="V2067" s="7"/>
      <c r="W2067" s="16"/>
      <c r="X2067" s="8"/>
      <c r="Y2067" s="8"/>
      <c r="Z2067" s="8"/>
      <c r="AA2067" s="7"/>
      <c r="AB2067" s="14"/>
      <c r="AC2067" s="7"/>
      <c r="AD2067" s="7"/>
      <c r="AE2067" s="7"/>
      <c r="AF2067" s="9"/>
      <c r="AG2067" s="10"/>
      <c r="AH2067" s="10"/>
      <c r="AI2067" s="11"/>
      <c r="AJ2067" s="10"/>
      <c r="AK2067" s="10"/>
      <c r="AL2067" s="10"/>
      <c r="AM2067" s="12"/>
      <c r="AN2067" s="12"/>
      <c r="AO2067" s="9"/>
      <c r="AP2067" s="13"/>
    </row>
    <row r="2068" spans="1:42" x14ac:dyDescent="0.35">
      <c r="A2068" s="7"/>
      <c r="B2068" s="7"/>
      <c r="C2068" s="7"/>
      <c r="D2068" s="7"/>
      <c r="E2068" s="7"/>
      <c r="F2068" s="7"/>
      <c r="G2068" s="7"/>
      <c r="H2068" s="7"/>
      <c r="I2068" s="14"/>
      <c r="J2068" s="8"/>
      <c r="K2068" s="8"/>
      <c r="L2068" s="8"/>
      <c r="M2068" s="8"/>
      <c r="N2068" s="7"/>
      <c r="O2068" s="8"/>
      <c r="P2068" s="8"/>
      <c r="Q2068" s="8"/>
      <c r="R2068" s="7"/>
      <c r="S2068" s="8"/>
      <c r="T2068" s="8"/>
      <c r="U2068" s="8"/>
      <c r="V2068" s="8"/>
      <c r="W2068" s="7"/>
      <c r="X2068" s="8"/>
      <c r="Y2068" s="8"/>
      <c r="Z2068" s="8"/>
      <c r="AA2068" s="7"/>
      <c r="AB2068" s="8"/>
      <c r="AC2068" s="7"/>
      <c r="AD2068" s="7"/>
      <c r="AE2068" s="7"/>
      <c r="AF2068" s="9"/>
      <c r="AG2068" s="10"/>
      <c r="AH2068" s="10"/>
      <c r="AI2068" s="12"/>
      <c r="AJ2068" s="10"/>
      <c r="AK2068" s="10"/>
      <c r="AL2068" s="10"/>
      <c r="AM2068" s="12"/>
      <c r="AN2068" s="12"/>
      <c r="AO2068" s="9"/>
      <c r="AP2068" s="13"/>
    </row>
    <row r="2069" spans="1:42" x14ac:dyDescent="0.35">
      <c r="A2069" s="7"/>
      <c r="B2069" s="7"/>
      <c r="C2069" s="7"/>
      <c r="D2069" s="7"/>
      <c r="E2069" s="7"/>
      <c r="F2069" s="7"/>
      <c r="G2069" s="7"/>
      <c r="H2069" s="7"/>
      <c r="I2069" s="14"/>
      <c r="J2069" s="14"/>
      <c r="K2069" s="14"/>
      <c r="L2069" s="7"/>
      <c r="M2069" s="7"/>
      <c r="N2069" s="17"/>
      <c r="O2069" s="14"/>
      <c r="P2069" s="7"/>
      <c r="Q2069" s="7"/>
      <c r="R2069" s="17"/>
      <c r="S2069" s="14"/>
      <c r="T2069" s="14"/>
      <c r="U2069" s="7"/>
      <c r="V2069" s="7"/>
      <c r="W2069" s="16"/>
      <c r="X2069" s="14"/>
      <c r="Y2069" s="7"/>
      <c r="Z2069" s="7"/>
      <c r="AA2069" s="16"/>
      <c r="AB2069" s="14"/>
      <c r="AC2069" s="7"/>
      <c r="AD2069" s="7"/>
      <c r="AE2069" s="7"/>
      <c r="AF2069" s="9"/>
      <c r="AG2069" s="10"/>
      <c r="AH2069" s="10"/>
      <c r="AI2069" s="10"/>
      <c r="AJ2069" s="10"/>
      <c r="AK2069" s="10"/>
      <c r="AL2069" s="10"/>
      <c r="AM2069" s="20"/>
      <c r="AN2069" s="10"/>
      <c r="AO2069" s="9"/>
      <c r="AP2069" s="13"/>
    </row>
    <row r="2070" spans="1:42" x14ac:dyDescent="0.35">
      <c r="A2070" s="7"/>
      <c r="B2070" s="7"/>
      <c r="C2070" s="7"/>
      <c r="D2070" s="7"/>
      <c r="E2070" s="7"/>
      <c r="F2070" s="7"/>
      <c r="G2070" s="7"/>
      <c r="H2070" s="7"/>
      <c r="I2070" s="14"/>
      <c r="J2070" s="8"/>
      <c r="K2070" s="14"/>
      <c r="L2070" s="7"/>
      <c r="M2070" s="7"/>
      <c r="N2070" s="16"/>
      <c r="O2070" s="8"/>
      <c r="P2070" s="8"/>
      <c r="Q2070" s="8"/>
      <c r="R2070" s="7"/>
      <c r="S2070" s="14"/>
      <c r="T2070" s="14"/>
      <c r="U2070" s="7"/>
      <c r="V2070" s="7"/>
      <c r="W2070" s="16"/>
      <c r="X2070" s="14"/>
      <c r="Y2070" s="7"/>
      <c r="Z2070" s="7"/>
      <c r="AA2070" s="16"/>
      <c r="AB2070" s="14"/>
      <c r="AC2070" s="7"/>
      <c r="AD2070" s="7"/>
      <c r="AE2070" s="7"/>
      <c r="AF2070" s="9"/>
      <c r="AG2070" s="10"/>
      <c r="AH2070" s="10"/>
      <c r="AI2070" s="11"/>
      <c r="AJ2070" s="10"/>
      <c r="AK2070" s="10"/>
      <c r="AL2070" s="10"/>
      <c r="AM2070" s="21"/>
      <c r="AN2070" s="10"/>
      <c r="AO2070" s="9"/>
      <c r="AP2070" s="13"/>
    </row>
    <row r="2071" spans="1:42" x14ac:dyDescent="0.35">
      <c r="A2071" s="7"/>
      <c r="B2071" s="7"/>
      <c r="C2071" s="7"/>
      <c r="D2071" s="7"/>
      <c r="E2071" s="7"/>
      <c r="F2071" s="7"/>
      <c r="G2071" s="8"/>
      <c r="H2071" s="7"/>
      <c r="I2071" s="14"/>
      <c r="J2071" s="8"/>
      <c r="K2071" s="8"/>
      <c r="L2071" s="8"/>
      <c r="M2071" s="8"/>
      <c r="N2071" s="7"/>
      <c r="O2071" s="8"/>
      <c r="P2071" s="8"/>
      <c r="Q2071" s="8"/>
      <c r="R2071" s="7"/>
      <c r="S2071" s="8"/>
      <c r="T2071" s="8"/>
      <c r="U2071" s="8"/>
      <c r="V2071" s="8"/>
      <c r="W2071" s="7"/>
      <c r="X2071" s="8"/>
      <c r="Y2071" s="8"/>
      <c r="Z2071" s="8"/>
      <c r="AA2071" s="7"/>
      <c r="AB2071" s="8"/>
      <c r="AC2071" s="7"/>
      <c r="AD2071" s="7"/>
      <c r="AE2071" s="7"/>
      <c r="AF2071" s="12"/>
      <c r="AG2071" s="10"/>
      <c r="AH2071" s="12"/>
      <c r="AI2071" s="12"/>
      <c r="AJ2071" s="12"/>
      <c r="AK2071" s="12"/>
      <c r="AL2071" s="12"/>
      <c r="AM2071" s="12"/>
      <c r="AN2071" s="12"/>
      <c r="AO2071" s="12"/>
      <c r="AP2071" s="15"/>
    </row>
    <row r="2072" spans="1:42" x14ac:dyDescent="0.35">
      <c r="A2072" s="7"/>
      <c r="B2072" s="7"/>
      <c r="C2072" s="7"/>
      <c r="D2072" s="7"/>
      <c r="E2072" s="7"/>
      <c r="F2072" s="7"/>
      <c r="G2072" s="7"/>
      <c r="H2072" s="7"/>
      <c r="I2072" s="14"/>
      <c r="J2072" s="14"/>
      <c r="K2072" s="14"/>
      <c r="L2072" s="7"/>
      <c r="M2072" s="7"/>
      <c r="N2072" s="16"/>
      <c r="O2072" s="8"/>
      <c r="P2072" s="8"/>
      <c r="Q2072" s="8"/>
      <c r="R2072" s="7"/>
      <c r="S2072" s="14"/>
      <c r="T2072" s="14"/>
      <c r="U2072" s="7"/>
      <c r="V2072" s="7"/>
      <c r="W2072" s="16"/>
      <c r="X2072" s="8"/>
      <c r="Y2072" s="8"/>
      <c r="Z2072" s="8"/>
      <c r="AA2072" s="7"/>
      <c r="AB2072" s="14"/>
      <c r="AC2072" s="7"/>
      <c r="AD2072" s="7"/>
      <c r="AE2072" s="7"/>
      <c r="AF2072" s="9"/>
      <c r="AG2072" s="10"/>
      <c r="AH2072" s="10"/>
      <c r="AI2072" s="11"/>
      <c r="AJ2072" s="10"/>
      <c r="AK2072" s="10"/>
      <c r="AL2072" s="10"/>
      <c r="AM2072" s="21"/>
      <c r="AN2072" s="10"/>
      <c r="AO2072" s="9"/>
      <c r="AP2072" s="13"/>
    </row>
    <row r="2073" spans="1:42" x14ac:dyDescent="0.35">
      <c r="A2073" s="7"/>
      <c r="B2073" s="7"/>
      <c r="C2073" s="7"/>
      <c r="D2073" s="7"/>
      <c r="E2073" s="7"/>
      <c r="F2073" s="7"/>
      <c r="G2073" s="7"/>
      <c r="H2073" s="7"/>
      <c r="I2073" s="14"/>
      <c r="J2073" s="8"/>
      <c r="K2073" s="14"/>
      <c r="L2073" s="7"/>
      <c r="M2073" s="7"/>
      <c r="N2073" s="16"/>
      <c r="O2073" s="14"/>
      <c r="P2073" s="7"/>
      <c r="Q2073" s="7"/>
      <c r="R2073" s="16"/>
      <c r="S2073" s="14"/>
      <c r="T2073" s="14"/>
      <c r="U2073" s="7"/>
      <c r="V2073" s="7"/>
      <c r="W2073" s="16"/>
      <c r="X2073" s="14"/>
      <c r="Y2073" s="7"/>
      <c r="Z2073" s="8"/>
      <c r="AA2073" s="7"/>
      <c r="AB2073" s="14"/>
      <c r="AC2073" s="7"/>
      <c r="AD2073" s="7"/>
      <c r="AE2073" s="7"/>
      <c r="AF2073" s="9"/>
      <c r="AG2073" s="10"/>
      <c r="AH2073" s="10"/>
      <c r="AI2073" s="10"/>
      <c r="AJ2073" s="10"/>
      <c r="AK2073" s="10"/>
      <c r="AL2073" s="10"/>
      <c r="AM2073" s="21"/>
      <c r="AN2073" s="10"/>
      <c r="AO2073" s="9"/>
      <c r="AP2073" s="13"/>
    </row>
    <row r="2074" spans="1:42" x14ac:dyDescent="0.35">
      <c r="A2074" s="7"/>
      <c r="B2074" s="7"/>
      <c r="C2074" s="7"/>
      <c r="D2074" s="7"/>
      <c r="E2074" s="7"/>
      <c r="F2074" s="7"/>
      <c r="G2074" s="7"/>
      <c r="H2074" s="7"/>
      <c r="I2074" s="14"/>
      <c r="J2074" s="8"/>
      <c r="K2074" s="14"/>
      <c r="L2074" s="7"/>
      <c r="M2074" s="7"/>
      <c r="N2074" s="16"/>
      <c r="O2074" s="14"/>
      <c r="P2074" s="7"/>
      <c r="Q2074" s="7"/>
      <c r="R2074" s="16"/>
      <c r="S2074" s="14"/>
      <c r="T2074" s="14"/>
      <c r="U2074" s="7"/>
      <c r="V2074" s="7"/>
      <c r="W2074" s="16"/>
      <c r="X2074" s="14"/>
      <c r="Y2074" s="7"/>
      <c r="Z2074" s="7"/>
      <c r="AA2074" s="16"/>
      <c r="AB2074" s="14"/>
      <c r="AC2074" s="7"/>
      <c r="AD2074" s="7"/>
      <c r="AE2074" s="7"/>
      <c r="AF2074" s="9"/>
      <c r="AG2074" s="10"/>
      <c r="AH2074" s="10"/>
      <c r="AI2074" s="10"/>
      <c r="AJ2074" s="10"/>
      <c r="AK2074" s="10"/>
      <c r="AL2074" s="10"/>
      <c r="AM2074" s="19"/>
      <c r="AN2074" s="10"/>
      <c r="AO2074" s="9"/>
      <c r="AP2074" s="13"/>
    </row>
    <row r="2075" spans="1:42" x14ac:dyDescent="0.35">
      <c r="A2075" s="7"/>
      <c r="B2075" s="7"/>
      <c r="C2075" s="7"/>
      <c r="D2075" s="7"/>
      <c r="E2075" s="7"/>
      <c r="F2075" s="7"/>
      <c r="G2075" s="7"/>
      <c r="H2075" s="7"/>
      <c r="I2075" s="14"/>
      <c r="J2075" s="8"/>
      <c r="K2075" s="14"/>
      <c r="L2075" s="7"/>
      <c r="M2075" s="7"/>
      <c r="N2075" s="16"/>
      <c r="O2075" s="8"/>
      <c r="P2075" s="8"/>
      <c r="Q2075" s="8"/>
      <c r="R2075" s="7"/>
      <c r="S2075" s="14"/>
      <c r="T2075" s="14"/>
      <c r="U2075" s="7"/>
      <c r="V2075" s="7"/>
      <c r="W2075" s="16"/>
      <c r="X2075" s="14"/>
      <c r="Y2075" s="7"/>
      <c r="Z2075" s="7"/>
      <c r="AA2075" s="16"/>
      <c r="AB2075" s="14"/>
      <c r="AC2075" s="7"/>
      <c r="AD2075" s="7"/>
      <c r="AE2075" s="7"/>
      <c r="AF2075" s="9"/>
      <c r="AG2075" s="10"/>
      <c r="AH2075" s="10"/>
      <c r="AI2075" s="10"/>
      <c r="AJ2075" s="10"/>
      <c r="AK2075" s="10"/>
      <c r="AL2075" s="10"/>
      <c r="AM2075" s="21"/>
      <c r="AN2075" s="10"/>
      <c r="AO2075" s="9"/>
      <c r="AP2075" s="13"/>
    </row>
    <row r="2076" spans="1:42" x14ac:dyDescent="0.35">
      <c r="A2076" s="7"/>
      <c r="B2076" s="7"/>
      <c r="C2076" s="7"/>
      <c r="D2076" s="7"/>
      <c r="E2076" s="7"/>
      <c r="F2076" s="7"/>
      <c r="G2076" s="7"/>
      <c r="H2076" s="7"/>
      <c r="I2076" s="14"/>
      <c r="J2076" s="8"/>
      <c r="K2076" s="14"/>
      <c r="L2076" s="8"/>
      <c r="M2076" s="8"/>
      <c r="N2076" s="7"/>
      <c r="O2076" s="8"/>
      <c r="P2076" s="8"/>
      <c r="Q2076" s="8"/>
      <c r="R2076" s="7"/>
      <c r="S2076" s="8"/>
      <c r="T2076" s="14"/>
      <c r="U2076" s="7"/>
      <c r="V2076" s="7"/>
      <c r="W2076" s="16"/>
      <c r="X2076" s="8"/>
      <c r="Y2076" s="8"/>
      <c r="Z2076" s="8"/>
      <c r="AA2076" s="7"/>
      <c r="AB2076" s="14"/>
      <c r="AC2076" s="7"/>
      <c r="AD2076" s="7"/>
      <c r="AE2076" s="7"/>
      <c r="AF2076" s="9"/>
      <c r="AG2076" s="10"/>
      <c r="AH2076" s="10"/>
      <c r="AI2076" s="18"/>
      <c r="AJ2076" s="10"/>
      <c r="AK2076" s="10"/>
      <c r="AL2076" s="10"/>
      <c r="AM2076" s="12"/>
      <c r="AN2076" s="12"/>
      <c r="AO2076" s="9"/>
      <c r="AP2076" s="13"/>
    </row>
    <row r="2077" spans="1:42" x14ac:dyDescent="0.35">
      <c r="A2077" s="7"/>
      <c r="B2077" s="7"/>
      <c r="C2077" s="7"/>
      <c r="D2077" s="7"/>
      <c r="E2077" s="7"/>
      <c r="F2077" s="7"/>
      <c r="G2077" s="8"/>
      <c r="H2077" s="7"/>
      <c r="I2077" s="14"/>
      <c r="J2077" s="8"/>
      <c r="K2077" s="8"/>
      <c r="L2077" s="8"/>
      <c r="M2077" s="8"/>
      <c r="N2077" s="7"/>
      <c r="O2077" s="8"/>
      <c r="P2077" s="8"/>
      <c r="Q2077" s="8"/>
      <c r="R2077" s="7"/>
      <c r="S2077" s="8"/>
      <c r="T2077" s="8"/>
      <c r="U2077" s="8"/>
      <c r="V2077" s="8"/>
      <c r="W2077" s="7"/>
      <c r="X2077" s="8"/>
      <c r="Y2077" s="8"/>
      <c r="Z2077" s="8"/>
      <c r="AA2077" s="7"/>
      <c r="AB2077" s="8"/>
      <c r="AC2077" s="7"/>
      <c r="AD2077" s="7"/>
      <c r="AE2077" s="7"/>
      <c r="AF2077" s="9"/>
      <c r="AG2077" s="10"/>
      <c r="AH2077" s="10"/>
      <c r="AI2077" s="12"/>
      <c r="AJ2077" s="10"/>
      <c r="AK2077" s="10"/>
      <c r="AL2077" s="10"/>
      <c r="AM2077" s="12"/>
      <c r="AN2077" s="12"/>
      <c r="AO2077" s="9"/>
      <c r="AP2077" s="13"/>
    </row>
    <row r="2078" spans="1:42" x14ac:dyDescent="0.35">
      <c r="A2078" s="7"/>
      <c r="B2078" s="7"/>
      <c r="C2078" s="7"/>
      <c r="D2078" s="7"/>
      <c r="E2078" s="7"/>
      <c r="F2078" s="7"/>
      <c r="G2078" s="8"/>
      <c r="H2078" s="7"/>
      <c r="I2078" s="14"/>
      <c r="J2078" s="8"/>
      <c r="K2078" s="8"/>
      <c r="L2078" s="8"/>
      <c r="M2078" s="8"/>
      <c r="N2078" s="7"/>
      <c r="O2078" s="8"/>
      <c r="P2078" s="8"/>
      <c r="Q2078" s="8"/>
      <c r="R2078" s="7"/>
      <c r="S2078" s="8"/>
      <c r="T2078" s="8"/>
      <c r="U2078" s="8"/>
      <c r="V2078" s="8"/>
      <c r="W2078" s="7"/>
      <c r="X2078" s="8"/>
      <c r="Y2078" s="8"/>
      <c r="Z2078" s="8"/>
      <c r="AA2078" s="7"/>
      <c r="AB2078" s="8"/>
      <c r="AC2078" s="7"/>
      <c r="AD2078" s="7"/>
      <c r="AE2078" s="7"/>
      <c r="AF2078" s="12"/>
      <c r="AG2078" s="10"/>
      <c r="AH2078" s="12"/>
      <c r="AI2078" s="12"/>
      <c r="AJ2078" s="12"/>
      <c r="AK2078" s="12"/>
      <c r="AL2078" s="12"/>
      <c r="AM2078" s="12"/>
      <c r="AN2078" s="12"/>
      <c r="AO2078" s="12"/>
      <c r="AP2078" s="15"/>
    </row>
    <row r="2079" spans="1:42" x14ac:dyDescent="0.35">
      <c r="A2079" s="7"/>
      <c r="B2079" s="7"/>
      <c r="C2079" s="7"/>
      <c r="D2079" s="7"/>
      <c r="E2079" s="7"/>
      <c r="F2079" s="7"/>
      <c r="G2079" s="7"/>
      <c r="H2079" s="7"/>
      <c r="I2079" s="14"/>
      <c r="J2079" s="8"/>
      <c r="K2079" s="14"/>
      <c r="L2079" s="7"/>
      <c r="M2079" s="7"/>
      <c r="N2079" s="17"/>
      <c r="O2079" s="8"/>
      <c r="P2079" s="8"/>
      <c r="Q2079" s="8"/>
      <c r="R2079" s="7"/>
      <c r="S2079" s="14"/>
      <c r="T2079" s="14"/>
      <c r="U2079" s="7"/>
      <c r="V2079" s="7"/>
      <c r="W2079" s="16"/>
      <c r="X2079" s="14"/>
      <c r="Y2079" s="7"/>
      <c r="Z2079" s="7"/>
      <c r="AA2079" s="16"/>
      <c r="AB2079" s="14"/>
      <c r="AC2079" s="7"/>
      <c r="AD2079" s="7"/>
      <c r="AE2079" s="7"/>
      <c r="AF2079" s="9"/>
      <c r="AG2079" s="10"/>
      <c r="AH2079" s="10"/>
      <c r="AI2079" s="10"/>
      <c r="AJ2079" s="10"/>
      <c r="AK2079" s="10"/>
      <c r="AL2079" s="10"/>
      <c r="AM2079" s="20"/>
      <c r="AN2079" s="10"/>
      <c r="AO2079" s="9"/>
      <c r="AP2079" s="13"/>
    </row>
    <row r="2080" spans="1:42" x14ac:dyDescent="0.35">
      <c r="A2080" s="7"/>
      <c r="B2080" s="7"/>
      <c r="C2080" s="7"/>
      <c r="D2080" s="7"/>
      <c r="E2080" s="7"/>
      <c r="F2080" s="7"/>
      <c r="G2080" s="7"/>
      <c r="H2080" s="7"/>
      <c r="I2080" s="14"/>
      <c r="J2080" s="8"/>
      <c r="K2080" s="14"/>
      <c r="L2080" s="7"/>
      <c r="M2080" s="7"/>
      <c r="N2080" s="17"/>
      <c r="O2080" s="8"/>
      <c r="P2080" s="8"/>
      <c r="Q2080" s="8"/>
      <c r="R2080" s="7"/>
      <c r="S2080" s="14"/>
      <c r="T2080" s="14"/>
      <c r="U2080" s="7"/>
      <c r="V2080" s="7"/>
      <c r="W2080" s="16"/>
      <c r="X2080" s="14"/>
      <c r="Y2080" s="7"/>
      <c r="Z2080" s="7"/>
      <c r="AA2080" s="16"/>
      <c r="AB2080" s="14"/>
      <c r="AC2080" s="7"/>
      <c r="AD2080" s="7"/>
      <c r="AE2080" s="7"/>
      <c r="AF2080" s="9"/>
      <c r="AG2080" s="10"/>
      <c r="AH2080" s="10"/>
      <c r="AI2080" s="10"/>
      <c r="AJ2080" s="10"/>
      <c r="AK2080" s="10"/>
      <c r="AL2080" s="10"/>
      <c r="AM2080" s="21"/>
      <c r="AN2080" s="10"/>
      <c r="AO2080" s="9"/>
      <c r="AP2080" s="13"/>
    </row>
    <row r="2081" spans="1:42" x14ac:dyDescent="0.35">
      <c r="A2081" s="7"/>
      <c r="B2081" s="7"/>
      <c r="C2081" s="7"/>
      <c r="D2081" s="7"/>
      <c r="E2081" s="7"/>
      <c r="F2081" s="7"/>
      <c r="G2081" s="7"/>
      <c r="H2081" s="7"/>
      <c r="I2081" s="14"/>
      <c r="J2081" s="8"/>
      <c r="K2081" s="14"/>
      <c r="L2081" s="7"/>
      <c r="M2081" s="7"/>
      <c r="N2081" s="17"/>
      <c r="O2081" s="8"/>
      <c r="P2081" s="8"/>
      <c r="Q2081" s="8"/>
      <c r="R2081" s="7"/>
      <c r="S2081" s="14"/>
      <c r="T2081" s="14"/>
      <c r="U2081" s="7"/>
      <c r="V2081" s="7"/>
      <c r="W2081" s="16"/>
      <c r="X2081" s="14"/>
      <c r="Y2081" s="7"/>
      <c r="Z2081" s="7"/>
      <c r="AA2081" s="16"/>
      <c r="AB2081" s="14"/>
      <c r="AC2081" s="7"/>
      <c r="AD2081" s="7"/>
      <c r="AE2081" s="7"/>
      <c r="AF2081" s="9"/>
      <c r="AG2081" s="10"/>
      <c r="AH2081" s="10"/>
      <c r="AI2081" s="10"/>
      <c r="AJ2081" s="10"/>
      <c r="AK2081" s="10"/>
      <c r="AL2081" s="10"/>
      <c r="AM2081" s="20"/>
      <c r="AN2081" s="10"/>
      <c r="AO2081" s="9"/>
      <c r="AP2081" s="13"/>
    </row>
    <row r="2082" spans="1:42" x14ac:dyDescent="0.35">
      <c r="A2082" s="7"/>
      <c r="B2082" s="7"/>
      <c r="C2082" s="7"/>
      <c r="D2082" s="7"/>
      <c r="E2082" s="7"/>
      <c r="F2082" s="7"/>
      <c r="G2082" s="8"/>
      <c r="H2082" s="7"/>
      <c r="I2082" s="14"/>
      <c r="J2082" s="8"/>
      <c r="K2082" s="8"/>
      <c r="L2082" s="8"/>
      <c r="M2082" s="8"/>
      <c r="N2082" s="7"/>
      <c r="O2082" s="8"/>
      <c r="P2082" s="8"/>
      <c r="Q2082" s="8"/>
      <c r="R2082" s="7"/>
      <c r="S2082" s="8"/>
      <c r="T2082" s="8"/>
      <c r="U2082" s="8"/>
      <c r="V2082" s="8"/>
      <c r="W2082" s="7"/>
      <c r="X2082" s="8"/>
      <c r="Y2082" s="8"/>
      <c r="Z2082" s="8"/>
      <c r="AA2082" s="7"/>
      <c r="AB2082" s="8"/>
      <c r="AC2082" s="7"/>
      <c r="AD2082" s="7"/>
      <c r="AE2082" s="7"/>
      <c r="AF2082" s="9"/>
      <c r="AG2082" s="10"/>
      <c r="AH2082" s="10"/>
      <c r="AI2082" s="12"/>
      <c r="AJ2082" s="10"/>
      <c r="AK2082" s="10"/>
      <c r="AL2082" s="10"/>
      <c r="AM2082" s="12"/>
      <c r="AN2082" s="12"/>
      <c r="AO2082" s="9"/>
      <c r="AP2082" s="13"/>
    </row>
    <row r="2083" spans="1:42" x14ac:dyDescent="0.35">
      <c r="A2083" s="7"/>
      <c r="B2083" s="7"/>
      <c r="C2083" s="7"/>
      <c r="D2083" s="7"/>
      <c r="E2083" s="7"/>
      <c r="F2083" s="7"/>
      <c r="G2083" s="8"/>
      <c r="H2083" s="7"/>
      <c r="I2083" s="14"/>
      <c r="J2083" s="8"/>
      <c r="K2083" s="8"/>
      <c r="L2083" s="8"/>
      <c r="M2083" s="8"/>
      <c r="N2083" s="7"/>
      <c r="O2083" s="8"/>
      <c r="P2083" s="8"/>
      <c r="Q2083" s="8"/>
      <c r="R2083" s="7"/>
      <c r="S2083" s="8"/>
      <c r="T2083" s="8"/>
      <c r="U2083" s="8"/>
      <c r="V2083" s="8"/>
      <c r="W2083" s="7"/>
      <c r="X2083" s="8"/>
      <c r="Y2083" s="8"/>
      <c r="Z2083" s="8"/>
      <c r="AA2083" s="7"/>
      <c r="AB2083" s="8"/>
      <c r="AC2083" s="7"/>
      <c r="AD2083" s="7"/>
      <c r="AE2083" s="7"/>
      <c r="AF2083" s="12"/>
      <c r="AG2083" s="10"/>
      <c r="AH2083" s="12"/>
      <c r="AI2083" s="12"/>
      <c r="AJ2083" s="12"/>
      <c r="AK2083" s="12"/>
      <c r="AL2083" s="12"/>
      <c r="AM2083" s="12"/>
      <c r="AN2083" s="12"/>
      <c r="AO2083" s="12"/>
      <c r="AP2083" s="15"/>
    </row>
    <row r="2084" spans="1:42" x14ac:dyDescent="0.35">
      <c r="A2084" s="7"/>
      <c r="B2084" s="7"/>
      <c r="C2084" s="7"/>
      <c r="D2084" s="7"/>
      <c r="E2084" s="7"/>
      <c r="F2084" s="7"/>
      <c r="G2084" s="7"/>
      <c r="H2084" s="7"/>
      <c r="I2084" s="14"/>
      <c r="J2084" s="8"/>
      <c r="K2084" s="14"/>
      <c r="L2084" s="7"/>
      <c r="M2084" s="7"/>
      <c r="N2084" s="16"/>
      <c r="O2084" s="8"/>
      <c r="P2084" s="8"/>
      <c r="Q2084" s="8"/>
      <c r="R2084" s="7"/>
      <c r="S2084" s="14"/>
      <c r="T2084" s="14"/>
      <c r="U2084" s="7"/>
      <c r="V2084" s="7"/>
      <c r="W2084" s="16"/>
      <c r="X2084" s="14"/>
      <c r="Y2084" s="7"/>
      <c r="Z2084" s="7"/>
      <c r="AA2084" s="16"/>
      <c r="AB2084" s="14"/>
      <c r="AC2084" s="7"/>
      <c r="AD2084" s="7"/>
      <c r="AE2084" s="7"/>
      <c r="AF2084" s="9"/>
      <c r="AG2084" s="10"/>
      <c r="AH2084" s="10"/>
      <c r="AI2084" s="10"/>
      <c r="AJ2084" s="10"/>
      <c r="AK2084" s="10"/>
      <c r="AL2084" s="10"/>
      <c r="AM2084" s="19"/>
      <c r="AN2084" s="10"/>
      <c r="AO2084" s="9"/>
      <c r="AP2084" s="13"/>
    </row>
    <row r="2085" spans="1:42" x14ac:dyDescent="0.35">
      <c r="A2085" s="7"/>
      <c r="B2085" s="7"/>
      <c r="C2085" s="7"/>
      <c r="D2085" s="7"/>
      <c r="E2085" s="7"/>
      <c r="F2085" s="7"/>
      <c r="G2085" s="7"/>
      <c r="H2085" s="7"/>
      <c r="I2085" s="14"/>
      <c r="J2085" s="8"/>
      <c r="K2085" s="8"/>
      <c r="L2085" s="8"/>
      <c r="M2085" s="8"/>
      <c r="N2085" s="7"/>
      <c r="O2085" s="8"/>
      <c r="P2085" s="8"/>
      <c r="Q2085" s="8"/>
      <c r="R2085" s="7"/>
      <c r="S2085" s="14"/>
      <c r="T2085" s="14"/>
      <c r="U2085" s="7"/>
      <c r="V2085" s="7"/>
      <c r="W2085" s="16"/>
      <c r="X2085" s="8"/>
      <c r="Y2085" s="8"/>
      <c r="Z2085" s="8"/>
      <c r="AA2085" s="7"/>
      <c r="AB2085" s="14"/>
      <c r="AC2085" s="7"/>
      <c r="AD2085" s="7"/>
      <c r="AE2085" s="7"/>
      <c r="AF2085" s="9"/>
      <c r="AG2085" s="10"/>
      <c r="AH2085" s="10"/>
      <c r="AI2085" s="18"/>
      <c r="AJ2085" s="10"/>
      <c r="AK2085" s="10"/>
      <c r="AL2085" s="10"/>
      <c r="AM2085" s="12"/>
      <c r="AN2085" s="12"/>
      <c r="AO2085" s="9"/>
      <c r="AP2085" s="13"/>
    </row>
    <row r="2086" spans="1:42" x14ac:dyDescent="0.35">
      <c r="A2086" s="7"/>
      <c r="B2086" s="7"/>
      <c r="C2086" s="7"/>
      <c r="D2086" s="7"/>
      <c r="E2086" s="7"/>
      <c r="F2086" s="7"/>
      <c r="G2086" s="7"/>
      <c r="H2086" s="7"/>
      <c r="I2086" s="14"/>
      <c r="J2086" s="8"/>
      <c r="K2086" s="8"/>
      <c r="L2086" s="8"/>
      <c r="M2086" s="8"/>
      <c r="N2086" s="7"/>
      <c r="O2086" s="8"/>
      <c r="P2086" s="8"/>
      <c r="Q2086" s="8"/>
      <c r="R2086" s="7"/>
      <c r="S2086" s="14"/>
      <c r="T2086" s="14"/>
      <c r="U2086" s="7"/>
      <c r="V2086" s="7"/>
      <c r="W2086" s="16"/>
      <c r="X2086" s="8"/>
      <c r="Y2086" s="8"/>
      <c r="Z2086" s="8"/>
      <c r="AA2086" s="7"/>
      <c r="AB2086" s="14"/>
      <c r="AC2086" s="7"/>
      <c r="AD2086" s="7"/>
      <c r="AE2086" s="7"/>
      <c r="AF2086" s="9"/>
      <c r="AG2086" s="10"/>
      <c r="AH2086" s="10"/>
      <c r="AI2086" s="11"/>
      <c r="AJ2086" s="10"/>
      <c r="AK2086" s="10"/>
      <c r="AL2086" s="10"/>
      <c r="AM2086" s="12"/>
      <c r="AN2086" s="12"/>
      <c r="AO2086" s="9"/>
      <c r="AP2086" s="13"/>
    </row>
    <row r="2087" spans="1:42" x14ac:dyDescent="0.35">
      <c r="A2087" s="7"/>
      <c r="B2087" s="7"/>
      <c r="C2087" s="7"/>
      <c r="D2087" s="7"/>
      <c r="E2087" s="7"/>
      <c r="F2087" s="7"/>
      <c r="G2087" s="7"/>
      <c r="H2087" s="7"/>
      <c r="I2087" s="14"/>
      <c r="J2087" s="8"/>
      <c r="K2087" s="8"/>
      <c r="L2087" s="8"/>
      <c r="M2087" s="8"/>
      <c r="N2087" s="7"/>
      <c r="O2087" s="8"/>
      <c r="P2087" s="8"/>
      <c r="Q2087" s="8"/>
      <c r="R2087" s="7"/>
      <c r="S2087" s="14"/>
      <c r="T2087" s="14"/>
      <c r="U2087" s="7"/>
      <c r="V2087" s="7"/>
      <c r="W2087" s="16"/>
      <c r="X2087" s="8"/>
      <c r="Y2087" s="8"/>
      <c r="Z2087" s="8"/>
      <c r="AA2087" s="7"/>
      <c r="AB2087" s="14"/>
      <c r="AC2087" s="7"/>
      <c r="AD2087" s="7"/>
      <c r="AE2087" s="7"/>
      <c r="AF2087" s="12"/>
      <c r="AG2087" s="10"/>
      <c r="AH2087" s="12"/>
      <c r="AI2087" s="12"/>
      <c r="AJ2087" s="12"/>
      <c r="AK2087" s="12"/>
      <c r="AL2087" s="12"/>
      <c r="AM2087" s="12"/>
      <c r="AN2087" s="12"/>
      <c r="AO2087" s="12"/>
      <c r="AP2087" s="15"/>
    </row>
    <row r="2088" spans="1:42" x14ac:dyDescent="0.35">
      <c r="A2088" s="7"/>
      <c r="B2088" s="7"/>
      <c r="C2088" s="7"/>
      <c r="D2088" s="7"/>
      <c r="E2088" s="7"/>
      <c r="F2088" s="7"/>
      <c r="G2088" s="7"/>
      <c r="H2088" s="7"/>
      <c r="I2088" s="14"/>
      <c r="J2088" s="8"/>
      <c r="K2088" s="8"/>
      <c r="L2088" s="8"/>
      <c r="M2088" s="8"/>
      <c r="N2088" s="7"/>
      <c r="O2088" s="8"/>
      <c r="P2088" s="8"/>
      <c r="Q2088" s="8"/>
      <c r="R2088" s="7"/>
      <c r="S2088" s="14"/>
      <c r="T2088" s="14"/>
      <c r="U2088" s="7"/>
      <c r="V2088" s="7"/>
      <c r="W2088" s="16"/>
      <c r="X2088" s="8"/>
      <c r="Y2088" s="8"/>
      <c r="Z2088" s="8"/>
      <c r="AA2088" s="7"/>
      <c r="AB2088" s="14"/>
      <c r="AC2088" s="7"/>
      <c r="AD2088" s="7"/>
      <c r="AE2088" s="7"/>
      <c r="AF2088" s="9"/>
      <c r="AG2088" s="10"/>
      <c r="AH2088" s="10"/>
      <c r="AI2088" s="12"/>
      <c r="AJ2088" s="10"/>
      <c r="AK2088" s="10"/>
      <c r="AL2088" s="10"/>
      <c r="AM2088" s="12"/>
      <c r="AN2088" s="12"/>
      <c r="AO2088" s="9"/>
      <c r="AP2088" s="13"/>
    </row>
    <row r="2089" spans="1:42" x14ac:dyDescent="0.35">
      <c r="A2089" s="7"/>
      <c r="B2089" s="7"/>
      <c r="C2089" s="7"/>
      <c r="D2089" s="7"/>
      <c r="E2089" s="7"/>
      <c r="F2089" s="7"/>
      <c r="G2089" s="7"/>
      <c r="H2089" s="7"/>
      <c r="I2089" s="14"/>
      <c r="J2089" s="8"/>
      <c r="K2089" s="8"/>
      <c r="L2089" s="8"/>
      <c r="M2089" s="8"/>
      <c r="N2089" s="7"/>
      <c r="O2089" s="8"/>
      <c r="P2089" s="8"/>
      <c r="Q2089" s="8"/>
      <c r="R2089" s="7"/>
      <c r="S2089" s="8"/>
      <c r="T2089" s="14"/>
      <c r="U2089" s="7"/>
      <c r="V2089" s="7"/>
      <c r="W2089" s="16"/>
      <c r="X2089" s="8"/>
      <c r="Y2089" s="8"/>
      <c r="Z2089" s="8"/>
      <c r="AA2089" s="7"/>
      <c r="AB2089" s="14"/>
      <c r="AC2089" s="7"/>
      <c r="AD2089" s="7"/>
      <c r="AE2089" s="7"/>
      <c r="AF2089" s="9"/>
      <c r="AG2089" s="10"/>
      <c r="AH2089" s="10"/>
      <c r="AI2089" s="11"/>
      <c r="AJ2089" s="10"/>
      <c r="AK2089" s="10"/>
      <c r="AL2089" s="10"/>
      <c r="AM2089" s="12"/>
      <c r="AN2089" s="12"/>
      <c r="AO2089" s="9"/>
      <c r="AP2089" s="13"/>
    </row>
    <row r="2090" spans="1:42" x14ac:dyDescent="0.35">
      <c r="A2090" s="7"/>
      <c r="B2090" s="7"/>
      <c r="C2090" s="7"/>
      <c r="D2090" s="7"/>
      <c r="E2090" s="7"/>
      <c r="F2090" s="7"/>
      <c r="G2090" s="7"/>
      <c r="H2090" s="7"/>
      <c r="I2090" s="14"/>
      <c r="J2090" s="8"/>
      <c r="K2090" s="14"/>
      <c r="L2090" s="7"/>
      <c r="M2090" s="7"/>
      <c r="N2090" s="16"/>
      <c r="O2090" s="14"/>
      <c r="P2090" s="7"/>
      <c r="Q2090" s="7"/>
      <c r="R2090" s="16"/>
      <c r="S2090" s="14"/>
      <c r="T2090" s="14"/>
      <c r="U2090" s="7"/>
      <c r="V2090" s="7"/>
      <c r="W2090" s="16"/>
      <c r="X2090" s="14"/>
      <c r="Y2090" s="7"/>
      <c r="Z2090" s="7"/>
      <c r="AA2090" s="16"/>
      <c r="AB2090" s="14"/>
      <c r="AC2090" s="7"/>
      <c r="AD2090" s="7"/>
      <c r="AE2090" s="7"/>
      <c r="AF2090" s="12"/>
      <c r="AG2090" s="10"/>
      <c r="AH2090" s="12"/>
      <c r="AI2090" s="12"/>
      <c r="AJ2090" s="12"/>
      <c r="AK2090" s="12"/>
      <c r="AL2090" s="12"/>
      <c r="AM2090" s="12"/>
      <c r="AN2090" s="12"/>
      <c r="AO2090" s="12"/>
      <c r="AP2090" s="15"/>
    </row>
    <row r="2091" spans="1:42" x14ac:dyDescent="0.35">
      <c r="A2091" s="7"/>
      <c r="B2091" s="7"/>
      <c r="C2091" s="7"/>
      <c r="D2091" s="7"/>
      <c r="E2091" s="7"/>
      <c r="F2091" s="7"/>
      <c r="G2091" s="7"/>
      <c r="H2091" s="7"/>
      <c r="I2091" s="14"/>
      <c r="J2091" s="8"/>
      <c r="K2091" s="8"/>
      <c r="L2091" s="8"/>
      <c r="M2091" s="8"/>
      <c r="N2091" s="7"/>
      <c r="O2091" s="8"/>
      <c r="P2091" s="8"/>
      <c r="Q2091" s="8"/>
      <c r="R2091" s="7"/>
      <c r="S2091" s="8"/>
      <c r="T2091" s="8"/>
      <c r="U2091" s="8"/>
      <c r="V2091" s="8"/>
      <c r="W2091" s="7"/>
      <c r="X2091" s="8"/>
      <c r="Y2091" s="8"/>
      <c r="Z2091" s="8"/>
      <c r="AA2091" s="7"/>
      <c r="AB2091" s="8"/>
      <c r="AC2091" s="7"/>
      <c r="AD2091" s="7"/>
      <c r="AE2091" s="7"/>
      <c r="AF2091" s="9"/>
      <c r="AG2091" s="10"/>
      <c r="AH2091" s="10"/>
      <c r="AI2091" s="12"/>
      <c r="AJ2091" s="10"/>
      <c r="AK2091" s="10"/>
      <c r="AL2091" s="10"/>
      <c r="AM2091" s="12"/>
      <c r="AN2091" s="12"/>
      <c r="AO2091" s="9"/>
      <c r="AP2091" s="13"/>
    </row>
    <row r="2092" spans="1:42" x14ac:dyDescent="0.35">
      <c r="A2092" s="7"/>
      <c r="B2092" s="7"/>
      <c r="C2092" s="7"/>
      <c r="D2092" s="7"/>
      <c r="E2092" s="7"/>
      <c r="F2092" s="7"/>
      <c r="G2092" s="8"/>
      <c r="H2092" s="7"/>
      <c r="I2092" s="14"/>
      <c r="J2092" s="8"/>
      <c r="K2092" s="8"/>
      <c r="L2092" s="8"/>
      <c r="M2092" s="8"/>
      <c r="N2092" s="7"/>
      <c r="O2092" s="8"/>
      <c r="P2092" s="8"/>
      <c r="Q2092" s="8"/>
      <c r="R2092" s="7"/>
      <c r="S2092" s="8"/>
      <c r="T2092" s="8"/>
      <c r="U2092" s="8"/>
      <c r="V2092" s="8"/>
      <c r="W2092" s="7"/>
      <c r="X2092" s="8"/>
      <c r="Y2092" s="8"/>
      <c r="Z2092" s="8"/>
      <c r="AA2092" s="7"/>
      <c r="AB2092" s="8"/>
      <c r="AC2092" s="7"/>
      <c r="AD2092" s="7"/>
      <c r="AE2092" s="7"/>
      <c r="AF2092" s="12"/>
      <c r="AG2092" s="10"/>
      <c r="AH2092" s="12"/>
      <c r="AI2092" s="12"/>
      <c r="AJ2092" s="12"/>
      <c r="AK2092" s="12"/>
      <c r="AL2092" s="12"/>
      <c r="AM2092" s="12"/>
      <c r="AN2092" s="12"/>
      <c r="AO2092" s="12"/>
      <c r="AP2092" s="15"/>
    </row>
    <row r="2093" spans="1:42" x14ac:dyDescent="0.35">
      <c r="A2093" s="7"/>
      <c r="B2093" s="7"/>
      <c r="C2093" s="7"/>
      <c r="D2093" s="7"/>
      <c r="E2093" s="7"/>
      <c r="F2093" s="7"/>
      <c r="G2093" s="8"/>
      <c r="H2093" s="7"/>
      <c r="I2093" s="14"/>
      <c r="J2093" s="8"/>
      <c r="K2093" s="8"/>
      <c r="L2093" s="8"/>
      <c r="M2093" s="8"/>
      <c r="N2093" s="7"/>
      <c r="O2093" s="8"/>
      <c r="P2093" s="8"/>
      <c r="Q2093" s="8"/>
      <c r="R2093" s="7"/>
      <c r="S2093" s="8"/>
      <c r="T2093" s="8"/>
      <c r="U2093" s="8"/>
      <c r="V2093" s="8"/>
      <c r="W2093" s="7"/>
      <c r="X2093" s="8"/>
      <c r="Y2093" s="8"/>
      <c r="Z2093" s="8"/>
      <c r="AA2093" s="7"/>
      <c r="AB2093" s="8"/>
      <c r="AC2093" s="7"/>
      <c r="AD2093" s="7"/>
      <c r="AE2093" s="7"/>
      <c r="AF2093" s="12"/>
      <c r="AG2093" s="10"/>
      <c r="AH2093" s="12"/>
      <c r="AI2093" s="12"/>
      <c r="AJ2093" s="12"/>
      <c r="AK2093" s="12"/>
      <c r="AL2093" s="12"/>
      <c r="AM2093" s="12"/>
      <c r="AN2093" s="12"/>
      <c r="AO2093" s="12"/>
      <c r="AP2093" s="15"/>
    </row>
    <row r="2094" spans="1:42" x14ac:dyDescent="0.35">
      <c r="A2094" s="7"/>
      <c r="B2094" s="7"/>
      <c r="C2094" s="7"/>
      <c r="D2094" s="7"/>
      <c r="E2094" s="7"/>
      <c r="F2094" s="7"/>
      <c r="G2094" s="8"/>
      <c r="H2094" s="7"/>
      <c r="I2094" s="14"/>
      <c r="J2094" s="8"/>
      <c r="K2094" s="8"/>
      <c r="L2094" s="8"/>
      <c r="M2094" s="8"/>
      <c r="N2094" s="7"/>
      <c r="O2094" s="8"/>
      <c r="P2094" s="8"/>
      <c r="Q2094" s="8"/>
      <c r="R2094" s="7"/>
      <c r="S2094" s="8"/>
      <c r="T2094" s="8"/>
      <c r="U2094" s="8"/>
      <c r="V2094" s="8"/>
      <c r="W2094" s="7"/>
      <c r="X2094" s="8"/>
      <c r="Y2094" s="8"/>
      <c r="Z2094" s="8"/>
      <c r="AA2094" s="7"/>
      <c r="AB2094" s="8"/>
      <c r="AC2094" s="7"/>
      <c r="AD2094" s="7"/>
      <c r="AE2094" s="7"/>
      <c r="AF2094" s="12"/>
      <c r="AG2094" s="10"/>
      <c r="AH2094" s="12"/>
      <c r="AI2094" s="12"/>
      <c r="AJ2094" s="12"/>
      <c r="AK2094" s="12"/>
      <c r="AL2094" s="12"/>
      <c r="AM2094" s="12"/>
      <c r="AN2094" s="12"/>
      <c r="AO2094" s="12"/>
      <c r="AP2094" s="15"/>
    </row>
    <row r="2095" spans="1:42" x14ac:dyDescent="0.35">
      <c r="A2095" s="7"/>
      <c r="B2095" s="7"/>
      <c r="C2095" s="7"/>
      <c r="D2095" s="7"/>
      <c r="E2095" s="7"/>
      <c r="F2095" s="7"/>
      <c r="G2095" s="7"/>
      <c r="H2095" s="7"/>
      <c r="I2095" s="14"/>
      <c r="J2095" s="14"/>
      <c r="K2095" s="14"/>
      <c r="L2095" s="7"/>
      <c r="M2095" s="7"/>
      <c r="N2095" s="17"/>
      <c r="O2095" s="14"/>
      <c r="P2095" s="7"/>
      <c r="Q2095" s="7"/>
      <c r="R2095" s="16"/>
      <c r="S2095" s="14"/>
      <c r="T2095" s="14"/>
      <c r="U2095" s="7"/>
      <c r="V2095" s="7"/>
      <c r="W2095" s="16"/>
      <c r="X2095" s="14"/>
      <c r="Y2095" s="7"/>
      <c r="Z2095" s="7"/>
      <c r="AA2095" s="16"/>
      <c r="AB2095" s="14"/>
      <c r="AC2095" s="7"/>
      <c r="AD2095" s="7"/>
      <c r="AE2095" s="7"/>
      <c r="AF2095" s="9"/>
      <c r="AG2095" s="10"/>
      <c r="AH2095" s="10"/>
      <c r="AI2095" s="10"/>
      <c r="AJ2095" s="10"/>
      <c r="AK2095" s="10"/>
      <c r="AL2095" s="10"/>
      <c r="AM2095" s="21"/>
      <c r="AN2095" s="10"/>
      <c r="AO2095" s="9"/>
      <c r="AP2095" s="13"/>
    </row>
    <row r="2096" spans="1:42" x14ac:dyDescent="0.35">
      <c r="A2096" s="7"/>
      <c r="B2096" s="7"/>
      <c r="C2096" s="7"/>
      <c r="D2096" s="7"/>
      <c r="E2096" s="7"/>
      <c r="F2096" s="7"/>
      <c r="G2096" s="7"/>
      <c r="H2096" s="7"/>
      <c r="I2096" s="14"/>
      <c r="J2096" s="14"/>
      <c r="K2096" s="14"/>
      <c r="L2096" s="7"/>
      <c r="M2096" s="7"/>
      <c r="N2096" s="16"/>
      <c r="O2096" s="14"/>
      <c r="P2096" s="7"/>
      <c r="Q2096" s="7"/>
      <c r="R2096" s="16"/>
      <c r="S2096" s="14"/>
      <c r="T2096" s="14"/>
      <c r="U2096" s="7"/>
      <c r="V2096" s="7"/>
      <c r="W2096" s="16"/>
      <c r="X2096" s="14"/>
      <c r="Y2096" s="7"/>
      <c r="Z2096" s="7"/>
      <c r="AA2096" s="16"/>
      <c r="AB2096" s="14"/>
      <c r="AC2096" s="7"/>
      <c r="AD2096" s="7"/>
      <c r="AE2096" s="7"/>
      <c r="AF2096" s="9"/>
      <c r="AG2096" s="10"/>
      <c r="AH2096" s="10"/>
      <c r="AI2096" s="10"/>
      <c r="AJ2096" s="10"/>
      <c r="AK2096" s="10"/>
      <c r="AL2096" s="10"/>
      <c r="AM2096" s="21"/>
      <c r="AN2096" s="10"/>
      <c r="AO2096" s="9"/>
      <c r="AP2096" s="13"/>
    </row>
    <row r="2097" spans="1:42" x14ac:dyDescent="0.35">
      <c r="A2097" s="7"/>
      <c r="B2097" s="7"/>
      <c r="C2097" s="7"/>
      <c r="D2097" s="7"/>
      <c r="E2097" s="7"/>
      <c r="F2097" s="7"/>
      <c r="G2097" s="8"/>
      <c r="H2097" s="7"/>
      <c r="I2097" s="14"/>
      <c r="J2097" s="8"/>
      <c r="K2097" s="8"/>
      <c r="L2097" s="8"/>
      <c r="M2097" s="8"/>
      <c r="N2097" s="7"/>
      <c r="O2097" s="8"/>
      <c r="P2097" s="8"/>
      <c r="Q2097" s="8"/>
      <c r="R2097" s="7"/>
      <c r="S2097" s="8"/>
      <c r="T2097" s="8"/>
      <c r="U2097" s="8"/>
      <c r="V2097" s="8"/>
      <c r="W2097" s="7"/>
      <c r="X2097" s="8"/>
      <c r="Y2097" s="8"/>
      <c r="Z2097" s="8"/>
      <c r="AA2097" s="7"/>
      <c r="AB2097" s="8"/>
      <c r="AC2097" s="7"/>
      <c r="AD2097" s="7"/>
      <c r="AE2097" s="7"/>
      <c r="AF2097" s="9"/>
      <c r="AG2097" s="10"/>
      <c r="AH2097" s="10"/>
      <c r="AI2097" s="18"/>
      <c r="AJ2097" s="10"/>
      <c r="AK2097" s="10"/>
      <c r="AL2097" s="10"/>
      <c r="AM2097" s="12"/>
      <c r="AN2097" s="12"/>
      <c r="AO2097" s="9"/>
      <c r="AP2097" s="13"/>
    </row>
    <row r="2098" spans="1:42" x14ac:dyDescent="0.35">
      <c r="A2098" s="7"/>
      <c r="B2098" s="7"/>
      <c r="C2098" s="7"/>
      <c r="D2098" s="7"/>
      <c r="E2098" s="7"/>
      <c r="F2098" s="7"/>
      <c r="G2098" s="8"/>
      <c r="H2098" s="7"/>
      <c r="I2098" s="14"/>
      <c r="J2098" s="8"/>
      <c r="K2098" s="8"/>
      <c r="L2098" s="8"/>
      <c r="M2098" s="8"/>
      <c r="N2098" s="7"/>
      <c r="O2098" s="8"/>
      <c r="P2098" s="8"/>
      <c r="Q2098" s="8"/>
      <c r="R2098" s="7"/>
      <c r="S2098" s="8"/>
      <c r="T2098" s="8"/>
      <c r="U2098" s="8"/>
      <c r="V2098" s="8"/>
      <c r="W2098" s="7"/>
      <c r="X2098" s="8"/>
      <c r="Y2098" s="8"/>
      <c r="Z2098" s="8"/>
      <c r="AA2098" s="7"/>
      <c r="AB2098" s="8"/>
      <c r="AC2098" s="7"/>
      <c r="AD2098" s="7"/>
      <c r="AE2098" s="7"/>
      <c r="AF2098" s="9"/>
      <c r="AG2098" s="10"/>
      <c r="AH2098" s="10"/>
      <c r="AI2098" s="12"/>
      <c r="AJ2098" s="10"/>
      <c r="AK2098" s="10"/>
      <c r="AL2098" s="10"/>
      <c r="AM2098" s="12"/>
      <c r="AN2098" s="12"/>
      <c r="AO2098" s="9"/>
      <c r="AP2098" s="13"/>
    </row>
    <row r="2099" spans="1:42" x14ac:dyDescent="0.35">
      <c r="A2099" s="7"/>
      <c r="B2099" s="7"/>
      <c r="C2099" s="7"/>
      <c r="D2099" s="7"/>
      <c r="E2099" s="7"/>
      <c r="F2099" s="7"/>
      <c r="G2099" s="7"/>
      <c r="H2099" s="7"/>
      <c r="I2099" s="14"/>
      <c r="J2099" s="8"/>
      <c r="K2099" s="8"/>
      <c r="L2099" s="8"/>
      <c r="M2099" s="8"/>
      <c r="N2099" s="7"/>
      <c r="O2099" s="8"/>
      <c r="P2099" s="8"/>
      <c r="Q2099" s="8"/>
      <c r="R2099" s="7"/>
      <c r="S2099" s="8"/>
      <c r="T2099" s="14"/>
      <c r="U2099" s="7"/>
      <c r="V2099" s="7"/>
      <c r="W2099" s="16"/>
      <c r="X2099" s="8"/>
      <c r="Y2099" s="8"/>
      <c r="Z2099" s="8"/>
      <c r="AA2099" s="7"/>
      <c r="AB2099" s="14"/>
      <c r="AC2099" s="7"/>
      <c r="AD2099" s="7"/>
      <c r="AE2099" s="7"/>
      <c r="AF2099" s="12"/>
      <c r="AG2099" s="10"/>
      <c r="AH2099" s="12"/>
      <c r="AI2099" s="12"/>
      <c r="AJ2099" s="12"/>
      <c r="AK2099" s="12"/>
      <c r="AL2099" s="12"/>
      <c r="AM2099" s="12"/>
      <c r="AN2099" s="12"/>
      <c r="AO2099" s="12"/>
      <c r="AP2099" s="15"/>
    </row>
    <row r="2100" spans="1:42" x14ac:dyDescent="0.35">
      <c r="A2100" s="7"/>
      <c r="B2100" s="7"/>
      <c r="C2100" s="7"/>
      <c r="D2100" s="7"/>
      <c r="E2100" s="7"/>
      <c r="F2100" s="7"/>
      <c r="G2100" s="8"/>
      <c r="H2100" s="7"/>
      <c r="I2100" s="14"/>
      <c r="J2100" s="8"/>
      <c r="K2100" s="8"/>
      <c r="L2100" s="8"/>
      <c r="M2100" s="8"/>
      <c r="N2100" s="7"/>
      <c r="O2100" s="8"/>
      <c r="P2100" s="8"/>
      <c r="Q2100" s="8"/>
      <c r="R2100" s="7"/>
      <c r="S2100" s="8"/>
      <c r="T2100" s="8"/>
      <c r="U2100" s="8"/>
      <c r="V2100" s="8"/>
      <c r="W2100" s="7"/>
      <c r="X2100" s="8"/>
      <c r="Y2100" s="8"/>
      <c r="Z2100" s="8"/>
      <c r="AA2100" s="7"/>
      <c r="AB2100" s="8"/>
      <c r="AC2100" s="7"/>
      <c r="AD2100" s="7"/>
      <c r="AE2100" s="7"/>
      <c r="AF2100" s="9"/>
      <c r="AG2100" s="10"/>
      <c r="AH2100" s="10"/>
      <c r="AI2100" s="12"/>
      <c r="AJ2100" s="10"/>
      <c r="AK2100" s="10"/>
      <c r="AL2100" s="10"/>
      <c r="AM2100" s="12"/>
      <c r="AN2100" s="12"/>
      <c r="AO2100" s="9"/>
      <c r="AP2100" s="13"/>
    </row>
    <row r="2101" spans="1:42" x14ac:dyDescent="0.35">
      <c r="A2101" s="7"/>
      <c r="B2101" s="7"/>
      <c r="C2101" s="7"/>
      <c r="D2101" s="7"/>
      <c r="E2101" s="7"/>
      <c r="F2101" s="7"/>
      <c r="G2101" s="7"/>
      <c r="H2101" s="7"/>
      <c r="I2101" s="14"/>
      <c r="J2101" s="8"/>
      <c r="K2101" s="8"/>
      <c r="L2101" s="8"/>
      <c r="M2101" s="8"/>
      <c r="N2101" s="7"/>
      <c r="O2101" s="8"/>
      <c r="P2101" s="8"/>
      <c r="Q2101" s="8"/>
      <c r="R2101" s="7"/>
      <c r="S2101" s="8"/>
      <c r="T2101" s="8"/>
      <c r="U2101" s="8"/>
      <c r="V2101" s="8"/>
      <c r="W2101" s="7"/>
      <c r="X2101" s="8"/>
      <c r="Y2101" s="8"/>
      <c r="Z2101" s="8"/>
      <c r="AA2101" s="7"/>
      <c r="AB2101" s="8"/>
      <c r="AC2101" s="7"/>
      <c r="AD2101" s="7"/>
      <c r="AE2101" s="7"/>
      <c r="AF2101" s="12"/>
      <c r="AG2101" s="10"/>
      <c r="AH2101" s="12"/>
      <c r="AI2101" s="12"/>
      <c r="AJ2101" s="12"/>
      <c r="AK2101" s="12"/>
      <c r="AL2101" s="12"/>
      <c r="AM2101" s="12"/>
      <c r="AN2101" s="12"/>
      <c r="AO2101" s="12"/>
      <c r="AP2101" s="15"/>
    </row>
    <row r="2102" spans="1:42" x14ac:dyDescent="0.35">
      <c r="A2102" s="7"/>
      <c r="B2102" s="7"/>
      <c r="C2102" s="7"/>
      <c r="D2102" s="7"/>
      <c r="E2102" s="7"/>
      <c r="F2102" s="7"/>
      <c r="G2102" s="8"/>
      <c r="H2102" s="7"/>
      <c r="I2102" s="14"/>
      <c r="J2102" s="8"/>
      <c r="K2102" s="8"/>
      <c r="L2102" s="8"/>
      <c r="M2102" s="8"/>
      <c r="N2102" s="7"/>
      <c r="O2102" s="8"/>
      <c r="P2102" s="8"/>
      <c r="Q2102" s="8"/>
      <c r="R2102" s="7"/>
      <c r="S2102" s="8"/>
      <c r="T2102" s="8"/>
      <c r="U2102" s="8"/>
      <c r="V2102" s="8"/>
      <c r="W2102" s="7"/>
      <c r="X2102" s="8"/>
      <c r="Y2102" s="8"/>
      <c r="Z2102" s="8"/>
      <c r="AA2102" s="7"/>
      <c r="AB2102" s="8"/>
      <c r="AC2102" s="7"/>
      <c r="AD2102" s="7"/>
      <c r="AE2102" s="7"/>
      <c r="AF2102" s="9"/>
      <c r="AG2102" s="10"/>
      <c r="AH2102" s="10"/>
      <c r="AI2102" s="12"/>
      <c r="AJ2102" s="10"/>
      <c r="AK2102" s="10"/>
      <c r="AL2102" s="10"/>
      <c r="AM2102" s="12"/>
      <c r="AN2102" s="12"/>
      <c r="AO2102" s="9"/>
      <c r="AP2102" s="13"/>
    </row>
    <row r="2103" spans="1:42" x14ac:dyDescent="0.35">
      <c r="A2103" s="7"/>
      <c r="B2103" s="7"/>
      <c r="C2103" s="7"/>
      <c r="D2103" s="7"/>
      <c r="E2103" s="7"/>
      <c r="F2103" s="7"/>
      <c r="G2103" s="8"/>
      <c r="H2103" s="7"/>
      <c r="I2103" s="14"/>
      <c r="J2103" s="8"/>
      <c r="K2103" s="8"/>
      <c r="L2103" s="8"/>
      <c r="M2103" s="8"/>
      <c r="N2103" s="7"/>
      <c r="O2103" s="8"/>
      <c r="P2103" s="8"/>
      <c r="Q2103" s="8"/>
      <c r="R2103" s="7"/>
      <c r="S2103" s="8"/>
      <c r="T2103" s="8"/>
      <c r="U2103" s="8"/>
      <c r="V2103" s="8"/>
      <c r="W2103" s="7"/>
      <c r="X2103" s="8"/>
      <c r="Y2103" s="8"/>
      <c r="Z2103" s="8"/>
      <c r="AA2103" s="7"/>
      <c r="AB2103" s="8"/>
      <c r="AC2103" s="7"/>
      <c r="AD2103" s="7"/>
      <c r="AE2103" s="7"/>
      <c r="AF2103" s="9"/>
      <c r="AG2103" s="10"/>
      <c r="AH2103" s="10"/>
      <c r="AI2103" s="12"/>
      <c r="AJ2103" s="10"/>
      <c r="AK2103" s="10"/>
      <c r="AL2103" s="10"/>
      <c r="AM2103" s="12"/>
      <c r="AN2103" s="12"/>
      <c r="AO2103" s="9"/>
      <c r="AP2103" s="13"/>
    </row>
    <row r="2104" spans="1:42" x14ac:dyDescent="0.35">
      <c r="A2104" s="7"/>
      <c r="B2104" s="7"/>
      <c r="C2104" s="7"/>
      <c r="D2104" s="7"/>
      <c r="E2104" s="7"/>
      <c r="F2104" s="7"/>
      <c r="G2104" s="8"/>
      <c r="H2104" s="7"/>
      <c r="I2104" s="14"/>
      <c r="J2104" s="8"/>
      <c r="K2104" s="8"/>
      <c r="L2104" s="8"/>
      <c r="M2104" s="8"/>
      <c r="N2104" s="7"/>
      <c r="O2104" s="8"/>
      <c r="P2104" s="8"/>
      <c r="Q2104" s="8"/>
      <c r="R2104" s="7"/>
      <c r="S2104" s="8"/>
      <c r="T2104" s="8"/>
      <c r="U2104" s="8"/>
      <c r="V2104" s="8"/>
      <c r="W2104" s="7"/>
      <c r="X2104" s="8"/>
      <c r="Y2104" s="8"/>
      <c r="Z2104" s="8"/>
      <c r="AA2104" s="7"/>
      <c r="AB2104" s="8"/>
      <c r="AC2104" s="7"/>
      <c r="AD2104" s="7"/>
      <c r="AE2104" s="7"/>
      <c r="AF2104" s="9"/>
      <c r="AG2104" s="10"/>
      <c r="AH2104" s="10"/>
      <c r="AI2104" s="12"/>
      <c r="AJ2104" s="10"/>
      <c r="AK2104" s="10"/>
      <c r="AL2104" s="10"/>
      <c r="AM2104" s="12"/>
      <c r="AN2104" s="12"/>
      <c r="AO2104" s="9"/>
      <c r="AP2104" s="13"/>
    </row>
    <row r="2105" spans="1:42" x14ac:dyDescent="0.35">
      <c r="A2105" s="7"/>
      <c r="B2105" s="7"/>
      <c r="C2105" s="7"/>
      <c r="D2105" s="7"/>
      <c r="E2105" s="7"/>
      <c r="F2105" s="7"/>
      <c r="G2105" s="8"/>
      <c r="H2105" s="7"/>
      <c r="I2105" s="14"/>
      <c r="J2105" s="8"/>
      <c r="K2105" s="8"/>
      <c r="L2105" s="8"/>
      <c r="M2105" s="8"/>
      <c r="N2105" s="7"/>
      <c r="O2105" s="8"/>
      <c r="P2105" s="8"/>
      <c r="Q2105" s="8"/>
      <c r="R2105" s="7"/>
      <c r="S2105" s="8"/>
      <c r="T2105" s="8"/>
      <c r="U2105" s="8"/>
      <c r="V2105" s="8"/>
      <c r="W2105" s="7"/>
      <c r="X2105" s="8"/>
      <c r="Y2105" s="8"/>
      <c r="Z2105" s="8"/>
      <c r="AA2105" s="7"/>
      <c r="AB2105" s="8"/>
      <c r="AC2105" s="7"/>
      <c r="AD2105" s="7"/>
      <c r="AE2105" s="7"/>
      <c r="AF2105" s="9"/>
      <c r="AG2105" s="10"/>
      <c r="AH2105" s="10"/>
      <c r="AI2105" s="12"/>
      <c r="AJ2105" s="10"/>
      <c r="AK2105" s="10"/>
      <c r="AL2105" s="10"/>
      <c r="AM2105" s="12"/>
      <c r="AN2105" s="12"/>
      <c r="AO2105" s="9"/>
      <c r="AP2105" s="13"/>
    </row>
    <row r="2106" spans="1:42" x14ac:dyDescent="0.35">
      <c r="A2106" s="7"/>
      <c r="B2106" s="7"/>
      <c r="C2106" s="7"/>
      <c r="D2106" s="7"/>
      <c r="E2106" s="7"/>
      <c r="F2106" s="7"/>
      <c r="G2106" s="8"/>
      <c r="H2106" s="7"/>
      <c r="I2106" s="14"/>
      <c r="J2106" s="8"/>
      <c r="K2106" s="8"/>
      <c r="L2106" s="8"/>
      <c r="M2106" s="8"/>
      <c r="N2106" s="7"/>
      <c r="O2106" s="8"/>
      <c r="P2106" s="8"/>
      <c r="Q2106" s="8"/>
      <c r="R2106" s="7"/>
      <c r="S2106" s="8"/>
      <c r="T2106" s="8"/>
      <c r="U2106" s="8"/>
      <c r="V2106" s="8"/>
      <c r="W2106" s="7"/>
      <c r="X2106" s="8"/>
      <c r="Y2106" s="8"/>
      <c r="Z2106" s="8"/>
      <c r="AA2106" s="7"/>
      <c r="AB2106" s="8"/>
      <c r="AC2106" s="7"/>
      <c r="AD2106" s="7"/>
      <c r="AE2106" s="7"/>
      <c r="AF2106" s="9"/>
      <c r="AG2106" s="10"/>
      <c r="AH2106" s="10"/>
      <c r="AI2106" s="12"/>
      <c r="AJ2106" s="10"/>
      <c r="AK2106" s="10"/>
      <c r="AL2106" s="10"/>
      <c r="AM2106" s="12"/>
      <c r="AN2106" s="12"/>
      <c r="AO2106" s="9"/>
      <c r="AP2106" s="13"/>
    </row>
    <row r="2107" spans="1:42" x14ac:dyDescent="0.35">
      <c r="A2107" s="7"/>
      <c r="B2107" s="7"/>
      <c r="C2107" s="7"/>
      <c r="D2107" s="7"/>
      <c r="E2107" s="7"/>
      <c r="F2107" s="7"/>
      <c r="G2107" s="8"/>
      <c r="H2107" s="7"/>
      <c r="I2107" s="14"/>
      <c r="J2107" s="8"/>
      <c r="K2107" s="8"/>
      <c r="L2107" s="8"/>
      <c r="M2107" s="8"/>
      <c r="N2107" s="7"/>
      <c r="O2107" s="8"/>
      <c r="P2107" s="8"/>
      <c r="Q2107" s="8"/>
      <c r="R2107" s="7"/>
      <c r="S2107" s="8"/>
      <c r="T2107" s="8"/>
      <c r="U2107" s="8"/>
      <c r="V2107" s="8"/>
      <c r="W2107" s="7"/>
      <c r="X2107" s="8"/>
      <c r="Y2107" s="8"/>
      <c r="Z2107" s="8"/>
      <c r="AA2107" s="7"/>
      <c r="AB2107" s="8"/>
      <c r="AC2107" s="7"/>
      <c r="AD2107" s="7"/>
      <c r="AE2107" s="7"/>
      <c r="AF2107" s="9"/>
      <c r="AG2107" s="10"/>
      <c r="AH2107" s="10"/>
      <c r="AI2107" s="12"/>
      <c r="AJ2107" s="10"/>
      <c r="AK2107" s="10"/>
      <c r="AL2107" s="10"/>
      <c r="AM2107" s="12"/>
      <c r="AN2107" s="12"/>
      <c r="AO2107" s="9"/>
      <c r="AP2107" s="13"/>
    </row>
    <row r="2108" spans="1:42" x14ac:dyDescent="0.35">
      <c r="A2108" s="7"/>
      <c r="B2108" s="7"/>
      <c r="C2108" s="7"/>
      <c r="D2108" s="7"/>
      <c r="E2108" s="7"/>
      <c r="F2108" s="7"/>
      <c r="G2108" s="8"/>
      <c r="H2108" s="7"/>
      <c r="I2108" s="14"/>
      <c r="J2108" s="8"/>
      <c r="K2108" s="8"/>
      <c r="L2108" s="8"/>
      <c r="M2108" s="8"/>
      <c r="N2108" s="7"/>
      <c r="O2108" s="8"/>
      <c r="P2108" s="8"/>
      <c r="Q2108" s="8"/>
      <c r="R2108" s="7"/>
      <c r="S2108" s="8"/>
      <c r="T2108" s="8"/>
      <c r="U2108" s="8"/>
      <c r="V2108" s="8"/>
      <c r="W2108" s="7"/>
      <c r="X2108" s="8"/>
      <c r="Y2108" s="8"/>
      <c r="Z2108" s="8"/>
      <c r="AA2108" s="7"/>
      <c r="AB2108" s="8"/>
      <c r="AC2108" s="7"/>
      <c r="AD2108" s="7"/>
      <c r="AE2108" s="7"/>
      <c r="AF2108" s="12"/>
      <c r="AG2108" s="10"/>
      <c r="AH2108" s="12"/>
      <c r="AI2108" s="12"/>
      <c r="AJ2108" s="12"/>
      <c r="AK2108" s="12"/>
      <c r="AL2108" s="12"/>
      <c r="AM2108" s="12"/>
      <c r="AN2108" s="12"/>
      <c r="AO2108" s="12"/>
      <c r="AP2108" s="15"/>
    </row>
    <row r="2109" spans="1:42" x14ac:dyDescent="0.35">
      <c r="A2109" s="7"/>
      <c r="B2109" s="7"/>
      <c r="C2109" s="7"/>
      <c r="D2109" s="7"/>
      <c r="E2109" s="7"/>
      <c r="F2109" s="7"/>
      <c r="G2109" s="7"/>
      <c r="H2109" s="7"/>
      <c r="I2109" s="14"/>
      <c r="J2109" s="8"/>
      <c r="K2109" s="14"/>
      <c r="L2109" s="7"/>
      <c r="M2109" s="7"/>
      <c r="N2109" s="16"/>
      <c r="O2109" s="8"/>
      <c r="P2109" s="8"/>
      <c r="Q2109" s="8"/>
      <c r="R2109" s="7"/>
      <c r="S2109" s="14"/>
      <c r="T2109" s="14"/>
      <c r="U2109" s="7"/>
      <c r="V2109" s="7"/>
      <c r="W2109" s="16"/>
      <c r="X2109" s="8"/>
      <c r="Y2109" s="8"/>
      <c r="Z2109" s="8"/>
      <c r="AA2109" s="7"/>
      <c r="AB2109" s="14"/>
      <c r="AC2109" s="7"/>
      <c r="AD2109" s="7"/>
      <c r="AE2109" s="7"/>
      <c r="AF2109" s="9"/>
      <c r="AG2109" s="10"/>
      <c r="AH2109" s="10"/>
      <c r="AI2109" s="10"/>
      <c r="AJ2109" s="10"/>
      <c r="AK2109" s="10"/>
      <c r="AL2109" s="10"/>
      <c r="AM2109" s="21"/>
      <c r="AN2109" s="10"/>
      <c r="AO2109" s="9"/>
      <c r="AP2109" s="13"/>
    </row>
    <row r="2110" spans="1:42" x14ac:dyDescent="0.35">
      <c r="A2110" s="7"/>
      <c r="B2110" s="7"/>
      <c r="C2110" s="7"/>
      <c r="D2110" s="7"/>
      <c r="E2110" s="7"/>
      <c r="F2110" s="7"/>
      <c r="G2110" s="8"/>
      <c r="H2110" s="7"/>
      <c r="I2110" s="14"/>
      <c r="J2110" s="8"/>
      <c r="K2110" s="8"/>
      <c r="L2110" s="8"/>
      <c r="M2110" s="8"/>
      <c r="N2110" s="7"/>
      <c r="O2110" s="8"/>
      <c r="P2110" s="8"/>
      <c r="Q2110" s="8"/>
      <c r="R2110" s="7"/>
      <c r="S2110" s="8"/>
      <c r="T2110" s="8"/>
      <c r="U2110" s="8"/>
      <c r="V2110" s="8"/>
      <c r="W2110" s="7"/>
      <c r="X2110" s="8"/>
      <c r="Y2110" s="8"/>
      <c r="Z2110" s="8"/>
      <c r="AA2110" s="7"/>
      <c r="AB2110" s="8"/>
      <c r="AC2110" s="7"/>
      <c r="AD2110" s="7"/>
      <c r="AE2110" s="7"/>
      <c r="AF2110" s="12"/>
      <c r="AG2110" s="10"/>
      <c r="AH2110" s="12"/>
      <c r="AI2110" s="12"/>
      <c r="AJ2110" s="12"/>
      <c r="AK2110" s="12"/>
      <c r="AL2110" s="12"/>
      <c r="AM2110" s="12"/>
      <c r="AN2110" s="12"/>
      <c r="AO2110" s="12"/>
      <c r="AP2110" s="15"/>
    </row>
    <row r="2111" spans="1:42" x14ac:dyDescent="0.35">
      <c r="A2111" s="7"/>
      <c r="B2111" s="7"/>
      <c r="C2111" s="7"/>
      <c r="D2111" s="7"/>
      <c r="E2111" s="7"/>
      <c r="F2111" s="7"/>
      <c r="G2111" s="8"/>
      <c r="H2111" s="7"/>
      <c r="I2111" s="14"/>
      <c r="J2111" s="8"/>
      <c r="K2111" s="8"/>
      <c r="L2111" s="8"/>
      <c r="M2111" s="8"/>
      <c r="N2111" s="7"/>
      <c r="O2111" s="8"/>
      <c r="P2111" s="8"/>
      <c r="Q2111" s="8"/>
      <c r="R2111" s="7"/>
      <c r="S2111" s="8"/>
      <c r="T2111" s="8"/>
      <c r="U2111" s="8"/>
      <c r="V2111" s="8"/>
      <c r="W2111" s="7"/>
      <c r="X2111" s="8"/>
      <c r="Y2111" s="8"/>
      <c r="Z2111" s="8"/>
      <c r="AA2111" s="7"/>
      <c r="AB2111" s="8"/>
      <c r="AC2111" s="7"/>
      <c r="AD2111" s="7"/>
      <c r="AE2111" s="7"/>
      <c r="AF2111" s="9"/>
      <c r="AG2111" s="10"/>
      <c r="AH2111" s="10"/>
      <c r="AI2111" s="12"/>
      <c r="AJ2111" s="10"/>
      <c r="AK2111" s="10"/>
      <c r="AL2111" s="10"/>
      <c r="AM2111" s="12"/>
      <c r="AN2111" s="12"/>
      <c r="AO2111" s="9"/>
      <c r="AP2111" s="13"/>
    </row>
    <row r="2112" spans="1:42" x14ac:dyDescent="0.35">
      <c r="A2112" s="7"/>
      <c r="B2112" s="7"/>
      <c r="C2112" s="7"/>
      <c r="D2112" s="7"/>
      <c r="E2112" s="7"/>
      <c r="F2112" s="7"/>
      <c r="G2112" s="8"/>
      <c r="H2112" s="7"/>
      <c r="I2112" s="14"/>
      <c r="J2112" s="8"/>
      <c r="K2112" s="8"/>
      <c r="L2112" s="8"/>
      <c r="M2112" s="8"/>
      <c r="N2112" s="7"/>
      <c r="O2112" s="8"/>
      <c r="P2112" s="8"/>
      <c r="Q2112" s="8"/>
      <c r="R2112" s="7"/>
      <c r="S2112" s="8"/>
      <c r="T2112" s="8"/>
      <c r="U2112" s="8"/>
      <c r="V2112" s="8"/>
      <c r="W2112" s="7"/>
      <c r="X2112" s="8"/>
      <c r="Y2112" s="8"/>
      <c r="Z2112" s="8"/>
      <c r="AA2112" s="7"/>
      <c r="AB2112" s="8"/>
      <c r="AC2112" s="7"/>
      <c r="AD2112" s="7"/>
      <c r="AE2112" s="7"/>
      <c r="AF2112" s="12"/>
      <c r="AG2112" s="10"/>
      <c r="AH2112" s="12"/>
      <c r="AI2112" s="12"/>
      <c r="AJ2112" s="12"/>
      <c r="AK2112" s="12"/>
      <c r="AL2112" s="12"/>
      <c r="AM2112" s="12"/>
      <c r="AN2112" s="12"/>
      <c r="AO2112" s="12"/>
      <c r="AP2112" s="15"/>
    </row>
    <row r="2113" spans="1:42" x14ac:dyDescent="0.35">
      <c r="A2113" s="7"/>
      <c r="B2113" s="7"/>
      <c r="C2113" s="7"/>
      <c r="D2113" s="7"/>
      <c r="E2113" s="7"/>
      <c r="F2113" s="7"/>
      <c r="G2113" s="8"/>
      <c r="H2113" s="7"/>
      <c r="I2113" s="14"/>
      <c r="J2113" s="8"/>
      <c r="K2113" s="8"/>
      <c r="L2113" s="8"/>
      <c r="M2113" s="8"/>
      <c r="N2113" s="7"/>
      <c r="O2113" s="8"/>
      <c r="P2113" s="8"/>
      <c r="Q2113" s="8"/>
      <c r="R2113" s="7"/>
      <c r="S2113" s="8"/>
      <c r="T2113" s="8"/>
      <c r="U2113" s="8"/>
      <c r="V2113" s="8"/>
      <c r="W2113" s="7"/>
      <c r="X2113" s="8"/>
      <c r="Y2113" s="8"/>
      <c r="Z2113" s="8"/>
      <c r="AA2113" s="7"/>
      <c r="AB2113" s="8"/>
      <c r="AC2113" s="7"/>
      <c r="AD2113" s="7"/>
      <c r="AE2113" s="7"/>
      <c r="AF2113" s="9"/>
      <c r="AG2113" s="10"/>
      <c r="AH2113" s="10"/>
      <c r="AI2113" s="12"/>
      <c r="AJ2113" s="10"/>
      <c r="AK2113" s="10"/>
      <c r="AL2113" s="10"/>
      <c r="AM2113" s="12"/>
      <c r="AN2113" s="12"/>
      <c r="AO2113" s="9"/>
      <c r="AP2113" s="13"/>
    </row>
    <row r="2114" spans="1:42" x14ac:dyDescent="0.35">
      <c r="A2114" s="7"/>
      <c r="B2114" s="7"/>
      <c r="C2114" s="7"/>
      <c r="D2114" s="7"/>
      <c r="E2114" s="7"/>
      <c r="F2114" s="7"/>
      <c r="G2114" s="7"/>
      <c r="H2114" s="7"/>
      <c r="I2114" s="14"/>
      <c r="J2114" s="8"/>
      <c r="K2114" s="8"/>
      <c r="L2114" s="8"/>
      <c r="M2114" s="8"/>
      <c r="N2114" s="7"/>
      <c r="O2114" s="8"/>
      <c r="P2114" s="8"/>
      <c r="Q2114" s="8"/>
      <c r="R2114" s="7"/>
      <c r="S2114" s="8"/>
      <c r="T2114" s="8"/>
      <c r="U2114" s="8"/>
      <c r="V2114" s="8"/>
      <c r="W2114" s="7"/>
      <c r="X2114" s="8"/>
      <c r="Y2114" s="8"/>
      <c r="Z2114" s="8"/>
      <c r="AA2114" s="7"/>
      <c r="AB2114" s="8"/>
      <c r="AC2114" s="7"/>
      <c r="AD2114" s="7"/>
      <c r="AE2114" s="7"/>
      <c r="AF2114" s="9"/>
      <c r="AG2114" s="10"/>
      <c r="AH2114" s="10"/>
      <c r="AI2114" s="12"/>
      <c r="AJ2114" s="10"/>
      <c r="AK2114" s="10"/>
      <c r="AL2114" s="10"/>
      <c r="AM2114" s="12"/>
      <c r="AN2114" s="12"/>
      <c r="AO2114" s="9"/>
      <c r="AP2114" s="13"/>
    </row>
    <row r="2115" spans="1:42" x14ac:dyDescent="0.35">
      <c r="A2115" s="7"/>
      <c r="B2115" s="7"/>
      <c r="C2115" s="7"/>
      <c r="D2115" s="7"/>
      <c r="E2115" s="7"/>
      <c r="F2115" s="7"/>
      <c r="G2115" s="7"/>
      <c r="H2115" s="7"/>
      <c r="I2115" s="14"/>
      <c r="J2115" s="14"/>
      <c r="K2115" s="14"/>
      <c r="L2115" s="7"/>
      <c r="M2115" s="7"/>
      <c r="N2115" s="16"/>
      <c r="O2115" s="8"/>
      <c r="P2115" s="8"/>
      <c r="Q2115" s="8"/>
      <c r="R2115" s="7"/>
      <c r="S2115" s="14"/>
      <c r="T2115" s="14"/>
      <c r="U2115" s="7"/>
      <c r="V2115" s="7"/>
      <c r="W2115" s="16"/>
      <c r="X2115" s="14"/>
      <c r="Y2115" s="7"/>
      <c r="Z2115" s="8"/>
      <c r="AA2115" s="7"/>
      <c r="AB2115" s="14"/>
      <c r="AC2115" s="7"/>
      <c r="AD2115" s="7"/>
      <c r="AE2115" s="7"/>
      <c r="AF2115" s="9"/>
      <c r="AG2115" s="10"/>
      <c r="AH2115" s="10"/>
      <c r="AI2115" s="11"/>
      <c r="AJ2115" s="10"/>
      <c r="AK2115" s="10"/>
      <c r="AL2115" s="10"/>
      <c r="AM2115" s="21"/>
      <c r="AN2115" s="10"/>
      <c r="AO2115" s="9"/>
      <c r="AP2115" s="13"/>
    </row>
    <row r="2116" spans="1:42" x14ac:dyDescent="0.35">
      <c r="A2116" s="7"/>
      <c r="B2116" s="7"/>
      <c r="C2116" s="7"/>
      <c r="D2116" s="7"/>
      <c r="E2116" s="7"/>
      <c r="F2116" s="7"/>
      <c r="G2116" s="7"/>
      <c r="H2116" s="7"/>
      <c r="I2116" s="14"/>
      <c r="J2116" s="8"/>
      <c r="K2116" s="8"/>
      <c r="L2116" s="8"/>
      <c r="M2116" s="8"/>
      <c r="N2116" s="7"/>
      <c r="O2116" s="8"/>
      <c r="P2116" s="8"/>
      <c r="Q2116" s="8"/>
      <c r="R2116" s="7"/>
      <c r="S2116" s="8"/>
      <c r="T2116" s="8"/>
      <c r="U2116" s="8"/>
      <c r="V2116" s="8"/>
      <c r="W2116" s="7"/>
      <c r="X2116" s="8"/>
      <c r="Y2116" s="8"/>
      <c r="Z2116" s="8"/>
      <c r="AA2116" s="7"/>
      <c r="AB2116" s="8"/>
      <c r="AC2116" s="7"/>
      <c r="AD2116" s="7"/>
      <c r="AE2116" s="7"/>
      <c r="AF2116" s="9"/>
      <c r="AG2116" s="10"/>
      <c r="AH2116" s="10"/>
      <c r="AI2116" s="12"/>
      <c r="AJ2116" s="10"/>
      <c r="AK2116" s="10"/>
      <c r="AL2116" s="10"/>
      <c r="AM2116" s="12"/>
      <c r="AN2116" s="12"/>
      <c r="AO2116" s="9"/>
      <c r="AP2116" s="13"/>
    </row>
    <row r="2117" spans="1:42" x14ac:dyDescent="0.35">
      <c r="A2117" s="7"/>
      <c r="B2117" s="7"/>
      <c r="C2117" s="7"/>
      <c r="D2117" s="7"/>
      <c r="E2117" s="7"/>
      <c r="F2117" s="7"/>
      <c r="G2117" s="8"/>
      <c r="H2117" s="7"/>
      <c r="I2117" s="14"/>
      <c r="J2117" s="8"/>
      <c r="K2117" s="8"/>
      <c r="L2117" s="8"/>
      <c r="M2117" s="8"/>
      <c r="N2117" s="7"/>
      <c r="O2117" s="8"/>
      <c r="P2117" s="8"/>
      <c r="Q2117" s="8"/>
      <c r="R2117" s="7"/>
      <c r="S2117" s="8"/>
      <c r="T2117" s="8"/>
      <c r="U2117" s="8"/>
      <c r="V2117" s="8"/>
      <c r="W2117" s="7"/>
      <c r="X2117" s="8"/>
      <c r="Y2117" s="8"/>
      <c r="Z2117" s="8"/>
      <c r="AA2117" s="7"/>
      <c r="AB2117" s="8"/>
      <c r="AC2117" s="7"/>
      <c r="AD2117" s="7"/>
      <c r="AE2117" s="7"/>
      <c r="AF2117" s="9"/>
      <c r="AG2117" s="10"/>
      <c r="AH2117" s="10"/>
      <c r="AI2117" s="12"/>
      <c r="AJ2117" s="10"/>
      <c r="AK2117" s="10"/>
      <c r="AL2117" s="10"/>
      <c r="AM2117" s="12"/>
      <c r="AN2117" s="12"/>
      <c r="AO2117" s="9"/>
      <c r="AP2117" s="13"/>
    </row>
    <row r="2118" spans="1:42" x14ac:dyDescent="0.35">
      <c r="A2118" s="7"/>
      <c r="B2118" s="7"/>
      <c r="C2118" s="7"/>
      <c r="D2118" s="7"/>
      <c r="E2118" s="7"/>
      <c r="F2118" s="7"/>
      <c r="G2118" s="8"/>
      <c r="H2118" s="7"/>
      <c r="I2118" s="14"/>
      <c r="J2118" s="8"/>
      <c r="K2118" s="8"/>
      <c r="L2118" s="8"/>
      <c r="M2118" s="8"/>
      <c r="N2118" s="7"/>
      <c r="O2118" s="8"/>
      <c r="P2118" s="8"/>
      <c r="Q2118" s="8"/>
      <c r="R2118" s="7"/>
      <c r="S2118" s="8"/>
      <c r="T2118" s="8"/>
      <c r="U2118" s="8"/>
      <c r="V2118" s="8"/>
      <c r="W2118" s="7"/>
      <c r="X2118" s="8"/>
      <c r="Y2118" s="8"/>
      <c r="Z2118" s="8"/>
      <c r="AA2118" s="7"/>
      <c r="AB2118" s="8"/>
      <c r="AC2118" s="7"/>
      <c r="AD2118" s="7"/>
      <c r="AE2118" s="7"/>
      <c r="AF2118" s="12"/>
      <c r="AG2118" s="10"/>
      <c r="AH2118" s="12"/>
      <c r="AI2118" s="12"/>
      <c r="AJ2118" s="12"/>
      <c r="AK2118" s="12"/>
      <c r="AL2118" s="12"/>
      <c r="AM2118" s="12"/>
      <c r="AN2118" s="12"/>
      <c r="AO2118" s="12"/>
      <c r="AP2118" s="15"/>
    </row>
    <row r="2119" spans="1:42" x14ac:dyDescent="0.35">
      <c r="A2119" s="7"/>
      <c r="B2119" s="7"/>
      <c r="C2119" s="7"/>
      <c r="D2119" s="7"/>
      <c r="E2119" s="7"/>
      <c r="F2119" s="7"/>
      <c r="G2119" s="7"/>
      <c r="H2119" s="7"/>
      <c r="I2119" s="14"/>
      <c r="J2119" s="8"/>
      <c r="K2119" s="8"/>
      <c r="L2119" s="8"/>
      <c r="M2119" s="8"/>
      <c r="N2119" s="7"/>
      <c r="O2119" s="8"/>
      <c r="P2119" s="8"/>
      <c r="Q2119" s="8"/>
      <c r="R2119" s="7"/>
      <c r="S2119" s="8"/>
      <c r="T2119" s="8"/>
      <c r="U2119" s="8"/>
      <c r="V2119" s="8"/>
      <c r="W2119" s="7"/>
      <c r="X2119" s="8"/>
      <c r="Y2119" s="8"/>
      <c r="Z2119" s="8"/>
      <c r="AA2119" s="7"/>
      <c r="AB2119" s="8"/>
      <c r="AC2119" s="7"/>
      <c r="AD2119" s="7"/>
      <c r="AE2119" s="7"/>
      <c r="AF2119" s="9"/>
      <c r="AG2119" s="10"/>
      <c r="AH2119" s="10"/>
      <c r="AI2119" s="12"/>
      <c r="AJ2119" s="10"/>
      <c r="AK2119" s="10"/>
      <c r="AL2119" s="10"/>
      <c r="AM2119" s="12"/>
      <c r="AN2119" s="12"/>
      <c r="AO2119" s="9"/>
      <c r="AP2119" s="13"/>
    </row>
    <row r="2120" spans="1:42" x14ac:dyDescent="0.35">
      <c r="A2120" s="7"/>
      <c r="B2120" s="7"/>
      <c r="C2120" s="7"/>
      <c r="D2120" s="7"/>
      <c r="E2120" s="7"/>
      <c r="F2120" s="7"/>
      <c r="G2120" s="8"/>
      <c r="H2120" s="7"/>
      <c r="I2120" s="14"/>
      <c r="J2120" s="8"/>
      <c r="K2120" s="8"/>
      <c r="L2120" s="8"/>
      <c r="M2120" s="8"/>
      <c r="N2120" s="7"/>
      <c r="O2120" s="8"/>
      <c r="P2120" s="8"/>
      <c r="Q2120" s="8"/>
      <c r="R2120" s="7"/>
      <c r="S2120" s="8"/>
      <c r="T2120" s="8"/>
      <c r="U2120" s="8"/>
      <c r="V2120" s="8"/>
      <c r="W2120" s="7"/>
      <c r="X2120" s="8"/>
      <c r="Y2120" s="8"/>
      <c r="Z2120" s="8"/>
      <c r="AA2120" s="7"/>
      <c r="AB2120" s="8"/>
      <c r="AC2120" s="7"/>
      <c r="AD2120" s="7"/>
      <c r="AE2120" s="7"/>
      <c r="AF2120" s="9"/>
      <c r="AG2120" s="10"/>
      <c r="AH2120" s="10"/>
      <c r="AI2120" s="12"/>
      <c r="AJ2120" s="10"/>
      <c r="AK2120" s="10"/>
      <c r="AL2120" s="10"/>
      <c r="AM2120" s="12"/>
      <c r="AN2120" s="12"/>
      <c r="AO2120" s="9"/>
      <c r="AP2120" s="13"/>
    </row>
    <row r="2121" spans="1:42" x14ac:dyDescent="0.35">
      <c r="A2121" s="7"/>
      <c r="B2121" s="7"/>
      <c r="C2121" s="7"/>
      <c r="D2121" s="7"/>
      <c r="E2121" s="7"/>
      <c r="F2121" s="7"/>
      <c r="G2121" s="8"/>
      <c r="H2121" s="7"/>
      <c r="I2121" s="14"/>
      <c r="J2121" s="8"/>
      <c r="K2121" s="8"/>
      <c r="L2121" s="8"/>
      <c r="M2121" s="8"/>
      <c r="N2121" s="7"/>
      <c r="O2121" s="8"/>
      <c r="P2121" s="8"/>
      <c r="Q2121" s="8"/>
      <c r="R2121" s="7"/>
      <c r="S2121" s="8"/>
      <c r="T2121" s="8"/>
      <c r="U2121" s="8"/>
      <c r="V2121" s="8"/>
      <c r="W2121" s="7"/>
      <c r="X2121" s="8"/>
      <c r="Y2121" s="8"/>
      <c r="Z2121" s="8"/>
      <c r="AA2121" s="7"/>
      <c r="AB2121" s="8"/>
      <c r="AC2121" s="7"/>
      <c r="AD2121" s="7"/>
      <c r="AE2121" s="7"/>
      <c r="AF2121" s="9"/>
      <c r="AG2121" s="10"/>
      <c r="AH2121" s="10"/>
      <c r="AI2121" s="12"/>
      <c r="AJ2121" s="10"/>
      <c r="AK2121" s="10"/>
      <c r="AL2121" s="10"/>
      <c r="AM2121" s="12"/>
      <c r="AN2121" s="12"/>
      <c r="AO2121" s="9"/>
      <c r="AP2121" s="13"/>
    </row>
    <row r="2122" spans="1:42" x14ac:dyDescent="0.35">
      <c r="A2122" s="7"/>
      <c r="B2122" s="7"/>
      <c r="C2122" s="7"/>
      <c r="D2122" s="7"/>
      <c r="E2122" s="7"/>
      <c r="F2122" s="7"/>
      <c r="G2122" s="8"/>
      <c r="H2122" s="7"/>
      <c r="I2122" s="14"/>
      <c r="J2122" s="8"/>
      <c r="K2122" s="8"/>
      <c r="L2122" s="8"/>
      <c r="M2122" s="8"/>
      <c r="N2122" s="7"/>
      <c r="O2122" s="8"/>
      <c r="P2122" s="8"/>
      <c r="Q2122" s="8"/>
      <c r="R2122" s="7"/>
      <c r="S2122" s="8"/>
      <c r="T2122" s="8"/>
      <c r="U2122" s="8"/>
      <c r="V2122" s="8"/>
      <c r="W2122" s="7"/>
      <c r="X2122" s="8"/>
      <c r="Y2122" s="8"/>
      <c r="Z2122" s="8"/>
      <c r="AA2122" s="7"/>
      <c r="AB2122" s="8"/>
      <c r="AC2122" s="7"/>
      <c r="AD2122" s="7"/>
      <c r="AE2122" s="7"/>
      <c r="AF2122" s="12"/>
      <c r="AG2122" s="10"/>
      <c r="AH2122" s="12"/>
      <c r="AI2122" s="12"/>
      <c r="AJ2122" s="12"/>
      <c r="AK2122" s="12"/>
      <c r="AL2122" s="12"/>
      <c r="AM2122" s="12"/>
      <c r="AN2122" s="12"/>
      <c r="AO2122" s="12"/>
      <c r="AP2122" s="15"/>
    </row>
    <row r="2123" spans="1:42" x14ac:dyDescent="0.35">
      <c r="A2123" s="7"/>
      <c r="B2123" s="7"/>
      <c r="C2123" s="7"/>
      <c r="D2123" s="7"/>
      <c r="E2123" s="7"/>
      <c r="F2123" s="7"/>
      <c r="G2123" s="8"/>
      <c r="H2123" s="7"/>
      <c r="I2123" s="14"/>
      <c r="J2123" s="8"/>
      <c r="K2123" s="8"/>
      <c r="L2123" s="8"/>
      <c r="M2123" s="8"/>
      <c r="N2123" s="7"/>
      <c r="O2123" s="8"/>
      <c r="P2123" s="8"/>
      <c r="Q2123" s="8"/>
      <c r="R2123" s="7"/>
      <c r="S2123" s="8"/>
      <c r="T2123" s="8"/>
      <c r="U2123" s="8"/>
      <c r="V2123" s="8"/>
      <c r="W2123" s="7"/>
      <c r="X2123" s="8"/>
      <c r="Y2123" s="8"/>
      <c r="Z2123" s="8"/>
      <c r="AA2123" s="7"/>
      <c r="AB2123" s="8"/>
      <c r="AC2123" s="7"/>
      <c r="AD2123" s="7"/>
      <c r="AE2123" s="7"/>
      <c r="AF2123" s="12"/>
      <c r="AG2123" s="10"/>
      <c r="AH2123" s="12"/>
      <c r="AI2123" s="12"/>
      <c r="AJ2123" s="12"/>
      <c r="AK2123" s="12"/>
      <c r="AL2123" s="12"/>
      <c r="AM2123" s="12"/>
      <c r="AN2123" s="12"/>
      <c r="AO2123" s="12"/>
      <c r="AP2123" s="15"/>
    </row>
    <row r="2124" spans="1:42" x14ac:dyDescent="0.35">
      <c r="A2124" s="7"/>
      <c r="B2124" s="7"/>
      <c r="C2124" s="7"/>
      <c r="D2124" s="7"/>
      <c r="E2124" s="7"/>
      <c r="F2124" s="7"/>
      <c r="G2124" s="8"/>
      <c r="H2124" s="7"/>
      <c r="I2124" s="14"/>
      <c r="J2124" s="8"/>
      <c r="K2124" s="8"/>
      <c r="L2124" s="8"/>
      <c r="M2124" s="8"/>
      <c r="N2124" s="7"/>
      <c r="O2124" s="8"/>
      <c r="P2124" s="8"/>
      <c r="Q2124" s="8"/>
      <c r="R2124" s="7"/>
      <c r="S2124" s="8"/>
      <c r="T2124" s="8"/>
      <c r="U2124" s="8"/>
      <c r="V2124" s="8"/>
      <c r="W2124" s="7"/>
      <c r="X2124" s="8"/>
      <c r="Y2124" s="8"/>
      <c r="Z2124" s="8"/>
      <c r="AA2124" s="7"/>
      <c r="AB2124" s="8"/>
      <c r="AC2124" s="7"/>
      <c r="AD2124" s="7"/>
      <c r="AE2124" s="7"/>
      <c r="AF2124" s="9"/>
      <c r="AG2124" s="10"/>
      <c r="AH2124" s="10"/>
      <c r="AI2124" s="12"/>
      <c r="AJ2124" s="10"/>
      <c r="AK2124" s="10"/>
      <c r="AL2124" s="10"/>
      <c r="AM2124" s="12"/>
      <c r="AN2124" s="12"/>
      <c r="AO2124" s="9"/>
      <c r="AP2124" s="13"/>
    </row>
    <row r="2125" spans="1:42" x14ac:dyDescent="0.35">
      <c r="A2125" s="7"/>
      <c r="B2125" s="7"/>
      <c r="C2125" s="7"/>
      <c r="D2125" s="7"/>
      <c r="E2125" s="7"/>
      <c r="F2125" s="7"/>
      <c r="G2125" s="8"/>
      <c r="H2125" s="7"/>
      <c r="I2125" s="14"/>
      <c r="J2125" s="8"/>
      <c r="K2125" s="8"/>
      <c r="L2125" s="8"/>
      <c r="M2125" s="8"/>
      <c r="N2125" s="7"/>
      <c r="O2125" s="8"/>
      <c r="P2125" s="8"/>
      <c r="Q2125" s="8"/>
      <c r="R2125" s="7"/>
      <c r="S2125" s="8"/>
      <c r="T2125" s="8"/>
      <c r="U2125" s="8"/>
      <c r="V2125" s="8"/>
      <c r="W2125" s="7"/>
      <c r="X2125" s="8"/>
      <c r="Y2125" s="8"/>
      <c r="Z2125" s="8"/>
      <c r="AA2125" s="7"/>
      <c r="AB2125" s="8"/>
      <c r="AC2125" s="7"/>
      <c r="AD2125" s="7"/>
      <c r="AE2125" s="7"/>
      <c r="AF2125" s="9"/>
      <c r="AG2125" s="10"/>
      <c r="AH2125" s="10"/>
      <c r="AI2125" s="12"/>
      <c r="AJ2125" s="10"/>
      <c r="AK2125" s="10"/>
      <c r="AL2125" s="10"/>
      <c r="AM2125" s="12"/>
      <c r="AN2125" s="12"/>
      <c r="AO2125" s="9"/>
      <c r="AP2125" s="13"/>
    </row>
    <row r="2126" spans="1:42" x14ac:dyDescent="0.35">
      <c r="A2126" s="7"/>
      <c r="B2126" s="7"/>
      <c r="C2126" s="7"/>
      <c r="D2126" s="7"/>
      <c r="E2126" s="7"/>
      <c r="F2126" s="7"/>
      <c r="G2126" s="8"/>
      <c r="H2126" s="7"/>
      <c r="I2126" s="14"/>
      <c r="J2126" s="8"/>
      <c r="K2126" s="8"/>
      <c r="L2126" s="8"/>
      <c r="M2126" s="8"/>
      <c r="N2126" s="7"/>
      <c r="O2126" s="8"/>
      <c r="P2126" s="8"/>
      <c r="Q2126" s="8"/>
      <c r="R2126" s="7"/>
      <c r="S2126" s="8"/>
      <c r="T2126" s="8"/>
      <c r="U2126" s="8"/>
      <c r="V2126" s="8"/>
      <c r="W2126" s="7"/>
      <c r="X2126" s="8"/>
      <c r="Y2126" s="8"/>
      <c r="Z2126" s="8"/>
      <c r="AA2126" s="7"/>
      <c r="AB2126" s="8"/>
      <c r="AC2126" s="7"/>
      <c r="AD2126" s="7"/>
      <c r="AE2126" s="7"/>
      <c r="AF2126" s="12"/>
      <c r="AG2126" s="10"/>
      <c r="AH2126" s="12"/>
      <c r="AI2126" s="12"/>
      <c r="AJ2126" s="12"/>
      <c r="AK2126" s="12"/>
      <c r="AL2126" s="12"/>
      <c r="AM2126" s="12"/>
      <c r="AN2126" s="12"/>
      <c r="AO2126" s="12"/>
      <c r="AP2126" s="15"/>
    </row>
    <row r="2127" spans="1:42" x14ac:dyDescent="0.35">
      <c r="A2127" s="7"/>
      <c r="B2127" s="7"/>
      <c r="C2127" s="7"/>
      <c r="D2127" s="7"/>
      <c r="E2127" s="7"/>
      <c r="F2127" s="7"/>
      <c r="G2127" s="8"/>
      <c r="H2127" s="7"/>
      <c r="I2127" s="14"/>
      <c r="J2127" s="8"/>
      <c r="K2127" s="8"/>
      <c r="L2127" s="8"/>
      <c r="M2127" s="8"/>
      <c r="N2127" s="7"/>
      <c r="O2127" s="8"/>
      <c r="P2127" s="8"/>
      <c r="Q2127" s="8"/>
      <c r="R2127" s="7"/>
      <c r="S2127" s="8"/>
      <c r="T2127" s="8"/>
      <c r="U2127" s="8"/>
      <c r="V2127" s="8"/>
      <c r="W2127" s="7"/>
      <c r="X2127" s="8"/>
      <c r="Y2127" s="8"/>
      <c r="Z2127" s="8"/>
      <c r="AA2127" s="7"/>
      <c r="AB2127" s="8"/>
      <c r="AC2127" s="7"/>
      <c r="AD2127" s="7"/>
      <c r="AE2127" s="7"/>
      <c r="AF2127" s="9"/>
      <c r="AG2127" s="10"/>
      <c r="AH2127" s="10"/>
      <c r="AI2127" s="12"/>
      <c r="AJ2127" s="10"/>
      <c r="AK2127" s="10"/>
      <c r="AL2127" s="10"/>
      <c r="AM2127" s="12"/>
      <c r="AN2127" s="12"/>
      <c r="AO2127" s="9"/>
      <c r="AP2127" s="13"/>
    </row>
    <row r="2128" spans="1:42" x14ac:dyDescent="0.35">
      <c r="A2128" s="7"/>
      <c r="B2128" s="7"/>
      <c r="C2128" s="7"/>
      <c r="D2128" s="7"/>
      <c r="E2128" s="7"/>
      <c r="F2128" s="7"/>
      <c r="G2128" s="8"/>
      <c r="H2128" s="7"/>
      <c r="I2128" s="14"/>
      <c r="J2128" s="8"/>
      <c r="K2128" s="8"/>
      <c r="L2128" s="8"/>
      <c r="M2128" s="8"/>
      <c r="N2128" s="7"/>
      <c r="O2128" s="8"/>
      <c r="P2128" s="8"/>
      <c r="Q2128" s="8"/>
      <c r="R2128" s="7"/>
      <c r="S2128" s="8"/>
      <c r="T2128" s="8"/>
      <c r="U2128" s="8"/>
      <c r="V2128" s="8"/>
      <c r="W2128" s="7"/>
      <c r="X2128" s="8"/>
      <c r="Y2128" s="8"/>
      <c r="Z2128" s="8"/>
      <c r="AA2128" s="7"/>
      <c r="AB2128" s="8"/>
      <c r="AC2128" s="7"/>
      <c r="AD2128" s="7"/>
      <c r="AE2128" s="7"/>
      <c r="AF2128" s="12"/>
      <c r="AG2128" s="10"/>
      <c r="AH2128" s="12"/>
      <c r="AI2128" s="12"/>
      <c r="AJ2128" s="12"/>
      <c r="AK2128" s="12"/>
      <c r="AL2128" s="12"/>
      <c r="AM2128" s="12"/>
      <c r="AN2128" s="12"/>
      <c r="AO2128" s="12"/>
      <c r="AP2128" s="15"/>
    </row>
    <row r="2129" spans="1:42" x14ac:dyDescent="0.35">
      <c r="A2129" s="7"/>
      <c r="B2129" s="7"/>
      <c r="C2129" s="7"/>
      <c r="D2129" s="7"/>
      <c r="E2129" s="7"/>
      <c r="F2129" s="7"/>
      <c r="G2129" s="8"/>
      <c r="H2129" s="7"/>
      <c r="I2129" s="14"/>
      <c r="J2129" s="8"/>
      <c r="K2129" s="8"/>
      <c r="L2129" s="8"/>
      <c r="M2129" s="8"/>
      <c r="N2129" s="7"/>
      <c r="O2129" s="8"/>
      <c r="P2129" s="8"/>
      <c r="Q2129" s="8"/>
      <c r="R2129" s="7"/>
      <c r="S2129" s="8"/>
      <c r="T2129" s="8"/>
      <c r="U2129" s="8"/>
      <c r="V2129" s="8"/>
      <c r="W2129" s="7"/>
      <c r="X2129" s="8"/>
      <c r="Y2129" s="8"/>
      <c r="Z2129" s="8"/>
      <c r="AA2129" s="7"/>
      <c r="AB2129" s="8"/>
      <c r="AC2129" s="7"/>
      <c r="AD2129" s="7"/>
      <c r="AE2129" s="7"/>
      <c r="AF2129" s="12"/>
      <c r="AG2129" s="10"/>
      <c r="AH2129" s="12"/>
      <c r="AI2129" s="12"/>
      <c r="AJ2129" s="12"/>
      <c r="AK2129" s="12"/>
      <c r="AL2129" s="12"/>
      <c r="AM2129" s="12"/>
      <c r="AN2129" s="12"/>
      <c r="AO2129" s="12"/>
      <c r="AP2129" s="15"/>
    </row>
    <row r="2130" spans="1:42" x14ac:dyDescent="0.35">
      <c r="A2130" s="7"/>
      <c r="B2130" s="7"/>
      <c r="C2130" s="7"/>
      <c r="D2130" s="7"/>
      <c r="E2130" s="7"/>
      <c r="F2130" s="7"/>
      <c r="G2130" s="8"/>
      <c r="H2130" s="7"/>
      <c r="I2130" s="14"/>
      <c r="J2130" s="8"/>
      <c r="K2130" s="8"/>
      <c r="L2130" s="8"/>
      <c r="M2130" s="8"/>
      <c r="N2130" s="7"/>
      <c r="O2130" s="8"/>
      <c r="P2130" s="8"/>
      <c r="Q2130" s="8"/>
      <c r="R2130" s="7"/>
      <c r="S2130" s="8"/>
      <c r="T2130" s="8"/>
      <c r="U2130" s="8"/>
      <c r="V2130" s="8"/>
      <c r="W2130" s="7"/>
      <c r="X2130" s="8"/>
      <c r="Y2130" s="8"/>
      <c r="Z2130" s="8"/>
      <c r="AA2130" s="7"/>
      <c r="AB2130" s="8"/>
      <c r="AC2130" s="7"/>
      <c r="AD2130" s="7"/>
      <c r="AE2130" s="7"/>
      <c r="AF2130" s="9"/>
      <c r="AG2130" s="10"/>
      <c r="AH2130" s="10"/>
      <c r="AI2130" s="12"/>
      <c r="AJ2130" s="10"/>
      <c r="AK2130" s="10"/>
      <c r="AL2130" s="10"/>
      <c r="AM2130" s="12"/>
      <c r="AN2130" s="12"/>
      <c r="AO2130" s="9"/>
      <c r="AP2130" s="13"/>
    </row>
    <row r="2131" spans="1:42" x14ac:dyDescent="0.35">
      <c r="A2131" s="7"/>
      <c r="B2131" s="7"/>
      <c r="C2131" s="7"/>
      <c r="D2131" s="7"/>
      <c r="E2131" s="7"/>
      <c r="F2131" s="7"/>
      <c r="G2131" s="8"/>
      <c r="H2131" s="7"/>
      <c r="I2131" s="14"/>
      <c r="J2131" s="8"/>
      <c r="K2131" s="8"/>
      <c r="L2131" s="8"/>
      <c r="M2131" s="8"/>
      <c r="N2131" s="7"/>
      <c r="O2131" s="8"/>
      <c r="P2131" s="8"/>
      <c r="Q2131" s="8"/>
      <c r="R2131" s="7"/>
      <c r="S2131" s="8"/>
      <c r="T2131" s="8"/>
      <c r="U2131" s="8"/>
      <c r="V2131" s="8"/>
      <c r="W2131" s="7"/>
      <c r="X2131" s="8"/>
      <c r="Y2131" s="8"/>
      <c r="Z2131" s="8"/>
      <c r="AA2131" s="7"/>
      <c r="AB2131" s="8"/>
      <c r="AC2131" s="7"/>
      <c r="AD2131" s="7"/>
      <c r="AE2131" s="7"/>
      <c r="AF2131" s="9"/>
      <c r="AG2131" s="10"/>
      <c r="AH2131" s="10"/>
      <c r="AI2131" s="12"/>
      <c r="AJ2131" s="10"/>
      <c r="AK2131" s="10"/>
      <c r="AL2131" s="10"/>
      <c r="AM2131" s="12"/>
      <c r="AN2131" s="12"/>
      <c r="AO2131" s="9"/>
      <c r="AP2131" s="13"/>
    </row>
    <row r="2132" spans="1:42" x14ac:dyDescent="0.35">
      <c r="A2132" s="7"/>
      <c r="B2132" s="7"/>
      <c r="C2132" s="7"/>
      <c r="D2132" s="7"/>
      <c r="E2132" s="7"/>
      <c r="F2132" s="7"/>
      <c r="G2132" s="8"/>
      <c r="H2132" s="7"/>
      <c r="I2132" s="14"/>
      <c r="J2132" s="8"/>
      <c r="K2132" s="8"/>
      <c r="L2132" s="8"/>
      <c r="M2132" s="8"/>
      <c r="N2132" s="7"/>
      <c r="O2132" s="8"/>
      <c r="P2132" s="8"/>
      <c r="Q2132" s="8"/>
      <c r="R2132" s="7"/>
      <c r="S2132" s="8"/>
      <c r="T2132" s="8"/>
      <c r="U2132" s="8"/>
      <c r="V2132" s="8"/>
      <c r="W2132" s="7"/>
      <c r="X2132" s="8"/>
      <c r="Y2132" s="8"/>
      <c r="Z2132" s="8"/>
      <c r="AA2132" s="7"/>
      <c r="AB2132" s="8"/>
      <c r="AC2132" s="7"/>
      <c r="AD2132" s="7"/>
      <c r="AE2132" s="7"/>
      <c r="AF2132" s="9"/>
      <c r="AG2132" s="10"/>
      <c r="AH2132" s="10"/>
      <c r="AI2132" s="12"/>
      <c r="AJ2132" s="10"/>
      <c r="AK2132" s="10"/>
      <c r="AL2132" s="10"/>
      <c r="AM2132" s="12"/>
      <c r="AN2132" s="12"/>
      <c r="AO2132" s="9"/>
      <c r="AP2132" s="13"/>
    </row>
    <row r="2133" spans="1:42" x14ac:dyDescent="0.35">
      <c r="A2133" s="7"/>
      <c r="B2133" s="7"/>
      <c r="C2133" s="7"/>
      <c r="D2133" s="7"/>
      <c r="E2133" s="7"/>
      <c r="F2133" s="7"/>
      <c r="G2133" s="7"/>
      <c r="H2133" s="7"/>
      <c r="I2133" s="14"/>
      <c r="J2133" s="8"/>
      <c r="K2133" s="8"/>
      <c r="L2133" s="8"/>
      <c r="M2133" s="8"/>
      <c r="N2133" s="7"/>
      <c r="O2133" s="8"/>
      <c r="P2133" s="8"/>
      <c r="Q2133" s="8"/>
      <c r="R2133" s="7"/>
      <c r="S2133" s="8"/>
      <c r="T2133" s="8"/>
      <c r="U2133" s="8"/>
      <c r="V2133" s="8"/>
      <c r="W2133" s="7"/>
      <c r="X2133" s="8"/>
      <c r="Y2133" s="8"/>
      <c r="Z2133" s="8"/>
      <c r="AA2133" s="7"/>
      <c r="AB2133" s="8"/>
      <c r="AC2133" s="7"/>
      <c r="AD2133" s="7"/>
      <c r="AE2133" s="7"/>
      <c r="AF2133" s="9"/>
      <c r="AG2133" s="10"/>
      <c r="AH2133" s="10"/>
      <c r="AI2133" s="12"/>
      <c r="AJ2133" s="10"/>
      <c r="AK2133" s="10"/>
      <c r="AL2133" s="10"/>
      <c r="AM2133" s="12"/>
      <c r="AN2133" s="12"/>
      <c r="AO2133" s="9"/>
      <c r="AP2133" s="13"/>
    </row>
    <row r="2134" spans="1:42" x14ac:dyDescent="0.35">
      <c r="A2134" s="7"/>
      <c r="B2134" s="7"/>
      <c r="C2134" s="7"/>
      <c r="D2134" s="7"/>
      <c r="E2134" s="7"/>
      <c r="F2134" s="7"/>
      <c r="G2134" s="8"/>
      <c r="H2134" s="7"/>
      <c r="I2134" s="14"/>
      <c r="J2134" s="8"/>
      <c r="K2134" s="8"/>
      <c r="L2134" s="8"/>
      <c r="M2134" s="8"/>
      <c r="N2134" s="7"/>
      <c r="O2134" s="8"/>
      <c r="P2134" s="8"/>
      <c r="Q2134" s="8"/>
      <c r="R2134" s="7"/>
      <c r="S2134" s="8"/>
      <c r="T2134" s="8"/>
      <c r="U2134" s="8"/>
      <c r="V2134" s="8"/>
      <c r="W2134" s="7"/>
      <c r="X2134" s="8"/>
      <c r="Y2134" s="8"/>
      <c r="Z2134" s="8"/>
      <c r="AA2134" s="7"/>
      <c r="AB2134" s="8"/>
      <c r="AC2134" s="7"/>
      <c r="AD2134" s="7"/>
      <c r="AE2134" s="7"/>
      <c r="AF2134" s="9"/>
      <c r="AG2134" s="10"/>
      <c r="AH2134" s="10"/>
      <c r="AI2134" s="12"/>
      <c r="AJ2134" s="10"/>
      <c r="AK2134" s="10"/>
      <c r="AL2134" s="10"/>
      <c r="AM2134" s="12"/>
      <c r="AN2134" s="12"/>
      <c r="AO2134" s="9"/>
      <c r="AP2134" s="13"/>
    </row>
    <row r="2135" spans="1:42" x14ac:dyDescent="0.35">
      <c r="A2135" s="7"/>
      <c r="B2135" s="7"/>
      <c r="C2135" s="7"/>
      <c r="D2135" s="7"/>
      <c r="E2135" s="7"/>
      <c r="F2135" s="7"/>
      <c r="G2135" s="7"/>
      <c r="H2135" s="7"/>
      <c r="I2135" s="14"/>
      <c r="J2135" s="8"/>
      <c r="K2135" s="8"/>
      <c r="L2135" s="8"/>
      <c r="M2135" s="8"/>
      <c r="N2135" s="7"/>
      <c r="O2135" s="8"/>
      <c r="P2135" s="8"/>
      <c r="Q2135" s="8"/>
      <c r="R2135" s="7"/>
      <c r="S2135" s="8"/>
      <c r="T2135" s="8"/>
      <c r="U2135" s="8"/>
      <c r="V2135" s="8"/>
      <c r="W2135" s="7"/>
      <c r="X2135" s="8"/>
      <c r="Y2135" s="8"/>
      <c r="Z2135" s="8"/>
      <c r="AA2135" s="7"/>
      <c r="AB2135" s="8"/>
      <c r="AC2135" s="7"/>
      <c r="AD2135" s="7"/>
      <c r="AE2135" s="7"/>
      <c r="AF2135" s="9"/>
      <c r="AG2135" s="10"/>
      <c r="AH2135" s="10"/>
      <c r="AI2135" s="12"/>
      <c r="AJ2135" s="10"/>
      <c r="AK2135" s="10"/>
      <c r="AL2135" s="10"/>
      <c r="AM2135" s="12"/>
      <c r="AN2135" s="12"/>
      <c r="AO2135" s="9"/>
      <c r="AP2135" s="13"/>
    </row>
    <row r="2136" spans="1:42" x14ac:dyDescent="0.35">
      <c r="A2136" s="7"/>
      <c r="B2136" s="7"/>
      <c r="C2136" s="7"/>
      <c r="D2136" s="7"/>
      <c r="E2136" s="7"/>
      <c r="F2136" s="7"/>
      <c r="G2136" s="8"/>
      <c r="H2136" s="7"/>
      <c r="I2136" s="14"/>
      <c r="J2136" s="8"/>
      <c r="K2136" s="8"/>
      <c r="L2136" s="8"/>
      <c r="M2136" s="8"/>
      <c r="N2136" s="7"/>
      <c r="O2136" s="8"/>
      <c r="P2136" s="8"/>
      <c r="Q2136" s="8"/>
      <c r="R2136" s="7"/>
      <c r="S2136" s="8"/>
      <c r="T2136" s="8"/>
      <c r="U2136" s="8"/>
      <c r="V2136" s="8"/>
      <c r="W2136" s="7"/>
      <c r="X2136" s="8"/>
      <c r="Y2136" s="8"/>
      <c r="Z2136" s="8"/>
      <c r="AA2136" s="7"/>
      <c r="AB2136" s="8"/>
      <c r="AC2136" s="7"/>
      <c r="AD2136" s="7"/>
      <c r="AE2136" s="7"/>
      <c r="AF2136" s="9"/>
      <c r="AG2136" s="10"/>
      <c r="AH2136" s="10"/>
      <c r="AI2136" s="12"/>
      <c r="AJ2136" s="10"/>
      <c r="AK2136" s="10"/>
      <c r="AL2136" s="10"/>
      <c r="AM2136" s="12"/>
      <c r="AN2136" s="12"/>
      <c r="AO2136" s="9"/>
      <c r="AP2136" s="13"/>
    </row>
    <row r="2137" spans="1:42" x14ac:dyDescent="0.35">
      <c r="A2137" s="7"/>
      <c r="B2137" s="7"/>
      <c r="C2137" s="7"/>
      <c r="D2137" s="7"/>
      <c r="E2137" s="7"/>
      <c r="F2137" s="7"/>
      <c r="G2137" s="7"/>
      <c r="H2137" s="7"/>
      <c r="I2137" s="14"/>
      <c r="J2137" s="8"/>
      <c r="K2137" s="8"/>
      <c r="L2137" s="8"/>
      <c r="M2137" s="8"/>
      <c r="N2137" s="7"/>
      <c r="O2137" s="8"/>
      <c r="P2137" s="8"/>
      <c r="Q2137" s="8"/>
      <c r="R2137" s="7"/>
      <c r="S2137" s="14"/>
      <c r="T2137" s="14"/>
      <c r="U2137" s="7"/>
      <c r="V2137" s="7"/>
      <c r="W2137" s="16"/>
      <c r="X2137" s="8"/>
      <c r="Y2137" s="8"/>
      <c r="Z2137" s="8"/>
      <c r="AA2137" s="7"/>
      <c r="AB2137" s="14"/>
      <c r="AC2137" s="7"/>
      <c r="AD2137" s="7"/>
      <c r="AE2137" s="7"/>
      <c r="AF2137" s="12"/>
      <c r="AG2137" s="10"/>
      <c r="AH2137" s="12"/>
      <c r="AI2137" s="12"/>
      <c r="AJ2137" s="12"/>
      <c r="AK2137" s="12"/>
      <c r="AL2137" s="12"/>
      <c r="AM2137" s="12"/>
      <c r="AN2137" s="12"/>
      <c r="AO2137" s="12"/>
      <c r="AP2137" s="15"/>
    </row>
    <row r="2138" spans="1:42" x14ac:dyDescent="0.35">
      <c r="A2138" s="7"/>
      <c r="B2138" s="7"/>
      <c r="C2138" s="7"/>
      <c r="D2138" s="7"/>
      <c r="E2138" s="7"/>
      <c r="F2138" s="7"/>
      <c r="G2138" s="8"/>
      <c r="H2138" s="7"/>
      <c r="I2138" s="14"/>
      <c r="J2138" s="8"/>
      <c r="K2138" s="8"/>
      <c r="L2138" s="8"/>
      <c r="M2138" s="8"/>
      <c r="N2138" s="7"/>
      <c r="O2138" s="8"/>
      <c r="P2138" s="8"/>
      <c r="Q2138" s="8"/>
      <c r="R2138" s="7"/>
      <c r="S2138" s="8"/>
      <c r="T2138" s="8"/>
      <c r="U2138" s="8"/>
      <c r="V2138" s="8"/>
      <c r="W2138" s="7"/>
      <c r="X2138" s="8"/>
      <c r="Y2138" s="8"/>
      <c r="Z2138" s="8"/>
      <c r="AA2138" s="7"/>
      <c r="AB2138" s="8"/>
      <c r="AC2138" s="7"/>
      <c r="AD2138" s="7"/>
      <c r="AE2138" s="7"/>
      <c r="AF2138" s="12"/>
      <c r="AG2138" s="10"/>
      <c r="AH2138" s="12"/>
      <c r="AI2138" s="12"/>
      <c r="AJ2138" s="12"/>
      <c r="AK2138" s="12"/>
      <c r="AL2138" s="12"/>
      <c r="AM2138" s="12"/>
      <c r="AN2138" s="12"/>
      <c r="AO2138" s="12"/>
      <c r="AP2138" s="15"/>
    </row>
    <row r="2139" spans="1:42" x14ac:dyDescent="0.35">
      <c r="A2139" s="7"/>
      <c r="B2139" s="7"/>
      <c r="C2139" s="7"/>
      <c r="D2139" s="7"/>
      <c r="E2139" s="7"/>
      <c r="F2139" s="7"/>
      <c r="G2139" s="7"/>
      <c r="H2139" s="7"/>
      <c r="I2139" s="14"/>
      <c r="J2139" s="8"/>
      <c r="K2139" s="8"/>
      <c r="L2139" s="8"/>
      <c r="M2139" s="8"/>
      <c r="N2139" s="7"/>
      <c r="O2139" s="8"/>
      <c r="P2139" s="8"/>
      <c r="Q2139" s="8"/>
      <c r="R2139" s="7"/>
      <c r="S2139" s="8"/>
      <c r="T2139" s="8"/>
      <c r="U2139" s="8"/>
      <c r="V2139" s="8"/>
      <c r="W2139" s="7"/>
      <c r="X2139" s="8"/>
      <c r="Y2139" s="8"/>
      <c r="Z2139" s="8"/>
      <c r="AA2139" s="7"/>
      <c r="AB2139" s="8"/>
      <c r="AC2139" s="7"/>
      <c r="AD2139" s="7"/>
      <c r="AE2139" s="7"/>
      <c r="AF2139" s="12"/>
      <c r="AG2139" s="10"/>
      <c r="AH2139" s="12"/>
      <c r="AI2139" s="12"/>
      <c r="AJ2139" s="12"/>
      <c r="AK2139" s="12"/>
      <c r="AL2139" s="12"/>
      <c r="AM2139" s="12"/>
      <c r="AN2139" s="12"/>
      <c r="AO2139" s="12"/>
      <c r="AP2139" s="15"/>
    </row>
    <row r="2140" spans="1:42" x14ac:dyDescent="0.35">
      <c r="A2140" s="7"/>
      <c r="B2140" s="7"/>
      <c r="C2140" s="7"/>
      <c r="D2140" s="7"/>
      <c r="E2140" s="7"/>
      <c r="F2140" s="7"/>
      <c r="G2140" s="8"/>
      <c r="H2140" s="7"/>
      <c r="I2140" s="14"/>
      <c r="J2140" s="8"/>
      <c r="K2140" s="8"/>
      <c r="L2140" s="8"/>
      <c r="M2140" s="8"/>
      <c r="N2140" s="7"/>
      <c r="O2140" s="8"/>
      <c r="P2140" s="8"/>
      <c r="Q2140" s="8"/>
      <c r="R2140" s="7"/>
      <c r="S2140" s="8"/>
      <c r="T2140" s="8"/>
      <c r="U2140" s="8"/>
      <c r="V2140" s="8"/>
      <c r="W2140" s="7"/>
      <c r="X2140" s="8"/>
      <c r="Y2140" s="8"/>
      <c r="Z2140" s="8"/>
      <c r="AA2140" s="7"/>
      <c r="AB2140" s="8"/>
      <c r="AC2140" s="7"/>
      <c r="AD2140" s="7"/>
      <c r="AE2140" s="7"/>
      <c r="AF2140" s="12"/>
      <c r="AG2140" s="10"/>
      <c r="AH2140" s="12"/>
      <c r="AI2140" s="12"/>
      <c r="AJ2140" s="12"/>
      <c r="AK2140" s="12"/>
      <c r="AL2140" s="12"/>
      <c r="AM2140" s="12"/>
      <c r="AN2140" s="12"/>
      <c r="AO2140" s="12"/>
      <c r="AP2140" s="15"/>
    </row>
    <row r="2141" spans="1:42" x14ac:dyDescent="0.35">
      <c r="A2141" s="7"/>
      <c r="B2141" s="7"/>
      <c r="C2141" s="7"/>
      <c r="D2141" s="7"/>
      <c r="E2141" s="7"/>
      <c r="F2141" s="7"/>
      <c r="G2141" s="8"/>
      <c r="H2141" s="7"/>
      <c r="I2141" s="14"/>
      <c r="J2141" s="8"/>
      <c r="K2141" s="8"/>
      <c r="L2141" s="8"/>
      <c r="M2141" s="8"/>
      <c r="N2141" s="7"/>
      <c r="O2141" s="8"/>
      <c r="P2141" s="8"/>
      <c r="Q2141" s="8"/>
      <c r="R2141" s="7"/>
      <c r="S2141" s="8"/>
      <c r="T2141" s="8"/>
      <c r="U2141" s="8"/>
      <c r="V2141" s="8"/>
      <c r="W2141" s="7"/>
      <c r="X2141" s="8"/>
      <c r="Y2141" s="8"/>
      <c r="Z2141" s="8"/>
      <c r="AA2141" s="7"/>
      <c r="AB2141" s="8"/>
      <c r="AC2141" s="7"/>
      <c r="AD2141" s="7"/>
      <c r="AE2141" s="7"/>
      <c r="AF2141" s="12"/>
      <c r="AG2141" s="10"/>
      <c r="AH2141" s="12"/>
      <c r="AI2141" s="12"/>
      <c r="AJ2141" s="12"/>
      <c r="AK2141" s="12"/>
      <c r="AL2141" s="12"/>
      <c r="AM2141" s="12"/>
      <c r="AN2141" s="12"/>
      <c r="AO2141" s="12"/>
      <c r="AP2141" s="15"/>
    </row>
    <row r="2142" spans="1:42" x14ac:dyDescent="0.35">
      <c r="A2142" s="7"/>
      <c r="B2142" s="7"/>
      <c r="C2142" s="7"/>
      <c r="D2142" s="7"/>
      <c r="E2142" s="7"/>
      <c r="F2142" s="7"/>
      <c r="G2142" s="8"/>
      <c r="H2142" s="7"/>
      <c r="I2142" s="14"/>
      <c r="J2142" s="8"/>
      <c r="K2142" s="8"/>
      <c r="L2142" s="8"/>
      <c r="M2142" s="8"/>
      <c r="N2142" s="7"/>
      <c r="O2142" s="8"/>
      <c r="P2142" s="8"/>
      <c r="Q2142" s="8"/>
      <c r="R2142" s="7"/>
      <c r="S2142" s="8"/>
      <c r="T2142" s="8"/>
      <c r="U2142" s="8"/>
      <c r="V2142" s="8"/>
      <c r="W2142" s="7"/>
      <c r="X2142" s="8"/>
      <c r="Y2142" s="8"/>
      <c r="Z2142" s="8"/>
      <c r="AA2142" s="7"/>
      <c r="AB2142" s="8"/>
      <c r="AC2142" s="7"/>
      <c r="AD2142" s="7"/>
      <c r="AE2142" s="7"/>
      <c r="AF2142" s="9"/>
      <c r="AG2142" s="10"/>
      <c r="AH2142" s="10"/>
      <c r="AI2142" s="12"/>
      <c r="AJ2142" s="10"/>
      <c r="AK2142" s="10"/>
      <c r="AL2142" s="10"/>
      <c r="AM2142" s="12"/>
      <c r="AN2142" s="12"/>
      <c r="AO2142" s="9"/>
      <c r="AP2142" s="13"/>
    </row>
    <row r="2143" spans="1:42" x14ac:dyDescent="0.35">
      <c r="A2143" s="7"/>
      <c r="B2143" s="7"/>
      <c r="C2143" s="7"/>
      <c r="D2143" s="7"/>
      <c r="E2143" s="7"/>
      <c r="F2143" s="7"/>
      <c r="G2143" s="7"/>
      <c r="H2143" s="7"/>
      <c r="I2143" s="14"/>
      <c r="J2143" s="8"/>
      <c r="K2143" s="8"/>
      <c r="L2143" s="8"/>
      <c r="M2143" s="8"/>
      <c r="N2143" s="7"/>
      <c r="O2143" s="8"/>
      <c r="P2143" s="8"/>
      <c r="Q2143" s="8"/>
      <c r="R2143" s="7"/>
      <c r="S2143" s="8"/>
      <c r="T2143" s="8"/>
      <c r="U2143" s="8"/>
      <c r="V2143" s="8"/>
      <c r="W2143" s="7"/>
      <c r="X2143" s="8"/>
      <c r="Y2143" s="8"/>
      <c r="Z2143" s="8"/>
      <c r="AA2143" s="7"/>
      <c r="AB2143" s="8"/>
      <c r="AC2143" s="7"/>
      <c r="AD2143" s="7"/>
      <c r="AE2143" s="7"/>
      <c r="AF2143" s="9"/>
      <c r="AG2143" s="10"/>
      <c r="AH2143" s="10"/>
      <c r="AI2143" s="12"/>
      <c r="AJ2143" s="10"/>
      <c r="AK2143" s="10"/>
      <c r="AL2143" s="10"/>
      <c r="AM2143" s="12"/>
      <c r="AN2143" s="12"/>
      <c r="AO2143" s="9"/>
      <c r="AP2143" s="13"/>
    </row>
    <row r="2144" spans="1:42" x14ac:dyDescent="0.35">
      <c r="A2144" s="7"/>
      <c r="B2144" s="7"/>
      <c r="C2144" s="7"/>
      <c r="D2144" s="7"/>
      <c r="E2144" s="7"/>
      <c r="F2144" s="7"/>
      <c r="G2144" s="8"/>
      <c r="H2144" s="7"/>
      <c r="I2144" s="14"/>
      <c r="J2144" s="8"/>
      <c r="K2144" s="8"/>
      <c r="L2144" s="8"/>
      <c r="M2144" s="8"/>
      <c r="N2144" s="7"/>
      <c r="O2144" s="8"/>
      <c r="P2144" s="8"/>
      <c r="Q2144" s="8"/>
      <c r="R2144" s="7"/>
      <c r="S2144" s="8"/>
      <c r="T2144" s="8"/>
      <c r="U2144" s="8"/>
      <c r="V2144" s="8"/>
      <c r="W2144" s="7"/>
      <c r="X2144" s="8"/>
      <c r="Y2144" s="8"/>
      <c r="Z2144" s="8"/>
      <c r="AA2144" s="7"/>
      <c r="AB2144" s="8"/>
      <c r="AC2144" s="7"/>
      <c r="AD2144" s="7"/>
      <c r="AE2144" s="7"/>
      <c r="AF2144" s="9"/>
      <c r="AG2144" s="10"/>
      <c r="AH2144" s="10"/>
      <c r="AI2144" s="12"/>
      <c r="AJ2144" s="10"/>
      <c r="AK2144" s="10"/>
      <c r="AL2144" s="10"/>
      <c r="AM2144" s="12"/>
      <c r="AN2144" s="12"/>
      <c r="AO2144" s="9"/>
      <c r="AP2144" s="13"/>
    </row>
    <row r="2145" spans="1:42" x14ac:dyDescent="0.35">
      <c r="A2145" s="7"/>
      <c r="B2145" s="7"/>
      <c r="C2145" s="7"/>
      <c r="D2145" s="7"/>
      <c r="E2145" s="7"/>
      <c r="F2145" s="7"/>
      <c r="G2145" s="8"/>
      <c r="H2145" s="7"/>
      <c r="I2145" s="14"/>
      <c r="J2145" s="8"/>
      <c r="K2145" s="8"/>
      <c r="L2145" s="8"/>
      <c r="M2145" s="8"/>
      <c r="N2145" s="7"/>
      <c r="O2145" s="8"/>
      <c r="P2145" s="8"/>
      <c r="Q2145" s="8"/>
      <c r="R2145" s="7"/>
      <c r="S2145" s="8"/>
      <c r="T2145" s="8"/>
      <c r="U2145" s="8"/>
      <c r="V2145" s="8"/>
      <c r="W2145" s="7"/>
      <c r="X2145" s="8"/>
      <c r="Y2145" s="8"/>
      <c r="Z2145" s="8"/>
      <c r="AA2145" s="7"/>
      <c r="AB2145" s="8"/>
      <c r="AC2145" s="7"/>
      <c r="AD2145" s="7"/>
      <c r="AE2145" s="7"/>
      <c r="AF2145" s="9"/>
      <c r="AG2145" s="10"/>
      <c r="AH2145" s="10"/>
      <c r="AI2145" s="12"/>
      <c r="AJ2145" s="10"/>
      <c r="AK2145" s="10"/>
      <c r="AL2145" s="10"/>
      <c r="AM2145" s="12"/>
      <c r="AN2145" s="12"/>
      <c r="AO2145" s="9"/>
      <c r="AP2145" s="13"/>
    </row>
    <row r="2146" spans="1:42" x14ac:dyDescent="0.35">
      <c r="A2146" s="7"/>
      <c r="B2146" s="7"/>
      <c r="C2146" s="7"/>
      <c r="D2146" s="7"/>
      <c r="E2146" s="7"/>
      <c r="F2146" s="7"/>
      <c r="G2146" s="8"/>
      <c r="H2146" s="7"/>
      <c r="I2146" s="14"/>
      <c r="J2146" s="8"/>
      <c r="K2146" s="8"/>
      <c r="L2146" s="8"/>
      <c r="M2146" s="8"/>
      <c r="N2146" s="7"/>
      <c r="O2146" s="8"/>
      <c r="P2146" s="8"/>
      <c r="Q2146" s="8"/>
      <c r="R2146" s="7"/>
      <c r="S2146" s="8"/>
      <c r="T2146" s="8"/>
      <c r="U2146" s="8"/>
      <c r="V2146" s="8"/>
      <c r="W2146" s="7"/>
      <c r="X2146" s="8"/>
      <c r="Y2146" s="8"/>
      <c r="Z2146" s="8"/>
      <c r="AA2146" s="7"/>
      <c r="AB2146" s="8"/>
      <c r="AC2146" s="7"/>
      <c r="AD2146" s="7"/>
      <c r="AE2146" s="7"/>
      <c r="AF2146" s="9"/>
      <c r="AG2146" s="10"/>
      <c r="AH2146" s="10"/>
      <c r="AI2146" s="12"/>
      <c r="AJ2146" s="10"/>
      <c r="AK2146" s="10"/>
      <c r="AL2146" s="10"/>
      <c r="AM2146" s="12"/>
      <c r="AN2146" s="12"/>
      <c r="AO2146" s="9"/>
      <c r="AP2146" s="13"/>
    </row>
    <row r="2147" spans="1:42" x14ac:dyDescent="0.35">
      <c r="A2147" s="7"/>
      <c r="B2147" s="7"/>
      <c r="C2147" s="7"/>
      <c r="D2147" s="7"/>
      <c r="E2147" s="7"/>
      <c r="F2147" s="7"/>
      <c r="G2147" s="8"/>
      <c r="H2147" s="7"/>
      <c r="I2147" s="14"/>
      <c r="J2147" s="8"/>
      <c r="K2147" s="8"/>
      <c r="L2147" s="8"/>
      <c r="M2147" s="8"/>
      <c r="N2147" s="7"/>
      <c r="O2147" s="8"/>
      <c r="P2147" s="8"/>
      <c r="Q2147" s="8"/>
      <c r="R2147" s="7"/>
      <c r="S2147" s="8"/>
      <c r="T2147" s="8"/>
      <c r="U2147" s="8"/>
      <c r="V2147" s="8"/>
      <c r="W2147" s="7"/>
      <c r="X2147" s="8"/>
      <c r="Y2147" s="8"/>
      <c r="Z2147" s="8"/>
      <c r="AA2147" s="7"/>
      <c r="AB2147" s="8"/>
      <c r="AC2147" s="7"/>
      <c r="AD2147" s="7"/>
      <c r="AE2147" s="7"/>
      <c r="AF2147" s="12"/>
      <c r="AG2147" s="10"/>
      <c r="AH2147" s="12"/>
      <c r="AI2147" s="12"/>
      <c r="AJ2147" s="12"/>
      <c r="AK2147" s="12"/>
      <c r="AL2147" s="12"/>
      <c r="AM2147" s="12"/>
      <c r="AN2147" s="12"/>
      <c r="AO2147" s="12"/>
      <c r="AP2147" s="15"/>
    </row>
    <row r="2148" spans="1:42" x14ac:dyDescent="0.35">
      <c r="A2148" s="7"/>
      <c r="B2148" s="7"/>
      <c r="C2148" s="7"/>
      <c r="D2148" s="7"/>
      <c r="E2148" s="7"/>
      <c r="F2148" s="7"/>
      <c r="G2148" s="8"/>
      <c r="H2148" s="7"/>
      <c r="I2148" s="14"/>
      <c r="J2148" s="8"/>
      <c r="K2148" s="8"/>
      <c r="L2148" s="8"/>
      <c r="M2148" s="8"/>
      <c r="N2148" s="7"/>
      <c r="O2148" s="8"/>
      <c r="P2148" s="8"/>
      <c r="Q2148" s="8"/>
      <c r="R2148" s="7"/>
      <c r="S2148" s="8"/>
      <c r="T2148" s="8"/>
      <c r="U2148" s="8"/>
      <c r="V2148" s="8"/>
      <c r="W2148" s="7"/>
      <c r="X2148" s="8"/>
      <c r="Y2148" s="8"/>
      <c r="Z2148" s="8"/>
      <c r="AA2148" s="7"/>
      <c r="AB2148" s="8"/>
      <c r="AC2148" s="7"/>
      <c r="AD2148" s="7"/>
      <c r="AE2148" s="7"/>
      <c r="AF2148" s="9"/>
      <c r="AG2148" s="10"/>
      <c r="AH2148" s="10"/>
      <c r="AI2148" s="12"/>
      <c r="AJ2148" s="10"/>
      <c r="AK2148" s="10"/>
      <c r="AL2148" s="10"/>
      <c r="AM2148" s="12"/>
      <c r="AN2148" s="12"/>
      <c r="AO2148" s="9"/>
      <c r="AP2148" s="13"/>
    </row>
    <row r="2149" spans="1:42" x14ac:dyDescent="0.35">
      <c r="A2149" s="7"/>
      <c r="B2149" s="7"/>
      <c r="C2149" s="7"/>
      <c r="D2149" s="7"/>
      <c r="E2149" s="7"/>
      <c r="F2149" s="7"/>
      <c r="G2149" s="7"/>
      <c r="H2149" s="7"/>
      <c r="I2149" s="14"/>
      <c r="J2149" s="8"/>
      <c r="K2149" s="14"/>
      <c r="L2149" s="7"/>
      <c r="M2149" s="7"/>
      <c r="N2149" s="17"/>
      <c r="O2149" s="8"/>
      <c r="P2149" s="8"/>
      <c r="Q2149" s="8"/>
      <c r="R2149" s="7"/>
      <c r="S2149" s="14"/>
      <c r="T2149" s="14"/>
      <c r="U2149" s="7"/>
      <c r="V2149" s="7"/>
      <c r="W2149" s="16"/>
      <c r="X2149" s="14"/>
      <c r="Y2149" s="7"/>
      <c r="Z2149" s="7"/>
      <c r="AA2149" s="16"/>
      <c r="AB2149" s="14"/>
      <c r="AC2149" s="7"/>
      <c r="AD2149" s="7"/>
      <c r="AE2149" s="7"/>
      <c r="AF2149" s="9"/>
      <c r="AG2149" s="10"/>
      <c r="AH2149" s="10"/>
      <c r="AI2149" s="10"/>
      <c r="AJ2149" s="10"/>
      <c r="AK2149" s="10"/>
      <c r="AL2149" s="10"/>
      <c r="AM2149" s="20"/>
      <c r="AN2149" s="10"/>
      <c r="AO2149" s="9"/>
      <c r="AP2149" s="13"/>
    </row>
    <row r="2150" spans="1:42" x14ac:dyDescent="0.35">
      <c r="A2150" s="7"/>
      <c r="B2150" s="7"/>
      <c r="C2150" s="7"/>
      <c r="D2150" s="7"/>
      <c r="E2150" s="7"/>
      <c r="F2150" s="7"/>
      <c r="G2150" s="8"/>
      <c r="H2150" s="7"/>
      <c r="I2150" s="14"/>
      <c r="J2150" s="8"/>
      <c r="K2150" s="8"/>
      <c r="L2150" s="8"/>
      <c r="M2150" s="8"/>
      <c r="N2150" s="7"/>
      <c r="O2150" s="8"/>
      <c r="P2150" s="8"/>
      <c r="Q2150" s="8"/>
      <c r="R2150" s="7"/>
      <c r="S2150" s="8"/>
      <c r="T2150" s="8"/>
      <c r="U2150" s="8"/>
      <c r="V2150" s="8"/>
      <c r="W2150" s="7"/>
      <c r="X2150" s="8"/>
      <c r="Y2150" s="8"/>
      <c r="Z2150" s="8"/>
      <c r="AA2150" s="7"/>
      <c r="AB2150" s="8"/>
      <c r="AC2150" s="7"/>
      <c r="AD2150" s="7"/>
      <c r="AE2150" s="7"/>
      <c r="AF2150" s="12"/>
      <c r="AG2150" s="10"/>
      <c r="AH2150" s="12"/>
      <c r="AI2150" s="12"/>
      <c r="AJ2150" s="12"/>
      <c r="AK2150" s="12"/>
      <c r="AL2150" s="12"/>
      <c r="AM2150" s="12"/>
      <c r="AN2150" s="12"/>
      <c r="AO2150" s="12"/>
      <c r="AP2150" s="15"/>
    </row>
    <row r="2151" spans="1:42" x14ac:dyDescent="0.35">
      <c r="A2151" s="7"/>
      <c r="B2151" s="7"/>
      <c r="C2151" s="7"/>
      <c r="D2151" s="7"/>
      <c r="E2151" s="7"/>
      <c r="F2151" s="7"/>
      <c r="G2151" s="8"/>
      <c r="H2151" s="7"/>
      <c r="I2151" s="14"/>
      <c r="J2151" s="8"/>
      <c r="K2151" s="8"/>
      <c r="L2151" s="8"/>
      <c r="M2151" s="8"/>
      <c r="N2151" s="7"/>
      <c r="O2151" s="8"/>
      <c r="P2151" s="8"/>
      <c r="Q2151" s="8"/>
      <c r="R2151" s="7"/>
      <c r="S2151" s="8"/>
      <c r="T2151" s="8"/>
      <c r="U2151" s="8"/>
      <c r="V2151" s="8"/>
      <c r="W2151" s="7"/>
      <c r="X2151" s="8"/>
      <c r="Y2151" s="8"/>
      <c r="Z2151" s="8"/>
      <c r="AA2151" s="7"/>
      <c r="AB2151" s="8"/>
      <c r="AC2151" s="7"/>
      <c r="AD2151" s="7"/>
      <c r="AE2151" s="7"/>
      <c r="AF2151" s="12"/>
      <c r="AG2151" s="10"/>
      <c r="AH2151" s="12"/>
      <c r="AI2151" s="12"/>
      <c r="AJ2151" s="12"/>
      <c r="AK2151" s="12"/>
      <c r="AL2151" s="12"/>
      <c r="AM2151" s="12"/>
      <c r="AN2151" s="12"/>
      <c r="AO2151" s="12"/>
      <c r="AP2151" s="15"/>
    </row>
    <row r="2152" spans="1:42" x14ac:dyDescent="0.35">
      <c r="A2152" s="7"/>
      <c r="B2152" s="7"/>
      <c r="C2152" s="7"/>
      <c r="D2152" s="7"/>
      <c r="E2152" s="7"/>
      <c r="F2152" s="7"/>
      <c r="G2152" s="8"/>
      <c r="H2152" s="7"/>
      <c r="I2152" s="14"/>
      <c r="J2152" s="8"/>
      <c r="K2152" s="8"/>
      <c r="L2152" s="8"/>
      <c r="M2152" s="8"/>
      <c r="N2152" s="7"/>
      <c r="O2152" s="8"/>
      <c r="P2152" s="8"/>
      <c r="Q2152" s="8"/>
      <c r="R2152" s="7"/>
      <c r="S2152" s="8"/>
      <c r="T2152" s="8"/>
      <c r="U2152" s="8"/>
      <c r="V2152" s="8"/>
      <c r="W2152" s="7"/>
      <c r="X2152" s="8"/>
      <c r="Y2152" s="8"/>
      <c r="Z2152" s="8"/>
      <c r="AA2152" s="7"/>
      <c r="AB2152" s="8"/>
      <c r="AC2152" s="7"/>
      <c r="AD2152" s="7"/>
      <c r="AE2152" s="7"/>
      <c r="AF2152" s="12"/>
      <c r="AG2152" s="10"/>
      <c r="AH2152" s="12"/>
      <c r="AI2152" s="12"/>
      <c r="AJ2152" s="12"/>
      <c r="AK2152" s="12"/>
      <c r="AL2152" s="12"/>
      <c r="AM2152" s="12"/>
      <c r="AN2152" s="12"/>
      <c r="AO2152" s="12"/>
      <c r="AP2152" s="15"/>
    </row>
    <row r="2153" spans="1:42" x14ac:dyDescent="0.35">
      <c r="A2153" s="7"/>
      <c r="B2153" s="7"/>
      <c r="C2153" s="7"/>
      <c r="D2153" s="7"/>
      <c r="E2153" s="7"/>
      <c r="F2153" s="7"/>
      <c r="G2153" s="8"/>
      <c r="H2153" s="7"/>
      <c r="I2153" s="14"/>
      <c r="J2153" s="8"/>
      <c r="K2153" s="8"/>
      <c r="L2153" s="8"/>
      <c r="M2153" s="8"/>
      <c r="N2153" s="7"/>
      <c r="O2153" s="8"/>
      <c r="P2153" s="8"/>
      <c r="Q2153" s="8"/>
      <c r="R2153" s="7"/>
      <c r="S2153" s="8"/>
      <c r="T2153" s="8"/>
      <c r="U2153" s="8"/>
      <c r="V2153" s="8"/>
      <c r="W2153" s="7"/>
      <c r="X2153" s="8"/>
      <c r="Y2153" s="8"/>
      <c r="Z2153" s="8"/>
      <c r="AA2153" s="7"/>
      <c r="AB2153" s="8"/>
      <c r="AC2153" s="7"/>
      <c r="AD2153" s="7"/>
      <c r="AE2153" s="7"/>
      <c r="AF2153" s="9"/>
      <c r="AG2153" s="10"/>
      <c r="AH2153" s="10"/>
      <c r="AI2153" s="12"/>
      <c r="AJ2153" s="10"/>
      <c r="AK2153" s="10"/>
      <c r="AL2153" s="10"/>
      <c r="AM2153" s="12"/>
      <c r="AN2153" s="12"/>
      <c r="AO2153" s="9"/>
      <c r="AP2153" s="13"/>
    </row>
    <row r="2154" spans="1:42" x14ac:dyDescent="0.35">
      <c r="A2154" s="7"/>
      <c r="B2154" s="7"/>
      <c r="C2154" s="7"/>
      <c r="D2154" s="7"/>
      <c r="E2154" s="7"/>
      <c r="F2154" s="7"/>
      <c r="G2154" s="7"/>
      <c r="H2154" s="7"/>
      <c r="I2154" s="14"/>
      <c r="J2154" s="8"/>
      <c r="K2154" s="8"/>
      <c r="L2154" s="8"/>
      <c r="M2154" s="8"/>
      <c r="N2154" s="7"/>
      <c r="O2154" s="8"/>
      <c r="P2154" s="8"/>
      <c r="Q2154" s="8"/>
      <c r="R2154" s="7"/>
      <c r="S2154" s="8"/>
      <c r="T2154" s="8"/>
      <c r="U2154" s="8"/>
      <c r="V2154" s="8"/>
      <c r="W2154" s="7"/>
      <c r="X2154" s="8"/>
      <c r="Y2154" s="8"/>
      <c r="Z2154" s="8"/>
      <c r="AA2154" s="7"/>
      <c r="AB2154" s="8"/>
      <c r="AC2154" s="7"/>
      <c r="AD2154" s="7"/>
      <c r="AE2154" s="7"/>
      <c r="AF2154" s="9"/>
      <c r="AG2154" s="10"/>
      <c r="AH2154" s="10"/>
      <c r="AI2154" s="11"/>
      <c r="AJ2154" s="10"/>
      <c r="AK2154" s="10"/>
      <c r="AL2154" s="10"/>
      <c r="AM2154" s="12"/>
      <c r="AN2154" s="12"/>
      <c r="AO2154" s="9"/>
      <c r="AP2154" s="13"/>
    </row>
    <row r="2155" spans="1:42" x14ac:dyDescent="0.35">
      <c r="A2155" s="7"/>
      <c r="B2155" s="7"/>
      <c r="C2155" s="7"/>
      <c r="D2155" s="7"/>
      <c r="E2155" s="7"/>
      <c r="F2155" s="7"/>
      <c r="G2155" s="7"/>
      <c r="H2155" s="7"/>
      <c r="I2155" s="14"/>
      <c r="J2155" s="8"/>
      <c r="K2155" s="8"/>
      <c r="L2155" s="8"/>
      <c r="M2155" s="8"/>
      <c r="N2155" s="7"/>
      <c r="O2155" s="8"/>
      <c r="P2155" s="8"/>
      <c r="Q2155" s="8"/>
      <c r="R2155" s="7"/>
      <c r="S2155" s="8"/>
      <c r="T2155" s="8"/>
      <c r="U2155" s="8"/>
      <c r="V2155" s="8"/>
      <c r="W2155" s="7"/>
      <c r="X2155" s="8"/>
      <c r="Y2155" s="8"/>
      <c r="Z2155" s="8"/>
      <c r="AA2155" s="7"/>
      <c r="AB2155" s="8"/>
      <c r="AC2155" s="7"/>
      <c r="AD2155" s="7"/>
      <c r="AE2155" s="7"/>
      <c r="AF2155" s="9"/>
      <c r="AG2155" s="10"/>
      <c r="AH2155" s="10"/>
      <c r="AI2155" s="12"/>
      <c r="AJ2155" s="10"/>
      <c r="AK2155" s="10"/>
      <c r="AL2155" s="10"/>
      <c r="AM2155" s="12"/>
      <c r="AN2155" s="12"/>
      <c r="AO2155" s="9"/>
      <c r="AP2155" s="13"/>
    </row>
    <row r="2156" spans="1:42" x14ac:dyDescent="0.35">
      <c r="A2156" s="7"/>
      <c r="B2156" s="7"/>
      <c r="C2156" s="7"/>
      <c r="D2156" s="7"/>
      <c r="E2156" s="7"/>
      <c r="F2156" s="7"/>
      <c r="G2156" s="8"/>
      <c r="H2156" s="7"/>
      <c r="I2156" s="14"/>
      <c r="J2156" s="8"/>
      <c r="K2156" s="8"/>
      <c r="L2156" s="8"/>
      <c r="M2156" s="8"/>
      <c r="N2156" s="7"/>
      <c r="O2156" s="8"/>
      <c r="P2156" s="8"/>
      <c r="Q2156" s="8"/>
      <c r="R2156" s="7"/>
      <c r="S2156" s="8"/>
      <c r="T2156" s="8"/>
      <c r="U2156" s="8"/>
      <c r="V2156" s="8"/>
      <c r="W2156" s="7"/>
      <c r="X2156" s="8"/>
      <c r="Y2156" s="8"/>
      <c r="Z2156" s="8"/>
      <c r="AA2156" s="7"/>
      <c r="AB2156" s="8"/>
      <c r="AC2156" s="7"/>
      <c r="AD2156" s="7"/>
      <c r="AE2156" s="7"/>
      <c r="AF2156" s="12"/>
      <c r="AG2156" s="10"/>
      <c r="AH2156" s="12"/>
      <c r="AI2156" s="12"/>
      <c r="AJ2156" s="12"/>
      <c r="AK2156" s="12"/>
      <c r="AL2156" s="12"/>
      <c r="AM2156" s="12"/>
      <c r="AN2156" s="12"/>
      <c r="AO2156" s="12"/>
      <c r="AP2156" s="15"/>
    </row>
    <row r="2157" spans="1:42" x14ac:dyDescent="0.35">
      <c r="A2157" s="7"/>
      <c r="B2157" s="7"/>
      <c r="C2157" s="7"/>
      <c r="D2157" s="7"/>
      <c r="E2157" s="7"/>
      <c r="F2157" s="7"/>
      <c r="G2157" s="7"/>
      <c r="H2157" s="7"/>
      <c r="I2157" s="14"/>
      <c r="J2157" s="8"/>
      <c r="K2157" s="8"/>
      <c r="L2157" s="8"/>
      <c r="M2157" s="8"/>
      <c r="N2157" s="7"/>
      <c r="O2157" s="8"/>
      <c r="P2157" s="8"/>
      <c r="Q2157" s="8"/>
      <c r="R2157" s="7"/>
      <c r="S2157" s="8"/>
      <c r="T2157" s="8"/>
      <c r="U2157" s="8"/>
      <c r="V2157" s="8"/>
      <c r="W2157" s="7"/>
      <c r="X2157" s="8"/>
      <c r="Y2157" s="8"/>
      <c r="Z2157" s="8"/>
      <c r="AA2157" s="7"/>
      <c r="AB2157" s="8"/>
      <c r="AC2157" s="7"/>
      <c r="AD2157" s="7"/>
      <c r="AE2157" s="7"/>
      <c r="AF2157" s="9"/>
      <c r="AG2157" s="10"/>
      <c r="AH2157" s="10"/>
      <c r="AI2157" s="12"/>
      <c r="AJ2157" s="10"/>
      <c r="AK2157" s="10"/>
      <c r="AL2157" s="10"/>
      <c r="AM2157" s="12"/>
      <c r="AN2157" s="12"/>
      <c r="AO2157" s="9"/>
      <c r="AP2157" s="13"/>
    </row>
    <row r="2158" spans="1:42" x14ac:dyDescent="0.35">
      <c r="A2158" s="7"/>
      <c r="B2158" s="7"/>
      <c r="C2158" s="7"/>
      <c r="D2158" s="7"/>
      <c r="E2158" s="7"/>
      <c r="F2158" s="7"/>
      <c r="G2158" s="7"/>
      <c r="H2158" s="7"/>
      <c r="I2158" s="14"/>
      <c r="J2158" s="8"/>
      <c r="K2158" s="8"/>
      <c r="L2158" s="8"/>
      <c r="M2158" s="8"/>
      <c r="N2158" s="7"/>
      <c r="O2158" s="8"/>
      <c r="P2158" s="8"/>
      <c r="Q2158" s="8"/>
      <c r="R2158" s="7"/>
      <c r="S2158" s="8"/>
      <c r="T2158" s="8"/>
      <c r="U2158" s="8"/>
      <c r="V2158" s="8"/>
      <c r="W2158" s="7"/>
      <c r="X2158" s="8"/>
      <c r="Y2158" s="8"/>
      <c r="Z2158" s="8"/>
      <c r="AA2158" s="7"/>
      <c r="AB2158" s="8"/>
      <c r="AC2158" s="7"/>
      <c r="AD2158" s="7"/>
      <c r="AE2158" s="7"/>
      <c r="AF2158" s="12"/>
      <c r="AG2158" s="10"/>
      <c r="AH2158" s="12"/>
      <c r="AI2158" s="12"/>
      <c r="AJ2158" s="12"/>
      <c r="AK2158" s="12"/>
      <c r="AL2158" s="12"/>
      <c r="AM2158" s="12"/>
      <c r="AN2158" s="12"/>
      <c r="AO2158" s="12"/>
      <c r="AP2158" s="15"/>
    </row>
    <row r="2159" spans="1:42" x14ac:dyDescent="0.35">
      <c r="A2159" s="7"/>
      <c r="B2159" s="7"/>
      <c r="C2159" s="7"/>
      <c r="D2159" s="7"/>
      <c r="E2159" s="7"/>
      <c r="F2159" s="7"/>
      <c r="G2159" s="7"/>
      <c r="H2159" s="7"/>
      <c r="I2159" s="14"/>
      <c r="J2159" s="8"/>
      <c r="K2159" s="8"/>
      <c r="L2159" s="8"/>
      <c r="M2159" s="8"/>
      <c r="N2159" s="7"/>
      <c r="O2159" s="8"/>
      <c r="P2159" s="8"/>
      <c r="Q2159" s="8"/>
      <c r="R2159" s="7"/>
      <c r="S2159" s="8"/>
      <c r="T2159" s="8"/>
      <c r="U2159" s="8"/>
      <c r="V2159" s="8"/>
      <c r="W2159" s="7"/>
      <c r="X2159" s="8"/>
      <c r="Y2159" s="8"/>
      <c r="Z2159" s="8"/>
      <c r="AA2159" s="7"/>
      <c r="AB2159" s="8"/>
      <c r="AC2159" s="7"/>
      <c r="AD2159" s="7"/>
      <c r="AE2159" s="7"/>
      <c r="AF2159" s="12"/>
      <c r="AG2159" s="10"/>
      <c r="AH2159" s="12"/>
      <c r="AI2159" s="12"/>
      <c r="AJ2159" s="12"/>
      <c r="AK2159" s="12"/>
      <c r="AL2159" s="12"/>
      <c r="AM2159" s="12"/>
      <c r="AN2159" s="12"/>
      <c r="AO2159" s="12"/>
      <c r="AP2159" s="15"/>
    </row>
    <row r="2160" spans="1:42" x14ac:dyDescent="0.35">
      <c r="A2160" s="7"/>
      <c r="B2160" s="7"/>
      <c r="C2160" s="7"/>
      <c r="D2160" s="7"/>
      <c r="E2160" s="7"/>
      <c r="F2160" s="7"/>
      <c r="G2160" s="8"/>
      <c r="H2160" s="7"/>
      <c r="I2160" s="14"/>
      <c r="J2160" s="8"/>
      <c r="K2160" s="8"/>
      <c r="L2160" s="8"/>
      <c r="M2160" s="8"/>
      <c r="N2160" s="7"/>
      <c r="O2160" s="8"/>
      <c r="P2160" s="8"/>
      <c r="Q2160" s="8"/>
      <c r="R2160" s="7"/>
      <c r="S2160" s="8"/>
      <c r="T2160" s="8"/>
      <c r="U2160" s="8"/>
      <c r="V2160" s="8"/>
      <c r="W2160" s="7"/>
      <c r="X2160" s="8"/>
      <c r="Y2160" s="8"/>
      <c r="Z2160" s="8"/>
      <c r="AA2160" s="7"/>
      <c r="AB2160" s="8"/>
      <c r="AC2160" s="7"/>
      <c r="AD2160" s="7"/>
      <c r="AE2160" s="7"/>
      <c r="AF2160" s="9"/>
      <c r="AG2160" s="10"/>
      <c r="AH2160" s="10"/>
      <c r="AI2160" s="12"/>
      <c r="AJ2160" s="10"/>
      <c r="AK2160" s="10"/>
      <c r="AL2160" s="10"/>
      <c r="AM2160" s="12"/>
      <c r="AN2160" s="12"/>
      <c r="AO2160" s="9"/>
      <c r="AP2160" s="13"/>
    </row>
    <row r="2161" spans="1:42" x14ac:dyDescent="0.35">
      <c r="A2161" s="7"/>
      <c r="B2161" s="7"/>
      <c r="C2161" s="7"/>
      <c r="D2161" s="7"/>
      <c r="E2161" s="7"/>
      <c r="F2161" s="7"/>
      <c r="G2161" s="8"/>
      <c r="H2161" s="7"/>
      <c r="I2161" s="14"/>
      <c r="J2161" s="8"/>
      <c r="K2161" s="8"/>
      <c r="L2161" s="8"/>
      <c r="M2161" s="8"/>
      <c r="N2161" s="7"/>
      <c r="O2161" s="8"/>
      <c r="P2161" s="8"/>
      <c r="Q2161" s="8"/>
      <c r="R2161" s="7"/>
      <c r="S2161" s="8"/>
      <c r="T2161" s="8"/>
      <c r="U2161" s="8"/>
      <c r="V2161" s="8"/>
      <c r="W2161" s="7"/>
      <c r="X2161" s="8"/>
      <c r="Y2161" s="8"/>
      <c r="Z2161" s="8"/>
      <c r="AA2161" s="7"/>
      <c r="AB2161" s="8"/>
      <c r="AC2161" s="7"/>
      <c r="AD2161" s="7"/>
      <c r="AE2161" s="7"/>
      <c r="AF2161" s="12"/>
      <c r="AG2161" s="10"/>
      <c r="AH2161" s="12"/>
      <c r="AI2161" s="12"/>
      <c r="AJ2161" s="12"/>
      <c r="AK2161" s="12"/>
      <c r="AL2161" s="12"/>
      <c r="AM2161" s="12"/>
      <c r="AN2161" s="12"/>
      <c r="AO2161" s="12"/>
      <c r="AP2161" s="15"/>
    </row>
    <row r="2162" spans="1:42" x14ac:dyDescent="0.35">
      <c r="A2162" s="7"/>
      <c r="B2162" s="7"/>
      <c r="C2162" s="7"/>
      <c r="D2162" s="7"/>
      <c r="E2162" s="7"/>
      <c r="F2162" s="7"/>
      <c r="G2162" s="8"/>
      <c r="H2162" s="7"/>
      <c r="I2162" s="14"/>
      <c r="J2162" s="8"/>
      <c r="K2162" s="8"/>
      <c r="L2162" s="8"/>
      <c r="M2162" s="8"/>
      <c r="N2162" s="7"/>
      <c r="O2162" s="8"/>
      <c r="P2162" s="8"/>
      <c r="Q2162" s="8"/>
      <c r="R2162" s="7"/>
      <c r="S2162" s="8"/>
      <c r="T2162" s="8"/>
      <c r="U2162" s="8"/>
      <c r="V2162" s="8"/>
      <c r="W2162" s="7"/>
      <c r="X2162" s="8"/>
      <c r="Y2162" s="8"/>
      <c r="Z2162" s="8"/>
      <c r="AA2162" s="7"/>
      <c r="AB2162" s="8"/>
      <c r="AC2162" s="7"/>
      <c r="AD2162" s="7"/>
      <c r="AE2162" s="7"/>
      <c r="AF2162" s="9"/>
      <c r="AG2162" s="10"/>
      <c r="AH2162" s="10"/>
      <c r="AI2162" s="12"/>
      <c r="AJ2162" s="10"/>
      <c r="AK2162" s="10"/>
      <c r="AL2162" s="10"/>
      <c r="AM2162" s="12"/>
      <c r="AN2162" s="12"/>
      <c r="AO2162" s="9"/>
      <c r="AP2162" s="13"/>
    </row>
    <row r="2163" spans="1:42" x14ac:dyDescent="0.35">
      <c r="A2163" s="7"/>
      <c r="B2163" s="7"/>
      <c r="C2163" s="7"/>
      <c r="D2163" s="7"/>
      <c r="E2163" s="7"/>
      <c r="F2163" s="7"/>
      <c r="G2163" s="7"/>
      <c r="H2163" s="7"/>
      <c r="I2163" s="14"/>
      <c r="J2163" s="8"/>
      <c r="K2163" s="8"/>
      <c r="L2163" s="8"/>
      <c r="M2163" s="8"/>
      <c r="N2163" s="7"/>
      <c r="O2163" s="8"/>
      <c r="P2163" s="8"/>
      <c r="Q2163" s="8"/>
      <c r="R2163" s="7"/>
      <c r="S2163" s="8"/>
      <c r="T2163" s="8"/>
      <c r="U2163" s="8"/>
      <c r="V2163" s="8"/>
      <c r="W2163" s="7"/>
      <c r="X2163" s="8"/>
      <c r="Y2163" s="8"/>
      <c r="Z2163" s="8"/>
      <c r="AA2163" s="7"/>
      <c r="AB2163" s="8"/>
      <c r="AC2163" s="7"/>
      <c r="AD2163" s="7"/>
      <c r="AE2163" s="7"/>
      <c r="AF2163" s="9"/>
      <c r="AG2163" s="10"/>
      <c r="AH2163" s="10"/>
      <c r="AI2163" s="11"/>
      <c r="AJ2163" s="10"/>
      <c r="AK2163" s="10"/>
      <c r="AL2163" s="10"/>
      <c r="AM2163" s="12"/>
      <c r="AN2163" s="12"/>
      <c r="AO2163" s="9"/>
      <c r="AP2163" s="13"/>
    </row>
    <row r="2164" spans="1:42" x14ac:dyDescent="0.35">
      <c r="A2164" s="7"/>
      <c r="B2164" s="7"/>
      <c r="C2164" s="7"/>
      <c r="D2164" s="7"/>
      <c r="E2164" s="7"/>
      <c r="F2164" s="7"/>
      <c r="G2164" s="8"/>
      <c r="H2164" s="7"/>
      <c r="I2164" s="14"/>
      <c r="J2164" s="8"/>
      <c r="K2164" s="8"/>
      <c r="L2164" s="8"/>
      <c r="M2164" s="8"/>
      <c r="N2164" s="7"/>
      <c r="O2164" s="8"/>
      <c r="P2164" s="8"/>
      <c r="Q2164" s="8"/>
      <c r="R2164" s="7"/>
      <c r="S2164" s="8"/>
      <c r="T2164" s="8"/>
      <c r="U2164" s="8"/>
      <c r="V2164" s="8"/>
      <c r="W2164" s="7"/>
      <c r="X2164" s="8"/>
      <c r="Y2164" s="8"/>
      <c r="Z2164" s="8"/>
      <c r="AA2164" s="7"/>
      <c r="AB2164" s="8"/>
      <c r="AC2164" s="7"/>
      <c r="AD2164" s="7"/>
      <c r="AE2164" s="7"/>
      <c r="AF2164" s="12"/>
      <c r="AG2164" s="10"/>
      <c r="AH2164" s="12"/>
      <c r="AI2164" s="12"/>
      <c r="AJ2164" s="12"/>
      <c r="AK2164" s="12"/>
      <c r="AL2164" s="12"/>
      <c r="AM2164" s="12"/>
      <c r="AN2164" s="12"/>
      <c r="AO2164" s="12"/>
      <c r="AP2164" s="15"/>
    </row>
    <row r="2165" spans="1:42" x14ac:dyDescent="0.35">
      <c r="A2165" s="7"/>
      <c r="B2165" s="7"/>
      <c r="C2165" s="7"/>
      <c r="D2165" s="7"/>
      <c r="E2165" s="7"/>
      <c r="F2165" s="7"/>
      <c r="G2165" s="8"/>
      <c r="H2165" s="7"/>
      <c r="I2165" s="14"/>
      <c r="J2165" s="8"/>
      <c r="K2165" s="8"/>
      <c r="L2165" s="8"/>
      <c r="M2165" s="8"/>
      <c r="N2165" s="7"/>
      <c r="O2165" s="8"/>
      <c r="P2165" s="8"/>
      <c r="Q2165" s="8"/>
      <c r="R2165" s="7"/>
      <c r="S2165" s="8"/>
      <c r="T2165" s="8"/>
      <c r="U2165" s="8"/>
      <c r="V2165" s="8"/>
      <c r="W2165" s="7"/>
      <c r="X2165" s="8"/>
      <c r="Y2165" s="8"/>
      <c r="Z2165" s="8"/>
      <c r="AA2165" s="7"/>
      <c r="AB2165" s="8"/>
      <c r="AC2165" s="7"/>
      <c r="AD2165" s="7"/>
      <c r="AE2165" s="7"/>
      <c r="AF2165" s="9"/>
      <c r="AG2165" s="10"/>
      <c r="AH2165" s="10"/>
      <c r="AI2165" s="12"/>
      <c r="AJ2165" s="10"/>
      <c r="AK2165" s="10"/>
      <c r="AL2165" s="10"/>
      <c r="AM2165" s="12"/>
      <c r="AN2165" s="12"/>
      <c r="AO2165" s="9"/>
      <c r="AP2165" s="13"/>
    </row>
    <row r="2166" spans="1:42" x14ac:dyDescent="0.35">
      <c r="A2166" s="7"/>
      <c r="B2166" s="7"/>
      <c r="C2166" s="7"/>
      <c r="D2166" s="7"/>
      <c r="E2166" s="7"/>
      <c r="F2166" s="7"/>
      <c r="G2166" s="8"/>
      <c r="H2166" s="7"/>
      <c r="I2166" s="14"/>
      <c r="J2166" s="8"/>
      <c r="K2166" s="8"/>
      <c r="L2166" s="8"/>
      <c r="M2166" s="8"/>
      <c r="N2166" s="7"/>
      <c r="O2166" s="8"/>
      <c r="P2166" s="8"/>
      <c r="Q2166" s="8"/>
      <c r="R2166" s="7"/>
      <c r="S2166" s="8"/>
      <c r="T2166" s="8"/>
      <c r="U2166" s="8"/>
      <c r="V2166" s="8"/>
      <c r="W2166" s="7"/>
      <c r="X2166" s="8"/>
      <c r="Y2166" s="8"/>
      <c r="Z2166" s="8"/>
      <c r="AA2166" s="7"/>
      <c r="AB2166" s="8"/>
      <c r="AC2166" s="7"/>
      <c r="AD2166" s="7"/>
      <c r="AE2166" s="7"/>
      <c r="AF2166" s="12"/>
      <c r="AG2166" s="10"/>
      <c r="AH2166" s="12"/>
      <c r="AI2166" s="12"/>
      <c r="AJ2166" s="12"/>
      <c r="AK2166" s="12"/>
      <c r="AL2166" s="12"/>
      <c r="AM2166" s="12"/>
      <c r="AN2166" s="12"/>
      <c r="AO2166" s="12"/>
      <c r="AP2166" s="15"/>
    </row>
    <row r="2167" spans="1:42" x14ac:dyDescent="0.35">
      <c r="A2167" s="7"/>
      <c r="B2167" s="7"/>
      <c r="C2167" s="7"/>
      <c r="D2167" s="7"/>
      <c r="E2167" s="7"/>
      <c r="F2167" s="7"/>
      <c r="G2167" s="8"/>
      <c r="H2167" s="7"/>
      <c r="I2167" s="14"/>
      <c r="J2167" s="8"/>
      <c r="K2167" s="8"/>
      <c r="L2167" s="8"/>
      <c r="M2167" s="8"/>
      <c r="N2167" s="7"/>
      <c r="O2167" s="8"/>
      <c r="P2167" s="8"/>
      <c r="Q2167" s="8"/>
      <c r="R2167" s="7"/>
      <c r="S2167" s="8"/>
      <c r="T2167" s="8"/>
      <c r="U2167" s="8"/>
      <c r="V2167" s="8"/>
      <c r="W2167" s="7"/>
      <c r="X2167" s="8"/>
      <c r="Y2167" s="8"/>
      <c r="Z2167" s="8"/>
      <c r="AA2167" s="7"/>
      <c r="AB2167" s="8"/>
      <c r="AC2167" s="7"/>
      <c r="AD2167" s="7"/>
      <c r="AE2167" s="7"/>
      <c r="AF2167" s="12"/>
      <c r="AG2167" s="10"/>
      <c r="AH2167" s="12"/>
      <c r="AI2167" s="12"/>
      <c r="AJ2167" s="12"/>
      <c r="AK2167" s="12"/>
      <c r="AL2167" s="12"/>
      <c r="AM2167" s="12"/>
      <c r="AN2167" s="12"/>
      <c r="AO2167" s="12"/>
      <c r="AP2167" s="15"/>
    </row>
    <row r="2168" spans="1:42" x14ac:dyDescent="0.35">
      <c r="A2168" s="7"/>
      <c r="B2168" s="7"/>
      <c r="C2168" s="7"/>
      <c r="D2168" s="7"/>
      <c r="E2168" s="7"/>
      <c r="F2168" s="7"/>
      <c r="G2168" s="7"/>
      <c r="H2168" s="7"/>
      <c r="I2168" s="14"/>
      <c r="J2168" s="8"/>
      <c r="K2168" s="8"/>
      <c r="L2168" s="8"/>
      <c r="M2168" s="8"/>
      <c r="N2168" s="7"/>
      <c r="O2168" s="8"/>
      <c r="P2168" s="8"/>
      <c r="Q2168" s="8"/>
      <c r="R2168" s="7"/>
      <c r="S2168" s="8"/>
      <c r="T2168" s="8"/>
      <c r="U2168" s="8"/>
      <c r="V2168" s="8"/>
      <c r="W2168" s="7"/>
      <c r="X2168" s="8"/>
      <c r="Y2168" s="8"/>
      <c r="Z2168" s="8"/>
      <c r="AA2168" s="7"/>
      <c r="AB2168" s="8"/>
      <c r="AC2168" s="7"/>
      <c r="AD2168" s="7"/>
      <c r="AE2168" s="7"/>
      <c r="AF2168" s="9"/>
      <c r="AG2168" s="10"/>
      <c r="AH2168" s="10"/>
      <c r="AI2168" s="12"/>
      <c r="AJ2168" s="10"/>
      <c r="AK2168" s="10"/>
      <c r="AL2168" s="10"/>
      <c r="AM2168" s="12"/>
      <c r="AN2168" s="12"/>
      <c r="AO2168" s="9"/>
      <c r="AP2168" s="13"/>
    </row>
    <row r="2169" spans="1:42" x14ac:dyDescent="0.35">
      <c r="A2169" s="7"/>
      <c r="B2169" s="7"/>
      <c r="C2169" s="7"/>
      <c r="D2169" s="7"/>
      <c r="E2169" s="7"/>
      <c r="F2169" s="7"/>
      <c r="G2169" s="8"/>
      <c r="H2169" s="7"/>
      <c r="I2169" s="14"/>
      <c r="J2169" s="8"/>
      <c r="K2169" s="8"/>
      <c r="L2169" s="8"/>
      <c r="M2169" s="8"/>
      <c r="N2169" s="7"/>
      <c r="O2169" s="8"/>
      <c r="P2169" s="8"/>
      <c r="Q2169" s="8"/>
      <c r="R2169" s="7"/>
      <c r="S2169" s="8"/>
      <c r="T2169" s="8"/>
      <c r="U2169" s="8"/>
      <c r="V2169" s="8"/>
      <c r="W2169" s="7"/>
      <c r="X2169" s="8"/>
      <c r="Y2169" s="8"/>
      <c r="Z2169" s="8"/>
      <c r="AA2169" s="7"/>
      <c r="AB2169" s="8"/>
      <c r="AC2169" s="7"/>
      <c r="AD2169" s="7"/>
      <c r="AE2169" s="7"/>
      <c r="AF2169" s="9"/>
      <c r="AG2169" s="10"/>
      <c r="AH2169" s="10"/>
      <c r="AI2169" s="12"/>
      <c r="AJ2169" s="10"/>
      <c r="AK2169" s="10"/>
      <c r="AL2169" s="10"/>
      <c r="AM2169" s="12"/>
      <c r="AN2169" s="12"/>
      <c r="AO2169" s="9"/>
      <c r="AP2169" s="13"/>
    </row>
    <row r="2170" spans="1:42" x14ac:dyDescent="0.35">
      <c r="A2170" s="7"/>
      <c r="B2170" s="7"/>
      <c r="C2170" s="7"/>
      <c r="D2170" s="7"/>
      <c r="E2170" s="7"/>
      <c r="F2170" s="7"/>
      <c r="G2170" s="7"/>
      <c r="H2170" s="7"/>
      <c r="I2170" s="14"/>
      <c r="J2170" s="8"/>
      <c r="K2170" s="8"/>
      <c r="L2170" s="8"/>
      <c r="M2170" s="8"/>
      <c r="N2170" s="7"/>
      <c r="O2170" s="8"/>
      <c r="P2170" s="8"/>
      <c r="Q2170" s="8"/>
      <c r="R2170" s="7"/>
      <c r="S2170" s="8"/>
      <c r="T2170" s="8"/>
      <c r="U2170" s="8"/>
      <c r="V2170" s="8"/>
      <c r="W2170" s="7"/>
      <c r="X2170" s="8"/>
      <c r="Y2170" s="8"/>
      <c r="Z2170" s="8"/>
      <c r="AA2170" s="7"/>
      <c r="AB2170" s="8"/>
      <c r="AC2170" s="7"/>
      <c r="AD2170" s="7"/>
      <c r="AE2170" s="7"/>
      <c r="AF2170" s="9"/>
      <c r="AG2170" s="10"/>
      <c r="AH2170" s="10"/>
      <c r="AI2170" s="12"/>
      <c r="AJ2170" s="10"/>
      <c r="AK2170" s="10"/>
      <c r="AL2170" s="10"/>
      <c r="AM2170" s="12"/>
      <c r="AN2170" s="12"/>
      <c r="AO2170" s="9"/>
      <c r="AP2170" s="13"/>
    </row>
    <row r="2171" spans="1:42" x14ac:dyDescent="0.35">
      <c r="A2171" s="7"/>
      <c r="B2171" s="7"/>
      <c r="C2171" s="7"/>
      <c r="D2171" s="7"/>
      <c r="E2171" s="7"/>
      <c r="F2171" s="7"/>
      <c r="G2171" s="8"/>
      <c r="H2171" s="7"/>
      <c r="I2171" s="14"/>
      <c r="J2171" s="8"/>
      <c r="K2171" s="8"/>
      <c r="L2171" s="8"/>
      <c r="M2171" s="8"/>
      <c r="N2171" s="7"/>
      <c r="O2171" s="8"/>
      <c r="P2171" s="8"/>
      <c r="Q2171" s="8"/>
      <c r="R2171" s="7"/>
      <c r="S2171" s="8"/>
      <c r="T2171" s="8"/>
      <c r="U2171" s="8"/>
      <c r="V2171" s="8"/>
      <c r="W2171" s="7"/>
      <c r="X2171" s="8"/>
      <c r="Y2171" s="8"/>
      <c r="Z2171" s="8"/>
      <c r="AA2171" s="7"/>
      <c r="AB2171" s="8"/>
      <c r="AC2171" s="7"/>
      <c r="AD2171" s="7"/>
      <c r="AE2171" s="7"/>
      <c r="AF2171" s="12"/>
      <c r="AG2171" s="10"/>
      <c r="AH2171" s="12"/>
      <c r="AI2171" s="12"/>
      <c r="AJ2171" s="12"/>
      <c r="AK2171" s="12"/>
      <c r="AL2171" s="12"/>
      <c r="AM2171" s="12"/>
      <c r="AN2171" s="12"/>
      <c r="AO2171" s="12"/>
      <c r="AP2171" s="15"/>
    </row>
    <row r="2172" spans="1:42" x14ac:dyDescent="0.35">
      <c r="A2172" s="7"/>
      <c r="B2172" s="7"/>
      <c r="C2172" s="7"/>
      <c r="D2172" s="7"/>
      <c r="E2172" s="7"/>
      <c r="F2172" s="7"/>
      <c r="G2172" s="8"/>
      <c r="H2172" s="7"/>
      <c r="I2172" s="14"/>
      <c r="J2172" s="8"/>
      <c r="K2172" s="8"/>
      <c r="L2172" s="8"/>
      <c r="M2172" s="8"/>
      <c r="N2172" s="7"/>
      <c r="O2172" s="8"/>
      <c r="P2172" s="8"/>
      <c r="Q2172" s="8"/>
      <c r="R2172" s="7"/>
      <c r="S2172" s="8"/>
      <c r="T2172" s="8"/>
      <c r="U2172" s="8"/>
      <c r="V2172" s="8"/>
      <c r="W2172" s="7"/>
      <c r="X2172" s="8"/>
      <c r="Y2172" s="8"/>
      <c r="Z2172" s="8"/>
      <c r="AA2172" s="7"/>
      <c r="AB2172" s="8"/>
      <c r="AC2172" s="7"/>
      <c r="AD2172" s="7"/>
      <c r="AE2172" s="7"/>
      <c r="AF2172" s="9"/>
      <c r="AG2172" s="10"/>
      <c r="AH2172" s="10"/>
      <c r="AI2172" s="12"/>
      <c r="AJ2172" s="10"/>
      <c r="AK2172" s="10"/>
      <c r="AL2172" s="10"/>
      <c r="AM2172" s="12"/>
      <c r="AN2172" s="12"/>
      <c r="AO2172" s="9"/>
      <c r="AP2172" s="13"/>
    </row>
    <row r="2173" spans="1:42" x14ac:dyDescent="0.35">
      <c r="A2173" s="7"/>
      <c r="B2173" s="7"/>
      <c r="C2173" s="7"/>
      <c r="D2173" s="7"/>
      <c r="E2173" s="7"/>
      <c r="F2173" s="7"/>
      <c r="G2173" s="8"/>
      <c r="H2173" s="7"/>
      <c r="I2173" s="14"/>
      <c r="J2173" s="8"/>
      <c r="K2173" s="8"/>
      <c r="L2173" s="8"/>
      <c r="M2173" s="8"/>
      <c r="N2173" s="7"/>
      <c r="O2173" s="8"/>
      <c r="P2173" s="8"/>
      <c r="Q2173" s="8"/>
      <c r="R2173" s="7"/>
      <c r="S2173" s="8"/>
      <c r="T2173" s="8"/>
      <c r="U2173" s="8"/>
      <c r="V2173" s="8"/>
      <c r="W2173" s="7"/>
      <c r="X2173" s="8"/>
      <c r="Y2173" s="8"/>
      <c r="Z2173" s="8"/>
      <c r="AA2173" s="7"/>
      <c r="AB2173" s="8"/>
      <c r="AC2173" s="7"/>
      <c r="AD2173" s="7"/>
      <c r="AE2173" s="7"/>
      <c r="AF2173" s="12"/>
      <c r="AG2173" s="10"/>
      <c r="AH2173" s="12"/>
      <c r="AI2173" s="12"/>
      <c r="AJ2173" s="12"/>
      <c r="AK2173" s="12"/>
      <c r="AL2173" s="12"/>
      <c r="AM2173" s="12"/>
      <c r="AN2173" s="12"/>
      <c r="AO2173" s="12"/>
      <c r="AP2173" s="15"/>
    </row>
    <row r="2174" spans="1:42" x14ac:dyDescent="0.35">
      <c r="A2174" s="7"/>
      <c r="B2174" s="7"/>
      <c r="C2174" s="7"/>
      <c r="D2174" s="7"/>
      <c r="E2174" s="7"/>
      <c r="F2174" s="7"/>
      <c r="G2174" s="8"/>
      <c r="H2174" s="7"/>
      <c r="I2174" s="14"/>
      <c r="J2174" s="8"/>
      <c r="K2174" s="8"/>
      <c r="L2174" s="8"/>
      <c r="M2174" s="8"/>
      <c r="N2174" s="7"/>
      <c r="O2174" s="8"/>
      <c r="P2174" s="8"/>
      <c r="Q2174" s="8"/>
      <c r="R2174" s="7"/>
      <c r="S2174" s="8"/>
      <c r="T2174" s="8"/>
      <c r="U2174" s="8"/>
      <c r="V2174" s="8"/>
      <c r="W2174" s="7"/>
      <c r="X2174" s="8"/>
      <c r="Y2174" s="8"/>
      <c r="Z2174" s="8"/>
      <c r="AA2174" s="7"/>
      <c r="AB2174" s="8"/>
      <c r="AC2174" s="7"/>
      <c r="AD2174" s="7"/>
      <c r="AE2174" s="7"/>
      <c r="AF2174" s="9"/>
      <c r="AG2174" s="10"/>
      <c r="AH2174" s="10"/>
      <c r="AI2174" s="12"/>
      <c r="AJ2174" s="10"/>
      <c r="AK2174" s="10"/>
      <c r="AL2174" s="10"/>
      <c r="AM2174" s="12"/>
      <c r="AN2174" s="12"/>
      <c r="AO2174" s="9"/>
      <c r="AP2174" s="13"/>
    </row>
    <row r="2175" spans="1:42" x14ac:dyDescent="0.35">
      <c r="A2175" s="7"/>
      <c r="B2175" s="7"/>
      <c r="C2175" s="7"/>
      <c r="D2175" s="7"/>
      <c r="E2175" s="7"/>
      <c r="F2175" s="7"/>
      <c r="G2175" s="8"/>
      <c r="H2175" s="7"/>
      <c r="I2175" s="14"/>
      <c r="J2175" s="8"/>
      <c r="K2175" s="8"/>
      <c r="L2175" s="8"/>
      <c r="M2175" s="8"/>
      <c r="N2175" s="7"/>
      <c r="O2175" s="8"/>
      <c r="P2175" s="8"/>
      <c r="Q2175" s="8"/>
      <c r="R2175" s="7"/>
      <c r="S2175" s="8"/>
      <c r="T2175" s="8"/>
      <c r="U2175" s="8"/>
      <c r="V2175" s="8"/>
      <c r="W2175" s="7"/>
      <c r="X2175" s="8"/>
      <c r="Y2175" s="8"/>
      <c r="Z2175" s="8"/>
      <c r="AA2175" s="7"/>
      <c r="AB2175" s="8"/>
      <c r="AC2175" s="7"/>
      <c r="AD2175" s="7"/>
      <c r="AE2175" s="7"/>
      <c r="AF2175" s="9"/>
      <c r="AG2175" s="10"/>
      <c r="AH2175" s="10"/>
      <c r="AI2175" s="12"/>
      <c r="AJ2175" s="10"/>
      <c r="AK2175" s="10"/>
      <c r="AL2175" s="10"/>
      <c r="AM2175" s="12"/>
      <c r="AN2175" s="12"/>
      <c r="AO2175" s="9"/>
      <c r="AP2175" s="13"/>
    </row>
    <row r="2176" spans="1:42" x14ac:dyDescent="0.35">
      <c r="A2176" s="7"/>
      <c r="B2176" s="7"/>
      <c r="C2176" s="7"/>
      <c r="D2176" s="7"/>
      <c r="E2176" s="7"/>
      <c r="F2176" s="7"/>
      <c r="G2176" s="8"/>
      <c r="H2176" s="7"/>
      <c r="I2176" s="14"/>
      <c r="J2176" s="8"/>
      <c r="K2176" s="8"/>
      <c r="L2176" s="8"/>
      <c r="M2176" s="8"/>
      <c r="N2176" s="7"/>
      <c r="O2176" s="8"/>
      <c r="P2176" s="8"/>
      <c r="Q2176" s="8"/>
      <c r="R2176" s="7"/>
      <c r="S2176" s="8"/>
      <c r="T2176" s="8"/>
      <c r="U2176" s="8"/>
      <c r="V2176" s="8"/>
      <c r="W2176" s="7"/>
      <c r="X2176" s="8"/>
      <c r="Y2176" s="8"/>
      <c r="Z2176" s="8"/>
      <c r="AA2176" s="7"/>
      <c r="AB2176" s="8"/>
      <c r="AC2176" s="7"/>
      <c r="AD2176" s="7"/>
      <c r="AE2176" s="7"/>
      <c r="AF2176" s="12"/>
      <c r="AG2176" s="10"/>
      <c r="AH2176" s="12"/>
      <c r="AI2176" s="12"/>
      <c r="AJ2176" s="12"/>
      <c r="AK2176" s="12"/>
      <c r="AL2176" s="12"/>
      <c r="AM2176" s="12"/>
      <c r="AN2176" s="12"/>
      <c r="AO2176" s="12"/>
      <c r="AP2176" s="15"/>
    </row>
    <row r="2177" spans="1:42" x14ac:dyDescent="0.35">
      <c r="A2177" s="7"/>
      <c r="B2177" s="7"/>
      <c r="C2177" s="7"/>
      <c r="D2177" s="7"/>
      <c r="E2177" s="7"/>
      <c r="F2177" s="7"/>
      <c r="G2177" s="8"/>
      <c r="H2177" s="7"/>
      <c r="I2177" s="14"/>
      <c r="J2177" s="8"/>
      <c r="K2177" s="8"/>
      <c r="L2177" s="8"/>
      <c r="M2177" s="8"/>
      <c r="N2177" s="7"/>
      <c r="O2177" s="8"/>
      <c r="P2177" s="8"/>
      <c r="Q2177" s="8"/>
      <c r="R2177" s="7"/>
      <c r="S2177" s="8"/>
      <c r="T2177" s="8"/>
      <c r="U2177" s="8"/>
      <c r="V2177" s="8"/>
      <c r="W2177" s="7"/>
      <c r="X2177" s="8"/>
      <c r="Y2177" s="8"/>
      <c r="Z2177" s="8"/>
      <c r="AA2177" s="7"/>
      <c r="AB2177" s="8"/>
      <c r="AC2177" s="7"/>
      <c r="AD2177" s="7"/>
      <c r="AE2177" s="7"/>
      <c r="AF2177" s="9"/>
      <c r="AG2177" s="10"/>
      <c r="AH2177" s="10"/>
      <c r="AI2177" s="12"/>
      <c r="AJ2177" s="10"/>
      <c r="AK2177" s="10"/>
      <c r="AL2177" s="10"/>
      <c r="AM2177" s="12"/>
      <c r="AN2177" s="12"/>
      <c r="AO2177" s="9"/>
      <c r="AP2177" s="13"/>
    </row>
    <row r="2178" spans="1:42" x14ac:dyDescent="0.35">
      <c r="A2178" s="7"/>
      <c r="B2178" s="7"/>
      <c r="C2178" s="7"/>
      <c r="D2178" s="7"/>
      <c r="E2178" s="7"/>
      <c r="F2178" s="7"/>
      <c r="G2178" s="8"/>
      <c r="H2178" s="7"/>
      <c r="I2178" s="14"/>
      <c r="J2178" s="8"/>
      <c r="K2178" s="8"/>
      <c r="L2178" s="8"/>
      <c r="M2178" s="8"/>
      <c r="N2178" s="7"/>
      <c r="O2178" s="8"/>
      <c r="P2178" s="8"/>
      <c r="Q2178" s="8"/>
      <c r="R2178" s="7"/>
      <c r="S2178" s="8"/>
      <c r="T2178" s="8"/>
      <c r="U2178" s="8"/>
      <c r="V2178" s="8"/>
      <c r="W2178" s="7"/>
      <c r="X2178" s="8"/>
      <c r="Y2178" s="8"/>
      <c r="Z2178" s="8"/>
      <c r="AA2178" s="7"/>
      <c r="AB2178" s="8"/>
      <c r="AC2178" s="7"/>
      <c r="AD2178" s="7"/>
      <c r="AE2178" s="7"/>
      <c r="AF2178" s="9"/>
      <c r="AG2178" s="10"/>
      <c r="AH2178" s="10"/>
      <c r="AI2178" s="12"/>
      <c r="AJ2178" s="10"/>
      <c r="AK2178" s="10"/>
      <c r="AL2178" s="10"/>
      <c r="AM2178" s="12"/>
      <c r="AN2178" s="12"/>
      <c r="AO2178" s="9"/>
      <c r="AP2178" s="13"/>
    </row>
    <row r="2179" spans="1:42" x14ac:dyDescent="0.35">
      <c r="A2179" s="7"/>
      <c r="B2179" s="7"/>
      <c r="C2179" s="7"/>
      <c r="D2179" s="7"/>
      <c r="E2179" s="7"/>
      <c r="F2179" s="7"/>
      <c r="G2179" s="8"/>
      <c r="H2179" s="7"/>
      <c r="I2179" s="14"/>
      <c r="J2179" s="8"/>
      <c r="K2179" s="8"/>
      <c r="L2179" s="8"/>
      <c r="M2179" s="8"/>
      <c r="N2179" s="7"/>
      <c r="O2179" s="8"/>
      <c r="P2179" s="8"/>
      <c r="Q2179" s="8"/>
      <c r="R2179" s="7"/>
      <c r="S2179" s="8"/>
      <c r="T2179" s="8"/>
      <c r="U2179" s="8"/>
      <c r="V2179" s="8"/>
      <c r="W2179" s="7"/>
      <c r="X2179" s="8"/>
      <c r="Y2179" s="8"/>
      <c r="Z2179" s="8"/>
      <c r="AA2179" s="7"/>
      <c r="AB2179" s="8"/>
      <c r="AC2179" s="7"/>
      <c r="AD2179" s="7"/>
      <c r="AE2179" s="7"/>
      <c r="AF2179" s="9"/>
      <c r="AG2179" s="10"/>
      <c r="AH2179" s="10"/>
      <c r="AI2179" s="12"/>
      <c r="AJ2179" s="10"/>
      <c r="AK2179" s="10"/>
      <c r="AL2179" s="10"/>
      <c r="AM2179" s="12"/>
      <c r="AN2179" s="12"/>
      <c r="AO2179" s="9"/>
      <c r="AP2179" s="13"/>
    </row>
    <row r="2180" spans="1:42" x14ac:dyDescent="0.35">
      <c r="A2180" s="7"/>
      <c r="B2180" s="7"/>
      <c r="C2180" s="7"/>
      <c r="D2180" s="7"/>
      <c r="E2180" s="7"/>
      <c r="F2180" s="7"/>
      <c r="G2180" s="8"/>
      <c r="H2180" s="7"/>
      <c r="I2180" s="14"/>
      <c r="J2180" s="8"/>
      <c r="K2180" s="8"/>
      <c r="L2180" s="8"/>
      <c r="M2180" s="8"/>
      <c r="N2180" s="7"/>
      <c r="O2180" s="8"/>
      <c r="P2180" s="8"/>
      <c r="Q2180" s="8"/>
      <c r="R2180" s="7"/>
      <c r="S2180" s="8"/>
      <c r="T2180" s="8"/>
      <c r="U2180" s="8"/>
      <c r="V2180" s="8"/>
      <c r="W2180" s="7"/>
      <c r="X2180" s="8"/>
      <c r="Y2180" s="8"/>
      <c r="Z2180" s="8"/>
      <c r="AA2180" s="7"/>
      <c r="AB2180" s="8"/>
      <c r="AC2180" s="7"/>
      <c r="AD2180" s="7"/>
      <c r="AE2180" s="7"/>
      <c r="AF2180" s="12"/>
      <c r="AG2180" s="10"/>
      <c r="AH2180" s="12"/>
      <c r="AI2180" s="12"/>
      <c r="AJ2180" s="12"/>
      <c r="AK2180" s="12"/>
      <c r="AL2180" s="12"/>
      <c r="AM2180" s="12"/>
      <c r="AN2180" s="12"/>
      <c r="AO2180" s="12"/>
      <c r="AP2180" s="15"/>
    </row>
    <row r="2181" spans="1:42" x14ac:dyDescent="0.35">
      <c r="A2181" s="7"/>
      <c r="B2181" s="7"/>
      <c r="C2181" s="7"/>
      <c r="D2181" s="7"/>
      <c r="E2181" s="7"/>
      <c r="F2181" s="7"/>
      <c r="G2181" s="7"/>
      <c r="H2181" s="7"/>
      <c r="I2181" s="14"/>
      <c r="J2181" s="14"/>
      <c r="K2181" s="14"/>
      <c r="L2181" s="8"/>
      <c r="M2181" s="8"/>
      <c r="N2181" s="7"/>
      <c r="O2181" s="8"/>
      <c r="P2181" s="8"/>
      <c r="Q2181" s="8"/>
      <c r="R2181" s="7"/>
      <c r="S2181" s="8"/>
      <c r="T2181" s="14"/>
      <c r="U2181" s="7"/>
      <c r="V2181" s="7"/>
      <c r="W2181" s="16"/>
      <c r="X2181" s="8"/>
      <c r="Y2181" s="8"/>
      <c r="Z2181" s="8"/>
      <c r="AA2181" s="7"/>
      <c r="AB2181" s="14"/>
      <c r="AC2181" s="7"/>
      <c r="AD2181" s="7"/>
      <c r="AE2181" s="7"/>
      <c r="AF2181" s="9"/>
      <c r="AG2181" s="10"/>
      <c r="AH2181" s="10"/>
      <c r="AI2181" s="10"/>
      <c r="AJ2181" s="10"/>
      <c r="AK2181" s="10"/>
      <c r="AL2181" s="10"/>
      <c r="AM2181" s="12"/>
      <c r="AN2181" s="12"/>
      <c r="AO2181" s="9"/>
      <c r="AP2181" s="13"/>
    </row>
    <row r="2182" spans="1:42" x14ac:dyDescent="0.35">
      <c r="A2182" s="7"/>
      <c r="B2182" s="7"/>
      <c r="C2182" s="7"/>
      <c r="D2182" s="7"/>
      <c r="E2182" s="7"/>
      <c r="F2182" s="7"/>
      <c r="G2182" s="7"/>
      <c r="H2182" s="7"/>
      <c r="I2182" s="14"/>
      <c r="J2182" s="14"/>
      <c r="K2182" s="14"/>
      <c r="L2182" s="8"/>
      <c r="M2182" s="8"/>
      <c r="N2182" s="7"/>
      <c r="O2182" s="8"/>
      <c r="P2182" s="8"/>
      <c r="Q2182" s="8"/>
      <c r="R2182" s="7"/>
      <c r="S2182" s="8"/>
      <c r="T2182" s="14"/>
      <c r="U2182" s="7"/>
      <c r="V2182" s="7"/>
      <c r="W2182" s="17"/>
      <c r="X2182" s="8"/>
      <c r="Y2182" s="8"/>
      <c r="Z2182" s="8"/>
      <c r="AA2182" s="7"/>
      <c r="AB2182" s="14"/>
      <c r="AC2182" s="7"/>
      <c r="AD2182" s="7"/>
      <c r="AE2182" s="7"/>
      <c r="AF2182" s="9"/>
      <c r="AG2182" s="10"/>
      <c r="AH2182" s="10"/>
      <c r="AI2182" s="10"/>
      <c r="AJ2182" s="10"/>
      <c r="AK2182" s="10"/>
      <c r="AL2182" s="10"/>
      <c r="AM2182" s="12"/>
      <c r="AN2182" s="12"/>
      <c r="AO2182" s="9"/>
      <c r="AP2182" s="13"/>
    </row>
    <row r="2183" spans="1:42" x14ac:dyDescent="0.35">
      <c r="A2183" s="7"/>
      <c r="B2183" s="7"/>
      <c r="C2183" s="7"/>
      <c r="D2183" s="7"/>
      <c r="E2183" s="7"/>
      <c r="F2183" s="7"/>
      <c r="G2183" s="8"/>
      <c r="H2183" s="7"/>
      <c r="I2183" s="14"/>
      <c r="J2183" s="8"/>
      <c r="K2183" s="8"/>
      <c r="L2183" s="8"/>
      <c r="M2183" s="8"/>
      <c r="N2183" s="7"/>
      <c r="O2183" s="8"/>
      <c r="P2183" s="8"/>
      <c r="Q2183" s="8"/>
      <c r="R2183" s="7"/>
      <c r="S2183" s="8"/>
      <c r="T2183" s="8"/>
      <c r="U2183" s="8"/>
      <c r="V2183" s="8"/>
      <c r="W2183" s="7"/>
      <c r="X2183" s="8"/>
      <c r="Y2183" s="8"/>
      <c r="Z2183" s="8"/>
      <c r="AA2183" s="7"/>
      <c r="AB2183" s="8"/>
      <c r="AC2183" s="7"/>
      <c r="AD2183" s="7"/>
      <c r="AE2183" s="7"/>
      <c r="AF2183" s="9"/>
      <c r="AG2183" s="10"/>
      <c r="AH2183" s="10"/>
      <c r="AI2183" s="12"/>
      <c r="AJ2183" s="10"/>
      <c r="AK2183" s="10"/>
      <c r="AL2183" s="10"/>
      <c r="AM2183" s="12"/>
      <c r="AN2183" s="12"/>
      <c r="AO2183" s="9"/>
      <c r="AP2183" s="13"/>
    </row>
    <row r="2184" spans="1:42" x14ac:dyDescent="0.35">
      <c r="A2184" s="7"/>
      <c r="B2184" s="7"/>
      <c r="C2184" s="7"/>
      <c r="D2184" s="7"/>
      <c r="E2184" s="7"/>
      <c r="F2184" s="7"/>
      <c r="G2184" s="7"/>
      <c r="H2184" s="7"/>
      <c r="I2184" s="14"/>
      <c r="J2184" s="14"/>
      <c r="K2184" s="14"/>
      <c r="L2184" s="8"/>
      <c r="M2184" s="8"/>
      <c r="N2184" s="7"/>
      <c r="O2184" s="8"/>
      <c r="P2184" s="8"/>
      <c r="Q2184" s="8"/>
      <c r="R2184" s="7"/>
      <c r="S2184" s="8"/>
      <c r="T2184" s="8"/>
      <c r="U2184" s="8"/>
      <c r="V2184" s="8"/>
      <c r="W2184" s="7"/>
      <c r="X2184" s="8"/>
      <c r="Y2184" s="8"/>
      <c r="Z2184" s="8"/>
      <c r="AA2184" s="7"/>
      <c r="AB2184" s="8"/>
      <c r="AC2184" s="7"/>
      <c r="AD2184" s="7"/>
      <c r="AE2184" s="7"/>
      <c r="AF2184" s="12"/>
      <c r="AG2184" s="10"/>
      <c r="AH2184" s="12"/>
      <c r="AI2184" s="12"/>
      <c r="AJ2184" s="12"/>
      <c r="AK2184" s="12"/>
      <c r="AL2184" s="12"/>
      <c r="AM2184" s="12"/>
      <c r="AN2184" s="12"/>
      <c r="AO2184" s="12"/>
      <c r="AP2184" s="15"/>
    </row>
    <row r="2185" spans="1:42" x14ac:dyDescent="0.35">
      <c r="A2185" s="7"/>
      <c r="B2185" s="7"/>
      <c r="C2185" s="7"/>
      <c r="D2185" s="7"/>
      <c r="E2185" s="7"/>
      <c r="F2185" s="7"/>
      <c r="G2185" s="8"/>
      <c r="H2185" s="7"/>
      <c r="I2185" s="14"/>
      <c r="J2185" s="8"/>
      <c r="K2185" s="8"/>
      <c r="L2185" s="8"/>
      <c r="M2185" s="8"/>
      <c r="N2185" s="7"/>
      <c r="O2185" s="8"/>
      <c r="P2185" s="8"/>
      <c r="Q2185" s="8"/>
      <c r="R2185" s="7"/>
      <c r="S2185" s="8"/>
      <c r="T2185" s="8"/>
      <c r="U2185" s="8"/>
      <c r="V2185" s="8"/>
      <c r="W2185" s="7"/>
      <c r="X2185" s="8"/>
      <c r="Y2185" s="8"/>
      <c r="Z2185" s="8"/>
      <c r="AA2185" s="7"/>
      <c r="AB2185" s="8"/>
      <c r="AC2185" s="7"/>
      <c r="AD2185" s="7"/>
      <c r="AE2185" s="7"/>
      <c r="AF2185" s="9"/>
      <c r="AG2185" s="10"/>
      <c r="AH2185" s="10"/>
      <c r="AI2185" s="12"/>
      <c r="AJ2185" s="10"/>
      <c r="AK2185" s="10"/>
      <c r="AL2185" s="10"/>
      <c r="AM2185" s="12"/>
      <c r="AN2185" s="12"/>
      <c r="AO2185" s="9"/>
      <c r="AP2185" s="13"/>
    </row>
    <row r="2186" spans="1:42" x14ac:dyDescent="0.35">
      <c r="A2186" s="7"/>
      <c r="B2186" s="7"/>
      <c r="C2186" s="7"/>
      <c r="D2186" s="7"/>
      <c r="E2186" s="7"/>
      <c r="F2186" s="7"/>
      <c r="G2186" s="8"/>
      <c r="H2186" s="7"/>
      <c r="I2186" s="14"/>
      <c r="J2186" s="8"/>
      <c r="K2186" s="8"/>
      <c r="L2186" s="8"/>
      <c r="M2186" s="8"/>
      <c r="N2186" s="7"/>
      <c r="O2186" s="8"/>
      <c r="P2186" s="8"/>
      <c r="Q2186" s="8"/>
      <c r="R2186" s="7"/>
      <c r="S2186" s="8"/>
      <c r="T2186" s="8"/>
      <c r="U2186" s="8"/>
      <c r="V2186" s="8"/>
      <c r="W2186" s="7"/>
      <c r="X2186" s="8"/>
      <c r="Y2186" s="8"/>
      <c r="Z2186" s="8"/>
      <c r="AA2186" s="7"/>
      <c r="AB2186" s="8"/>
      <c r="AC2186" s="7"/>
      <c r="AD2186" s="7"/>
      <c r="AE2186" s="7"/>
      <c r="AF2186" s="12"/>
      <c r="AG2186" s="10"/>
      <c r="AH2186" s="12"/>
      <c r="AI2186" s="12"/>
      <c r="AJ2186" s="12"/>
      <c r="AK2186" s="12"/>
      <c r="AL2186" s="12"/>
      <c r="AM2186" s="12"/>
      <c r="AN2186" s="12"/>
      <c r="AO2186" s="12"/>
      <c r="AP2186" s="15"/>
    </row>
    <row r="2187" spans="1:42" x14ac:dyDescent="0.35">
      <c r="A2187" s="7"/>
      <c r="B2187" s="7"/>
      <c r="C2187" s="7"/>
      <c r="D2187" s="7"/>
      <c r="E2187" s="7"/>
      <c r="F2187" s="7"/>
      <c r="G2187" s="8"/>
      <c r="H2187" s="7"/>
      <c r="I2187" s="14"/>
      <c r="J2187" s="8"/>
      <c r="K2187" s="8"/>
      <c r="L2187" s="8"/>
      <c r="M2187" s="8"/>
      <c r="N2187" s="7"/>
      <c r="O2187" s="8"/>
      <c r="P2187" s="8"/>
      <c r="Q2187" s="8"/>
      <c r="R2187" s="7"/>
      <c r="S2187" s="8"/>
      <c r="T2187" s="8"/>
      <c r="U2187" s="8"/>
      <c r="V2187" s="8"/>
      <c r="W2187" s="7"/>
      <c r="X2187" s="8"/>
      <c r="Y2187" s="8"/>
      <c r="Z2187" s="8"/>
      <c r="AA2187" s="7"/>
      <c r="AB2187" s="8"/>
      <c r="AC2187" s="7"/>
      <c r="AD2187" s="7"/>
      <c r="AE2187" s="7"/>
      <c r="AF2187" s="12"/>
      <c r="AG2187" s="10"/>
      <c r="AH2187" s="12"/>
      <c r="AI2187" s="12"/>
      <c r="AJ2187" s="12"/>
      <c r="AK2187" s="12"/>
      <c r="AL2187" s="12"/>
      <c r="AM2187" s="12"/>
      <c r="AN2187" s="12"/>
      <c r="AO2187" s="12"/>
      <c r="AP2187" s="15"/>
    </row>
    <row r="2188" spans="1:42" x14ac:dyDescent="0.35">
      <c r="A2188" s="7"/>
      <c r="B2188" s="7"/>
      <c r="C2188" s="7"/>
      <c r="D2188" s="7"/>
      <c r="E2188" s="7"/>
      <c r="F2188" s="7"/>
      <c r="G2188" s="8"/>
      <c r="H2188" s="7"/>
      <c r="I2188" s="14"/>
      <c r="J2188" s="8"/>
      <c r="K2188" s="8"/>
      <c r="L2188" s="8"/>
      <c r="M2188" s="8"/>
      <c r="N2188" s="7"/>
      <c r="O2188" s="8"/>
      <c r="P2188" s="8"/>
      <c r="Q2188" s="8"/>
      <c r="R2188" s="7"/>
      <c r="S2188" s="8"/>
      <c r="T2188" s="8"/>
      <c r="U2188" s="8"/>
      <c r="V2188" s="8"/>
      <c r="W2188" s="7"/>
      <c r="X2188" s="8"/>
      <c r="Y2188" s="8"/>
      <c r="Z2188" s="8"/>
      <c r="AA2188" s="7"/>
      <c r="AB2188" s="8"/>
      <c r="AC2188" s="7"/>
      <c r="AD2188" s="7"/>
      <c r="AE2188" s="7"/>
      <c r="AF2188" s="9"/>
      <c r="AG2188" s="10"/>
      <c r="AH2188" s="10"/>
      <c r="AI2188" s="12"/>
      <c r="AJ2188" s="10"/>
      <c r="AK2188" s="10"/>
      <c r="AL2188" s="10"/>
      <c r="AM2188" s="12"/>
      <c r="AN2188" s="12"/>
      <c r="AO2188" s="9"/>
      <c r="AP2188" s="13"/>
    </row>
    <row r="2189" spans="1:42" x14ac:dyDescent="0.35">
      <c r="A2189" s="7"/>
      <c r="B2189" s="7"/>
      <c r="C2189" s="7"/>
      <c r="D2189" s="7"/>
      <c r="E2189" s="7"/>
      <c r="F2189" s="7"/>
      <c r="G2189" s="8"/>
      <c r="H2189" s="7"/>
      <c r="I2189" s="14"/>
      <c r="J2189" s="8"/>
      <c r="K2189" s="8"/>
      <c r="L2189" s="8"/>
      <c r="M2189" s="8"/>
      <c r="N2189" s="7"/>
      <c r="O2189" s="8"/>
      <c r="P2189" s="8"/>
      <c r="Q2189" s="8"/>
      <c r="R2189" s="7"/>
      <c r="S2189" s="8"/>
      <c r="T2189" s="8"/>
      <c r="U2189" s="8"/>
      <c r="V2189" s="8"/>
      <c r="W2189" s="7"/>
      <c r="X2189" s="8"/>
      <c r="Y2189" s="8"/>
      <c r="Z2189" s="8"/>
      <c r="AA2189" s="7"/>
      <c r="AB2189" s="8"/>
      <c r="AC2189" s="7"/>
      <c r="AD2189" s="7"/>
      <c r="AE2189" s="7"/>
      <c r="AF2189" s="9"/>
      <c r="AG2189" s="10"/>
      <c r="AH2189" s="10"/>
      <c r="AI2189" s="12"/>
      <c r="AJ2189" s="10"/>
      <c r="AK2189" s="10"/>
      <c r="AL2189" s="10"/>
      <c r="AM2189" s="12"/>
      <c r="AN2189" s="12"/>
      <c r="AO2189" s="9"/>
      <c r="AP2189" s="13"/>
    </row>
    <row r="2190" spans="1:42" x14ac:dyDescent="0.35">
      <c r="A2190" s="7"/>
      <c r="B2190" s="7"/>
      <c r="C2190" s="7"/>
      <c r="D2190" s="7"/>
      <c r="E2190" s="7"/>
      <c r="F2190" s="7"/>
      <c r="G2190" s="7"/>
      <c r="H2190" s="7"/>
      <c r="I2190" s="14"/>
      <c r="J2190" s="14"/>
      <c r="K2190" s="14"/>
      <c r="L2190" s="8"/>
      <c r="M2190" s="8"/>
      <c r="N2190" s="7"/>
      <c r="O2190" s="8"/>
      <c r="P2190" s="8"/>
      <c r="Q2190" s="8"/>
      <c r="R2190" s="7"/>
      <c r="S2190" s="8"/>
      <c r="T2190" s="8"/>
      <c r="U2190" s="8"/>
      <c r="V2190" s="8"/>
      <c r="W2190" s="7"/>
      <c r="X2190" s="8"/>
      <c r="Y2190" s="8"/>
      <c r="Z2190" s="8"/>
      <c r="AA2190" s="7"/>
      <c r="AB2190" s="8"/>
      <c r="AC2190" s="7"/>
      <c r="AD2190" s="7"/>
      <c r="AE2190" s="7"/>
      <c r="AF2190" s="9"/>
      <c r="AG2190" s="10"/>
      <c r="AH2190" s="10"/>
      <c r="AI2190" s="12"/>
      <c r="AJ2190" s="10"/>
      <c r="AK2190" s="10"/>
      <c r="AL2190" s="10"/>
      <c r="AM2190" s="12"/>
      <c r="AN2190" s="12"/>
      <c r="AO2190" s="9"/>
      <c r="AP2190" s="13"/>
    </row>
    <row r="2191" spans="1:42" x14ac:dyDescent="0.35">
      <c r="A2191" s="7"/>
      <c r="B2191" s="7"/>
      <c r="C2191" s="7"/>
      <c r="D2191" s="7"/>
      <c r="E2191" s="7"/>
      <c r="F2191" s="7"/>
      <c r="G2191" s="7"/>
      <c r="H2191" s="7"/>
      <c r="I2191" s="14"/>
      <c r="J2191" s="14"/>
      <c r="K2191" s="14"/>
      <c r="L2191" s="8"/>
      <c r="M2191" s="8"/>
      <c r="N2191" s="7"/>
      <c r="O2191" s="8"/>
      <c r="P2191" s="8"/>
      <c r="Q2191" s="8"/>
      <c r="R2191" s="7"/>
      <c r="S2191" s="8"/>
      <c r="T2191" s="8"/>
      <c r="U2191" s="8"/>
      <c r="V2191" s="8"/>
      <c r="W2191" s="7"/>
      <c r="X2191" s="8"/>
      <c r="Y2191" s="8"/>
      <c r="Z2191" s="8"/>
      <c r="AA2191" s="7"/>
      <c r="AB2191" s="8"/>
      <c r="AC2191" s="7"/>
      <c r="AD2191" s="7"/>
      <c r="AE2191" s="7"/>
      <c r="AF2191" s="9"/>
      <c r="AG2191" s="10"/>
      <c r="AH2191" s="10"/>
      <c r="AI2191" s="12"/>
      <c r="AJ2191" s="10"/>
      <c r="AK2191" s="10"/>
      <c r="AL2191" s="10"/>
      <c r="AM2191" s="12"/>
      <c r="AN2191" s="12"/>
      <c r="AO2191" s="9"/>
      <c r="AP2191" s="13"/>
    </row>
    <row r="2192" spans="1:42" x14ac:dyDescent="0.35">
      <c r="A2192" s="7"/>
      <c r="B2192" s="7"/>
      <c r="C2192" s="7"/>
      <c r="D2192" s="7"/>
      <c r="E2192" s="7"/>
      <c r="F2192" s="7"/>
      <c r="G2192" s="8"/>
      <c r="H2192" s="7"/>
      <c r="I2192" s="14"/>
      <c r="J2192" s="8"/>
      <c r="K2192" s="8"/>
      <c r="L2192" s="8"/>
      <c r="M2192" s="8"/>
      <c r="N2192" s="7"/>
      <c r="O2192" s="8"/>
      <c r="P2192" s="8"/>
      <c r="Q2192" s="8"/>
      <c r="R2192" s="7"/>
      <c r="S2192" s="8"/>
      <c r="T2192" s="8"/>
      <c r="U2192" s="8"/>
      <c r="V2192" s="8"/>
      <c r="W2192" s="7"/>
      <c r="X2192" s="8"/>
      <c r="Y2192" s="8"/>
      <c r="Z2192" s="8"/>
      <c r="AA2192" s="7"/>
      <c r="AB2192" s="8"/>
      <c r="AC2192" s="7"/>
      <c r="AD2192" s="7"/>
      <c r="AE2192" s="7"/>
      <c r="AF2192" s="9"/>
      <c r="AG2192" s="10"/>
      <c r="AH2192" s="10"/>
      <c r="AI2192" s="12"/>
      <c r="AJ2192" s="10"/>
      <c r="AK2192" s="10"/>
      <c r="AL2192" s="10"/>
      <c r="AM2192" s="12"/>
      <c r="AN2192" s="12"/>
      <c r="AO2192" s="9"/>
      <c r="AP2192" s="13"/>
    </row>
    <row r="2193" spans="1:42" x14ac:dyDescent="0.35">
      <c r="A2193" s="7"/>
      <c r="B2193" s="7"/>
      <c r="C2193" s="7"/>
      <c r="D2193" s="7"/>
      <c r="E2193" s="7"/>
      <c r="F2193" s="7"/>
      <c r="G2193" s="8"/>
      <c r="H2193" s="7"/>
      <c r="I2193" s="14"/>
      <c r="J2193" s="8"/>
      <c r="K2193" s="8"/>
      <c r="L2193" s="8"/>
      <c r="M2193" s="8"/>
      <c r="N2193" s="7"/>
      <c r="O2193" s="8"/>
      <c r="P2193" s="8"/>
      <c r="Q2193" s="8"/>
      <c r="R2193" s="7"/>
      <c r="S2193" s="8"/>
      <c r="T2193" s="8"/>
      <c r="U2193" s="8"/>
      <c r="V2193" s="8"/>
      <c r="W2193" s="7"/>
      <c r="X2193" s="8"/>
      <c r="Y2193" s="8"/>
      <c r="Z2193" s="8"/>
      <c r="AA2193" s="7"/>
      <c r="AB2193" s="8"/>
      <c r="AC2193" s="7"/>
      <c r="AD2193" s="7"/>
      <c r="AE2193" s="7"/>
      <c r="AF2193" s="9"/>
      <c r="AG2193" s="10"/>
      <c r="AH2193" s="10"/>
      <c r="AI2193" s="12"/>
      <c r="AJ2193" s="10"/>
      <c r="AK2193" s="10"/>
      <c r="AL2193" s="10"/>
      <c r="AM2193" s="12"/>
      <c r="AN2193" s="12"/>
      <c r="AO2193" s="9"/>
      <c r="AP2193" s="13"/>
    </row>
    <row r="2194" spans="1:42" x14ac:dyDescent="0.35">
      <c r="A2194" s="7"/>
      <c r="B2194" s="7"/>
      <c r="C2194" s="7"/>
      <c r="D2194" s="7"/>
      <c r="E2194" s="7"/>
      <c r="F2194" s="7"/>
      <c r="G2194" s="8"/>
      <c r="H2194" s="7"/>
      <c r="I2194" s="14"/>
      <c r="J2194" s="8"/>
      <c r="K2194" s="8"/>
      <c r="L2194" s="8"/>
      <c r="M2194" s="8"/>
      <c r="N2194" s="7"/>
      <c r="O2194" s="8"/>
      <c r="P2194" s="8"/>
      <c r="Q2194" s="8"/>
      <c r="R2194" s="7"/>
      <c r="S2194" s="8"/>
      <c r="T2194" s="8"/>
      <c r="U2194" s="8"/>
      <c r="V2194" s="8"/>
      <c r="W2194" s="7"/>
      <c r="X2194" s="8"/>
      <c r="Y2194" s="8"/>
      <c r="Z2194" s="8"/>
      <c r="AA2194" s="7"/>
      <c r="AB2194" s="8"/>
      <c r="AC2194" s="7"/>
      <c r="AD2194" s="7"/>
      <c r="AE2194" s="7"/>
      <c r="AF2194" s="12"/>
      <c r="AG2194" s="10"/>
      <c r="AH2194" s="12"/>
      <c r="AI2194" s="12"/>
      <c r="AJ2194" s="12"/>
      <c r="AK2194" s="12"/>
      <c r="AL2194" s="12"/>
      <c r="AM2194" s="12"/>
      <c r="AN2194" s="12"/>
      <c r="AO2194" s="12"/>
      <c r="AP2194" s="15"/>
    </row>
    <row r="2195" spans="1:42" x14ac:dyDescent="0.35">
      <c r="A2195" s="7"/>
      <c r="B2195" s="7"/>
      <c r="C2195" s="7"/>
      <c r="D2195" s="7"/>
      <c r="E2195" s="7"/>
      <c r="F2195" s="7"/>
      <c r="G2195" s="8"/>
      <c r="H2195" s="7"/>
      <c r="I2195" s="14"/>
      <c r="J2195" s="8"/>
      <c r="K2195" s="8"/>
      <c r="L2195" s="8"/>
      <c r="M2195" s="8"/>
      <c r="N2195" s="7"/>
      <c r="O2195" s="8"/>
      <c r="P2195" s="8"/>
      <c r="Q2195" s="8"/>
      <c r="R2195" s="7"/>
      <c r="S2195" s="8"/>
      <c r="T2195" s="8"/>
      <c r="U2195" s="8"/>
      <c r="V2195" s="8"/>
      <c r="W2195" s="7"/>
      <c r="X2195" s="8"/>
      <c r="Y2195" s="8"/>
      <c r="Z2195" s="8"/>
      <c r="AA2195" s="7"/>
      <c r="AB2195" s="8"/>
      <c r="AC2195" s="7"/>
      <c r="AD2195" s="7"/>
      <c r="AE2195" s="7"/>
      <c r="AF2195" s="12"/>
      <c r="AG2195" s="10"/>
      <c r="AH2195" s="12"/>
      <c r="AI2195" s="12"/>
      <c r="AJ2195" s="12"/>
      <c r="AK2195" s="12"/>
      <c r="AL2195" s="12"/>
      <c r="AM2195" s="12"/>
      <c r="AN2195" s="12"/>
      <c r="AO2195" s="12"/>
      <c r="AP2195" s="15"/>
    </row>
    <row r="2196" spans="1:42" x14ac:dyDescent="0.35">
      <c r="A2196" s="7"/>
      <c r="B2196" s="7"/>
      <c r="C2196" s="7"/>
      <c r="D2196" s="7"/>
      <c r="E2196" s="7"/>
      <c r="F2196" s="7"/>
      <c r="G2196" s="7"/>
      <c r="H2196" s="7"/>
      <c r="I2196" s="14"/>
      <c r="J2196" s="14"/>
      <c r="K2196" s="14"/>
      <c r="L2196" s="8"/>
      <c r="M2196" s="8"/>
      <c r="N2196" s="7"/>
      <c r="O2196" s="8"/>
      <c r="P2196" s="8"/>
      <c r="Q2196" s="8"/>
      <c r="R2196" s="7"/>
      <c r="S2196" s="8"/>
      <c r="T2196" s="8"/>
      <c r="U2196" s="8"/>
      <c r="V2196" s="8"/>
      <c r="W2196" s="7"/>
      <c r="X2196" s="8"/>
      <c r="Y2196" s="8"/>
      <c r="Z2196" s="8"/>
      <c r="AA2196" s="7"/>
      <c r="AB2196" s="8"/>
      <c r="AC2196" s="7"/>
      <c r="AD2196" s="7"/>
      <c r="AE2196" s="7"/>
      <c r="AF2196" s="9"/>
      <c r="AG2196" s="10"/>
      <c r="AH2196" s="10"/>
      <c r="AI2196" s="18"/>
      <c r="AJ2196" s="10"/>
      <c r="AK2196" s="10"/>
      <c r="AL2196" s="10"/>
      <c r="AM2196" s="12"/>
      <c r="AN2196" s="12"/>
      <c r="AO2196" s="9"/>
      <c r="AP2196" s="13"/>
    </row>
    <row r="2197" spans="1:42" x14ac:dyDescent="0.35">
      <c r="A2197" s="7"/>
      <c r="B2197" s="7"/>
      <c r="C2197" s="7"/>
      <c r="D2197" s="7"/>
      <c r="E2197" s="7"/>
      <c r="F2197" s="7"/>
      <c r="G2197" s="7"/>
      <c r="H2197" s="7"/>
      <c r="I2197" s="14"/>
      <c r="J2197" s="8"/>
      <c r="K2197" s="14"/>
      <c r="L2197" s="8"/>
      <c r="M2197" s="8"/>
      <c r="N2197" s="7"/>
      <c r="O2197" s="8"/>
      <c r="P2197" s="8"/>
      <c r="Q2197" s="8"/>
      <c r="R2197" s="7"/>
      <c r="S2197" s="8"/>
      <c r="T2197" s="14"/>
      <c r="U2197" s="7"/>
      <c r="V2197" s="7"/>
      <c r="W2197" s="16"/>
      <c r="X2197" s="8"/>
      <c r="Y2197" s="8"/>
      <c r="Z2197" s="8"/>
      <c r="AA2197" s="7"/>
      <c r="AB2197" s="14"/>
      <c r="AC2197" s="7"/>
      <c r="AD2197" s="7"/>
      <c r="AE2197" s="7"/>
      <c r="AF2197" s="9"/>
      <c r="AG2197" s="10"/>
      <c r="AH2197" s="10"/>
      <c r="AI2197" s="11"/>
      <c r="AJ2197" s="10"/>
      <c r="AK2197" s="10"/>
      <c r="AL2197" s="10"/>
      <c r="AM2197" s="12"/>
      <c r="AN2197" s="12"/>
      <c r="AO2197" s="9"/>
      <c r="AP2197" s="13"/>
    </row>
    <row r="2198" spans="1:42" x14ac:dyDescent="0.35">
      <c r="A2198" s="7"/>
      <c r="B2198" s="7"/>
      <c r="C2198" s="7"/>
      <c r="D2198" s="7"/>
      <c r="E2198" s="7"/>
      <c r="F2198" s="7"/>
      <c r="G2198" s="8"/>
      <c r="H2198" s="7"/>
      <c r="I2198" s="14"/>
      <c r="J2198" s="8"/>
      <c r="K2198" s="8"/>
      <c r="L2198" s="8"/>
      <c r="M2198" s="8"/>
      <c r="N2198" s="7"/>
      <c r="O2198" s="8"/>
      <c r="P2198" s="8"/>
      <c r="Q2198" s="8"/>
      <c r="R2198" s="7"/>
      <c r="S2198" s="8"/>
      <c r="T2198" s="8"/>
      <c r="U2198" s="8"/>
      <c r="V2198" s="8"/>
      <c r="W2198" s="7"/>
      <c r="X2198" s="8"/>
      <c r="Y2198" s="8"/>
      <c r="Z2198" s="8"/>
      <c r="AA2198" s="7"/>
      <c r="AB2198" s="8"/>
      <c r="AC2198" s="7"/>
      <c r="AD2198" s="7"/>
      <c r="AE2198" s="7"/>
      <c r="AF2198" s="12"/>
      <c r="AG2198" s="10"/>
      <c r="AH2198" s="12"/>
      <c r="AI2198" s="12"/>
      <c r="AJ2198" s="12"/>
      <c r="AK2198" s="12"/>
      <c r="AL2198" s="12"/>
      <c r="AM2198" s="12"/>
      <c r="AN2198" s="12"/>
      <c r="AO2198" s="12"/>
      <c r="AP2198" s="15"/>
    </row>
    <row r="2199" spans="1:42" x14ac:dyDescent="0.35">
      <c r="A2199" s="7"/>
      <c r="B2199" s="7"/>
      <c r="C2199" s="7"/>
      <c r="D2199" s="7"/>
      <c r="E2199" s="7"/>
      <c r="F2199" s="7"/>
      <c r="G2199" s="7"/>
      <c r="H2199" s="7"/>
      <c r="I2199" s="14"/>
      <c r="J2199" s="8"/>
      <c r="K2199" s="14"/>
      <c r="L2199" s="8"/>
      <c r="M2199" s="8"/>
      <c r="N2199" s="7"/>
      <c r="O2199" s="8"/>
      <c r="P2199" s="8"/>
      <c r="Q2199" s="8"/>
      <c r="R2199" s="7"/>
      <c r="S2199" s="8"/>
      <c r="T2199" s="14"/>
      <c r="U2199" s="7"/>
      <c r="V2199" s="7"/>
      <c r="W2199" s="16"/>
      <c r="X2199" s="8"/>
      <c r="Y2199" s="8"/>
      <c r="Z2199" s="8"/>
      <c r="AA2199" s="7"/>
      <c r="AB2199" s="14"/>
      <c r="AC2199" s="7"/>
      <c r="AD2199" s="7"/>
      <c r="AE2199" s="7"/>
      <c r="AF2199" s="9"/>
      <c r="AG2199" s="10"/>
      <c r="AH2199" s="10"/>
      <c r="AI2199" s="12"/>
      <c r="AJ2199" s="10"/>
      <c r="AK2199" s="10"/>
      <c r="AL2199" s="10"/>
      <c r="AM2199" s="12"/>
      <c r="AN2199" s="12"/>
      <c r="AO2199" s="9"/>
      <c r="AP2199" s="13"/>
    </row>
    <row r="2200" spans="1:42" x14ac:dyDescent="0.35">
      <c r="A2200" s="7"/>
      <c r="B2200" s="7"/>
      <c r="C2200" s="7"/>
      <c r="D2200" s="7"/>
      <c r="E2200" s="7"/>
      <c r="F2200" s="7"/>
      <c r="G2200" s="8"/>
      <c r="H2200" s="7"/>
      <c r="I2200" s="14"/>
      <c r="J2200" s="8"/>
      <c r="K2200" s="8"/>
      <c r="L2200" s="8"/>
      <c r="M2200" s="8"/>
      <c r="N2200" s="7"/>
      <c r="O2200" s="8"/>
      <c r="P2200" s="8"/>
      <c r="Q2200" s="8"/>
      <c r="R2200" s="7"/>
      <c r="S2200" s="8"/>
      <c r="T2200" s="8"/>
      <c r="U2200" s="8"/>
      <c r="V2200" s="8"/>
      <c r="W2200" s="7"/>
      <c r="X2200" s="8"/>
      <c r="Y2200" s="8"/>
      <c r="Z2200" s="8"/>
      <c r="AA2200" s="7"/>
      <c r="AB2200" s="8"/>
      <c r="AC2200" s="7"/>
      <c r="AD2200" s="7"/>
      <c r="AE2200" s="7"/>
      <c r="AF2200" s="9"/>
      <c r="AG2200" s="10"/>
      <c r="AH2200" s="10"/>
      <c r="AI2200" s="10"/>
      <c r="AJ2200" s="10"/>
      <c r="AK2200" s="10"/>
      <c r="AL2200" s="10"/>
      <c r="AM2200" s="12"/>
      <c r="AN2200" s="12"/>
      <c r="AO2200" s="9"/>
      <c r="AP2200" s="13"/>
    </row>
    <row r="2201" spans="1:42" x14ac:dyDescent="0.35">
      <c r="A2201" s="7"/>
      <c r="B2201" s="7"/>
      <c r="C2201" s="7"/>
      <c r="D2201" s="7"/>
      <c r="E2201" s="7"/>
      <c r="F2201" s="7"/>
      <c r="G2201" s="8"/>
      <c r="H2201" s="7"/>
      <c r="I2201" s="14"/>
      <c r="J2201" s="8"/>
      <c r="K2201" s="8"/>
      <c r="L2201" s="8"/>
      <c r="M2201" s="8"/>
      <c r="N2201" s="7"/>
      <c r="O2201" s="8"/>
      <c r="P2201" s="8"/>
      <c r="Q2201" s="8"/>
      <c r="R2201" s="7"/>
      <c r="S2201" s="8"/>
      <c r="T2201" s="8"/>
      <c r="U2201" s="8"/>
      <c r="V2201" s="8"/>
      <c r="W2201" s="7"/>
      <c r="X2201" s="8"/>
      <c r="Y2201" s="8"/>
      <c r="Z2201" s="8"/>
      <c r="AA2201" s="7"/>
      <c r="AB2201" s="8"/>
      <c r="AC2201" s="7"/>
      <c r="AD2201" s="7"/>
      <c r="AE2201" s="7"/>
      <c r="AF2201" s="9"/>
      <c r="AG2201" s="10"/>
      <c r="AH2201" s="10"/>
      <c r="AI2201" s="12"/>
      <c r="AJ2201" s="10"/>
      <c r="AK2201" s="10"/>
      <c r="AL2201" s="10"/>
      <c r="AM2201" s="12"/>
      <c r="AN2201" s="12"/>
      <c r="AO2201" s="9"/>
      <c r="AP2201" s="13"/>
    </row>
    <row r="2202" spans="1:42" x14ac:dyDescent="0.35">
      <c r="A2202" s="7"/>
      <c r="B2202" s="7"/>
      <c r="C2202" s="7"/>
      <c r="D2202" s="7"/>
      <c r="E2202" s="7"/>
      <c r="F2202" s="7"/>
      <c r="G2202" s="8"/>
      <c r="H2202" s="7"/>
      <c r="I2202" s="14"/>
      <c r="J2202" s="8"/>
      <c r="K2202" s="8"/>
      <c r="L2202" s="8"/>
      <c r="M2202" s="8"/>
      <c r="N2202" s="7"/>
      <c r="O2202" s="8"/>
      <c r="P2202" s="8"/>
      <c r="Q2202" s="8"/>
      <c r="R2202" s="7"/>
      <c r="S2202" s="8"/>
      <c r="T2202" s="8"/>
      <c r="U2202" s="8"/>
      <c r="V2202" s="8"/>
      <c r="W2202" s="7"/>
      <c r="X2202" s="8"/>
      <c r="Y2202" s="8"/>
      <c r="Z2202" s="8"/>
      <c r="AA2202" s="7"/>
      <c r="AB2202" s="8"/>
      <c r="AC2202" s="7"/>
      <c r="AD2202" s="7"/>
      <c r="AE2202" s="7"/>
      <c r="AF2202" s="12"/>
      <c r="AG2202" s="10"/>
      <c r="AH2202" s="12"/>
      <c r="AI2202" s="12"/>
      <c r="AJ2202" s="12"/>
      <c r="AK2202" s="12"/>
      <c r="AL2202" s="12"/>
      <c r="AM2202" s="12"/>
      <c r="AN2202" s="12"/>
      <c r="AO2202" s="12"/>
      <c r="AP2202" s="15"/>
    </row>
    <row r="2203" spans="1:42" x14ac:dyDescent="0.35">
      <c r="A2203" s="7"/>
      <c r="B2203" s="7"/>
      <c r="C2203" s="7"/>
      <c r="D2203" s="7"/>
      <c r="E2203" s="7"/>
      <c r="F2203" s="7"/>
      <c r="G2203" s="7"/>
      <c r="H2203" s="7"/>
      <c r="I2203" s="14"/>
      <c r="J2203" s="8"/>
      <c r="K2203" s="8"/>
      <c r="L2203" s="8"/>
      <c r="M2203" s="8"/>
      <c r="N2203" s="7"/>
      <c r="O2203" s="8"/>
      <c r="P2203" s="8"/>
      <c r="Q2203" s="8"/>
      <c r="R2203" s="7"/>
      <c r="S2203" s="8"/>
      <c r="T2203" s="8"/>
      <c r="U2203" s="8"/>
      <c r="V2203" s="8"/>
      <c r="W2203" s="7"/>
      <c r="X2203" s="8"/>
      <c r="Y2203" s="8"/>
      <c r="Z2203" s="8"/>
      <c r="AA2203" s="7"/>
      <c r="AB2203" s="8"/>
      <c r="AC2203" s="7"/>
      <c r="AD2203" s="7"/>
      <c r="AE2203" s="7"/>
      <c r="AF2203" s="9"/>
      <c r="AG2203" s="10"/>
      <c r="AH2203" s="10"/>
      <c r="AI2203" s="12"/>
      <c r="AJ2203" s="10"/>
      <c r="AK2203" s="10"/>
      <c r="AL2203" s="10"/>
      <c r="AM2203" s="12"/>
      <c r="AN2203" s="12"/>
      <c r="AO2203" s="9"/>
      <c r="AP2203" s="13"/>
    </row>
    <row r="2204" spans="1:42" x14ac:dyDescent="0.35">
      <c r="A2204" s="7"/>
      <c r="B2204" s="7"/>
      <c r="C2204" s="7"/>
      <c r="D2204" s="7"/>
      <c r="E2204" s="7"/>
      <c r="F2204" s="7"/>
      <c r="G2204" s="7"/>
      <c r="H2204" s="7"/>
      <c r="I2204" s="14"/>
      <c r="J2204" s="14"/>
      <c r="K2204" s="14"/>
      <c r="L2204" s="8"/>
      <c r="M2204" s="8"/>
      <c r="N2204" s="7"/>
      <c r="O2204" s="8"/>
      <c r="P2204" s="8"/>
      <c r="Q2204" s="8"/>
      <c r="R2204" s="7"/>
      <c r="S2204" s="8"/>
      <c r="T2204" s="8"/>
      <c r="U2204" s="8"/>
      <c r="V2204" s="8"/>
      <c r="W2204" s="7"/>
      <c r="X2204" s="8"/>
      <c r="Y2204" s="8"/>
      <c r="Z2204" s="8"/>
      <c r="AA2204" s="7"/>
      <c r="AB2204" s="8"/>
      <c r="AC2204" s="7"/>
      <c r="AD2204" s="7"/>
      <c r="AE2204" s="7"/>
      <c r="AF2204" s="9"/>
      <c r="AG2204" s="10"/>
      <c r="AH2204" s="10"/>
      <c r="AI2204" s="12"/>
      <c r="AJ2204" s="10"/>
      <c r="AK2204" s="10"/>
      <c r="AL2204" s="10"/>
      <c r="AM2204" s="12"/>
      <c r="AN2204" s="12"/>
      <c r="AO2204" s="9"/>
      <c r="AP2204" s="13"/>
    </row>
    <row r="2205" spans="1:42" x14ac:dyDescent="0.35">
      <c r="A2205" s="7"/>
      <c r="B2205" s="7"/>
      <c r="C2205" s="7"/>
      <c r="D2205" s="7"/>
      <c r="E2205" s="7"/>
      <c r="F2205" s="7"/>
      <c r="G2205" s="8"/>
      <c r="H2205" s="7"/>
      <c r="I2205" s="14"/>
      <c r="J2205" s="8"/>
      <c r="K2205" s="8"/>
      <c r="L2205" s="8"/>
      <c r="M2205" s="8"/>
      <c r="N2205" s="7"/>
      <c r="O2205" s="8"/>
      <c r="P2205" s="8"/>
      <c r="Q2205" s="8"/>
      <c r="R2205" s="7"/>
      <c r="S2205" s="8"/>
      <c r="T2205" s="8"/>
      <c r="U2205" s="8"/>
      <c r="V2205" s="8"/>
      <c r="W2205" s="7"/>
      <c r="X2205" s="8"/>
      <c r="Y2205" s="8"/>
      <c r="Z2205" s="8"/>
      <c r="AA2205" s="7"/>
      <c r="AB2205" s="8"/>
      <c r="AC2205" s="7"/>
      <c r="AD2205" s="7"/>
      <c r="AE2205" s="7"/>
      <c r="AF2205" s="12"/>
      <c r="AG2205" s="10"/>
      <c r="AH2205" s="12"/>
      <c r="AI2205" s="12"/>
      <c r="AJ2205" s="12"/>
      <c r="AK2205" s="12"/>
      <c r="AL2205" s="12"/>
      <c r="AM2205" s="12"/>
      <c r="AN2205" s="12"/>
      <c r="AO2205" s="12"/>
      <c r="AP2205" s="15"/>
    </row>
    <row r="2206" spans="1:42" x14ac:dyDescent="0.35">
      <c r="A2206" s="7"/>
      <c r="B2206" s="7"/>
      <c r="C2206" s="7"/>
      <c r="D2206" s="7"/>
      <c r="E2206" s="7"/>
      <c r="F2206" s="7"/>
      <c r="G2206" s="8"/>
      <c r="H2206" s="7"/>
      <c r="I2206" s="14"/>
      <c r="J2206" s="8"/>
      <c r="K2206" s="8"/>
      <c r="L2206" s="8"/>
      <c r="M2206" s="8"/>
      <c r="N2206" s="7"/>
      <c r="O2206" s="8"/>
      <c r="P2206" s="8"/>
      <c r="Q2206" s="8"/>
      <c r="R2206" s="7"/>
      <c r="S2206" s="8"/>
      <c r="T2206" s="8"/>
      <c r="U2206" s="8"/>
      <c r="V2206" s="8"/>
      <c r="W2206" s="7"/>
      <c r="X2206" s="8"/>
      <c r="Y2206" s="8"/>
      <c r="Z2206" s="8"/>
      <c r="AA2206" s="7"/>
      <c r="AB2206" s="8"/>
      <c r="AC2206" s="7"/>
      <c r="AD2206" s="7"/>
      <c r="AE2206" s="7"/>
      <c r="AF2206" s="9"/>
      <c r="AG2206" s="10"/>
      <c r="AH2206" s="10"/>
      <c r="AI2206" s="12"/>
      <c r="AJ2206" s="10"/>
      <c r="AK2206" s="10"/>
      <c r="AL2206" s="10"/>
      <c r="AM2206" s="12"/>
      <c r="AN2206" s="12"/>
      <c r="AO2206" s="9"/>
      <c r="AP2206" s="13"/>
    </row>
    <row r="2207" spans="1:42" x14ac:dyDescent="0.35">
      <c r="A2207" s="7"/>
      <c r="B2207" s="7"/>
      <c r="C2207" s="7"/>
      <c r="D2207" s="7"/>
      <c r="E2207" s="7"/>
      <c r="F2207" s="7"/>
      <c r="G2207" s="8"/>
      <c r="H2207" s="7"/>
      <c r="I2207" s="14"/>
      <c r="J2207" s="8"/>
      <c r="K2207" s="8"/>
      <c r="L2207" s="8"/>
      <c r="M2207" s="8"/>
      <c r="N2207" s="7"/>
      <c r="O2207" s="8"/>
      <c r="P2207" s="8"/>
      <c r="Q2207" s="8"/>
      <c r="R2207" s="7"/>
      <c r="S2207" s="8"/>
      <c r="T2207" s="8"/>
      <c r="U2207" s="8"/>
      <c r="V2207" s="8"/>
      <c r="W2207" s="7"/>
      <c r="X2207" s="8"/>
      <c r="Y2207" s="8"/>
      <c r="Z2207" s="8"/>
      <c r="AA2207" s="7"/>
      <c r="AB2207" s="8"/>
      <c r="AC2207" s="7"/>
      <c r="AD2207" s="7"/>
      <c r="AE2207" s="7"/>
      <c r="AF2207" s="12"/>
      <c r="AG2207" s="10"/>
      <c r="AH2207" s="12"/>
      <c r="AI2207" s="12"/>
      <c r="AJ2207" s="12"/>
      <c r="AK2207" s="12"/>
      <c r="AL2207" s="12"/>
      <c r="AM2207" s="12"/>
      <c r="AN2207" s="12"/>
      <c r="AO2207" s="12"/>
      <c r="AP2207" s="15"/>
    </row>
    <row r="2208" spans="1:42" x14ac:dyDescent="0.35">
      <c r="A2208" s="7"/>
      <c r="B2208" s="7"/>
      <c r="C2208" s="7"/>
      <c r="D2208" s="7"/>
      <c r="E2208" s="7"/>
      <c r="F2208" s="7"/>
      <c r="G2208" s="7"/>
      <c r="H2208" s="7"/>
      <c r="I2208" s="14"/>
      <c r="J2208" s="8"/>
      <c r="K2208" s="14"/>
      <c r="L2208" s="8"/>
      <c r="M2208" s="8"/>
      <c r="N2208" s="7"/>
      <c r="O2208" s="8"/>
      <c r="P2208" s="8"/>
      <c r="Q2208" s="8"/>
      <c r="R2208" s="7"/>
      <c r="S2208" s="8"/>
      <c r="T2208" s="14"/>
      <c r="U2208" s="7"/>
      <c r="V2208" s="7"/>
      <c r="W2208" s="16"/>
      <c r="X2208" s="8"/>
      <c r="Y2208" s="8"/>
      <c r="Z2208" s="8"/>
      <c r="AA2208" s="7"/>
      <c r="AB2208" s="14"/>
      <c r="AC2208" s="7"/>
      <c r="AD2208" s="7"/>
      <c r="AE2208" s="7"/>
      <c r="AF2208" s="12"/>
      <c r="AG2208" s="10"/>
      <c r="AH2208" s="12"/>
      <c r="AI2208" s="12"/>
      <c r="AJ2208" s="12"/>
      <c r="AK2208" s="12"/>
      <c r="AL2208" s="12"/>
      <c r="AM2208" s="12"/>
      <c r="AN2208" s="12"/>
      <c r="AO2208" s="12"/>
      <c r="AP2208" s="15"/>
    </row>
    <row r="2209" spans="1:42" x14ac:dyDescent="0.35">
      <c r="A2209" s="7"/>
      <c r="B2209" s="7"/>
      <c r="C2209" s="7"/>
      <c r="D2209" s="7"/>
      <c r="E2209" s="7"/>
      <c r="F2209" s="7"/>
      <c r="G2209" s="7"/>
      <c r="H2209" s="7"/>
      <c r="I2209" s="14"/>
      <c r="J2209" s="14"/>
      <c r="K2209" s="14"/>
      <c r="L2209" s="7"/>
      <c r="M2209" s="8"/>
      <c r="N2209" s="7"/>
      <c r="O2209" s="14"/>
      <c r="P2209" s="7"/>
      <c r="Q2209" s="7"/>
      <c r="R2209" s="16"/>
      <c r="S2209" s="14"/>
      <c r="T2209" s="8"/>
      <c r="U2209" s="7"/>
      <c r="V2209" s="7"/>
      <c r="W2209" s="16"/>
      <c r="X2209" s="14"/>
      <c r="Y2209" s="7"/>
      <c r="Z2209" s="7"/>
      <c r="AA2209" s="16"/>
      <c r="AB2209" s="14"/>
      <c r="AC2209" s="7"/>
      <c r="AD2209" s="7"/>
      <c r="AE2209" s="7"/>
      <c r="AF2209" s="9"/>
      <c r="AG2209" s="10"/>
      <c r="AH2209" s="10"/>
      <c r="AI2209" s="11"/>
      <c r="AJ2209" s="10"/>
      <c r="AK2209" s="10"/>
      <c r="AL2209" s="10"/>
      <c r="AM2209" s="12"/>
      <c r="AN2209" s="12"/>
      <c r="AO2209" s="9"/>
      <c r="AP2209" s="13"/>
    </row>
    <row r="2210" spans="1:42" x14ac:dyDescent="0.35">
      <c r="A2210" s="7"/>
      <c r="B2210" s="7"/>
      <c r="C2210" s="7"/>
      <c r="D2210" s="7"/>
      <c r="E2210" s="7"/>
      <c r="F2210" s="7"/>
      <c r="G2210" s="7"/>
      <c r="H2210" s="7"/>
      <c r="I2210" s="14"/>
      <c r="J2210" s="14"/>
      <c r="K2210" s="14"/>
      <c r="L2210" s="7"/>
      <c r="M2210" s="8"/>
      <c r="N2210" s="7"/>
      <c r="O2210" s="14"/>
      <c r="P2210" s="7"/>
      <c r="Q2210" s="7"/>
      <c r="R2210" s="16"/>
      <c r="S2210" s="14"/>
      <c r="T2210" s="14"/>
      <c r="U2210" s="7"/>
      <c r="V2210" s="7"/>
      <c r="W2210" s="16"/>
      <c r="X2210" s="14"/>
      <c r="Y2210" s="7"/>
      <c r="Z2210" s="7"/>
      <c r="AA2210" s="16"/>
      <c r="AB2210" s="14"/>
      <c r="AC2210" s="7"/>
      <c r="AD2210" s="7"/>
      <c r="AE2210" s="7"/>
      <c r="AF2210" s="9"/>
      <c r="AG2210" s="10"/>
      <c r="AH2210" s="10"/>
      <c r="AI2210" s="11"/>
      <c r="AJ2210" s="10"/>
      <c r="AK2210" s="10"/>
      <c r="AL2210" s="10"/>
      <c r="AM2210" s="12"/>
      <c r="AN2210" s="12"/>
      <c r="AO2210" s="9"/>
      <c r="AP2210" s="13"/>
    </row>
    <row r="2211" spans="1:42" x14ac:dyDescent="0.35">
      <c r="A2211" s="7"/>
      <c r="B2211" s="7"/>
      <c r="C2211" s="7"/>
      <c r="D2211" s="7"/>
      <c r="E2211" s="7"/>
      <c r="F2211" s="7"/>
      <c r="G2211" s="7"/>
      <c r="H2211" s="7"/>
      <c r="I2211" s="14"/>
      <c r="J2211" s="14"/>
      <c r="K2211" s="8"/>
      <c r="L2211" s="8"/>
      <c r="M2211" s="8"/>
      <c r="N2211" s="7"/>
      <c r="O2211" s="8"/>
      <c r="P2211" s="8"/>
      <c r="Q2211" s="8"/>
      <c r="R2211" s="7"/>
      <c r="S2211" s="14"/>
      <c r="T2211" s="8"/>
      <c r="U2211" s="7"/>
      <c r="V2211" s="7"/>
      <c r="W2211" s="16"/>
      <c r="X2211" s="14"/>
      <c r="Y2211" s="7"/>
      <c r="Z2211" s="7"/>
      <c r="AA2211" s="16"/>
      <c r="AB2211" s="14"/>
      <c r="AC2211" s="7"/>
      <c r="AD2211" s="7"/>
      <c r="AE2211" s="7"/>
      <c r="AF2211" s="9"/>
      <c r="AG2211" s="10"/>
      <c r="AH2211" s="10"/>
      <c r="AI2211" s="18"/>
      <c r="AJ2211" s="10"/>
      <c r="AK2211" s="10"/>
      <c r="AL2211" s="10"/>
      <c r="AM2211" s="12"/>
      <c r="AN2211" s="12"/>
      <c r="AO2211" s="9"/>
      <c r="AP2211" s="13"/>
    </row>
    <row r="2212" spans="1:42" x14ac:dyDescent="0.35">
      <c r="A2212" s="7"/>
      <c r="B2212" s="7"/>
      <c r="C2212" s="7"/>
      <c r="D2212" s="7"/>
      <c r="E2212" s="7"/>
      <c r="F2212" s="7"/>
      <c r="G2212" s="7"/>
      <c r="H2212" s="7"/>
      <c r="I2212" s="14"/>
      <c r="J2212" s="14"/>
      <c r="K2212" s="8"/>
      <c r="L2212" s="8"/>
      <c r="M2212" s="8"/>
      <c r="N2212" s="7"/>
      <c r="O2212" s="8"/>
      <c r="P2212" s="8"/>
      <c r="Q2212" s="8"/>
      <c r="R2212" s="7"/>
      <c r="S2212" s="14"/>
      <c r="T2212" s="14"/>
      <c r="U2212" s="7"/>
      <c r="V2212" s="7"/>
      <c r="W2212" s="16"/>
      <c r="X2212" s="14"/>
      <c r="Y2212" s="7"/>
      <c r="Z2212" s="7"/>
      <c r="AA2212" s="16"/>
      <c r="AB2212" s="14"/>
      <c r="AC2212" s="7"/>
      <c r="AD2212" s="7"/>
      <c r="AE2212" s="7"/>
      <c r="AF2212" s="9"/>
      <c r="AG2212" s="10"/>
      <c r="AH2212" s="10"/>
      <c r="AI2212" s="18"/>
      <c r="AJ2212" s="10"/>
      <c r="AK2212" s="10"/>
      <c r="AL2212" s="10"/>
      <c r="AM2212" s="12"/>
      <c r="AN2212" s="12"/>
      <c r="AO2212" s="9"/>
      <c r="AP2212" s="13"/>
    </row>
    <row r="2213" spans="1:42" x14ac:dyDescent="0.35">
      <c r="A2213" s="7"/>
      <c r="B2213" s="7"/>
      <c r="C2213" s="7"/>
      <c r="D2213" s="7"/>
      <c r="E2213" s="7"/>
      <c r="F2213" s="7"/>
      <c r="G2213" s="7"/>
      <c r="H2213" s="7"/>
      <c r="I2213" s="14"/>
      <c r="J2213" s="14"/>
      <c r="K2213" s="14"/>
      <c r="L2213" s="7"/>
      <c r="M2213" s="8"/>
      <c r="N2213" s="7"/>
      <c r="O2213" s="8"/>
      <c r="P2213" s="8"/>
      <c r="Q2213" s="8"/>
      <c r="R2213" s="7"/>
      <c r="S2213" s="14"/>
      <c r="T2213" s="14"/>
      <c r="U2213" s="7"/>
      <c r="V2213" s="7"/>
      <c r="W2213" s="16"/>
      <c r="X2213" s="14"/>
      <c r="Y2213" s="7"/>
      <c r="Z2213" s="7"/>
      <c r="AA2213" s="17"/>
      <c r="AB2213" s="14"/>
      <c r="AC2213" s="7"/>
      <c r="AD2213" s="7"/>
      <c r="AE2213" s="7"/>
      <c r="AF2213" s="9"/>
      <c r="AG2213" s="10"/>
      <c r="AH2213" s="10"/>
      <c r="AI2213" s="11"/>
      <c r="AJ2213" s="10"/>
      <c r="AK2213" s="10"/>
      <c r="AL2213" s="10"/>
      <c r="AM2213" s="21"/>
      <c r="AN2213" s="10"/>
      <c r="AO2213" s="9"/>
      <c r="AP2213" s="13"/>
    </row>
    <row r="2214" spans="1:42" x14ac:dyDescent="0.35">
      <c r="A2214" s="7"/>
      <c r="B2214" s="7"/>
      <c r="C2214" s="7"/>
      <c r="D2214" s="7"/>
      <c r="E2214" s="7"/>
      <c r="F2214" s="7"/>
      <c r="G2214" s="8"/>
      <c r="H2214" s="7"/>
      <c r="I2214" s="14"/>
      <c r="J2214" s="8"/>
      <c r="K2214" s="8"/>
      <c r="L2214" s="8"/>
      <c r="M2214" s="8"/>
      <c r="N2214" s="7"/>
      <c r="O2214" s="8"/>
      <c r="P2214" s="8"/>
      <c r="Q2214" s="8"/>
      <c r="R2214" s="7"/>
      <c r="S2214" s="8"/>
      <c r="T2214" s="8"/>
      <c r="U2214" s="8"/>
      <c r="V2214" s="8"/>
      <c r="W2214" s="7"/>
      <c r="X2214" s="8"/>
      <c r="Y2214" s="8"/>
      <c r="Z2214" s="8"/>
      <c r="AA2214" s="7"/>
      <c r="AB2214" s="8"/>
      <c r="AC2214" s="7"/>
      <c r="AD2214" s="7"/>
      <c r="AE2214" s="7"/>
      <c r="AF2214" s="9"/>
      <c r="AG2214" s="10"/>
      <c r="AH2214" s="10"/>
      <c r="AI2214" s="18"/>
      <c r="AJ2214" s="10"/>
      <c r="AK2214" s="10"/>
      <c r="AL2214" s="10"/>
      <c r="AM2214" s="12"/>
      <c r="AN2214" s="12"/>
      <c r="AO2214" s="9"/>
      <c r="AP2214" s="13"/>
    </row>
    <row r="2215" spans="1:42" x14ac:dyDescent="0.35">
      <c r="A2215" s="7"/>
      <c r="B2215" s="7"/>
      <c r="C2215" s="7"/>
      <c r="D2215" s="7"/>
      <c r="E2215" s="7"/>
      <c r="F2215" s="7"/>
      <c r="G2215" s="8"/>
      <c r="H2215" s="7"/>
      <c r="I2215" s="14"/>
      <c r="J2215" s="8"/>
      <c r="K2215" s="8"/>
      <c r="L2215" s="8"/>
      <c r="M2215" s="8"/>
      <c r="N2215" s="7"/>
      <c r="O2215" s="8"/>
      <c r="P2215" s="8"/>
      <c r="Q2215" s="8"/>
      <c r="R2215" s="7"/>
      <c r="S2215" s="8"/>
      <c r="T2215" s="8"/>
      <c r="U2215" s="8"/>
      <c r="V2215" s="8"/>
      <c r="W2215" s="7"/>
      <c r="X2215" s="8"/>
      <c r="Y2215" s="8"/>
      <c r="Z2215" s="8"/>
      <c r="AA2215" s="7"/>
      <c r="AB2215" s="8"/>
      <c r="AC2215" s="7"/>
      <c r="AD2215" s="7"/>
      <c r="AE2215" s="7"/>
      <c r="AF2215" s="9"/>
      <c r="AG2215" s="10"/>
      <c r="AH2215" s="10"/>
      <c r="AI2215" s="12"/>
      <c r="AJ2215" s="10"/>
      <c r="AK2215" s="10"/>
      <c r="AL2215" s="10"/>
      <c r="AM2215" s="12"/>
      <c r="AN2215" s="12"/>
      <c r="AO2215" s="9"/>
      <c r="AP2215" s="13"/>
    </row>
    <row r="2216" spans="1:42" x14ac:dyDescent="0.35">
      <c r="A2216" s="7"/>
      <c r="B2216" s="7"/>
      <c r="C2216" s="7"/>
      <c r="D2216" s="7"/>
      <c r="E2216" s="7"/>
      <c r="F2216" s="7"/>
      <c r="G2216" s="8"/>
      <c r="H2216" s="7"/>
      <c r="I2216" s="14"/>
      <c r="J2216" s="8"/>
      <c r="K2216" s="8"/>
      <c r="L2216" s="8"/>
      <c r="M2216" s="8"/>
      <c r="N2216" s="7"/>
      <c r="O2216" s="8"/>
      <c r="P2216" s="8"/>
      <c r="Q2216" s="8"/>
      <c r="R2216" s="7"/>
      <c r="S2216" s="8"/>
      <c r="T2216" s="8"/>
      <c r="U2216" s="8"/>
      <c r="V2216" s="8"/>
      <c r="W2216" s="7"/>
      <c r="X2216" s="8"/>
      <c r="Y2216" s="8"/>
      <c r="Z2216" s="8"/>
      <c r="AA2216" s="7"/>
      <c r="AB2216" s="8"/>
      <c r="AC2216" s="7"/>
      <c r="AD2216" s="7"/>
      <c r="AE2216" s="7"/>
      <c r="AF2216" s="9"/>
      <c r="AG2216" s="10"/>
      <c r="AH2216" s="10"/>
      <c r="AI2216" s="12"/>
      <c r="AJ2216" s="10"/>
      <c r="AK2216" s="10"/>
      <c r="AL2216" s="10"/>
      <c r="AM2216" s="12"/>
      <c r="AN2216" s="12"/>
      <c r="AO2216" s="9"/>
      <c r="AP2216" s="13"/>
    </row>
    <row r="2217" spans="1:42" x14ac:dyDescent="0.35">
      <c r="A2217" s="7"/>
      <c r="B2217" s="7"/>
      <c r="C2217" s="7"/>
      <c r="D2217" s="7"/>
      <c r="E2217" s="7"/>
      <c r="F2217" s="7"/>
      <c r="G2217" s="8"/>
      <c r="H2217" s="7"/>
      <c r="I2217" s="14"/>
      <c r="J2217" s="8"/>
      <c r="K2217" s="8"/>
      <c r="L2217" s="8"/>
      <c r="M2217" s="8"/>
      <c r="N2217" s="7"/>
      <c r="O2217" s="8"/>
      <c r="P2217" s="8"/>
      <c r="Q2217" s="8"/>
      <c r="R2217" s="7"/>
      <c r="S2217" s="8"/>
      <c r="T2217" s="8"/>
      <c r="U2217" s="8"/>
      <c r="V2217" s="8"/>
      <c r="W2217" s="7"/>
      <c r="X2217" s="8"/>
      <c r="Y2217" s="8"/>
      <c r="Z2217" s="8"/>
      <c r="AA2217" s="7"/>
      <c r="AB2217" s="8"/>
      <c r="AC2217" s="7"/>
      <c r="AD2217" s="7"/>
      <c r="AE2217" s="7"/>
      <c r="AF2217" s="9"/>
      <c r="AG2217" s="10"/>
      <c r="AH2217" s="10"/>
      <c r="AI2217" s="12"/>
      <c r="AJ2217" s="10"/>
      <c r="AK2217" s="10"/>
      <c r="AL2217" s="10"/>
      <c r="AM2217" s="12"/>
      <c r="AN2217" s="12"/>
      <c r="AO2217" s="9"/>
      <c r="AP2217" s="13"/>
    </row>
    <row r="2218" spans="1:42" x14ac:dyDescent="0.35">
      <c r="A2218" s="7"/>
      <c r="B2218" s="7"/>
      <c r="C2218" s="7"/>
      <c r="D2218" s="7"/>
      <c r="E2218" s="7"/>
      <c r="F2218" s="7"/>
      <c r="G2218" s="8"/>
      <c r="H2218" s="7"/>
      <c r="I2218" s="14"/>
      <c r="J2218" s="8"/>
      <c r="K2218" s="8"/>
      <c r="L2218" s="8"/>
      <c r="M2218" s="8"/>
      <c r="N2218" s="7"/>
      <c r="O2218" s="8"/>
      <c r="P2218" s="8"/>
      <c r="Q2218" s="8"/>
      <c r="R2218" s="7"/>
      <c r="S2218" s="8"/>
      <c r="T2218" s="8"/>
      <c r="U2218" s="8"/>
      <c r="V2218" s="8"/>
      <c r="W2218" s="7"/>
      <c r="X2218" s="8"/>
      <c r="Y2218" s="8"/>
      <c r="Z2218" s="8"/>
      <c r="AA2218" s="7"/>
      <c r="AB2218" s="8"/>
      <c r="AC2218" s="7"/>
      <c r="AD2218" s="7"/>
      <c r="AE2218" s="7"/>
      <c r="AF2218" s="9"/>
      <c r="AG2218" s="10"/>
      <c r="AH2218" s="10"/>
      <c r="AI2218" s="12"/>
      <c r="AJ2218" s="10"/>
      <c r="AK2218" s="10"/>
      <c r="AL2218" s="10"/>
      <c r="AM2218" s="12"/>
      <c r="AN2218" s="12"/>
      <c r="AO2218" s="9"/>
      <c r="AP2218" s="13"/>
    </row>
    <row r="2219" spans="1:42" x14ac:dyDescent="0.35">
      <c r="A2219" s="7"/>
      <c r="B2219" s="7"/>
      <c r="C2219" s="7"/>
      <c r="D2219" s="7"/>
      <c r="E2219" s="7"/>
      <c r="F2219" s="7"/>
      <c r="G2219" s="8"/>
      <c r="H2219" s="7"/>
      <c r="I2219" s="14"/>
      <c r="J2219" s="8"/>
      <c r="K2219" s="8"/>
      <c r="L2219" s="8"/>
      <c r="M2219" s="8"/>
      <c r="N2219" s="7"/>
      <c r="O2219" s="8"/>
      <c r="P2219" s="8"/>
      <c r="Q2219" s="8"/>
      <c r="R2219" s="7"/>
      <c r="S2219" s="8"/>
      <c r="T2219" s="8"/>
      <c r="U2219" s="8"/>
      <c r="V2219" s="8"/>
      <c r="W2219" s="7"/>
      <c r="X2219" s="8"/>
      <c r="Y2219" s="8"/>
      <c r="Z2219" s="8"/>
      <c r="AA2219" s="7"/>
      <c r="AB2219" s="8"/>
      <c r="AC2219" s="7"/>
      <c r="AD2219" s="7"/>
      <c r="AE2219" s="7"/>
      <c r="AF2219" s="9"/>
      <c r="AG2219" s="10"/>
      <c r="AH2219" s="10"/>
      <c r="AI2219" s="12"/>
      <c r="AJ2219" s="10"/>
      <c r="AK2219" s="10"/>
      <c r="AL2219" s="10"/>
      <c r="AM2219" s="12"/>
      <c r="AN2219" s="12"/>
      <c r="AO2219" s="9"/>
      <c r="AP2219" s="13"/>
    </row>
    <row r="2220" spans="1:42" x14ac:dyDescent="0.35">
      <c r="A2220" s="7"/>
      <c r="B2220" s="7"/>
      <c r="C2220" s="7"/>
      <c r="D2220" s="7"/>
      <c r="E2220" s="7"/>
      <c r="F2220" s="7"/>
      <c r="G2220" s="8"/>
      <c r="H2220" s="7"/>
      <c r="I2220" s="14"/>
      <c r="J2220" s="8"/>
      <c r="K2220" s="8"/>
      <c r="L2220" s="8"/>
      <c r="M2220" s="8"/>
      <c r="N2220" s="7"/>
      <c r="O2220" s="8"/>
      <c r="P2220" s="8"/>
      <c r="Q2220" s="8"/>
      <c r="R2220" s="7"/>
      <c r="S2220" s="8"/>
      <c r="T2220" s="8"/>
      <c r="U2220" s="8"/>
      <c r="V2220" s="8"/>
      <c r="W2220" s="7"/>
      <c r="X2220" s="8"/>
      <c r="Y2220" s="8"/>
      <c r="Z2220" s="8"/>
      <c r="AA2220" s="7"/>
      <c r="AB2220" s="8"/>
      <c r="AC2220" s="7"/>
      <c r="AD2220" s="7"/>
      <c r="AE2220" s="7"/>
      <c r="AF2220" s="12"/>
      <c r="AG2220" s="10"/>
      <c r="AH2220" s="12"/>
      <c r="AI2220" s="12"/>
      <c r="AJ2220" s="12"/>
      <c r="AK2220" s="12"/>
      <c r="AL2220" s="12"/>
      <c r="AM2220" s="12"/>
      <c r="AN2220" s="12"/>
      <c r="AO2220" s="12"/>
      <c r="AP2220" s="15"/>
    </row>
    <row r="2221" spans="1:42" x14ac:dyDescent="0.35">
      <c r="A2221" s="7"/>
      <c r="B2221" s="7"/>
      <c r="C2221" s="7"/>
      <c r="D2221" s="7"/>
      <c r="E2221" s="7"/>
      <c r="F2221" s="7"/>
      <c r="G2221" s="7"/>
      <c r="H2221" s="7"/>
      <c r="I2221" s="14"/>
      <c r="J2221" s="14"/>
      <c r="K2221" s="14"/>
      <c r="L2221" s="8"/>
      <c r="M2221" s="8"/>
      <c r="N2221" s="7"/>
      <c r="O2221" s="8"/>
      <c r="P2221" s="8"/>
      <c r="Q2221" s="8"/>
      <c r="R2221" s="7"/>
      <c r="S2221" s="14"/>
      <c r="T2221" s="14"/>
      <c r="U2221" s="7"/>
      <c r="V2221" s="7"/>
      <c r="W2221" s="16"/>
      <c r="X2221" s="8"/>
      <c r="Y2221" s="8"/>
      <c r="Z2221" s="8"/>
      <c r="AA2221" s="7"/>
      <c r="AB2221" s="14"/>
      <c r="AC2221" s="7"/>
      <c r="AD2221" s="7"/>
      <c r="AE2221" s="7"/>
      <c r="AF2221" s="12"/>
      <c r="AG2221" s="10"/>
      <c r="AH2221" s="12"/>
      <c r="AI2221" s="12"/>
      <c r="AJ2221" s="12"/>
      <c r="AK2221" s="12"/>
      <c r="AL2221" s="12"/>
      <c r="AM2221" s="12"/>
      <c r="AN2221" s="12"/>
      <c r="AO2221" s="12"/>
      <c r="AP2221" s="15"/>
    </row>
    <row r="2222" spans="1:42" x14ac:dyDescent="0.35">
      <c r="A2222" s="7"/>
      <c r="B2222" s="7"/>
      <c r="C2222" s="7"/>
      <c r="D2222" s="7"/>
      <c r="E2222" s="7"/>
      <c r="F2222" s="7"/>
      <c r="G2222" s="8"/>
      <c r="H2222" s="7"/>
      <c r="I2222" s="14"/>
      <c r="J2222" s="8"/>
      <c r="K2222" s="8"/>
      <c r="L2222" s="8"/>
      <c r="M2222" s="8"/>
      <c r="N2222" s="7"/>
      <c r="O2222" s="8"/>
      <c r="P2222" s="8"/>
      <c r="Q2222" s="8"/>
      <c r="R2222" s="7"/>
      <c r="S2222" s="8"/>
      <c r="T2222" s="8"/>
      <c r="U2222" s="8"/>
      <c r="V2222" s="8"/>
      <c r="W2222" s="7"/>
      <c r="X2222" s="8"/>
      <c r="Y2222" s="8"/>
      <c r="Z2222" s="8"/>
      <c r="AA2222" s="7"/>
      <c r="AB2222" s="8"/>
      <c r="AC2222" s="7"/>
      <c r="AD2222" s="7"/>
      <c r="AE2222" s="7"/>
      <c r="AF2222" s="12"/>
      <c r="AG2222" s="10"/>
      <c r="AH2222" s="12"/>
      <c r="AI2222" s="12"/>
      <c r="AJ2222" s="12"/>
      <c r="AK2222" s="12"/>
      <c r="AL2222" s="12"/>
      <c r="AM2222" s="12"/>
      <c r="AN2222" s="12"/>
      <c r="AO2222" s="12"/>
      <c r="AP2222" s="15"/>
    </row>
    <row r="2223" spans="1:42" x14ac:dyDescent="0.35">
      <c r="A2223" s="7"/>
      <c r="B2223" s="7"/>
      <c r="C2223" s="7"/>
      <c r="D2223" s="7"/>
      <c r="E2223" s="7"/>
      <c r="F2223" s="7"/>
      <c r="G2223" s="7"/>
      <c r="H2223" s="7"/>
      <c r="I2223" s="14"/>
      <c r="J2223" s="14"/>
      <c r="K2223" s="14"/>
      <c r="L2223" s="8"/>
      <c r="M2223" s="8"/>
      <c r="N2223" s="7"/>
      <c r="O2223" s="8"/>
      <c r="P2223" s="8"/>
      <c r="Q2223" s="8"/>
      <c r="R2223" s="7"/>
      <c r="S2223" s="8"/>
      <c r="T2223" s="14"/>
      <c r="U2223" s="7"/>
      <c r="V2223" s="7"/>
      <c r="W2223" s="16"/>
      <c r="X2223" s="8"/>
      <c r="Y2223" s="8"/>
      <c r="Z2223" s="8"/>
      <c r="AA2223" s="7"/>
      <c r="AB2223" s="14"/>
      <c r="AC2223" s="7"/>
      <c r="AD2223" s="7"/>
      <c r="AE2223" s="7"/>
      <c r="AF2223" s="9"/>
      <c r="AG2223" s="10"/>
      <c r="AH2223" s="10"/>
      <c r="AI2223" s="10"/>
      <c r="AJ2223" s="10"/>
      <c r="AK2223" s="10"/>
      <c r="AL2223" s="10"/>
      <c r="AM2223" s="12"/>
      <c r="AN2223" s="12"/>
      <c r="AO2223" s="9"/>
      <c r="AP2223" s="13"/>
    </row>
    <row r="2224" spans="1:42" x14ac:dyDescent="0.35">
      <c r="A2224" s="7"/>
      <c r="B2224" s="7"/>
      <c r="C2224" s="7"/>
      <c r="D2224" s="7"/>
      <c r="E2224" s="7"/>
      <c r="F2224" s="7"/>
      <c r="G2224" s="8"/>
      <c r="H2224" s="7"/>
      <c r="I2224" s="14"/>
      <c r="J2224" s="8"/>
      <c r="K2224" s="8"/>
      <c r="L2224" s="8"/>
      <c r="M2224" s="8"/>
      <c r="N2224" s="7"/>
      <c r="O2224" s="8"/>
      <c r="P2224" s="8"/>
      <c r="Q2224" s="8"/>
      <c r="R2224" s="7"/>
      <c r="S2224" s="8"/>
      <c r="T2224" s="8"/>
      <c r="U2224" s="8"/>
      <c r="V2224" s="8"/>
      <c r="W2224" s="7"/>
      <c r="X2224" s="8"/>
      <c r="Y2224" s="8"/>
      <c r="Z2224" s="8"/>
      <c r="AA2224" s="7"/>
      <c r="AB2224" s="8"/>
      <c r="AC2224" s="7"/>
      <c r="AD2224" s="7"/>
      <c r="AE2224" s="7"/>
      <c r="AF2224" s="9"/>
      <c r="AG2224" s="10"/>
      <c r="AH2224" s="10"/>
      <c r="AI2224" s="12"/>
      <c r="AJ2224" s="10"/>
      <c r="AK2224" s="10"/>
      <c r="AL2224" s="10"/>
      <c r="AM2224" s="12"/>
      <c r="AN2224" s="12"/>
      <c r="AO2224" s="9"/>
      <c r="AP2224" s="13"/>
    </row>
    <row r="2225" spans="1:42" x14ac:dyDescent="0.35">
      <c r="A2225" s="7"/>
      <c r="B2225" s="7"/>
      <c r="C2225" s="7"/>
      <c r="D2225" s="7"/>
      <c r="E2225" s="7"/>
      <c r="F2225" s="7"/>
      <c r="G2225" s="8"/>
      <c r="H2225" s="7"/>
      <c r="I2225" s="14"/>
      <c r="J2225" s="8"/>
      <c r="K2225" s="8"/>
      <c r="L2225" s="8"/>
      <c r="M2225" s="8"/>
      <c r="N2225" s="7"/>
      <c r="O2225" s="8"/>
      <c r="P2225" s="8"/>
      <c r="Q2225" s="8"/>
      <c r="R2225" s="7"/>
      <c r="S2225" s="8"/>
      <c r="T2225" s="8"/>
      <c r="U2225" s="8"/>
      <c r="V2225" s="8"/>
      <c r="W2225" s="7"/>
      <c r="X2225" s="8"/>
      <c r="Y2225" s="8"/>
      <c r="Z2225" s="8"/>
      <c r="AA2225" s="7"/>
      <c r="AB2225" s="8"/>
      <c r="AC2225" s="7"/>
      <c r="AD2225" s="7"/>
      <c r="AE2225" s="7"/>
      <c r="AF2225" s="9"/>
      <c r="AG2225" s="10"/>
      <c r="AH2225" s="10"/>
      <c r="AI2225" s="10"/>
      <c r="AJ2225" s="10"/>
      <c r="AK2225" s="10"/>
      <c r="AL2225" s="10"/>
      <c r="AM2225" s="12"/>
      <c r="AN2225" s="12"/>
      <c r="AO2225" s="9"/>
      <c r="AP2225" s="13"/>
    </row>
    <row r="2226" spans="1:42" x14ac:dyDescent="0.35">
      <c r="A2226" s="7"/>
      <c r="B2226" s="7"/>
      <c r="C2226" s="7"/>
      <c r="D2226" s="7"/>
      <c r="E2226" s="7"/>
      <c r="F2226" s="7"/>
      <c r="G2226" s="7"/>
      <c r="H2226" s="7"/>
      <c r="I2226" s="14"/>
      <c r="J2226" s="14"/>
      <c r="K2226" s="14"/>
      <c r="L2226" s="8"/>
      <c r="M2226" s="8"/>
      <c r="N2226" s="7"/>
      <c r="O2226" s="8"/>
      <c r="P2226" s="8"/>
      <c r="Q2226" s="8"/>
      <c r="R2226" s="7"/>
      <c r="S2226" s="8"/>
      <c r="T2226" s="8"/>
      <c r="U2226" s="8"/>
      <c r="V2226" s="8"/>
      <c r="W2226" s="7"/>
      <c r="X2226" s="8"/>
      <c r="Y2226" s="8"/>
      <c r="Z2226" s="8"/>
      <c r="AA2226" s="7"/>
      <c r="AB2226" s="8"/>
      <c r="AC2226" s="7"/>
      <c r="AD2226" s="7"/>
      <c r="AE2226" s="7"/>
      <c r="AF2226" s="9"/>
      <c r="AG2226" s="10"/>
      <c r="AH2226" s="10"/>
      <c r="AI2226" s="12"/>
      <c r="AJ2226" s="10"/>
      <c r="AK2226" s="10"/>
      <c r="AL2226" s="10"/>
      <c r="AM2226" s="12"/>
      <c r="AN2226" s="12"/>
      <c r="AO2226" s="9"/>
      <c r="AP2226" s="13"/>
    </row>
    <row r="2227" spans="1:42" x14ac:dyDescent="0.35">
      <c r="A2227" s="7"/>
      <c r="B2227" s="7"/>
      <c r="C2227" s="7"/>
      <c r="D2227" s="7"/>
      <c r="E2227" s="7"/>
      <c r="F2227" s="7"/>
      <c r="G2227" s="7"/>
      <c r="H2227" s="7"/>
      <c r="I2227" s="14"/>
      <c r="J2227" s="14"/>
      <c r="K2227" s="14"/>
      <c r="L2227" s="7"/>
      <c r="M2227" s="8"/>
      <c r="N2227" s="7"/>
      <c r="O2227" s="14"/>
      <c r="P2227" s="7"/>
      <c r="Q2227" s="7"/>
      <c r="R2227" s="16"/>
      <c r="S2227" s="14"/>
      <c r="T2227" s="14"/>
      <c r="U2227" s="7"/>
      <c r="V2227" s="7"/>
      <c r="W2227" s="16"/>
      <c r="X2227" s="14"/>
      <c r="Y2227" s="7"/>
      <c r="Z2227" s="7"/>
      <c r="AA2227" s="16"/>
      <c r="AB2227" s="14"/>
      <c r="AC2227" s="7"/>
      <c r="AD2227" s="7"/>
      <c r="AE2227" s="7"/>
      <c r="AF2227" s="9"/>
      <c r="AG2227" s="10"/>
      <c r="AH2227" s="10"/>
      <c r="AI2227" s="11"/>
      <c r="AJ2227" s="10"/>
      <c r="AK2227" s="10"/>
      <c r="AL2227" s="10"/>
      <c r="AM2227" s="21"/>
      <c r="AN2227" s="10"/>
      <c r="AO2227" s="9"/>
      <c r="AP2227" s="13"/>
    </row>
    <row r="2228" spans="1:42" x14ac:dyDescent="0.35">
      <c r="A2228" s="7"/>
      <c r="B2228" s="7"/>
      <c r="C2228" s="7"/>
      <c r="D2228" s="7"/>
      <c r="E2228" s="7"/>
      <c r="F2228" s="7"/>
      <c r="G2228" s="7"/>
      <c r="H2228" s="7"/>
      <c r="I2228" s="14"/>
      <c r="J2228" s="14"/>
      <c r="K2228" s="14"/>
      <c r="L2228" s="8"/>
      <c r="M2228" s="8"/>
      <c r="N2228" s="7"/>
      <c r="O2228" s="8"/>
      <c r="P2228" s="8"/>
      <c r="Q2228" s="8"/>
      <c r="R2228" s="7"/>
      <c r="S2228" s="8"/>
      <c r="T2228" s="8"/>
      <c r="U2228" s="8"/>
      <c r="V2228" s="8"/>
      <c r="W2228" s="7"/>
      <c r="X2228" s="8"/>
      <c r="Y2228" s="8"/>
      <c r="Z2228" s="8"/>
      <c r="AA2228" s="7"/>
      <c r="AB2228" s="8"/>
      <c r="AC2228" s="7"/>
      <c r="AD2228" s="7"/>
      <c r="AE2228" s="7"/>
      <c r="AF2228" s="12"/>
      <c r="AG2228" s="10"/>
      <c r="AH2228" s="12"/>
      <c r="AI2228" s="12"/>
      <c r="AJ2228" s="12"/>
      <c r="AK2228" s="12"/>
      <c r="AL2228" s="12"/>
      <c r="AM2228" s="12"/>
      <c r="AN2228" s="12"/>
      <c r="AO2228" s="12"/>
      <c r="AP2228" s="15"/>
    </row>
    <row r="2229" spans="1:42" x14ac:dyDescent="0.35">
      <c r="A2229" s="7"/>
      <c r="B2229" s="7"/>
      <c r="C2229" s="7"/>
      <c r="D2229" s="7"/>
      <c r="E2229" s="7"/>
      <c r="F2229" s="7"/>
      <c r="G2229" s="7"/>
      <c r="H2229" s="7"/>
      <c r="I2229" s="14"/>
      <c r="J2229" s="14"/>
      <c r="K2229" s="14"/>
      <c r="L2229" s="8"/>
      <c r="M2229" s="8"/>
      <c r="N2229" s="7"/>
      <c r="O2229" s="8"/>
      <c r="P2229" s="8"/>
      <c r="Q2229" s="8"/>
      <c r="R2229" s="7"/>
      <c r="S2229" s="14"/>
      <c r="T2229" s="14"/>
      <c r="U2229" s="7"/>
      <c r="V2229" s="7"/>
      <c r="W2229" s="16"/>
      <c r="X2229" s="8"/>
      <c r="Y2229" s="8"/>
      <c r="Z2229" s="8"/>
      <c r="AA2229" s="7"/>
      <c r="AB2229" s="14"/>
      <c r="AC2229" s="7"/>
      <c r="AD2229" s="7"/>
      <c r="AE2229" s="7"/>
      <c r="AF2229" s="9"/>
      <c r="AG2229" s="10"/>
      <c r="AH2229" s="10"/>
      <c r="AI2229" s="10"/>
      <c r="AJ2229" s="10"/>
      <c r="AK2229" s="10"/>
      <c r="AL2229" s="10"/>
      <c r="AM2229" s="12"/>
      <c r="AN2229" s="12"/>
      <c r="AO2229" s="9"/>
      <c r="AP2229" s="13"/>
    </row>
    <row r="2230" spans="1:42" x14ac:dyDescent="0.35">
      <c r="A2230" s="7"/>
      <c r="B2230" s="7"/>
      <c r="C2230" s="7"/>
      <c r="D2230" s="7"/>
      <c r="E2230" s="7"/>
      <c r="F2230" s="7"/>
      <c r="G2230" s="7"/>
      <c r="H2230" s="7"/>
      <c r="I2230" s="14"/>
      <c r="J2230" s="14"/>
      <c r="K2230" s="14"/>
      <c r="L2230" s="8"/>
      <c r="M2230" s="8"/>
      <c r="N2230" s="7"/>
      <c r="O2230" s="8"/>
      <c r="P2230" s="8"/>
      <c r="Q2230" s="8"/>
      <c r="R2230" s="7"/>
      <c r="S2230" s="8"/>
      <c r="T2230" s="14"/>
      <c r="U2230" s="7"/>
      <c r="V2230" s="7"/>
      <c r="W2230" s="16"/>
      <c r="X2230" s="8"/>
      <c r="Y2230" s="8"/>
      <c r="Z2230" s="8"/>
      <c r="AA2230" s="7"/>
      <c r="AB2230" s="14"/>
      <c r="AC2230" s="7"/>
      <c r="AD2230" s="7"/>
      <c r="AE2230" s="7"/>
      <c r="AF2230" s="9"/>
      <c r="AG2230" s="10"/>
      <c r="AH2230" s="10"/>
      <c r="AI2230" s="10"/>
      <c r="AJ2230" s="10"/>
      <c r="AK2230" s="10"/>
      <c r="AL2230" s="10"/>
      <c r="AM2230" s="12"/>
      <c r="AN2230" s="12"/>
      <c r="AO2230" s="9"/>
      <c r="AP2230" s="13"/>
    </row>
    <row r="2231" spans="1:42" x14ac:dyDescent="0.35">
      <c r="A2231" s="7"/>
      <c r="B2231" s="7"/>
      <c r="C2231" s="7"/>
      <c r="D2231" s="7"/>
      <c r="E2231" s="7"/>
      <c r="F2231" s="7"/>
      <c r="G2231" s="7"/>
      <c r="H2231" s="7"/>
      <c r="I2231" s="14"/>
      <c r="J2231" s="8"/>
      <c r="K2231" s="14"/>
      <c r="L2231" s="8"/>
      <c r="M2231" s="8"/>
      <c r="N2231" s="7"/>
      <c r="O2231" s="8"/>
      <c r="P2231" s="8"/>
      <c r="Q2231" s="8"/>
      <c r="R2231" s="7"/>
      <c r="S2231" s="8"/>
      <c r="T2231" s="14"/>
      <c r="U2231" s="7"/>
      <c r="V2231" s="7"/>
      <c r="W2231" s="16"/>
      <c r="X2231" s="8"/>
      <c r="Y2231" s="8"/>
      <c r="Z2231" s="8"/>
      <c r="AA2231" s="7"/>
      <c r="AB2231" s="14"/>
      <c r="AC2231" s="7"/>
      <c r="AD2231" s="7"/>
      <c r="AE2231" s="7"/>
      <c r="AF2231" s="9"/>
      <c r="AG2231" s="10"/>
      <c r="AH2231" s="10"/>
      <c r="AI2231" s="12"/>
      <c r="AJ2231" s="10"/>
      <c r="AK2231" s="10"/>
      <c r="AL2231" s="10"/>
      <c r="AM2231" s="12"/>
      <c r="AN2231" s="12"/>
      <c r="AO2231" s="9"/>
      <c r="AP2231" s="13"/>
    </row>
    <row r="2232" spans="1:42" x14ac:dyDescent="0.35">
      <c r="A2232" s="7"/>
      <c r="B2232" s="7"/>
      <c r="C2232" s="7"/>
      <c r="D2232" s="7"/>
      <c r="E2232" s="7"/>
      <c r="F2232" s="7"/>
      <c r="G2232" s="7"/>
      <c r="H2232" s="7"/>
      <c r="I2232" s="14"/>
      <c r="J2232" s="8"/>
      <c r="K2232" s="14"/>
      <c r="L2232" s="8"/>
      <c r="M2232" s="8"/>
      <c r="N2232" s="7"/>
      <c r="O2232" s="8"/>
      <c r="P2232" s="8"/>
      <c r="Q2232" s="8"/>
      <c r="R2232" s="7"/>
      <c r="S2232" s="8"/>
      <c r="T2232" s="14"/>
      <c r="U2232" s="7"/>
      <c r="V2232" s="7"/>
      <c r="W2232" s="16"/>
      <c r="X2232" s="8"/>
      <c r="Y2232" s="8"/>
      <c r="Z2232" s="8"/>
      <c r="AA2232" s="7"/>
      <c r="AB2232" s="14"/>
      <c r="AC2232" s="7"/>
      <c r="AD2232" s="7"/>
      <c r="AE2232" s="7"/>
      <c r="AF2232" s="9"/>
      <c r="AG2232" s="10"/>
      <c r="AH2232" s="10"/>
      <c r="AI2232" s="10"/>
      <c r="AJ2232" s="10"/>
      <c r="AK2232" s="10"/>
      <c r="AL2232" s="10"/>
      <c r="AM2232" s="12"/>
      <c r="AN2232" s="12"/>
      <c r="AO2232" s="9"/>
      <c r="AP2232" s="13"/>
    </row>
    <row r="2233" spans="1:42" x14ac:dyDescent="0.35">
      <c r="A2233" s="7"/>
      <c r="B2233" s="7"/>
      <c r="C2233" s="7"/>
      <c r="D2233" s="7"/>
      <c r="E2233" s="7"/>
      <c r="F2233" s="7"/>
      <c r="G2233" s="7"/>
      <c r="H2233" s="7"/>
      <c r="I2233" s="14"/>
      <c r="J2233" s="14"/>
      <c r="K2233" s="14"/>
      <c r="L2233" s="8"/>
      <c r="M2233" s="8"/>
      <c r="N2233" s="7"/>
      <c r="O2233" s="8"/>
      <c r="P2233" s="8"/>
      <c r="Q2233" s="8"/>
      <c r="R2233" s="7"/>
      <c r="S2233" s="14"/>
      <c r="T2233" s="14"/>
      <c r="U2233" s="7"/>
      <c r="V2233" s="7"/>
      <c r="W2233" s="16"/>
      <c r="X2233" s="8"/>
      <c r="Y2233" s="8"/>
      <c r="Z2233" s="8"/>
      <c r="AA2233" s="7"/>
      <c r="AB2233" s="14"/>
      <c r="AC2233" s="7"/>
      <c r="AD2233" s="7"/>
      <c r="AE2233" s="7"/>
      <c r="AF2233" s="12"/>
      <c r="AG2233" s="10"/>
      <c r="AH2233" s="12"/>
      <c r="AI2233" s="12"/>
      <c r="AJ2233" s="12"/>
      <c r="AK2233" s="12"/>
      <c r="AL2233" s="12"/>
      <c r="AM2233" s="12"/>
      <c r="AN2233" s="12"/>
      <c r="AO2233" s="12"/>
      <c r="AP2233" s="15"/>
    </row>
    <row r="2234" spans="1:42" x14ac:dyDescent="0.35">
      <c r="A2234" s="7"/>
      <c r="B2234" s="7"/>
      <c r="C2234" s="7"/>
      <c r="D2234" s="7"/>
      <c r="E2234" s="7"/>
      <c r="F2234" s="7"/>
      <c r="G2234" s="7"/>
      <c r="H2234" s="7"/>
      <c r="I2234" s="14"/>
      <c r="J2234" s="14"/>
      <c r="K2234" s="14"/>
      <c r="L2234" s="8"/>
      <c r="M2234" s="8"/>
      <c r="N2234" s="7"/>
      <c r="O2234" s="8"/>
      <c r="P2234" s="8"/>
      <c r="Q2234" s="8"/>
      <c r="R2234" s="7"/>
      <c r="S2234" s="8"/>
      <c r="T2234" s="8"/>
      <c r="U2234" s="8"/>
      <c r="V2234" s="8"/>
      <c r="W2234" s="7"/>
      <c r="X2234" s="8"/>
      <c r="Y2234" s="8"/>
      <c r="Z2234" s="8"/>
      <c r="AA2234" s="7"/>
      <c r="AB2234" s="8"/>
      <c r="AC2234" s="7"/>
      <c r="AD2234" s="7"/>
      <c r="AE2234" s="7"/>
      <c r="AF2234" s="12"/>
      <c r="AG2234" s="10"/>
      <c r="AH2234" s="12"/>
      <c r="AI2234" s="12"/>
      <c r="AJ2234" s="12"/>
      <c r="AK2234" s="12"/>
      <c r="AL2234" s="12"/>
      <c r="AM2234" s="12"/>
      <c r="AN2234" s="12"/>
      <c r="AO2234" s="12"/>
      <c r="AP2234" s="15"/>
    </row>
    <row r="2235" spans="1:42" x14ac:dyDescent="0.35">
      <c r="A2235" s="7"/>
      <c r="B2235" s="7"/>
      <c r="C2235" s="7"/>
      <c r="D2235" s="7"/>
      <c r="E2235" s="7"/>
      <c r="F2235" s="7"/>
      <c r="G2235" s="8"/>
      <c r="H2235" s="7"/>
      <c r="I2235" s="14"/>
      <c r="J2235" s="8"/>
      <c r="K2235" s="8"/>
      <c r="L2235" s="8"/>
      <c r="M2235" s="8"/>
      <c r="N2235" s="7"/>
      <c r="O2235" s="8"/>
      <c r="P2235" s="8"/>
      <c r="Q2235" s="8"/>
      <c r="R2235" s="7"/>
      <c r="S2235" s="8"/>
      <c r="T2235" s="8"/>
      <c r="U2235" s="8"/>
      <c r="V2235" s="8"/>
      <c r="W2235" s="7"/>
      <c r="X2235" s="8"/>
      <c r="Y2235" s="8"/>
      <c r="Z2235" s="8"/>
      <c r="AA2235" s="7"/>
      <c r="AB2235" s="8"/>
      <c r="AC2235" s="7"/>
      <c r="AD2235" s="7"/>
      <c r="AE2235" s="7"/>
      <c r="AF2235" s="9"/>
      <c r="AG2235" s="10"/>
      <c r="AH2235" s="10"/>
      <c r="AI2235" s="12"/>
      <c r="AJ2235" s="10"/>
      <c r="AK2235" s="10"/>
      <c r="AL2235" s="10"/>
      <c r="AM2235" s="12"/>
      <c r="AN2235" s="12"/>
      <c r="AO2235" s="9"/>
      <c r="AP2235" s="13"/>
    </row>
    <row r="2236" spans="1:42" x14ac:dyDescent="0.35">
      <c r="A2236" s="7"/>
      <c r="B2236" s="7"/>
      <c r="C2236" s="7"/>
      <c r="D2236" s="7"/>
      <c r="E2236" s="7"/>
      <c r="F2236" s="7"/>
      <c r="G2236" s="7"/>
      <c r="H2236" s="7"/>
      <c r="I2236" s="14"/>
      <c r="J2236" s="14"/>
      <c r="K2236" s="14"/>
      <c r="L2236" s="8"/>
      <c r="M2236" s="8"/>
      <c r="N2236" s="7"/>
      <c r="O2236" s="8"/>
      <c r="P2236" s="8"/>
      <c r="Q2236" s="8"/>
      <c r="R2236" s="7"/>
      <c r="S2236" s="8"/>
      <c r="T2236" s="8"/>
      <c r="U2236" s="8"/>
      <c r="V2236" s="8"/>
      <c r="W2236" s="7"/>
      <c r="X2236" s="8"/>
      <c r="Y2236" s="8"/>
      <c r="Z2236" s="8"/>
      <c r="AA2236" s="7"/>
      <c r="AB2236" s="8"/>
      <c r="AC2236" s="7"/>
      <c r="AD2236" s="7"/>
      <c r="AE2236" s="7"/>
      <c r="AF2236" s="9"/>
      <c r="AG2236" s="10"/>
      <c r="AH2236" s="10"/>
      <c r="AI2236" s="12"/>
      <c r="AJ2236" s="10"/>
      <c r="AK2236" s="10"/>
      <c r="AL2236" s="10"/>
      <c r="AM2236" s="12"/>
      <c r="AN2236" s="12"/>
      <c r="AO2236" s="9"/>
      <c r="AP2236" s="13"/>
    </row>
    <row r="2237" spans="1:42" x14ac:dyDescent="0.35">
      <c r="A2237" s="7"/>
      <c r="B2237" s="7"/>
      <c r="C2237" s="7"/>
      <c r="D2237" s="7"/>
      <c r="E2237" s="7"/>
      <c r="F2237" s="7"/>
      <c r="G2237" s="7"/>
      <c r="H2237" s="7"/>
      <c r="I2237" s="14"/>
      <c r="J2237" s="14"/>
      <c r="K2237" s="14"/>
      <c r="L2237" s="7"/>
      <c r="M2237" s="8"/>
      <c r="N2237" s="7"/>
      <c r="O2237" s="14"/>
      <c r="P2237" s="7"/>
      <c r="Q2237" s="7"/>
      <c r="R2237" s="16"/>
      <c r="S2237" s="14"/>
      <c r="T2237" s="14"/>
      <c r="U2237" s="7"/>
      <c r="V2237" s="7"/>
      <c r="W2237" s="16"/>
      <c r="X2237" s="14"/>
      <c r="Y2237" s="7"/>
      <c r="Z2237" s="8"/>
      <c r="AA2237" s="7"/>
      <c r="AB2237" s="14"/>
      <c r="AC2237" s="7"/>
      <c r="AD2237" s="7"/>
      <c r="AE2237" s="7"/>
      <c r="AF2237" s="9"/>
      <c r="AG2237" s="10"/>
      <c r="AH2237" s="10"/>
      <c r="AI2237" s="10"/>
      <c r="AJ2237" s="10"/>
      <c r="AK2237" s="10"/>
      <c r="AL2237" s="10"/>
      <c r="AM2237" s="21"/>
      <c r="AN2237" s="10"/>
      <c r="AO2237" s="9"/>
      <c r="AP2237" s="13"/>
    </row>
    <row r="2238" spans="1:42" x14ac:dyDescent="0.35">
      <c r="A2238" s="7"/>
      <c r="B2238" s="7"/>
      <c r="C2238" s="7"/>
      <c r="D2238" s="7"/>
      <c r="E2238" s="7"/>
      <c r="F2238" s="7"/>
      <c r="G2238" s="8"/>
      <c r="H2238" s="7"/>
      <c r="I2238" s="14"/>
      <c r="J2238" s="8"/>
      <c r="K2238" s="8"/>
      <c r="L2238" s="8"/>
      <c r="M2238" s="8"/>
      <c r="N2238" s="7"/>
      <c r="O2238" s="8"/>
      <c r="P2238" s="8"/>
      <c r="Q2238" s="8"/>
      <c r="R2238" s="7"/>
      <c r="S2238" s="8"/>
      <c r="T2238" s="8"/>
      <c r="U2238" s="8"/>
      <c r="V2238" s="8"/>
      <c r="W2238" s="7"/>
      <c r="X2238" s="8"/>
      <c r="Y2238" s="8"/>
      <c r="Z2238" s="8"/>
      <c r="AA2238" s="7"/>
      <c r="AB2238" s="8"/>
      <c r="AC2238" s="7"/>
      <c r="AD2238" s="7"/>
      <c r="AE2238" s="7"/>
      <c r="AF2238" s="9"/>
      <c r="AG2238" s="10"/>
      <c r="AH2238" s="10"/>
      <c r="AI2238" s="12"/>
      <c r="AJ2238" s="10"/>
      <c r="AK2238" s="10"/>
      <c r="AL2238" s="10"/>
      <c r="AM2238" s="12"/>
      <c r="AN2238" s="12"/>
      <c r="AO2238" s="9"/>
      <c r="AP2238" s="13"/>
    </row>
    <row r="2239" spans="1:42" x14ac:dyDescent="0.35">
      <c r="A2239" s="7"/>
      <c r="B2239" s="7"/>
      <c r="C2239" s="7"/>
      <c r="D2239" s="7"/>
      <c r="E2239" s="7"/>
      <c r="F2239" s="7"/>
      <c r="G2239" s="8"/>
      <c r="H2239" s="7"/>
      <c r="I2239" s="14"/>
      <c r="J2239" s="8"/>
      <c r="K2239" s="8"/>
      <c r="L2239" s="8"/>
      <c r="M2239" s="8"/>
      <c r="N2239" s="7"/>
      <c r="O2239" s="8"/>
      <c r="P2239" s="8"/>
      <c r="Q2239" s="8"/>
      <c r="R2239" s="7"/>
      <c r="S2239" s="8"/>
      <c r="T2239" s="8"/>
      <c r="U2239" s="8"/>
      <c r="V2239" s="8"/>
      <c r="W2239" s="7"/>
      <c r="X2239" s="8"/>
      <c r="Y2239" s="8"/>
      <c r="Z2239" s="8"/>
      <c r="AA2239" s="7"/>
      <c r="AB2239" s="8"/>
      <c r="AC2239" s="7"/>
      <c r="AD2239" s="7"/>
      <c r="AE2239" s="7"/>
      <c r="AF2239" s="12"/>
      <c r="AG2239" s="10"/>
      <c r="AH2239" s="12"/>
      <c r="AI2239" s="12"/>
      <c r="AJ2239" s="12"/>
      <c r="AK2239" s="12"/>
      <c r="AL2239" s="12"/>
      <c r="AM2239" s="12"/>
      <c r="AN2239" s="12"/>
      <c r="AO2239" s="12"/>
      <c r="AP2239" s="15"/>
    </row>
    <row r="2240" spans="1:42" x14ac:dyDescent="0.35">
      <c r="A2240" s="7"/>
      <c r="B2240" s="7"/>
      <c r="C2240" s="7"/>
      <c r="D2240" s="7"/>
      <c r="E2240" s="7"/>
      <c r="F2240" s="8"/>
      <c r="G2240" s="8"/>
      <c r="H2240" s="7"/>
      <c r="I2240" s="14"/>
      <c r="J2240" s="8"/>
      <c r="K2240" s="8"/>
      <c r="L2240" s="8"/>
      <c r="M2240" s="8"/>
      <c r="N2240" s="7"/>
      <c r="O2240" s="8"/>
      <c r="P2240" s="8"/>
      <c r="Q2240" s="8"/>
      <c r="R2240" s="7"/>
      <c r="S2240" s="8"/>
      <c r="T2240" s="8"/>
      <c r="U2240" s="8"/>
      <c r="V2240" s="8"/>
      <c r="W2240" s="7"/>
      <c r="X2240" s="8"/>
      <c r="Y2240" s="8"/>
      <c r="Z2240" s="8"/>
      <c r="AA2240" s="7"/>
      <c r="AB2240" s="8"/>
      <c r="AC2240" s="7"/>
      <c r="AD2240" s="7"/>
      <c r="AE2240" s="7"/>
      <c r="AF2240" s="9"/>
      <c r="AG2240" s="10"/>
      <c r="AH2240" s="10"/>
      <c r="AI2240" s="12"/>
      <c r="AJ2240" s="10"/>
      <c r="AK2240" s="10"/>
      <c r="AL2240" s="10"/>
      <c r="AM2240" s="12"/>
      <c r="AN2240" s="12"/>
      <c r="AO2240" s="9"/>
      <c r="AP2240" s="13"/>
    </row>
    <row r="2241" spans="1:42" x14ac:dyDescent="0.35">
      <c r="A2241" s="7"/>
      <c r="B2241" s="7"/>
      <c r="C2241" s="7"/>
      <c r="D2241" s="7"/>
      <c r="E2241" s="7"/>
      <c r="F2241" s="7"/>
      <c r="G2241" s="7"/>
      <c r="H2241" s="7"/>
      <c r="I2241" s="14"/>
      <c r="J2241" s="14"/>
      <c r="K2241" s="14"/>
      <c r="L2241" s="8"/>
      <c r="M2241" s="8"/>
      <c r="N2241" s="7"/>
      <c r="O2241" s="8"/>
      <c r="P2241" s="8"/>
      <c r="Q2241" s="8"/>
      <c r="R2241" s="7"/>
      <c r="S2241" s="8"/>
      <c r="T2241" s="8"/>
      <c r="U2241" s="8"/>
      <c r="V2241" s="8"/>
      <c r="W2241" s="7"/>
      <c r="X2241" s="8"/>
      <c r="Y2241" s="8"/>
      <c r="Z2241" s="8"/>
      <c r="AA2241" s="7"/>
      <c r="AB2241" s="8"/>
      <c r="AC2241" s="7"/>
      <c r="AD2241" s="7"/>
      <c r="AE2241" s="7"/>
      <c r="AF2241" s="9"/>
      <c r="AG2241" s="10"/>
      <c r="AH2241" s="10"/>
      <c r="AI2241" s="12"/>
      <c r="AJ2241" s="10"/>
      <c r="AK2241" s="10"/>
      <c r="AL2241" s="10"/>
      <c r="AM2241" s="12"/>
      <c r="AN2241" s="12"/>
      <c r="AO2241" s="9"/>
      <c r="AP2241" s="13"/>
    </row>
    <row r="2242" spans="1:42" x14ac:dyDescent="0.35">
      <c r="A2242" s="7"/>
      <c r="B2242" s="7"/>
      <c r="C2242" s="7"/>
      <c r="D2242" s="7"/>
      <c r="E2242" s="7"/>
      <c r="F2242" s="7"/>
      <c r="G2242" s="7"/>
      <c r="H2242" s="7"/>
      <c r="I2242" s="14"/>
      <c r="J2242" s="14"/>
      <c r="K2242" s="14"/>
      <c r="L2242" s="8"/>
      <c r="M2242" s="8"/>
      <c r="N2242" s="7"/>
      <c r="O2242" s="8"/>
      <c r="P2242" s="8"/>
      <c r="Q2242" s="8"/>
      <c r="R2242" s="7"/>
      <c r="S2242" s="8"/>
      <c r="T2242" s="14"/>
      <c r="U2242" s="7"/>
      <c r="V2242" s="7"/>
      <c r="W2242" s="16"/>
      <c r="X2242" s="8"/>
      <c r="Y2242" s="8"/>
      <c r="Z2242" s="8"/>
      <c r="AA2242" s="7"/>
      <c r="AB2242" s="14"/>
      <c r="AC2242" s="7"/>
      <c r="AD2242" s="7"/>
      <c r="AE2242" s="7"/>
      <c r="AF2242" s="9"/>
      <c r="AG2242" s="10"/>
      <c r="AH2242" s="10"/>
      <c r="AI2242" s="12"/>
      <c r="AJ2242" s="10"/>
      <c r="AK2242" s="10"/>
      <c r="AL2242" s="10"/>
      <c r="AM2242" s="12"/>
      <c r="AN2242" s="12"/>
      <c r="AO2242" s="9"/>
      <c r="AP2242" s="13"/>
    </row>
    <row r="2243" spans="1:42" x14ac:dyDescent="0.35">
      <c r="A2243" s="7"/>
      <c r="B2243" s="7"/>
      <c r="C2243" s="7"/>
      <c r="D2243" s="7"/>
      <c r="E2243" s="7"/>
      <c r="F2243" s="7"/>
      <c r="G2243" s="7"/>
      <c r="H2243" s="7"/>
      <c r="I2243" s="14"/>
      <c r="J2243" s="14"/>
      <c r="K2243" s="14"/>
      <c r="L2243" s="8"/>
      <c r="M2243" s="8"/>
      <c r="N2243" s="7"/>
      <c r="O2243" s="8"/>
      <c r="P2243" s="8"/>
      <c r="Q2243" s="8"/>
      <c r="R2243" s="7"/>
      <c r="S2243" s="8"/>
      <c r="T2243" s="14"/>
      <c r="U2243" s="7"/>
      <c r="V2243" s="7"/>
      <c r="W2243" s="16"/>
      <c r="X2243" s="8"/>
      <c r="Y2243" s="8"/>
      <c r="Z2243" s="8"/>
      <c r="AA2243" s="7"/>
      <c r="AB2243" s="14"/>
      <c r="AC2243" s="7"/>
      <c r="AD2243" s="7"/>
      <c r="AE2243" s="7"/>
      <c r="AF2243" s="9"/>
      <c r="AG2243" s="10"/>
      <c r="AH2243" s="10"/>
      <c r="AI2243" s="10"/>
      <c r="AJ2243" s="10"/>
      <c r="AK2243" s="10"/>
      <c r="AL2243" s="10"/>
      <c r="AM2243" s="12"/>
      <c r="AN2243" s="12"/>
      <c r="AO2243" s="9"/>
      <c r="AP2243" s="13"/>
    </row>
    <row r="2244" spans="1:42" x14ac:dyDescent="0.35">
      <c r="A2244" s="7"/>
      <c r="B2244" s="7"/>
      <c r="C2244" s="7"/>
      <c r="D2244" s="7"/>
      <c r="E2244" s="7"/>
      <c r="F2244" s="7"/>
      <c r="G2244" s="7"/>
      <c r="H2244" s="7"/>
      <c r="I2244" s="14"/>
      <c r="J2244" s="14"/>
      <c r="K2244" s="14"/>
      <c r="L2244" s="8"/>
      <c r="M2244" s="8"/>
      <c r="N2244" s="7"/>
      <c r="O2244" s="8"/>
      <c r="P2244" s="8"/>
      <c r="Q2244" s="8"/>
      <c r="R2244" s="7"/>
      <c r="S2244" s="8"/>
      <c r="T2244" s="8"/>
      <c r="U2244" s="8"/>
      <c r="V2244" s="8"/>
      <c r="W2244" s="7"/>
      <c r="X2244" s="8"/>
      <c r="Y2244" s="8"/>
      <c r="Z2244" s="8"/>
      <c r="AA2244" s="7"/>
      <c r="AB2244" s="8"/>
      <c r="AC2244" s="7"/>
      <c r="AD2244" s="7"/>
      <c r="AE2244" s="7"/>
      <c r="AF2244" s="12"/>
      <c r="AG2244" s="10"/>
      <c r="AH2244" s="12"/>
      <c r="AI2244" s="12"/>
      <c r="AJ2244" s="12"/>
      <c r="AK2244" s="12"/>
      <c r="AL2244" s="12"/>
      <c r="AM2244" s="12"/>
      <c r="AN2244" s="12"/>
      <c r="AO2244" s="12"/>
      <c r="AP2244" s="15"/>
    </row>
    <row r="2245" spans="1:42" x14ac:dyDescent="0.35">
      <c r="A2245" s="7"/>
      <c r="B2245" s="7"/>
      <c r="C2245" s="7"/>
      <c r="D2245" s="7"/>
      <c r="E2245" s="7"/>
      <c r="F2245" s="7"/>
      <c r="G2245" s="7"/>
      <c r="H2245" s="7"/>
      <c r="I2245" s="14"/>
      <c r="J2245" s="14"/>
      <c r="K2245" s="14"/>
      <c r="L2245" s="8"/>
      <c r="M2245" s="8"/>
      <c r="N2245" s="7"/>
      <c r="O2245" s="8"/>
      <c r="P2245" s="8"/>
      <c r="Q2245" s="8"/>
      <c r="R2245" s="7"/>
      <c r="S2245" s="8"/>
      <c r="T2245" s="8"/>
      <c r="U2245" s="8"/>
      <c r="V2245" s="8"/>
      <c r="W2245" s="7"/>
      <c r="X2245" s="8"/>
      <c r="Y2245" s="8"/>
      <c r="Z2245" s="8"/>
      <c r="AA2245" s="7"/>
      <c r="AB2245" s="8"/>
      <c r="AC2245" s="7"/>
      <c r="AD2245" s="7"/>
      <c r="AE2245" s="7"/>
      <c r="AF2245" s="9"/>
      <c r="AG2245" s="10"/>
      <c r="AH2245" s="10"/>
      <c r="AI2245" s="12"/>
      <c r="AJ2245" s="10"/>
      <c r="AK2245" s="10"/>
      <c r="AL2245" s="10"/>
      <c r="AM2245" s="12"/>
      <c r="AN2245" s="12"/>
      <c r="AO2245" s="9"/>
      <c r="AP2245" s="13"/>
    </row>
    <row r="2246" spans="1:42" x14ac:dyDescent="0.35">
      <c r="A2246" s="7"/>
      <c r="B2246" s="7"/>
      <c r="C2246" s="7"/>
      <c r="D2246" s="7"/>
      <c r="E2246" s="7"/>
      <c r="F2246" s="7"/>
      <c r="G2246" s="8"/>
      <c r="H2246" s="7"/>
      <c r="I2246" s="14"/>
      <c r="J2246" s="8"/>
      <c r="K2246" s="8"/>
      <c r="L2246" s="8"/>
      <c r="M2246" s="8"/>
      <c r="N2246" s="7"/>
      <c r="O2246" s="8"/>
      <c r="P2246" s="8"/>
      <c r="Q2246" s="8"/>
      <c r="R2246" s="7"/>
      <c r="S2246" s="8"/>
      <c r="T2246" s="8"/>
      <c r="U2246" s="8"/>
      <c r="V2246" s="8"/>
      <c r="W2246" s="7"/>
      <c r="X2246" s="8"/>
      <c r="Y2246" s="8"/>
      <c r="Z2246" s="8"/>
      <c r="AA2246" s="7"/>
      <c r="AB2246" s="8"/>
      <c r="AC2246" s="7"/>
      <c r="AD2246" s="7"/>
      <c r="AE2246" s="7"/>
      <c r="AF2246" s="9"/>
      <c r="AG2246" s="10"/>
      <c r="AH2246" s="10"/>
      <c r="AI2246" s="12"/>
      <c r="AJ2246" s="10"/>
      <c r="AK2246" s="10"/>
      <c r="AL2246" s="10"/>
      <c r="AM2246" s="12"/>
      <c r="AN2246" s="12"/>
      <c r="AO2246" s="9"/>
      <c r="AP2246" s="13"/>
    </row>
    <row r="2247" spans="1:42" x14ac:dyDescent="0.35">
      <c r="A2247" s="7"/>
      <c r="B2247" s="7"/>
      <c r="C2247" s="7"/>
      <c r="D2247" s="7"/>
      <c r="E2247" s="7"/>
      <c r="F2247" s="7"/>
      <c r="G2247" s="8"/>
      <c r="H2247" s="7"/>
      <c r="I2247" s="14"/>
      <c r="J2247" s="8"/>
      <c r="K2247" s="8"/>
      <c r="L2247" s="8"/>
      <c r="M2247" s="8"/>
      <c r="N2247" s="7"/>
      <c r="O2247" s="8"/>
      <c r="P2247" s="8"/>
      <c r="Q2247" s="8"/>
      <c r="R2247" s="7"/>
      <c r="S2247" s="8"/>
      <c r="T2247" s="8"/>
      <c r="U2247" s="8"/>
      <c r="V2247" s="8"/>
      <c r="W2247" s="7"/>
      <c r="X2247" s="8"/>
      <c r="Y2247" s="8"/>
      <c r="Z2247" s="8"/>
      <c r="AA2247" s="7"/>
      <c r="AB2247" s="8"/>
      <c r="AC2247" s="7"/>
      <c r="AD2247" s="7"/>
      <c r="AE2247" s="7"/>
      <c r="AF2247" s="12"/>
      <c r="AG2247" s="10"/>
      <c r="AH2247" s="12"/>
      <c r="AI2247" s="12"/>
      <c r="AJ2247" s="12"/>
      <c r="AK2247" s="12"/>
      <c r="AL2247" s="12"/>
      <c r="AM2247" s="12"/>
      <c r="AN2247" s="12"/>
      <c r="AO2247" s="12"/>
      <c r="AP2247" s="15"/>
    </row>
    <row r="2248" spans="1:42" x14ac:dyDescent="0.35">
      <c r="A2248" s="7"/>
      <c r="B2248" s="7"/>
      <c r="C2248" s="7"/>
      <c r="D2248" s="7"/>
      <c r="E2248" s="7"/>
      <c r="F2248" s="7"/>
      <c r="G2248" s="8"/>
      <c r="H2248" s="7"/>
      <c r="I2248" s="14"/>
      <c r="J2248" s="8"/>
      <c r="K2248" s="8"/>
      <c r="L2248" s="8"/>
      <c r="M2248" s="8"/>
      <c r="N2248" s="7"/>
      <c r="O2248" s="8"/>
      <c r="P2248" s="8"/>
      <c r="Q2248" s="8"/>
      <c r="R2248" s="7"/>
      <c r="S2248" s="8"/>
      <c r="T2248" s="8"/>
      <c r="U2248" s="8"/>
      <c r="V2248" s="8"/>
      <c r="W2248" s="7"/>
      <c r="X2248" s="8"/>
      <c r="Y2248" s="8"/>
      <c r="Z2248" s="8"/>
      <c r="AA2248" s="7"/>
      <c r="AB2248" s="8"/>
      <c r="AC2248" s="7"/>
      <c r="AD2248" s="7"/>
      <c r="AE2248" s="7"/>
      <c r="AF2248" s="9"/>
      <c r="AG2248" s="10"/>
      <c r="AH2248" s="10"/>
      <c r="AI2248" s="12"/>
      <c r="AJ2248" s="10"/>
      <c r="AK2248" s="10"/>
      <c r="AL2248" s="10"/>
      <c r="AM2248" s="12"/>
      <c r="AN2248" s="12"/>
      <c r="AO2248" s="9"/>
      <c r="AP2248" s="13"/>
    </row>
    <row r="2249" spans="1:42" x14ac:dyDescent="0.35">
      <c r="A2249" s="7"/>
      <c r="B2249" s="7"/>
      <c r="C2249" s="7"/>
      <c r="D2249" s="7"/>
      <c r="E2249" s="7"/>
      <c r="F2249" s="7"/>
      <c r="G2249" s="7"/>
      <c r="H2249" s="7"/>
      <c r="I2249" s="14"/>
      <c r="J2249" s="14"/>
      <c r="K2249" s="14"/>
      <c r="L2249" s="8"/>
      <c r="M2249" s="8"/>
      <c r="N2249" s="7"/>
      <c r="O2249" s="8"/>
      <c r="P2249" s="8"/>
      <c r="Q2249" s="8"/>
      <c r="R2249" s="7"/>
      <c r="S2249" s="8"/>
      <c r="T2249" s="14"/>
      <c r="U2249" s="7"/>
      <c r="V2249" s="7"/>
      <c r="W2249" s="16"/>
      <c r="X2249" s="8"/>
      <c r="Y2249" s="8"/>
      <c r="Z2249" s="8"/>
      <c r="AA2249" s="7"/>
      <c r="AB2249" s="14"/>
      <c r="AC2249" s="7"/>
      <c r="AD2249" s="7"/>
      <c r="AE2249" s="7"/>
      <c r="AF2249" s="12"/>
      <c r="AG2249" s="10"/>
      <c r="AH2249" s="12"/>
      <c r="AI2249" s="12"/>
      <c r="AJ2249" s="12"/>
      <c r="AK2249" s="12"/>
      <c r="AL2249" s="12"/>
      <c r="AM2249" s="12"/>
      <c r="AN2249" s="12"/>
      <c r="AO2249" s="12"/>
      <c r="AP2249" s="15"/>
    </row>
    <row r="2250" spans="1:42" x14ac:dyDescent="0.35">
      <c r="A2250" s="7"/>
      <c r="B2250" s="7"/>
      <c r="C2250" s="7"/>
      <c r="D2250" s="7"/>
      <c r="E2250" s="7"/>
      <c r="F2250" s="7"/>
      <c r="G2250" s="7"/>
      <c r="H2250" s="7"/>
      <c r="I2250" s="14"/>
      <c r="J2250" s="14"/>
      <c r="K2250" s="14"/>
      <c r="L2250" s="8"/>
      <c r="M2250" s="8"/>
      <c r="N2250" s="7"/>
      <c r="O2250" s="8"/>
      <c r="P2250" s="8"/>
      <c r="Q2250" s="8"/>
      <c r="R2250" s="7"/>
      <c r="S2250" s="8"/>
      <c r="T2250" s="8"/>
      <c r="U2250" s="8"/>
      <c r="V2250" s="8"/>
      <c r="W2250" s="7"/>
      <c r="X2250" s="8"/>
      <c r="Y2250" s="8"/>
      <c r="Z2250" s="8"/>
      <c r="AA2250" s="7"/>
      <c r="AB2250" s="8"/>
      <c r="AC2250" s="7"/>
      <c r="AD2250" s="7"/>
      <c r="AE2250" s="7"/>
      <c r="AF2250" s="12"/>
      <c r="AG2250" s="10"/>
      <c r="AH2250" s="12"/>
      <c r="AI2250" s="12"/>
      <c r="AJ2250" s="12"/>
      <c r="AK2250" s="12"/>
      <c r="AL2250" s="12"/>
      <c r="AM2250" s="12"/>
      <c r="AN2250" s="12"/>
      <c r="AO2250" s="12"/>
      <c r="AP2250" s="15"/>
    </row>
    <row r="2251" spans="1:42" x14ac:dyDescent="0.35">
      <c r="A2251" s="7"/>
      <c r="B2251" s="7"/>
      <c r="C2251" s="7"/>
      <c r="D2251" s="7"/>
      <c r="E2251" s="7"/>
      <c r="F2251" s="7"/>
      <c r="G2251" s="7"/>
      <c r="H2251" s="7"/>
      <c r="I2251" s="14"/>
      <c r="J2251" s="14"/>
      <c r="K2251" s="14"/>
      <c r="L2251" s="8"/>
      <c r="M2251" s="8"/>
      <c r="N2251" s="7"/>
      <c r="O2251" s="8"/>
      <c r="P2251" s="8"/>
      <c r="Q2251" s="8"/>
      <c r="R2251" s="7"/>
      <c r="S2251" s="8"/>
      <c r="T2251" s="8"/>
      <c r="U2251" s="8"/>
      <c r="V2251" s="8"/>
      <c r="W2251" s="7"/>
      <c r="X2251" s="8"/>
      <c r="Y2251" s="8"/>
      <c r="Z2251" s="8"/>
      <c r="AA2251" s="7"/>
      <c r="AB2251" s="8"/>
      <c r="AC2251" s="7"/>
      <c r="AD2251" s="7"/>
      <c r="AE2251" s="7"/>
      <c r="AF2251" s="12"/>
      <c r="AG2251" s="10"/>
      <c r="AH2251" s="12"/>
      <c r="AI2251" s="12"/>
      <c r="AJ2251" s="12"/>
      <c r="AK2251" s="12"/>
      <c r="AL2251" s="12"/>
      <c r="AM2251" s="12"/>
      <c r="AN2251" s="12"/>
      <c r="AO2251" s="12"/>
      <c r="AP2251" s="15"/>
    </row>
    <row r="2252" spans="1:42" x14ac:dyDescent="0.35">
      <c r="A2252" s="7"/>
      <c r="B2252" s="7"/>
      <c r="C2252" s="7"/>
      <c r="D2252" s="7"/>
      <c r="E2252" s="7"/>
      <c r="F2252" s="7"/>
      <c r="G2252" s="7"/>
      <c r="H2252" s="7"/>
      <c r="I2252" s="14"/>
      <c r="J2252" s="14"/>
      <c r="K2252" s="14"/>
      <c r="L2252" s="8"/>
      <c r="M2252" s="8"/>
      <c r="N2252" s="7"/>
      <c r="O2252" s="8"/>
      <c r="P2252" s="8"/>
      <c r="Q2252" s="8"/>
      <c r="R2252" s="7"/>
      <c r="S2252" s="8"/>
      <c r="T2252" s="14"/>
      <c r="U2252" s="7"/>
      <c r="V2252" s="7"/>
      <c r="W2252" s="17"/>
      <c r="X2252" s="8"/>
      <c r="Y2252" s="8"/>
      <c r="Z2252" s="8"/>
      <c r="AA2252" s="7"/>
      <c r="AB2252" s="14"/>
      <c r="AC2252" s="7"/>
      <c r="AD2252" s="7"/>
      <c r="AE2252" s="7"/>
      <c r="AF2252" s="9"/>
      <c r="AG2252" s="10"/>
      <c r="AH2252" s="10"/>
      <c r="AI2252" s="18"/>
      <c r="AJ2252" s="10"/>
      <c r="AK2252" s="10"/>
      <c r="AL2252" s="10"/>
      <c r="AM2252" s="12"/>
      <c r="AN2252" s="12"/>
      <c r="AO2252" s="9"/>
      <c r="AP2252" s="13"/>
    </row>
    <row r="2253" spans="1:42" x14ac:dyDescent="0.35">
      <c r="A2253" s="7"/>
      <c r="B2253" s="7"/>
      <c r="C2253" s="7"/>
      <c r="D2253" s="7"/>
      <c r="E2253" s="7"/>
      <c r="F2253" s="7"/>
      <c r="G2253" s="7"/>
      <c r="H2253" s="7"/>
      <c r="I2253" s="14"/>
      <c r="J2253" s="14"/>
      <c r="K2253" s="14"/>
      <c r="L2253" s="8"/>
      <c r="M2253" s="8"/>
      <c r="N2253" s="7"/>
      <c r="O2253" s="8"/>
      <c r="P2253" s="8"/>
      <c r="Q2253" s="8"/>
      <c r="R2253" s="7"/>
      <c r="S2253" s="8"/>
      <c r="T2253" s="14"/>
      <c r="U2253" s="7"/>
      <c r="V2253" s="7"/>
      <c r="W2253" s="16"/>
      <c r="X2253" s="8"/>
      <c r="Y2253" s="8"/>
      <c r="Z2253" s="8"/>
      <c r="AA2253" s="7"/>
      <c r="AB2253" s="14"/>
      <c r="AC2253" s="7"/>
      <c r="AD2253" s="7"/>
      <c r="AE2253" s="7"/>
      <c r="AF2253" s="9"/>
      <c r="AG2253" s="10"/>
      <c r="AH2253" s="10"/>
      <c r="AI2253" s="10"/>
      <c r="AJ2253" s="10"/>
      <c r="AK2253" s="10"/>
      <c r="AL2253" s="10"/>
      <c r="AM2253" s="12"/>
      <c r="AN2253" s="12"/>
      <c r="AO2253" s="9"/>
      <c r="AP2253" s="13"/>
    </row>
    <row r="2254" spans="1:42" x14ac:dyDescent="0.35">
      <c r="A2254" s="7"/>
      <c r="B2254" s="7"/>
      <c r="C2254" s="7"/>
      <c r="D2254" s="7"/>
      <c r="E2254" s="7"/>
      <c r="F2254" s="7"/>
      <c r="G2254" s="7"/>
      <c r="H2254" s="7"/>
      <c r="I2254" s="14"/>
      <c r="J2254" s="14"/>
      <c r="K2254" s="14"/>
      <c r="L2254" s="8"/>
      <c r="M2254" s="8"/>
      <c r="N2254" s="7"/>
      <c r="O2254" s="8"/>
      <c r="P2254" s="8"/>
      <c r="Q2254" s="8"/>
      <c r="R2254" s="7"/>
      <c r="S2254" s="8"/>
      <c r="T2254" s="8"/>
      <c r="U2254" s="8"/>
      <c r="V2254" s="8"/>
      <c r="W2254" s="7"/>
      <c r="X2254" s="8"/>
      <c r="Y2254" s="8"/>
      <c r="Z2254" s="8"/>
      <c r="AA2254" s="7"/>
      <c r="AB2254" s="8"/>
      <c r="AC2254" s="7"/>
      <c r="AD2254" s="7"/>
      <c r="AE2254" s="7"/>
      <c r="AF2254" s="9"/>
      <c r="AG2254" s="10"/>
      <c r="AH2254" s="10"/>
      <c r="AI2254" s="12"/>
      <c r="AJ2254" s="10"/>
      <c r="AK2254" s="10"/>
      <c r="AL2254" s="10"/>
      <c r="AM2254" s="12"/>
      <c r="AN2254" s="12"/>
      <c r="AO2254" s="9"/>
      <c r="AP2254" s="13"/>
    </row>
    <row r="2255" spans="1:42" x14ac:dyDescent="0.35">
      <c r="A2255" s="7"/>
      <c r="B2255" s="7"/>
      <c r="C2255" s="7"/>
      <c r="D2255" s="7"/>
      <c r="E2255" s="7"/>
      <c r="F2255" s="7"/>
      <c r="G2255" s="8"/>
      <c r="H2255" s="7"/>
      <c r="I2255" s="14"/>
      <c r="J2255" s="8"/>
      <c r="K2255" s="8"/>
      <c r="L2255" s="8"/>
      <c r="M2255" s="8"/>
      <c r="N2255" s="7"/>
      <c r="O2255" s="8"/>
      <c r="P2255" s="8"/>
      <c r="Q2255" s="8"/>
      <c r="R2255" s="7"/>
      <c r="S2255" s="8"/>
      <c r="T2255" s="8"/>
      <c r="U2255" s="8"/>
      <c r="V2255" s="8"/>
      <c r="W2255" s="7"/>
      <c r="X2255" s="8"/>
      <c r="Y2255" s="8"/>
      <c r="Z2255" s="8"/>
      <c r="AA2255" s="7"/>
      <c r="AB2255" s="8"/>
      <c r="AC2255" s="7"/>
      <c r="AD2255" s="7"/>
      <c r="AE2255" s="7"/>
      <c r="AF2255" s="12"/>
      <c r="AG2255" s="10"/>
      <c r="AH2255" s="12"/>
      <c r="AI2255" s="12"/>
      <c r="AJ2255" s="12"/>
      <c r="AK2255" s="12"/>
      <c r="AL2255" s="12"/>
      <c r="AM2255" s="12"/>
      <c r="AN2255" s="12"/>
      <c r="AO2255" s="12"/>
      <c r="AP2255" s="15"/>
    </row>
    <row r="2256" spans="1:42" x14ac:dyDescent="0.35">
      <c r="A2256" s="7"/>
      <c r="B2256" s="7"/>
      <c r="C2256" s="7"/>
      <c r="D2256" s="7"/>
      <c r="E2256" s="7"/>
      <c r="F2256" s="7"/>
      <c r="G2256" s="7"/>
      <c r="H2256" s="7"/>
      <c r="I2256" s="14"/>
      <c r="J2256" s="14"/>
      <c r="K2256" s="14"/>
      <c r="L2256" s="8"/>
      <c r="M2256" s="8"/>
      <c r="N2256" s="7"/>
      <c r="O2256" s="8"/>
      <c r="P2256" s="8"/>
      <c r="Q2256" s="8"/>
      <c r="R2256" s="7"/>
      <c r="S2256" s="8"/>
      <c r="T2256" s="8"/>
      <c r="U2256" s="8"/>
      <c r="V2256" s="8"/>
      <c r="W2256" s="7"/>
      <c r="X2256" s="8"/>
      <c r="Y2256" s="8"/>
      <c r="Z2256" s="8"/>
      <c r="AA2256" s="7"/>
      <c r="AB2256" s="8"/>
      <c r="AC2256" s="7"/>
      <c r="AD2256" s="7"/>
      <c r="AE2256" s="7"/>
      <c r="AF2256" s="9"/>
      <c r="AG2256" s="10"/>
      <c r="AH2256" s="10"/>
      <c r="AI2256" s="12"/>
      <c r="AJ2256" s="10"/>
      <c r="AK2256" s="10"/>
      <c r="AL2256" s="10"/>
      <c r="AM2256" s="12"/>
      <c r="AN2256" s="12"/>
      <c r="AO2256" s="9"/>
      <c r="AP2256" s="13"/>
    </row>
    <row r="2257" spans="1:42" x14ac:dyDescent="0.35">
      <c r="A2257" s="7"/>
      <c r="B2257" s="7"/>
      <c r="C2257" s="7"/>
      <c r="D2257" s="7"/>
      <c r="E2257" s="7"/>
      <c r="F2257" s="7"/>
      <c r="G2257" s="8"/>
      <c r="H2257" s="7"/>
      <c r="I2257" s="14"/>
      <c r="J2257" s="8"/>
      <c r="K2257" s="8"/>
      <c r="L2257" s="8"/>
      <c r="M2257" s="8"/>
      <c r="N2257" s="7"/>
      <c r="O2257" s="8"/>
      <c r="P2257" s="8"/>
      <c r="Q2257" s="8"/>
      <c r="R2257" s="7"/>
      <c r="S2257" s="8"/>
      <c r="T2257" s="8"/>
      <c r="U2257" s="8"/>
      <c r="V2257" s="8"/>
      <c r="W2257" s="7"/>
      <c r="X2257" s="8"/>
      <c r="Y2257" s="8"/>
      <c r="Z2257" s="8"/>
      <c r="AA2257" s="7"/>
      <c r="AB2257" s="8"/>
      <c r="AC2257" s="7"/>
      <c r="AD2257" s="7"/>
      <c r="AE2257" s="7"/>
      <c r="AF2257" s="9"/>
      <c r="AG2257" s="10"/>
      <c r="AH2257" s="10"/>
      <c r="AI2257" s="12"/>
      <c r="AJ2257" s="10"/>
      <c r="AK2257" s="10"/>
      <c r="AL2257" s="10"/>
      <c r="AM2257" s="12"/>
      <c r="AN2257" s="12"/>
      <c r="AO2257" s="9"/>
      <c r="AP2257" s="13"/>
    </row>
    <row r="2258" spans="1:42" x14ac:dyDescent="0.35">
      <c r="A2258" s="7"/>
      <c r="B2258" s="7"/>
      <c r="C2258" s="7"/>
      <c r="D2258" s="7"/>
      <c r="E2258" s="7"/>
      <c r="F2258" s="7"/>
      <c r="G2258" s="8"/>
      <c r="H2258" s="7"/>
      <c r="I2258" s="14"/>
      <c r="J2258" s="8"/>
      <c r="K2258" s="8"/>
      <c r="L2258" s="8"/>
      <c r="M2258" s="8"/>
      <c r="N2258" s="7"/>
      <c r="O2258" s="8"/>
      <c r="P2258" s="8"/>
      <c r="Q2258" s="8"/>
      <c r="R2258" s="7"/>
      <c r="S2258" s="8"/>
      <c r="T2258" s="8"/>
      <c r="U2258" s="8"/>
      <c r="V2258" s="8"/>
      <c r="W2258" s="7"/>
      <c r="X2258" s="8"/>
      <c r="Y2258" s="8"/>
      <c r="Z2258" s="8"/>
      <c r="AA2258" s="7"/>
      <c r="AB2258" s="8"/>
      <c r="AC2258" s="7"/>
      <c r="AD2258" s="7"/>
      <c r="AE2258" s="7"/>
      <c r="AF2258" s="12"/>
      <c r="AG2258" s="10"/>
      <c r="AH2258" s="12"/>
      <c r="AI2258" s="12"/>
      <c r="AJ2258" s="12"/>
      <c r="AK2258" s="12"/>
      <c r="AL2258" s="12"/>
      <c r="AM2258" s="12"/>
      <c r="AN2258" s="12"/>
      <c r="AO2258" s="12"/>
      <c r="AP2258" s="15"/>
    </row>
    <row r="2259" spans="1:42" x14ac:dyDescent="0.35">
      <c r="A2259" s="7"/>
      <c r="B2259" s="7"/>
      <c r="C2259" s="7"/>
      <c r="D2259" s="7"/>
      <c r="E2259" s="7"/>
      <c r="F2259" s="7"/>
      <c r="G2259" s="8"/>
      <c r="H2259" s="7"/>
      <c r="I2259" s="14"/>
      <c r="J2259" s="8"/>
      <c r="K2259" s="8"/>
      <c r="L2259" s="8"/>
      <c r="M2259" s="8"/>
      <c r="N2259" s="7"/>
      <c r="O2259" s="8"/>
      <c r="P2259" s="8"/>
      <c r="Q2259" s="8"/>
      <c r="R2259" s="7"/>
      <c r="S2259" s="8"/>
      <c r="T2259" s="8"/>
      <c r="U2259" s="8"/>
      <c r="V2259" s="8"/>
      <c r="W2259" s="7"/>
      <c r="X2259" s="8"/>
      <c r="Y2259" s="8"/>
      <c r="Z2259" s="8"/>
      <c r="AA2259" s="7"/>
      <c r="AB2259" s="8"/>
      <c r="AC2259" s="7"/>
      <c r="AD2259" s="7"/>
      <c r="AE2259" s="7"/>
      <c r="AF2259" s="9"/>
      <c r="AG2259" s="10"/>
      <c r="AH2259" s="10"/>
      <c r="AI2259" s="12"/>
      <c r="AJ2259" s="10"/>
      <c r="AK2259" s="10"/>
      <c r="AL2259" s="10"/>
      <c r="AM2259" s="12"/>
      <c r="AN2259" s="12"/>
      <c r="AO2259" s="9"/>
      <c r="AP2259" s="13"/>
    </row>
    <row r="2260" spans="1:42" x14ac:dyDescent="0.35">
      <c r="A2260" s="7"/>
      <c r="B2260" s="7"/>
      <c r="C2260" s="7"/>
      <c r="D2260" s="7"/>
      <c r="E2260" s="7"/>
      <c r="F2260" s="7"/>
      <c r="G2260" s="7"/>
      <c r="H2260" s="7"/>
      <c r="I2260" s="14"/>
      <c r="J2260" s="14"/>
      <c r="K2260" s="14"/>
      <c r="L2260" s="7"/>
      <c r="M2260" s="7"/>
      <c r="N2260" s="17"/>
      <c r="O2260" s="14"/>
      <c r="P2260" s="7"/>
      <c r="Q2260" s="7"/>
      <c r="R2260" s="16"/>
      <c r="S2260" s="14"/>
      <c r="T2260" s="14"/>
      <c r="U2260" s="7"/>
      <c r="V2260" s="7"/>
      <c r="W2260" s="16"/>
      <c r="X2260" s="14"/>
      <c r="Y2260" s="7"/>
      <c r="Z2260" s="7"/>
      <c r="AA2260" s="16"/>
      <c r="AB2260" s="14"/>
      <c r="AC2260" s="7"/>
      <c r="AD2260" s="7"/>
      <c r="AE2260" s="7"/>
      <c r="AF2260" s="9"/>
      <c r="AG2260" s="10"/>
      <c r="AH2260" s="10"/>
      <c r="AI2260" s="11"/>
      <c r="AJ2260" s="10"/>
      <c r="AK2260" s="10"/>
      <c r="AL2260" s="10"/>
      <c r="AM2260" s="20"/>
      <c r="AN2260" s="10"/>
      <c r="AO2260" s="9"/>
      <c r="AP2260" s="13"/>
    </row>
    <row r="2261" spans="1:42" x14ac:dyDescent="0.35">
      <c r="A2261" s="7"/>
      <c r="B2261" s="7"/>
      <c r="C2261" s="7"/>
      <c r="D2261" s="7"/>
      <c r="E2261" s="7"/>
      <c r="F2261" s="7"/>
      <c r="G2261" s="8"/>
      <c r="H2261" s="7"/>
      <c r="I2261" s="14"/>
      <c r="J2261" s="8"/>
      <c r="K2261" s="8"/>
      <c r="L2261" s="8"/>
      <c r="M2261" s="8"/>
      <c r="N2261" s="7"/>
      <c r="O2261" s="8"/>
      <c r="P2261" s="8"/>
      <c r="Q2261" s="8"/>
      <c r="R2261" s="7"/>
      <c r="S2261" s="8"/>
      <c r="T2261" s="8"/>
      <c r="U2261" s="8"/>
      <c r="V2261" s="8"/>
      <c r="W2261" s="7"/>
      <c r="X2261" s="8"/>
      <c r="Y2261" s="8"/>
      <c r="Z2261" s="8"/>
      <c r="AA2261" s="7"/>
      <c r="AB2261" s="8"/>
      <c r="AC2261" s="7"/>
      <c r="AD2261" s="7"/>
      <c r="AE2261" s="7"/>
      <c r="AF2261" s="12"/>
      <c r="AG2261" s="10"/>
      <c r="AH2261" s="12"/>
      <c r="AI2261" s="12"/>
      <c r="AJ2261" s="12"/>
      <c r="AK2261" s="12"/>
      <c r="AL2261" s="12"/>
      <c r="AM2261" s="12"/>
      <c r="AN2261" s="12"/>
      <c r="AO2261" s="12"/>
      <c r="AP2261" s="15"/>
    </row>
    <row r="2262" spans="1:42" x14ac:dyDescent="0.35">
      <c r="A2262" s="7"/>
      <c r="B2262" s="7"/>
      <c r="C2262" s="7"/>
      <c r="D2262" s="7"/>
      <c r="E2262" s="7"/>
      <c r="F2262" s="7"/>
      <c r="G2262" s="7"/>
      <c r="H2262" s="7"/>
      <c r="I2262" s="14"/>
      <c r="J2262" s="14"/>
      <c r="K2262" s="14"/>
      <c r="L2262" s="8"/>
      <c r="M2262" s="8"/>
      <c r="N2262" s="7"/>
      <c r="O2262" s="8"/>
      <c r="P2262" s="8"/>
      <c r="Q2262" s="8"/>
      <c r="R2262" s="7"/>
      <c r="S2262" s="8"/>
      <c r="T2262" s="14"/>
      <c r="U2262" s="7"/>
      <c r="V2262" s="7"/>
      <c r="W2262" s="16"/>
      <c r="X2262" s="8"/>
      <c r="Y2262" s="8"/>
      <c r="Z2262" s="8"/>
      <c r="AA2262" s="7"/>
      <c r="AB2262" s="14"/>
      <c r="AC2262" s="7"/>
      <c r="AD2262" s="7"/>
      <c r="AE2262" s="7"/>
      <c r="AF2262" s="9"/>
      <c r="AG2262" s="10"/>
      <c r="AH2262" s="10"/>
      <c r="AI2262" s="10"/>
      <c r="AJ2262" s="10"/>
      <c r="AK2262" s="10"/>
      <c r="AL2262" s="10"/>
      <c r="AM2262" s="12"/>
      <c r="AN2262" s="12"/>
      <c r="AO2262" s="9"/>
      <c r="AP2262" s="13"/>
    </row>
    <row r="2263" spans="1:42" x14ac:dyDescent="0.35">
      <c r="A2263" s="7"/>
      <c r="B2263" s="7"/>
      <c r="C2263" s="7"/>
      <c r="D2263" s="7"/>
      <c r="E2263" s="7"/>
      <c r="F2263" s="7"/>
      <c r="G2263" s="8"/>
      <c r="H2263" s="7"/>
      <c r="I2263" s="14"/>
      <c r="J2263" s="8"/>
      <c r="K2263" s="8"/>
      <c r="L2263" s="8"/>
      <c r="M2263" s="8"/>
      <c r="N2263" s="7"/>
      <c r="O2263" s="8"/>
      <c r="P2263" s="8"/>
      <c r="Q2263" s="8"/>
      <c r="R2263" s="7"/>
      <c r="S2263" s="8"/>
      <c r="T2263" s="8"/>
      <c r="U2263" s="8"/>
      <c r="V2263" s="8"/>
      <c r="W2263" s="7"/>
      <c r="X2263" s="8"/>
      <c r="Y2263" s="8"/>
      <c r="Z2263" s="8"/>
      <c r="AA2263" s="7"/>
      <c r="AB2263" s="8"/>
      <c r="AC2263" s="7"/>
      <c r="AD2263" s="7"/>
      <c r="AE2263" s="7"/>
      <c r="AF2263" s="9"/>
      <c r="AG2263" s="10"/>
      <c r="AH2263" s="10"/>
      <c r="AI2263" s="12"/>
      <c r="AJ2263" s="10"/>
      <c r="AK2263" s="10"/>
      <c r="AL2263" s="10"/>
      <c r="AM2263" s="12"/>
      <c r="AN2263" s="12"/>
      <c r="AO2263" s="9"/>
      <c r="AP2263" s="13"/>
    </row>
    <row r="2264" spans="1:42" x14ac:dyDescent="0.35">
      <c r="A2264" s="7"/>
      <c r="B2264" s="7"/>
      <c r="C2264" s="7"/>
      <c r="D2264" s="7"/>
      <c r="E2264" s="7"/>
      <c r="F2264" s="7"/>
      <c r="G2264" s="7"/>
      <c r="H2264" s="7"/>
      <c r="I2264" s="14"/>
      <c r="J2264" s="8"/>
      <c r="K2264" s="8"/>
      <c r="L2264" s="8"/>
      <c r="M2264" s="8"/>
      <c r="N2264" s="7"/>
      <c r="O2264" s="8"/>
      <c r="P2264" s="8"/>
      <c r="Q2264" s="8"/>
      <c r="R2264" s="7"/>
      <c r="S2264" s="8"/>
      <c r="T2264" s="14"/>
      <c r="U2264" s="7"/>
      <c r="V2264" s="7"/>
      <c r="W2264" s="17"/>
      <c r="X2264" s="8"/>
      <c r="Y2264" s="8"/>
      <c r="Z2264" s="8"/>
      <c r="AA2264" s="7"/>
      <c r="AB2264" s="8"/>
      <c r="AC2264" s="7"/>
      <c r="AD2264" s="7"/>
      <c r="AE2264" s="7"/>
      <c r="AF2264" s="9"/>
      <c r="AG2264" s="10"/>
      <c r="AH2264" s="10"/>
      <c r="AI2264" s="12"/>
      <c r="AJ2264" s="10"/>
      <c r="AK2264" s="10"/>
      <c r="AL2264" s="10"/>
      <c r="AM2264" s="12"/>
      <c r="AN2264" s="12"/>
      <c r="AO2264" s="9"/>
      <c r="AP2264" s="13"/>
    </row>
    <row r="2265" spans="1:42" x14ac:dyDescent="0.35">
      <c r="A2265" s="7"/>
      <c r="B2265" s="7"/>
      <c r="C2265" s="7"/>
      <c r="D2265" s="7"/>
      <c r="E2265" s="7"/>
      <c r="F2265" s="7"/>
      <c r="G2265" s="7"/>
      <c r="H2265" s="7"/>
      <c r="I2265" s="14"/>
      <c r="J2265" s="8"/>
      <c r="K2265" s="8"/>
      <c r="L2265" s="8"/>
      <c r="M2265" s="8"/>
      <c r="N2265" s="7"/>
      <c r="O2265" s="8"/>
      <c r="P2265" s="8"/>
      <c r="Q2265" s="8"/>
      <c r="R2265" s="7"/>
      <c r="S2265" s="14"/>
      <c r="T2265" s="14"/>
      <c r="U2265" s="7"/>
      <c r="V2265" s="7"/>
      <c r="W2265" s="16"/>
      <c r="X2265" s="8"/>
      <c r="Y2265" s="8"/>
      <c r="Z2265" s="8"/>
      <c r="AA2265" s="7"/>
      <c r="AB2265" s="8"/>
      <c r="AC2265" s="7"/>
      <c r="AD2265" s="7"/>
      <c r="AE2265" s="7"/>
      <c r="AF2265" s="9"/>
      <c r="AG2265" s="10"/>
      <c r="AH2265" s="10"/>
      <c r="AI2265" s="12"/>
      <c r="AJ2265" s="10"/>
      <c r="AK2265" s="10"/>
      <c r="AL2265" s="10"/>
      <c r="AM2265" s="12"/>
      <c r="AN2265" s="12"/>
      <c r="AO2265" s="9"/>
      <c r="AP2265" s="13"/>
    </row>
    <row r="2266" spans="1:42" x14ac:dyDescent="0.35">
      <c r="A2266" s="7"/>
      <c r="B2266" s="7"/>
      <c r="C2266" s="7"/>
      <c r="D2266" s="7"/>
      <c r="E2266" s="7"/>
      <c r="F2266" s="7"/>
      <c r="G2266" s="8"/>
      <c r="H2266" s="7"/>
      <c r="I2266" s="14"/>
      <c r="J2266" s="8"/>
      <c r="K2266" s="8"/>
      <c r="L2266" s="8"/>
      <c r="M2266" s="8"/>
      <c r="N2266" s="7"/>
      <c r="O2266" s="8"/>
      <c r="P2266" s="8"/>
      <c r="Q2266" s="8"/>
      <c r="R2266" s="7"/>
      <c r="S2266" s="8"/>
      <c r="T2266" s="8"/>
      <c r="U2266" s="8"/>
      <c r="V2266" s="8"/>
      <c r="W2266" s="7"/>
      <c r="X2266" s="8"/>
      <c r="Y2266" s="8"/>
      <c r="Z2266" s="8"/>
      <c r="AA2266" s="7"/>
      <c r="AB2266" s="8"/>
      <c r="AC2266" s="7"/>
      <c r="AD2266" s="7"/>
      <c r="AE2266" s="7"/>
      <c r="AF2266" s="9"/>
      <c r="AG2266" s="10"/>
      <c r="AH2266" s="10"/>
      <c r="AI2266" s="12"/>
      <c r="AJ2266" s="10"/>
      <c r="AK2266" s="10"/>
      <c r="AL2266" s="10"/>
      <c r="AM2266" s="12"/>
      <c r="AN2266" s="12"/>
      <c r="AO2266" s="9"/>
      <c r="AP2266" s="13"/>
    </row>
    <row r="2267" spans="1:42" x14ac:dyDescent="0.35">
      <c r="A2267" s="7"/>
      <c r="B2267" s="7"/>
      <c r="C2267" s="7"/>
      <c r="D2267" s="7"/>
      <c r="E2267" s="7"/>
      <c r="F2267" s="7"/>
      <c r="G2267" s="8"/>
      <c r="H2267" s="7"/>
      <c r="I2267" s="14"/>
      <c r="J2267" s="8"/>
      <c r="K2267" s="8"/>
      <c r="L2267" s="8"/>
      <c r="M2267" s="8"/>
      <c r="N2267" s="7"/>
      <c r="O2267" s="8"/>
      <c r="P2267" s="8"/>
      <c r="Q2267" s="8"/>
      <c r="R2267" s="7"/>
      <c r="S2267" s="8"/>
      <c r="T2267" s="8"/>
      <c r="U2267" s="8"/>
      <c r="V2267" s="8"/>
      <c r="W2267" s="7"/>
      <c r="X2267" s="8"/>
      <c r="Y2267" s="8"/>
      <c r="Z2267" s="8"/>
      <c r="AA2267" s="7"/>
      <c r="AB2267" s="8"/>
      <c r="AC2267" s="7"/>
      <c r="AD2267" s="7"/>
      <c r="AE2267" s="7"/>
      <c r="AF2267" s="12"/>
      <c r="AG2267" s="10"/>
      <c r="AH2267" s="12"/>
      <c r="AI2267" s="12"/>
      <c r="AJ2267" s="12"/>
      <c r="AK2267" s="12"/>
      <c r="AL2267" s="12"/>
      <c r="AM2267" s="12"/>
      <c r="AN2267" s="12"/>
      <c r="AO2267" s="12"/>
      <c r="AP2267" s="15"/>
    </row>
    <row r="2268" spans="1:42" x14ac:dyDescent="0.35">
      <c r="A2268" s="7"/>
      <c r="B2268" s="7"/>
      <c r="C2268" s="7"/>
      <c r="D2268" s="7"/>
      <c r="E2268" s="7"/>
      <c r="F2268" s="7"/>
      <c r="G2268" s="8"/>
      <c r="H2268" s="7"/>
      <c r="I2268" s="14"/>
      <c r="J2268" s="8"/>
      <c r="K2268" s="8"/>
      <c r="L2268" s="8"/>
      <c r="M2268" s="8"/>
      <c r="N2268" s="7"/>
      <c r="O2268" s="8"/>
      <c r="P2268" s="8"/>
      <c r="Q2268" s="8"/>
      <c r="R2268" s="7"/>
      <c r="S2268" s="8"/>
      <c r="T2268" s="8"/>
      <c r="U2268" s="8"/>
      <c r="V2268" s="8"/>
      <c r="W2268" s="7"/>
      <c r="X2268" s="8"/>
      <c r="Y2268" s="8"/>
      <c r="Z2268" s="8"/>
      <c r="AA2268" s="7"/>
      <c r="AB2268" s="8"/>
      <c r="AC2268" s="7"/>
      <c r="AD2268" s="7"/>
      <c r="AE2268" s="7"/>
      <c r="AF2268" s="12"/>
      <c r="AG2268" s="10"/>
      <c r="AH2268" s="12"/>
      <c r="AI2268" s="12"/>
      <c r="AJ2268" s="12"/>
      <c r="AK2268" s="12"/>
      <c r="AL2268" s="12"/>
      <c r="AM2268" s="12"/>
      <c r="AN2268" s="12"/>
      <c r="AO2268" s="12"/>
      <c r="AP2268" s="15"/>
    </row>
    <row r="2269" spans="1:42" x14ac:dyDescent="0.35">
      <c r="A2269" s="7"/>
      <c r="B2269" s="7"/>
      <c r="C2269" s="7"/>
      <c r="D2269" s="7"/>
      <c r="E2269" s="7"/>
      <c r="F2269" s="7"/>
      <c r="G2269" s="7"/>
      <c r="H2269" s="7"/>
      <c r="I2269" s="14"/>
      <c r="J2269" s="14"/>
      <c r="K2269" s="8"/>
      <c r="L2269" s="8"/>
      <c r="M2269" s="8"/>
      <c r="N2269" s="7"/>
      <c r="O2269" s="8"/>
      <c r="P2269" s="8"/>
      <c r="Q2269" s="8"/>
      <c r="R2269" s="7"/>
      <c r="S2269" s="8"/>
      <c r="T2269" s="14"/>
      <c r="U2269" s="7"/>
      <c r="V2269" s="7"/>
      <c r="W2269" s="16"/>
      <c r="X2269" s="8"/>
      <c r="Y2269" s="8"/>
      <c r="Z2269" s="8"/>
      <c r="AA2269" s="7"/>
      <c r="AB2269" s="14"/>
      <c r="AC2269" s="7"/>
      <c r="AD2269" s="7"/>
      <c r="AE2269" s="7"/>
      <c r="AF2269" s="9"/>
      <c r="AG2269" s="10"/>
      <c r="AH2269" s="10"/>
      <c r="AI2269" s="12"/>
      <c r="AJ2269" s="10"/>
      <c r="AK2269" s="10"/>
      <c r="AL2269" s="10"/>
      <c r="AM2269" s="12"/>
      <c r="AN2269" s="12"/>
      <c r="AO2269" s="9"/>
      <c r="AP2269" s="13"/>
    </row>
    <row r="2270" spans="1:42" x14ac:dyDescent="0.35">
      <c r="A2270" s="7"/>
      <c r="B2270" s="7"/>
      <c r="C2270" s="7"/>
      <c r="D2270" s="7"/>
      <c r="E2270" s="7"/>
      <c r="F2270" s="7"/>
      <c r="G2270" s="8"/>
      <c r="H2270" s="7"/>
      <c r="I2270" s="14"/>
      <c r="J2270" s="8"/>
      <c r="K2270" s="8"/>
      <c r="L2270" s="8"/>
      <c r="M2270" s="8"/>
      <c r="N2270" s="7"/>
      <c r="O2270" s="8"/>
      <c r="P2270" s="8"/>
      <c r="Q2270" s="8"/>
      <c r="R2270" s="7"/>
      <c r="S2270" s="8"/>
      <c r="T2270" s="8"/>
      <c r="U2270" s="8"/>
      <c r="V2270" s="8"/>
      <c r="W2270" s="7"/>
      <c r="X2270" s="8"/>
      <c r="Y2270" s="8"/>
      <c r="Z2270" s="8"/>
      <c r="AA2270" s="7"/>
      <c r="AB2270" s="8"/>
      <c r="AC2270" s="7"/>
      <c r="AD2270" s="7"/>
      <c r="AE2270" s="7"/>
      <c r="AF2270" s="12"/>
      <c r="AG2270" s="10"/>
      <c r="AH2270" s="12"/>
      <c r="AI2270" s="12"/>
      <c r="AJ2270" s="12"/>
      <c r="AK2270" s="12"/>
      <c r="AL2270" s="12"/>
      <c r="AM2270" s="12"/>
      <c r="AN2270" s="12"/>
      <c r="AO2270" s="12"/>
      <c r="AP2270" s="15"/>
    </row>
    <row r="2271" spans="1:42" x14ac:dyDescent="0.35">
      <c r="A2271" s="7"/>
      <c r="B2271" s="7"/>
      <c r="C2271" s="7"/>
      <c r="D2271" s="7"/>
      <c r="E2271" s="7"/>
      <c r="F2271" s="7"/>
      <c r="G2271" s="8"/>
      <c r="H2271" s="7"/>
      <c r="I2271" s="14"/>
      <c r="J2271" s="8"/>
      <c r="K2271" s="8"/>
      <c r="L2271" s="8"/>
      <c r="M2271" s="8"/>
      <c r="N2271" s="7"/>
      <c r="O2271" s="8"/>
      <c r="P2271" s="8"/>
      <c r="Q2271" s="8"/>
      <c r="R2271" s="7"/>
      <c r="S2271" s="8"/>
      <c r="T2271" s="8"/>
      <c r="U2271" s="8"/>
      <c r="V2271" s="8"/>
      <c r="W2271" s="7"/>
      <c r="X2271" s="8"/>
      <c r="Y2271" s="8"/>
      <c r="Z2271" s="8"/>
      <c r="AA2271" s="7"/>
      <c r="AB2271" s="8"/>
      <c r="AC2271" s="7"/>
      <c r="AD2271" s="7"/>
      <c r="AE2271" s="7"/>
      <c r="AF2271" s="9"/>
      <c r="AG2271" s="10"/>
      <c r="AH2271" s="10"/>
      <c r="AI2271" s="12"/>
      <c r="AJ2271" s="10"/>
      <c r="AK2271" s="10"/>
      <c r="AL2271" s="10"/>
      <c r="AM2271" s="12"/>
      <c r="AN2271" s="12"/>
      <c r="AO2271" s="9"/>
      <c r="AP2271" s="13"/>
    </row>
    <row r="2272" spans="1:42" x14ac:dyDescent="0.35">
      <c r="A2272" s="7"/>
      <c r="B2272" s="7"/>
      <c r="C2272" s="7"/>
      <c r="D2272" s="7"/>
      <c r="E2272" s="7"/>
      <c r="F2272" s="7"/>
      <c r="G2272" s="8"/>
      <c r="H2272" s="7"/>
      <c r="I2272" s="14"/>
      <c r="J2272" s="8"/>
      <c r="K2272" s="8"/>
      <c r="L2272" s="8"/>
      <c r="M2272" s="8"/>
      <c r="N2272" s="7"/>
      <c r="O2272" s="8"/>
      <c r="P2272" s="8"/>
      <c r="Q2272" s="8"/>
      <c r="R2272" s="7"/>
      <c r="S2272" s="8"/>
      <c r="T2272" s="8"/>
      <c r="U2272" s="8"/>
      <c r="V2272" s="8"/>
      <c r="W2272" s="7"/>
      <c r="X2272" s="8"/>
      <c r="Y2272" s="8"/>
      <c r="Z2272" s="8"/>
      <c r="AA2272" s="7"/>
      <c r="AB2272" s="8"/>
      <c r="AC2272" s="7"/>
      <c r="AD2272" s="7"/>
      <c r="AE2272" s="7"/>
      <c r="AF2272" s="9"/>
      <c r="AG2272" s="10"/>
      <c r="AH2272" s="10"/>
      <c r="AI2272" s="12"/>
      <c r="AJ2272" s="10"/>
      <c r="AK2272" s="10"/>
      <c r="AL2272" s="10"/>
      <c r="AM2272" s="12"/>
      <c r="AN2272" s="12"/>
      <c r="AO2272" s="9"/>
      <c r="AP2272" s="13"/>
    </row>
    <row r="2273" spans="1:42" x14ac:dyDescent="0.35">
      <c r="A2273" s="7"/>
      <c r="B2273" s="7"/>
      <c r="C2273" s="7"/>
      <c r="D2273" s="7"/>
      <c r="E2273" s="7"/>
      <c r="F2273" s="7"/>
      <c r="G2273" s="8"/>
      <c r="H2273" s="7"/>
      <c r="I2273" s="14"/>
      <c r="J2273" s="8"/>
      <c r="K2273" s="8"/>
      <c r="L2273" s="8"/>
      <c r="M2273" s="8"/>
      <c r="N2273" s="7"/>
      <c r="O2273" s="8"/>
      <c r="P2273" s="8"/>
      <c r="Q2273" s="8"/>
      <c r="R2273" s="7"/>
      <c r="S2273" s="8"/>
      <c r="T2273" s="8"/>
      <c r="U2273" s="8"/>
      <c r="V2273" s="8"/>
      <c r="W2273" s="7"/>
      <c r="X2273" s="8"/>
      <c r="Y2273" s="8"/>
      <c r="Z2273" s="8"/>
      <c r="AA2273" s="7"/>
      <c r="AB2273" s="8"/>
      <c r="AC2273" s="7"/>
      <c r="AD2273" s="7"/>
      <c r="AE2273" s="7"/>
      <c r="AF2273" s="9"/>
      <c r="AG2273" s="10"/>
      <c r="AH2273" s="10"/>
      <c r="AI2273" s="12"/>
      <c r="AJ2273" s="10"/>
      <c r="AK2273" s="10"/>
      <c r="AL2273" s="10"/>
      <c r="AM2273" s="12"/>
      <c r="AN2273" s="12"/>
      <c r="AO2273" s="9"/>
      <c r="AP2273" s="13"/>
    </row>
    <row r="2274" spans="1:42" x14ac:dyDescent="0.35">
      <c r="A2274" s="7"/>
      <c r="B2274" s="7"/>
      <c r="C2274" s="7"/>
      <c r="D2274" s="7"/>
      <c r="E2274" s="7"/>
      <c r="F2274" s="7"/>
      <c r="G2274" s="7"/>
      <c r="H2274" s="7"/>
      <c r="I2274" s="14"/>
      <c r="J2274" s="14"/>
      <c r="K2274" s="14"/>
      <c r="L2274" s="8"/>
      <c r="M2274" s="8"/>
      <c r="N2274" s="7"/>
      <c r="O2274" s="8"/>
      <c r="P2274" s="8"/>
      <c r="Q2274" s="8"/>
      <c r="R2274" s="7"/>
      <c r="S2274" s="8"/>
      <c r="T2274" s="8"/>
      <c r="U2274" s="8"/>
      <c r="V2274" s="8"/>
      <c r="W2274" s="7"/>
      <c r="X2274" s="8"/>
      <c r="Y2274" s="8"/>
      <c r="Z2274" s="8"/>
      <c r="AA2274" s="7"/>
      <c r="AB2274" s="8"/>
      <c r="AC2274" s="7"/>
      <c r="AD2274" s="7"/>
      <c r="AE2274" s="7"/>
      <c r="AF2274" s="9"/>
      <c r="AG2274" s="10"/>
      <c r="AH2274" s="10"/>
      <c r="AI2274" s="12"/>
      <c r="AJ2274" s="10"/>
      <c r="AK2274" s="10"/>
      <c r="AL2274" s="10"/>
      <c r="AM2274" s="12"/>
      <c r="AN2274" s="12"/>
      <c r="AO2274" s="9"/>
      <c r="AP2274" s="13"/>
    </row>
    <row r="2275" spans="1:42" x14ac:dyDescent="0.35">
      <c r="A2275" s="7"/>
      <c r="B2275" s="7"/>
      <c r="C2275" s="7"/>
      <c r="D2275" s="7"/>
      <c r="E2275" s="7"/>
      <c r="F2275" s="7"/>
      <c r="G2275" s="8"/>
      <c r="H2275" s="7"/>
      <c r="I2275" s="14"/>
      <c r="J2275" s="8"/>
      <c r="K2275" s="8"/>
      <c r="L2275" s="8"/>
      <c r="M2275" s="8"/>
      <c r="N2275" s="7"/>
      <c r="O2275" s="8"/>
      <c r="P2275" s="8"/>
      <c r="Q2275" s="8"/>
      <c r="R2275" s="7"/>
      <c r="S2275" s="8"/>
      <c r="T2275" s="8"/>
      <c r="U2275" s="8"/>
      <c r="V2275" s="8"/>
      <c r="W2275" s="7"/>
      <c r="X2275" s="8"/>
      <c r="Y2275" s="8"/>
      <c r="Z2275" s="8"/>
      <c r="AA2275" s="7"/>
      <c r="AB2275" s="8"/>
      <c r="AC2275" s="7"/>
      <c r="AD2275" s="7"/>
      <c r="AE2275" s="7"/>
      <c r="AF2275" s="12"/>
      <c r="AG2275" s="10"/>
      <c r="AH2275" s="12"/>
      <c r="AI2275" s="12"/>
      <c r="AJ2275" s="12"/>
      <c r="AK2275" s="12"/>
      <c r="AL2275" s="12"/>
      <c r="AM2275" s="12"/>
      <c r="AN2275" s="12"/>
      <c r="AO2275" s="12"/>
      <c r="AP2275" s="15"/>
    </row>
    <row r="2276" spans="1:42" x14ac:dyDescent="0.35">
      <c r="A2276" s="7"/>
      <c r="B2276" s="7"/>
      <c r="C2276" s="7"/>
      <c r="D2276" s="7"/>
      <c r="E2276" s="7"/>
      <c r="F2276" s="7"/>
      <c r="G2276" s="7"/>
      <c r="H2276" s="7"/>
      <c r="I2276" s="14"/>
      <c r="J2276" s="14"/>
      <c r="K2276" s="14"/>
      <c r="L2276" s="8"/>
      <c r="M2276" s="8"/>
      <c r="N2276" s="7"/>
      <c r="O2276" s="8"/>
      <c r="P2276" s="8"/>
      <c r="Q2276" s="8"/>
      <c r="R2276" s="7"/>
      <c r="S2276" s="8"/>
      <c r="T2276" s="8"/>
      <c r="U2276" s="8"/>
      <c r="V2276" s="8"/>
      <c r="W2276" s="7"/>
      <c r="X2276" s="8"/>
      <c r="Y2276" s="8"/>
      <c r="Z2276" s="8"/>
      <c r="AA2276" s="7"/>
      <c r="AB2276" s="8"/>
      <c r="AC2276" s="7"/>
      <c r="AD2276" s="7"/>
      <c r="AE2276" s="7"/>
      <c r="AF2276" s="9"/>
      <c r="AG2276" s="10"/>
      <c r="AH2276" s="10"/>
      <c r="AI2276" s="12"/>
      <c r="AJ2276" s="10"/>
      <c r="AK2276" s="10"/>
      <c r="AL2276" s="10"/>
      <c r="AM2276" s="12"/>
      <c r="AN2276" s="12"/>
      <c r="AO2276" s="9"/>
      <c r="AP2276" s="13"/>
    </row>
    <row r="2277" spans="1:42" x14ac:dyDescent="0.35">
      <c r="A2277" s="7"/>
      <c r="B2277" s="7"/>
      <c r="C2277" s="7"/>
      <c r="D2277" s="7"/>
      <c r="E2277" s="7"/>
      <c r="F2277" s="7"/>
      <c r="G2277" s="7"/>
      <c r="H2277" s="7"/>
      <c r="I2277" s="14"/>
      <c r="J2277" s="14"/>
      <c r="K2277" s="14"/>
      <c r="L2277" s="8"/>
      <c r="M2277" s="8"/>
      <c r="N2277" s="7"/>
      <c r="O2277" s="8"/>
      <c r="P2277" s="8"/>
      <c r="Q2277" s="8"/>
      <c r="R2277" s="7"/>
      <c r="S2277" s="8"/>
      <c r="T2277" s="8"/>
      <c r="U2277" s="8"/>
      <c r="V2277" s="8"/>
      <c r="W2277" s="7"/>
      <c r="X2277" s="8"/>
      <c r="Y2277" s="8"/>
      <c r="Z2277" s="8"/>
      <c r="AA2277" s="7"/>
      <c r="AB2277" s="8"/>
      <c r="AC2277" s="7"/>
      <c r="AD2277" s="7"/>
      <c r="AE2277" s="7"/>
      <c r="AF2277" s="12"/>
      <c r="AG2277" s="10"/>
      <c r="AH2277" s="12"/>
      <c r="AI2277" s="12"/>
      <c r="AJ2277" s="12"/>
      <c r="AK2277" s="12"/>
      <c r="AL2277" s="12"/>
      <c r="AM2277" s="12"/>
      <c r="AN2277" s="12"/>
      <c r="AO2277" s="12"/>
      <c r="AP2277" s="15"/>
    </row>
    <row r="2278" spans="1:42" x14ac:dyDescent="0.35">
      <c r="A2278" s="7"/>
      <c r="B2278" s="7"/>
      <c r="C2278" s="7"/>
      <c r="D2278" s="7"/>
      <c r="E2278" s="7"/>
      <c r="F2278" s="7"/>
      <c r="G2278" s="7"/>
      <c r="H2278" s="7"/>
      <c r="I2278" s="14"/>
      <c r="J2278" s="14"/>
      <c r="K2278" s="14"/>
      <c r="L2278" s="8"/>
      <c r="M2278" s="8"/>
      <c r="N2278" s="7"/>
      <c r="O2278" s="8"/>
      <c r="P2278" s="8"/>
      <c r="Q2278" s="8"/>
      <c r="R2278" s="7"/>
      <c r="S2278" s="14"/>
      <c r="T2278" s="14"/>
      <c r="U2278" s="7"/>
      <c r="V2278" s="7"/>
      <c r="W2278" s="16"/>
      <c r="X2278" s="8"/>
      <c r="Y2278" s="8"/>
      <c r="Z2278" s="8"/>
      <c r="AA2278" s="7"/>
      <c r="AB2278" s="14"/>
      <c r="AC2278" s="7"/>
      <c r="AD2278" s="7"/>
      <c r="AE2278" s="7"/>
      <c r="AF2278" s="9"/>
      <c r="AG2278" s="10"/>
      <c r="AH2278" s="10"/>
      <c r="AI2278" s="10"/>
      <c r="AJ2278" s="10"/>
      <c r="AK2278" s="10"/>
      <c r="AL2278" s="10"/>
      <c r="AM2278" s="12"/>
      <c r="AN2278" s="12"/>
      <c r="AO2278" s="9"/>
      <c r="AP2278" s="13"/>
    </row>
    <row r="2279" spans="1:42" x14ac:dyDescent="0.35">
      <c r="A2279" s="7"/>
      <c r="B2279" s="7"/>
      <c r="C2279" s="7"/>
      <c r="D2279" s="7"/>
      <c r="E2279" s="7"/>
      <c r="F2279" s="7"/>
      <c r="G2279" s="7"/>
      <c r="H2279" s="7"/>
      <c r="I2279" s="14"/>
      <c r="J2279" s="14"/>
      <c r="K2279" s="14"/>
      <c r="L2279" s="8"/>
      <c r="M2279" s="8"/>
      <c r="N2279" s="7"/>
      <c r="O2279" s="8"/>
      <c r="P2279" s="8"/>
      <c r="Q2279" s="8"/>
      <c r="R2279" s="7"/>
      <c r="S2279" s="14"/>
      <c r="T2279" s="14"/>
      <c r="U2279" s="7"/>
      <c r="V2279" s="7"/>
      <c r="W2279" s="16"/>
      <c r="X2279" s="14"/>
      <c r="Y2279" s="7"/>
      <c r="Z2279" s="7"/>
      <c r="AA2279" s="16"/>
      <c r="AB2279" s="14"/>
      <c r="AC2279" s="7"/>
      <c r="AD2279" s="7"/>
      <c r="AE2279" s="7"/>
      <c r="AF2279" s="9"/>
      <c r="AG2279" s="10"/>
      <c r="AH2279" s="10"/>
      <c r="AI2279" s="11"/>
      <c r="AJ2279" s="10"/>
      <c r="AK2279" s="10"/>
      <c r="AL2279" s="10"/>
      <c r="AM2279" s="12"/>
      <c r="AN2279" s="12"/>
      <c r="AO2279" s="9"/>
      <c r="AP2279" s="13"/>
    </row>
    <row r="2280" spans="1:42" x14ac:dyDescent="0.35">
      <c r="A2280" s="7"/>
      <c r="B2280" s="7"/>
      <c r="C2280" s="7"/>
      <c r="D2280" s="7"/>
      <c r="E2280" s="7"/>
      <c r="F2280" s="7"/>
      <c r="G2280" s="7"/>
      <c r="H2280" s="7"/>
      <c r="I2280" s="14"/>
      <c r="J2280" s="14"/>
      <c r="K2280" s="14"/>
      <c r="L2280" s="8"/>
      <c r="M2280" s="8"/>
      <c r="N2280" s="7"/>
      <c r="O2280" s="8"/>
      <c r="P2280" s="8"/>
      <c r="Q2280" s="8"/>
      <c r="R2280" s="7"/>
      <c r="S2280" s="14"/>
      <c r="T2280" s="14"/>
      <c r="U2280" s="7"/>
      <c r="V2280" s="7"/>
      <c r="W2280" s="16"/>
      <c r="X2280" s="14"/>
      <c r="Y2280" s="7"/>
      <c r="Z2280" s="7"/>
      <c r="AA2280" s="16"/>
      <c r="AB2280" s="14"/>
      <c r="AC2280" s="7"/>
      <c r="AD2280" s="7"/>
      <c r="AE2280" s="7"/>
      <c r="AF2280" s="9"/>
      <c r="AG2280" s="10"/>
      <c r="AH2280" s="10"/>
      <c r="AI2280" s="10"/>
      <c r="AJ2280" s="10"/>
      <c r="AK2280" s="10"/>
      <c r="AL2280" s="10"/>
      <c r="AM2280" s="12"/>
      <c r="AN2280" s="12"/>
      <c r="AO2280" s="9"/>
      <c r="AP2280" s="13"/>
    </row>
    <row r="2281" spans="1:42" x14ac:dyDescent="0.35">
      <c r="A2281" s="7"/>
      <c r="B2281" s="7"/>
      <c r="C2281" s="7"/>
      <c r="D2281" s="7"/>
      <c r="E2281" s="7"/>
      <c r="F2281" s="7"/>
      <c r="G2281" s="7"/>
      <c r="H2281" s="7"/>
      <c r="I2281" s="14"/>
      <c r="J2281" s="14"/>
      <c r="K2281" s="14"/>
      <c r="L2281" s="8"/>
      <c r="M2281" s="8"/>
      <c r="N2281" s="7"/>
      <c r="O2281" s="8"/>
      <c r="P2281" s="8"/>
      <c r="Q2281" s="8"/>
      <c r="R2281" s="7"/>
      <c r="S2281" s="8"/>
      <c r="T2281" s="14"/>
      <c r="U2281" s="7"/>
      <c r="V2281" s="7"/>
      <c r="W2281" s="16"/>
      <c r="X2281" s="8"/>
      <c r="Y2281" s="8"/>
      <c r="Z2281" s="8"/>
      <c r="AA2281" s="7"/>
      <c r="AB2281" s="14"/>
      <c r="AC2281" s="7"/>
      <c r="AD2281" s="7"/>
      <c r="AE2281" s="7"/>
      <c r="AF2281" s="9"/>
      <c r="AG2281" s="10"/>
      <c r="AH2281" s="10"/>
      <c r="AI2281" s="11"/>
      <c r="AJ2281" s="10"/>
      <c r="AK2281" s="10"/>
      <c r="AL2281" s="10"/>
      <c r="AM2281" s="12"/>
      <c r="AN2281" s="12"/>
      <c r="AO2281" s="9"/>
      <c r="AP2281" s="13"/>
    </row>
    <row r="2282" spans="1:42" x14ac:dyDescent="0.35">
      <c r="A2282" s="7"/>
      <c r="B2282" s="7"/>
      <c r="C2282" s="7"/>
      <c r="D2282" s="7"/>
      <c r="E2282" s="7"/>
      <c r="F2282" s="7"/>
      <c r="G2282" s="7"/>
      <c r="H2282" s="7"/>
      <c r="I2282" s="14"/>
      <c r="J2282" s="14"/>
      <c r="K2282" s="14"/>
      <c r="L2282" s="8"/>
      <c r="M2282" s="8"/>
      <c r="N2282" s="7"/>
      <c r="O2282" s="8"/>
      <c r="P2282" s="8"/>
      <c r="Q2282" s="8"/>
      <c r="R2282" s="7"/>
      <c r="S2282" s="8"/>
      <c r="T2282" s="14"/>
      <c r="U2282" s="7"/>
      <c r="V2282" s="7"/>
      <c r="W2282" s="16"/>
      <c r="X2282" s="8"/>
      <c r="Y2282" s="8"/>
      <c r="Z2282" s="8"/>
      <c r="AA2282" s="7"/>
      <c r="AB2282" s="14"/>
      <c r="AC2282" s="7"/>
      <c r="AD2282" s="7"/>
      <c r="AE2282" s="7"/>
      <c r="AF2282" s="9"/>
      <c r="AG2282" s="10"/>
      <c r="AH2282" s="10"/>
      <c r="AI2282" s="18"/>
      <c r="AJ2282" s="10"/>
      <c r="AK2282" s="10"/>
      <c r="AL2282" s="10"/>
      <c r="AM2282" s="12"/>
      <c r="AN2282" s="12"/>
      <c r="AO2282" s="9"/>
      <c r="AP2282" s="13"/>
    </row>
    <row r="2283" spans="1:42" x14ac:dyDescent="0.35">
      <c r="A2283" s="7"/>
      <c r="B2283" s="7"/>
      <c r="C2283" s="7"/>
      <c r="D2283" s="7"/>
      <c r="E2283" s="7"/>
      <c r="F2283" s="7"/>
      <c r="G2283" s="8"/>
      <c r="H2283" s="7"/>
      <c r="I2283" s="14"/>
      <c r="J2283" s="8"/>
      <c r="K2283" s="8"/>
      <c r="L2283" s="8"/>
      <c r="M2283" s="8"/>
      <c r="N2283" s="7"/>
      <c r="O2283" s="8"/>
      <c r="P2283" s="8"/>
      <c r="Q2283" s="8"/>
      <c r="R2283" s="7"/>
      <c r="S2283" s="8"/>
      <c r="T2283" s="8"/>
      <c r="U2283" s="8"/>
      <c r="V2283" s="8"/>
      <c r="W2283" s="7"/>
      <c r="X2283" s="8"/>
      <c r="Y2283" s="8"/>
      <c r="Z2283" s="8"/>
      <c r="AA2283" s="7"/>
      <c r="AB2283" s="8"/>
      <c r="AC2283" s="7"/>
      <c r="AD2283" s="7"/>
      <c r="AE2283" s="7"/>
      <c r="AF2283" s="12"/>
      <c r="AG2283" s="10"/>
      <c r="AH2283" s="12"/>
      <c r="AI2283" s="12"/>
      <c r="AJ2283" s="12"/>
      <c r="AK2283" s="12"/>
      <c r="AL2283" s="12"/>
      <c r="AM2283" s="12"/>
      <c r="AN2283" s="12"/>
      <c r="AO2283" s="12"/>
      <c r="AP2283" s="15"/>
    </row>
    <row r="2284" spans="1:42" x14ac:dyDescent="0.35">
      <c r="A2284" s="7"/>
      <c r="B2284" s="7"/>
      <c r="C2284" s="7"/>
      <c r="D2284" s="7"/>
      <c r="E2284" s="7"/>
      <c r="F2284" s="7"/>
      <c r="G2284" s="7"/>
      <c r="H2284" s="7"/>
      <c r="I2284" s="14"/>
      <c r="J2284" s="14"/>
      <c r="K2284" s="14"/>
      <c r="L2284" s="7"/>
      <c r="M2284" s="8"/>
      <c r="N2284" s="7"/>
      <c r="O2284" s="8"/>
      <c r="P2284" s="8"/>
      <c r="Q2284" s="8"/>
      <c r="R2284" s="7"/>
      <c r="S2284" s="14"/>
      <c r="T2284" s="14"/>
      <c r="U2284" s="7"/>
      <c r="V2284" s="7"/>
      <c r="W2284" s="16"/>
      <c r="X2284" s="14"/>
      <c r="Y2284" s="7"/>
      <c r="Z2284" s="7"/>
      <c r="AA2284" s="17"/>
      <c r="AB2284" s="14"/>
      <c r="AC2284" s="7"/>
      <c r="AD2284" s="7"/>
      <c r="AE2284" s="7"/>
      <c r="AF2284" s="12"/>
      <c r="AG2284" s="10"/>
      <c r="AH2284" s="12"/>
      <c r="AI2284" s="12"/>
      <c r="AJ2284" s="12"/>
      <c r="AK2284" s="12"/>
      <c r="AL2284" s="12"/>
      <c r="AM2284" s="12"/>
      <c r="AN2284" s="12"/>
      <c r="AO2284" s="12"/>
      <c r="AP2284" s="15"/>
    </row>
    <row r="2285" spans="1:42" x14ac:dyDescent="0.35">
      <c r="A2285" s="7"/>
      <c r="B2285" s="7"/>
      <c r="C2285" s="7"/>
      <c r="D2285" s="7"/>
      <c r="E2285" s="7"/>
      <c r="F2285" s="7"/>
      <c r="G2285" s="7"/>
      <c r="H2285" s="7"/>
      <c r="I2285" s="14"/>
      <c r="J2285" s="14"/>
      <c r="K2285" s="14"/>
      <c r="L2285" s="8"/>
      <c r="M2285" s="8"/>
      <c r="N2285" s="7"/>
      <c r="O2285" s="8"/>
      <c r="P2285" s="8"/>
      <c r="Q2285" s="8"/>
      <c r="R2285" s="7"/>
      <c r="S2285" s="14"/>
      <c r="T2285" s="14"/>
      <c r="U2285" s="7"/>
      <c r="V2285" s="7"/>
      <c r="W2285" s="16"/>
      <c r="X2285" s="14"/>
      <c r="Y2285" s="7"/>
      <c r="Z2285" s="8"/>
      <c r="AA2285" s="7"/>
      <c r="AB2285" s="14"/>
      <c r="AC2285" s="7"/>
      <c r="AD2285" s="7"/>
      <c r="AE2285" s="7"/>
      <c r="AF2285" s="12"/>
      <c r="AG2285" s="10"/>
      <c r="AH2285" s="12"/>
      <c r="AI2285" s="12"/>
      <c r="AJ2285" s="12"/>
      <c r="AK2285" s="12"/>
      <c r="AL2285" s="12"/>
      <c r="AM2285" s="12"/>
      <c r="AN2285" s="12"/>
      <c r="AO2285" s="12"/>
      <c r="AP2285" s="15"/>
    </row>
    <row r="2286" spans="1:42" x14ac:dyDescent="0.35">
      <c r="A2286" s="7"/>
      <c r="B2286" s="7"/>
      <c r="C2286" s="7"/>
      <c r="D2286" s="7"/>
      <c r="E2286" s="7"/>
      <c r="F2286" s="7"/>
      <c r="G2286" s="7"/>
      <c r="H2286" s="7"/>
      <c r="I2286" s="14"/>
      <c r="J2286" s="14"/>
      <c r="K2286" s="14"/>
      <c r="L2286" s="8"/>
      <c r="M2286" s="8"/>
      <c r="N2286" s="7"/>
      <c r="O2286" s="8"/>
      <c r="P2286" s="8"/>
      <c r="Q2286" s="8"/>
      <c r="R2286" s="7"/>
      <c r="S2286" s="14"/>
      <c r="T2286" s="14"/>
      <c r="U2286" s="7"/>
      <c r="V2286" s="7"/>
      <c r="W2286" s="16"/>
      <c r="X2286" s="14"/>
      <c r="Y2286" s="7"/>
      <c r="Z2286" s="8"/>
      <c r="AA2286" s="7"/>
      <c r="AB2286" s="14"/>
      <c r="AC2286" s="7"/>
      <c r="AD2286" s="7"/>
      <c r="AE2286" s="7"/>
      <c r="AF2286" s="12"/>
      <c r="AG2286" s="10"/>
      <c r="AH2286" s="12"/>
      <c r="AI2286" s="12"/>
      <c r="AJ2286" s="12"/>
      <c r="AK2286" s="12"/>
      <c r="AL2286" s="12"/>
      <c r="AM2286" s="12"/>
      <c r="AN2286" s="12"/>
      <c r="AO2286" s="12"/>
      <c r="AP2286" s="15"/>
    </row>
    <row r="2287" spans="1:42" x14ac:dyDescent="0.35">
      <c r="A2287" s="7"/>
      <c r="B2287" s="7"/>
      <c r="C2287" s="7"/>
      <c r="D2287" s="7"/>
      <c r="E2287" s="7"/>
      <c r="F2287" s="7"/>
      <c r="G2287" s="7"/>
      <c r="H2287" s="7"/>
      <c r="I2287" s="14"/>
      <c r="J2287" s="14"/>
      <c r="K2287" s="14"/>
      <c r="L2287" s="8"/>
      <c r="M2287" s="8"/>
      <c r="N2287" s="7"/>
      <c r="O2287" s="8"/>
      <c r="P2287" s="8"/>
      <c r="Q2287" s="8"/>
      <c r="R2287" s="7"/>
      <c r="S2287" s="14"/>
      <c r="T2287" s="14"/>
      <c r="U2287" s="7"/>
      <c r="V2287" s="7"/>
      <c r="W2287" s="16"/>
      <c r="X2287" s="8"/>
      <c r="Y2287" s="8"/>
      <c r="Z2287" s="8"/>
      <c r="AA2287" s="7"/>
      <c r="AB2287" s="14"/>
      <c r="AC2287" s="7"/>
      <c r="AD2287" s="7"/>
      <c r="AE2287" s="7"/>
      <c r="AF2287" s="12"/>
      <c r="AG2287" s="10"/>
      <c r="AH2287" s="12"/>
      <c r="AI2287" s="12"/>
      <c r="AJ2287" s="12"/>
      <c r="AK2287" s="12"/>
      <c r="AL2287" s="12"/>
      <c r="AM2287" s="12"/>
      <c r="AN2287" s="12"/>
      <c r="AO2287" s="12"/>
      <c r="AP2287" s="15"/>
    </row>
    <row r="2288" spans="1:42" x14ac:dyDescent="0.35">
      <c r="A2288" s="7"/>
      <c r="B2288" s="7"/>
      <c r="C2288" s="7"/>
      <c r="D2288" s="7"/>
      <c r="E2288" s="7"/>
      <c r="F2288" s="7"/>
      <c r="G2288" s="7"/>
      <c r="H2288" s="7"/>
      <c r="I2288" s="14"/>
      <c r="J2288" s="14"/>
      <c r="K2288" s="14"/>
      <c r="L2288" s="8"/>
      <c r="M2288" s="8"/>
      <c r="N2288" s="7"/>
      <c r="O2288" s="8"/>
      <c r="P2288" s="8"/>
      <c r="Q2288" s="8"/>
      <c r="R2288" s="7"/>
      <c r="S2288" s="8"/>
      <c r="T2288" s="8"/>
      <c r="U2288" s="8"/>
      <c r="V2288" s="8"/>
      <c r="W2288" s="7"/>
      <c r="X2288" s="8"/>
      <c r="Y2288" s="8"/>
      <c r="Z2288" s="8"/>
      <c r="AA2288" s="7"/>
      <c r="AB2288" s="8"/>
      <c r="AC2288" s="7"/>
      <c r="AD2288" s="7"/>
      <c r="AE2288" s="7"/>
      <c r="AF2288" s="9"/>
      <c r="AG2288" s="10"/>
      <c r="AH2288" s="10"/>
      <c r="AI2288" s="12"/>
      <c r="AJ2288" s="10"/>
      <c r="AK2288" s="10"/>
      <c r="AL2288" s="10"/>
      <c r="AM2288" s="12"/>
      <c r="AN2288" s="12"/>
      <c r="AO2288" s="9"/>
      <c r="AP2288" s="13"/>
    </row>
    <row r="2289" spans="1:42" x14ac:dyDescent="0.35">
      <c r="A2289" s="7"/>
      <c r="B2289" s="7"/>
      <c r="C2289" s="7"/>
      <c r="D2289" s="7"/>
      <c r="E2289" s="7"/>
      <c r="F2289" s="7"/>
      <c r="G2289" s="7"/>
      <c r="H2289" s="7"/>
      <c r="I2289" s="14"/>
      <c r="J2289" s="14"/>
      <c r="K2289" s="14"/>
      <c r="L2289" s="8"/>
      <c r="M2289" s="8"/>
      <c r="N2289" s="7"/>
      <c r="O2289" s="8"/>
      <c r="P2289" s="8"/>
      <c r="Q2289" s="8"/>
      <c r="R2289" s="7"/>
      <c r="S2289" s="14"/>
      <c r="T2289" s="14"/>
      <c r="U2289" s="7"/>
      <c r="V2289" s="7"/>
      <c r="W2289" s="16"/>
      <c r="X2289" s="8"/>
      <c r="Y2289" s="8"/>
      <c r="Z2289" s="8"/>
      <c r="AA2289" s="7"/>
      <c r="AB2289" s="14"/>
      <c r="AC2289" s="7"/>
      <c r="AD2289" s="7"/>
      <c r="AE2289" s="7"/>
      <c r="AF2289" s="9"/>
      <c r="AG2289" s="10"/>
      <c r="AH2289" s="10"/>
      <c r="AI2289" s="10"/>
      <c r="AJ2289" s="10"/>
      <c r="AK2289" s="10"/>
      <c r="AL2289" s="10"/>
      <c r="AM2289" s="12"/>
      <c r="AN2289" s="12"/>
      <c r="AO2289" s="9"/>
      <c r="AP2289" s="13"/>
    </row>
    <row r="2290" spans="1:42" x14ac:dyDescent="0.35">
      <c r="A2290" s="7"/>
      <c r="B2290" s="7"/>
      <c r="C2290" s="7"/>
      <c r="D2290" s="7"/>
      <c r="E2290" s="7"/>
      <c r="F2290" s="7"/>
      <c r="G2290" s="8"/>
      <c r="H2290" s="7"/>
      <c r="I2290" s="14"/>
      <c r="J2290" s="8"/>
      <c r="K2290" s="8"/>
      <c r="L2290" s="8"/>
      <c r="M2290" s="8"/>
      <c r="N2290" s="7"/>
      <c r="O2290" s="8"/>
      <c r="P2290" s="8"/>
      <c r="Q2290" s="8"/>
      <c r="R2290" s="7"/>
      <c r="S2290" s="8"/>
      <c r="T2290" s="8"/>
      <c r="U2290" s="8"/>
      <c r="V2290" s="8"/>
      <c r="W2290" s="7"/>
      <c r="X2290" s="8"/>
      <c r="Y2290" s="8"/>
      <c r="Z2290" s="8"/>
      <c r="AA2290" s="7"/>
      <c r="AB2290" s="8"/>
      <c r="AC2290" s="7"/>
      <c r="AD2290" s="7"/>
      <c r="AE2290" s="7"/>
      <c r="AF2290" s="12"/>
      <c r="AG2290" s="10"/>
      <c r="AH2290" s="12"/>
      <c r="AI2290" s="12"/>
      <c r="AJ2290" s="12"/>
      <c r="AK2290" s="12"/>
      <c r="AL2290" s="12"/>
      <c r="AM2290" s="12"/>
      <c r="AN2290" s="12"/>
      <c r="AO2290" s="12"/>
      <c r="AP2290" s="15"/>
    </row>
    <row r="2291" spans="1:42" x14ac:dyDescent="0.35">
      <c r="A2291" s="7"/>
      <c r="B2291" s="7"/>
      <c r="C2291" s="7"/>
      <c r="D2291" s="7"/>
      <c r="E2291" s="7"/>
      <c r="F2291" s="7"/>
      <c r="G2291" s="8"/>
      <c r="H2291" s="7"/>
      <c r="I2291" s="14"/>
      <c r="J2291" s="8"/>
      <c r="K2291" s="8"/>
      <c r="L2291" s="8"/>
      <c r="M2291" s="8"/>
      <c r="N2291" s="7"/>
      <c r="O2291" s="8"/>
      <c r="P2291" s="8"/>
      <c r="Q2291" s="8"/>
      <c r="R2291" s="7"/>
      <c r="S2291" s="8"/>
      <c r="T2291" s="8"/>
      <c r="U2291" s="8"/>
      <c r="V2291" s="8"/>
      <c r="W2291" s="7"/>
      <c r="X2291" s="8"/>
      <c r="Y2291" s="8"/>
      <c r="Z2291" s="8"/>
      <c r="AA2291" s="7"/>
      <c r="AB2291" s="8"/>
      <c r="AC2291" s="7"/>
      <c r="AD2291" s="7"/>
      <c r="AE2291" s="7"/>
      <c r="AF2291" s="9"/>
      <c r="AG2291" s="10"/>
      <c r="AH2291" s="10"/>
      <c r="AI2291" s="12"/>
      <c r="AJ2291" s="10"/>
      <c r="AK2291" s="10"/>
      <c r="AL2291" s="10"/>
      <c r="AM2291" s="12"/>
      <c r="AN2291" s="12"/>
      <c r="AO2291" s="9"/>
      <c r="AP2291" s="13"/>
    </row>
    <row r="2292" spans="1:42" x14ac:dyDescent="0.35">
      <c r="A2292" s="7"/>
      <c r="B2292" s="7"/>
      <c r="C2292" s="7"/>
      <c r="D2292" s="7"/>
      <c r="E2292" s="7"/>
      <c r="F2292" s="7"/>
      <c r="G2292" s="8"/>
      <c r="H2292" s="7"/>
      <c r="I2292" s="14"/>
      <c r="J2292" s="8"/>
      <c r="K2292" s="8"/>
      <c r="L2292" s="8"/>
      <c r="M2292" s="8"/>
      <c r="N2292" s="7"/>
      <c r="O2292" s="8"/>
      <c r="P2292" s="8"/>
      <c r="Q2292" s="8"/>
      <c r="R2292" s="7"/>
      <c r="S2292" s="8"/>
      <c r="T2292" s="8"/>
      <c r="U2292" s="8"/>
      <c r="V2292" s="8"/>
      <c r="W2292" s="7"/>
      <c r="X2292" s="8"/>
      <c r="Y2292" s="8"/>
      <c r="Z2292" s="8"/>
      <c r="AA2292" s="7"/>
      <c r="AB2292" s="8"/>
      <c r="AC2292" s="7"/>
      <c r="AD2292" s="7"/>
      <c r="AE2292" s="7"/>
      <c r="AF2292" s="9"/>
      <c r="AG2292" s="10"/>
      <c r="AH2292" s="10"/>
      <c r="AI2292" s="12"/>
      <c r="AJ2292" s="10"/>
      <c r="AK2292" s="10"/>
      <c r="AL2292" s="10"/>
      <c r="AM2292" s="12"/>
      <c r="AN2292" s="12"/>
      <c r="AO2292" s="9"/>
      <c r="AP2292" s="13"/>
    </row>
    <row r="2293" spans="1:42" x14ac:dyDescent="0.35">
      <c r="A2293" s="7"/>
      <c r="B2293" s="7"/>
      <c r="C2293" s="7"/>
      <c r="D2293" s="7"/>
      <c r="E2293" s="7"/>
      <c r="F2293" s="7"/>
      <c r="G2293" s="8"/>
      <c r="H2293" s="7"/>
      <c r="I2293" s="14"/>
      <c r="J2293" s="8"/>
      <c r="K2293" s="8"/>
      <c r="L2293" s="8"/>
      <c r="M2293" s="8"/>
      <c r="N2293" s="7"/>
      <c r="O2293" s="8"/>
      <c r="P2293" s="8"/>
      <c r="Q2293" s="8"/>
      <c r="R2293" s="7"/>
      <c r="S2293" s="8"/>
      <c r="T2293" s="8"/>
      <c r="U2293" s="8"/>
      <c r="V2293" s="8"/>
      <c r="W2293" s="7"/>
      <c r="X2293" s="8"/>
      <c r="Y2293" s="8"/>
      <c r="Z2293" s="8"/>
      <c r="AA2293" s="7"/>
      <c r="AB2293" s="8"/>
      <c r="AC2293" s="7"/>
      <c r="AD2293" s="7"/>
      <c r="AE2293" s="7"/>
      <c r="AF2293" s="9"/>
      <c r="AG2293" s="10"/>
      <c r="AH2293" s="10"/>
      <c r="AI2293" s="12"/>
      <c r="AJ2293" s="10"/>
      <c r="AK2293" s="10"/>
      <c r="AL2293" s="10"/>
      <c r="AM2293" s="12"/>
      <c r="AN2293" s="12"/>
      <c r="AO2293" s="9"/>
      <c r="AP2293" s="13"/>
    </row>
    <row r="2294" spans="1:42" x14ac:dyDescent="0.35">
      <c r="A2294" s="7"/>
      <c r="B2294" s="7"/>
      <c r="C2294" s="7"/>
      <c r="D2294" s="7"/>
      <c r="E2294" s="7"/>
      <c r="F2294" s="7"/>
      <c r="G2294" s="8"/>
      <c r="H2294" s="7"/>
      <c r="I2294" s="14"/>
      <c r="J2294" s="8"/>
      <c r="K2294" s="8"/>
      <c r="L2294" s="8"/>
      <c r="M2294" s="8"/>
      <c r="N2294" s="7"/>
      <c r="O2294" s="8"/>
      <c r="P2294" s="8"/>
      <c r="Q2294" s="8"/>
      <c r="R2294" s="7"/>
      <c r="S2294" s="8"/>
      <c r="T2294" s="8"/>
      <c r="U2294" s="8"/>
      <c r="V2294" s="8"/>
      <c r="W2294" s="7"/>
      <c r="X2294" s="8"/>
      <c r="Y2294" s="8"/>
      <c r="Z2294" s="8"/>
      <c r="AA2294" s="7"/>
      <c r="AB2294" s="8"/>
      <c r="AC2294" s="7"/>
      <c r="AD2294" s="7"/>
      <c r="AE2294" s="7"/>
      <c r="AF2294" s="12"/>
      <c r="AG2294" s="10"/>
      <c r="AH2294" s="12"/>
      <c r="AI2294" s="12"/>
      <c r="AJ2294" s="12"/>
      <c r="AK2294" s="12"/>
      <c r="AL2294" s="12"/>
      <c r="AM2294" s="12"/>
      <c r="AN2294" s="12"/>
      <c r="AO2294" s="12"/>
      <c r="AP2294" s="15"/>
    </row>
    <row r="2295" spans="1:42" x14ac:dyDescent="0.35">
      <c r="A2295" s="7"/>
      <c r="B2295" s="7"/>
      <c r="C2295" s="7"/>
      <c r="D2295" s="7"/>
      <c r="E2295" s="7"/>
      <c r="F2295" s="7"/>
      <c r="G2295" s="8"/>
      <c r="H2295" s="7"/>
      <c r="I2295" s="14"/>
      <c r="J2295" s="8"/>
      <c r="K2295" s="8"/>
      <c r="L2295" s="8"/>
      <c r="M2295" s="8"/>
      <c r="N2295" s="7"/>
      <c r="O2295" s="8"/>
      <c r="P2295" s="8"/>
      <c r="Q2295" s="8"/>
      <c r="R2295" s="7"/>
      <c r="S2295" s="8"/>
      <c r="T2295" s="8"/>
      <c r="U2295" s="8"/>
      <c r="V2295" s="8"/>
      <c r="W2295" s="7"/>
      <c r="X2295" s="8"/>
      <c r="Y2295" s="8"/>
      <c r="Z2295" s="8"/>
      <c r="AA2295" s="7"/>
      <c r="AB2295" s="8"/>
      <c r="AC2295" s="7"/>
      <c r="AD2295" s="7"/>
      <c r="AE2295" s="7"/>
      <c r="AF2295" s="12"/>
      <c r="AG2295" s="10"/>
      <c r="AH2295" s="12"/>
      <c r="AI2295" s="12"/>
      <c r="AJ2295" s="12"/>
      <c r="AK2295" s="12"/>
      <c r="AL2295" s="12"/>
      <c r="AM2295" s="12"/>
      <c r="AN2295" s="12"/>
      <c r="AO2295" s="12"/>
      <c r="AP2295" s="15"/>
    </row>
    <row r="2296" spans="1:42" x14ac:dyDescent="0.35">
      <c r="A2296" s="7"/>
      <c r="B2296" s="7"/>
      <c r="C2296" s="7"/>
      <c r="D2296" s="7"/>
      <c r="E2296" s="7"/>
      <c r="F2296" s="7"/>
      <c r="G2296" s="8"/>
      <c r="H2296" s="7"/>
      <c r="I2296" s="14"/>
      <c r="J2296" s="8"/>
      <c r="K2296" s="8"/>
      <c r="L2296" s="8"/>
      <c r="M2296" s="8"/>
      <c r="N2296" s="7"/>
      <c r="O2296" s="8"/>
      <c r="P2296" s="8"/>
      <c r="Q2296" s="8"/>
      <c r="R2296" s="7"/>
      <c r="S2296" s="8"/>
      <c r="T2296" s="8"/>
      <c r="U2296" s="8"/>
      <c r="V2296" s="8"/>
      <c r="W2296" s="7"/>
      <c r="X2296" s="8"/>
      <c r="Y2296" s="8"/>
      <c r="Z2296" s="8"/>
      <c r="AA2296" s="7"/>
      <c r="AB2296" s="8"/>
      <c r="AC2296" s="7"/>
      <c r="AD2296" s="7"/>
      <c r="AE2296" s="7"/>
      <c r="AF2296" s="9"/>
      <c r="AG2296" s="10"/>
      <c r="AH2296" s="10"/>
      <c r="AI2296" s="12"/>
      <c r="AJ2296" s="10"/>
      <c r="AK2296" s="10"/>
      <c r="AL2296" s="10"/>
      <c r="AM2296" s="12"/>
      <c r="AN2296" s="12"/>
      <c r="AO2296" s="9"/>
      <c r="AP2296" s="13"/>
    </row>
    <row r="2297" spans="1:42" x14ac:dyDescent="0.35">
      <c r="A2297" s="7"/>
      <c r="B2297" s="7"/>
      <c r="C2297" s="7"/>
      <c r="D2297" s="7"/>
      <c r="E2297" s="7"/>
      <c r="F2297" s="7"/>
      <c r="G2297" s="8"/>
      <c r="H2297" s="7"/>
      <c r="I2297" s="14"/>
      <c r="J2297" s="8"/>
      <c r="K2297" s="8"/>
      <c r="L2297" s="8"/>
      <c r="M2297" s="8"/>
      <c r="N2297" s="7"/>
      <c r="O2297" s="8"/>
      <c r="P2297" s="8"/>
      <c r="Q2297" s="8"/>
      <c r="R2297" s="7"/>
      <c r="S2297" s="8"/>
      <c r="T2297" s="8"/>
      <c r="U2297" s="8"/>
      <c r="V2297" s="8"/>
      <c r="W2297" s="7"/>
      <c r="X2297" s="8"/>
      <c r="Y2297" s="8"/>
      <c r="Z2297" s="8"/>
      <c r="AA2297" s="7"/>
      <c r="AB2297" s="8"/>
      <c r="AC2297" s="7"/>
      <c r="AD2297" s="7"/>
      <c r="AE2297" s="7"/>
      <c r="AF2297" s="12"/>
      <c r="AG2297" s="10"/>
      <c r="AH2297" s="12"/>
      <c r="AI2297" s="12"/>
      <c r="AJ2297" s="12"/>
      <c r="AK2297" s="12"/>
      <c r="AL2297" s="12"/>
      <c r="AM2297" s="12"/>
      <c r="AN2297" s="12"/>
      <c r="AO2297" s="12"/>
      <c r="AP2297" s="15"/>
    </row>
    <row r="2298" spans="1:42" x14ac:dyDescent="0.35">
      <c r="A2298" s="7"/>
      <c r="B2298" s="7"/>
      <c r="C2298" s="7"/>
      <c r="D2298" s="7"/>
      <c r="E2298" s="7"/>
      <c r="F2298" s="7"/>
      <c r="G2298" s="8"/>
      <c r="H2298" s="7"/>
      <c r="I2298" s="14"/>
      <c r="J2298" s="8"/>
      <c r="K2298" s="8"/>
      <c r="L2298" s="8"/>
      <c r="M2298" s="8"/>
      <c r="N2298" s="7"/>
      <c r="O2298" s="8"/>
      <c r="P2298" s="8"/>
      <c r="Q2298" s="8"/>
      <c r="R2298" s="7"/>
      <c r="S2298" s="8"/>
      <c r="T2298" s="8"/>
      <c r="U2298" s="8"/>
      <c r="V2298" s="8"/>
      <c r="W2298" s="7"/>
      <c r="X2298" s="8"/>
      <c r="Y2298" s="8"/>
      <c r="Z2298" s="8"/>
      <c r="AA2298" s="7"/>
      <c r="AB2298" s="8"/>
      <c r="AC2298" s="7"/>
      <c r="AD2298" s="7"/>
      <c r="AE2298" s="7"/>
      <c r="AF2298" s="9"/>
      <c r="AG2298" s="10"/>
      <c r="AH2298" s="10"/>
      <c r="AI2298" s="12"/>
      <c r="AJ2298" s="10"/>
      <c r="AK2298" s="10"/>
      <c r="AL2298" s="10"/>
      <c r="AM2298" s="12"/>
      <c r="AN2298" s="12"/>
      <c r="AO2298" s="9"/>
      <c r="AP2298" s="13"/>
    </row>
    <row r="2299" spans="1:42" x14ac:dyDescent="0.35">
      <c r="A2299" s="7"/>
      <c r="B2299" s="7"/>
      <c r="C2299" s="7"/>
      <c r="D2299" s="7"/>
      <c r="E2299" s="7"/>
      <c r="F2299" s="7"/>
      <c r="G2299" s="8"/>
      <c r="H2299" s="7"/>
      <c r="I2299" s="14"/>
      <c r="J2299" s="8"/>
      <c r="K2299" s="8"/>
      <c r="L2299" s="8"/>
      <c r="M2299" s="8"/>
      <c r="N2299" s="7"/>
      <c r="O2299" s="8"/>
      <c r="P2299" s="8"/>
      <c r="Q2299" s="8"/>
      <c r="R2299" s="7"/>
      <c r="S2299" s="8"/>
      <c r="T2299" s="8"/>
      <c r="U2299" s="8"/>
      <c r="V2299" s="8"/>
      <c r="W2299" s="7"/>
      <c r="X2299" s="8"/>
      <c r="Y2299" s="8"/>
      <c r="Z2299" s="8"/>
      <c r="AA2299" s="7"/>
      <c r="AB2299" s="8"/>
      <c r="AC2299" s="7"/>
      <c r="AD2299" s="7"/>
      <c r="AE2299" s="7"/>
      <c r="AF2299" s="9"/>
      <c r="AG2299" s="10"/>
      <c r="AH2299" s="10"/>
      <c r="AI2299" s="12"/>
      <c r="AJ2299" s="10"/>
      <c r="AK2299" s="10"/>
      <c r="AL2299" s="10"/>
      <c r="AM2299" s="12"/>
      <c r="AN2299" s="12"/>
      <c r="AO2299" s="9"/>
      <c r="AP2299" s="13"/>
    </row>
    <row r="2300" spans="1:42" x14ac:dyDescent="0.35">
      <c r="A2300" s="7"/>
      <c r="B2300" s="7"/>
      <c r="C2300" s="7"/>
      <c r="D2300" s="7"/>
      <c r="E2300" s="7"/>
      <c r="F2300" s="7"/>
      <c r="G2300" s="8"/>
      <c r="H2300" s="7"/>
      <c r="I2300" s="14"/>
      <c r="J2300" s="8"/>
      <c r="K2300" s="8"/>
      <c r="L2300" s="8"/>
      <c r="M2300" s="8"/>
      <c r="N2300" s="7"/>
      <c r="O2300" s="8"/>
      <c r="P2300" s="8"/>
      <c r="Q2300" s="8"/>
      <c r="R2300" s="7"/>
      <c r="S2300" s="8"/>
      <c r="T2300" s="8"/>
      <c r="U2300" s="8"/>
      <c r="V2300" s="8"/>
      <c r="W2300" s="7"/>
      <c r="X2300" s="8"/>
      <c r="Y2300" s="8"/>
      <c r="Z2300" s="8"/>
      <c r="AA2300" s="7"/>
      <c r="AB2300" s="8"/>
      <c r="AC2300" s="7"/>
      <c r="AD2300" s="7"/>
      <c r="AE2300" s="7"/>
      <c r="AF2300" s="9"/>
      <c r="AG2300" s="10"/>
      <c r="AH2300" s="10"/>
      <c r="AI2300" s="12"/>
      <c r="AJ2300" s="10"/>
      <c r="AK2300" s="10"/>
      <c r="AL2300" s="10"/>
      <c r="AM2300" s="12"/>
      <c r="AN2300" s="12"/>
      <c r="AO2300" s="9"/>
      <c r="AP2300" s="13"/>
    </row>
    <row r="2301" spans="1:42" x14ac:dyDescent="0.35">
      <c r="A2301" s="7"/>
      <c r="B2301" s="7"/>
      <c r="C2301" s="7"/>
      <c r="D2301" s="7"/>
      <c r="E2301" s="7"/>
      <c r="F2301" s="7"/>
      <c r="G2301" s="7"/>
      <c r="H2301" s="7"/>
      <c r="I2301" s="14"/>
      <c r="J2301" s="14"/>
      <c r="K2301" s="14"/>
      <c r="L2301" s="8"/>
      <c r="M2301" s="8"/>
      <c r="N2301" s="7"/>
      <c r="O2301" s="8"/>
      <c r="P2301" s="8"/>
      <c r="Q2301" s="8"/>
      <c r="R2301" s="7"/>
      <c r="S2301" s="8"/>
      <c r="T2301" s="8"/>
      <c r="U2301" s="8"/>
      <c r="V2301" s="8"/>
      <c r="W2301" s="7"/>
      <c r="X2301" s="8"/>
      <c r="Y2301" s="8"/>
      <c r="Z2301" s="8"/>
      <c r="AA2301" s="7"/>
      <c r="AB2301" s="8"/>
      <c r="AC2301" s="7"/>
      <c r="AD2301" s="7"/>
      <c r="AE2301" s="7"/>
      <c r="AF2301" s="9"/>
      <c r="AG2301" s="10"/>
      <c r="AH2301" s="10"/>
      <c r="AI2301" s="12"/>
      <c r="AJ2301" s="10"/>
      <c r="AK2301" s="10"/>
      <c r="AL2301" s="10"/>
      <c r="AM2301" s="12"/>
      <c r="AN2301" s="12"/>
      <c r="AO2301" s="9"/>
      <c r="AP2301" s="13"/>
    </row>
    <row r="2302" spans="1:42" x14ac:dyDescent="0.35">
      <c r="A2302" s="7"/>
      <c r="B2302" s="7"/>
      <c r="C2302" s="7"/>
      <c r="D2302" s="7"/>
      <c r="E2302" s="7"/>
      <c r="F2302" s="7"/>
      <c r="G2302" s="8"/>
      <c r="H2302" s="7"/>
      <c r="I2302" s="14"/>
      <c r="J2302" s="8"/>
      <c r="K2302" s="8"/>
      <c r="L2302" s="8"/>
      <c r="M2302" s="8"/>
      <c r="N2302" s="7"/>
      <c r="O2302" s="8"/>
      <c r="P2302" s="8"/>
      <c r="Q2302" s="8"/>
      <c r="R2302" s="7"/>
      <c r="S2302" s="8"/>
      <c r="T2302" s="8"/>
      <c r="U2302" s="8"/>
      <c r="V2302" s="8"/>
      <c r="W2302" s="7"/>
      <c r="X2302" s="8"/>
      <c r="Y2302" s="8"/>
      <c r="Z2302" s="8"/>
      <c r="AA2302" s="7"/>
      <c r="AB2302" s="8"/>
      <c r="AC2302" s="7"/>
      <c r="AD2302" s="7"/>
      <c r="AE2302" s="7"/>
      <c r="AF2302" s="12"/>
      <c r="AG2302" s="10"/>
      <c r="AH2302" s="12"/>
      <c r="AI2302" s="12"/>
      <c r="AJ2302" s="12"/>
      <c r="AK2302" s="12"/>
      <c r="AL2302" s="12"/>
      <c r="AM2302" s="12"/>
      <c r="AN2302" s="12"/>
      <c r="AO2302" s="12"/>
      <c r="AP2302" s="15"/>
    </row>
    <row r="2303" spans="1:42" x14ac:dyDescent="0.35">
      <c r="A2303" s="7"/>
      <c r="B2303" s="7"/>
      <c r="C2303" s="7"/>
      <c r="D2303" s="7"/>
      <c r="E2303" s="7"/>
      <c r="F2303" s="7"/>
      <c r="G2303" s="8"/>
      <c r="H2303" s="7"/>
      <c r="I2303" s="14"/>
      <c r="J2303" s="8"/>
      <c r="K2303" s="8"/>
      <c r="L2303" s="8"/>
      <c r="M2303" s="8"/>
      <c r="N2303" s="7"/>
      <c r="O2303" s="8"/>
      <c r="P2303" s="8"/>
      <c r="Q2303" s="8"/>
      <c r="R2303" s="7"/>
      <c r="S2303" s="8"/>
      <c r="T2303" s="8"/>
      <c r="U2303" s="8"/>
      <c r="V2303" s="8"/>
      <c r="W2303" s="7"/>
      <c r="X2303" s="8"/>
      <c r="Y2303" s="8"/>
      <c r="Z2303" s="8"/>
      <c r="AA2303" s="7"/>
      <c r="AB2303" s="8"/>
      <c r="AC2303" s="7"/>
      <c r="AD2303" s="7"/>
      <c r="AE2303" s="7"/>
      <c r="AF2303" s="12"/>
      <c r="AG2303" s="10"/>
      <c r="AH2303" s="12"/>
      <c r="AI2303" s="12"/>
      <c r="AJ2303" s="12"/>
      <c r="AK2303" s="12"/>
      <c r="AL2303" s="12"/>
      <c r="AM2303" s="12"/>
      <c r="AN2303" s="12"/>
      <c r="AO2303" s="12"/>
      <c r="AP2303" s="15"/>
    </row>
    <row r="2304" spans="1:42" x14ac:dyDescent="0.35">
      <c r="A2304" s="7"/>
      <c r="B2304" s="7"/>
      <c r="C2304" s="7"/>
      <c r="D2304" s="7"/>
      <c r="E2304" s="7"/>
      <c r="F2304" s="7"/>
      <c r="G2304" s="8"/>
      <c r="H2304" s="7"/>
      <c r="I2304" s="14"/>
      <c r="J2304" s="8"/>
      <c r="K2304" s="8"/>
      <c r="L2304" s="8"/>
      <c r="M2304" s="8"/>
      <c r="N2304" s="7"/>
      <c r="O2304" s="8"/>
      <c r="P2304" s="8"/>
      <c r="Q2304" s="8"/>
      <c r="R2304" s="7"/>
      <c r="S2304" s="8"/>
      <c r="T2304" s="8"/>
      <c r="U2304" s="8"/>
      <c r="V2304" s="8"/>
      <c r="W2304" s="7"/>
      <c r="X2304" s="8"/>
      <c r="Y2304" s="8"/>
      <c r="Z2304" s="8"/>
      <c r="AA2304" s="7"/>
      <c r="AB2304" s="8"/>
      <c r="AC2304" s="7"/>
      <c r="AD2304" s="7"/>
      <c r="AE2304" s="7"/>
      <c r="AF2304" s="12"/>
      <c r="AG2304" s="10"/>
      <c r="AH2304" s="12"/>
      <c r="AI2304" s="12"/>
      <c r="AJ2304" s="12"/>
      <c r="AK2304" s="12"/>
      <c r="AL2304" s="12"/>
      <c r="AM2304" s="12"/>
      <c r="AN2304" s="12"/>
      <c r="AO2304" s="12"/>
      <c r="AP2304" s="15"/>
    </row>
    <row r="2305" spans="1:42" x14ac:dyDescent="0.35">
      <c r="A2305" s="7"/>
      <c r="B2305" s="7"/>
      <c r="C2305" s="7"/>
      <c r="D2305" s="7"/>
      <c r="E2305" s="7"/>
      <c r="F2305" s="7"/>
      <c r="G2305" s="7"/>
      <c r="H2305" s="7"/>
      <c r="I2305" s="14"/>
      <c r="J2305" s="14"/>
      <c r="K2305" s="14"/>
      <c r="L2305" s="8"/>
      <c r="M2305" s="8"/>
      <c r="N2305" s="7"/>
      <c r="O2305" s="8"/>
      <c r="P2305" s="8"/>
      <c r="Q2305" s="8"/>
      <c r="R2305" s="7"/>
      <c r="S2305" s="14"/>
      <c r="T2305" s="14"/>
      <c r="U2305" s="7"/>
      <c r="V2305" s="7"/>
      <c r="W2305" s="16"/>
      <c r="X2305" s="8"/>
      <c r="Y2305" s="8"/>
      <c r="Z2305" s="8"/>
      <c r="AA2305" s="7"/>
      <c r="AB2305" s="14"/>
      <c r="AC2305" s="7"/>
      <c r="AD2305" s="7"/>
      <c r="AE2305" s="7"/>
      <c r="AF2305" s="12"/>
      <c r="AG2305" s="10"/>
      <c r="AH2305" s="12"/>
      <c r="AI2305" s="12"/>
      <c r="AJ2305" s="12"/>
      <c r="AK2305" s="12"/>
      <c r="AL2305" s="12"/>
      <c r="AM2305" s="12"/>
      <c r="AN2305" s="12"/>
      <c r="AO2305" s="12"/>
      <c r="AP2305" s="15"/>
    </row>
    <row r="2306" spans="1:42" x14ac:dyDescent="0.35">
      <c r="A2306" s="7"/>
      <c r="B2306" s="7"/>
      <c r="C2306" s="7"/>
      <c r="D2306" s="7"/>
      <c r="E2306" s="7"/>
      <c r="F2306" s="7"/>
      <c r="G2306" s="7"/>
      <c r="H2306" s="7"/>
      <c r="I2306" s="14"/>
      <c r="J2306" s="14"/>
      <c r="K2306" s="14"/>
      <c r="L2306" s="8"/>
      <c r="M2306" s="8"/>
      <c r="N2306" s="7"/>
      <c r="O2306" s="8"/>
      <c r="P2306" s="8"/>
      <c r="Q2306" s="8"/>
      <c r="R2306" s="7"/>
      <c r="S2306" s="14"/>
      <c r="T2306" s="14"/>
      <c r="U2306" s="7"/>
      <c r="V2306" s="7"/>
      <c r="W2306" s="16"/>
      <c r="X2306" s="8"/>
      <c r="Y2306" s="8"/>
      <c r="Z2306" s="8"/>
      <c r="AA2306" s="7"/>
      <c r="AB2306" s="14"/>
      <c r="AC2306" s="7"/>
      <c r="AD2306" s="7"/>
      <c r="AE2306" s="7"/>
      <c r="AF2306" s="9"/>
      <c r="AG2306" s="10"/>
      <c r="AH2306" s="10"/>
      <c r="AI2306" s="12"/>
      <c r="AJ2306" s="10"/>
      <c r="AK2306" s="10"/>
      <c r="AL2306" s="10"/>
      <c r="AM2306" s="12"/>
      <c r="AN2306" s="12"/>
      <c r="AO2306" s="9"/>
      <c r="AP2306" s="13"/>
    </row>
    <row r="2307" spans="1:42" x14ac:dyDescent="0.35">
      <c r="A2307" s="7"/>
      <c r="B2307" s="7"/>
      <c r="C2307" s="7"/>
      <c r="D2307" s="7"/>
      <c r="E2307" s="7"/>
      <c r="F2307" s="7"/>
      <c r="G2307" s="7"/>
      <c r="H2307" s="7"/>
      <c r="I2307" s="14"/>
      <c r="J2307" s="14"/>
      <c r="K2307" s="14"/>
      <c r="L2307" s="8"/>
      <c r="M2307" s="8"/>
      <c r="N2307" s="7"/>
      <c r="O2307" s="8"/>
      <c r="P2307" s="8"/>
      <c r="Q2307" s="8"/>
      <c r="R2307" s="7"/>
      <c r="S2307" s="8"/>
      <c r="T2307" s="14"/>
      <c r="U2307" s="7"/>
      <c r="V2307" s="7"/>
      <c r="W2307" s="16"/>
      <c r="X2307" s="8"/>
      <c r="Y2307" s="8"/>
      <c r="Z2307" s="8"/>
      <c r="AA2307" s="7"/>
      <c r="AB2307" s="14"/>
      <c r="AC2307" s="7"/>
      <c r="AD2307" s="7"/>
      <c r="AE2307" s="7"/>
      <c r="AF2307" s="9"/>
      <c r="AG2307" s="10"/>
      <c r="AH2307" s="10"/>
      <c r="AI2307" s="18"/>
      <c r="AJ2307" s="10"/>
      <c r="AK2307" s="10"/>
      <c r="AL2307" s="10"/>
      <c r="AM2307" s="12"/>
      <c r="AN2307" s="12"/>
      <c r="AO2307" s="9"/>
      <c r="AP2307" s="13"/>
    </row>
    <row r="2308" spans="1:42" x14ac:dyDescent="0.35">
      <c r="A2308" s="7"/>
      <c r="B2308" s="7"/>
      <c r="C2308" s="7"/>
      <c r="D2308" s="7"/>
      <c r="E2308" s="7"/>
      <c r="F2308" s="7"/>
      <c r="G2308" s="7"/>
      <c r="H2308" s="7"/>
      <c r="I2308" s="14"/>
      <c r="J2308" s="14"/>
      <c r="K2308" s="14"/>
      <c r="L2308" s="8"/>
      <c r="M2308" s="8"/>
      <c r="N2308" s="7"/>
      <c r="O2308" s="8"/>
      <c r="P2308" s="8"/>
      <c r="Q2308" s="8"/>
      <c r="R2308" s="7"/>
      <c r="S2308" s="8"/>
      <c r="T2308" s="8"/>
      <c r="U2308" s="8"/>
      <c r="V2308" s="8"/>
      <c r="W2308" s="7"/>
      <c r="X2308" s="8"/>
      <c r="Y2308" s="8"/>
      <c r="Z2308" s="8"/>
      <c r="AA2308" s="7"/>
      <c r="AB2308" s="8"/>
      <c r="AC2308" s="7"/>
      <c r="AD2308" s="7"/>
      <c r="AE2308" s="7"/>
      <c r="AF2308" s="9"/>
      <c r="AG2308" s="10"/>
      <c r="AH2308" s="10"/>
      <c r="AI2308" s="12"/>
      <c r="AJ2308" s="10"/>
      <c r="AK2308" s="10"/>
      <c r="AL2308" s="10"/>
      <c r="AM2308" s="12"/>
      <c r="AN2308" s="12"/>
      <c r="AO2308" s="9"/>
      <c r="AP2308" s="13"/>
    </row>
    <row r="2309" spans="1:42" x14ac:dyDescent="0.35">
      <c r="A2309" s="7"/>
      <c r="B2309" s="7"/>
      <c r="C2309" s="7"/>
      <c r="D2309" s="7"/>
      <c r="E2309" s="7"/>
      <c r="F2309" s="7"/>
      <c r="G2309" s="8"/>
      <c r="H2309" s="7"/>
      <c r="I2309" s="14"/>
      <c r="J2309" s="8"/>
      <c r="K2309" s="8"/>
      <c r="L2309" s="8"/>
      <c r="M2309" s="8"/>
      <c r="N2309" s="7"/>
      <c r="O2309" s="8"/>
      <c r="P2309" s="8"/>
      <c r="Q2309" s="8"/>
      <c r="R2309" s="7"/>
      <c r="S2309" s="8"/>
      <c r="T2309" s="8"/>
      <c r="U2309" s="8"/>
      <c r="V2309" s="8"/>
      <c r="W2309" s="7"/>
      <c r="X2309" s="8"/>
      <c r="Y2309" s="8"/>
      <c r="Z2309" s="8"/>
      <c r="AA2309" s="7"/>
      <c r="AB2309" s="8"/>
      <c r="AC2309" s="7"/>
      <c r="AD2309" s="7"/>
      <c r="AE2309" s="7"/>
      <c r="AF2309" s="9"/>
      <c r="AG2309" s="10"/>
      <c r="AH2309" s="10"/>
      <c r="AI2309" s="12"/>
      <c r="AJ2309" s="10"/>
      <c r="AK2309" s="10"/>
      <c r="AL2309" s="10"/>
      <c r="AM2309" s="12"/>
      <c r="AN2309" s="12"/>
      <c r="AO2309" s="9"/>
      <c r="AP2309" s="13"/>
    </row>
    <row r="2310" spans="1:42" x14ac:dyDescent="0.35">
      <c r="A2310" s="7"/>
      <c r="B2310" s="7"/>
      <c r="C2310" s="7"/>
      <c r="D2310" s="7"/>
      <c r="E2310" s="7"/>
      <c r="F2310" s="7"/>
      <c r="G2310" s="7"/>
      <c r="H2310" s="7"/>
      <c r="I2310" s="14"/>
      <c r="J2310" s="14"/>
      <c r="K2310" s="14"/>
      <c r="L2310" s="8"/>
      <c r="M2310" s="8"/>
      <c r="N2310" s="7"/>
      <c r="O2310" s="8"/>
      <c r="P2310" s="8"/>
      <c r="Q2310" s="8"/>
      <c r="R2310" s="7"/>
      <c r="S2310" s="8"/>
      <c r="T2310" s="8"/>
      <c r="U2310" s="8"/>
      <c r="V2310" s="8"/>
      <c r="W2310" s="7"/>
      <c r="X2310" s="8"/>
      <c r="Y2310" s="8"/>
      <c r="Z2310" s="8"/>
      <c r="AA2310" s="7"/>
      <c r="AB2310" s="8"/>
      <c r="AC2310" s="7"/>
      <c r="AD2310" s="7"/>
      <c r="AE2310" s="7"/>
      <c r="AF2310" s="9"/>
      <c r="AG2310" s="10"/>
      <c r="AH2310" s="10"/>
      <c r="AI2310" s="12"/>
      <c r="AJ2310" s="10"/>
      <c r="AK2310" s="10"/>
      <c r="AL2310" s="10"/>
      <c r="AM2310" s="12"/>
      <c r="AN2310" s="12"/>
      <c r="AO2310" s="9"/>
      <c r="AP2310" s="13"/>
    </row>
    <row r="2311" spans="1:42" x14ac:dyDescent="0.35">
      <c r="A2311" s="7"/>
      <c r="B2311" s="7"/>
      <c r="C2311" s="7"/>
      <c r="D2311" s="7"/>
      <c r="E2311" s="7"/>
      <c r="F2311" s="7"/>
      <c r="G2311" s="8"/>
      <c r="H2311" s="7"/>
      <c r="I2311" s="14"/>
      <c r="J2311" s="8"/>
      <c r="K2311" s="8"/>
      <c r="L2311" s="8"/>
      <c r="M2311" s="8"/>
      <c r="N2311" s="7"/>
      <c r="O2311" s="8"/>
      <c r="P2311" s="8"/>
      <c r="Q2311" s="8"/>
      <c r="R2311" s="7"/>
      <c r="S2311" s="8"/>
      <c r="T2311" s="8"/>
      <c r="U2311" s="8"/>
      <c r="V2311" s="8"/>
      <c r="W2311" s="7"/>
      <c r="X2311" s="8"/>
      <c r="Y2311" s="8"/>
      <c r="Z2311" s="8"/>
      <c r="AA2311" s="7"/>
      <c r="AB2311" s="8"/>
      <c r="AC2311" s="7"/>
      <c r="AD2311" s="7"/>
      <c r="AE2311" s="7"/>
      <c r="AF2311" s="12"/>
      <c r="AG2311" s="10"/>
      <c r="AH2311" s="12"/>
      <c r="AI2311" s="12"/>
      <c r="AJ2311" s="12"/>
      <c r="AK2311" s="12"/>
      <c r="AL2311" s="12"/>
      <c r="AM2311" s="12"/>
      <c r="AN2311" s="12"/>
      <c r="AO2311" s="12"/>
      <c r="AP2311" s="15"/>
    </row>
    <row r="2312" spans="1:42" x14ac:dyDescent="0.35">
      <c r="A2312" s="7"/>
      <c r="B2312" s="7"/>
      <c r="C2312" s="7"/>
      <c r="D2312" s="7"/>
      <c r="E2312" s="7"/>
      <c r="F2312" s="7"/>
      <c r="G2312" s="7"/>
      <c r="H2312" s="7"/>
      <c r="I2312" s="14"/>
      <c r="J2312" s="14"/>
      <c r="K2312" s="14"/>
      <c r="L2312" s="7"/>
      <c r="M2312" s="7"/>
      <c r="N2312" s="16"/>
      <c r="O2312" s="14"/>
      <c r="P2312" s="7"/>
      <c r="Q2312" s="7"/>
      <c r="R2312" s="16"/>
      <c r="S2312" s="14"/>
      <c r="T2312" s="14"/>
      <c r="U2312" s="7"/>
      <c r="V2312" s="7"/>
      <c r="W2312" s="16"/>
      <c r="X2312" s="14"/>
      <c r="Y2312" s="8"/>
      <c r="Z2312" s="8"/>
      <c r="AA2312" s="7"/>
      <c r="AB2312" s="14"/>
      <c r="AC2312" s="7"/>
      <c r="AD2312" s="7"/>
      <c r="AE2312" s="7"/>
      <c r="AF2312" s="9"/>
      <c r="AG2312" s="10"/>
      <c r="AH2312" s="10"/>
      <c r="AI2312" s="10"/>
      <c r="AJ2312" s="10"/>
      <c r="AK2312" s="10"/>
      <c r="AL2312" s="10"/>
      <c r="AM2312" s="21"/>
      <c r="AN2312" s="10"/>
      <c r="AO2312" s="9"/>
      <c r="AP2312" s="13"/>
    </row>
    <row r="2313" spans="1:42" x14ac:dyDescent="0.35">
      <c r="A2313" s="7"/>
      <c r="B2313" s="7"/>
      <c r="C2313" s="7"/>
      <c r="D2313" s="7"/>
      <c r="E2313" s="7"/>
      <c r="F2313" s="7"/>
      <c r="G2313" s="8"/>
      <c r="H2313" s="7"/>
      <c r="I2313" s="14"/>
      <c r="J2313" s="8"/>
      <c r="K2313" s="8"/>
      <c r="L2313" s="8"/>
      <c r="M2313" s="8"/>
      <c r="N2313" s="7"/>
      <c r="O2313" s="8"/>
      <c r="P2313" s="8"/>
      <c r="Q2313" s="8"/>
      <c r="R2313" s="7"/>
      <c r="S2313" s="8"/>
      <c r="T2313" s="8"/>
      <c r="U2313" s="8"/>
      <c r="V2313" s="8"/>
      <c r="W2313" s="7"/>
      <c r="X2313" s="8"/>
      <c r="Y2313" s="8"/>
      <c r="Z2313" s="8"/>
      <c r="AA2313" s="7"/>
      <c r="AB2313" s="8"/>
      <c r="AC2313" s="7"/>
      <c r="AD2313" s="7"/>
      <c r="AE2313" s="7"/>
      <c r="AF2313" s="12"/>
      <c r="AG2313" s="10"/>
      <c r="AH2313" s="12"/>
      <c r="AI2313" s="12"/>
      <c r="AJ2313" s="12"/>
      <c r="AK2313" s="12"/>
      <c r="AL2313" s="12"/>
      <c r="AM2313" s="12"/>
      <c r="AN2313" s="12"/>
      <c r="AO2313" s="12"/>
      <c r="AP2313" s="15"/>
    </row>
    <row r="2314" spans="1:42" x14ac:dyDescent="0.35">
      <c r="A2314" s="7"/>
      <c r="B2314" s="7"/>
      <c r="C2314" s="7"/>
      <c r="D2314" s="7"/>
      <c r="E2314" s="7"/>
      <c r="F2314" s="7"/>
      <c r="G2314" s="8"/>
      <c r="H2314" s="7"/>
      <c r="I2314" s="14"/>
      <c r="J2314" s="8"/>
      <c r="K2314" s="8"/>
      <c r="L2314" s="8"/>
      <c r="M2314" s="8"/>
      <c r="N2314" s="7"/>
      <c r="O2314" s="8"/>
      <c r="P2314" s="8"/>
      <c r="Q2314" s="8"/>
      <c r="R2314" s="7"/>
      <c r="S2314" s="8"/>
      <c r="T2314" s="8"/>
      <c r="U2314" s="8"/>
      <c r="V2314" s="8"/>
      <c r="W2314" s="7"/>
      <c r="X2314" s="8"/>
      <c r="Y2314" s="8"/>
      <c r="Z2314" s="8"/>
      <c r="AA2314" s="7"/>
      <c r="AB2314" s="8"/>
      <c r="AC2314" s="7"/>
      <c r="AD2314" s="7"/>
      <c r="AE2314" s="7"/>
      <c r="AF2314" s="9"/>
      <c r="AG2314" s="10"/>
      <c r="AH2314" s="10"/>
      <c r="AI2314" s="12"/>
      <c r="AJ2314" s="10"/>
      <c r="AK2314" s="10"/>
      <c r="AL2314" s="10"/>
      <c r="AM2314" s="12"/>
      <c r="AN2314" s="12"/>
      <c r="AO2314" s="9"/>
      <c r="AP2314" s="13"/>
    </row>
    <row r="2315" spans="1:42" x14ac:dyDescent="0.35">
      <c r="A2315" s="7"/>
      <c r="B2315" s="7"/>
      <c r="C2315" s="7"/>
      <c r="D2315" s="7"/>
      <c r="E2315" s="7"/>
      <c r="F2315" s="7"/>
      <c r="G2315" s="7"/>
      <c r="H2315" s="7"/>
      <c r="I2315" s="14"/>
      <c r="J2315" s="14"/>
      <c r="K2315" s="14"/>
      <c r="L2315" s="8"/>
      <c r="M2315" s="8"/>
      <c r="N2315" s="7"/>
      <c r="O2315" s="8"/>
      <c r="P2315" s="8"/>
      <c r="Q2315" s="8"/>
      <c r="R2315" s="7"/>
      <c r="S2315" s="8"/>
      <c r="T2315" s="14"/>
      <c r="U2315" s="7"/>
      <c r="V2315" s="7"/>
      <c r="W2315" s="16"/>
      <c r="X2315" s="8"/>
      <c r="Y2315" s="8"/>
      <c r="Z2315" s="8"/>
      <c r="AA2315" s="7"/>
      <c r="AB2315" s="14"/>
      <c r="AC2315" s="7"/>
      <c r="AD2315" s="7"/>
      <c r="AE2315" s="7"/>
      <c r="AF2315" s="9"/>
      <c r="AG2315" s="10"/>
      <c r="AH2315" s="10"/>
      <c r="AI2315" s="18"/>
      <c r="AJ2315" s="10"/>
      <c r="AK2315" s="10"/>
      <c r="AL2315" s="10"/>
      <c r="AM2315" s="12"/>
      <c r="AN2315" s="12"/>
      <c r="AO2315" s="9"/>
      <c r="AP2315" s="13"/>
    </row>
    <row r="2316" spans="1:42" x14ac:dyDescent="0.35">
      <c r="A2316" s="7"/>
      <c r="B2316" s="7"/>
      <c r="C2316" s="7"/>
      <c r="D2316" s="7"/>
      <c r="E2316" s="7"/>
      <c r="F2316" s="7"/>
      <c r="G2316" s="7"/>
      <c r="H2316" s="7"/>
      <c r="I2316" s="14"/>
      <c r="J2316" s="14"/>
      <c r="K2316" s="14"/>
      <c r="L2316" s="8"/>
      <c r="M2316" s="8"/>
      <c r="N2316" s="7"/>
      <c r="O2316" s="8"/>
      <c r="P2316" s="8"/>
      <c r="Q2316" s="8"/>
      <c r="R2316" s="7"/>
      <c r="S2316" s="8"/>
      <c r="T2316" s="14"/>
      <c r="U2316" s="7"/>
      <c r="V2316" s="7"/>
      <c r="W2316" s="16"/>
      <c r="X2316" s="8"/>
      <c r="Y2316" s="8"/>
      <c r="Z2316" s="8"/>
      <c r="AA2316" s="7"/>
      <c r="AB2316" s="14"/>
      <c r="AC2316" s="7"/>
      <c r="AD2316" s="7"/>
      <c r="AE2316" s="7"/>
      <c r="AF2316" s="9"/>
      <c r="AG2316" s="10"/>
      <c r="AH2316" s="10"/>
      <c r="AI2316" s="10"/>
      <c r="AJ2316" s="10"/>
      <c r="AK2316" s="10"/>
      <c r="AL2316" s="10"/>
      <c r="AM2316" s="12"/>
      <c r="AN2316" s="12"/>
      <c r="AO2316" s="9"/>
      <c r="AP2316" s="13"/>
    </row>
    <row r="2317" spans="1:42" x14ac:dyDescent="0.35">
      <c r="A2317" s="7"/>
      <c r="B2317" s="7"/>
      <c r="C2317" s="7"/>
      <c r="D2317" s="7"/>
      <c r="E2317" s="7"/>
      <c r="F2317" s="7"/>
      <c r="G2317" s="7"/>
      <c r="H2317" s="7"/>
      <c r="I2317" s="14"/>
      <c r="J2317" s="14"/>
      <c r="K2317" s="14"/>
      <c r="L2317" s="8"/>
      <c r="M2317" s="8"/>
      <c r="N2317" s="7"/>
      <c r="O2317" s="8"/>
      <c r="P2317" s="8"/>
      <c r="Q2317" s="8"/>
      <c r="R2317" s="7"/>
      <c r="S2317" s="8"/>
      <c r="T2317" s="14"/>
      <c r="U2317" s="7"/>
      <c r="V2317" s="7"/>
      <c r="W2317" s="16"/>
      <c r="X2317" s="8"/>
      <c r="Y2317" s="8"/>
      <c r="Z2317" s="8"/>
      <c r="AA2317" s="7"/>
      <c r="AB2317" s="14"/>
      <c r="AC2317" s="7"/>
      <c r="AD2317" s="7"/>
      <c r="AE2317" s="7"/>
      <c r="AF2317" s="12"/>
      <c r="AG2317" s="10"/>
      <c r="AH2317" s="12"/>
      <c r="AI2317" s="12"/>
      <c r="AJ2317" s="12"/>
      <c r="AK2317" s="12"/>
      <c r="AL2317" s="12"/>
      <c r="AM2317" s="12"/>
      <c r="AN2317" s="12"/>
      <c r="AO2317" s="12"/>
      <c r="AP2317" s="15"/>
    </row>
    <row r="2318" spans="1:42" x14ac:dyDescent="0.35">
      <c r="A2318" s="7"/>
      <c r="B2318" s="7"/>
      <c r="C2318" s="7"/>
      <c r="D2318" s="7"/>
      <c r="E2318" s="7"/>
      <c r="F2318" s="7"/>
      <c r="G2318" s="8"/>
      <c r="H2318" s="7"/>
      <c r="I2318" s="14"/>
      <c r="J2318" s="8"/>
      <c r="K2318" s="8"/>
      <c r="L2318" s="8"/>
      <c r="M2318" s="8"/>
      <c r="N2318" s="7"/>
      <c r="O2318" s="8"/>
      <c r="P2318" s="8"/>
      <c r="Q2318" s="8"/>
      <c r="R2318" s="7"/>
      <c r="S2318" s="8"/>
      <c r="T2318" s="8"/>
      <c r="U2318" s="8"/>
      <c r="V2318" s="8"/>
      <c r="W2318" s="7"/>
      <c r="X2318" s="8"/>
      <c r="Y2318" s="8"/>
      <c r="Z2318" s="8"/>
      <c r="AA2318" s="7"/>
      <c r="AB2318" s="8"/>
      <c r="AC2318" s="7"/>
      <c r="AD2318" s="7"/>
      <c r="AE2318" s="7"/>
      <c r="AF2318" s="12"/>
      <c r="AG2318" s="10"/>
      <c r="AH2318" s="12"/>
      <c r="AI2318" s="12"/>
      <c r="AJ2318" s="12"/>
      <c r="AK2318" s="12"/>
      <c r="AL2318" s="12"/>
      <c r="AM2318" s="12"/>
      <c r="AN2318" s="12"/>
      <c r="AO2318" s="12"/>
      <c r="AP2318" s="15"/>
    </row>
    <row r="2319" spans="1:42" x14ac:dyDescent="0.35">
      <c r="A2319" s="7"/>
      <c r="B2319" s="7"/>
      <c r="C2319" s="7"/>
      <c r="D2319" s="7"/>
      <c r="E2319" s="7"/>
      <c r="F2319" s="7"/>
      <c r="G2319" s="8"/>
      <c r="H2319" s="7"/>
      <c r="I2319" s="14"/>
      <c r="J2319" s="8"/>
      <c r="K2319" s="8"/>
      <c r="L2319" s="8"/>
      <c r="M2319" s="8"/>
      <c r="N2319" s="7"/>
      <c r="O2319" s="8"/>
      <c r="P2319" s="8"/>
      <c r="Q2319" s="8"/>
      <c r="R2319" s="7"/>
      <c r="S2319" s="8"/>
      <c r="T2319" s="8"/>
      <c r="U2319" s="8"/>
      <c r="V2319" s="8"/>
      <c r="W2319" s="7"/>
      <c r="X2319" s="8"/>
      <c r="Y2319" s="8"/>
      <c r="Z2319" s="8"/>
      <c r="AA2319" s="7"/>
      <c r="AB2319" s="8"/>
      <c r="AC2319" s="7"/>
      <c r="AD2319" s="7"/>
      <c r="AE2319" s="7"/>
      <c r="AF2319" s="12"/>
      <c r="AG2319" s="10"/>
      <c r="AH2319" s="12"/>
      <c r="AI2319" s="12"/>
      <c r="AJ2319" s="12"/>
      <c r="AK2319" s="12"/>
      <c r="AL2319" s="12"/>
      <c r="AM2319" s="12"/>
      <c r="AN2319" s="12"/>
      <c r="AO2319" s="12"/>
      <c r="AP2319" s="15"/>
    </row>
    <row r="2320" spans="1:42" x14ac:dyDescent="0.35">
      <c r="A2320" s="7"/>
      <c r="B2320" s="7"/>
      <c r="C2320" s="7"/>
      <c r="D2320" s="7"/>
      <c r="E2320" s="7"/>
      <c r="F2320" s="7"/>
      <c r="G2320" s="7"/>
      <c r="H2320" s="7"/>
      <c r="I2320" s="14"/>
      <c r="J2320" s="14"/>
      <c r="K2320" s="14"/>
      <c r="L2320" s="8"/>
      <c r="M2320" s="8"/>
      <c r="N2320" s="7"/>
      <c r="O2320" s="8"/>
      <c r="P2320" s="8"/>
      <c r="Q2320" s="8"/>
      <c r="R2320" s="7"/>
      <c r="S2320" s="8"/>
      <c r="T2320" s="8"/>
      <c r="U2320" s="8"/>
      <c r="V2320" s="8"/>
      <c r="W2320" s="7"/>
      <c r="X2320" s="8"/>
      <c r="Y2320" s="8"/>
      <c r="Z2320" s="8"/>
      <c r="AA2320" s="7"/>
      <c r="AB2320" s="8"/>
      <c r="AC2320" s="7"/>
      <c r="AD2320" s="7"/>
      <c r="AE2320" s="7"/>
      <c r="AF2320" s="9"/>
      <c r="AG2320" s="10"/>
      <c r="AH2320" s="10"/>
      <c r="AI2320" s="12"/>
      <c r="AJ2320" s="10"/>
      <c r="AK2320" s="10"/>
      <c r="AL2320" s="10"/>
      <c r="AM2320" s="12"/>
      <c r="AN2320" s="12"/>
      <c r="AO2320" s="9"/>
      <c r="AP2320" s="13"/>
    </row>
    <row r="2321" spans="1:42" x14ac:dyDescent="0.35">
      <c r="A2321" s="7"/>
      <c r="B2321" s="7"/>
      <c r="C2321" s="7"/>
      <c r="D2321" s="7"/>
      <c r="E2321" s="7"/>
      <c r="F2321" s="7"/>
      <c r="G2321" s="8"/>
      <c r="H2321" s="7"/>
      <c r="I2321" s="14"/>
      <c r="J2321" s="8"/>
      <c r="K2321" s="8"/>
      <c r="L2321" s="8"/>
      <c r="M2321" s="8"/>
      <c r="N2321" s="7"/>
      <c r="O2321" s="8"/>
      <c r="P2321" s="8"/>
      <c r="Q2321" s="8"/>
      <c r="R2321" s="7"/>
      <c r="S2321" s="8"/>
      <c r="T2321" s="8"/>
      <c r="U2321" s="8"/>
      <c r="V2321" s="8"/>
      <c r="W2321" s="7"/>
      <c r="X2321" s="8"/>
      <c r="Y2321" s="8"/>
      <c r="Z2321" s="8"/>
      <c r="AA2321" s="7"/>
      <c r="AB2321" s="8"/>
      <c r="AC2321" s="7"/>
      <c r="AD2321" s="7"/>
      <c r="AE2321" s="7"/>
      <c r="AF2321" s="12"/>
      <c r="AG2321" s="10"/>
      <c r="AH2321" s="12"/>
      <c r="AI2321" s="12"/>
      <c r="AJ2321" s="12"/>
      <c r="AK2321" s="12"/>
      <c r="AL2321" s="12"/>
      <c r="AM2321" s="12"/>
      <c r="AN2321" s="12"/>
      <c r="AO2321" s="12"/>
      <c r="AP2321" s="15"/>
    </row>
    <row r="2322" spans="1:42" x14ac:dyDescent="0.35">
      <c r="A2322" s="7"/>
      <c r="B2322" s="7"/>
      <c r="C2322" s="7"/>
      <c r="D2322" s="7"/>
      <c r="E2322" s="7"/>
      <c r="F2322" s="7"/>
      <c r="G2322" s="7"/>
      <c r="H2322" s="7"/>
      <c r="I2322" s="14"/>
      <c r="J2322" s="14"/>
      <c r="K2322" s="14"/>
      <c r="L2322" s="8"/>
      <c r="M2322" s="8"/>
      <c r="N2322" s="7"/>
      <c r="O2322" s="8"/>
      <c r="P2322" s="8"/>
      <c r="Q2322" s="8"/>
      <c r="R2322" s="7"/>
      <c r="S2322" s="8"/>
      <c r="T2322" s="14"/>
      <c r="U2322" s="7"/>
      <c r="V2322" s="7"/>
      <c r="W2322" s="16"/>
      <c r="X2322" s="8"/>
      <c r="Y2322" s="8"/>
      <c r="Z2322" s="8"/>
      <c r="AA2322" s="7"/>
      <c r="AB2322" s="14"/>
      <c r="AC2322" s="7"/>
      <c r="AD2322" s="7"/>
      <c r="AE2322" s="7"/>
      <c r="AF2322" s="9"/>
      <c r="AG2322" s="10"/>
      <c r="AH2322" s="10"/>
      <c r="AI2322" s="10"/>
      <c r="AJ2322" s="10"/>
      <c r="AK2322" s="10"/>
      <c r="AL2322" s="10"/>
      <c r="AM2322" s="12"/>
      <c r="AN2322" s="12"/>
      <c r="AO2322" s="9"/>
      <c r="AP2322" s="13"/>
    </row>
    <row r="2323" spans="1:42" x14ac:dyDescent="0.35">
      <c r="A2323" s="7"/>
      <c r="B2323" s="7"/>
      <c r="C2323" s="7"/>
      <c r="D2323" s="7"/>
      <c r="E2323" s="7"/>
      <c r="F2323" s="7"/>
      <c r="G2323" s="8"/>
      <c r="H2323" s="7"/>
      <c r="I2323" s="14"/>
      <c r="J2323" s="8"/>
      <c r="K2323" s="8"/>
      <c r="L2323" s="8"/>
      <c r="M2323" s="8"/>
      <c r="N2323" s="7"/>
      <c r="O2323" s="8"/>
      <c r="P2323" s="8"/>
      <c r="Q2323" s="8"/>
      <c r="R2323" s="7"/>
      <c r="S2323" s="8"/>
      <c r="T2323" s="8"/>
      <c r="U2323" s="8"/>
      <c r="V2323" s="8"/>
      <c r="W2323" s="7"/>
      <c r="X2323" s="8"/>
      <c r="Y2323" s="8"/>
      <c r="Z2323" s="8"/>
      <c r="AA2323" s="7"/>
      <c r="AB2323" s="8"/>
      <c r="AC2323" s="7"/>
      <c r="AD2323" s="7"/>
      <c r="AE2323" s="7"/>
      <c r="AF2323" s="9"/>
      <c r="AG2323" s="10"/>
      <c r="AH2323" s="10"/>
      <c r="AI2323" s="12"/>
      <c r="AJ2323" s="10"/>
      <c r="AK2323" s="10"/>
      <c r="AL2323" s="10"/>
      <c r="AM2323" s="12"/>
      <c r="AN2323" s="12"/>
      <c r="AO2323" s="9"/>
      <c r="AP2323" s="13"/>
    </row>
    <row r="2324" spans="1:42" x14ac:dyDescent="0.35">
      <c r="A2324" s="7"/>
      <c r="B2324" s="7"/>
      <c r="C2324" s="7"/>
      <c r="D2324" s="7"/>
      <c r="E2324" s="7"/>
      <c r="F2324" s="7"/>
      <c r="G2324" s="7"/>
      <c r="H2324" s="7"/>
      <c r="I2324" s="14"/>
      <c r="J2324" s="14"/>
      <c r="K2324" s="14"/>
      <c r="L2324" s="7"/>
      <c r="M2324" s="7"/>
      <c r="N2324" s="17"/>
      <c r="O2324" s="14"/>
      <c r="P2324" s="7"/>
      <c r="Q2324" s="7"/>
      <c r="R2324" s="16"/>
      <c r="S2324" s="14"/>
      <c r="T2324" s="14"/>
      <c r="U2324" s="7"/>
      <c r="V2324" s="7"/>
      <c r="W2324" s="17"/>
      <c r="X2324" s="14"/>
      <c r="Y2324" s="7"/>
      <c r="Z2324" s="7"/>
      <c r="AA2324" s="17"/>
      <c r="AB2324" s="14"/>
      <c r="AC2324" s="7"/>
      <c r="AD2324" s="7"/>
      <c r="AE2324" s="7"/>
      <c r="AF2324" s="9"/>
      <c r="AG2324" s="10"/>
      <c r="AH2324" s="10"/>
      <c r="AI2324" s="10"/>
      <c r="AJ2324" s="10"/>
      <c r="AK2324" s="10"/>
      <c r="AL2324" s="10"/>
      <c r="AM2324" s="21"/>
      <c r="AN2324" s="10"/>
      <c r="AO2324" s="9"/>
      <c r="AP2324" s="13"/>
    </row>
    <row r="2325" spans="1:42" x14ac:dyDescent="0.35">
      <c r="A2325" s="7"/>
      <c r="B2325" s="7"/>
      <c r="C2325" s="7"/>
      <c r="D2325" s="7"/>
      <c r="E2325" s="7"/>
      <c r="F2325" s="7"/>
      <c r="G2325" s="7"/>
      <c r="H2325" s="7"/>
      <c r="I2325" s="14"/>
      <c r="J2325" s="14"/>
      <c r="K2325" s="14"/>
      <c r="L2325" s="8"/>
      <c r="M2325" s="8"/>
      <c r="N2325" s="7"/>
      <c r="O2325" s="8"/>
      <c r="P2325" s="8"/>
      <c r="Q2325" s="8"/>
      <c r="R2325" s="7"/>
      <c r="S2325" s="8"/>
      <c r="T2325" s="14"/>
      <c r="U2325" s="7"/>
      <c r="V2325" s="7"/>
      <c r="W2325" s="16"/>
      <c r="X2325" s="8"/>
      <c r="Y2325" s="8"/>
      <c r="Z2325" s="8"/>
      <c r="AA2325" s="7"/>
      <c r="AB2325" s="14"/>
      <c r="AC2325" s="7"/>
      <c r="AD2325" s="7"/>
      <c r="AE2325" s="7"/>
      <c r="AF2325" s="9"/>
      <c r="AG2325" s="10"/>
      <c r="AH2325" s="10"/>
      <c r="AI2325" s="10"/>
      <c r="AJ2325" s="10"/>
      <c r="AK2325" s="10"/>
      <c r="AL2325" s="10"/>
      <c r="AM2325" s="12"/>
      <c r="AN2325" s="12"/>
      <c r="AO2325" s="9"/>
      <c r="AP2325" s="13"/>
    </row>
    <row r="2326" spans="1:42" x14ac:dyDescent="0.35">
      <c r="A2326" s="7"/>
      <c r="B2326" s="7"/>
      <c r="C2326" s="7"/>
      <c r="D2326" s="7"/>
      <c r="E2326" s="7"/>
      <c r="F2326" s="7"/>
      <c r="G2326" s="7"/>
      <c r="H2326" s="7"/>
      <c r="I2326" s="14"/>
      <c r="J2326" s="14"/>
      <c r="K2326" s="14"/>
      <c r="L2326" s="7"/>
      <c r="M2326" s="7"/>
      <c r="N2326" s="17"/>
      <c r="O2326" s="14"/>
      <c r="P2326" s="7"/>
      <c r="Q2326" s="7"/>
      <c r="R2326" s="17"/>
      <c r="S2326" s="14"/>
      <c r="T2326" s="14"/>
      <c r="U2326" s="7"/>
      <c r="V2326" s="7"/>
      <c r="W2326" s="17"/>
      <c r="X2326" s="14"/>
      <c r="Y2326" s="7"/>
      <c r="Z2326" s="7"/>
      <c r="AA2326" s="16"/>
      <c r="AB2326" s="14"/>
      <c r="AC2326" s="7"/>
      <c r="AD2326" s="7"/>
      <c r="AE2326" s="7"/>
      <c r="AF2326" s="9"/>
      <c r="AG2326" s="10"/>
      <c r="AH2326" s="10"/>
      <c r="AI2326" s="18"/>
      <c r="AJ2326" s="10"/>
      <c r="AK2326" s="10"/>
      <c r="AL2326" s="10"/>
      <c r="AM2326" s="21"/>
      <c r="AN2326" s="10"/>
      <c r="AO2326" s="9"/>
      <c r="AP2326" s="13"/>
    </row>
    <row r="2327" spans="1:42" x14ac:dyDescent="0.35">
      <c r="A2327" s="7"/>
      <c r="B2327" s="7"/>
      <c r="C2327" s="7"/>
      <c r="D2327" s="7"/>
      <c r="E2327" s="7"/>
      <c r="F2327" s="7"/>
      <c r="G2327" s="7"/>
      <c r="H2327" s="7"/>
      <c r="I2327" s="14"/>
      <c r="J2327" s="14"/>
      <c r="K2327" s="14"/>
      <c r="L2327" s="8"/>
      <c r="M2327" s="8"/>
      <c r="N2327" s="7"/>
      <c r="O2327" s="8"/>
      <c r="P2327" s="8"/>
      <c r="Q2327" s="8"/>
      <c r="R2327" s="7"/>
      <c r="S2327" s="8"/>
      <c r="T2327" s="8"/>
      <c r="U2327" s="8"/>
      <c r="V2327" s="8"/>
      <c r="W2327" s="7"/>
      <c r="X2327" s="8"/>
      <c r="Y2327" s="8"/>
      <c r="Z2327" s="8"/>
      <c r="AA2327" s="7"/>
      <c r="AB2327" s="8"/>
      <c r="AC2327" s="7"/>
      <c r="AD2327" s="7"/>
      <c r="AE2327" s="7"/>
      <c r="AF2327" s="9"/>
      <c r="AG2327" s="10"/>
      <c r="AH2327" s="10"/>
      <c r="AI2327" s="12"/>
      <c r="AJ2327" s="10"/>
      <c r="AK2327" s="10"/>
      <c r="AL2327" s="10"/>
      <c r="AM2327" s="12"/>
      <c r="AN2327" s="12"/>
      <c r="AO2327" s="9"/>
      <c r="AP2327" s="13"/>
    </row>
    <row r="2328" spans="1:42" x14ac:dyDescent="0.35">
      <c r="A2328" s="7"/>
      <c r="B2328" s="7"/>
      <c r="C2328" s="7"/>
      <c r="D2328" s="7"/>
      <c r="E2328" s="7"/>
      <c r="F2328" s="7"/>
      <c r="G2328" s="7"/>
      <c r="H2328" s="7"/>
      <c r="I2328" s="14"/>
      <c r="J2328" s="14"/>
      <c r="K2328" s="14"/>
      <c r="L2328" s="8"/>
      <c r="M2328" s="8"/>
      <c r="N2328" s="7"/>
      <c r="O2328" s="8"/>
      <c r="P2328" s="8"/>
      <c r="Q2328" s="8"/>
      <c r="R2328" s="7"/>
      <c r="S2328" s="8"/>
      <c r="T2328" s="14"/>
      <c r="U2328" s="7"/>
      <c r="V2328" s="7"/>
      <c r="W2328" s="16"/>
      <c r="X2328" s="8"/>
      <c r="Y2328" s="8"/>
      <c r="Z2328" s="8"/>
      <c r="AA2328" s="7"/>
      <c r="AB2328" s="14"/>
      <c r="AC2328" s="7"/>
      <c r="AD2328" s="7"/>
      <c r="AE2328" s="7"/>
      <c r="AF2328" s="9"/>
      <c r="AG2328" s="10"/>
      <c r="AH2328" s="10"/>
      <c r="AI2328" s="11"/>
      <c r="AJ2328" s="10"/>
      <c r="AK2328" s="10"/>
      <c r="AL2328" s="10"/>
      <c r="AM2328" s="12"/>
      <c r="AN2328" s="12"/>
      <c r="AO2328" s="9"/>
      <c r="AP2328" s="13"/>
    </row>
    <row r="2329" spans="1:42" x14ac:dyDescent="0.35">
      <c r="A2329" s="7"/>
      <c r="B2329" s="7"/>
      <c r="C2329" s="7"/>
      <c r="D2329" s="7"/>
      <c r="E2329" s="7"/>
      <c r="F2329" s="7"/>
      <c r="G2329" s="7"/>
      <c r="H2329" s="7"/>
      <c r="I2329" s="14"/>
      <c r="J2329" s="14"/>
      <c r="K2329" s="14"/>
      <c r="L2329" s="8"/>
      <c r="M2329" s="8"/>
      <c r="N2329" s="7"/>
      <c r="O2329" s="8"/>
      <c r="P2329" s="8"/>
      <c r="Q2329" s="8"/>
      <c r="R2329" s="7"/>
      <c r="S2329" s="8"/>
      <c r="T2329" s="14"/>
      <c r="U2329" s="7"/>
      <c r="V2329" s="7"/>
      <c r="W2329" s="16"/>
      <c r="X2329" s="8"/>
      <c r="Y2329" s="8"/>
      <c r="Z2329" s="8"/>
      <c r="AA2329" s="7"/>
      <c r="AB2329" s="14"/>
      <c r="AC2329" s="7"/>
      <c r="AD2329" s="7"/>
      <c r="AE2329" s="7"/>
      <c r="AF2329" s="9"/>
      <c r="AG2329" s="10"/>
      <c r="AH2329" s="10"/>
      <c r="AI2329" s="11"/>
      <c r="AJ2329" s="10"/>
      <c r="AK2329" s="10"/>
      <c r="AL2329" s="10"/>
      <c r="AM2329" s="12"/>
      <c r="AN2329" s="12"/>
      <c r="AO2329" s="9"/>
      <c r="AP2329" s="13"/>
    </row>
    <row r="2330" spans="1:42" x14ac:dyDescent="0.35">
      <c r="A2330" s="7"/>
      <c r="B2330" s="7"/>
      <c r="C2330" s="7"/>
      <c r="D2330" s="7"/>
      <c r="E2330" s="7"/>
      <c r="F2330" s="7"/>
      <c r="G2330" s="8"/>
      <c r="H2330" s="7"/>
      <c r="I2330" s="14"/>
      <c r="J2330" s="8"/>
      <c r="K2330" s="8"/>
      <c r="L2330" s="8"/>
      <c r="M2330" s="8"/>
      <c r="N2330" s="7"/>
      <c r="O2330" s="8"/>
      <c r="P2330" s="8"/>
      <c r="Q2330" s="8"/>
      <c r="R2330" s="7"/>
      <c r="S2330" s="8"/>
      <c r="T2330" s="8"/>
      <c r="U2330" s="8"/>
      <c r="V2330" s="8"/>
      <c r="W2330" s="7"/>
      <c r="X2330" s="8"/>
      <c r="Y2330" s="8"/>
      <c r="Z2330" s="8"/>
      <c r="AA2330" s="7"/>
      <c r="AB2330" s="8"/>
      <c r="AC2330" s="7"/>
      <c r="AD2330" s="7"/>
      <c r="AE2330" s="7"/>
      <c r="AF2330" s="9"/>
      <c r="AG2330" s="10"/>
      <c r="AH2330" s="10"/>
      <c r="AI2330" s="12"/>
      <c r="AJ2330" s="10"/>
      <c r="AK2330" s="10"/>
      <c r="AL2330" s="10"/>
      <c r="AM2330" s="12"/>
      <c r="AN2330" s="12"/>
      <c r="AO2330" s="9"/>
      <c r="AP2330" s="13"/>
    </row>
    <row r="2331" spans="1:42" x14ac:dyDescent="0.35">
      <c r="A2331" s="7"/>
      <c r="B2331" s="7"/>
      <c r="C2331" s="7"/>
      <c r="D2331" s="7"/>
      <c r="E2331" s="7"/>
      <c r="F2331" s="7"/>
      <c r="G2331" s="8"/>
      <c r="H2331" s="7"/>
      <c r="I2331" s="14"/>
      <c r="J2331" s="8"/>
      <c r="K2331" s="8"/>
      <c r="L2331" s="8"/>
      <c r="M2331" s="8"/>
      <c r="N2331" s="7"/>
      <c r="O2331" s="8"/>
      <c r="P2331" s="8"/>
      <c r="Q2331" s="8"/>
      <c r="R2331" s="7"/>
      <c r="S2331" s="8"/>
      <c r="T2331" s="8"/>
      <c r="U2331" s="8"/>
      <c r="V2331" s="8"/>
      <c r="W2331" s="7"/>
      <c r="X2331" s="8"/>
      <c r="Y2331" s="8"/>
      <c r="Z2331" s="8"/>
      <c r="AA2331" s="7"/>
      <c r="AB2331" s="8"/>
      <c r="AC2331" s="7"/>
      <c r="AD2331" s="7"/>
      <c r="AE2331" s="7"/>
      <c r="AF2331" s="12"/>
      <c r="AG2331" s="10"/>
      <c r="AH2331" s="12"/>
      <c r="AI2331" s="12"/>
      <c r="AJ2331" s="12"/>
      <c r="AK2331" s="12"/>
      <c r="AL2331" s="12"/>
      <c r="AM2331" s="12"/>
      <c r="AN2331" s="12"/>
      <c r="AO2331" s="12"/>
      <c r="AP2331" s="15"/>
    </row>
    <row r="2332" spans="1:42" x14ac:dyDescent="0.35">
      <c r="A2332" s="7"/>
      <c r="B2332" s="7"/>
      <c r="C2332" s="7"/>
      <c r="D2332" s="7"/>
      <c r="E2332" s="7"/>
      <c r="F2332" s="7"/>
      <c r="G2332" s="7"/>
      <c r="H2332" s="7"/>
      <c r="I2332" s="14"/>
      <c r="J2332" s="14"/>
      <c r="K2332" s="14"/>
      <c r="L2332" s="8"/>
      <c r="M2332" s="8"/>
      <c r="N2332" s="7"/>
      <c r="O2332" s="8"/>
      <c r="P2332" s="8"/>
      <c r="Q2332" s="8"/>
      <c r="R2332" s="7"/>
      <c r="S2332" s="8"/>
      <c r="T2332" s="8"/>
      <c r="U2332" s="8"/>
      <c r="V2332" s="8"/>
      <c r="W2332" s="7"/>
      <c r="X2332" s="8"/>
      <c r="Y2332" s="8"/>
      <c r="Z2332" s="8"/>
      <c r="AA2332" s="7"/>
      <c r="AB2332" s="8"/>
      <c r="AC2332" s="7"/>
      <c r="AD2332" s="7"/>
      <c r="AE2332" s="7"/>
      <c r="AF2332" s="9"/>
      <c r="AG2332" s="10"/>
      <c r="AH2332" s="10"/>
      <c r="AI2332" s="12"/>
      <c r="AJ2332" s="10"/>
      <c r="AK2332" s="10"/>
      <c r="AL2332" s="10"/>
      <c r="AM2332" s="12"/>
      <c r="AN2332" s="12"/>
      <c r="AO2332" s="9"/>
      <c r="AP2332" s="13"/>
    </row>
    <row r="2333" spans="1:42" x14ac:dyDescent="0.35">
      <c r="A2333" s="7"/>
      <c r="B2333" s="7"/>
      <c r="C2333" s="7"/>
      <c r="D2333" s="7"/>
      <c r="E2333" s="7"/>
      <c r="F2333" s="7"/>
      <c r="G2333" s="7"/>
      <c r="H2333" s="7"/>
      <c r="I2333" s="14"/>
      <c r="J2333" s="14"/>
      <c r="K2333" s="14"/>
      <c r="L2333" s="8"/>
      <c r="M2333" s="8"/>
      <c r="N2333" s="7"/>
      <c r="O2333" s="8"/>
      <c r="P2333" s="8"/>
      <c r="Q2333" s="8"/>
      <c r="R2333" s="7"/>
      <c r="S2333" s="14"/>
      <c r="T2333" s="14"/>
      <c r="U2333" s="7"/>
      <c r="V2333" s="7"/>
      <c r="W2333" s="16"/>
      <c r="X2333" s="8"/>
      <c r="Y2333" s="8"/>
      <c r="Z2333" s="8"/>
      <c r="AA2333" s="7"/>
      <c r="AB2333" s="14"/>
      <c r="AC2333" s="7"/>
      <c r="AD2333" s="7"/>
      <c r="AE2333" s="7"/>
      <c r="AF2333" s="9"/>
      <c r="AG2333" s="10"/>
      <c r="AH2333" s="10"/>
      <c r="AI2333" s="10"/>
      <c r="AJ2333" s="10"/>
      <c r="AK2333" s="10"/>
      <c r="AL2333" s="10"/>
      <c r="AM2333" s="12"/>
      <c r="AN2333" s="12"/>
      <c r="AO2333" s="9"/>
      <c r="AP2333" s="13"/>
    </row>
    <row r="2334" spans="1:42" x14ac:dyDescent="0.35">
      <c r="A2334" s="7"/>
      <c r="B2334" s="7"/>
      <c r="C2334" s="7"/>
      <c r="D2334" s="7"/>
      <c r="E2334" s="7"/>
      <c r="F2334" s="7"/>
      <c r="G2334" s="8"/>
      <c r="H2334" s="7"/>
      <c r="I2334" s="14"/>
      <c r="J2334" s="8"/>
      <c r="K2334" s="8"/>
      <c r="L2334" s="8"/>
      <c r="M2334" s="8"/>
      <c r="N2334" s="7"/>
      <c r="O2334" s="8"/>
      <c r="P2334" s="8"/>
      <c r="Q2334" s="8"/>
      <c r="R2334" s="7"/>
      <c r="S2334" s="8"/>
      <c r="T2334" s="8"/>
      <c r="U2334" s="8"/>
      <c r="V2334" s="8"/>
      <c r="W2334" s="7"/>
      <c r="X2334" s="8"/>
      <c r="Y2334" s="8"/>
      <c r="Z2334" s="8"/>
      <c r="AA2334" s="7"/>
      <c r="AB2334" s="8"/>
      <c r="AC2334" s="7"/>
      <c r="AD2334" s="7"/>
      <c r="AE2334" s="7"/>
      <c r="AF2334" s="9"/>
      <c r="AG2334" s="10"/>
      <c r="AH2334" s="10"/>
      <c r="AI2334" s="18"/>
      <c r="AJ2334" s="10"/>
      <c r="AK2334" s="10"/>
      <c r="AL2334" s="10"/>
      <c r="AM2334" s="12"/>
      <c r="AN2334" s="12"/>
      <c r="AO2334" s="9"/>
      <c r="AP2334" s="13"/>
    </row>
    <row r="2335" spans="1:42" x14ac:dyDescent="0.35">
      <c r="A2335" s="7"/>
      <c r="B2335" s="7"/>
      <c r="C2335" s="7"/>
      <c r="D2335" s="7"/>
      <c r="E2335" s="7"/>
      <c r="F2335" s="7"/>
      <c r="G2335" s="7"/>
      <c r="H2335" s="7"/>
      <c r="I2335" s="14"/>
      <c r="J2335" s="8"/>
      <c r="K2335" s="14"/>
      <c r="L2335" s="8"/>
      <c r="M2335" s="8"/>
      <c r="N2335" s="7"/>
      <c r="O2335" s="8"/>
      <c r="P2335" s="8"/>
      <c r="Q2335" s="8"/>
      <c r="R2335" s="7"/>
      <c r="S2335" s="8"/>
      <c r="T2335" s="14"/>
      <c r="U2335" s="7"/>
      <c r="V2335" s="7"/>
      <c r="W2335" s="16"/>
      <c r="X2335" s="8"/>
      <c r="Y2335" s="8"/>
      <c r="Z2335" s="8"/>
      <c r="AA2335" s="7"/>
      <c r="AB2335" s="14"/>
      <c r="AC2335" s="7"/>
      <c r="AD2335" s="7"/>
      <c r="AE2335" s="7"/>
      <c r="AF2335" s="12"/>
      <c r="AG2335" s="10"/>
      <c r="AH2335" s="12"/>
      <c r="AI2335" s="12"/>
      <c r="AJ2335" s="12"/>
      <c r="AK2335" s="12"/>
      <c r="AL2335" s="12"/>
      <c r="AM2335" s="12"/>
      <c r="AN2335" s="12"/>
      <c r="AO2335" s="12"/>
      <c r="AP2335" s="15"/>
    </row>
    <row r="2336" spans="1:42" x14ac:dyDescent="0.35">
      <c r="A2336" s="7"/>
      <c r="B2336" s="7"/>
      <c r="C2336" s="7"/>
      <c r="D2336" s="7"/>
      <c r="E2336" s="7"/>
      <c r="F2336" s="7"/>
      <c r="G2336" s="8"/>
      <c r="H2336" s="7"/>
      <c r="I2336" s="14"/>
      <c r="J2336" s="8"/>
      <c r="K2336" s="8"/>
      <c r="L2336" s="8"/>
      <c r="M2336" s="8"/>
      <c r="N2336" s="7"/>
      <c r="O2336" s="8"/>
      <c r="P2336" s="8"/>
      <c r="Q2336" s="8"/>
      <c r="R2336" s="7"/>
      <c r="S2336" s="8"/>
      <c r="T2336" s="8"/>
      <c r="U2336" s="8"/>
      <c r="V2336" s="8"/>
      <c r="W2336" s="7"/>
      <c r="X2336" s="8"/>
      <c r="Y2336" s="8"/>
      <c r="Z2336" s="8"/>
      <c r="AA2336" s="7"/>
      <c r="AB2336" s="8"/>
      <c r="AC2336" s="7"/>
      <c r="AD2336" s="7"/>
      <c r="AE2336" s="7"/>
      <c r="AF2336" s="12"/>
      <c r="AG2336" s="10"/>
      <c r="AH2336" s="12"/>
      <c r="AI2336" s="12"/>
      <c r="AJ2336" s="12"/>
      <c r="AK2336" s="12"/>
      <c r="AL2336" s="12"/>
      <c r="AM2336" s="12"/>
      <c r="AN2336" s="12"/>
      <c r="AO2336" s="12"/>
      <c r="AP2336" s="15"/>
    </row>
    <row r="2337" spans="1:42" x14ac:dyDescent="0.35">
      <c r="A2337" s="7"/>
      <c r="B2337" s="7"/>
      <c r="C2337" s="7"/>
      <c r="D2337" s="7"/>
      <c r="E2337" s="7"/>
      <c r="F2337" s="7"/>
      <c r="G2337" s="7"/>
      <c r="H2337" s="7"/>
      <c r="I2337" s="14"/>
      <c r="J2337" s="14"/>
      <c r="K2337" s="14"/>
      <c r="L2337" s="8"/>
      <c r="M2337" s="8"/>
      <c r="N2337" s="7"/>
      <c r="O2337" s="8"/>
      <c r="P2337" s="8"/>
      <c r="Q2337" s="8"/>
      <c r="R2337" s="7"/>
      <c r="S2337" s="8"/>
      <c r="T2337" s="8"/>
      <c r="U2337" s="8"/>
      <c r="V2337" s="8"/>
      <c r="W2337" s="7"/>
      <c r="X2337" s="8"/>
      <c r="Y2337" s="8"/>
      <c r="Z2337" s="8"/>
      <c r="AA2337" s="7"/>
      <c r="AB2337" s="8"/>
      <c r="AC2337" s="7"/>
      <c r="AD2337" s="7"/>
      <c r="AE2337" s="7"/>
      <c r="AF2337" s="9"/>
      <c r="AG2337" s="10"/>
      <c r="AH2337" s="10"/>
      <c r="AI2337" s="12"/>
      <c r="AJ2337" s="10"/>
      <c r="AK2337" s="10"/>
      <c r="AL2337" s="10"/>
      <c r="AM2337" s="12"/>
      <c r="AN2337" s="12"/>
      <c r="AO2337" s="9"/>
      <c r="AP2337" s="13"/>
    </row>
    <row r="2338" spans="1:42" x14ac:dyDescent="0.35">
      <c r="A2338" s="7"/>
      <c r="B2338" s="7"/>
      <c r="C2338" s="7"/>
      <c r="D2338" s="7"/>
      <c r="E2338" s="7"/>
      <c r="F2338" s="7"/>
      <c r="G2338" s="8"/>
      <c r="H2338" s="7"/>
      <c r="I2338" s="14"/>
      <c r="J2338" s="8"/>
      <c r="K2338" s="8"/>
      <c r="L2338" s="8"/>
      <c r="M2338" s="8"/>
      <c r="N2338" s="7"/>
      <c r="O2338" s="8"/>
      <c r="P2338" s="8"/>
      <c r="Q2338" s="8"/>
      <c r="R2338" s="7"/>
      <c r="S2338" s="8"/>
      <c r="T2338" s="8"/>
      <c r="U2338" s="8"/>
      <c r="V2338" s="8"/>
      <c r="W2338" s="7"/>
      <c r="X2338" s="8"/>
      <c r="Y2338" s="8"/>
      <c r="Z2338" s="8"/>
      <c r="AA2338" s="7"/>
      <c r="AB2338" s="8"/>
      <c r="AC2338" s="7"/>
      <c r="AD2338" s="7"/>
      <c r="AE2338" s="7"/>
      <c r="AF2338" s="9"/>
      <c r="AG2338" s="10"/>
      <c r="AH2338" s="10"/>
      <c r="AI2338" s="12"/>
      <c r="AJ2338" s="10"/>
      <c r="AK2338" s="10"/>
      <c r="AL2338" s="10"/>
      <c r="AM2338" s="12"/>
      <c r="AN2338" s="12"/>
      <c r="AO2338" s="9"/>
      <c r="AP2338" s="13"/>
    </row>
    <row r="2339" spans="1:42" x14ac:dyDescent="0.35">
      <c r="A2339" s="7"/>
      <c r="B2339" s="7"/>
      <c r="C2339" s="7"/>
      <c r="D2339" s="7"/>
      <c r="E2339" s="7"/>
      <c r="F2339" s="7"/>
      <c r="G2339" s="8"/>
      <c r="H2339" s="7"/>
      <c r="I2339" s="14"/>
      <c r="J2339" s="8"/>
      <c r="K2339" s="8"/>
      <c r="L2339" s="8"/>
      <c r="M2339" s="8"/>
      <c r="N2339" s="7"/>
      <c r="O2339" s="8"/>
      <c r="P2339" s="8"/>
      <c r="Q2339" s="8"/>
      <c r="R2339" s="7"/>
      <c r="S2339" s="8"/>
      <c r="T2339" s="8"/>
      <c r="U2339" s="8"/>
      <c r="V2339" s="8"/>
      <c r="W2339" s="7"/>
      <c r="X2339" s="8"/>
      <c r="Y2339" s="8"/>
      <c r="Z2339" s="8"/>
      <c r="AA2339" s="7"/>
      <c r="AB2339" s="8"/>
      <c r="AC2339" s="7"/>
      <c r="AD2339" s="7"/>
      <c r="AE2339" s="7"/>
      <c r="AF2339" s="12"/>
      <c r="AG2339" s="10"/>
      <c r="AH2339" s="12"/>
      <c r="AI2339" s="12"/>
      <c r="AJ2339" s="12"/>
      <c r="AK2339" s="12"/>
      <c r="AL2339" s="12"/>
      <c r="AM2339" s="12"/>
      <c r="AN2339" s="12"/>
      <c r="AO2339" s="12"/>
      <c r="AP2339" s="15"/>
    </row>
    <row r="2340" spans="1:42" x14ac:dyDescent="0.35">
      <c r="A2340" s="7"/>
      <c r="B2340" s="7"/>
      <c r="C2340" s="7"/>
      <c r="D2340" s="7"/>
      <c r="E2340" s="7"/>
      <c r="F2340" s="7"/>
      <c r="G2340" s="8"/>
      <c r="H2340" s="7"/>
      <c r="I2340" s="14"/>
      <c r="J2340" s="8"/>
      <c r="K2340" s="8"/>
      <c r="L2340" s="8"/>
      <c r="M2340" s="8"/>
      <c r="N2340" s="7"/>
      <c r="O2340" s="8"/>
      <c r="P2340" s="8"/>
      <c r="Q2340" s="8"/>
      <c r="R2340" s="7"/>
      <c r="S2340" s="8"/>
      <c r="T2340" s="8"/>
      <c r="U2340" s="8"/>
      <c r="V2340" s="8"/>
      <c r="W2340" s="7"/>
      <c r="X2340" s="8"/>
      <c r="Y2340" s="8"/>
      <c r="Z2340" s="8"/>
      <c r="AA2340" s="7"/>
      <c r="AB2340" s="8"/>
      <c r="AC2340" s="7"/>
      <c r="AD2340" s="7"/>
      <c r="AE2340" s="7"/>
      <c r="AF2340" s="9"/>
      <c r="AG2340" s="10"/>
      <c r="AH2340" s="10"/>
      <c r="AI2340" s="11"/>
      <c r="AJ2340" s="10"/>
      <c r="AK2340" s="10"/>
      <c r="AL2340" s="10"/>
      <c r="AM2340" s="12"/>
      <c r="AN2340" s="12"/>
      <c r="AO2340" s="9"/>
      <c r="AP2340" s="13"/>
    </row>
    <row r="2341" spans="1:42" x14ac:dyDescent="0.35">
      <c r="A2341" s="7"/>
      <c r="B2341" s="7"/>
      <c r="C2341" s="7"/>
      <c r="D2341" s="7"/>
      <c r="E2341" s="7"/>
      <c r="F2341" s="7"/>
      <c r="G2341" s="7"/>
      <c r="H2341" s="7"/>
      <c r="I2341" s="14"/>
      <c r="J2341" s="14"/>
      <c r="K2341" s="14"/>
      <c r="L2341" s="7"/>
      <c r="M2341" s="7"/>
      <c r="N2341" s="17"/>
      <c r="O2341" s="8"/>
      <c r="P2341" s="8"/>
      <c r="Q2341" s="8"/>
      <c r="R2341" s="7"/>
      <c r="S2341" s="14"/>
      <c r="T2341" s="14"/>
      <c r="U2341" s="7"/>
      <c r="V2341" s="7"/>
      <c r="W2341" s="16"/>
      <c r="X2341" s="14"/>
      <c r="Y2341" s="7"/>
      <c r="Z2341" s="7"/>
      <c r="AA2341" s="16"/>
      <c r="AB2341" s="14"/>
      <c r="AC2341" s="7"/>
      <c r="AD2341" s="7"/>
      <c r="AE2341" s="7"/>
      <c r="AF2341" s="9"/>
      <c r="AG2341" s="10"/>
      <c r="AH2341" s="10"/>
      <c r="AI2341" s="10"/>
      <c r="AJ2341" s="10"/>
      <c r="AK2341" s="10"/>
      <c r="AL2341" s="10"/>
      <c r="AM2341" s="21"/>
      <c r="AN2341" s="10"/>
      <c r="AO2341" s="9"/>
      <c r="AP2341" s="13"/>
    </row>
    <row r="2342" spans="1:42" x14ac:dyDescent="0.35">
      <c r="A2342" s="7"/>
      <c r="B2342" s="7"/>
      <c r="C2342" s="7"/>
      <c r="D2342" s="7"/>
      <c r="E2342" s="7"/>
      <c r="F2342" s="7"/>
      <c r="G2342" s="8"/>
      <c r="H2342" s="7"/>
      <c r="I2342" s="14"/>
      <c r="J2342" s="8"/>
      <c r="K2342" s="8"/>
      <c r="L2342" s="8"/>
      <c r="M2342" s="8"/>
      <c r="N2342" s="7"/>
      <c r="O2342" s="8"/>
      <c r="P2342" s="8"/>
      <c r="Q2342" s="8"/>
      <c r="R2342" s="7"/>
      <c r="S2342" s="8"/>
      <c r="T2342" s="8"/>
      <c r="U2342" s="8"/>
      <c r="V2342" s="8"/>
      <c r="W2342" s="7"/>
      <c r="X2342" s="8"/>
      <c r="Y2342" s="8"/>
      <c r="Z2342" s="8"/>
      <c r="AA2342" s="7"/>
      <c r="AB2342" s="8"/>
      <c r="AC2342" s="7"/>
      <c r="AD2342" s="7"/>
      <c r="AE2342" s="7"/>
      <c r="AF2342" s="9"/>
      <c r="AG2342" s="10"/>
      <c r="AH2342" s="10"/>
      <c r="AI2342" s="12"/>
      <c r="AJ2342" s="10"/>
      <c r="AK2342" s="10"/>
      <c r="AL2342" s="10"/>
      <c r="AM2342" s="12"/>
      <c r="AN2342" s="12"/>
      <c r="AO2342" s="9"/>
      <c r="AP2342" s="13"/>
    </row>
    <row r="2343" spans="1:42" x14ac:dyDescent="0.35">
      <c r="A2343" s="7"/>
      <c r="B2343" s="7"/>
      <c r="C2343" s="7"/>
      <c r="D2343" s="7"/>
      <c r="E2343" s="7"/>
      <c r="F2343" s="7"/>
      <c r="G2343" s="7"/>
      <c r="H2343" s="7"/>
      <c r="I2343" s="14"/>
      <c r="J2343" s="8"/>
      <c r="K2343" s="8"/>
      <c r="L2343" s="8"/>
      <c r="M2343" s="8"/>
      <c r="N2343" s="7"/>
      <c r="O2343" s="8"/>
      <c r="P2343" s="8"/>
      <c r="Q2343" s="8"/>
      <c r="R2343" s="7"/>
      <c r="S2343" s="8"/>
      <c r="T2343" s="8"/>
      <c r="U2343" s="8"/>
      <c r="V2343" s="8"/>
      <c r="W2343" s="7"/>
      <c r="X2343" s="8"/>
      <c r="Y2343" s="8"/>
      <c r="Z2343" s="8"/>
      <c r="AA2343" s="7"/>
      <c r="AB2343" s="8"/>
      <c r="AC2343" s="7"/>
      <c r="AD2343" s="7"/>
      <c r="AE2343" s="7"/>
      <c r="AF2343" s="9"/>
      <c r="AG2343" s="10"/>
      <c r="AH2343" s="10"/>
      <c r="AI2343" s="10"/>
      <c r="AJ2343" s="10"/>
      <c r="AK2343" s="10"/>
      <c r="AL2343" s="10"/>
      <c r="AM2343" s="12"/>
      <c r="AN2343" s="12"/>
      <c r="AO2343" s="9"/>
      <c r="AP2343" s="13"/>
    </row>
    <row r="2344" spans="1:42" x14ac:dyDescent="0.35">
      <c r="A2344" s="7"/>
      <c r="B2344" s="7"/>
      <c r="C2344" s="7"/>
      <c r="D2344" s="7"/>
      <c r="E2344" s="7"/>
      <c r="F2344" s="7"/>
      <c r="G2344" s="7"/>
      <c r="H2344" s="7"/>
      <c r="I2344" s="14"/>
      <c r="J2344" s="8"/>
      <c r="K2344" s="8"/>
      <c r="L2344" s="8"/>
      <c r="M2344" s="8"/>
      <c r="N2344" s="7"/>
      <c r="O2344" s="8"/>
      <c r="P2344" s="8"/>
      <c r="Q2344" s="8"/>
      <c r="R2344" s="7"/>
      <c r="S2344" s="8"/>
      <c r="T2344" s="14"/>
      <c r="U2344" s="7"/>
      <c r="V2344" s="7"/>
      <c r="W2344" s="16"/>
      <c r="X2344" s="8"/>
      <c r="Y2344" s="8"/>
      <c r="Z2344" s="8"/>
      <c r="AA2344" s="7"/>
      <c r="AB2344" s="14"/>
      <c r="AC2344" s="7"/>
      <c r="AD2344" s="7"/>
      <c r="AE2344" s="7"/>
      <c r="AF2344" s="9"/>
      <c r="AG2344" s="10"/>
      <c r="AH2344" s="10"/>
      <c r="AI2344" s="11"/>
      <c r="AJ2344" s="10"/>
      <c r="AK2344" s="10"/>
      <c r="AL2344" s="10"/>
      <c r="AM2344" s="12"/>
      <c r="AN2344" s="12"/>
      <c r="AO2344" s="9"/>
      <c r="AP2344" s="13"/>
    </row>
    <row r="2345" spans="1:42" x14ac:dyDescent="0.35">
      <c r="A2345" s="7"/>
      <c r="B2345" s="7"/>
      <c r="C2345" s="7"/>
      <c r="D2345" s="7"/>
      <c r="E2345" s="7"/>
      <c r="F2345" s="7"/>
      <c r="G2345" s="7"/>
      <c r="H2345" s="7"/>
      <c r="I2345" s="14"/>
      <c r="J2345" s="8"/>
      <c r="K2345" s="8"/>
      <c r="L2345" s="8"/>
      <c r="M2345" s="8"/>
      <c r="N2345" s="7"/>
      <c r="O2345" s="8"/>
      <c r="P2345" s="8"/>
      <c r="Q2345" s="8"/>
      <c r="R2345" s="7"/>
      <c r="S2345" s="8"/>
      <c r="T2345" s="14"/>
      <c r="U2345" s="7"/>
      <c r="V2345" s="7"/>
      <c r="W2345" s="16"/>
      <c r="X2345" s="8"/>
      <c r="Y2345" s="8"/>
      <c r="Z2345" s="8"/>
      <c r="AA2345" s="7"/>
      <c r="AB2345" s="14"/>
      <c r="AC2345" s="7"/>
      <c r="AD2345" s="7"/>
      <c r="AE2345" s="7"/>
      <c r="AF2345" s="9"/>
      <c r="AG2345" s="10"/>
      <c r="AH2345" s="10"/>
      <c r="AI2345" s="18"/>
      <c r="AJ2345" s="10"/>
      <c r="AK2345" s="10"/>
      <c r="AL2345" s="10"/>
      <c r="AM2345" s="12"/>
      <c r="AN2345" s="12"/>
      <c r="AO2345" s="9"/>
      <c r="AP2345" s="13"/>
    </row>
    <row r="2346" spans="1:42" x14ac:dyDescent="0.35">
      <c r="A2346" s="7"/>
      <c r="B2346" s="7"/>
      <c r="C2346" s="7"/>
      <c r="D2346" s="7"/>
      <c r="E2346" s="7"/>
      <c r="F2346" s="7"/>
      <c r="G2346" s="7"/>
      <c r="H2346" s="7"/>
      <c r="I2346" s="14"/>
      <c r="J2346" s="8"/>
      <c r="K2346" s="8"/>
      <c r="L2346" s="8"/>
      <c r="M2346" s="8"/>
      <c r="N2346" s="7"/>
      <c r="O2346" s="8"/>
      <c r="P2346" s="8"/>
      <c r="Q2346" s="8"/>
      <c r="R2346" s="7"/>
      <c r="S2346" s="8"/>
      <c r="T2346" s="14"/>
      <c r="U2346" s="7"/>
      <c r="V2346" s="7"/>
      <c r="W2346" s="16"/>
      <c r="X2346" s="8"/>
      <c r="Y2346" s="8"/>
      <c r="Z2346" s="8"/>
      <c r="AA2346" s="7"/>
      <c r="AB2346" s="14"/>
      <c r="AC2346" s="7"/>
      <c r="AD2346" s="7"/>
      <c r="AE2346" s="7"/>
      <c r="AF2346" s="9"/>
      <c r="AG2346" s="10"/>
      <c r="AH2346" s="10"/>
      <c r="AI2346" s="11"/>
      <c r="AJ2346" s="10"/>
      <c r="AK2346" s="10"/>
      <c r="AL2346" s="10"/>
      <c r="AM2346" s="12"/>
      <c r="AN2346" s="12"/>
      <c r="AO2346" s="9"/>
      <c r="AP2346" s="13"/>
    </row>
    <row r="2347" spans="1:42" x14ac:dyDescent="0.35">
      <c r="A2347" s="7"/>
      <c r="B2347" s="7"/>
      <c r="C2347" s="7"/>
      <c r="D2347" s="7"/>
      <c r="E2347" s="7"/>
      <c r="F2347" s="7"/>
      <c r="G2347" s="7"/>
      <c r="H2347" s="7"/>
      <c r="I2347" s="14"/>
      <c r="J2347" s="8"/>
      <c r="K2347" s="8"/>
      <c r="L2347" s="8"/>
      <c r="M2347" s="8"/>
      <c r="N2347" s="7"/>
      <c r="O2347" s="8"/>
      <c r="P2347" s="8"/>
      <c r="Q2347" s="8"/>
      <c r="R2347" s="7"/>
      <c r="S2347" s="8"/>
      <c r="T2347" s="14"/>
      <c r="U2347" s="7"/>
      <c r="V2347" s="7"/>
      <c r="W2347" s="16"/>
      <c r="X2347" s="8"/>
      <c r="Y2347" s="8"/>
      <c r="Z2347" s="8"/>
      <c r="AA2347" s="7"/>
      <c r="AB2347" s="14"/>
      <c r="AC2347" s="7"/>
      <c r="AD2347" s="7"/>
      <c r="AE2347" s="7"/>
      <c r="AF2347" s="12"/>
      <c r="AG2347" s="10"/>
      <c r="AH2347" s="12"/>
      <c r="AI2347" s="12"/>
      <c r="AJ2347" s="12"/>
      <c r="AK2347" s="12"/>
      <c r="AL2347" s="12"/>
      <c r="AM2347" s="12"/>
      <c r="AN2347" s="12"/>
      <c r="AO2347" s="12"/>
      <c r="AP2347" s="15"/>
    </row>
    <row r="2348" spans="1:42" x14ac:dyDescent="0.35">
      <c r="A2348" s="7"/>
      <c r="B2348" s="7"/>
      <c r="C2348" s="7"/>
      <c r="D2348" s="7"/>
      <c r="E2348" s="7"/>
      <c r="F2348" s="7"/>
      <c r="G2348" s="7"/>
      <c r="H2348" s="7"/>
      <c r="I2348" s="14"/>
      <c r="J2348" s="8"/>
      <c r="K2348" s="8"/>
      <c r="L2348" s="8"/>
      <c r="M2348" s="8"/>
      <c r="N2348" s="7"/>
      <c r="O2348" s="8"/>
      <c r="P2348" s="8"/>
      <c r="Q2348" s="8"/>
      <c r="R2348" s="7"/>
      <c r="S2348" s="8"/>
      <c r="T2348" s="14"/>
      <c r="U2348" s="7"/>
      <c r="V2348" s="7"/>
      <c r="W2348" s="16"/>
      <c r="X2348" s="8"/>
      <c r="Y2348" s="8"/>
      <c r="Z2348" s="8"/>
      <c r="AA2348" s="7"/>
      <c r="AB2348" s="14"/>
      <c r="AC2348" s="7"/>
      <c r="AD2348" s="7"/>
      <c r="AE2348" s="7"/>
      <c r="AF2348" s="12"/>
      <c r="AG2348" s="10"/>
      <c r="AH2348" s="12"/>
      <c r="AI2348" s="12"/>
      <c r="AJ2348" s="12"/>
      <c r="AK2348" s="12"/>
      <c r="AL2348" s="12"/>
      <c r="AM2348" s="12"/>
      <c r="AN2348" s="12"/>
      <c r="AO2348" s="12"/>
      <c r="AP2348" s="15"/>
    </row>
    <row r="2349" spans="1:42" x14ac:dyDescent="0.35">
      <c r="A2349" s="7"/>
      <c r="B2349" s="7"/>
      <c r="C2349" s="7"/>
      <c r="D2349" s="7"/>
      <c r="E2349" s="7"/>
      <c r="F2349" s="7"/>
      <c r="G2349" s="7"/>
      <c r="H2349" s="7"/>
      <c r="I2349" s="14"/>
      <c r="J2349" s="8"/>
      <c r="K2349" s="8"/>
      <c r="L2349" s="8"/>
      <c r="M2349" s="8"/>
      <c r="N2349" s="7"/>
      <c r="O2349" s="8"/>
      <c r="P2349" s="8"/>
      <c r="Q2349" s="8"/>
      <c r="R2349" s="7"/>
      <c r="S2349" s="14"/>
      <c r="T2349" s="14"/>
      <c r="U2349" s="7"/>
      <c r="V2349" s="7"/>
      <c r="W2349" s="16"/>
      <c r="X2349" s="8"/>
      <c r="Y2349" s="8"/>
      <c r="Z2349" s="8"/>
      <c r="AA2349" s="7"/>
      <c r="AB2349" s="8"/>
      <c r="AC2349" s="7"/>
      <c r="AD2349" s="7"/>
      <c r="AE2349" s="7"/>
      <c r="AF2349" s="9"/>
      <c r="AG2349" s="10"/>
      <c r="AH2349" s="10"/>
      <c r="AI2349" s="12"/>
      <c r="AJ2349" s="10"/>
      <c r="AK2349" s="10"/>
      <c r="AL2349" s="10"/>
      <c r="AM2349" s="12"/>
      <c r="AN2349" s="12"/>
      <c r="AO2349" s="9"/>
      <c r="AP2349" s="13"/>
    </row>
    <row r="2350" spans="1:42" x14ac:dyDescent="0.35">
      <c r="A2350" s="7"/>
      <c r="B2350" s="7"/>
      <c r="C2350" s="7"/>
      <c r="D2350" s="7"/>
      <c r="E2350" s="7"/>
      <c r="F2350" s="7"/>
      <c r="G2350" s="7"/>
      <c r="H2350" s="7"/>
      <c r="I2350" s="14"/>
      <c r="J2350" s="14"/>
      <c r="K2350" s="14"/>
      <c r="L2350" s="8"/>
      <c r="M2350" s="8"/>
      <c r="N2350" s="7"/>
      <c r="O2350" s="8"/>
      <c r="P2350" s="8"/>
      <c r="Q2350" s="8"/>
      <c r="R2350" s="7"/>
      <c r="S2350" s="8"/>
      <c r="T2350" s="8"/>
      <c r="U2350" s="8"/>
      <c r="V2350" s="8"/>
      <c r="W2350" s="7"/>
      <c r="X2350" s="8"/>
      <c r="Y2350" s="8"/>
      <c r="Z2350" s="8"/>
      <c r="AA2350" s="7"/>
      <c r="AB2350" s="8"/>
      <c r="AC2350" s="7"/>
      <c r="AD2350" s="7"/>
      <c r="AE2350" s="7"/>
      <c r="AF2350" s="9"/>
      <c r="AG2350" s="10"/>
      <c r="AH2350" s="10"/>
      <c r="AI2350" s="12"/>
      <c r="AJ2350" s="10"/>
      <c r="AK2350" s="10"/>
      <c r="AL2350" s="10"/>
      <c r="AM2350" s="12"/>
      <c r="AN2350" s="12"/>
      <c r="AO2350" s="9"/>
      <c r="AP2350" s="13"/>
    </row>
    <row r="2351" spans="1:42" x14ac:dyDescent="0.35">
      <c r="A2351" s="7"/>
      <c r="B2351" s="7"/>
      <c r="C2351" s="7"/>
      <c r="D2351" s="7"/>
      <c r="E2351" s="7"/>
      <c r="F2351" s="7"/>
      <c r="G2351" s="8"/>
      <c r="H2351" s="7"/>
      <c r="I2351" s="14"/>
      <c r="J2351" s="8"/>
      <c r="K2351" s="8"/>
      <c r="L2351" s="8"/>
      <c r="M2351" s="8"/>
      <c r="N2351" s="7"/>
      <c r="O2351" s="8"/>
      <c r="P2351" s="8"/>
      <c r="Q2351" s="8"/>
      <c r="R2351" s="7"/>
      <c r="S2351" s="8"/>
      <c r="T2351" s="8"/>
      <c r="U2351" s="8"/>
      <c r="V2351" s="8"/>
      <c r="W2351" s="7"/>
      <c r="X2351" s="8"/>
      <c r="Y2351" s="8"/>
      <c r="Z2351" s="8"/>
      <c r="AA2351" s="7"/>
      <c r="AB2351" s="8"/>
      <c r="AC2351" s="7"/>
      <c r="AD2351" s="7"/>
      <c r="AE2351" s="7"/>
      <c r="AF2351" s="9"/>
      <c r="AG2351" s="10"/>
      <c r="AH2351" s="10"/>
      <c r="AI2351" s="12"/>
      <c r="AJ2351" s="10"/>
      <c r="AK2351" s="10"/>
      <c r="AL2351" s="10"/>
      <c r="AM2351" s="12"/>
      <c r="AN2351" s="12"/>
      <c r="AO2351" s="9"/>
      <c r="AP2351" s="13"/>
    </row>
    <row r="2352" spans="1:42" x14ac:dyDescent="0.35">
      <c r="A2352" s="7"/>
      <c r="B2352" s="7"/>
      <c r="C2352" s="7"/>
      <c r="D2352" s="7"/>
      <c r="E2352" s="7"/>
      <c r="F2352" s="7"/>
      <c r="G2352" s="8"/>
      <c r="H2352" s="7"/>
      <c r="I2352" s="14"/>
      <c r="J2352" s="8"/>
      <c r="K2352" s="8"/>
      <c r="L2352" s="8"/>
      <c r="M2352" s="8"/>
      <c r="N2352" s="7"/>
      <c r="O2352" s="8"/>
      <c r="P2352" s="8"/>
      <c r="Q2352" s="8"/>
      <c r="R2352" s="7"/>
      <c r="S2352" s="8"/>
      <c r="T2352" s="8"/>
      <c r="U2352" s="8"/>
      <c r="V2352" s="8"/>
      <c r="W2352" s="7"/>
      <c r="X2352" s="8"/>
      <c r="Y2352" s="8"/>
      <c r="Z2352" s="8"/>
      <c r="AA2352" s="7"/>
      <c r="AB2352" s="8"/>
      <c r="AC2352" s="7"/>
      <c r="AD2352" s="7"/>
      <c r="AE2352" s="7"/>
      <c r="AF2352" s="9"/>
      <c r="AG2352" s="10"/>
      <c r="AH2352" s="10"/>
      <c r="AI2352" s="12"/>
      <c r="AJ2352" s="10"/>
      <c r="AK2352" s="10"/>
      <c r="AL2352" s="10"/>
      <c r="AM2352" s="12"/>
      <c r="AN2352" s="12"/>
      <c r="AO2352" s="9"/>
      <c r="AP2352" s="13"/>
    </row>
    <row r="2353" spans="1:42" x14ac:dyDescent="0.35">
      <c r="A2353" s="7"/>
      <c r="B2353" s="7"/>
      <c r="C2353" s="7"/>
      <c r="D2353" s="7"/>
      <c r="E2353" s="7"/>
      <c r="F2353" s="7"/>
      <c r="G2353" s="7"/>
      <c r="H2353" s="7"/>
      <c r="I2353" s="14"/>
      <c r="J2353" s="14"/>
      <c r="K2353" s="14"/>
      <c r="L2353" s="8"/>
      <c r="M2353" s="8"/>
      <c r="N2353" s="7"/>
      <c r="O2353" s="8"/>
      <c r="P2353" s="8"/>
      <c r="Q2353" s="8"/>
      <c r="R2353" s="7"/>
      <c r="S2353" s="8"/>
      <c r="T2353" s="14"/>
      <c r="U2353" s="7"/>
      <c r="V2353" s="7"/>
      <c r="W2353" s="17"/>
      <c r="X2353" s="8"/>
      <c r="Y2353" s="8"/>
      <c r="Z2353" s="8"/>
      <c r="AA2353" s="7"/>
      <c r="AB2353" s="14"/>
      <c r="AC2353" s="7"/>
      <c r="AD2353" s="7"/>
      <c r="AE2353" s="7"/>
      <c r="AF2353" s="9"/>
      <c r="AG2353" s="10"/>
      <c r="AH2353" s="10"/>
      <c r="AI2353" s="11"/>
      <c r="AJ2353" s="10"/>
      <c r="AK2353" s="10"/>
      <c r="AL2353" s="10"/>
      <c r="AM2353" s="12"/>
      <c r="AN2353" s="12"/>
      <c r="AO2353" s="9"/>
      <c r="AP2353" s="13"/>
    </row>
    <row r="2354" spans="1:42" x14ac:dyDescent="0.35">
      <c r="A2354" s="7"/>
      <c r="B2354" s="7"/>
      <c r="C2354" s="7"/>
      <c r="D2354" s="7"/>
      <c r="E2354" s="7"/>
      <c r="F2354" s="7"/>
      <c r="G2354" s="8"/>
      <c r="H2354" s="7"/>
      <c r="I2354" s="14"/>
      <c r="J2354" s="8"/>
      <c r="K2354" s="8"/>
      <c r="L2354" s="8"/>
      <c r="M2354" s="8"/>
      <c r="N2354" s="7"/>
      <c r="O2354" s="8"/>
      <c r="P2354" s="8"/>
      <c r="Q2354" s="8"/>
      <c r="R2354" s="7"/>
      <c r="S2354" s="8"/>
      <c r="T2354" s="8"/>
      <c r="U2354" s="8"/>
      <c r="V2354" s="8"/>
      <c r="W2354" s="7"/>
      <c r="X2354" s="8"/>
      <c r="Y2354" s="8"/>
      <c r="Z2354" s="8"/>
      <c r="AA2354" s="7"/>
      <c r="AB2354" s="8"/>
      <c r="AC2354" s="7"/>
      <c r="AD2354" s="7"/>
      <c r="AE2354" s="7"/>
      <c r="AF2354" s="9"/>
      <c r="AG2354" s="10"/>
      <c r="AH2354" s="10"/>
      <c r="AI2354" s="12"/>
      <c r="AJ2354" s="10"/>
      <c r="AK2354" s="10"/>
      <c r="AL2354" s="10"/>
      <c r="AM2354" s="12"/>
      <c r="AN2354" s="12"/>
      <c r="AO2354" s="9"/>
      <c r="AP2354" s="13"/>
    </row>
    <row r="2355" spans="1:42" x14ac:dyDescent="0.35">
      <c r="A2355" s="7"/>
      <c r="B2355" s="7"/>
      <c r="C2355" s="7"/>
      <c r="D2355" s="7"/>
      <c r="E2355" s="7"/>
      <c r="F2355" s="7"/>
      <c r="G2355" s="7"/>
      <c r="H2355" s="7"/>
      <c r="I2355" s="14"/>
      <c r="J2355" s="14"/>
      <c r="K2355" s="14"/>
      <c r="L2355" s="8"/>
      <c r="M2355" s="8"/>
      <c r="N2355" s="7"/>
      <c r="O2355" s="8"/>
      <c r="P2355" s="8"/>
      <c r="Q2355" s="8"/>
      <c r="R2355" s="7"/>
      <c r="S2355" s="8"/>
      <c r="T2355" s="8"/>
      <c r="U2355" s="8"/>
      <c r="V2355" s="8"/>
      <c r="W2355" s="7"/>
      <c r="X2355" s="8"/>
      <c r="Y2355" s="8"/>
      <c r="Z2355" s="8"/>
      <c r="AA2355" s="7"/>
      <c r="AB2355" s="8"/>
      <c r="AC2355" s="7"/>
      <c r="AD2355" s="7"/>
      <c r="AE2355" s="7"/>
      <c r="AF2355" s="9"/>
      <c r="AG2355" s="10"/>
      <c r="AH2355" s="10"/>
      <c r="AI2355" s="11"/>
      <c r="AJ2355" s="10"/>
      <c r="AK2355" s="10"/>
      <c r="AL2355" s="10"/>
      <c r="AM2355" s="12"/>
      <c r="AN2355" s="12"/>
      <c r="AO2355" s="9"/>
      <c r="AP2355" s="13"/>
    </row>
    <row r="2356" spans="1:42" x14ac:dyDescent="0.35">
      <c r="A2356" s="7"/>
      <c r="B2356" s="7"/>
      <c r="C2356" s="7"/>
      <c r="D2356" s="7"/>
      <c r="E2356" s="7"/>
      <c r="F2356" s="7"/>
      <c r="G2356" s="7"/>
      <c r="H2356" s="7"/>
      <c r="I2356" s="14"/>
      <c r="J2356" s="8"/>
      <c r="K2356" s="8"/>
      <c r="L2356" s="8"/>
      <c r="M2356" s="8"/>
      <c r="N2356" s="7"/>
      <c r="O2356" s="8"/>
      <c r="P2356" s="8"/>
      <c r="Q2356" s="8"/>
      <c r="R2356" s="7"/>
      <c r="S2356" s="8"/>
      <c r="T2356" s="14"/>
      <c r="U2356" s="7"/>
      <c r="V2356" s="7"/>
      <c r="W2356" s="16"/>
      <c r="X2356" s="8"/>
      <c r="Y2356" s="8"/>
      <c r="Z2356" s="8"/>
      <c r="AA2356" s="7"/>
      <c r="AB2356" s="14"/>
      <c r="AC2356" s="7"/>
      <c r="AD2356" s="7"/>
      <c r="AE2356" s="7"/>
      <c r="AF2356" s="9"/>
      <c r="AG2356" s="10"/>
      <c r="AH2356" s="10"/>
      <c r="AI2356" s="10"/>
      <c r="AJ2356" s="10"/>
      <c r="AK2356" s="10"/>
      <c r="AL2356" s="10"/>
      <c r="AM2356" s="12"/>
      <c r="AN2356" s="12"/>
      <c r="AO2356" s="9"/>
      <c r="AP2356" s="13"/>
    </row>
    <row r="2357" spans="1:42" x14ac:dyDescent="0.35">
      <c r="A2357" s="7"/>
      <c r="B2357" s="7"/>
      <c r="C2357" s="7"/>
      <c r="D2357" s="7"/>
      <c r="E2357" s="7"/>
      <c r="F2357" s="7"/>
      <c r="G2357" s="8"/>
      <c r="H2357" s="7"/>
      <c r="I2357" s="14"/>
      <c r="J2357" s="8"/>
      <c r="K2357" s="8"/>
      <c r="L2357" s="8"/>
      <c r="M2357" s="8"/>
      <c r="N2357" s="7"/>
      <c r="O2357" s="8"/>
      <c r="P2357" s="8"/>
      <c r="Q2357" s="8"/>
      <c r="R2357" s="7"/>
      <c r="S2357" s="8"/>
      <c r="T2357" s="8"/>
      <c r="U2357" s="8"/>
      <c r="V2357" s="8"/>
      <c r="W2357" s="7"/>
      <c r="X2357" s="8"/>
      <c r="Y2357" s="8"/>
      <c r="Z2357" s="8"/>
      <c r="AA2357" s="7"/>
      <c r="AB2357" s="8"/>
      <c r="AC2357" s="7"/>
      <c r="AD2357" s="7"/>
      <c r="AE2357" s="7"/>
      <c r="AF2357" s="9"/>
      <c r="AG2357" s="10"/>
      <c r="AH2357" s="10"/>
      <c r="AI2357" s="12"/>
      <c r="AJ2357" s="10"/>
      <c r="AK2357" s="10"/>
      <c r="AL2357" s="10"/>
      <c r="AM2357" s="12"/>
      <c r="AN2357" s="12"/>
      <c r="AO2357" s="9"/>
      <c r="AP2357" s="13"/>
    </row>
    <row r="2358" spans="1:42" x14ac:dyDescent="0.35">
      <c r="A2358" s="7"/>
      <c r="B2358" s="7"/>
      <c r="C2358" s="7"/>
      <c r="D2358" s="7"/>
      <c r="E2358" s="7"/>
      <c r="F2358" s="7"/>
      <c r="G2358" s="7"/>
      <c r="H2358" s="7"/>
      <c r="I2358" s="14"/>
      <c r="J2358" s="14"/>
      <c r="K2358" s="14"/>
      <c r="L2358" s="8"/>
      <c r="M2358" s="8"/>
      <c r="N2358" s="7"/>
      <c r="O2358" s="8"/>
      <c r="P2358" s="8"/>
      <c r="Q2358" s="8"/>
      <c r="R2358" s="7"/>
      <c r="S2358" s="8"/>
      <c r="T2358" s="14"/>
      <c r="U2358" s="7"/>
      <c r="V2358" s="7"/>
      <c r="W2358" s="16"/>
      <c r="X2358" s="8"/>
      <c r="Y2358" s="8"/>
      <c r="Z2358" s="8"/>
      <c r="AA2358" s="7"/>
      <c r="AB2358" s="14"/>
      <c r="AC2358" s="7"/>
      <c r="AD2358" s="7"/>
      <c r="AE2358" s="7"/>
      <c r="AF2358" s="9"/>
      <c r="AG2358" s="10"/>
      <c r="AH2358" s="10"/>
      <c r="AI2358" s="12"/>
      <c r="AJ2358" s="10"/>
      <c r="AK2358" s="10"/>
      <c r="AL2358" s="10"/>
      <c r="AM2358" s="12"/>
      <c r="AN2358" s="12"/>
      <c r="AO2358" s="9"/>
      <c r="AP2358" s="13"/>
    </row>
    <row r="2359" spans="1:42" x14ac:dyDescent="0.35">
      <c r="A2359" s="7"/>
      <c r="B2359" s="7"/>
      <c r="C2359" s="7"/>
      <c r="D2359" s="7"/>
      <c r="E2359" s="7"/>
      <c r="F2359" s="7"/>
      <c r="G2359" s="8"/>
      <c r="H2359" s="7"/>
      <c r="I2359" s="14"/>
      <c r="J2359" s="8"/>
      <c r="K2359" s="8"/>
      <c r="L2359" s="8"/>
      <c r="M2359" s="8"/>
      <c r="N2359" s="7"/>
      <c r="O2359" s="8"/>
      <c r="P2359" s="8"/>
      <c r="Q2359" s="8"/>
      <c r="R2359" s="7"/>
      <c r="S2359" s="8"/>
      <c r="T2359" s="8"/>
      <c r="U2359" s="8"/>
      <c r="V2359" s="8"/>
      <c r="W2359" s="7"/>
      <c r="X2359" s="8"/>
      <c r="Y2359" s="8"/>
      <c r="Z2359" s="8"/>
      <c r="AA2359" s="7"/>
      <c r="AB2359" s="8"/>
      <c r="AC2359" s="7"/>
      <c r="AD2359" s="7"/>
      <c r="AE2359" s="7"/>
      <c r="AF2359" s="9"/>
      <c r="AG2359" s="10"/>
      <c r="AH2359" s="10"/>
      <c r="AI2359" s="12"/>
      <c r="AJ2359" s="10"/>
      <c r="AK2359" s="10"/>
      <c r="AL2359" s="10"/>
      <c r="AM2359" s="12"/>
      <c r="AN2359" s="12"/>
      <c r="AO2359" s="9"/>
      <c r="AP2359" s="13"/>
    </row>
    <row r="2360" spans="1:42" x14ac:dyDescent="0.35">
      <c r="A2360" s="7"/>
      <c r="B2360" s="7"/>
      <c r="C2360" s="7"/>
      <c r="D2360" s="7"/>
      <c r="E2360" s="7"/>
      <c r="F2360" s="7"/>
      <c r="G2360" s="8"/>
      <c r="H2360" s="7"/>
      <c r="I2360" s="14"/>
      <c r="J2360" s="8"/>
      <c r="K2360" s="8"/>
      <c r="L2360" s="8"/>
      <c r="M2360" s="8"/>
      <c r="N2360" s="7"/>
      <c r="O2360" s="8"/>
      <c r="P2360" s="8"/>
      <c r="Q2360" s="8"/>
      <c r="R2360" s="7"/>
      <c r="S2360" s="8"/>
      <c r="T2360" s="8"/>
      <c r="U2360" s="8"/>
      <c r="V2360" s="8"/>
      <c r="W2360" s="7"/>
      <c r="X2360" s="8"/>
      <c r="Y2360" s="8"/>
      <c r="Z2360" s="8"/>
      <c r="AA2360" s="7"/>
      <c r="AB2360" s="8"/>
      <c r="AC2360" s="7"/>
      <c r="AD2360" s="7"/>
      <c r="AE2360" s="7"/>
      <c r="AF2360" s="9"/>
      <c r="AG2360" s="10"/>
      <c r="AH2360" s="10"/>
      <c r="AI2360" s="12"/>
      <c r="AJ2360" s="10"/>
      <c r="AK2360" s="10"/>
      <c r="AL2360" s="10"/>
      <c r="AM2360" s="12"/>
      <c r="AN2360" s="12"/>
      <c r="AO2360" s="9"/>
      <c r="AP2360" s="13"/>
    </row>
    <row r="2361" spans="1:42" x14ac:dyDescent="0.35">
      <c r="A2361" s="7"/>
      <c r="B2361" s="7"/>
      <c r="C2361" s="7"/>
      <c r="D2361" s="7"/>
      <c r="E2361" s="7"/>
      <c r="F2361" s="7"/>
      <c r="G2361" s="7"/>
      <c r="H2361" s="7"/>
      <c r="I2361" s="14"/>
      <c r="J2361" s="14"/>
      <c r="K2361" s="14"/>
      <c r="L2361" s="8"/>
      <c r="M2361" s="8"/>
      <c r="N2361" s="7"/>
      <c r="O2361" s="8"/>
      <c r="P2361" s="8"/>
      <c r="Q2361" s="8"/>
      <c r="R2361" s="7"/>
      <c r="S2361" s="8"/>
      <c r="T2361" s="14"/>
      <c r="U2361" s="7"/>
      <c r="V2361" s="7"/>
      <c r="W2361" s="16"/>
      <c r="X2361" s="8"/>
      <c r="Y2361" s="8"/>
      <c r="Z2361" s="8"/>
      <c r="AA2361" s="7"/>
      <c r="AB2361" s="14"/>
      <c r="AC2361" s="7"/>
      <c r="AD2361" s="7"/>
      <c r="AE2361" s="7"/>
      <c r="AF2361" s="9"/>
      <c r="AG2361" s="10"/>
      <c r="AH2361" s="10"/>
      <c r="AI2361" s="18"/>
      <c r="AJ2361" s="10"/>
      <c r="AK2361" s="10"/>
      <c r="AL2361" s="10"/>
      <c r="AM2361" s="12"/>
      <c r="AN2361" s="12"/>
      <c r="AO2361" s="9"/>
      <c r="AP2361" s="13"/>
    </row>
    <row r="2362" spans="1:42" x14ac:dyDescent="0.35">
      <c r="A2362" s="7"/>
      <c r="B2362" s="7"/>
      <c r="C2362" s="7"/>
      <c r="D2362" s="7"/>
      <c r="E2362" s="7"/>
      <c r="F2362" s="7"/>
      <c r="G2362" s="7"/>
      <c r="H2362" s="7"/>
      <c r="I2362" s="14"/>
      <c r="J2362" s="8"/>
      <c r="K2362" s="14"/>
      <c r="L2362" s="7"/>
      <c r="M2362" s="7"/>
      <c r="N2362" s="17"/>
      <c r="O2362" s="8"/>
      <c r="P2362" s="8"/>
      <c r="Q2362" s="8"/>
      <c r="R2362" s="7"/>
      <c r="S2362" s="14"/>
      <c r="T2362" s="14"/>
      <c r="U2362" s="7"/>
      <c r="V2362" s="7"/>
      <c r="W2362" s="16"/>
      <c r="X2362" s="14"/>
      <c r="Y2362" s="7"/>
      <c r="Z2362" s="7"/>
      <c r="AA2362" s="16"/>
      <c r="AB2362" s="14"/>
      <c r="AC2362" s="7"/>
      <c r="AD2362" s="7"/>
      <c r="AE2362" s="7"/>
      <c r="AF2362" s="9"/>
      <c r="AG2362" s="10"/>
      <c r="AH2362" s="10"/>
      <c r="AI2362" s="10"/>
      <c r="AJ2362" s="10"/>
      <c r="AK2362" s="10"/>
      <c r="AL2362" s="10"/>
      <c r="AM2362" s="21"/>
      <c r="AN2362" s="10"/>
      <c r="AO2362" s="9"/>
      <c r="AP2362" s="13"/>
    </row>
    <row r="2363" spans="1:42" x14ac:dyDescent="0.35">
      <c r="A2363" s="7"/>
      <c r="B2363" s="7"/>
      <c r="C2363" s="7"/>
      <c r="D2363" s="7"/>
      <c r="E2363" s="7"/>
      <c r="F2363" s="7"/>
      <c r="G2363" s="8"/>
      <c r="H2363" s="7"/>
      <c r="I2363" s="14"/>
      <c r="J2363" s="8"/>
      <c r="K2363" s="8"/>
      <c r="L2363" s="8"/>
      <c r="M2363" s="8"/>
      <c r="N2363" s="7"/>
      <c r="O2363" s="8"/>
      <c r="P2363" s="8"/>
      <c r="Q2363" s="8"/>
      <c r="R2363" s="7"/>
      <c r="S2363" s="8"/>
      <c r="T2363" s="8"/>
      <c r="U2363" s="8"/>
      <c r="V2363" s="8"/>
      <c r="W2363" s="7"/>
      <c r="X2363" s="8"/>
      <c r="Y2363" s="8"/>
      <c r="Z2363" s="8"/>
      <c r="AA2363" s="7"/>
      <c r="AB2363" s="8"/>
      <c r="AC2363" s="7"/>
      <c r="AD2363" s="7"/>
      <c r="AE2363" s="7"/>
      <c r="AF2363" s="9"/>
      <c r="AG2363" s="10"/>
      <c r="AH2363" s="10"/>
      <c r="AI2363" s="12"/>
      <c r="AJ2363" s="10"/>
      <c r="AK2363" s="10"/>
      <c r="AL2363" s="10"/>
      <c r="AM2363" s="12"/>
      <c r="AN2363" s="12"/>
      <c r="AO2363" s="9"/>
      <c r="AP2363" s="13"/>
    </row>
    <row r="2364" spans="1:42" x14ac:dyDescent="0.35">
      <c r="A2364" s="7"/>
      <c r="B2364" s="7"/>
      <c r="C2364" s="7"/>
      <c r="D2364" s="7"/>
      <c r="E2364" s="7"/>
      <c r="F2364" s="7"/>
      <c r="G2364" s="8"/>
      <c r="H2364" s="7"/>
      <c r="I2364" s="14"/>
      <c r="J2364" s="8"/>
      <c r="K2364" s="8"/>
      <c r="L2364" s="8"/>
      <c r="M2364" s="8"/>
      <c r="N2364" s="7"/>
      <c r="O2364" s="8"/>
      <c r="P2364" s="8"/>
      <c r="Q2364" s="8"/>
      <c r="R2364" s="7"/>
      <c r="S2364" s="8"/>
      <c r="T2364" s="8"/>
      <c r="U2364" s="8"/>
      <c r="V2364" s="8"/>
      <c r="W2364" s="7"/>
      <c r="X2364" s="8"/>
      <c r="Y2364" s="8"/>
      <c r="Z2364" s="8"/>
      <c r="AA2364" s="7"/>
      <c r="AB2364" s="8"/>
      <c r="AC2364" s="7"/>
      <c r="AD2364" s="7"/>
      <c r="AE2364" s="7"/>
      <c r="AF2364" s="9"/>
      <c r="AG2364" s="10"/>
      <c r="AH2364" s="10"/>
      <c r="AI2364" s="12"/>
      <c r="AJ2364" s="10"/>
      <c r="AK2364" s="10"/>
      <c r="AL2364" s="10"/>
      <c r="AM2364" s="12"/>
      <c r="AN2364" s="12"/>
      <c r="AO2364" s="9"/>
      <c r="AP2364" s="13"/>
    </row>
    <row r="2365" spans="1:42" x14ac:dyDescent="0.35">
      <c r="A2365" s="7"/>
      <c r="B2365" s="7"/>
      <c r="C2365" s="7"/>
      <c r="D2365" s="7"/>
      <c r="E2365" s="7"/>
      <c r="F2365" s="7"/>
      <c r="G2365" s="8"/>
      <c r="H2365" s="7"/>
      <c r="I2365" s="14"/>
      <c r="J2365" s="8"/>
      <c r="K2365" s="8"/>
      <c r="L2365" s="8"/>
      <c r="M2365" s="8"/>
      <c r="N2365" s="7"/>
      <c r="O2365" s="8"/>
      <c r="P2365" s="8"/>
      <c r="Q2365" s="8"/>
      <c r="R2365" s="7"/>
      <c r="S2365" s="8"/>
      <c r="T2365" s="8"/>
      <c r="U2365" s="8"/>
      <c r="V2365" s="8"/>
      <c r="W2365" s="7"/>
      <c r="X2365" s="8"/>
      <c r="Y2365" s="8"/>
      <c r="Z2365" s="8"/>
      <c r="AA2365" s="7"/>
      <c r="AB2365" s="8"/>
      <c r="AC2365" s="7"/>
      <c r="AD2365" s="7"/>
      <c r="AE2365" s="7"/>
      <c r="AF2365" s="9"/>
      <c r="AG2365" s="10"/>
      <c r="AH2365" s="10"/>
      <c r="AI2365" s="12"/>
      <c r="AJ2365" s="10"/>
      <c r="AK2365" s="10"/>
      <c r="AL2365" s="10"/>
      <c r="AM2365" s="12"/>
      <c r="AN2365" s="12"/>
      <c r="AO2365" s="9"/>
      <c r="AP2365" s="13"/>
    </row>
    <row r="2366" spans="1:42" x14ac:dyDescent="0.35">
      <c r="A2366" s="7"/>
      <c r="B2366" s="7"/>
      <c r="C2366" s="7"/>
      <c r="D2366" s="7"/>
      <c r="E2366" s="7"/>
      <c r="F2366" s="7"/>
      <c r="G2366" s="7"/>
      <c r="H2366" s="7"/>
      <c r="I2366" s="14"/>
      <c r="J2366" s="8"/>
      <c r="K2366" s="14"/>
      <c r="L2366" s="8"/>
      <c r="M2366" s="8"/>
      <c r="N2366" s="7"/>
      <c r="O2366" s="8"/>
      <c r="P2366" s="8"/>
      <c r="Q2366" s="8"/>
      <c r="R2366" s="7"/>
      <c r="S2366" s="8"/>
      <c r="T2366" s="14"/>
      <c r="U2366" s="7"/>
      <c r="V2366" s="7"/>
      <c r="W2366" s="16"/>
      <c r="X2366" s="8"/>
      <c r="Y2366" s="8"/>
      <c r="Z2366" s="8"/>
      <c r="AA2366" s="7"/>
      <c r="AB2366" s="14"/>
      <c r="AC2366" s="7"/>
      <c r="AD2366" s="7"/>
      <c r="AE2366" s="7"/>
      <c r="AF2366" s="9"/>
      <c r="AG2366" s="10"/>
      <c r="AH2366" s="10"/>
      <c r="AI2366" s="12"/>
      <c r="AJ2366" s="10"/>
      <c r="AK2366" s="10"/>
      <c r="AL2366" s="10"/>
      <c r="AM2366" s="12"/>
      <c r="AN2366" s="12"/>
      <c r="AO2366" s="9"/>
      <c r="AP2366" s="13"/>
    </row>
    <row r="2367" spans="1:42" x14ac:dyDescent="0.35">
      <c r="A2367" s="7"/>
      <c r="B2367" s="7"/>
      <c r="C2367" s="7"/>
      <c r="D2367" s="7"/>
      <c r="E2367" s="7"/>
      <c r="F2367" s="7"/>
      <c r="G2367" s="8"/>
      <c r="H2367" s="7"/>
      <c r="I2367" s="14"/>
      <c r="J2367" s="8"/>
      <c r="K2367" s="8"/>
      <c r="L2367" s="8"/>
      <c r="M2367" s="8"/>
      <c r="N2367" s="7"/>
      <c r="O2367" s="8"/>
      <c r="P2367" s="8"/>
      <c r="Q2367" s="8"/>
      <c r="R2367" s="7"/>
      <c r="S2367" s="8"/>
      <c r="T2367" s="8"/>
      <c r="U2367" s="8"/>
      <c r="V2367" s="8"/>
      <c r="W2367" s="7"/>
      <c r="X2367" s="8"/>
      <c r="Y2367" s="8"/>
      <c r="Z2367" s="8"/>
      <c r="AA2367" s="7"/>
      <c r="AB2367" s="8"/>
      <c r="AC2367" s="7"/>
      <c r="AD2367" s="7"/>
      <c r="AE2367" s="7"/>
      <c r="AF2367" s="12"/>
      <c r="AG2367" s="10"/>
      <c r="AH2367" s="12"/>
      <c r="AI2367" s="12"/>
      <c r="AJ2367" s="12"/>
      <c r="AK2367" s="12"/>
      <c r="AL2367" s="12"/>
      <c r="AM2367" s="12"/>
      <c r="AN2367" s="12"/>
      <c r="AO2367" s="12"/>
      <c r="AP2367" s="15"/>
    </row>
    <row r="2368" spans="1:42" x14ac:dyDescent="0.35">
      <c r="A2368" s="7"/>
      <c r="B2368" s="7"/>
      <c r="C2368" s="7"/>
      <c r="D2368" s="7"/>
      <c r="E2368" s="7"/>
      <c r="F2368" s="7"/>
      <c r="G2368" s="8"/>
      <c r="H2368" s="7"/>
      <c r="I2368" s="14"/>
      <c r="J2368" s="8"/>
      <c r="K2368" s="8"/>
      <c r="L2368" s="8"/>
      <c r="M2368" s="8"/>
      <c r="N2368" s="7"/>
      <c r="O2368" s="8"/>
      <c r="P2368" s="8"/>
      <c r="Q2368" s="8"/>
      <c r="R2368" s="7"/>
      <c r="S2368" s="8"/>
      <c r="T2368" s="8"/>
      <c r="U2368" s="8"/>
      <c r="V2368" s="8"/>
      <c r="W2368" s="7"/>
      <c r="X2368" s="8"/>
      <c r="Y2368" s="8"/>
      <c r="Z2368" s="8"/>
      <c r="AA2368" s="7"/>
      <c r="AB2368" s="8"/>
      <c r="AC2368" s="7"/>
      <c r="AD2368" s="7"/>
      <c r="AE2368" s="7"/>
      <c r="AF2368" s="9"/>
      <c r="AG2368" s="10"/>
      <c r="AH2368" s="10"/>
      <c r="AI2368" s="12"/>
      <c r="AJ2368" s="10"/>
      <c r="AK2368" s="10"/>
      <c r="AL2368" s="10"/>
      <c r="AM2368" s="12"/>
      <c r="AN2368" s="12"/>
      <c r="AO2368" s="9"/>
      <c r="AP2368" s="13"/>
    </row>
    <row r="2369" spans="1:42" x14ac:dyDescent="0.35">
      <c r="A2369" s="7"/>
      <c r="B2369" s="7"/>
      <c r="C2369" s="7"/>
      <c r="D2369" s="7"/>
      <c r="E2369" s="7"/>
      <c r="F2369" s="7"/>
      <c r="G2369" s="8"/>
      <c r="H2369" s="7"/>
      <c r="I2369" s="14"/>
      <c r="J2369" s="8"/>
      <c r="K2369" s="8"/>
      <c r="L2369" s="8"/>
      <c r="M2369" s="8"/>
      <c r="N2369" s="7"/>
      <c r="O2369" s="8"/>
      <c r="P2369" s="8"/>
      <c r="Q2369" s="8"/>
      <c r="R2369" s="7"/>
      <c r="S2369" s="8"/>
      <c r="T2369" s="8"/>
      <c r="U2369" s="8"/>
      <c r="V2369" s="8"/>
      <c r="W2369" s="7"/>
      <c r="X2369" s="8"/>
      <c r="Y2369" s="8"/>
      <c r="Z2369" s="8"/>
      <c r="AA2369" s="7"/>
      <c r="AB2369" s="8"/>
      <c r="AC2369" s="7"/>
      <c r="AD2369" s="7"/>
      <c r="AE2369" s="7"/>
      <c r="AF2369" s="9"/>
      <c r="AG2369" s="10"/>
      <c r="AH2369" s="10"/>
      <c r="AI2369" s="18"/>
      <c r="AJ2369" s="10"/>
      <c r="AK2369" s="10"/>
      <c r="AL2369" s="10"/>
      <c r="AM2369" s="12"/>
      <c r="AN2369" s="12"/>
      <c r="AO2369" s="9"/>
      <c r="AP2369" s="13"/>
    </row>
    <row r="2370" spans="1:42" x14ac:dyDescent="0.35">
      <c r="A2370" s="7"/>
      <c r="B2370" s="7"/>
      <c r="C2370" s="7"/>
      <c r="D2370" s="7"/>
      <c r="E2370" s="7"/>
      <c r="F2370" s="7"/>
      <c r="G2370" s="7"/>
      <c r="H2370" s="7"/>
      <c r="I2370" s="14"/>
      <c r="J2370" s="14"/>
      <c r="K2370" s="14"/>
      <c r="L2370" s="8"/>
      <c r="M2370" s="8"/>
      <c r="N2370" s="7"/>
      <c r="O2370" s="8"/>
      <c r="P2370" s="8"/>
      <c r="Q2370" s="8"/>
      <c r="R2370" s="7"/>
      <c r="S2370" s="14"/>
      <c r="T2370" s="14"/>
      <c r="U2370" s="7"/>
      <c r="V2370" s="7"/>
      <c r="W2370" s="16"/>
      <c r="X2370" s="8"/>
      <c r="Y2370" s="8"/>
      <c r="Z2370" s="8"/>
      <c r="AA2370" s="7"/>
      <c r="AB2370" s="14"/>
      <c r="AC2370" s="7"/>
      <c r="AD2370" s="7"/>
      <c r="AE2370" s="7"/>
      <c r="AF2370" s="9"/>
      <c r="AG2370" s="10"/>
      <c r="AH2370" s="10"/>
      <c r="AI2370" s="18"/>
      <c r="AJ2370" s="10"/>
      <c r="AK2370" s="10"/>
      <c r="AL2370" s="10"/>
      <c r="AM2370" s="12"/>
      <c r="AN2370" s="12"/>
      <c r="AO2370" s="9"/>
      <c r="AP2370" s="13"/>
    </row>
    <row r="2371" spans="1:42" x14ac:dyDescent="0.35">
      <c r="A2371" s="7"/>
      <c r="B2371" s="7"/>
      <c r="C2371" s="7"/>
      <c r="D2371" s="7"/>
      <c r="E2371" s="7"/>
      <c r="F2371" s="7"/>
      <c r="G2371" s="8"/>
      <c r="H2371" s="7"/>
      <c r="I2371" s="14"/>
      <c r="J2371" s="8"/>
      <c r="K2371" s="8"/>
      <c r="L2371" s="8"/>
      <c r="M2371" s="8"/>
      <c r="N2371" s="7"/>
      <c r="O2371" s="8"/>
      <c r="P2371" s="8"/>
      <c r="Q2371" s="8"/>
      <c r="R2371" s="7"/>
      <c r="S2371" s="8"/>
      <c r="T2371" s="8"/>
      <c r="U2371" s="8"/>
      <c r="V2371" s="8"/>
      <c r="W2371" s="7"/>
      <c r="X2371" s="8"/>
      <c r="Y2371" s="8"/>
      <c r="Z2371" s="8"/>
      <c r="AA2371" s="7"/>
      <c r="AB2371" s="8"/>
      <c r="AC2371" s="7"/>
      <c r="AD2371" s="7"/>
      <c r="AE2371" s="7"/>
      <c r="AF2371" s="9"/>
      <c r="AG2371" s="10"/>
      <c r="AH2371" s="10"/>
      <c r="AI2371" s="12"/>
      <c r="AJ2371" s="10"/>
      <c r="AK2371" s="10"/>
      <c r="AL2371" s="10"/>
      <c r="AM2371" s="12"/>
      <c r="AN2371" s="12"/>
      <c r="AO2371" s="9"/>
      <c r="AP2371" s="13"/>
    </row>
    <row r="2372" spans="1:42" x14ac:dyDescent="0.35">
      <c r="A2372" s="7"/>
      <c r="B2372" s="7"/>
      <c r="C2372" s="7"/>
      <c r="D2372" s="7"/>
      <c r="E2372" s="7"/>
      <c r="F2372" s="7"/>
      <c r="G2372" s="8"/>
      <c r="H2372" s="7"/>
      <c r="I2372" s="14"/>
      <c r="J2372" s="8"/>
      <c r="K2372" s="8"/>
      <c r="L2372" s="8"/>
      <c r="M2372" s="8"/>
      <c r="N2372" s="7"/>
      <c r="O2372" s="8"/>
      <c r="P2372" s="8"/>
      <c r="Q2372" s="8"/>
      <c r="R2372" s="7"/>
      <c r="S2372" s="8"/>
      <c r="T2372" s="8"/>
      <c r="U2372" s="8"/>
      <c r="V2372" s="8"/>
      <c r="W2372" s="7"/>
      <c r="X2372" s="8"/>
      <c r="Y2372" s="8"/>
      <c r="Z2372" s="8"/>
      <c r="AA2372" s="7"/>
      <c r="AB2372" s="8"/>
      <c r="AC2372" s="7"/>
      <c r="AD2372" s="7"/>
      <c r="AE2372" s="7"/>
      <c r="AF2372" s="9"/>
      <c r="AG2372" s="10"/>
      <c r="AH2372" s="10"/>
      <c r="AI2372" s="12"/>
      <c r="AJ2372" s="10"/>
      <c r="AK2372" s="10"/>
      <c r="AL2372" s="10"/>
      <c r="AM2372" s="12"/>
      <c r="AN2372" s="12"/>
      <c r="AO2372" s="9"/>
      <c r="AP2372" s="13"/>
    </row>
    <row r="2373" spans="1:42" x14ac:dyDescent="0.35">
      <c r="A2373" s="7"/>
      <c r="B2373" s="7"/>
      <c r="C2373" s="7"/>
      <c r="D2373" s="7"/>
      <c r="E2373" s="7"/>
      <c r="F2373" s="7"/>
      <c r="G2373" s="7"/>
      <c r="H2373" s="7"/>
      <c r="I2373" s="14"/>
      <c r="J2373" s="8"/>
      <c r="K2373" s="14"/>
      <c r="L2373" s="8"/>
      <c r="M2373" s="8"/>
      <c r="N2373" s="7"/>
      <c r="O2373" s="8"/>
      <c r="P2373" s="8"/>
      <c r="Q2373" s="8"/>
      <c r="R2373" s="7"/>
      <c r="S2373" s="8"/>
      <c r="T2373" s="8"/>
      <c r="U2373" s="8"/>
      <c r="V2373" s="8"/>
      <c r="W2373" s="7"/>
      <c r="X2373" s="8"/>
      <c r="Y2373" s="8"/>
      <c r="Z2373" s="8"/>
      <c r="AA2373" s="7"/>
      <c r="AB2373" s="8"/>
      <c r="AC2373" s="7"/>
      <c r="AD2373" s="7"/>
      <c r="AE2373" s="7"/>
      <c r="AF2373" s="9"/>
      <c r="AG2373" s="10"/>
      <c r="AH2373" s="10"/>
      <c r="AI2373" s="12"/>
      <c r="AJ2373" s="10"/>
      <c r="AK2373" s="10"/>
      <c r="AL2373" s="10"/>
      <c r="AM2373" s="12"/>
      <c r="AN2373" s="12"/>
      <c r="AO2373" s="9"/>
      <c r="AP2373" s="13"/>
    </row>
    <row r="2374" spans="1:42" x14ac:dyDescent="0.35">
      <c r="A2374" s="7"/>
      <c r="B2374" s="7"/>
      <c r="C2374" s="7"/>
      <c r="D2374" s="7"/>
      <c r="E2374" s="7"/>
      <c r="F2374" s="7"/>
      <c r="G2374" s="7"/>
      <c r="H2374" s="7"/>
      <c r="I2374" s="14"/>
      <c r="J2374" s="8"/>
      <c r="K2374" s="14"/>
      <c r="L2374" s="8"/>
      <c r="M2374" s="8"/>
      <c r="N2374" s="7"/>
      <c r="O2374" s="8"/>
      <c r="P2374" s="8"/>
      <c r="Q2374" s="8"/>
      <c r="R2374" s="7"/>
      <c r="S2374" s="8"/>
      <c r="T2374" s="14"/>
      <c r="U2374" s="7"/>
      <c r="V2374" s="7"/>
      <c r="W2374" s="16"/>
      <c r="X2374" s="8"/>
      <c r="Y2374" s="8"/>
      <c r="Z2374" s="8"/>
      <c r="AA2374" s="7"/>
      <c r="AB2374" s="14"/>
      <c r="AC2374" s="7"/>
      <c r="AD2374" s="7"/>
      <c r="AE2374" s="7"/>
      <c r="AF2374" s="9"/>
      <c r="AG2374" s="10"/>
      <c r="AH2374" s="10"/>
      <c r="AI2374" s="12"/>
      <c r="AJ2374" s="10"/>
      <c r="AK2374" s="10"/>
      <c r="AL2374" s="10"/>
      <c r="AM2374" s="12"/>
      <c r="AN2374" s="12"/>
      <c r="AO2374" s="9"/>
      <c r="AP2374" s="13"/>
    </row>
    <row r="2375" spans="1:42" x14ac:dyDescent="0.35">
      <c r="A2375" s="7"/>
      <c r="B2375" s="7"/>
      <c r="C2375" s="7"/>
      <c r="D2375" s="7"/>
      <c r="E2375" s="7"/>
      <c r="F2375" s="7"/>
      <c r="G2375" s="8"/>
      <c r="H2375" s="7"/>
      <c r="I2375" s="14"/>
      <c r="J2375" s="8"/>
      <c r="K2375" s="8"/>
      <c r="L2375" s="8"/>
      <c r="M2375" s="8"/>
      <c r="N2375" s="7"/>
      <c r="O2375" s="8"/>
      <c r="P2375" s="8"/>
      <c r="Q2375" s="8"/>
      <c r="R2375" s="7"/>
      <c r="S2375" s="8"/>
      <c r="T2375" s="8"/>
      <c r="U2375" s="8"/>
      <c r="V2375" s="8"/>
      <c r="W2375" s="7"/>
      <c r="X2375" s="8"/>
      <c r="Y2375" s="8"/>
      <c r="Z2375" s="8"/>
      <c r="AA2375" s="7"/>
      <c r="AB2375" s="8"/>
      <c r="AC2375" s="7"/>
      <c r="AD2375" s="7"/>
      <c r="AE2375" s="7"/>
      <c r="AF2375" s="12"/>
      <c r="AG2375" s="10"/>
      <c r="AH2375" s="12"/>
      <c r="AI2375" s="12"/>
      <c r="AJ2375" s="12"/>
      <c r="AK2375" s="12"/>
      <c r="AL2375" s="12"/>
      <c r="AM2375" s="12"/>
      <c r="AN2375" s="12"/>
      <c r="AO2375" s="12"/>
      <c r="AP2375" s="15"/>
    </row>
    <row r="2376" spans="1:42" x14ac:dyDescent="0.35">
      <c r="A2376" s="7"/>
      <c r="B2376" s="7"/>
      <c r="C2376" s="7"/>
      <c r="D2376" s="7"/>
      <c r="E2376" s="7"/>
      <c r="F2376" s="7"/>
      <c r="G2376" s="7"/>
      <c r="H2376" s="7"/>
      <c r="I2376" s="14"/>
      <c r="J2376" s="14"/>
      <c r="K2376" s="14"/>
      <c r="L2376" s="8"/>
      <c r="M2376" s="8"/>
      <c r="N2376" s="7"/>
      <c r="O2376" s="8"/>
      <c r="P2376" s="8"/>
      <c r="Q2376" s="8"/>
      <c r="R2376" s="7"/>
      <c r="S2376" s="8"/>
      <c r="T2376" s="14"/>
      <c r="U2376" s="7"/>
      <c r="V2376" s="7"/>
      <c r="W2376" s="16"/>
      <c r="X2376" s="8"/>
      <c r="Y2376" s="8"/>
      <c r="Z2376" s="8"/>
      <c r="AA2376" s="7"/>
      <c r="AB2376" s="14"/>
      <c r="AC2376" s="7"/>
      <c r="AD2376" s="7"/>
      <c r="AE2376" s="7"/>
      <c r="AF2376" s="9"/>
      <c r="AG2376" s="10"/>
      <c r="AH2376" s="10"/>
      <c r="AI2376" s="11"/>
      <c r="AJ2376" s="10"/>
      <c r="AK2376" s="10"/>
      <c r="AL2376" s="10"/>
      <c r="AM2376" s="12"/>
      <c r="AN2376" s="12"/>
      <c r="AO2376" s="9"/>
      <c r="AP2376" s="13"/>
    </row>
    <row r="2377" spans="1:42" x14ac:dyDescent="0.35">
      <c r="A2377" s="7"/>
      <c r="B2377" s="7"/>
      <c r="C2377" s="7"/>
      <c r="D2377" s="7"/>
      <c r="E2377" s="7"/>
      <c r="F2377" s="7"/>
      <c r="G2377" s="7"/>
      <c r="H2377" s="7"/>
      <c r="I2377" s="14"/>
      <c r="J2377" s="14"/>
      <c r="K2377" s="14"/>
      <c r="L2377" s="8"/>
      <c r="M2377" s="8"/>
      <c r="N2377" s="7"/>
      <c r="O2377" s="8"/>
      <c r="P2377" s="8"/>
      <c r="Q2377" s="8"/>
      <c r="R2377" s="7"/>
      <c r="S2377" s="8"/>
      <c r="T2377" s="14"/>
      <c r="U2377" s="7"/>
      <c r="V2377" s="7"/>
      <c r="W2377" s="16"/>
      <c r="X2377" s="8"/>
      <c r="Y2377" s="8"/>
      <c r="Z2377" s="8"/>
      <c r="AA2377" s="7"/>
      <c r="AB2377" s="14"/>
      <c r="AC2377" s="7"/>
      <c r="AD2377" s="7"/>
      <c r="AE2377" s="7"/>
      <c r="AF2377" s="9"/>
      <c r="AG2377" s="10"/>
      <c r="AH2377" s="10"/>
      <c r="AI2377" s="10"/>
      <c r="AJ2377" s="10"/>
      <c r="AK2377" s="10"/>
      <c r="AL2377" s="10"/>
      <c r="AM2377" s="12"/>
      <c r="AN2377" s="12"/>
      <c r="AO2377" s="9"/>
      <c r="AP2377" s="13"/>
    </row>
    <row r="2378" spans="1:42" x14ac:dyDescent="0.35">
      <c r="A2378" s="7"/>
      <c r="B2378" s="7"/>
      <c r="C2378" s="7"/>
      <c r="D2378" s="7"/>
      <c r="E2378" s="7"/>
      <c r="F2378" s="7"/>
      <c r="G2378" s="8"/>
      <c r="H2378" s="7"/>
      <c r="I2378" s="14"/>
      <c r="J2378" s="8"/>
      <c r="K2378" s="8"/>
      <c r="L2378" s="8"/>
      <c r="M2378" s="8"/>
      <c r="N2378" s="7"/>
      <c r="O2378" s="8"/>
      <c r="P2378" s="8"/>
      <c r="Q2378" s="8"/>
      <c r="R2378" s="7"/>
      <c r="S2378" s="8"/>
      <c r="T2378" s="8"/>
      <c r="U2378" s="8"/>
      <c r="V2378" s="8"/>
      <c r="W2378" s="7"/>
      <c r="X2378" s="8"/>
      <c r="Y2378" s="8"/>
      <c r="Z2378" s="8"/>
      <c r="AA2378" s="7"/>
      <c r="AB2378" s="8"/>
      <c r="AC2378" s="7"/>
      <c r="AD2378" s="7"/>
      <c r="AE2378" s="7"/>
      <c r="AF2378" s="9"/>
      <c r="AG2378" s="10"/>
      <c r="AH2378" s="10"/>
      <c r="AI2378" s="12"/>
      <c r="AJ2378" s="10"/>
      <c r="AK2378" s="10"/>
      <c r="AL2378" s="10"/>
      <c r="AM2378" s="12"/>
      <c r="AN2378" s="12"/>
      <c r="AO2378" s="9"/>
      <c r="AP2378" s="13"/>
    </row>
    <row r="2379" spans="1:42" x14ac:dyDescent="0.35">
      <c r="A2379" s="7"/>
      <c r="B2379" s="7"/>
      <c r="C2379" s="7"/>
      <c r="D2379" s="7"/>
      <c r="E2379" s="7"/>
      <c r="F2379" s="7"/>
      <c r="G2379" s="7"/>
      <c r="H2379" s="7"/>
      <c r="I2379" s="14"/>
      <c r="J2379" s="14"/>
      <c r="K2379" s="14"/>
      <c r="L2379" s="8"/>
      <c r="M2379" s="8"/>
      <c r="N2379" s="7"/>
      <c r="O2379" s="8"/>
      <c r="P2379" s="8"/>
      <c r="Q2379" s="8"/>
      <c r="R2379" s="7"/>
      <c r="S2379" s="8"/>
      <c r="T2379" s="8"/>
      <c r="U2379" s="8"/>
      <c r="V2379" s="8"/>
      <c r="W2379" s="7"/>
      <c r="X2379" s="8"/>
      <c r="Y2379" s="8"/>
      <c r="Z2379" s="8"/>
      <c r="AA2379" s="7"/>
      <c r="AB2379" s="8"/>
      <c r="AC2379" s="7"/>
      <c r="AD2379" s="7"/>
      <c r="AE2379" s="7"/>
      <c r="AF2379" s="9"/>
      <c r="AG2379" s="10"/>
      <c r="AH2379" s="10"/>
      <c r="AI2379" s="12"/>
      <c r="AJ2379" s="10"/>
      <c r="AK2379" s="10"/>
      <c r="AL2379" s="10"/>
      <c r="AM2379" s="12"/>
      <c r="AN2379" s="12"/>
      <c r="AO2379" s="9"/>
      <c r="AP2379" s="13"/>
    </row>
    <row r="2380" spans="1:42" x14ac:dyDescent="0.35">
      <c r="A2380" s="7"/>
      <c r="B2380" s="7"/>
      <c r="C2380" s="7"/>
      <c r="D2380" s="7"/>
      <c r="E2380" s="7"/>
      <c r="F2380" s="7"/>
      <c r="G2380" s="8"/>
      <c r="H2380" s="7"/>
      <c r="I2380" s="14"/>
      <c r="J2380" s="8"/>
      <c r="K2380" s="8"/>
      <c r="L2380" s="8"/>
      <c r="M2380" s="8"/>
      <c r="N2380" s="7"/>
      <c r="O2380" s="8"/>
      <c r="P2380" s="8"/>
      <c r="Q2380" s="8"/>
      <c r="R2380" s="7"/>
      <c r="S2380" s="8"/>
      <c r="T2380" s="8"/>
      <c r="U2380" s="8"/>
      <c r="V2380" s="8"/>
      <c r="W2380" s="7"/>
      <c r="X2380" s="8"/>
      <c r="Y2380" s="8"/>
      <c r="Z2380" s="8"/>
      <c r="AA2380" s="7"/>
      <c r="AB2380" s="8"/>
      <c r="AC2380" s="7"/>
      <c r="AD2380" s="7"/>
      <c r="AE2380" s="7"/>
      <c r="AF2380" s="12"/>
      <c r="AG2380" s="10"/>
      <c r="AH2380" s="12"/>
      <c r="AI2380" s="12"/>
      <c r="AJ2380" s="12"/>
      <c r="AK2380" s="12"/>
      <c r="AL2380" s="12"/>
      <c r="AM2380" s="12"/>
      <c r="AN2380" s="12"/>
      <c r="AO2380" s="12"/>
      <c r="AP2380" s="15"/>
    </row>
    <row r="2381" spans="1:42" x14ac:dyDescent="0.35">
      <c r="A2381" s="7"/>
      <c r="B2381" s="7"/>
      <c r="C2381" s="7"/>
      <c r="D2381" s="7"/>
      <c r="E2381" s="7"/>
      <c r="F2381" s="7"/>
      <c r="G2381" s="7"/>
      <c r="H2381" s="7"/>
      <c r="I2381" s="14"/>
      <c r="J2381" s="14"/>
      <c r="K2381" s="14"/>
      <c r="L2381" s="7"/>
      <c r="M2381" s="7"/>
      <c r="N2381" s="17"/>
      <c r="O2381" s="14"/>
      <c r="P2381" s="7"/>
      <c r="Q2381" s="7"/>
      <c r="R2381" s="16"/>
      <c r="S2381" s="14"/>
      <c r="T2381" s="14"/>
      <c r="U2381" s="7"/>
      <c r="V2381" s="7"/>
      <c r="W2381" s="16"/>
      <c r="X2381" s="14"/>
      <c r="Y2381" s="7"/>
      <c r="Z2381" s="7"/>
      <c r="AA2381" s="16"/>
      <c r="AB2381" s="14"/>
      <c r="AC2381" s="7"/>
      <c r="AD2381" s="7"/>
      <c r="AE2381" s="7"/>
      <c r="AF2381" s="9"/>
      <c r="AG2381" s="10"/>
      <c r="AH2381" s="10"/>
      <c r="AI2381" s="18"/>
      <c r="AJ2381" s="10"/>
      <c r="AK2381" s="10"/>
      <c r="AL2381" s="10"/>
      <c r="AM2381" s="19"/>
      <c r="AN2381" s="10"/>
      <c r="AO2381" s="9"/>
      <c r="AP2381" s="13"/>
    </row>
    <row r="2382" spans="1:42" x14ac:dyDescent="0.35">
      <c r="A2382" s="7"/>
      <c r="B2382" s="7"/>
      <c r="C2382" s="7"/>
      <c r="D2382" s="7"/>
      <c r="E2382" s="7"/>
      <c r="F2382" s="7"/>
      <c r="G2382" s="7"/>
      <c r="H2382" s="7"/>
      <c r="I2382" s="14"/>
      <c r="J2382" s="14"/>
      <c r="K2382" s="14"/>
      <c r="L2382" s="8"/>
      <c r="M2382" s="8"/>
      <c r="N2382" s="7"/>
      <c r="O2382" s="8"/>
      <c r="P2382" s="8"/>
      <c r="Q2382" s="8"/>
      <c r="R2382" s="7"/>
      <c r="S2382" s="14"/>
      <c r="T2382" s="14"/>
      <c r="U2382" s="7"/>
      <c r="V2382" s="7"/>
      <c r="W2382" s="17"/>
      <c r="X2382" s="14"/>
      <c r="Y2382" s="7"/>
      <c r="Z2382" s="7"/>
      <c r="AA2382" s="17"/>
      <c r="AB2382" s="14"/>
      <c r="AC2382" s="7"/>
      <c r="AD2382" s="7"/>
      <c r="AE2382" s="7"/>
      <c r="AF2382" s="9"/>
      <c r="AG2382" s="10"/>
      <c r="AH2382" s="10"/>
      <c r="AI2382" s="11"/>
      <c r="AJ2382" s="10"/>
      <c r="AK2382" s="10"/>
      <c r="AL2382" s="10"/>
      <c r="AM2382" s="12"/>
      <c r="AN2382" s="12"/>
      <c r="AO2382" s="9"/>
      <c r="AP2382" s="13"/>
    </row>
    <row r="2383" spans="1:42" x14ac:dyDescent="0.35">
      <c r="A2383" s="7"/>
      <c r="B2383" s="7"/>
      <c r="C2383" s="7"/>
      <c r="D2383" s="7"/>
      <c r="E2383" s="7"/>
      <c r="F2383" s="7"/>
      <c r="G2383" s="7"/>
      <c r="H2383" s="7"/>
      <c r="I2383" s="14"/>
      <c r="J2383" s="14"/>
      <c r="K2383" s="14"/>
      <c r="L2383" s="7"/>
      <c r="M2383" s="8"/>
      <c r="N2383" s="7"/>
      <c r="O2383" s="14"/>
      <c r="P2383" s="7"/>
      <c r="Q2383" s="8"/>
      <c r="R2383" s="7"/>
      <c r="S2383" s="14"/>
      <c r="T2383" s="14"/>
      <c r="U2383" s="7"/>
      <c r="V2383" s="7"/>
      <c r="W2383" s="16"/>
      <c r="X2383" s="14"/>
      <c r="Y2383" s="7"/>
      <c r="Z2383" s="7"/>
      <c r="AA2383" s="16"/>
      <c r="AB2383" s="14"/>
      <c r="AC2383" s="7"/>
      <c r="AD2383" s="7"/>
      <c r="AE2383" s="7"/>
      <c r="AF2383" s="9"/>
      <c r="AG2383" s="10"/>
      <c r="AH2383" s="10"/>
      <c r="AI2383" s="10"/>
      <c r="AJ2383" s="10"/>
      <c r="AK2383" s="10"/>
      <c r="AL2383" s="10"/>
      <c r="AM2383" s="21"/>
      <c r="AN2383" s="10"/>
      <c r="AO2383" s="9"/>
      <c r="AP2383" s="13"/>
    </row>
    <row r="2384" spans="1:42" x14ac:dyDescent="0.35">
      <c r="A2384" s="7"/>
      <c r="B2384" s="7"/>
      <c r="C2384" s="7"/>
      <c r="D2384" s="7"/>
      <c r="E2384" s="7"/>
      <c r="F2384" s="7"/>
      <c r="G2384" s="7"/>
      <c r="H2384" s="7"/>
      <c r="I2384" s="14"/>
      <c r="J2384" s="8"/>
      <c r="K2384" s="14"/>
      <c r="L2384" s="8"/>
      <c r="M2384" s="8"/>
      <c r="N2384" s="7"/>
      <c r="O2384" s="8"/>
      <c r="P2384" s="8"/>
      <c r="Q2384" s="8"/>
      <c r="R2384" s="7"/>
      <c r="S2384" s="8"/>
      <c r="T2384" s="14"/>
      <c r="U2384" s="7"/>
      <c r="V2384" s="7"/>
      <c r="W2384" s="16"/>
      <c r="X2384" s="8"/>
      <c r="Y2384" s="8"/>
      <c r="Z2384" s="8"/>
      <c r="AA2384" s="7"/>
      <c r="AB2384" s="14"/>
      <c r="AC2384" s="7"/>
      <c r="AD2384" s="7"/>
      <c r="AE2384" s="7"/>
      <c r="AF2384" s="12"/>
      <c r="AG2384" s="10"/>
      <c r="AH2384" s="12"/>
      <c r="AI2384" s="12"/>
      <c r="AJ2384" s="12"/>
      <c r="AK2384" s="12"/>
      <c r="AL2384" s="12"/>
      <c r="AM2384" s="12"/>
      <c r="AN2384" s="12"/>
      <c r="AO2384" s="12"/>
      <c r="AP2384" s="15"/>
    </row>
    <row r="2385" spans="1:42" x14ac:dyDescent="0.35">
      <c r="A2385" s="7"/>
      <c r="B2385" s="7"/>
      <c r="C2385" s="7"/>
      <c r="D2385" s="7"/>
      <c r="E2385" s="7"/>
      <c r="F2385" s="7"/>
      <c r="G2385" s="7"/>
      <c r="H2385" s="7"/>
      <c r="I2385" s="14"/>
      <c r="J2385" s="8"/>
      <c r="K2385" s="14"/>
      <c r="L2385" s="8"/>
      <c r="M2385" s="8"/>
      <c r="N2385" s="7"/>
      <c r="O2385" s="8"/>
      <c r="P2385" s="8"/>
      <c r="Q2385" s="8"/>
      <c r="R2385" s="7"/>
      <c r="S2385" s="8"/>
      <c r="T2385" s="14"/>
      <c r="U2385" s="7"/>
      <c r="V2385" s="7"/>
      <c r="W2385" s="16"/>
      <c r="X2385" s="8"/>
      <c r="Y2385" s="8"/>
      <c r="Z2385" s="8"/>
      <c r="AA2385" s="7"/>
      <c r="AB2385" s="14"/>
      <c r="AC2385" s="7"/>
      <c r="AD2385" s="7"/>
      <c r="AE2385" s="7"/>
      <c r="AF2385" s="9"/>
      <c r="AG2385" s="10"/>
      <c r="AH2385" s="10"/>
      <c r="AI2385" s="10"/>
      <c r="AJ2385" s="10"/>
      <c r="AK2385" s="10"/>
      <c r="AL2385" s="10"/>
      <c r="AM2385" s="12"/>
      <c r="AN2385" s="12"/>
      <c r="AO2385" s="9"/>
      <c r="AP2385" s="13"/>
    </row>
    <row r="2386" spans="1:42" x14ac:dyDescent="0.35">
      <c r="A2386" s="7"/>
      <c r="B2386" s="7"/>
      <c r="C2386" s="7"/>
      <c r="D2386" s="7"/>
      <c r="E2386" s="7"/>
      <c r="F2386" s="7"/>
      <c r="G2386" s="7"/>
      <c r="H2386" s="7"/>
      <c r="I2386" s="14"/>
      <c r="J2386" s="8"/>
      <c r="K2386" s="14"/>
      <c r="L2386" s="8"/>
      <c r="M2386" s="8"/>
      <c r="N2386" s="7"/>
      <c r="O2386" s="8"/>
      <c r="P2386" s="8"/>
      <c r="Q2386" s="8"/>
      <c r="R2386" s="7"/>
      <c r="S2386" s="8"/>
      <c r="T2386" s="8"/>
      <c r="U2386" s="8"/>
      <c r="V2386" s="8"/>
      <c r="W2386" s="7"/>
      <c r="X2386" s="8"/>
      <c r="Y2386" s="8"/>
      <c r="Z2386" s="8"/>
      <c r="AA2386" s="7"/>
      <c r="AB2386" s="8"/>
      <c r="AC2386" s="7"/>
      <c r="AD2386" s="7"/>
      <c r="AE2386" s="7"/>
      <c r="AF2386" s="9"/>
      <c r="AG2386" s="10"/>
      <c r="AH2386" s="10"/>
      <c r="AI2386" s="18"/>
      <c r="AJ2386" s="10"/>
      <c r="AK2386" s="10"/>
      <c r="AL2386" s="10"/>
      <c r="AM2386" s="12"/>
      <c r="AN2386" s="12"/>
      <c r="AO2386" s="9"/>
      <c r="AP2386" s="13"/>
    </row>
    <row r="2387" spans="1:42" x14ac:dyDescent="0.35">
      <c r="A2387" s="7"/>
      <c r="B2387" s="7"/>
      <c r="C2387" s="7"/>
      <c r="D2387" s="7"/>
      <c r="E2387" s="7"/>
      <c r="F2387" s="7"/>
      <c r="G2387" s="7"/>
      <c r="H2387" s="7"/>
      <c r="I2387" s="14"/>
      <c r="J2387" s="14"/>
      <c r="K2387" s="14"/>
      <c r="L2387" s="7"/>
      <c r="M2387" s="7"/>
      <c r="N2387" s="17"/>
      <c r="O2387" s="14"/>
      <c r="P2387" s="7"/>
      <c r="Q2387" s="8"/>
      <c r="R2387" s="7"/>
      <c r="S2387" s="14"/>
      <c r="T2387" s="14"/>
      <c r="U2387" s="7"/>
      <c r="V2387" s="7"/>
      <c r="W2387" s="16"/>
      <c r="X2387" s="14"/>
      <c r="Y2387" s="7"/>
      <c r="Z2387" s="7"/>
      <c r="AA2387" s="16"/>
      <c r="AB2387" s="14"/>
      <c r="AC2387" s="7"/>
      <c r="AD2387" s="7"/>
      <c r="AE2387" s="7"/>
      <c r="AF2387" s="9"/>
      <c r="AG2387" s="10"/>
      <c r="AH2387" s="10"/>
      <c r="AI2387" s="10"/>
      <c r="AJ2387" s="10"/>
      <c r="AK2387" s="10"/>
      <c r="AL2387" s="10"/>
      <c r="AM2387" s="21"/>
      <c r="AN2387" s="10"/>
      <c r="AO2387" s="9"/>
      <c r="AP2387" s="13"/>
    </row>
    <row r="2388" spans="1:42" x14ac:dyDescent="0.35">
      <c r="A2388" s="7"/>
      <c r="B2388" s="7"/>
      <c r="C2388" s="7"/>
      <c r="D2388" s="7"/>
      <c r="E2388" s="7"/>
      <c r="F2388" s="7"/>
      <c r="G2388" s="7"/>
      <c r="H2388" s="7"/>
      <c r="I2388" s="14"/>
      <c r="J2388" s="14"/>
      <c r="K2388" s="14"/>
      <c r="L2388" s="8"/>
      <c r="M2388" s="8"/>
      <c r="N2388" s="7"/>
      <c r="O2388" s="8"/>
      <c r="P2388" s="8"/>
      <c r="Q2388" s="8"/>
      <c r="R2388" s="7"/>
      <c r="S2388" s="8"/>
      <c r="T2388" s="8"/>
      <c r="U2388" s="8"/>
      <c r="V2388" s="8"/>
      <c r="W2388" s="7"/>
      <c r="X2388" s="8"/>
      <c r="Y2388" s="8"/>
      <c r="Z2388" s="8"/>
      <c r="AA2388" s="7"/>
      <c r="AB2388" s="8"/>
      <c r="AC2388" s="7"/>
      <c r="AD2388" s="7"/>
      <c r="AE2388" s="7"/>
      <c r="AF2388" s="9"/>
      <c r="AG2388" s="10"/>
      <c r="AH2388" s="10"/>
      <c r="AI2388" s="12"/>
      <c r="AJ2388" s="10"/>
      <c r="AK2388" s="10"/>
      <c r="AL2388" s="10"/>
      <c r="AM2388" s="12"/>
      <c r="AN2388" s="12"/>
      <c r="AO2388" s="9"/>
      <c r="AP2388" s="13"/>
    </row>
    <row r="2389" spans="1:42" x14ac:dyDescent="0.35">
      <c r="A2389" s="7"/>
      <c r="B2389" s="7"/>
      <c r="C2389" s="7"/>
      <c r="D2389" s="7"/>
      <c r="E2389" s="7"/>
      <c r="F2389" s="7"/>
      <c r="G2389" s="7"/>
      <c r="H2389" s="7"/>
      <c r="I2389" s="14"/>
      <c r="J2389" s="14"/>
      <c r="K2389" s="14"/>
      <c r="L2389" s="7"/>
      <c r="M2389" s="7"/>
      <c r="N2389" s="17"/>
      <c r="O2389" s="8"/>
      <c r="P2389" s="8"/>
      <c r="Q2389" s="8"/>
      <c r="R2389" s="7"/>
      <c r="S2389" s="14"/>
      <c r="T2389" s="14"/>
      <c r="U2389" s="7"/>
      <c r="V2389" s="7"/>
      <c r="W2389" s="16"/>
      <c r="X2389" s="14"/>
      <c r="Y2389" s="7"/>
      <c r="Z2389" s="7"/>
      <c r="AA2389" s="16"/>
      <c r="AB2389" s="14"/>
      <c r="AC2389" s="7"/>
      <c r="AD2389" s="7"/>
      <c r="AE2389" s="7"/>
      <c r="AF2389" s="9"/>
      <c r="AG2389" s="10"/>
      <c r="AH2389" s="10"/>
      <c r="AI2389" s="11"/>
      <c r="AJ2389" s="10"/>
      <c r="AK2389" s="10"/>
      <c r="AL2389" s="10"/>
      <c r="AM2389" s="21"/>
      <c r="AN2389" s="10"/>
      <c r="AO2389" s="9"/>
      <c r="AP2389" s="13"/>
    </row>
    <row r="2390" spans="1:42" x14ac:dyDescent="0.35">
      <c r="A2390" s="7"/>
      <c r="B2390" s="7"/>
      <c r="C2390" s="7"/>
      <c r="D2390" s="7"/>
      <c r="E2390" s="7"/>
      <c r="F2390" s="7"/>
      <c r="G2390" s="7"/>
      <c r="H2390" s="7"/>
      <c r="I2390" s="14"/>
      <c r="J2390" s="14"/>
      <c r="K2390" s="14"/>
      <c r="L2390" s="7"/>
      <c r="M2390" s="7"/>
      <c r="N2390" s="17"/>
      <c r="O2390" s="14"/>
      <c r="P2390" s="7"/>
      <c r="Q2390" s="7"/>
      <c r="R2390" s="17"/>
      <c r="S2390" s="14"/>
      <c r="T2390" s="14"/>
      <c r="U2390" s="7"/>
      <c r="V2390" s="7"/>
      <c r="W2390" s="16"/>
      <c r="X2390" s="14"/>
      <c r="Y2390" s="7"/>
      <c r="Z2390" s="7"/>
      <c r="AA2390" s="16"/>
      <c r="AB2390" s="14"/>
      <c r="AC2390" s="7"/>
      <c r="AD2390" s="7"/>
      <c r="AE2390" s="7"/>
      <c r="AF2390" s="9"/>
      <c r="AG2390" s="10"/>
      <c r="AH2390" s="10"/>
      <c r="AI2390" s="11"/>
      <c r="AJ2390" s="10"/>
      <c r="AK2390" s="10"/>
      <c r="AL2390" s="10"/>
      <c r="AM2390" s="21"/>
      <c r="AN2390" s="10"/>
      <c r="AO2390" s="9"/>
      <c r="AP2390" s="13"/>
    </row>
    <row r="2391" spans="1:42" x14ac:dyDescent="0.35">
      <c r="A2391" s="7"/>
      <c r="B2391" s="7"/>
      <c r="C2391" s="7"/>
      <c r="D2391" s="7"/>
      <c r="E2391" s="7"/>
      <c r="F2391" s="7"/>
      <c r="G2391" s="8"/>
      <c r="H2391" s="7"/>
      <c r="I2391" s="14"/>
      <c r="J2391" s="8"/>
      <c r="K2391" s="8"/>
      <c r="L2391" s="8"/>
      <c r="M2391" s="8"/>
      <c r="N2391" s="7"/>
      <c r="O2391" s="8"/>
      <c r="P2391" s="8"/>
      <c r="Q2391" s="8"/>
      <c r="R2391" s="7"/>
      <c r="S2391" s="8"/>
      <c r="T2391" s="8"/>
      <c r="U2391" s="8"/>
      <c r="V2391" s="8"/>
      <c r="W2391" s="7"/>
      <c r="X2391" s="8"/>
      <c r="Y2391" s="8"/>
      <c r="Z2391" s="8"/>
      <c r="AA2391" s="7"/>
      <c r="AB2391" s="8"/>
      <c r="AC2391" s="7"/>
      <c r="AD2391" s="7"/>
      <c r="AE2391" s="7"/>
      <c r="AF2391" s="9"/>
      <c r="AG2391" s="10"/>
      <c r="AH2391" s="10"/>
      <c r="AI2391" s="11"/>
      <c r="AJ2391" s="10"/>
      <c r="AK2391" s="10"/>
      <c r="AL2391" s="10"/>
      <c r="AM2391" s="12"/>
      <c r="AN2391" s="12"/>
      <c r="AO2391" s="9"/>
      <c r="AP2391" s="13"/>
    </row>
    <row r="2392" spans="1:42" x14ac:dyDescent="0.35">
      <c r="A2392" s="7"/>
      <c r="B2392" s="7"/>
      <c r="C2392" s="7"/>
      <c r="D2392" s="7"/>
      <c r="E2392" s="7"/>
      <c r="F2392" s="7"/>
      <c r="G2392" s="7"/>
      <c r="H2392" s="7"/>
      <c r="I2392" s="14"/>
      <c r="J2392" s="14"/>
      <c r="K2392" s="14"/>
      <c r="L2392" s="7"/>
      <c r="M2392" s="7"/>
      <c r="N2392" s="16"/>
      <c r="O2392" s="8"/>
      <c r="P2392" s="8"/>
      <c r="Q2392" s="8"/>
      <c r="R2392" s="7"/>
      <c r="S2392" s="14"/>
      <c r="T2392" s="8"/>
      <c r="U2392" s="7"/>
      <c r="V2392" s="7"/>
      <c r="W2392" s="17"/>
      <c r="X2392" s="14"/>
      <c r="Y2392" s="7"/>
      <c r="Z2392" s="7"/>
      <c r="AA2392" s="17"/>
      <c r="AB2392" s="14"/>
      <c r="AC2392" s="7"/>
      <c r="AD2392" s="7"/>
      <c r="AE2392" s="7"/>
      <c r="AF2392" s="9"/>
      <c r="AG2392" s="10"/>
      <c r="AH2392" s="10"/>
      <c r="AI2392" s="11"/>
      <c r="AJ2392" s="10"/>
      <c r="AK2392" s="10"/>
      <c r="AL2392" s="10"/>
      <c r="AM2392" s="12"/>
      <c r="AN2392" s="12"/>
      <c r="AO2392" s="9"/>
      <c r="AP2392" s="13"/>
    </row>
    <row r="2393" spans="1:42" x14ac:dyDescent="0.35">
      <c r="A2393" s="7"/>
      <c r="B2393" s="7"/>
      <c r="C2393" s="7"/>
      <c r="D2393" s="7"/>
      <c r="E2393" s="7"/>
      <c r="F2393" s="7"/>
      <c r="G2393" s="7"/>
      <c r="H2393" s="7"/>
      <c r="I2393" s="14"/>
      <c r="J2393" s="8"/>
      <c r="K2393" s="14"/>
      <c r="L2393" s="8"/>
      <c r="M2393" s="8"/>
      <c r="N2393" s="7"/>
      <c r="O2393" s="8"/>
      <c r="P2393" s="8"/>
      <c r="Q2393" s="8"/>
      <c r="R2393" s="7"/>
      <c r="S2393" s="8"/>
      <c r="T2393" s="8"/>
      <c r="U2393" s="8"/>
      <c r="V2393" s="8"/>
      <c r="W2393" s="7"/>
      <c r="X2393" s="8"/>
      <c r="Y2393" s="8"/>
      <c r="Z2393" s="8"/>
      <c r="AA2393" s="7"/>
      <c r="AB2393" s="8"/>
      <c r="AC2393" s="7"/>
      <c r="AD2393" s="7"/>
      <c r="AE2393" s="7"/>
      <c r="AF2393" s="9"/>
      <c r="AG2393" s="10"/>
      <c r="AH2393" s="10"/>
      <c r="AI2393" s="12"/>
      <c r="AJ2393" s="10"/>
      <c r="AK2393" s="10"/>
      <c r="AL2393" s="10"/>
      <c r="AM2393" s="12"/>
      <c r="AN2393" s="12"/>
      <c r="AO2393" s="9"/>
      <c r="AP2393" s="13"/>
    </row>
    <row r="2394" spans="1:42" x14ac:dyDescent="0.35">
      <c r="A2394" s="7"/>
      <c r="B2394" s="7"/>
      <c r="C2394" s="7"/>
      <c r="D2394" s="7"/>
      <c r="E2394" s="7"/>
      <c r="F2394" s="7"/>
      <c r="G2394" s="7"/>
      <c r="H2394" s="7"/>
      <c r="I2394" s="14"/>
      <c r="J2394" s="8"/>
      <c r="K2394" s="14"/>
      <c r="L2394" s="8"/>
      <c r="M2394" s="8"/>
      <c r="N2394" s="7"/>
      <c r="O2394" s="8"/>
      <c r="P2394" s="8"/>
      <c r="Q2394" s="8"/>
      <c r="R2394" s="7"/>
      <c r="S2394" s="8"/>
      <c r="T2394" s="8"/>
      <c r="U2394" s="8"/>
      <c r="V2394" s="8"/>
      <c r="W2394" s="7"/>
      <c r="X2394" s="8"/>
      <c r="Y2394" s="8"/>
      <c r="Z2394" s="8"/>
      <c r="AA2394" s="7"/>
      <c r="AB2394" s="8"/>
      <c r="AC2394" s="7"/>
      <c r="AD2394" s="7"/>
      <c r="AE2394" s="7"/>
      <c r="AF2394" s="9"/>
      <c r="AG2394" s="10"/>
      <c r="AH2394" s="10"/>
      <c r="AI2394" s="12"/>
      <c r="AJ2394" s="10"/>
      <c r="AK2394" s="10"/>
      <c r="AL2394" s="10"/>
      <c r="AM2394" s="12"/>
      <c r="AN2394" s="12"/>
      <c r="AO2394" s="9"/>
      <c r="AP2394" s="13"/>
    </row>
    <row r="2395" spans="1:42" x14ac:dyDescent="0.35">
      <c r="A2395" s="7"/>
      <c r="B2395" s="7"/>
      <c r="C2395" s="7"/>
      <c r="D2395" s="7"/>
      <c r="E2395" s="7"/>
      <c r="F2395" s="7"/>
      <c r="G2395" s="8"/>
      <c r="H2395" s="7"/>
      <c r="I2395" s="14"/>
      <c r="J2395" s="8"/>
      <c r="K2395" s="8"/>
      <c r="L2395" s="8"/>
      <c r="M2395" s="8"/>
      <c r="N2395" s="7"/>
      <c r="O2395" s="8"/>
      <c r="P2395" s="8"/>
      <c r="Q2395" s="8"/>
      <c r="R2395" s="7"/>
      <c r="S2395" s="8"/>
      <c r="T2395" s="8"/>
      <c r="U2395" s="8"/>
      <c r="V2395" s="8"/>
      <c r="W2395" s="7"/>
      <c r="X2395" s="8"/>
      <c r="Y2395" s="8"/>
      <c r="Z2395" s="8"/>
      <c r="AA2395" s="7"/>
      <c r="AB2395" s="8"/>
      <c r="AC2395" s="7"/>
      <c r="AD2395" s="7"/>
      <c r="AE2395" s="7"/>
      <c r="AF2395" s="12"/>
      <c r="AG2395" s="10"/>
      <c r="AH2395" s="12"/>
      <c r="AI2395" s="12"/>
      <c r="AJ2395" s="12"/>
      <c r="AK2395" s="12"/>
      <c r="AL2395" s="12"/>
      <c r="AM2395" s="12"/>
      <c r="AN2395" s="12"/>
      <c r="AO2395" s="12"/>
      <c r="AP2395" s="15"/>
    </row>
    <row r="2396" spans="1:42" x14ac:dyDescent="0.35">
      <c r="A2396" s="7"/>
      <c r="B2396" s="7"/>
      <c r="C2396" s="7"/>
      <c r="D2396" s="7"/>
      <c r="E2396" s="7"/>
      <c r="F2396" s="7"/>
      <c r="G2396" s="7"/>
      <c r="H2396" s="7"/>
      <c r="I2396" s="14"/>
      <c r="J2396" s="8"/>
      <c r="K2396" s="14"/>
      <c r="L2396" s="8"/>
      <c r="M2396" s="8"/>
      <c r="N2396" s="7"/>
      <c r="O2396" s="8"/>
      <c r="P2396" s="8"/>
      <c r="Q2396" s="8"/>
      <c r="R2396" s="7"/>
      <c r="S2396" s="8"/>
      <c r="T2396" s="8"/>
      <c r="U2396" s="8"/>
      <c r="V2396" s="8"/>
      <c r="W2396" s="7"/>
      <c r="X2396" s="8"/>
      <c r="Y2396" s="8"/>
      <c r="Z2396" s="8"/>
      <c r="AA2396" s="7"/>
      <c r="AB2396" s="8"/>
      <c r="AC2396" s="7"/>
      <c r="AD2396" s="7"/>
      <c r="AE2396" s="7"/>
      <c r="AF2396" s="9"/>
      <c r="AG2396" s="10"/>
      <c r="AH2396" s="10"/>
      <c r="AI2396" s="12"/>
      <c r="AJ2396" s="10"/>
      <c r="AK2396" s="10"/>
      <c r="AL2396" s="10"/>
      <c r="AM2396" s="12"/>
      <c r="AN2396" s="12"/>
      <c r="AO2396" s="9"/>
      <c r="AP2396" s="13"/>
    </row>
    <row r="2397" spans="1:42" x14ac:dyDescent="0.35">
      <c r="A2397" s="7"/>
      <c r="B2397" s="7"/>
      <c r="C2397" s="7"/>
      <c r="D2397" s="7"/>
      <c r="E2397" s="7"/>
      <c r="F2397" s="7"/>
      <c r="G2397" s="7"/>
      <c r="H2397" s="7"/>
      <c r="I2397" s="14"/>
      <c r="J2397" s="8"/>
      <c r="K2397" s="8"/>
      <c r="L2397" s="8"/>
      <c r="M2397" s="8"/>
      <c r="N2397" s="7"/>
      <c r="O2397" s="8"/>
      <c r="P2397" s="8"/>
      <c r="Q2397" s="8"/>
      <c r="R2397" s="7"/>
      <c r="S2397" s="8"/>
      <c r="T2397" s="8"/>
      <c r="U2397" s="8"/>
      <c r="V2397" s="8"/>
      <c r="W2397" s="7"/>
      <c r="X2397" s="8"/>
      <c r="Y2397" s="8"/>
      <c r="Z2397" s="8"/>
      <c r="AA2397" s="7"/>
      <c r="AB2397" s="8"/>
      <c r="AC2397" s="7"/>
      <c r="AD2397" s="7"/>
      <c r="AE2397" s="7"/>
      <c r="AF2397" s="9"/>
      <c r="AG2397" s="10"/>
      <c r="AH2397" s="10"/>
      <c r="AI2397" s="12"/>
      <c r="AJ2397" s="10"/>
      <c r="AK2397" s="10"/>
      <c r="AL2397" s="10"/>
      <c r="AM2397" s="12"/>
      <c r="AN2397" s="12"/>
      <c r="AO2397" s="9"/>
      <c r="AP2397" s="13"/>
    </row>
    <row r="2398" spans="1:42" x14ac:dyDescent="0.35">
      <c r="A2398" s="7"/>
      <c r="B2398" s="7"/>
      <c r="C2398" s="7"/>
      <c r="D2398" s="7"/>
      <c r="E2398" s="7"/>
      <c r="F2398" s="7"/>
      <c r="G2398" s="7"/>
      <c r="H2398" s="7"/>
      <c r="I2398" s="14"/>
      <c r="J2398" s="8"/>
      <c r="K2398" s="8"/>
      <c r="L2398" s="8"/>
      <c r="M2398" s="8"/>
      <c r="N2398" s="7"/>
      <c r="O2398" s="8"/>
      <c r="P2398" s="8"/>
      <c r="Q2398" s="8"/>
      <c r="R2398" s="7"/>
      <c r="S2398" s="14"/>
      <c r="T2398" s="14"/>
      <c r="U2398" s="7"/>
      <c r="V2398" s="7"/>
      <c r="W2398" s="16"/>
      <c r="X2398" s="8"/>
      <c r="Y2398" s="8"/>
      <c r="Z2398" s="8"/>
      <c r="AA2398" s="7"/>
      <c r="AB2398" s="14"/>
      <c r="AC2398" s="7"/>
      <c r="AD2398" s="7"/>
      <c r="AE2398" s="7"/>
      <c r="AF2398" s="9"/>
      <c r="AG2398" s="10"/>
      <c r="AH2398" s="10"/>
      <c r="AI2398" s="11"/>
      <c r="AJ2398" s="10"/>
      <c r="AK2398" s="10"/>
      <c r="AL2398" s="10"/>
      <c r="AM2398" s="12"/>
      <c r="AN2398" s="12"/>
      <c r="AO2398" s="9"/>
      <c r="AP2398" s="13"/>
    </row>
    <row r="2399" spans="1:42" x14ac:dyDescent="0.35">
      <c r="A2399" s="7"/>
      <c r="B2399" s="7"/>
      <c r="C2399" s="7"/>
      <c r="D2399" s="7"/>
      <c r="E2399" s="7"/>
      <c r="F2399" s="7"/>
      <c r="G2399" s="8"/>
      <c r="H2399" s="7"/>
      <c r="I2399" s="14"/>
      <c r="J2399" s="8"/>
      <c r="K2399" s="8"/>
      <c r="L2399" s="8"/>
      <c r="M2399" s="8"/>
      <c r="N2399" s="7"/>
      <c r="O2399" s="8"/>
      <c r="P2399" s="8"/>
      <c r="Q2399" s="8"/>
      <c r="R2399" s="7"/>
      <c r="S2399" s="8"/>
      <c r="T2399" s="8"/>
      <c r="U2399" s="8"/>
      <c r="V2399" s="8"/>
      <c r="W2399" s="7"/>
      <c r="X2399" s="8"/>
      <c r="Y2399" s="8"/>
      <c r="Z2399" s="8"/>
      <c r="AA2399" s="7"/>
      <c r="AB2399" s="8"/>
      <c r="AC2399" s="7"/>
      <c r="AD2399" s="7"/>
      <c r="AE2399" s="7"/>
      <c r="AF2399" s="9"/>
      <c r="AG2399" s="10"/>
      <c r="AH2399" s="10"/>
      <c r="AI2399" s="12"/>
      <c r="AJ2399" s="10"/>
      <c r="AK2399" s="10"/>
      <c r="AL2399" s="10"/>
      <c r="AM2399" s="12"/>
      <c r="AN2399" s="12"/>
      <c r="AO2399" s="9"/>
      <c r="AP2399" s="13"/>
    </row>
    <row r="2400" spans="1:42" x14ac:dyDescent="0.35">
      <c r="A2400" s="7"/>
      <c r="B2400" s="7"/>
      <c r="C2400" s="7"/>
      <c r="D2400" s="7"/>
      <c r="E2400" s="7"/>
      <c r="F2400" s="7"/>
      <c r="G2400" s="8"/>
      <c r="H2400" s="7"/>
      <c r="I2400" s="14"/>
      <c r="J2400" s="8"/>
      <c r="K2400" s="8"/>
      <c r="L2400" s="8"/>
      <c r="M2400" s="8"/>
      <c r="N2400" s="7"/>
      <c r="O2400" s="8"/>
      <c r="P2400" s="8"/>
      <c r="Q2400" s="8"/>
      <c r="R2400" s="7"/>
      <c r="S2400" s="8"/>
      <c r="T2400" s="8"/>
      <c r="U2400" s="8"/>
      <c r="V2400" s="8"/>
      <c r="W2400" s="7"/>
      <c r="X2400" s="8"/>
      <c r="Y2400" s="8"/>
      <c r="Z2400" s="8"/>
      <c r="AA2400" s="7"/>
      <c r="AB2400" s="8"/>
      <c r="AC2400" s="7"/>
      <c r="AD2400" s="7"/>
      <c r="AE2400" s="7"/>
      <c r="AF2400" s="9"/>
      <c r="AG2400" s="10"/>
      <c r="AH2400" s="10"/>
      <c r="AI2400" s="12"/>
      <c r="AJ2400" s="10"/>
      <c r="AK2400" s="10"/>
      <c r="AL2400" s="10"/>
      <c r="AM2400" s="12"/>
      <c r="AN2400" s="12"/>
      <c r="AO2400" s="9"/>
      <c r="AP2400" s="13"/>
    </row>
    <row r="2401" spans="1:42" x14ac:dyDescent="0.35">
      <c r="A2401" s="7"/>
      <c r="B2401" s="7"/>
      <c r="C2401" s="7"/>
      <c r="D2401" s="7"/>
      <c r="E2401" s="7"/>
      <c r="F2401" s="7"/>
      <c r="G2401" s="7"/>
      <c r="H2401" s="7"/>
      <c r="I2401" s="14"/>
      <c r="J2401" s="14"/>
      <c r="K2401" s="14"/>
      <c r="L2401" s="7"/>
      <c r="M2401" s="7"/>
      <c r="N2401" s="16"/>
      <c r="O2401" s="8"/>
      <c r="P2401" s="8"/>
      <c r="Q2401" s="8"/>
      <c r="R2401" s="7"/>
      <c r="S2401" s="14"/>
      <c r="T2401" s="14"/>
      <c r="U2401" s="7"/>
      <c r="V2401" s="7"/>
      <c r="W2401" s="16"/>
      <c r="X2401" s="14"/>
      <c r="Y2401" s="7"/>
      <c r="Z2401" s="7"/>
      <c r="AA2401" s="16"/>
      <c r="AB2401" s="14"/>
      <c r="AC2401" s="7"/>
      <c r="AD2401" s="7"/>
      <c r="AE2401" s="7"/>
      <c r="AF2401" s="9"/>
      <c r="AG2401" s="10"/>
      <c r="AH2401" s="10"/>
      <c r="AI2401" s="10"/>
      <c r="AJ2401" s="10"/>
      <c r="AK2401" s="10"/>
      <c r="AL2401" s="10"/>
      <c r="AM2401" s="20"/>
      <c r="AN2401" s="10"/>
      <c r="AO2401" s="9"/>
      <c r="AP2401" s="13"/>
    </row>
    <row r="2402" spans="1:42" x14ac:dyDescent="0.35">
      <c r="A2402" s="7"/>
      <c r="B2402" s="7"/>
      <c r="C2402" s="7"/>
      <c r="D2402" s="7"/>
      <c r="E2402" s="7"/>
      <c r="F2402" s="7"/>
      <c r="G2402" s="7"/>
      <c r="H2402" s="7"/>
      <c r="I2402" s="14"/>
      <c r="J2402" s="14"/>
      <c r="K2402" s="14"/>
      <c r="L2402" s="7"/>
      <c r="M2402" s="7"/>
      <c r="N2402" s="17"/>
      <c r="O2402" s="14"/>
      <c r="P2402" s="7"/>
      <c r="Q2402" s="7"/>
      <c r="R2402" s="16"/>
      <c r="S2402" s="14"/>
      <c r="T2402" s="14"/>
      <c r="U2402" s="7"/>
      <c r="V2402" s="7"/>
      <c r="W2402" s="16"/>
      <c r="X2402" s="14"/>
      <c r="Y2402" s="7"/>
      <c r="Z2402" s="8"/>
      <c r="AA2402" s="7"/>
      <c r="AB2402" s="14"/>
      <c r="AC2402" s="7"/>
      <c r="AD2402" s="7"/>
      <c r="AE2402" s="7"/>
      <c r="AF2402" s="9"/>
      <c r="AG2402" s="10"/>
      <c r="AH2402" s="10"/>
      <c r="AI2402" s="11"/>
      <c r="AJ2402" s="10"/>
      <c r="AK2402" s="10"/>
      <c r="AL2402" s="10"/>
      <c r="AM2402" s="21"/>
      <c r="AN2402" s="10"/>
      <c r="AO2402" s="9"/>
      <c r="AP2402" s="13"/>
    </row>
    <row r="2403" spans="1:42" x14ac:dyDescent="0.35">
      <c r="A2403" s="7"/>
      <c r="B2403" s="7"/>
      <c r="C2403" s="7"/>
      <c r="D2403" s="7"/>
      <c r="E2403" s="7"/>
      <c r="F2403" s="7"/>
      <c r="G2403" s="8"/>
      <c r="H2403" s="7"/>
      <c r="I2403" s="14"/>
      <c r="J2403" s="8"/>
      <c r="K2403" s="8"/>
      <c r="L2403" s="8"/>
      <c r="M2403" s="8"/>
      <c r="N2403" s="7"/>
      <c r="O2403" s="8"/>
      <c r="P2403" s="8"/>
      <c r="Q2403" s="8"/>
      <c r="R2403" s="7"/>
      <c r="S2403" s="8"/>
      <c r="T2403" s="8"/>
      <c r="U2403" s="8"/>
      <c r="V2403" s="8"/>
      <c r="W2403" s="7"/>
      <c r="X2403" s="8"/>
      <c r="Y2403" s="8"/>
      <c r="Z2403" s="8"/>
      <c r="AA2403" s="7"/>
      <c r="AB2403" s="8"/>
      <c r="AC2403" s="7"/>
      <c r="AD2403" s="7"/>
      <c r="AE2403" s="7"/>
      <c r="AF2403" s="12"/>
      <c r="AG2403" s="10"/>
      <c r="AH2403" s="12"/>
      <c r="AI2403" s="12"/>
      <c r="AJ2403" s="12"/>
      <c r="AK2403" s="12"/>
      <c r="AL2403" s="12"/>
      <c r="AM2403" s="12"/>
      <c r="AN2403" s="12"/>
      <c r="AO2403" s="12"/>
      <c r="AP2403" s="15"/>
    </row>
    <row r="2404" spans="1:42" x14ac:dyDescent="0.35">
      <c r="A2404" s="7"/>
      <c r="B2404" s="7"/>
      <c r="C2404" s="7"/>
      <c r="D2404" s="7"/>
      <c r="E2404" s="7"/>
      <c r="F2404" s="7"/>
      <c r="G2404" s="8"/>
      <c r="H2404" s="7"/>
      <c r="I2404" s="14"/>
      <c r="J2404" s="8"/>
      <c r="K2404" s="8"/>
      <c r="L2404" s="8"/>
      <c r="M2404" s="8"/>
      <c r="N2404" s="7"/>
      <c r="O2404" s="8"/>
      <c r="P2404" s="8"/>
      <c r="Q2404" s="8"/>
      <c r="R2404" s="7"/>
      <c r="S2404" s="8"/>
      <c r="T2404" s="8"/>
      <c r="U2404" s="8"/>
      <c r="V2404" s="8"/>
      <c r="W2404" s="7"/>
      <c r="X2404" s="8"/>
      <c r="Y2404" s="8"/>
      <c r="Z2404" s="8"/>
      <c r="AA2404" s="7"/>
      <c r="AB2404" s="8"/>
      <c r="AC2404" s="7"/>
      <c r="AD2404" s="7"/>
      <c r="AE2404" s="7"/>
      <c r="AF2404" s="9"/>
      <c r="AG2404" s="10"/>
      <c r="AH2404" s="10"/>
      <c r="AI2404" s="12"/>
      <c r="AJ2404" s="10"/>
      <c r="AK2404" s="10"/>
      <c r="AL2404" s="10"/>
      <c r="AM2404" s="12"/>
      <c r="AN2404" s="12"/>
      <c r="AO2404" s="9"/>
      <c r="AP2404" s="13"/>
    </row>
    <row r="2405" spans="1:42" x14ac:dyDescent="0.35">
      <c r="A2405" s="7"/>
      <c r="B2405" s="7"/>
      <c r="C2405" s="7"/>
      <c r="D2405" s="7"/>
      <c r="E2405" s="7"/>
      <c r="F2405" s="7"/>
      <c r="G2405" s="8"/>
      <c r="H2405" s="7"/>
      <c r="I2405" s="14"/>
      <c r="J2405" s="8"/>
      <c r="K2405" s="8"/>
      <c r="L2405" s="8"/>
      <c r="M2405" s="8"/>
      <c r="N2405" s="7"/>
      <c r="O2405" s="8"/>
      <c r="P2405" s="8"/>
      <c r="Q2405" s="8"/>
      <c r="R2405" s="7"/>
      <c r="S2405" s="8"/>
      <c r="T2405" s="8"/>
      <c r="U2405" s="8"/>
      <c r="V2405" s="8"/>
      <c r="W2405" s="7"/>
      <c r="X2405" s="8"/>
      <c r="Y2405" s="8"/>
      <c r="Z2405" s="8"/>
      <c r="AA2405" s="7"/>
      <c r="AB2405" s="8"/>
      <c r="AC2405" s="7"/>
      <c r="AD2405" s="7"/>
      <c r="AE2405" s="7"/>
      <c r="AF2405" s="9"/>
      <c r="AG2405" s="10"/>
      <c r="AH2405" s="10"/>
      <c r="AI2405" s="12"/>
      <c r="AJ2405" s="10"/>
      <c r="AK2405" s="10"/>
      <c r="AL2405" s="10"/>
      <c r="AM2405" s="12"/>
      <c r="AN2405" s="12"/>
      <c r="AO2405" s="9"/>
      <c r="AP2405" s="13"/>
    </row>
    <row r="2406" spans="1:42" x14ac:dyDescent="0.35">
      <c r="A2406" s="7"/>
      <c r="B2406" s="7"/>
      <c r="C2406" s="7"/>
      <c r="D2406" s="7"/>
      <c r="E2406" s="7"/>
      <c r="F2406" s="7"/>
      <c r="G2406" s="7"/>
      <c r="H2406" s="7"/>
      <c r="I2406" s="14"/>
      <c r="J2406" s="14"/>
      <c r="K2406" s="14"/>
      <c r="L2406" s="8"/>
      <c r="M2406" s="8"/>
      <c r="N2406" s="7"/>
      <c r="O2406" s="8"/>
      <c r="P2406" s="8"/>
      <c r="Q2406" s="8"/>
      <c r="R2406" s="7"/>
      <c r="S2406" s="8"/>
      <c r="T2406" s="8"/>
      <c r="U2406" s="8"/>
      <c r="V2406" s="8"/>
      <c r="W2406" s="7"/>
      <c r="X2406" s="8"/>
      <c r="Y2406" s="8"/>
      <c r="Z2406" s="8"/>
      <c r="AA2406" s="7"/>
      <c r="AB2406" s="8"/>
      <c r="AC2406" s="7"/>
      <c r="AD2406" s="7"/>
      <c r="AE2406" s="7"/>
      <c r="AF2406" s="9"/>
      <c r="AG2406" s="10"/>
      <c r="AH2406" s="10"/>
      <c r="AI2406" s="12"/>
      <c r="AJ2406" s="10"/>
      <c r="AK2406" s="10"/>
      <c r="AL2406" s="10"/>
      <c r="AM2406" s="12"/>
      <c r="AN2406" s="12"/>
      <c r="AO2406" s="9"/>
      <c r="AP2406" s="13"/>
    </row>
    <row r="2407" spans="1:42" x14ac:dyDescent="0.35">
      <c r="A2407" s="7"/>
      <c r="B2407" s="7"/>
      <c r="C2407" s="7"/>
      <c r="D2407" s="7"/>
      <c r="E2407" s="7"/>
      <c r="F2407" s="7"/>
      <c r="G2407" s="7"/>
      <c r="H2407" s="7"/>
      <c r="I2407" s="14"/>
      <c r="J2407" s="14"/>
      <c r="K2407" s="14"/>
      <c r="L2407" s="8"/>
      <c r="M2407" s="8"/>
      <c r="N2407" s="7"/>
      <c r="O2407" s="8"/>
      <c r="P2407" s="8"/>
      <c r="Q2407" s="8"/>
      <c r="R2407" s="7"/>
      <c r="S2407" s="8"/>
      <c r="T2407" s="8"/>
      <c r="U2407" s="8"/>
      <c r="V2407" s="8"/>
      <c r="W2407" s="7"/>
      <c r="X2407" s="8"/>
      <c r="Y2407" s="8"/>
      <c r="Z2407" s="8"/>
      <c r="AA2407" s="7"/>
      <c r="AB2407" s="8"/>
      <c r="AC2407" s="7"/>
      <c r="AD2407" s="7"/>
      <c r="AE2407" s="7"/>
      <c r="AF2407" s="9"/>
      <c r="AG2407" s="10"/>
      <c r="AH2407" s="10"/>
      <c r="AI2407" s="12"/>
      <c r="AJ2407" s="10"/>
      <c r="AK2407" s="10"/>
      <c r="AL2407" s="10"/>
      <c r="AM2407" s="12"/>
      <c r="AN2407" s="12"/>
      <c r="AO2407" s="9"/>
      <c r="AP2407" s="13"/>
    </row>
    <row r="2408" spans="1:42" x14ac:dyDescent="0.35">
      <c r="A2408" s="7"/>
      <c r="B2408" s="7"/>
      <c r="C2408" s="7"/>
      <c r="D2408" s="7"/>
      <c r="E2408" s="7"/>
      <c r="F2408" s="7"/>
      <c r="G2408" s="7"/>
      <c r="H2408" s="7"/>
      <c r="I2408" s="14"/>
      <c r="J2408" s="14"/>
      <c r="K2408" s="14"/>
      <c r="L2408" s="8"/>
      <c r="M2408" s="8"/>
      <c r="N2408" s="7"/>
      <c r="O2408" s="8"/>
      <c r="P2408" s="8"/>
      <c r="Q2408" s="8"/>
      <c r="R2408" s="7"/>
      <c r="S2408" s="8"/>
      <c r="T2408" s="8"/>
      <c r="U2408" s="8"/>
      <c r="V2408" s="8"/>
      <c r="W2408" s="7"/>
      <c r="X2408" s="8"/>
      <c r="Y2408" s="8"/>
      <c r="Z2408" s="8"/>
      <c r="AA2408" s="7"/>
      <c r="AB2408" s="8"/>
      <c r="AC2408" s="7"/>
      <c r="AD2408" s="7"/>
      <c r="AE2408" s="7"/>
      <c r="AF2408" s="9"/>
      <c r="AG2408" s="10"/>
      <c r="AH2408" s="10"/>
      <c r="AI2408" s="12"/>
      <c r="AJ2408" s="10"/>
      <c r="AK2408" s="10"/>
      <c r="AL2408" s="10"/>
      <c r="AM2408" s="12"/>
      <c r="AN2408" s="12"/>
      <c r="AO2408" s="9"/>
      <c r="AP2408" s="13"/>
    </row>
    <row r="2409" spans="1:42" x14ac:dyDescent="0.35">
      <c r="A2409" s="7"/>
      <c r="B2409" s="7"/>
      <c r="C2409" s="7"/>
      <c r="D2409" s="7"/>
      <c r="E2409" s="7"/>
      <c r="F2409" s="7"/>
      <c r="G2409" s="7"/>
      <c r="H2409" s="7"/>
      <c r="I2409" s="14"/>
      <c r="J2409" s="14"/>
      <c r="K2409" s="14"/>
      <c r="L2409" s="8"/>
      <c r="M2409" s="8"/>
      <c r="N2409" s="7"/>
      <c r="O2409" s="8"/>
      <c r="P2409" s="8"/>
      <c r="Q2409" s="8"/>
      <c r="R2409" s="7"/>
      <c r="S2409" s="8"/>
      <c r="T2409" s="14"/>
      <c r="U2409" s="7"/>
      <c r="V2409" s="7"/>
      <c r="W2409" s="16"/>
      <c r="X2409" s="8"/>
      <c r="Y2409" s="8"/>
      <c r="Z2409" s="8"/>
      <c r="AA2409" s="7"/>
      <c r="AB2409" s="14"/>
      <c r="AC2409" s="7"/>
      <c r="AD2409" s="7"/>
      <c r="AE2409" s="7"/>
      <c r="AF2409" s="9"/>
      <c r="AG2409" s="10"/>
      <c r="AH2409" s="10"/>
      <c r="AI2409" s="10"/>
      <c r="AJ2409" s="10"/>
      <c r="AK2409" s="10"/>
      <c r="AL2409" s="10"/>
      <c r="AM2409" s="12"/>
      <c r="AN2409" s="12"/>
      <c r="AO2409" s="9"/>
      <c r="AP2409" s="13"/>
    </row>
    <row r="2410" spans="1:42" x14ac:dyDescent="0.35">
      <c r="A2410" s="7"/>
      <c r="B2410" s="7"/>
      <c r="C2410" s="7"/>
      <c r="D2410" s="7"/>
      <c r="E2410" s="7"/>
      <c r="F2410" s="7"/>
      <c r="G2410" s="8"/>
      <c r="H2410" s="7"/>
      <c r="I2410" s="14"/>
      <c r="J2410" s="8"/>
      <c r="K2410" s="8"/>
      <c r="L2410" s="8"/>
      <c r="M2410" s="8"/>
      <c r="N2410" s="7"/>
      <c r="O2410" s="8"/>
      <c r="P2410" s="8"/>
      <c r="Q2410" s="8"/>
      <c r="R2410" s="7"/>
      <c r="S2410" s="8"/>
      <c r="T2410" s="8"/>
      <c r="U2410" s="8"/>
      <c r="V2410" s="8"/>
      <c r="W2410" s="7"/>
      <c r="X2410" s="8"/>
      <c r="Y2410" s="8"/>
      <c r="Z2410" s="8"/>
      <c r="AA2410" s="7"/>
      <c r="AB2410" s="8"/>
      <c r="AC2410" s="7"/>
      <c r="AD2410" s="7"/>
      <c r="AE2410" s="7"/>
      <c r="AF2410" s="9"/>
      <c r="AG2410" s="10"/>
      <c r="AH2410" s="10"/>
      <c r="AI2410" s="12"/>
      <c r="AJ2410" s="10"/>
      <c r="AK2410" s="10"/>
      <c r="AL2410" s="10"/>
      <c r="AM2410" s="12"/>
      <c r="AN2410" s="12"/>
      <c r="AO2410" s="9"/>
      <c r="AP2410" s="13"/>
    </row>
    <row r="2411" spans="1:42" x14ac:dyDescent="0.35">
      <c r="A2411" s="7"/>
      <c r="B2411" s="7"/>
      <c r="C2411" s="7"/>
      <c r="D2411" s="7"/>
      <c r="E2411" s="7"/>
      <c r="F2411" s="7"/>
      <c r="G2411" s="7"/>
      <c r="H2411" s="7"/>
      <c r="I2411" s="14"/>
      <c r="J2411" s="14"/>
      <c r="K2411" s="14"/>
      <c r="L2411" s="8"/>
      <c r="M2411" s="8"/>
      <c r="N2411" s="7"/>
      <c r="O2411" s="8"/>
      <c r="P2411" s="8"/>
      <c r="Q2411" s="8"/>
      <c r="R2411" s="7"/>
      <c r="S2411" s="8"/>
      <c r="T2411" s="8"/>
      <c r="U2411" s="8"/>
      <c r="V2411" s="8"/>
      <c r="W2411" s="7"/>
      <c r="X2411" s="8"/>
      <c r="Y2411" s="8"/>
      <c r="Z2411" s="8"/>
      <c r="AA2411" s="7"/>
      <c r="AB2411" s="8"/>
      <c r="AC2411" s="7"/>
      <c r="AD2411" s="7"/>
      <c r="AE2411" s="7"/>
      <c r="AF2411" s="9"/>
      <c r="AG2411" s="10"/>
      <c r="AH2411" s="10"/>
      <c r="AI2411" s="11"/>
      <c r="AJ2411" s="10"/>
      <c r="AK2411" s="10"/>
      <c r="AL2411" s="10"/>
      <c r="AM2411" s="12"/>
      <c r="AN2411" s="12"/>
      <c r="AO2411" s="9"/>
      <c r="AP2411" s="13"/>
    </row>
    <row r="2412" spans="1:42" x14ac:dyDescent="0.35">
      <c r="A2412" s="7"/>
      <c r="B2412" s="7"/>
      <c r="C2412" s="7"/>
      <c r="D2412" s="7"/>
      <c r="E2412" s="7"/>
      <c r="F2412" s="7"/>
      <c r="G2412" s="7"/>
      <c r="H2412" s="7"/>
      <c r="I2412" s="14"/>
      <c r="J2412" s="14"/>
      <c r="K2412" s="14"/>
      <c r="L2412" s="8"/>
      <c r="M2412" s="8"/>
      <c r="N2412" s="7"/>
      <c r="O2412" s="8"/>
      <c r="P2412" s="8"/>
      <c r="Q2412" s="8"/>
      <c r="R2412" s="7"/>
      <c r="S2412" s="14"/>
      <c r="T2412" s="14"/>
      <c r="U2412" s="7"/>
      <c r="V2412" s="7"/>
      <c r="W2412" s="16"/>
      <c r="X2412" s="14"/>
      <c r="Y2412" s="7"/>
      <c r="Z2412" s="7"/>
      <c r="AA2412" s="16"/>
      <c r="AB2412" s="14"/>
      <c r="AC2412" s="7"/>
      <c r="AD2412" s="7"/>
      <c r="AE2412" s="7"/>
      <c r="AF2412" s="9"/>
      <c r="AG2412" s="10"/>
      <c r="AH2412" s="10"/>
      <c r="AI2412" s="11"/>
      <c r="AJ2412" s="10"/>
      <c r="AK2412" s="10"/>
      <c r="AL2412" s="10"/>
      <c r="AM2412" s="12"/>
      <c r="AN2412" s="12"/>
      <c r="AO2412" s="9"/>
      <c r="AP2412" s="13"/>
    </row>
    <row r="2413" spans="1:42" x14ac:dyDescent="0.35">
      <c r="A2413" s="7"/>
      <c r="B2413" s="7"/>
      <c r="C2413" s="7"/>
      <c r="D2413" s="7"/>
      <c r="E2413" s="7"/>
      <c r="F2413" s="7"/>
      <c r="G2413" s="7"/>
      <c r="H2413" s="7"/>
      <c r="I2413" s="14"/>
      <c r="J2413" s="14"/>
      <c r="K2413" s="14"/>
      <c r="L2413" s="8"/>
      <c r="M2413" s="8"/>
      <c r="N2413" s="7"/>
      <c r="O2413" s="8"/>
      <c r="P2413" s="8"/>
      <c r="Q2413" s="8"/>
      <c r="R2413" s="7"/>
      <c r="S2413" s="8"/>
      <c r="T2413" s="14"/>
      <c r="U2413" s="7"/>
      <c r="V2413" s="7"/>
      <c r="W2413" s="17"/>
      <c r="X2413" s="8"/>
      <c r="Y2413" s="8"/>
      <c r="Z2413" s="8"/>
      <c r="AA2413" s="7"/>
      <c r="AB2413" s="14"/>
      <c r="AC2413" s="7"/>
      <c r="AD2413" s="7"/>
      <c r="AE2413" s="7"/>
      <c r="AF2413" s="9"/>
      <c r="AG2413" s="10"/>
      <c r="AH2413" s="10"/>
      <c r="AI2413" s="12"/>
      <c r="AJ2413" s="10"/>
      <c r="AK2413" s="10"/>
      <c r="AL2413" s="10"/>
      <c r="AM2413" s="12"/>
      <c r="AN2413" s="12"/>
      <c r="AO2413" s="9"/>
      <c r="AP2413" s="13"/>
    </row>
    <row r="2414" spans="1:42" x14ac:dyDescent="0.35">
      <c r="A2414" s="7"/>
      <c r="B2414" s="7"/>
      <c r="C2414" s="7"/>
      <c r="D2414" s="7"/>
      <c r="E2414" s="7"/>
      <c r="F2414" s="7"/>
      <c r="G2414" s="7"/>
      <c r="H2414" s="7"/>
      <c r="I2414" s="14"/>
      <c r="J2414" s="14"/>
      <c r="K2414" s="14"/>
      <c r="L2414" s="7"/>
      <c r="M2414" s="7"/>
      <c r="N2414" s="17"/>
      <c r="O2414" s="14"/>
      <c r="P2414" s="7"/>
      <c r="Q2414" s="7"/>
      <c r="R2414" s="16"/>
      <c r="S2414" s="14"/>
      <c r="T2414" s="14"/>
      <c r="U2414" s="7"/>
      <c r="V2414" s="7"/>
      <c r="W2414" s="16"/>
      <c r="X2414" s="14"/>
      <c r="Y2414" s="7"/>
      <c r="Z2414" s="7"/>
      <c r="AA2414" s="16"/>
      <c r="AB2414" s="14"/>
      <c r="AC2414" s="7"/>
      <c r="AD2414" s="7"/>
      <c r="AE2414" s="7"/>
      <c r="AF2414" s="9"/>
      <c r="AG2414" s="10"/>
      <c r="AH2414" s="10"/>
      <c r="AI2414" s="10"/>
      <c r="AJ2414" s="10"/>
      <c r="AK2414" s="10"/>
      <c r="AL2414" s="10"/>
      <c r="AM2414" s="20"/>
      <c r="AN2414" s="10"/>
      <c r="AO2414" s="9"/>
      <c r="AP2414" s="13"/>
    </row>
    <row r="2415" spans="1:42" x14ac:dyDescent="0.35">
      <c r="A2415" s="7"/>
      <c r="B2415" s="7"/>
      <c r="C2415" s="7"/>
      <c r="D2415" s="7"/>
      <c r="E2415" s="7"/>
      <c r="F2415" s="7"/>
      <c r="G2415" s="8"/>
      <c r="H2415" s="7"/>
      <c r="I2415" s="14"/>
      <c r="J2415" s="8"/>
      <c r="K2415" s="8"/>
      <c r="L2415" s="8"/>
      <c r="M2415" s="8"/>
      <c r="N2415" s="7"/>
      <c r="O2415" s="8"/>
      <c r="P2415" s="8"/>
      <c r="Q2415" s="8"/>
      <c r="R2415" s="7"/>
      <c r="S2415" s="8"/>
      <c r="T2415" s="8"/>
      <c r="U2415" s="8"/>
      <c r="V2415" s="8"/>
      <c r="W2415" s="7"/>
      <c r="X2415" s="8"/>
      <c r="Y2415" s="8"/>
      <c r="Z2415" s="8"/>
      <c r="AA2415" s="7"/>
      <c r="AB2415" s="8"/>
      <c r="AC2415" s="7"/>
      <c r="AD2415" s="7"/>
      <c r="AE2415" s="7"/>
      <c r="AF2415" s="9"/>
      <c r="AG2415" s="10"/>
      <c r="AH2415" s="10"/>
      <c r="AI2415" s="12"/>
      <c r="AJ2415" s="10"/>
      <c r="AK2415" s="10"/>
      <c r="AL2415" s="10"/>
      <c r="AM2415" s="12"/>
      <c r="AN2415" s="12"/>
      <c r="AO2415" s="9"/>
      <c r="AP2415" s="13"/>
    </row>
    <row r="2416" spans="1:42" x14ac:dyDescent="0.35">
      <c r="A2416" s="7"/>
      <c r="B2416" s="7"/>
      <c r="C2416" s="7"/>
      <c r="D2416" s="7"/>
      <c r="E2416" s="7"/>
      <c r="F2416" s="7"/>
      <c r="G2416" s="7"/>
      <c r="H2416" s="7"/>
      <c r="I2416" s="14"/>
      <c r="J2416" s="14"/>
      <c r="K2416" s="14"/>
      <c r="L2416" s="7"/>
      <c r="M2416" s="7"/>
      <c r="N2416" s="17"/>
      <c r="O2416" s="14"/>
      <c r="P2416" s="7"/>
      <c r="Q2416" s="7"/>
      <c r="R2416" s="17"/>
      <c r="S2416" s="14"/>
      <c r="T2416" s="14"/>
      <c r="U2416" s="7"/>
      <c r="V2416" s="7"/>
      <c r="W2416" s="16"/>
      <c r="X2416" s="14"/>
      <c r="Y2416" s="7"/>
      <c r="Z2416" s="7"/>
      <c r="AA2416" s="17"/>
      <c r="AB2416" s="14"/>
      <c r="AC2416" s="7"/>
      <c r="AD2416" s="7"/>
      <c r="AE2416" s="7"/>
      <c r="AF2416" s="9"/>
      <c r="AG2416" s="10"/>
      <c r="AH2416" s="10"/>
      <c r="AI2416" s="11"/>
      <c r="AJ2416" s="10"/>
      <c r="AK2416" s="10"/>
      <c r="AL2416" s="10"/>
      <c r="AM2416" s="21"/>
      <c r="AN2416" s="10"/>
      <c r="AO2416" s="9"/>
      <c r="AP2416" s="13"/>
    </row>
    <row r="2417" spans="1:42" x14ac:dyDescent="0.35">
      <c r="A2417" s="7"/>
      <c r="B2417" s="7"/>
      <c r="C2417" s="7"/>
      <c r="D2417" s="7"/>
      <c r="E2417" s="7"/>
      <c r="F2417" s="7"/>
      <c r="G2417" s="7"/>
      <c r="H2417" s="7"/>
      <c r="I2417" s="14"/>
      <c r="J2417" s="14"/>
      <c r="K2417" s="14"/>
      <c r="L2417" s="8"/>
      <c r="M2417" s="8"/>
      <c r="N2417" s="7"/>
      <c r="O2417" s="14"/>
      <c r="P2417" s="7"/>
      <c r="Q2417" s="7"/>
      <c r="R2417" s="17"/>
      <c r="S2417" s="14"/>
      <c r="T2417" s="8"/>
      <c r="U2417" s="7"/>
      <c r="V2417" s="8"/>
      <c r="W2417" s="7"/>
      <c r="X2417" s="8"/>
      <c r="Y2417" s="8"/>
      <c r="Z2417" s="8"/>
      <c r="AA2417" s="7"/>
      <c r="AB2417" s="14"/>
      <c r="AC2417" s="7"/>
      <c r="AD2417" s="7"/>
      <c r="AE2417" s="7"/>
      <c r="AF2417" s="9"/>
      <c r="AG2417" s="10"/>
      <c r="AH2417" s="10"/>
      <c r="AI2417" s="10"/>
      <c r="AJ2417" s="10"/>
      <c r="AK2417" s="10"/>
      <c r="AL2417" s="10"/>
      <c r="AM2417" s="12"/>
      <c r="AN2417" s="12"/>
      <c r="AO2417" s="9"/>
      <c r="AP2417" s="13"/>
    </row>
    <row r="2418" spans="1:42" x14ac:dyDescent="0.35">
      <c r="A2418" s="7"/>
      <c r="B2418" s="7"/>
      <c r="C2418" s="7"/>
      <c r="D2418" s="7"/>
      <c r="E2418" s="7"/>
      <c r="F2418" s="7"/>
      <c r="G2418" s="7"/>
      <c r="H2418" s="7"/>
      <c r="I2418" s="14"/>
      <c r="J2418" s="14"/>
      <c r="K2418" s="14"/>
      <c r="L2418" s="8"/>
      <c r="M2418" s="8"/>
      <c r="N2418" s="7"/>
      <c r="O2418" s="14"/>
      <c r="P2418" s="7"/>
      <c r="Q2418" s="7"/>
      <c r="R2418" s="17"/>
      <c r="S2418" s="14"/>
      <c r="T2418" s="14"/>
      <c r="U2418" s="7"/>
      <c r="V2418" s="7"/>
      <c r="W2418" s="16"/>
      <c r="X2418" s="14"/>
      <c r="Y2418" s="7"/>
      <c r="Z2418" s="7"/>
      <c r="AA2418" s="17"/>
      <c r="AB2418" s="14"/>
      <c r="AC2418" s="7"/>
      <c r="AD2418" s="7"/>
      <c r="AE2418" s="7"/>
      <c r="AF2418" s="9"/>
      <c r="AG2418" s="10"/>
      <c r="AH2418" s="10"/>
      <c r="AI2418" s="10"/>
      <c r="AJ2418" s="10"/>
      <c r="AK2418" s="10"/>
      <c r="AL2418" s="10"/>
      <c r="AM2418" s="12"/>
      <c r="AN2418" s="12"/>
      <c r="AO2418" s="9"/>
      <c r="AP2418" s="13"/>
    </row>
    <row r="2419" spans="1:42" x14ac:dyDescent="0.35">
      <c r="A2419" s="7"/>
      <c r="B2419" s="7"/>
      <c r="C2419" s="7"/>
      <c r="D2419" s="7"/>
      <c r="E2419" s="7"/>
      <c r="F2419" s="7"/>
      <c r="G2419" s="7"/>
      <c r="H2419" s="7"/>
      <c r="I2419" s="14"/>
      <c r="J2419" s="14"/>
      <c r="K2419" s="14"/>
      <c r="L2419" s="8"/>
      <c r="M2419" s="8"/>
      <c r="N2419" s="7"/>
      <c r="O2419" s="14"/>
      <c r="P2419" s="7"/>
      <c r="Q2419" s="7"/>
      <c r="R2419" s="17"/>
      <c r="S2419" s="14"/>
      <c r="T2419" s="14"/>
      <c r="U2419" s="7"/>
      <c r="V2419" s="7"/>
      <c r="W2419" s="16"/>
      <c r="X2419" s="14"/>
      <c r="Y2419" s="7"/>
      <c r="Z2419" s="7"/>
      <c r="AA2419" s="17"/>
      <c r="AB2419" s="14"/>
      <c r="AC2419" s="7"/>
      <c r="AD2419" s="7"/>
      <c r="AE2419" s="7"/>
      <c r="AF2419" s="9"/>
      <c r="AG2419" s="10"/>
      <c r="AH2419" s="10"/>
      <c r="AI2419" s="10"/>
      <c r="AJ2419" s="10"/>
      <c r="AK2419" s="10"/>
      <c r="AL2419" s="10"/>
      <c r="AM2419" s="12"/>
      <c r="AN2419" s="12"/>
      <c r="AO2419" s="9"/>
      <c r="AP2419" s="13"/>
    </row>
    <row r="2420" spans="1:42" x14ac:dyDescent="0.35">
      <c r="A2420" s="7"/>
      <c r="B2420" s="7"/>
      <c r="C2420" s="7"/>
      <c r="D2420" s="7"/>
      <c r="E2420" s="7"/>
      <c r="F2420" s="7"/>
      <c r="G2420" s="7"/>
      <c r="H2420" s="7"/>
      <c r="I2420" s="14"/>
      <c r="J2420" s="14"/>
      <c r="K2420" s="14"/>
      <c r="L2420" s="7"/>
      <c r="M2420" s="8"/>
      <c r="N2420" s="7"/>
      <c r="O2420" s="14"/>
      <c r="P2420" s="7"/>
      <c r="Q2420" s="7"/>
      <c r="R2420" s="17"/>
      <c r="S2420" s="14"/>
      <c r="T2420" s="14"/>
      <c r="U2420" s="7"/>
      <c r="V2420" s="7"/>
      <c r="W2420" s="16"/>
      <c r="X2420" s="8"/>
      <c r="Y2420" s="8"/>
      <c r="Z2420" s="8"/>
      <c r="AA2420" s="7"/>
      <c r="AB2420" s="14"/>
      <c r="AC2420" s="7"/>
      <c r="AD2420" s="7"/>
      <c r="AE2420" s="7"/>
      <c r="AF2420" s="9"/>
      <c r="AG2420" s="10"/>
      <c r="AH2420" s="10"/>
      <c r="AI2420" s="10"/>
      <c r="AJ2420" s="10"/>
      <c r="AK2420" s="10"/>
      <c r="AL2420" s="10"/>
      <c r="AM2420" s="12"/>
      <c r="AN2420" s="12"/>
      <c r="AO2420" s="9"/>
      <c r="AP2420" s="13"/>
    </row>
    <row r="2421" spans="1:42" x14ac:dyDescent="0.35">
      <c r="A2421" s="7"/>
      <c r="B2421" s="7"/>
      <c r="C2421" s="7"/>
      <c r="D2421" s="7"/>
      <c r="E2421" s="7"/>
      <c r="F2421" s="7"/>
      <c r="G2421" s="8"/>
      <c r="H2421" s="7"/>
      <c r="I2421" s="14"/>
      <c r="J2421" s="8"/>
      <c r="K2421" s="8"/>
      <c r="L2421" s="8"/>
      <c r="M2421" s="8"/>
      <c r="N2421" s="7"/>
      <c r="O2421" s="8"/>
      <c r="P2421" s="8"/>
      <c r="Q2421" s="8"/>
      <c r="R2421" s="7"/>
      <c r="S2421" s="8"/>
      <c r="T2421" s="8"/>
      <c r="U2421" s="8"/>
      <c r="V2421" s="8"/>
      <c r="W2421" s="7"/>
      <c r="X2421" s="8"/>
      <c r="Y2421" s="8"/>
      <c r="Z2421" s="8"/>
      <c r="AA2421" s="7"/>
      <c r="AB2421" s="8"/>
      <c r="AC2421" s="7"/>
      <c r="AD2421" s="7"/>
      <c r="AE2421" s="7"/>
      <c r="AF2421" s="9"/>
      <c r="AG2421" s="10"/>
      <c r="AH2421" s="10"/>
      <c r="AI2421" s="12"/>
      <c r="AJ2421" s="10"/>
      <c r="AK2421" s="10"/>
      <c r="AL2421" s="10"/>
      <c r="AM2421" s="12"/>
      <c r="AN2421" s="12"/>
      <c r="AO2421" s="9"/>
      <c r="AP2421" s="13"/>
    </row>
    <row r="2422" spans="1:42" x14ac:dyDescent="0.35">
      <c r="A2422" s="7"/>
      <c r="B2422" s="7"/>
      <c r="C2422" s="7"/>
      <c r="D2422" s="7"/>
      <c r="E2422" s="7"/>
      <c r="F2422" s="7"/>
      <c r="G2422" s="8"/>
      <c r="H2422" s="7"/>
      <c r="I2422" s="14"/>
      <c r="J2422" s="8"/>
      <c r="K2422" s="8"/>
      <c r="L2422" s="8"/>
      <c r="M2422" s="8"/>
      <c r="N2422" s="7"/>
      <c r="O2422" s="8"/>
      <c r="P2422" s="8"/>
      <c r="Q2422" s="8"/>
      <c r="R2422" s="7"/>
      <c r="S2422" s="8"/>
      <c r="T2422" s="8"/>
      <c r="U2422" s="8"/>
      <c r="V2422" s="8"/>
      <c r="W2422" s="7"/>
      <c r="X2422" s="8"/>
      <c r="Y2422" s="8"/>
      <c r="Z2422" s="8"/>
      <c r="AA2422" s="7"/>
      <c r="AB2422" s="8"/>
      <c r="AC2422" s="7"/>
      <c r="AD2422" s="7"/>
      <c r="AE2422" s="7"/>
      <c r="AF2422" s="9"/>
      <c r="AG2422" s="10"/>
      <c r="AH2422" s="10"/>
      <c r="AI2422" s="12"/>
      <c r="AJ2422" s="10"/>
      <c r="AK2422" s="10"/>
      <c r="AL2422" s="10"/>
      <c r="AM2422" s="12"/>
      <c r="AN2422" s="12"/>
      <c r="AO2422" s="9"/>
      <c r="AP2422" s="13"/>
    </row>
    <row r="2423" spans="1:42" x14ac:dyDescent="0.35">
      <c r="A2423" s="7"/>
      <c r="B2423" s="7"/>
      <c r="C2423" s="7"/>
      <c r="D2423" s="7"/>
      <c r="E2423" s="7"/>
      <c r="F2423" s="7"/>
      <c r="G2423" s="7"/>
      <c r="H2423" s="7"/>
      <c r="I2423" s="14"/>
      <c r="J2423" s="14"/>
      <c r="K2423" s="14"/>
      <c r="L2423" s="7"/>
      <c r="M2423" s="7"/>
      <c r="N2423" s="17"/>
      <c r="O2423" s="14"/>
      <c r="P2423" s="7"/>
      <c r="Q2423" s="7"/>
      <c r="R2423" s="16"/>
      <c r="S2423" s="14"/>
      <c r="T2423" s="14"/>
      <c r="U2423" s="7"/>
      <c r="V2423" s="7"/>
      <c r="W2423" s="16"/>
      <c r="X2423" s="14"/>
      <c r="Y2423" s="7"/>
      <c r="Z2423" s="7"/>
      <c r="AA2423" s="16"/>
      <c r="AB2423" s="14"/>
      <c r="AC2423" s="7"/>
      <c r="AD2423" s="7"/>
      <c r="AE2423" s="7"/>
      <c r="AF2423" s="9"/>
      <c r="AG2423" s="10"/>
      <c r="AH2423" s="10"/>
      <c r="AI2423" s="10"/>
      <c r="AJ2423" s="10"/>
      <c r="AK2423" s="10"/>
      <c r="AL2423" s="10"/>
      <c r="AM2423" s="21"/>
      <c r="AN2423" s="10"/>
      <c r="AO2423" s="9"/>
      <c r="AP2423" s="13"/>
    </row>
    <row r="2424" spans="1:42" x14ac:dyDescent="0.35">
      <c r="A2424" s="7"/>
      <c r="B2424" s="7"/>
      <c r="C2424" s="7"/>
      <c r="D2424" s="7"/>
      <c r="E2424" s="7"/>
      <c r="F2424" s="7"/>
      <c r="G2424" s="7"/>
      <c r="H2424" s="7"/>
      <c r="I2424" s="14"/>
      <c r="J2424" s="14"/>
      <c r="K2424" s="14"/>
      <c r="L2424" s="8"/>
      <c r="M2424" s="8"/>
      <c r="N2424" s="7"/>
      <c r="O2424" s="8"/>
      <c r="P2424" s="8"/>
      <c r="Q2424" s="8"/>
      <c r="R2424" s="7"/>
      <c r="S2424" s="8"/>
      <c r="T2424" s="8"/>
      <c r="U2424" s="8"/>
      <c r="V2424" s="8"/>
      <c r="W2424" s="7"/>
      <c r="X2424" s="8"/>
      <c r="Y2424" s="8"/>
      <c r="Z2424" s="8"/>
      <c r="AA2424" s="7"/>
      <c r="AB2424" s="8"/>
      <c r="AC2424" s="7"/>
      <c r="AD2424" s="7"/>
      <c r="AE2424" s="7"/>
      <c r="AF2424" s="9"/>
      <c r="AG2424" s="10"/>
      <c r="AH2424" s="10"/>
      <c r="AI2424" s="12"/>
      <c r="AJ2424" s="10"/>
      <c r="AK2424" s="10"/>
      <c r="AL2424" s="10"/>
      <c r="AM2424" s="12"/>
      <c r="AN2424" s="12"/>
      <c r="AO2424" s="9"/>
      <c r="AP2424" s="13"/>
    </row>
    <row r="2425" spans="1:42" x14ac:dyDescent="0.35">
      <c r="A2425" s="7"/>
      <c r="B2425" s="7"/>
      <c r="C2425" s="7"/>
      <c r="D2425" s="7"/>
      <c r="E2425" s="7"/>
      <c r="F2425" s="7"/>
      <c r="G2425" s="7"/>
      <c r="H2425" s="7"/>
      <c r="I2425" s="14"/>
      <c r="J2425" s="14"/>
      <c r="K2425" s="14"/>
      <c r="L2425" s="8"/>
      <c r="M2425" s="8"/>
      <c r="N2425" s="7"/>
      <c r="O2425" s="8"/>
      <c r="P2425" s="8"/>
      <c r="Q2425" s="8"/>
      <c r="R2425" s="7"/>
      <c r="S2425" s="8"/>
      <c r="T2425" s="8"/>
      <c r="U2425" s="8"/>
      <c r="V2425" s="8"/>
      <c r="W2425" s="7"/>
      <c r="X2425" s="8"/>
      <c r="Y2425" s="8"/>
      <c r="Z2425" s="8"/>
      <c r="AA2425" s="7"/>
      <c r="AB2425" s="8"/>
      <c r="AC2425" s="7"/>
      <c r="AD2425" s="7"/>
      <c r="AE2425" s="7"/>
      <c r="AF2425" s="9"/>
      <c r="AG2425" s="10"/>
      <c r="AH2425" s="10"/>
      <c r="AI2425" s="18"/>
      <c r="AJ2425" s="10"/>
      <c r="AK2425" s="10"/>
      <c r="AL2425" s="10"/>
      <c r="AM2425" s="12"/>
      <c r="AN2425" s="12"/>
      <c r="AO2425" s="9"/>
      <c r="AP2425" s="13"/>
    </row>
    <row r="2426" spans="1:42" x14ac:dyDescent="0.35">
      <c r="A2426" s="7"/>
      <c r="B2426" s="7"/>
      <c r="C2426" s="7"/>
      <c r="D2426" s="7"/>
      <c r="E2426" s="7"/>
      <c r="F2426" s="7"/>
      <c r="G2426" s="7"/>
      <c r="H2426" s="7"/>
      <c r="I2426" s="14"/>
      <c r="J2426" s="8"/>
      <c r="K2426" s="14"/>
      <c r="L2426" s="7"/>
      <c r="M2426" s="7"/>
      <c r="N2426" s="17"/>
      <c r="O2426" s="14"/>
      <c r="P2426" s="7"/>
      <c r="Q2426" s="7"/>
      <c r="R2426" s="16"/>
      <c r="S2426" s="14"/>
      <c r="T2426" s="14"/>
      <c r="U2426" s="7"/>
      <c r="V2426" s="7"/>
      <c r="W2426" s="17"/>
      <c r="X2426" s="14"/>
      <c r="Y2426" s="7"/>
      <c r="Z2426" s="7"/>
      <c r="AA2426" s="16"/>
      <c r="AB2426" s="14"/>
      <c r="AC2426" s="7"/>
      <c r="AD2426" s="7"/>
      <c r="AE2426" s="7"/>
      <c r="AF2426" s="9"/>
      <c r="AG2426" s="10"/>
      <c r="AH2426" s="10"/>
      <c r="AI2426" s="10"/>
      <c r="AJ2426" s="10"/>
      <c r="AK2426" s="10"/>
      <c r="AL2426" s="10"/>
      <c r="AM2426" s="20"/>
      <c r="AN2426" s="10"/>
      <c r="AO2426" s="9"/>
      <c r="AP2426" s="13"/>
    </row>
    <row r="2427" spans="1:42" x14ac:dyDescent="0.35">
      <c r="A2427" s="7"/>
      <c r="B2427" s="7"/>
      <c r="C2427" s="7"/>
      <c r="D2427" s="7"/>
      <c r="E2427" s="7"/>
      <c r="F2427" s="7"/>
      <c r="G2427" s="8"/>
      <c r="H2427" s="7"/>
      <c r="I2427" s="14"/>
      <c r="J2427" s="8"/>
      <c r="K2427" s="8"/>
      <c r="L2427" s="8"/>
      <c r="M2427" s="8"/>
      <c r="N2427" s="7"/>
      <c r="O2427" s="8"/>
      <c r="P2427" s="8"/>
      <c r="Q2427" s="8"/>
      <c r="R2427" s="7"/>
      <c r="S2427" s="8"/>
      <c r="T2427" s="8"/>
      <c r="U2427" s="8"/>
      <c r="V2427" s="8"/>
      <c r="W2427" s="7"/>
      <c r="X2427" s="8"/>
      <c r="Y2427" s="8"/>
      <c r="Z2427" s="8"/>
      <c r="AA2427" s="7"/>
      <c r="AB2427" s="8"/>
      <c r="AC2427" s="7"/>
      <c r="AD2427" s="7"/>
      <c r="AE2427" s="7"/>
      <c r="AF2427" s="12"/>
      <c r="AG2427" s="10"/>
      <c r="AH2427" s="12"/>
      <c r="AI2427" s="12"/>
      <c r="AJ2427" s="12"/>
      <c r="AK2427" s="12"/>
      <c r="AL2427" s="12"/>
      <c r="AM2427" s="12"/>
      <c r="AN2427" s="12"/>
      <c r="AO2427" s="12"/>
      <c r="AP2427" s="15"/>
    </row>
    <row r="2428" spans="1:42" x14ac:dyDescent="0.35">
      <c r="A2428" s="7"/>
      <c r="B2428" s="7"/>
      <c r="C2428" s="7"/>
      <c r="D2428" s="7"/>
      <c r="E2428" s="7"/>
      <c r="F2428" s="7"/>
      <c r="G2428" s="7"/>
      <c r="H2428" s="7"/>
      <c r="I2428" s="14"/>
      <c r="J2428" s="14"/>
      <c r="K2428" s="14"/>
      <c r="L2428" s="7"/>
      <c r="M2428" s="7"/>
      <c r="N2428" s="17"/>
      <c r="O2428" s="14"/>
      <c r="P2428" s="7"/>
      <c r="Q2428" s="7"/>
      <c r="R2428" s="16"/>
      <c r="S2428" s="14"/>
      <c r="T2428" s="14"/>
      <c r="U2428" s="7"/>
      <c r="V2428" s="7"/>
      <c r="W2428" s="16"/>
      <c r="X2428" s="14"/>
      <c r="Y2428" s="7"/>
      <c r="Z2428" s="7"/>
      <c r="AA2428" s="16"/>
      <c r="AB2428" s="14"/>
      <c r="AC2428" s="7"/>
      <c r="AD2428" s="7"/>
      <c r="AE2428" s="7"/>
      <c r="AF2428" s="9"/>
      <c r="AG2428" s="10"/>
      <c r="AH2428" s="10"/>
      <c r="AI2428" s="18"/>
      <c r="AJ2428" s="10"/>
      <c r="AK2428" s="10"/>
      <c r="AL2428" s="10"/>
      <c r="AM2428" s="19"/>
      <c r="AN2428" s="10"/>
      <c r="AO2428" s="9"/>
      <c r="AP2428" s="13"/>
    </row>
    <row r="2429" spans="1:42" x14ac:dyDescent="0.35">
      <c r="A2429" s="7"/>
      <c r="B2429" s="7"/>
      <c r="C2429" s="7"/>
      <c r="D2429" s="7"/>
      <c r="E2429" s="7"/>
      <c r="F2429" s="7"/>
      <c r="G2429" s="7"/>
      <c r="H2429" s="7"/>
      <c r="I2429" s="14"/>
      <c r="J2429" s="14"/>
      <c r="K2429" s="14"/>
      <c r="L2429" s="8"/>
      <c r="M2429" s="8"/>
      <c r="N2429" s="7"/>
      <c r="O2429" s="8"/>
      <c r="P2429" s="8"/>
      <c r="Q2429" s="8"/>
      <c r="R2429" s="7"/>
      <c r="S2429" s="8"/>
      <c r="T2429" s="8"/>
      <c r="U2429" s="8"/>
      <c r="V2429" s="8"/>
      <c r="W2429" s="7"/>
      <c r="X2429" s="8"/>
      <c r="Y2429" s="8"/>
      <c r="Z2429" s="8"/>
      <c r="AA2429" s="7"/>
      <c r="AB2429" s="8"/>
      <c r="AC2429" s="7"/>
      <c r="AD2429" s="7"/>
      <c r="AE2429" s="7"/>
      <c r="AF2429" s="9"/>
      <c r="AG2429" s="10"/>
      <c r="AH2429" s="10"/>
      <c r="AI2429" s="12"/>
      <c r="AJ2429" s="10"/>
      <c r="AK2429" s="10"/>
      <c r="AL2429" s="10"/>
      <c r="AM2429" s="12"/>
      <c r="AN2429" s="12"/>
      <c r="AO2429" s="9"/>
      <c r="AP2429" s="13"/>
    </row>
    <row r="2430" spans="1:42" x14ac:dyDescent="0.35">
      <c r="A2430" s="7"/>
      <c r="B2430" s="7"/>
      <c r="C2430" s="7"/>
      <c r="D2430" s="7"/>
      <c r="E2430" s="7"/>
      <c r="F2430" s="7"/>
      <c r="G2430" s="8"/>
      <c r="H2430" s="7"/>
      <c r="I2430" s="14"/>
      <c r="J2430" s="8"/>
      <c r="K2430" s="8"/>
      <c r="L2430" s="8"/>
      <c r="M2430" s="8"/>
      <c r="N2430" s="7"/>
      <c r="O2430" s="8"/>
      <c r="P2430" s="8"/>
      <c r="Q2430" s="8"/>
      <c r="R2430" s="7"/>
      <c r="S2430" s="8"/>
      <c r="T2430" s="8"/>
      <c r="U2430" s="8"/>
      <c r="V2430" s="8"/>
      <c r="W2430" s="7"/>
      <c r="X2430" s="8"/>
      <c r="Y2430" s="8"/>
      <c r="Z2430" s="8"/>
      <c r="AA2430" s="7"/>
      <c r="AB2430" s="8"/>
      <c r="AC2430" s="7"/>
      <c r="AD2430" s="7"/>
      <c r="AE2430" s="7"/>
      <c r="AF2430" s="9"/>
      <c r="AG2430" s="10"/>
      <c r="AH2430" s="10"/>
      <c r="AI2430" s="18"/>
      <c r="AJ2430" s="10"/>
      <c r="AK2430" s="10"/>
      <c r="AL2430" s="10"/>
      <c r="AM2430" s="12"/>
      <c r="AN2430" s="12"/>
      <c r="AO2430" s="9"/>
      <c r="AP2430" s="13"/>
    </row>
    <row r="2431" spans="1:42" x14ac:dyDescent="0.35">
      <c r="A2431" s="7"/>
      <c r="B2431" s="7"/>
      <c r="C2431" s="7"/>
      <c r="D2431" s="7"/>
      <c r="E2431" s="7"/>
      <c r="F2431" s="7"/>
      <c r="G2431" s="7"/>
      <c r="H2431" s="7"/>
      <c r="I2431" s="14"/>
      <c r="J2431" s="14"/>
      <c r="K2431" s="14"/>
      <c r="L2431" s="7"/>
      <c r="M2431" s="7"/>
      <c r="N2431" s="17"/>
      <c r="O2431" s="8"/>
      <c r="P2431" s="8"/>
      <c r="Q2431" s="8"/>
      <c r="R2431" s="7"/>
      <c r="S2431" s="14"/>
      <c r="T2431" s="14"/>
      <c r="U2431" s="7"/>
      <c r="V2431" s="7"/>
      <c r="W2431" s="16"/>
      <c r="X2431" s="8"/>
      <c r="Y2431" s="8"/>
      <c r="Z2431" s="8"/>
      <c r="AA2431" s="7"/>
      <c r="AB2431" s="14"/>
      <c r="AC2431" s="7"/>
      <c r="AD2431" s="7"/>
      <c r="AE2431" s="7"/>
      <c r="AF2431" s="9"/>
      <c r="AG2431" s="10"/>
      <c r="AH2431" s="10"/>
      <c r="AI2431" s="11"/>
      <c r="AJ2431" s="10"/>
      <c r="AK2431" s="10"/>
      <c r="AL2431" s="10"/>
      <c r="AM2431" s="21"/>
      <c r="AN2431" s="10"/>
      <c r="AO2431" s="9"/>
      <c r="AP2431" s="13"/>
    </row>
    <row r="2432" spans="1:42" x14ac:dyDescent="0.35">
      <c r="A2432" s="7"/>
      <c r="B2432" s="7"/>
      <c r="C2432" s="7"/>
      <c r="D2432" s="7"/>
      <c r="E2432" s="7"/>
      <c r="F2432" s="7"/>
      <c r="G2432" s="7"/>
      <c r="H2432" s="7"/>
      <c r="I2432" s="14"/>
      <c r="J2432" s="14"/>
      <c r="K2432" s="14"/>
      <c r="L2432" s="7"/>
      <c r="M2432" s="7"/>
      <c r="N2432" s="16"/>
      <c r="O2432" s="14"/>
      <c r="P2432" s="7"/>
      <c r="Q2432" s="8"/>
      <c r="R2432" s="7"/>
      <c r="S2432" s="14"/>
      <c r="T2432" s="14"/>
      <c r="U2432" s="7"/>
      <c r="V2432" s="7"/>
      <c r="W2432" s="16"/>
      <c r="X2432" s="14"/>
      <c r="Y2432" s="7"/>
      <c r="Z2432" s="7"/>
      <c r="AA2432" s="17"/>
      <c r="AB2432" s="14"/>
      <c r="AC2432" s="7"/>
      <c r="AD2432" s="7"/>
      <c r="AE2432" s="7"/>
      <c r="AF2432" s="9"/>
      <c r="AG2432" s="10"/>
      <c r="AH2432" s="10"/>
      <c r="AI2432" s="11"/>
      <c r="AJ2432" s="10"/>
      <c r="AK2432" s="10"/>
      <c r="AL2432" s="10"/>
      <c r="AM2432" s="21"/>
      <c r="AN2432" s="10"/>
      <c r="AO2432" s="9"/>
      <c r="AP2432" s="13"/>
    </row>
    <row r="2433" spans="1:42" x14ac:dyDescent="0.35">
      <c r="A2433" s="7"/>
      <c r="B2433" s="7"/>
      <c r="C2433" s="7"/>
      <c r="D2433" s="7"/>
      <c r="E2433" s="7"/>
      <c r="F2433" s="7"/>
      <c r="G2433" s="7"/>
      <c r="H2433" s="7"/>
      <c r="I2433" s="14"/>
      <c r="J2433" s="14"/>
      <c r="K2433" s="14"/>
      <c r="L2433" s="7"/>
      <c r="M2433" s="7"/>
      <c r="N2433" s="16"/>
      <c r="O2433" s="14"/>
      <c r="P2433" s="7"/>
      <c r="Q2433" s="7"/>
      <c r="R2433" s="16"/>
      <c r="S2433" s="14"/>
      <c r="T2433" s="14"/>
      <c r="U2433" s="7"/>
      <c r="V2433" s="7"/>
      <c r="W2433" s="16"/>
      <c r="X2433" s="14"/>
      <c r="Y2433" s="7"/>
      <c r="Z2433" s="7"/>
      <c r="AA2433" s="16"/>
      <c r="AB2433" s="14"/>
      <c r="AC2433" s="7"/>
      <c r="AD2433" s="7"/>
      <c r="AE2433" s="7"/>
      <c r="AF2433" s="9"/>
      <c r="AG2433" s="10"/>
      <c r="AH2433" s="10"/>
      <c r="AI2433" s="18"/>
      <c r="AJ2433" s="10"/>
      <c r="AK2433" s="10"/>
      <c r="AL2433" s="10"/>
      <c r="AM2433" s="20"/>
      <c r="AN2433" s="10"/>
      <c r="AO2433" s="9"/>
      <c r="AP2433" s="13"/>
    </row>
    <row r="2434" spans="1:42" x14ac:dyDescent="0.35">
      <c r="A2434" s="7"/>
      <c r="B2434" s="7"/>
      <c r="C2434" s="7"/>
      <c r="D2434" s="7"/>
      <c r="E2434" s="7"/>
      <c r="F2434" s="7"/>
      <c r="G2434" s="7"/>
      <c r="H2434" s="7"/>
      <c r="I2434" s="14"/>
      <c r="J2434" s="8"/>
      <c r="K2434" s="14"/>
      <c r="L2434" s="7"/>
      <c r="M2434" s="7"/>
      <c r="N2434" s="16"/>
      <c r="O2434" s="14"/>
      <c r="P2434" s="7"/>
      <c r="Q2434" s="7"/>
      <c r="R2434" s="17"/>
      <c r="S2434" s="14"/>
      <c r="T2434" s="14"/>
      <c r="U2434" s="7"/>
      <c r="V2434" s="7"/>
      <c r="W2434" s="16"/>
      <c r="X2434" s="14"/>
      <c r="Y2434" s="7"/>
      <c r="Z2434" s="7"/>
      <c r="AA2434" s="16"/>
      <c r="AB2434" s="14"/>
      <c r="AC2434" s="7"/>
      <c r="AD2434" s="7"/>
      <c r="AE2434" s="7"/>
      <c r="AF2434" s="9"/>
      <c r="AG2434" s="10"/>
      <c r="AH2434" s="10"/>
      <c r="AI2434" s="10"/>
      <c r="AJ2434" s="10"/>
      <c r="AK2434" s="10"/>
      <c r="AL2434" s="10"/>
      <c r="AM2434" s="21"/>
      <c r="AN2434" s="10"/>
      <c r="AO2434" s="9"/>
      <c r="AP2434" s="13"/>
    </row>
    <row r="2435" spans="1:42" x14ac:dyDescent="0.35">
      <c r="A2435" s="7"/>
      <c r="B2435" s="7"/>
      <c r="C2435" s="7"/>
      <c r="D2435" s="7"/>
      <c r="E2435" s="7"/>
      <c r="F2435" s="7"/>
      <c r="G2435" s="7"/>
      <c r="H2435" s="7"/>
      <c r="I2435" s="14"/>
      <c r="J2435" s="8"/>
      <c r="K2435" s="14"/>
      <c r="L2435" s="7"/>
      <c r="M2435" s="7"/>
      <c r="N2435" s="17"/>
      <c r="O2435" s="14"/>
      <c r="P2435" s="7"/>
      <c r="Q2435" s="7"/>
      <c r="R2435" s="17"/>
      <c r="S2435" s="14"/>
      <c r="T2435" s="14"/>
      <c r="U2435" s="7"/>
      <c r="V2435" s="7"/>
      <c r="W2435" s="16"/>
      <c r="X2435" s="14"/>
      <c r="Y2435" s="7"/>
      <c r="Z2435" s="7"/>
      <c r="AA2435" s="16"/>
      <c r="AB2435" s="14"/>
      <c r="AC2435" s="7"/>
      <c r="AD2435" s="7"/>
      <c r="AE2435" s="7"/>
      <c r="AF2435" s="9"/>
      <c r="AG2435" s="10"/>
      <c r="AH2435" s="10"/>
      <c r="AI2435" s="10"/>
      <c r="AJ2435" s="10"/>
      <c r="AK2435" s="10"/>
      <c r="AL2435" s="10"/>
      <c r="AM2435" s="21"/>
      <c r="AN2435" s="10"/>
      <c r="AO2435" s="9"/>
      <c r="AP2435" s="13"/>
    </row>
    <row r="2436" spans="1:42" x14ac:dyDescent="0.35">
      <c r="A2436" s="7"/>
      <c r="B2436" s="7"/>
      <c r="C2436" s="7"/>
      <c r="D2436" s="7"/>
      <c r="E2436" s="7"/>
      <c r="F2436" s="7"/>
      <c r="G2436" s="7"/>
      <c r="H2436" s="7"/>
      <c r="I2436" s="14"/>
      <c r="J2436" s="14"/>
      <c r="K2436" s="14"/>
      <c r="L2436" s="7"/>
      <c r="M2436" s="7"/>
      <c r="N2436" s="17"/>
      <c r="O2436" s="14"/>
      <c r="P2436" s="7"/>
      <c r="Q2436" s="7"/>
      <c r="R2436" s="16"/>
      <c r="S2436" s="14"/>
      <c r="T2436" s="14"/>
      <c r="U2436" s="7"/>
      <c r="V2436" s="7"/>
      <c r="W2436" s="17"/>
      <c r="X2436" s="14"/>
      <c r="Y2436" s="7"/>
      <c r="Z2436" s="7"/>
      <c r="AA2436" s="17"/>
      <c r="AB2436" s="14"/>
      <c r="AC2436" s="7"/>
      <c r="AD2436" s="7"/>
      <c r="AE2436" s="7"/>
      <c r="AF2436" s="9"/>
      <c r="AG2436" s="10"/>
      <c r="AH2436" s="10"/>
      <c r="AI2436" s="18"/>
      <c r="AJ2436" s="10"/>
      <c r="AK2436" s="10"/>
      <c r="AL2436" s="10"/>
      <c r="AM2436" s="21"/>
      <c r="AN2436" s="10"/>
      <c r="AO2436" s="9"/>
      <c r="AP2436" s="13"/>
    </row>
    <row r="2437" spans="1:42" x14ac:dyDescent="0.35">
      <c r="A2437" s="7"/>
      <c r="B2437" s="7"/>
      <c r="C2437" s="7"/>
      <c r="D2437" s="7"/>
      <c r="E2437" s="7"/>
      <c r="F2437" s="7"/>
      <c r="G2437" s="8"/>
      <c r="H2437" s="7"/>
      <c r="I2437" s="14"/>
      <c r="J2437" s="8"/>
      <c r="K2437" s="8"/>
      <c r="L2437" s="8"/>
      <c r="M2437" s="8"/>
      <c r="N2437" s="7"/>
      <c r="O2437" s="8"/>
      <c r="P2437" s="8"/>
      <c r="Q2437" s="8"/>
      <c r="R2437" s="7"/>
      <c r="S2437" s="8"/>
      <c r="T2437" s="8"/>
      <c r="U2437" s="8"/>
      <c r="V2437" s="8"/>
      <c r="W2437" s="7"/>
      <c r="X2437" s="8"/>
      <c r="Y2437" s="8"/>
      <c r="Z2437" s="8"/>
      <c r="AA2437" s="7"/>
      <c r="AB2437" s="8"/>
      <c r="AC2437" s="7"/>
      <c r="AD2437" s="7"/>
      <c r="AE2437" s="7"/>
      <c r="AF2437" s="9"/>
      <c r="AG2437" s="10"/>
      <c r="AH2437" s="10"/>
      <c r="AI2437" s="12"/>
      <c r="AJ2437" s="10"/>
      <c r="AK2437" s="10"/>
      <c r="AL2437" s="10"/>
      <c r="AM2437" s="12"/>
      <c r="AN2437" s="12"/>
      <c r="AO2437" s="9"/>
      <c r="AP2437" s="13"/>
    </row>
    <row r="2438" spans="1:42" x14ac:dyDescent="0.35">
      <c r="A2438" s="7"/>
      <c r="B2438" s="7"/>
      <c r="C2438" s="7"/>
      <c r="D2438" s="7"/>
      <c r="E2438" s="7"/>
      <c r="F2438" s="7"/>
      <c r="G2438" s="8"/>
      <c r="H2438" s="7"/>
      <c r="I2438" s="14"/>
      <c r="J2438" s="8"/>
      <c r="K2438" s="8"/>
      <c r="L2438" s="8"/>
      <c r="M2438" s="8"/>
      <c r="N2438" s="7"/>
      <c r="O2438" s="8"/>
      <c r="P2438" s="8"/>
      <c r="Q2438" s="8"/>
      <c r="R2438" s="7"/>
      <c r="S2438" s="8"/>
      <c r="T2438" s="8"/>
      <c r="U2438" s="8"/>
      <c r="V2438" s="8"/>
      <c r="W2438" s="7"/>
      <c r="X2438" s="8"/>
      <c r="Y2438" s="8"/>
      <c r="Z2438" s="8"/>
      <c r="AA2438" s="7"/>
      <c r="AB2438" s="8"/>
      <c r="AC2438" s="7"/>
      <c r="AD2438" s="7"/>
      <c r="AE2438" s="7"/>
      <c r="AF2438" s="9"/>
      <c r="AG2438" s="10"/>
      <c r="AH2438" s="10"/>
      <c r="AI2438" s="12"/>
      <c r="AJ2438" s="10"/>
      <c r="AK2438" s="10"/>
      <c r="AL2438" s="10"/>
      <c r="AM2438" s="12"/>
      <c r="AN2438" s="12"/>
      <c r="AO2438" s="9"/>
      <c r="AP2438" s="13"/>
    </row>
    <row r="2439" spans="1:42" x14ac:dyDescent="0.35">
      <c r="A2439" s="7"/>
      <c r="B2439" s="7"/>
      <c r="C2439" s="7"/>
      <c r="D2439" s="7"/>
      <c r="E2439" s="7"/>
      <c r="F2439" s="7"/>
      <c r="G2439" s="7"/>
      <c r="H2439" s="7"/>
      <c r="I2439" s="14"/>
      <c r="J2439" s="8"/>
      <c r="K2439" s="8"/>
      <c r="L2439" s="8"/>
      <c r="M2439" s="8"/>
      <c r="N2439" s="7"/>
      <c r="O2439" s="8"/>
      <c r="P2439" s="8"/>
      <c r="Q2439" s="8"/>
      <c r="R2439" s="7"/>
      <c r="S2439" s="8"/>
      <c r="T2439" s="14"/>
      <c r="U2439" s="7"/>
      <c r="V2439" s="7"/>
      <c r="W2439" s="16"/>
      <c r="X2439" s="8"/>
      <c r="Y2439" s="8"/>
      <c r="Z2439" s="8"/>
      <c r="AA2439" s="7"/>
      <c r="AB2439" s="14"/>
      <c r="AC2439" s="7"/>
      <c r="AD2439" s="7"/>
      <c r="AE2439" s="7"/>
      <c r="AF2439" s="9"/>
      <c r="AG2439" s="10"/>
      <c r="AH2439" s="10"/>
      <c r="AI2439" s="10"/>
      <c r="AJ2439" s="10"/>
      <c r="AK2439" s="10"/>
      <c r="AL2439" s="10"/>
      <c r="AM2439" s="12"/>
      <c r="AN2439" s="12"/>
      <c r="AO2439" s="9"/>
      <c r="AP2439" s="13"/>
    </row>
    <row r="2440" spans="1:42" x14ac:dyDescent="0.35">
      <c r="A2440" s="7"/>
      <c r="B2440" s="7"/>
      <c r="C2440" s="7"/>
      <c r="D2440" s="7"/>
      <c r="E2440" s="7"/>
      <c r="F2440" s="7"/>
      <c r="G2440" s="7"/>
      <c r="H2440" s="7"/>
      <c r="I2440" s="14"/>
      <c r="J2440" s="14"/>
      <c r="K2440" s="14"/>
      <c r="L2440" s="8"/>
      <c r="M2440" s="8"/>
      <c r="N2440" s="7"/>
      <c r="O2440" s="8"/>
      <c r="P2440" s="8"/>
      <c r="Q2440" s="8"/>
      <c r="R2440" s="7"/>
      <c r="S2440" s="8"/>
      <c r="T2440" s="14"/>
      <c r="U2440" s="7"/>
      <c r="V2440" s="7"/>
      <c r="W2440" s="16"/>
      <c r="X2440" s="8"/>
      <c r="Y2440" s="8"/>
      <c r="Z2440" s="8"/>
      <c r="AA2440" s="7"/>
      <c r="AB2440" s="14"/>
      <c r="AC2440" s="7"/>
      <c r="AD2440" s="7"/>
      <c r="AE2440" s="7"/>
      <c r="AF2440" s="9"/>
      <c r="AG2440" s="10"/>
      <c r="AH2440" s="10"/>
      <c r="AI2440" s="10"/>
      <c r="AJ2440" s="10"/>
      <c r="AK2440" s="10"/>
      <c r="AL2440" s="10"/>
      <c r="AM2440" s="12"/>
      <c r="AN2440" s="12"/>
      <c r="AO2440" s="9"/>
      <c r="AP2440" s="13"/>
    </row>
    <row r="2441" spans="1:42" x14ac:dyDescent="0.35">
      <c r="A2441" s="7"/>
      <c r="B2441" s="7"/>
      <c r="C2441" s="7"/>
      <c r="D2441" s="7"/>
      <c r="E2441" s="7"/>
      <c r="F2441" s="7"/>
      <c r="G2441" s="7"/>
      <c r="H2441" s="7"/>
      <c r="I2441" s="14"/>
      <c r="J2441" s="14"/>
      <c r="K2441" s="14"/>
      <c r="L2441" s="7"/>
      <c r="M2441" s="7"/>
      <c r="N2441" s="16"/>
      <c r="O2441" s="8"/>
      <c r="P2441" s="7"/>
      <c r="Q2441" s="8"/>
      <c r="R2441" s="7"/>
      <c r="S2441" s="14"/>
      <c r="T2441" s="14"/>
      <c r="U2441" s="7"/>
      <c r="V2441" s="7"/>
      <c r="W2441" s="17"/>
      <c r="X2441" s="14"/>
      <c r="Y2441" s="7"/>
      <c r="Z2441" s="7"/>
      <c r="AA2441" s="16"/>
      <c r="AB2441" s="14"/>
      <c r="AC2441" s="7"/>
      <c r="AD2441" s="7"/>
      <c r="AE2441" s="7"/>
      <c r="AF2441" s="9"/>
      <c r="AG2441" s="10"/>
      <c r="AH2441" s="10"/>
      <c r="AI2441" s="18"/>
      <c r="AJ2441" s="10"/>
      <c r="AK2441" s="10"/>
      <c r="AL2441" s="10"/>
      <c r="AM2441" s="19"/>
      <c r="AN2441" s="10"/>
      <c r="AO2441" s="9"/>
      <c r="AP2441" s="13"/>
    </row>
    <row r="2442" spans="1:42" x14ac:dyDescent="0.35">
      <c r="A2442" s="7"/>
      <c r="B2442" s="7"/>
      <c r="C2442" s="7"/>
      <c r="D2442" s="7"/>
      <c r="E2442" s="7"/>
      <c r="F2442" s="7"/>
      <c r="G2442" s="7"/>
      <c r="H2442" s="7"/>
      <c r="I2442" s="14"/>
      <c r="J2442" s="14"/>
      <c r="K2442" s="14"/>
      <c r="L2442" s="8"/>
      <c r="M2442" s="8"/>
      <c r="N2442" s="7"/>
      <c r="O2442" s="8"/>
      <c r="P2442" s="8"/>
      <c r="Q2442" s="8"/>
      <c r="R2442" s="7"/>
      <c r="S2442" s="8"/>
      <c r="T2442" s="8"/>
      <c r="U2442" s="8"/>
      <c r="V2442" s="8"/>
      <c r="W2442" s="7"/>
      <c r="X2442" s="8"/>
      <c r="Y2442" s="8"/>
      <c r="Z2442" s="8"/>
      <c r="AA2442" s="7"/>
      <c r="AB2442" s="8"/>
      <c r="AC2442" s="7"/>
      <c r="AD2442" s="7"/>
      <c r="AE2442" s="7"/>
      <c r="AF2442" s="9"/>
      <c r="AG2442" s="10"/>
      <c r="AH2442" s="10"/>
      <c r="AI2442" s="10"/>
      <c r="AJ2442" s="10"/>
      <c r="AK2442" s="10"/>
      <c r="AL2442" s="10"/>
      <c r="AM2442" s="12"/>
      <c r="AN2442" s="12"/>
      <c r="AO2442" s="9"/>
      <c r="AP2442" s="13"/>
    </row>
    <row r="2443" spans="1:42" x14ac:dyDescent="0.35">
      <c r="A2443" s="7"/>
      <c r="B2443" s="7"/>
      <c r="C2443" s="7"/>
      <c r="D2443" s="7"/>
      <c r="E2443" s="7"/>
      <c r="F2443" s="7"/>
      <c r="G2443" s="8"/>
      <c r="H2443" s="7"/>
      <c r="I2443" s="14"/>
      <c r="J2443" s="8"/>
      <c r="K2443" s="8"/>
      <c r="L2443" s="8"/>
      <c r="M2443" s="8"/>
      <c r="N2443" s="7"/>
      <c r="O2443" s="8"/>
      <c r="P2443" s="8"/>
      <c r="Q2443" s="8"/>
      <c r="R2443" s="7"/>
      <c r="S2443" s="8"/>
      <c r="T2443" s="8"/>
      <c r="U2443" s="8"/>
      <c r="V2443" s="8"/>
      <c r="W2443" s="7"/>
      <c r="X2443" s="8"/>
      <c r="Y2443" s="8"/>
      <c r="Z2443" s="8"/>
      <c r="AA2443" s="7"/>
      <c r="AB2443" s="8"/>
      <c r="AC2443" s="7"/>
      <c r="AD2443" s="7"/>
      <c r="AE2443" s="7"/>
      <c r="AF2443" s="9"/>
      <c r="AG2443" s="10"/>
      <c r="AH2443" s="10"/>
      <c r="AI2443" s="18"/>
      <c r="AJ2443" s="10"/>
      <c r="AK2443" s="10"/>
      <c r="AL2443" s="10"/>
      <c r="AM2443" s="12"/>
      <c r="AN2443" s="12"/>
      <c r="AO2443" s="9"/>
      <c r="AP2443" s="13"/>
    </row>
    <row r="2444" spans="1:42" x14ac:dyDescent="0.35">
      <c r="A2444" s="7"/>
      <c r="B2444" s="7"/>
      <c r="C2444" s="7"/>
      <c r="D2444" s="7"/>
      <c r="E2444" s="7"/>
      <c r="F2444" s="7"/>
      <c r="G2444" s="8"/>
      <c r="H2444" s="7"/>
      <c r="I2444" s="14"/>
      <c r="J2444" s="8"/>
      <c r="K2444" s="8"/>
      <c r="L2444" s="8"/>
      <c r="M2444" s="8"/>
      <c r="N2444" s="7"/>
      <c r="O2444" s="8"/>
      <c r="P2444" s="8"/>
      <c r="Q2444" s="8"/>
      <c r="R2444" s="7"/>
      <c r="S2444" s="8"/>
      <c r="T2444" s="8"/>
      <c r="U2444" s="8"/>
      <c r="V2444" s="8"/>
      <c r="W2444" s="7"/>
      <c r="X2444" s="8"/>
      <c r="Y2444" s="8"/>
      <c r="Z2444" s="8"/>
      <c r="AA2444" s="7"/>
      <c r="AB2444" s="8"/>
      <c r="AC2444" s="7"/>
      <c r="AD2444" s="7"/>
      <c r="AE2444" s="7"/>
      <c r="AF2444" s="9"/>
      <c r="AG2444" s="10"/>
      <c r="AH2444" s="10"/>
      <c r="AI2444" s="12"/>
      <c r="AJ2444" s="10"/>
      <c r="AK2444" s="10"/>
      <c r="AL2444" s="10"/>
      <c r="AM2444" s="12"/>
      <c r="AN2444" s="12"/>
      <c r="AO2444" s="9"/>
      <c r="AP2444" s="13"/>
    </row>
    <row r="2445" spans="1:42" x14ac:dyDescent="0.35">
      <c r="A2445" s="7"/>
      <c r="B2445" s="7"/>
      <c r="C2445" s="7"/>
      <c r="D2445" s="7"/>
      <c r="E2445" s="7"/>
      <c r="F2445" s="7"/>
      <c r="G2445" s="8"/>
      <c r="H2445" s="7"/>
      <c r="I2445" s="14"/>
      <c r="J2445" s="8"/>
      <c r="K2445" s="8"/>
      <c r="L2445" s="8"/>
      <c r="M2445" s="8"/>
      <c r="N2445" s="7"/>
      <c r="O2445" s="8"/>
      <c r="P2445" s="8"/>
      <c r="Q2445" s="8"/>
      <c r="R2445" s="7"/>
      <c r="S2445" s="8"/>
      <c r="T2445" s="8"/>
      <c r="U2445" s="8"/>
      <c r="V2445" s="8"/>
      <c r="W2445" s="7"/>
      <c r="X2445" s="8"/>
      <c r="Y2445" s="8"/>
      <c r="Z2445" s="8"/>
      <c r="AA2445" s="7"/>
      <c r="AB2445" s="8"/>
      <c r="AC2445" s="7"/>
      <c r="AD2445" s="7"/>
      <c r="AE2445" s="7"/>
      <c r="AF2445" s="12"/>
      <c r="AG2445" s="10"/>
      <c r="AH2445" s="12"/>
      <c r="AI2445" s="12"/>
      <c r="AJ2445" s="12"/>
      <c r="AK2445" s="12"/>
      <c r="AL2445" s="12"/>
      <c r="AM2445" s="12"/>
      <c r="AN2445" s="12"/>
      <c r="AO2445" s="12"/>
      <c r="AP2445" s="15"/>
    </row>
    <row r="2446" spans="1:42" x14ac:dyDescent="0.35">
      <c r="A2446" s="7"/>
      <c r="B2446" s="7"/>
      <c r="C2446" s="7"/>
      <c r="D2446" s="7"/>
      <c r="E2446" s="7"/>
      <c r="F2446" s="7"/>
      <c r="G2446" s="8"/>
      <c r="H2446" s="7"/>
      <c r="I2446" s="14"/>
      <c r="J2446" s="8"/>
      <c r="K2446" s="8"/>
      <c r="L2446" s="8"/>
      <c r="M2446" s="8"/>
      <c r="N2446" s="7"/>
      <c r="O2446" s="8"/>
      <c r="P2446" s="8"/>
      <c r="Q2446" s="8"/>
      <c r="R2446" s="7"/>
      <c r="S2446" s="8"/>
      <c r="T2446" s="8"/>
      <c r="U2446" s="8"/>
      <c r="V2446" s="8"/>
      <c r="W2446" s="7"/>
      <c r="X2446" s="8"/>
      <c r="Y2446" s="8"/>
      <c r="Z2446" s="8"/>
      <c r="AA2446" s="7"/>
      <c r="AB2446" s="8"/>
      <c r="AC2446" s="7"/>
      <c r="AD2446" s="7"/>
      <c r="AE2446" s="7"/>
      <c r="AF2446" s="12"/>
      <c r="AG2446" s="10"/>
      <c r="AH2446" s="12"/>
      <c r="AI2446" s="12"/>
      <c r="AJ2446" s="12"/>
      <c r="AK2446" s="12"/>
      <c r="AL2446" s="12"/>
      <c r="AM2446" s="12"/>
      <c r="AN2446" s="12"/>
      <c r="AO2446" s="12"/>
      <c r="AP2446" s="15"/>
    </row>
    <row r="2447" spans="1:42" x14ac:dyDescent="0.35">
      <c r="A2447" s="7"/>
      <c r="B2447" s="7"/>
      <c r="C2447" s="7"/>
      <c r="D2447" s="7"/>
      <c r="E2447" s="7"/>
      <c r="F2447" s="7"/>
      <c r="G2447" s="7"/>
      <c r="H2447" s="7"/>
      <c r="I2447" s="14"/>
      <c r="J2447" s="14"/>
      <c r="K2447" s="14"/>
      <c r="L2447" s="7"/>
      <c r="M2447" s="8"/>
      <c r="N2447" s="7"/>
      <c r="O2447" s="14"/>
      <c r="P2447" s="7"/>
      <c r="Q2447" s="7"/>
      <c r="R2447" s="16"/>
      <c r="S2447" s="14"/>
      <c r="T2447" s="14"/>
      <c r="U2447" s="7"/>
      <c r="V2447" s="7"/>
      <c r="W2447" s="17"/>
      <c r="X2447" s="14"/>
      <c r="Y2447" s="7"/>
      <c r="Z2447" s="7"/>
      <c r="AA2447" s="16"/>
      <c r="AB2447" s="14"/>
      <c r="AC2447" s="7"/>
      <c r="AD2447" s="7"/>
      <c r="AE2447" s="7"/>
      <c r="AF2447" s="9"/>
      <c r="AG2447" s="10"/>
      <c r="AH2447" s="10"/>
      <c r="AI2447" s="10"/>
      <c r="AJ2447" s="10"/>
      <c r="AK2447" s="10"/>
      <c r="AL2447" s="10"/>
      <c r="AM2447" s="21"/>
      <c r="AN2447" s="10"/>
      <c r="AO2447" s="9"/>
      <c r="AP2447" s="13"/>
    </row>
    <row r="2448" spans="1:42" x14ac:dyDescent="0.35">
      <c r="A2448" s="7"/>
      <c r="B2448" s="7"/>
      <c r="C2448" s="7"/>
      <c r="D2448" s="7"/>
      <c r="E2448" s="7"/>
      <c r="F2448" s="7"/>
      <c r="G2448" s="8"/>
      <c r="H2448" s="7"/>
      <c r="I2448" s="14"/>
      <c r="J2448" s="8"/>
      <c r="K2448" s="8"/>
      <c r="L2448" s="8"/>
      <c r="M2448" s="8"/>
      <c r="N2448" s="7"/>
      <c r="O2448" s="8"/>
      <c r="P2448" s="8"/>
      <c r="Q2448" s="8"/>
      <c r="R2448" s="7"/>
      <c r="S2448" s="8"/>
      <c r="T2448" s="8"/>
      <c r="U2448" s="8"/>
      <c r="V2448" s="8"/>
      <c r="W2448" s="7"/>
      <c r="X2448" s="8"/>
      <c r="Y2448" s="8"/>
      <c r="Z2448" s="8"/>
      <c r="AA2448" s="7"/>
      <c r="AB2448" s="8"/>
      <c r="AC2448" s="7"/>
      <c r="AD2448" s="7"/>
      <c r="AE2448" s="7"/>
      <c r="AF2448" s="9"/>
      <c r="AG2448" s="10"/>
      <c r="AH2448" s="10"/>
      <c r="AI2448" s="12"/>
      <c r="AJ2448" s="10"/>
      <c r="AK2448" s="10"/>
      <c r="AL2448" s="10"/>
      <c r="AM2448" s="12"/>
      <c r="AN2448" s="12"/>
      <c r="AO2448" s="9"/>
      <c r="AP2448" s="13"/>
    </row>
    <row r="2449" spans="1:42" x14ac:dyDescent="0.35">
      <c r="A2449" s="7"/>
      <c r="B2449" s="7"/>
      <c r="C2449" s="7"/>
      <c r="D2449" s="7"/>
      <c r="E2449" s="7"/>
      <c r="F2449" s="7"/>
      <c r="G2449" s="7"/>
      <c r="H2449" s="7"/>
      <c r="I2449" s="14"/>
      <c r="J2449" s="14"/>
      <c r="K2449" s="14"/>
      <c r="L2449" s="7"/>
      <c r="M2449" s="8"/>
      <c r="N2449" s="7"/>
      <c r="O2449" s="14"/>
      <c r="P2449" s="7"/>
      <c r="Q2449" s="7"/>
      <c r="R2449" s="16"/>
      <c r="S2449" s="14"/>
      <c r="T2449" s="14"/>
      <c r="U2449" s="7"/>
      <c r="V2449" s="7"/>
      <c r="W2449" s="16"/>
      <c r="X2449" s="14"/>
      <c r="Y2449" s="7"/>
      <c r="Z2449" s="7"/>
      <c r="AA2449" s="16"/>
      <c r="AB2449" s="14"/>
      <c r="AC2449" s="7"/>
      <c r="AD2449" s="7"/>
      <c r="AE2449" s="7"/>
      <c r="AF2449" s="9"/>
      <c r="AG2449" s="10"/>
      <c r="AH2449" s="10"/>
      <c r="AI2449" s="10"/>
      <c r="AJ2449" s="10"/>
      <c r="AK2449" s="10"/>
      <c r="AL2449" s="10"/>
      <c r="AM2449" s="21"/>
      <c r="AN2449" s="10"/>
      <c r="AO2449" s="9"/>
      <c r="AP2449" s="13"/>
    </row>
    <row r="2450" spans="1:42" x14ac:dyDescent="0.35">
      <c r="A2450" s="7"/>
      <c r="B2450" s="7"/>
      <c r="C2450" s="7"/>
      <c r="D2450" s="7"/>
      <c r="E2450" s="7"/>
      <c r="F2450" s="7"/>
      <c r="G2450" s="7"/>
      <c r="H2450" s="7"/>
      <c r="I2450" s="14"/>
      <c r="J2450" s="8"/>
      <c r="K2450" s="14"/>
      <c r="L2450" s="8"/>
      <c r="M2450" s="8"/>
      <c r="N2450" s="7"/>
      <c r="O2450" s="8"/>
      <c r="P2450" s="8"/>
      <c r="Q2450" s="8"/>
      <c r="R2450" s="7"/>
      <c r="S2450" s="8"/>
      <c r="T2450" s="8"/>
      <c r="U2450" s="8"/>
      <c r="V2450" s="8"/>
      <c r="W2450" s="7"/>
      <c r="X2450" s="8"/>
      <c r="Y2450" s="8"/>
      <c r="Z2450" s="8"/>
      <c r="AA2450" s="7"/>
      <c r="AB2450" s="8"/>
      <c r="AC2450" s="7"/>
      <c r="AD2450" s="7"/>
      <c r="AE2450" s="7"/>
      <c r="AF2450" s="9"/>
      <c r="AG2450" s="10"/>
      <c r="AH2450" s="10"/>
      <c r="AI2450" s="10"/>
      <c r="AJ2450" s="10"/>
      <c r="AK2450" s="10"/>
      <c r="AL2450" s="10"/>
      <c r="AM2450" s="12"/>
      <c r="AN2450" s="12"/>
      <c r="AO2450" s="9"/>
      <c r="AP2450" s="13"/>
    </row>
    <row r="2451" spans="1:42" x14ac:dyDescent="0.35">
      <c r="A2451" s="7"/>
      <c r="B2451" s="7"/>
      <c r="C2451" s="7"/>
      <c r="D2451" s="7"/>
      <c r="E2451" s="7"/>
      <c r="F2451" s="7"/>
      <c r="G2451" s="8"/>
      <c r="H2451" s="7"/>
      <c r="I2451" s="14"/>
      <c r="J2451" s="8"/>
      <c r="K2451" s="8"/>
      <c r="L2451" s="8"/>
      <c r="M2451" s="8"/>
      <c r="N2451" s="7"/>
      <c r="O2451" s="8"/>
      <c r="P2451" s="8"/>
      <c r="Q2451" s="8"/>
      <c r="R2451" s="7"/>
      <c r="S2451" s="8"/>
      <c r="T2451" s="8"/>
      <c r="U2451" s="8"/>
      <c r="V2451" s="8"/>
      <c r="W2451" s="7"/>
      <c r="X2451" s="8"/>
      <c r="Y2451" s="8"/>
      <c r="Z2451" s="8"/>
      <c r="AA2451" s="7"/>
      <c r="AB2451" s="8"/>
      <c r="AC2451" s="7"/>
      <c r="AD2451" s="7"/>
      <c r="AE2451" s="7"/>
      <c r="AF2451" s="9"/>
      <c r="AG2451" s="10"/>
      <c r="AH2451" s="10"/>
      <c r="AI2451" s="10"/>
      <c r="AJ2451" s="10"/>
      <c r="AK2451" s="10"/>
      <c r="AL2451" s="10"/>
      <c r="AM2451" s="12"/>
      <c r="AN2451" s="12"/>
      <c r="AO2451" s="9"/>
      <c r="AP2451" s="13"/>
    </row>
    <row r="2452" spans="1:42" x14ac:dyDescent="0.35">
      <c r="A2452" s="7"/>
      <c r="B2452" s="7"/>
      <c r="C2452" s="7"/>
      <c r="D2452" s="7"/>
      <c r="E2452" s="7"/>
      <c r="F2452" s="7"/>
      <c r="G2452" s="8"/>
      <c r="H2452" s="7"/>
      <c r="I2452" s="14"/>
      <c r="J2452" s="8"/>
      <c r="K2452" s="8"/>
      <c r="L2452" s="8"/>
      <c r="M2452" s="8"/>
      <c r="N2452" s="7"/>
      <c r="O2452" s="8"/>
      <c r="P2452" s="8"/>
      <c r="Q2452" s="8"/>
      <c r="R2452" s="7"/>
      <c r="S2452" s="8"/>
      <c r="T2452" s="8"/>
      <c r="U2452" s="8"/>
      <c r="V2452" s="8"/>
      <c r="W2452" s="7"/>
      <c r="X2452" s="8"/>
      <c r="Y2452" s="8"/>
      <c r="Z2452" s="8"/>
      <c r="AA2452" s="7"/>
      <c r="AB2452" s="8"/>
      <c r="AC2452" s="7"/>
      <c r="AD2452" s="7"/>
      <c r="AE2452" s="7"/>
      <c r="AF2452" s="12"/>
      <c r="AG2452" s="10"/>
      <c r="AH2452" s="12"/>
      <c r="AI2452" s="12"/>
      <c r="AJ2452" s="12"/>
      <c r="AK2452" s="12"/>
      <c r="AL2452" s="12"/>
      <c r="AM2452" s="12"/>
      <c r="AN2452" s="12"/>
      <c r="AO2452" s="12"/>
      <c r="AP2452" s="15"/>
    </row>
    <row r="2453" spans="1:42" x14ac:dyDescent="0.35">
      <c r="A2453" s="7"/>
      <c r="B2453" s="7"/>
      <c r="C2453" s="7"/>
      <c r="D2453" s="7"/>
      <c r="E2453" s="7"/>
      <c r="F2453" s="7"/>
      <c r="G2453" s="8"/>
      <c r="H2453" s="7"/>
      <c r="I2453" s="14"/>
      <c r="J2453" s="8"/>
      <c r="K2453" s="8"/>
      <c r="L2453" s="8"/>
      <c r="M2453" s="8"/>
      <c r="N2453" s="7"/>
      <c r="O2453" s="8"/>
      <c r="P2453" s="8"/>
      <c r="Q2453" s="8"/>
      <c r="R2453" s="7"/>
      <c r="S2453" s="8"/>
      <c r="T2453" s="8"/>
      <c r="U2453" s="8"/>
      <c r="V2453" s="8"/>
      <c r="W2453" s="7"/>
      <c r="X2453" s="8"/>
      <c r="Y2453" s="8"/>
      <c r="Z2453" s="8"/>
      <c r="AA2453" s="7"/>
      <c r="AB2453" s="8"/>
      <c r="AC2453" s="7"/>
      <c r="AD2453" s="7"/>
      <c r="AE2453" s="7"/>
      <c r="AF2453" s="9"/>
      <c r="AG2453" s="10"/>
      <c r="AH2453" s="10"/>
      <c r="AI2453" s="12"/>
      <c r="AJ2453" s="10"/>
      <c r="AK2453" s="10"/>
      <c r="AL2453" s="10"/>
      <c r="AM2453" s="12"/>
      <c r="AN2453" s="12"/>
      <c r="AO2453" s="9"/>
      <c r="AP2453" s="13"/>
    </row>
    <row r="2454" spans="1:42" x14ac:dyDescent="0.35">
      <c r="A2454" s="7"/>
      <c r="B2454" s="7"/>
      <c r="C2454" s="7"/>
      <c r="D2454" s="7"/>
      <c r="E2454" s="7"/>
      <c r="F2454" s="7"/>
      <c r="G2454" s="8"/>
      <c r="H2454" s="7"/>
      <c r="I2454" s="14"/>
      <c r="J2454" s="8"/>
      <c r="K2454" s="8"/>
      <c r="L2454" s="8"/>
      <c r="M2454" s="8"/>
      <c r="N2454" s="7"/>
      <c r="O2454" s="8"/>
      <c r="P2454" s="8"/>
      <c r="Q2454" s="8"/>
      <c r="R2454" s="7"/>
      <c r="S2454" s="8"/>
      <c r="T2454" s="8"/>
      <c r="U2454" s="8"/>
      <c r="V2454" s="8"/>
      <c r="W2454" s="7"/>
      <c r="X2454" s="8"/>
      <c r="Y2454" s="8"/>
      <c r="Z2454" s="8"/>
      <c r="AA2454" s="7"/>
      <c r="AB2454" s="8"/>
      <c r="AC2454" s="7"/>
      <c r="AD2454" s="7"/>
      <c r="AE2454" s="7"/>
      <c r="AF2454" s="12"/>
      <c r="AG2454" s="10"/>
      <c r="AH2454" s="12"/>
      <c r="AI2454" s="12"/>
      <c r="AJ2454" s="12"/>
      <c r="AK2454" s="12"/>
      <c r="AL2454" s="12"/>
      <c r="AM2454" s="12"/>
      <c r="AN2454" s="12"/>
      <c r="AO2454" s="12"/>
      <c r="AP2454" s="15"/>
    </row>
    <row r="2455" spans="1:42" x14ac:dyDescent="0.35">
      <c r="A2455" s="7"/>
      <c r="B2455" s="7"/>
      <c r="C2455" s="7"/>
      <c r="D2455" s="7"/>
      <c r="E2455" s="7"/>
      <c r="F2455" s="7"/>
      <c r="G2455" s="7"/>
      <c r="H2455" s="7"/>
      <c r="I2455" s="14"/>
      <c r="J2455" s="14"/>
      <c r="K2455" s="14"/>
      <c r="L2455" s="7"/>
      <c r="M2455" s="8"/>
      <c r="N2455" s="7"/>
      <c r="O2455" s="8"/>
      <c r="P2455" s="8"/>
      <c r="Q2455" s="8"/>
      <c r="R2455" s="7"/>
      <c r="S2455" s="14"/>
      <c r="T2455" s="14"/>
      <c r="U2455" s="7"/>
      <c r="V2455" s="7"/>
      <c r="W2455" s="16"/>
      <c r="X2455" s="14"/>
      <c r="Y2455" s="7"/>
      <c r="Z2455" s="7"/>
      <c r="AA2455" s="16"/>
      <c r="AB2455" s="14"/>
      <c r="AC2455" s="7"/>
      <c r="AD2455" s="7"/>
      <c r="AE2455" s="7"/>
      <c r="AF2455" s="9"/>
      <c r="AG2455" s="10"/>
      <c r="AH2455" s="10"/>
      <c r="AI2455" s="10"/>
      <c r="AJ2455" s="10"/>
      <c r="AK2455" s="10"/>
      <c r="AL2455" s="10"/>
      <c r="AM2455" s="20"/>
      <c r="AN2455" s="10"/>
      <c r="AO2455" s="9"/>
      <c r="AP2455" s="13"/>
    </row>
    <row r="2456" spans="1:42" x14ac:dyDescent="0.35">
      <c r="A2456" s="7"/>
      <c r="B2456" s="7"/>
      <c r="C2456" s="7"/>
      <c r="D2456" s="7"/>
      <c r="E2456" s="7"/>
      <c r="F2456" s="7"/>
      <c r="G2456" s="7"/>
      <c r="H2456" s="7"/>
      <c r="I2456" s="14"/>
      <c r="J2456" s="14"/>
      <c r="K2456" s="14"/>
      <c r="L2456" s="7"/>
      <c r="M2456" s="7"/>
      <c r="N2456" s="16"/>
      <c r="O2456" s="14"/>
      <c r="P2456" s="7"/>
      <c r="Q2456" s="7"/>
      <c r="R2456" s="17"/>
      <c r="S2456" s="14"/>
      <c r="T2456" s="14"/>
      <c r="U2456" s="7"/>
      <c r="V2456" s="7"/>
      <c r="W2456" s="16"/>
      <c r="X2456" s="14"/>
      <c r="Y2456" s="7"/>
      <c r="Z2456" s="7"/>
      <c r="AA2456" s="16"/>
      <c r="AB2456" s="14"/>
      <c r="AC2456" s="7"/>
      <c r="AD2456" s="7"/>
      <c r="AE2456" s="7"/>
      <c r="AF2456" s="9"/>
      <c r="AG2456" s="10"/>
      <c r="AH2456" s="10"/>
      <c r="AI2456" s="10"/>
      <c r="AJ2456" s="10"/>
      <c r="AK2456" s="10"/>
      <c r="AL2456" s="10"/>
      <c r="AM2456" s="21"/>
      <c r="AN2456" s="10"/>
      <c r="AO2456" s="9"/>
      <c r="AP2456" s="13"/>
    </row>
    <row r="2457" spans="1:42" x14ac:dyDescent="0.35">
      <c r="A2457" s="7"/>
      <c r="B2457" s="7"/>
      <c r="C2457" s="7"/>
      <c r="D2457" s="7"/>
      <c r="E2457" s="7"/>
      <c r="F2457" s="7"/>
      <c r="G2457" s="7"/>
      <c r="H2457" s="7"/>
      <c r="I2457" s="14"/>
      <c r="J2457" s="14"/>
      <c r="K2457" s="14"/>
      <c r="L2457" s="7"/>
      <c r="M2457" s="7"/>
      <c r="N2457" s="16"/>
      <c r="O2457" s="14"/>
      <c r="P2457" s="7"/>
      <c r="Q2457" s="8"/>
      <c r="R2457" s="7"/>
      <c r="S2457" s="14"/>
      <c r="T2457" s="14"/>
      <c r="U2457" s="7"/>
      <c r="V2457" s="7"/>
      <c r="W2457" s="16"/>
      <c r="X2457" s="14"/>
      <c r="Y2457" s="7"/>
      <c r="Z2457" s="7"/>
      <c r="AA2457" s="17"/>
      <c r="AB2457" s="14"/>
      <c r="AC2457" s="7"/>
      <c r="AD2457" s="7"/>
      <c r="AE2457" s="7"/>
      <c r="AF2457" s="9"/>
      <c r="AG2457" s="10"/>
      <c r="AH2457" s="10"/>
      <c r="AI2457" s="10"/>
      <c r="AJ2457" s="10"/>
      <c r="AK2457" s="10"/>
      <c r="AL2457" s="10"/>
      <c r="AM2457" s="21"/>
      <c r="AN2457" s="10"/>
      <c r="AO2457" s="9"/>
      <c r="AP2457" s="13"/>
    </row>
    <row r="2458" spans="1:42" x14ac:dyDescent="0.35">
      <c r="A2458" s="7"/>
      <c r="B2458" s="7"/>
      <c r="C2458" s="7"/>
      <c r="D2458" s="7"/>
      <c r="E2458" s="7"/>
      <c r="F2458" s="7"/>
      <c r="G2458" s="8"/>
      <c r="H2458" s="7"/>
      <c r="I2458" s="14"/>
      <c r="J2458" s="8"/>
      <c r="K2458" s="8"/>
      <c r="L2458" s="8"/>
      <c r="M2458" s="8"/>
      <c r="N2458" s="7"/>
      <c r="O2458" s="8"/>
      <c r="P2458" s="8"/>
      <c r="Q2458" s="8"/>
      <c r="R2458" s="7"/>
      <c r="S2458" s="8"/>
      <c r="T2458" s="8"/>
      <c r="U2458" s="8"/>
      <c r="V2458" s="8"/>
      <c r="W2458" s="7"/>
      <c r="X2458" s="8"/>
      <c r="Y2458" s="8"/>
      <c r="Z2458" s="8"/>
      <c r="AA2458" s="7"/>
      <c r="AB2458" s="8"/>
      <c r="AC2458" s="7"/>
      <c r="AD2458" s="7"/>
      <c r="AE2458" s="7"/>
      <c r="AF2458" s="9"/>
      <c r="AG2458" s="10"/>
      <c r="AH2458" s="10"/>
      <c r="AI2458" s="12"/>
      <c r="AJ2458" s="10"/>
      <c r="AK2458" s="10"/>
      <c r="AL2458" s="10"/>
      <c r="AM2458" s="12"/>
      <c r="AN2458" s="12"/>
      <c r="AO2458" s="9"/>
      <c r="AP2458" s="13"/>
    </row>
    <row r="2459" spans="1:42" x14ac:dyDescent="0.35">
      <c r="A2459" s="7"/>
      <c r="B2459" s="7"/>
      <c r="C2459" s="7"/>
      <c r="D2459" s="7"/>
      <c r="E2459" s="7"/>
      <c r="F2459" s="7"/>
      <c r="G2459" s="7"/>
      <c r="H2459" s="7"/>
      <c r="I2459" s="14"/>
      <c r="J2459" s="14"/>
      <c r="K2459" s="14"/>
      <c r="L2459" s="8"/>
      <c r="M2459" s="8"/>
      <c r="N2459" s="7"/>
      <c r="O2459" s="8"/>
      <c r="P2459" s="8"/>
      <c r="Q2459" s="8"/>
      <c r="R2459" s="7"/>
      <c r="S2459" s="8"/>
      <c r="T2459" s="8"/>
      <c r="U2459" s="8"/>
      <c r="V2459" s="8"/>
      <c r="W2459" s="7"/>
      <c r="X2459" s="8"/>
      <c r="Y2459" s="8"/>
      <c r="Z2459" s="8"/>
      <c r="AA2459" s="7"/>
      <c r="AB2459" s="8"/>
      <c r="AC2459" s="7"/>
      <c r="AD2459" s="7"/>
      <c r="AE2459" s="7"/>
      <c r="AF2459" s="9"/>
      <c r="AG2459" s="10"/>
      <c r="AH2459" s="10"/>
      <c r="AI2459" s="10"/>
      <c r="AJ2459" s="10"/>
      <c r="AK2459" s="10"/>
      <c r="AL2459" s="10"/>
      <c r="AM2459" s="12"/>
      <c r="AN2459" s="12"/>
      <c r="AO2459" s="9"/>
      <c r="AP2459" s="13"/>
    </row>
    <row r="2460" spans="1:42" x14ac:dyDescent="0.35">
      <c r="A2460" s="7"/>
      <c r="B2460" s="7"/>
      <c r="C2460" s="7"/>
      <c r="D2460" s="7"/>
      <c r="E2460" s="7"/>
      <c r="F2460" s="7"/>
      <c r="G2460" s="7"/>
      <c r="H2460" s="7"/>
      <c r="I2460" s="14"/>
      <c r="J2460" s="8"/>
      <c r="K2460" s="14"/>
      <c r="L2460" s="7"/>
      <c r="M2460" s="7"/>
      <c r="N2460" s="16"/>
      <c r="O2460" s="14"/>
      <c r="P2460" s="7"/>
      <c r="Q2460" s="7"/>
      <c r="R2460" s="16"/>
      <c r="S2460" s="14"/>
      <c r="T2460" s="14"/>
      <c r="U2460" s="7"/>
      <c r="V2460" s="7"/>
      <c r="W2460" s="16"/>
      <c r="X2460" s="14"/>
      <c r="Y2460" s="7"/>
      <c r="Z2460" s="7"/>
      <c r="AA2460" s="16"/>
      <c r="AB2460" s="14"/>
      <c r="AC2460" s="7"/>
      <c r="AD2460" s="7"/>
      <c r="AE2460" s="7"/>
      <c r="AF2460" s="9"/>
      <c r="AG2460" s="10"/>
      <c r="AH2460" s="10"/>
      <c r="AI2460" s="10"/>
      <c r="AJ2460" s="10"/>
      <c r="AK2460" s="10"/>
      <c r="AL2460" s="10"/>
      <c r="AM2460" s="20"/>
      <c r="AN2460" s="10"/>
      <c r="AO2460" s="9"/>
      <c r="AP2460" s="13"/>
    </row>
    <row r="2461" spans="1:42" x14ac:dyDescent="0.35">
      <c r="A2461" s="7"/>
      <c r="B2461" s="7"/>
      <c r="C2461" s="7"/>
      <c r="D2461" s="7"/>
      <c r="E2461" s="7"/>
      <c r="F2461" s="7"/>
      <c r="G2461" s="7"/>
      <c r="H2461" s="7"/>
      <c r="I2461" s="14"/>
      <c r="J2461" s="8"/>
      <c r="K2461" s="14"/>
      <c r="L2461" s="7"/>
      <c r="M2461" s="7"/>
      <c r="N2461" s="16"/>
      <c r="O2461" s="8"/>
      <c r="P2461" s="8"/>
      <c r="Q2461" s="8"/>
      <c r="R2461" s="7"/>
      <c r="S2461" s="14"/>
      <c r="T2461" s="14"/>
      <c r="U2461" s="7"/>
      <c r="V2461" s="7"/>
      <c r="W2461" s="16"/>
      <c r="X2461" s="14"/>
      <c r="Y2461" s="7"/>
      <c r="Z2461" s="7"/>
      <c r="AA2461" s="16"/>
      <c r="AB2461" s="14"/>
      <c r="AC2461" s="7"/>
      <c r="AD2461" s="7"/>
      <c r="AE2461" s="7"/>
      <c r="AF2461" s="9"/>
      <c r="AG2461" s="10"/>
      <c r="AH2461" s="10"/>
      <c r="AI2461" s="10"/>
      <c r="AJ2461" s="10"/>
      <c r="AK2461" s="10"/>
      <c r="AL2461" s="10"/>
      <c r="AM2461" s="19"/>
      <c r="AN2461" s="10"/>
      <c r="AO2461" s="9"/>
      <c r="AP2461" s="13"/>
    </row>
    <row r="2462" spans="1:42" x14ac:dyDescent="0.35">
      <c r="A2462" s="7"/>
      <c r="B2462" s="7"/>
      <c r="C2462" s="7"/>
      <c r="D2462" s="7"/>
      <c r="E2462" s="7"/>
      <c r="F2462" s="7"/>
      <c r="G2462" s="7"/>
      <c r="H2462" s="7"/>
      <c r="I2462" s="14"/>
      <c r="J2462" s="8"/>
      <c r="K2462" s="14"/>
      <c r="L2462" s="7"/>
      <c r="M2462" s="7"/>
      <c r="N2462" s="16"/>
      <c r="O2462" s="14"/>
      <c r="P2462" s="7"/>
      <c r="Q2462" s="7"/>
      <c r="R2462" s="16"/>
      <c r="S2462" s="14"/>
      <c r="T2462" s="14"/>
      <c r="U2462" s="7"/>
      <c r="V2462" s="7"/>
      <c r="W2462" s="16"/>
      <c r="X2462" s="14"/>
      <c r="Y2462" s="7"/>
      <c r="Z2462" s="7"/>
      <c r="AA2462" s="16"/>
      <c r="AB2462" s="14"/>
      <c r="AC2462" s="7"/>
      <c r="AD2462" s="7"/>
      <c r="AE2462" s="7"/>
      <c r="AF2462" s="9"/>
      <c r="AG2462" s="10"/>
      <c r="AH2462" s="10"/>
      <c r="AI2462" s="10"/>
      <c r="AJ2462" s="10"/>
      <c r="AK2462" s="10"/>
      <c r="AL2462" s="10"/>
      <c r="AM2462" s="20"/>
      <c r="AN2462" s="10"/>
      <c r="AO2462" s="9"/>
      <c r="AP2462" s="13"/>
    </row>
    <row r="2463" spans="1:42" x14ac:dyDescent="0.35">
      <c r="A2463" s="7"/>
      <c r="B2463" s="7"/>
      <c r="C2463" s="7"/>
      <c r="D2463" s="7"/>
      <c r="E2463" s="7"/>
      <c r="F2463" s="7"/>
      <c r="G2463" s="7"/>
      <c r="H2463" s="7"/>
      <c r="I2463" s="14"/>
      <c r="J2463" s="8"/>
      <c r="K2463" s="14"/>
      <c r="L2463" s="8"/>
      <c r="M2463" s="8"/>
      <c r="N2463" s="7"/>
      <c r="O2463" s="8"/>
      <c r="P2463" s="8"/>
      <c r="Q2463" s="8"/>
      <c r="R2463" s="7"/>
      <c r="S2463" s="14"/>
      <c r="T2463" s="14"/>
      <c r="U2463" s="7"/>
      <c r="V2463" s="7"/>
      <c r="W2463" s="16"/>
      <c r="X2463" s="8"/>
      <c r="Y2463" s="8"/>
      <c r="Z2463" s="8"/>
      <c r="AA2463" s="7"/>
      <c r="AB2463" s="14"/>
      <c r="AC2463" s="7"/>
      <c r="AD2463" s="7"/>
      <c r="AE2463" s="7"/>
      <c r="AF2463" s="9"/>
      <c r="AG2463" s="10"/>
      <c r="AH2463" s="10"/>
      <c r="AI2463" s="10"/>
      <c r="AJ2463" s="10"/>
      <c r="AK2463" s="10"/>
      <c r="AL2463" s="10"/>
      <c r="AM2463" s="12"/>
      <c r="AN2463" s="12"/>
      <c r="AO2463" s="9"/>
      <c r="AP2463" s="13"/>
    </row>
    <row r="2464" spans="1:42" x14ac:dyDescent="0.35">
      <c r="A2464" s="7"/>
      <c r="B2464" s="7"/>
      <c r="C2464" s="7"/>
      <c r="D2464" s="7"/>
      <c r="E2464" s="7"/>
      <c r="F2464" s="7"/>
      <c r="G2464" s="7"/>
      <c r="H2464" s="7"/>
      <c r="I2464" s="14"/>
      <c r="J2464" s="14"/>
      <c r="K2464" s="14"/>
      <c r="L2464" s="7"/>
      <c r="M2464" s="7"/>
      <c r="N2464" s="16"/>
      <c r="O2464" s="14"/>
      <c r="P2464" s="7"/>
      <c r="Q2464" s="7"/>
      <c r="R2464" s="16"/>
      <c r="S2464" s="14"/>
      <c r="T2464" s="14"/>
      <c r="U2464" s="7"/>
      <c r="V2464" s="7"/>
      <c r="W2464" s="16"/>
      <c r="X2464" s="14"/>
      <c r="Y2464" s="7"/>
      <c r="Z2464" s="7"/>
      <c r="AA2464" s="16"/>
      <c r="AB2464" s="14"/>
      <c r="AC2464" s="7"/>
      <c r="AD2464" s="7"/>
      <c r="AE2464" s="7"/>
      <c r="AF2464" s="9"/>
      <c r="AG2464" s="10"/>
      <c r="AH2464" s="10"/>
      <c r="AI2464" s="11"/>
      <c r="AJ2464" s="10"/>
      <c r="AK2464" s="10"/>
      <c r="AL2464" s="10"/>
      <c r="AM2464" s="21"/>
      <c r="AN2464" s="10"/>
      <c r="AO2464" s="9"/>
      <c r="AP2464" s="13"/>
    </row>
    <row r="2465" spans="1:42" x14ac:dyDescent="0.35">
      <c r="A2465" s="7"/>
      <c r="B2465" s="7"/>
      <c r="C2465" s="7"/>
      <c r="D2465" s="7"/>
      <c r="E2465" s="7"/>
      <c r="F2465" s="7"/>
      <c r="G2465" s="7"/>
      <c r="H2465" s="7"/>
      <c r="I2465" s="14"/>
      <c r="J2465" s="8"/>
      <c r="K2465" s="14"/>
      <c r="L2465" s="7"/>
      <c r="M2465" s="8"/>
      <c r="N2465" s="7"/>
      <c r="O2465" s="8"/>
      <c r="P2465" s="8"/>
      <c r="Q2465" s="8"/>
      <c r="R2465" s="7"/>
      <c r="S2465" s="14"/>
      <c r="T2465" s="14"/>
      <c r="U2465" s="7"/>
      <c r="V2465" s="7"/>
      <c r="W2465" s="16"/>
      <c r="X2465" s="14"/>
      <c r="Y2465" s="7"/>
      <c r="Z2465" s="7"/>
      <c r="AA2465" s="16"/>
      <c r="AB2465" s="14"/>
      <c r="AC2465" s="7"/>
      <c r="AD2465" s="7"/>
      <c r="AE2465" s="7"/>
      <c r="AF2465" s="9"/>
      <c r="AG2465" s="10"/>
      <c r="AH2465" s="10"/>
      <c r="AI2465" s="10"/>
      <c r="AJ2465" s="10"/>
      <c r="AK2465" s="10"/>
      <c r="AL2465" s="10"/>
      <c r="AM2465" s="21"/>
      <c r="AN2465" s="10"/>
      <c r="AO2465" s="9"/>
      <c r="AP2465" s="13"/>
    </row>
    <row r="2466" spans="1:42" x14ac:dyDescent="0.35">
      <c r="A2466" s="7"/>
      <c r="B2466" s="7"/>
      <c r="C2466" s="7"/>
      <c r="D2466" s="7"/>
      <c r="E2466" s="7"/>
      <c r="F2466" s="7"/>
      <c r="G2466" s="7"/>
      <c r="H2466" s="7"/>
      <c r="I2466" s="14"/>
      <c r="J2466" s="8"/>
      <c r="K2466" s="14"/>
      <c r="L2466" s="7"/>
      <c r="M2466" s="7"/>
      <c r="N2466" s="16"/>
      <c r="O2466" s="8"/>
      <c r="P2466" s="8"/>
      <c r="Q2466" s="8"/>
      <c r="R2466" s="7"/>
      <c r="S2466" s="14"/>
      <c r="T2466" s="14"/>
      <c r="U2466" s="7"/>
      <c r="V2466" s="7"/>
      <c r="W2466" s="16"/>
      <c r="X2466" s="14"/>
      <c r="Y2466" s="7"/>
      <c r="Z2466" s="7"/>
      <c r="AA2466" s="16"/>
      <c r="AB2466" s="14"/>
      <c r="AC2466" s="7"/>
      <c r="AD2466" s="7"/>
      <c r="AE2466" s="7"/>
      <c r="AF2466" s="9"/>
      <c r="AG2466" s="10"/>
      <c r="AH2466" s="10"/>
      <c r="AI2466" s="10"/>
      <c r="AJ2466" s="10"/>
      <c r="AK2466" s="10"/>
      <c r="AL2466" s="10"/>
      <c r="AM2466" s="21"/>
      <c r="AN2466" s="10"/>
      <c r="AO2466" s="9"/>
      <c r="AP2466" s="13"/>
    </row>
    <row r="2467" spans="1:42" x14ac:dyDescent="0.35">
      <c r="A2467" s="7"/>
      <c r="B2467" s="7"/>
      <c r="C2467" s="7"/>
      <c r="D2467" s="7"/>
      <c r="E2467" s="7"/>
      <c r="F2467" s="7"/>
      <c r="G2467" s="8"/>
      <c r="H2467" s="7"/>
      <c r="I2467" s="14"/>
      <c r="J2467" s="8"/>
      <c r="K2467" s="8"/>
      <c r="L2467" s="8"/>
      <c r="M2467" s="8"/>
      <c r="N2467" s="7"/>
      <c r="O2467" s="8"/>
      <c r="P2467" s="8"/>
      <c r="Q2467" s="8"/>
      <c r="R2467" s="7"/>
      <c r="S2467" s="8"/>
      <c r="T2467" s="8"/>
      <c r="U2467" s="8"/>
      <c r="V2467" s="8"/>
      <c r="W2467" s="7"/>
      <c r="X2467" s="8"/>
      <c r="Y2467" s="8"/>
      <c r="Z2467" s="8"/>
      <c r="AA2467" s="7"/>
      <c r="AB2467" s="8"/>
      <c r="AC2467" s="7"/>
      <c r="AD2467" s="7"/>
      <c r="AE2467" s="7"/>
      <c r="AF2467" s="9"/>
      <c r="AG2467" s="10"/>
      <c r="AH2467" s="10"/>
      <c r="AI2467" s="12"/>
      <c r="AJ2467" s="10"/>
      <c r="AK2467" s="10"/>
      <c r="AL2467" s="10"/>
      <c r="AM2467" s="12"/>
      <c r="AN2467" s="12"/>
      <c r="AO2467" s="9"/>
      <c r="AP2467" s="13"/>
    </row>
    <row r="2468" spans="1:42" x14ac:dyDescent="0.35">
      <c r="A2468" s="7"/>
      <c r="B2468" s="7"/>
      <c r="C2468" s="7"/>
      <c r="D2468" s="7"/>
      <c r="E2468" s="7"/>
      <c r="F2468" s="7"/>
      <c r="G2468" s="7"/>
      <c r="H2468" s="7"/>
      <c r="I2468" s="14"/>
      <c r="J2468" s="8"/>
      <c r="K2468" s="14"/>
      <c r="L2468" s="7"/>
      <c r="M2468" s="7"/>
      <c r="N2468" s="16"/>
      <c r="O2468" s="8"/>
      <c r="P2468" s="8"/>
      <c r="Q2468" s="8"/>
      <c r="R2468" s="7"/>
      <c r="S2468" s="14"/>
      <c r="T2468" s="14"/>
      <c r="U2468" s="7"/>
      <c r="V2468" s="7"/>
      <c r="W2468" s="16"/>
      <c r="X2468" s="14"/>
      <c r="Y2468" s="7"/>
      <c r="Z2468" s="7"/>
      <c r="AA2468" s="16"/>
      <c r="AB2468" s="14"/>
      <c r="AC2468" s="7"/>
      <c r="AD2468" s="7"/>
      <c r="AE2468" s="7"/>
      <c r="AF2468" s="9"/>
      <c r="AG2468" s="10"/>
      <c r="AH2468" s="10"/>
      <c r="AI2468" s="10"/>
      <c r="AJ2468" s="10"/>
      <c r="AK2468" s="10"/>
      <c r="AL2468" s="10"/>
      <c r="AM2468" s="20"/>
      <c r="AN2468" s="10"/>
      <c r="AO2468" s="9"/>
      <c r="AP2468" s="13"/>
    </row>
    <row r="2469" spans="1:42" x14ac:dyDescent="0.35">
      <c r="A2469" s="7"/>
      <c r="B2469" s="7"/>
      <c r="C2469" s="7"/>
      <c r="D2469" s="7"/>
      <c r="E2469" s="7"/>
      <c r="F2469" s="7"/>
      <c r="G2469" s="7"/>
      <c r="H2469" s="7"/>
      <c r="I2469" s="14"/>
      <c r="J2469" s="14"/>
      <c r="K2469" s="14"/>
      <c r="L2469" s="7"/>
      <c r="M2469" s="7"/>
      <c r="N2469" s="17"/>
      <c r="O2469" s="14"/>
      <c r="P2469" s="7"/>
      <c r="Q2469" s="7"/>
      <c r="R2469" s="17"/>
      <c r="S2469" s="14"/>
      <c r="T2469" s="14"/>
      <c r="U2469" s="7"/>
      <c r="V2469" s="7"/>
      <c r="W2469" s="16"/>
      <c r="X2469" s="14"/>
      <c r="Y2469" s="7"/>
      <c r="Z2469" s="7"/>
      <c r="AA2469" s="16"/>
      <c r="AB2469" s="14"/>
      <c r="AC2469" s="7"/>
      <c r="AD2469" s="7"/>
      <c r="AE2469" s="7"/>
      <c r="AF2469" s="9"/>
      <c r="AG2469" s="10"/>
      <c r="AH2469" s="10"/>
      <c r="AI2469" s="10"/>
      <c r="AJ2469" s="10"/>
      <c r="AK2469" s="10"/>
      <c r="AL2469" s="10"/>
      <c r="AM2469" s="21"/>
      <c r="AN2469" s="10"/>
      <c r="AO2469" s="9"/>
      <c r="AP2469" s="13"/>
    </row>
    <row r="2470" spans="1:42" x14ac:dyDescent="0.35">
      <c r="A2470" s="7"/>
      <c r="B2470" s="7"/>
      <c r="C2470" s="7"/>
      <c r="D2470" s="7"/>
      <c r="E2470" s="7"/>
      <c r="F2470" s="7"/>
      <c r="G2470" s="8"/>
      <c r="H2470" s="7"/>
      <c r="I2470" s="14"/>
      <c r="J2470" s="8"/>
      <c r="K2470" s="8"/>
      <c r="L2470" s="8"/>
      <c r="M2470" s="8"/>
      <c r="N2470" s="7"/>
      <c r="O2470" s="8"/>
      <c r="P2470" s="8"/>
      <c r="Q2470" s="8"/>
      <c r="R2470" s="7"/>
      <c r="S2470" s="8"/>
      <c r="T2470" s="8"/>
      <c r="U2470" s="8"/>
      <c r="V2470" s="8"/>
      <c r="W2470" s="7"/>
      <c r="X2470" s="8"/>
      <c r="Y2470" s="8"/>
      <c r="Z2470" s="8"/>
      <c r="AA2470" s="7"/>
      <c r="AB2470" s="8"/>
      <c r="AC2470" s="7"/>
      <c r="AD2470" s="7"/>
      <c r="AE2470" s="7"/>
      <c r="AF2470" s="9"/>
      <c r="AG2470" s="10"/>
      <c r="AH2470" s="10"/>
      <c r="AI2470" s="12"/>
      <c r="AJ2470" s="10"/>
      <c r="AK2470" s="10"/>
      <c r="AL2470" s="10"/>
      <c r="AM2470" s="12"/>
      <c r="AN2470" s="12"/>
      <c r="AO2470" s="9"/>
      <c r="AP2470" s="13"/>
    </row>
    <row r="2471" spans="1:42" x14ac:dyDescent="0.35">
      <c r="A2471" s="7"/>
      <c r="B2471" s="7"/>
      <c r="C2471" s="7"/>
      <c r="D2471" s="7"/>
      <c r="E2471" s="7"/>
      <c r="F2471" s="7"/>
      <c r="G2471" s="8"/>
      <c r="H2471" s="7"/>
      <c r="I2471" s="14"/>
      <c r="J2471" s="8"/>
      <c r="K2471" s="8"/>
      <c r="L2471" s="8"/>
      <c r="M2471" s="8"/>
      <c r="N2471" s="7"/>
      <c r="O2471" s="8"/>
      <c r="P2471" s="8"/>
      <c r="Q2471" s="8"/>
      <c r="R2471" s="7"/>
      <c r="S2471" s="8"/>
      <c r="T2471" s="8"/>
      <c r="U2471" s="8"/>
      <c r="V2471" s="8"/>
      <c r="W2471" s="7"/>
      <c r="X2471" s="8"/>
      <c r="Y2471" s="8"/>
      <c r="Z2471" s="8"/>
      <c r="AA2471" s="7"/>
      <c r="AB2471" s="8"/>
      <c r="AC2471" s="7"/>
      <c r="AD2471" s="7"/>
      <c r="AE2471" s="7"/>
      <c r="AF2471" s="12"/>
      <c r="AG2471" s="10"/>
      <c r="AH2471" s="12"/>
      <c r="AI2471" s="12"/>
      <c r="AJ2471" s="12"/>
      <c r="AK2471" s="12"/>
      <c r="AL2471" s="12"/>
      <c r="AM2471" s="12"/>
      <c r="AN2471" s="12"/>
      <c r="AO2471" s="12"/>
      <c r="AP2471" s="15"/>
    </row>
    <row r="2472" spans="1:42" x14ac:dyDescent="0.35">
      <c r="A2472" s="7"/>
      <c r="B2472" s="7"/>
      <c r="C2472" s="7"/>
      <c r="D2472" s="7"/>
      <c r="E2472" s="7"/>
      <c r="F2472" s="7"/>
      <c r="G2472" s="8"/>
      <c r="H2472" s="7"/>
      <c r="I2472" s="14"/>
      <c r="J2472" s="8"/>
      <c r="K2472" s="8"/>
      <c r="L2472" s="8"/>
      <c r="M2472" s="8"/>
      <c r="N2472" s="7"/>
      <c r="O2472" s="8"/>
      <c r="P2472" s="8"/>
      <c r="Q2472" s="8"/>
      <c r="R2472" s="7"/>
      <c r="S2472" s="8"/>
      <c r="T2472" s="8"/>
      <c r="U2472" s="8"/>
      <c r="V2472" s="8"/>
      <c r="W2472" s="7"/>
      <c r="X2472" s="8"/>
      <c r="Y2472" s="8"/>
      <c r="Z2472" s="8"/>
      <c r="AA2472" s="7"/>
      <c r="AB2472" s="8"/>
      <c r="AC2472" s="7"/>
      <c r="AD2472" s="7"/>
      <c r="AE2472" s="7"/>
      <c r="AF2472" s="9"/>
      <c r="AG2472" s="10"/>
      <c r="AH2472" s="10"/>
      <c r="AI2472" s="18"/>
      <c r="AJ2472" s="10"/>
      <c r="AK2472" s="10"/>
      <c r="AL2472" s="10"/>
      <c r="AM2472" s="12"/>
      <c r="AN2472" s="12"/>
      <c r="AO2472" s="9"/>
      <c r="AP2472" s="13"/>
    </row>
    <row r="2473" spans="1:42" x14ac:dyDescent="0.35">
      <c r="A2473" s="7"/>
      <c r="B2473" s="7"/>
      <c r="C2473" s="7"/>
      <c r="D2473" s="7"/>
      <c r="E2473" s="7"/>
      <c r="F2473" s="7"/>
      <c r="G2473" s="7"/>
      <c r="H2473" s="7"/>
      <c r="I2473" s="14"/>
      <c r="J2473" s="8"/>
      <c r="K2473" s="14"/>
      <c r="L2473" s="7"/>
      <c r="M2473" s="7"/>
      <c r="N2473" s="16"/>
      <c r="O2473" s="14"/>
      <c r="P2473" s="7"/>
      <c r="Q2473" s="7"/>
      <c r="R2473" s="16"/>
      <c r="S2473" s="14"/>
      <c r="T2473" s="14"/>
      <c r="U2473" s="7"/>
      <c r="V2473" s="7"/>
      <c r="W2473" s="16"/>
      <c r="X2473" s="14"/>
      <c r="Y2473" s="7"/>
      <c r="Z2473" s="7"/>
      <c r="AA2473" s="16"/>
      <c r="AB2473" s="14"/>
      <c r="AC2473" s="7"/>
      <c r="AD2473" s="7"/>
      <c r="AE2473" s="7"/>
      <c r="AF2473" s="9"/>
      <c r="AG2473" s="10"/>
      <c r="AH2473" s="10"/>
      <c r="AI2473" s="11"/>
      <c r="AJ2473" s="10"/>
      <c r="AK2473" s="10"/>
      <c r="AL2473" s="10"/>
      <c r="AM2473" s="21"/>
      <c r="AN2473" s="10"/>
      <c r="AO2473" s="9"/>
      <c r="AP2473" s="13"/>
    </row>
    <row r="2474" spans="1:42" x14ac:dyDescent="0.35">
      <c r="A2474" s="7"/>
      <c r="B2474" s="7"/>
      <c r="C2474" s="7"/>
      <c r="D2474" s="7"/>
      <c r="E2474" s="7"/>
      <c r="F2474" s="7"/>
      <c r="G2474" s="8"/>
      <c r="H2474" s="7"/>
      <c r="I2474" s="14"/>
      <c r="J2474" s="8"/>
      <c r="K2474" s="8"/>
      <c r="L2474" s="8"/>
      <c r="M2474" s="8"/>
      <c r="N2474" s="7"/>
      <c r="O2474" s="8"/>
      <c r="P2474" s="8"/>
      <c r="Q2474" s="8"/>
      <c r="R2474" s="7"/>
      <c r="S2474" s="8"/>
      <c r="T2474" s="8"/>
      <c r="U2474" s="8"/>
      <c r="V2474" s="8"/>
      <c r="W2474" s="7"/>
      <c r="X2474" s="8"/>
      <c r="Y2474" s="8"/>
      <c r="Z2474" s="8"/>
      <c r="AA2474" s="7"/>
      <c r="AB2474" s="8"/>
      <c r="AC2474" s="7"/>
      <c r="AD2474" s="7"/>
      <c r="AE2474" s="7"/>
      <c r="AF2474" s="9"/>
      <c r="AG2474" s="10"/>
      <c r="AH2474" s="10"/>
      <c r="AI2474" s="12"/>
      <c r="AJ2474" s="10"/>
      <c r="AK2474" s="10"/>
      <c r="AL2474" s="10"/>
      <c r="AM2474" s="12"/>
      <c r="AN2474" s="12"/>
      <c r="AO2474" s="9"/>
      <c r="AP2474" s="13"/>
    </row>
    <row r="2475" spans="1:42" x14ac:dyDescent="0.35">
      <c r="A2475" s="7"/>
      <c r="B2475" s="7"/>
      <c r="C2475" s="7"/>
      <c r="D2475" s="7"/>
      <c r="E2475" s="7"/>
      <c r="F2475" s="7"/>
      <c r="G2475" s="8"/>
      <c r="H2475" s="7"/>
      <c r="I2475" s="14"/>
      <c r="J2475" s="8"/>
      <c r="K2475" s="8"/>
      <c r="L2475" s="8"/>
      <c r="M2475" s="8"/>
      <c r="N2475" s="7"/>
      <c r="O2475" s="8"/>
      <c r="P2475" s="8"/>
      <c r="Q2475" s="8"/>
      <c r="R2475" s="7"/>
      <c r="S2475" s="8"/>
      <c r="T2475" s="8"/>
      <c r="U2475" s="8"/>
      <c r="V2475" s="8"/>
      <c r="W2475" s="7"/>
      <c r="X2475" s="8"/>
      <c r="Y2475" s="8"/>
      <c r="Z2475" s="8"/>
      <c r="AA2475" s="7"/>
      <c r="AB2475" s="8"/>
      <c r="AC2475" s="7"/>
      <c r="AD2475" s="7"/>
      <c r="AE2475" s="7"/>
      <c r="AF2475" s="9"/>
      <c r="AG2475" s="10"/>
      <c r="AH2475" s="10"/>
      <c r="AI2475" s="12"/>
      <c r="AJ2475" s="10"/>
      <c r="AK2475" s="10"/>
      <c r="AL2475" s="10"/>
      <c r="AM2475" s="12"/>
      <c r="AN2475" s="12"/>
      <c r="AO2475" s="9"/>
      <c r="AP2475" s="13"/>
    </row>
    <row r="2476" spans="1:42" x14ac:dyDescent="0.35">
      <c r="A2476" s="7"/>
      <c r="B2476" s="7"/>
      <c r="C2476" s="7"/>
      <c r="D2476" s="7"/>
      <c r="E2476" s="7"/>
      <c r="F2476" s="7"/>
      <c r="G2476" s="7"/>
      <c r="H2476" s="7"/>
      <c r="I2476" s="14"/>
      <c r="J2476" s="8"/>
      <c r="K2476" s="14"/>
      <c r="L2476" s="7"/>
      <c r="M2476" s="7"/>
      <c r="N2476" s="17"/>
      <c r="O2476" s="8"/>
      <c r="P2476" s="8"/>
      <c r="Q2476" s="8"/>
      <c r="R2476" s="7"/>
      <c r="S2476" s="14"/>
      <c r="T2476" s="14"/>
      <c r="U2476" s="7"/>
      <c r="V2476" s="7"/>
      <c r="W2476" s="16"/>
      <c r="X2476" s="14"/>
      <c r="Y2476" s="7"/>
      <c r="Z2476" s="7"/>
      <c r="AA2476" s="16"/>
      <c r="AB2476" s="14"/>
      <c r="AC2476" s="7"/>
      <c r="AD2476" s="7"/>
      <c r="AE2476" s="7"/>
      <c r="AF2476" s="9"/>
      <c r="AG2476" s="10"/>
      <c r="AH2476" s="10"/>
      <c r="AI2476" s="10"/>
      <c r="AJ2476" s="10"/>
      <c r="AK2476" s="10"/>
      <c r="AL2476" s="10"/>
      <c r="AM2476" s="21"/>
      <c r="AN2476" s="10"/>
      <c r="AO2476" s="9"/>
      <c r="AP2476" s="13"/>
    </row>
    <row r="2477" spans="1:42" x14ac:dyDescent="0.35">
      <c r="A2477" s="7"/>
      <c r="B2477" s="7"/>
      <c r="C2477" s="7"/>
      <c r="D2477" s="7"/>
      <c r="E2477" s="7"/>
      <c r="F2477" s="7"/>
      <c r="G2477" s="7"/>
      <c r="H2477" s="7"/>
      <c r="I2477" s="14"/>
      <c r="J2477" s="8"/>
      <c r="K2477" s="14"/>
      <c r="L2477" s="7"/>
      <c r="M2477" s="7"/>
      <c r="N2477" s="16"/>
      <c r="O2477" s="8"/>
      <c r="P2477" s="8"/>
      <c r="Q2477" s="8"/>
      <c r="R2477" s="7"/>
      <c r="S2477" s="14"/>
      <c r="T2477" s="14"/>
      <c r="U2477" s="7"/>
      <c r="V2477" s="7"/>
      <c r="W2477" s="16"/>
      <c r="X2477" s="14"/>
      <c r="Y2477" s="7"/>
      <c r="Z2477" s="7"/>
      <c r="AA2477" s="16"/>
      <c r="AB2477" s="14"/>
      <c r="AC2477" s="7"/>
      <c r="AD2477" s="7"/>
      <c r="AE2477" s="7"/>
      <c r="AF2477" s="9"/>
      <c r="AG2477" s="10"/>
      <c r="AH2477" s="10"/>
      <c r="AI2477" s="10"/>
      <c r="AJ2477" s="10"/>
      <c r="AK2477" s="10"/>
      <c r="AL2477" s="10"/>
      <c r="AM2477" s="21"/>
      <c r="AN2477" s="10"/>
      <c r="AO2477" s="9"/>
      <c r="AP2477" s="13"/>
    </row>
    <row r="2478" spans="1:42" x14ac:dyDescent="0.35">
      <c r="A2478" s="7"/>
      <c r="B2478" s="7"/>
      <c r="C2478" s="7"/>
      <c r="D2478" s="7"/>
      <c r="E2478" s="7"/>
      <c r="F2478" s="7"/>
      <c r="G2478" s="8"/>
      <c r="H2478" s="7"/>
      <c r="I2478" s="14"/>
      <c r="J2478" s="8"/>
      <c r="K2478" s="8"/>
      <c r="L2478" s="8"/>
      <c r="M2478" s="8"/>
      <c r="N2478" s="7"/>
      <c r="O2478" s="8"/>
      <c r="P2478" s="8"/>
      <c r="Q2478" s="8"/>
      <c r="R2478" s="7"/>
      <c r="S2478" s="8"/>
      <c r="T2478" s="8"/>
      <c r="U2478" s="8"/>
      <c r="V2478" s="8"/>
      <c r="W2478" s="7"/>
      <c r="X2478" s="8"/>
      <c r="Y2478" s="8"/>
      <c r="Z2478" s="8"/>
      <c r="AA2478" s="7"/>
      <c r="AB2478" s="8"/>
      <c r="AC2478" s="7"/>
      <c r="AD2478" s="7"/>
      <c r="AE2478" s="7"/>
      <c r="AF2478" s="9"/>
      <c r="AG2478" s="10"/>
      <c r="AH2478" s="10"/>
      <c r="AI2478" s="12"/>
      <c r="AJ2478" s="10"/>
      <c r="AK2478" s="10"/>
      <c r="AL2478" s="10"/>
      <c r="AM2478" s="12"/>
      <c r="AN2478" s="12"/>
      <c r="AO2478" s="9"/>
      <c r="AP2478" s="13"/>
    </row>
    <row r="2479" spans="1:42" x14ac:dyDescent="0.35">
      <c r="A2479" s="7"/>
      <c r="B2479" s="7"/>
      <c r="C2479" s="7"/>
      <c r="D2479" s="7"/>
      <c r="E2479" s="7"/>
      <c r="F2479" s="7"/>
      <c r="G2479" s="7"/>
      <c r="H2479" s="7"/>
      <c r="I2479" s="14"/>
      <c r="J2479" s="8"/>
      <c r="K2479" s="14"/>
      <c r="L2479" s="7"/>
      <c r="M2479" s="7"/>
      <c r="N2479" s="16"/>
      <c r="O2479" s="14"/>
      <c r="P2479" s="7"/>
      <c r="Q2479" s="7"/>
      <c r="R2479" s="16"/>
      <c r="S2479" s="14"/>
      <c r="T2479" s="14"/>
      <c r="U2479" s="7"/>
      <c r="V2479" s="7"/>
      <c r="W2479" s="16"/>
      <c r="X2479" s="14"/>
      <c r="Y2479" s="7"/>
      <c r="Z2479" s="7"/>
      <c r="AA2479" s="16"/>
      <c r="AB2479" s="14"/>
      <c r="AC2479" s="7"/>
      <c r="AD2479" s="7"/>
      <c r="AE2479" s="7"/>
      <c r="AF2479" s="9"/>
      <c r="AG2479" s="10"/>
      <c r="AH2479" s="10"/>
      <c r="AI2479" s="10"/>
      <c r="AJ2479" s="10"/>
      <c r="AK2479" s="10"/>
      <c r="AL2479" s="10"/>
      <c r="AM2479" s="19"/>
      <c r="AN2479" s="10"/>
      <c r="AO2479" s="9"/>
      <c r="AP2479" s="13"/>
    </row>
    <row r="2480" spans="1:42" x14ac:dyDescent="0.35">
      <c r="A2480" s="7"/>
      <c r="B2480" s="7"/>
      <c r="C2480" s="7"/>
      <c r="D2480" s="7"/>
      <c r="E2480" s="7"/>
      <c r="F2480" s="7"/>
      <c r="G2480" s="7"/>
      <c r="H2480" s="7"/>
      <c r="I2480" s="14"/>
      <c r="J2480" s="14"/>
      <c r="K2480" s="14"/>
      <c r="L2480" s="7"/>
      <c r="M2480" s="8"/>
      <c r="N2480" s="7"/>
      <c r="O2480" s="14"/>
      <c r="P2480" s="7"/>
      <c r="Q2480" s="7"/>
      <c r="R2480" s="16"/>
      <c r="S2480" s="14"/>
      <c r="T2480" s="14"/>
      <c r="U2480" s="7"/>
      <c r="V2480" s="7"/>
      <c r="W2480" s="16"/>
      <c r="X2480" s="14"/>
      <c r="Y2480" s="7"/>
      <c r="Z2480" s="7"/>
      <c r="AA2480" s="16"/>
      <c r="AB2480" s="14"/>
      <c r="AC2480" s="7"/>
      <c r="AD2480" s="7"/>
      <c r="AE2480" s="7"/>
      <c r="AF2480" s="9"/>
      <c r="AG2480" s="10"/>
      <c r="AH2480" s="10"/>
      <c r="AI2480" s="10"/>
      <c r="AJ2480" s="10"/>
      <c r="AK2480" s="10"/>
      <c r="AL2480" s="10"/>
      <c r="AM2480" s="21"/>
      <c r="AN2480" s="10"/>
      <c r="AO2480" s="9"/>
      <c r="AP2480" s="13"/>
    </row>
    <row r="2481" spans="1:42" x14ac:dyDescent="0.35">
      <c r="A2481" s="7"/>
      <c r="B2481" s="7"/>
      <c r="C2481" s="7"/>
      <c r="D2481" s="7"/>
      <c r="E2481" s="7"/>
      <c r="F2481" s="7"/>
      <c r="G2481" s="7"/>
      <c r="H2481" s="7"/>
      <c r="I2481" s="14"/>
      <c r="J2481" s="14"/>
      <c r="K2481" s="14"/>
      <c r="L2481" s="8"/>
      <c r="M2481" s="8"/>
      <c r="N2481" s="7"/>
      <c r="O2481" s="8"/>
      <c r="P2481" s="8"/>
      <c r="Q2481" s="8"/>
      <c r="R2481" s="7"/>
      <c r="S2481" s="8"/>
      <c r="T2481" s="8"/>
      <c r="U2481" s="8"/>
      <c r="V2481" s="8"/>
      <c r="W2481" s="7"/>
      <c r="X2481" s="8"/>
      <c r="Y2481" s="8"/>
      <c r="Z2481" s="8"/>
      <c r="AA2481" s="7"/>
      <c r="AB2481" s="8"/>
      <c r="AC2481" s="7"/>
      <c r="AD2481" s="7"/>
      <c r="AE2481" s="7"/>
      <c r="AF2481" s="9"/>
      <c r="AG2481" s="10"/>
      <c r="AH2481" s="10"/>
      <c r="AI2481" s="12"/>
      <c r="AJ2481" s="10"/>
      <c r="AK2481" s="10"/>
      <c r="AL2481" s="10"/>
      <c r="AM2481" s="12"/>
      <c r="AN2481" s="12"/>
      <c r="AO2481" s="9"/>
      <c r="AP2481" s="13"/>
    </row>
    <row r="2482" spans="1:42" x14ac:dyDescent="0.35">
      <c r="A2482" s="7"/>
      <c r="B2482" s="7"/>
      <c r="C2482" s="7"/>
      <c r="D2482" s="7"/>
      <c r="E2482" s="7"/>
      <c r="F2482" s="7"/>
      <c r="G2482" s="7"/>
      <c r="H2482" s="7"/>
      <c r="I2482" s="14"/>
      <c r="J2482" s="14"/>
      <c r="K2482" s="14"/>
      <c r="L2482" s="7"/>
      <c r="M2482" s="7"/>
      <c r="N2482" s="16"/>
      <c r="O2482" s="14"/>
      <c r="P2482" s="7"/>
      <c r="Q2482" s="7"/>
      <c r="R2482" s="17"/>
      <c r="S2482" s="14"/>
      <c r="T2482" s="14"/>
      <c r="U2482" s="7"/>
      <c r="V2482" s="7"/>
      <c r="W2482" s="16"/>
      <c r="X2482" s="14"/>
      <c r="Y2482" s="7"/>
      <c r="Z2482" s="7"/>
      <c r="AA2482" s="17"/>
      <c r="AB2482" s="14"/>
      <c r="AC2482" s="7"/>
      <c r="AD2482" s="7"/>
      <c r="AE2482" s="7"/>
      <c r="AF2482" s="9"/>
      <c r="AG2482" s="10"/>
      <c r="AH2482" s="10"/>
      <c r="AI2482" s="10"/>
      <c r="AJ2482" s="10"/>
      <c r="AK2482" s="10"/>
      <c r="AL2482" s="10"/>
      <c r="AM2482" s="21"/>
      <c r="AN2482" s="10"/>
      <c r="AO2482" s="9"/>
      <c r="AP2482" s="13"/>
    </row>
    <row r="2483" spans="1:42" x14ac:dyDescent="0.35">
      <c r="A2483" s="7"/>
      <c r="B2483" s="7"/>
      <c r="C2483" s="7"/>
      <c r="D2483" s="7"/>
      <c r="E2483" s="7"/>
      <c r="F2483" s="7"/>
      <c r="G2483" s="7"/>
      <c r="H2483" s="7"/>
      <c r="I2483" s="14"/>
      <c r="J2483" s="14"/>
      <c r="K2483" s="14"/>
      <c r="L2483" s="8"/>
      <c r="M2483" s="8"/>
      <c r="N2483" s="7"/>
      <c r="O2483" s="8"/>
      <c r="P2483" s="8"/>
      <c r="Q2483" s="8"/>
      <c r="R2483" s="7"/>
      <c r="S2483" s="8"/>
      <c r="T2483" s="8"/>
      <c r="U2483" s="8"/>
      <c r="V2483" s="8"/>
      <c r="W2483" s="7"/>
      <c r="X2483" s="8"/>
      <c r="Y2483" s="8"/>
      <c r="Z2483" s="8"/>
      <c r="AA2483" s="7"/>
      <c r="AB2483" s="8"/>
      <c r="AC2483" s="7"/>
      <c r="AD2483" s="7"/>
      <c r="AE2483" s="7"/>
      <c r="AF2483" s="9"/>
      <c r="AG2483" s="10"/>
      <c r="AH2483" s="10"/>
      <c r="AI2483" s="12"/>
      <c r="AJ2483" s="10"/>
      <c r="AK2483" s="10"/>
      <c r="AL2483" s="10"/>
      <c r="AM2483" s="12"/>
      <c r="AN2483" s="12"/>
      <c r="AO2483" s="9"/>
      <c r="AP2483" s="13"/>
    </row>
    <row r="2484" spans="1:42" x14ac:dyDescent="0.35">
      <c r="A2484" s="7"/>
      <c r="B2484" s="7"/>
      <c r="C2484" s="7"/>
      <c r="D2484" s="7"/>
      <c r="E2484" s="7"/>
      <c r="F2484" s="7"/>
      <c r="G2484" s="7"/>
      <c r="H2484" s="7"/>
      <c r="I2484" s="14"/>
      <c r="J2484" s="8"/>
      <c r="K2484" s="14"/>
      <c r="L2484" s="7"/>
      <c r="M2484" s="7"/>
      <c r="N2484" s="17"/>
      <c r="O2484" s="8"/>
      <c r="P2484" s="8"/>
      <c r="Q2484" s="8"/>
      <c r="R2484" s="7"/>
      <c r="S2484" s="14"/>
      <c r="T2484" s="14"/>
      <c r="U2484" s="7"/>
      <c r="V2484" s="7"/>
      <c r="W2484" s="16"/>
      <c r="X2484" s="14"/>
      <c r="Y2484" s="7"/>
      <c r="Z2484" s="7"/>
      <c r="AA2484" s="16"/>
      <c r="AB2484" s="14"/>
      <c r="AC2484" s="7"/>
      <c r="AD2484" s="7"/>
      <c r="AE2484" s="7"/>
      <c r="AF2484" s="9"/>
      <c r="AG2484" s="10"/>
      <c r="AH2484" s="10"/>
      <c r="AI2484" s="11"/>
      <c r="AJ2484" s="10"/>
      <c r="AK2484" s="10"/>
      <c r="AL2484" s="10"/>
      <c r="AM2484" s="20"/>
      <c r="AN2484" s="10"/>
      <c r="AO2484" s="9"/>
      <c r="AP2484" s="13"/>
    </row>
    <row r="2485" spans="1:42" x14ac:dyDescent="0.35">
      <c r="A2485" s="7"/>
      <c r="B2485" s="7"/>
      <c r="C2485" s="7"/>
      <c r="D2485" s="7"/>
      <c r="E2485" s="7"/>
      <c r="F2485" s="7"/>
      <c r="G2485" s="7"/>
      <c r="H2485" s="7"/>
      <c r="I2485" s="14"/>
      <c r="J2485" s="8"/>
      <c r="K2485" s="14"/>
      <c r="L2485" s="7"/>
      <c r="M2485" s="7"/>
      <c r="N2485" s="16"/>
      <c r="O2485" s="8"/>
      <c r="P2485" s="8"/>
      <c r="Q2485" s="8"/>
      <c r="R2485" s="7"/>
      <c r="S2485" s="14"/>
      <c r="T2485" s="14"/>
      <c r="U2485" s="7"/>
      <c r="V2485" s="7"/>
      <c r="W2485" s="16"/>
      <c r="X2485" s="14"/>
      <c r="Y2485" s="7"/>
      <c r="Z2485" s="7"/>
      <c r="AA2485" s="16"/>
      <c r="AB2485" s="14"/>
      <c r="AC2485" s="7"/>
      <c r="AD2485" s="7"/>
      <c r="AE2485" s="7"/>
      <c r="AF2485" s="9"/>
      <c r="AG2485" s="10"/>
      <c r="AH2485" s="10"/>
      <c r="AI2485" s="10"/>
      <c r="AJ2485" s="10"/>
      <c r="AK2485" s="10"/>
      <c r="AL2485" s="10"/>
      <c r="AM2485" s="21"/>
      <c r="AN2485" s="10"/>
      <c r="AO2485" s="9"/>
      <c r="AP2485" s="13"/>
    </row>
    <row r="2486" spans="1:42" x14ac:dyDescent="0.35">
      <c r="A2486" s="7"/>
      <c r="B2486" s="7"/>
      <c r="C2486" s="7"/>
      <c r="D2486" s="7"/>
      <c r="E2486" s="7"/>
      <c r="F2486" s="7"/>
      <c r="G2486" s="7"/>
      <c r="H2486" s="7"/>
      <c r="I2486" s="14"/>
      <c r="J2486" s="8"/>
      <c r="K2486" s="14"/>
      <c r="L2486" s="8"/>
      <c r="M2486" s="8"/>
      <c r="N2486" s="7"/>
      <c r="O2486" s="8"/>
      <c r="P2486" s="8"/>
      <c r="Q2486" s="8"/>
      <c r="R2486" s="7"/>
      <c r="S2486" s="14"/>
      <c r="T2486" s="14"/>
      <c r="U2486" s="7"/>
      <c r="V2486" s="7"/>
      <c r="W2486" s="16"/>
      <c r="X2486" s="8"/>
      <c r="Y2486" s="8"/>
      <c r="Z2486" s="8"/>
      <c r="AA2486" s="7"/>
      <c r="AB2486" s="14"/>
      <c r="AC2486" s="7"/>
      <c r="AD2486" s="7"/>
      <c r="AE2486" s="7"/>
      <c r="AF2486" s="9"/>
      <c r="AG2486" s="10"/>
      <c r="AH2486" s="10"/>
      <c r="AI2486" s="11"/>
      <c r="AJ2486" s="10"/>
      <c r="AK2486" s="10"/>
      <c r="AL2486" s="10"/>
      <c r="AM2486" s="12"/>
      <c r="AN2486" s="12"/>
      <c r="AO2486" s="9"/>
      <c r="AP2486" s="13"/>
    </row>
    <row r="2487" spans="1:42" x14ac:dyDescent="0.35">
      <c r="A2487" s="7"/>
      <c r="B2487" s="7"/>
      <c r="C2487" s="7"/>
      <c r="D2487" s="7"/>
      <c r="E2487" s="7"/>
      <c r="F2487" s="7"/>
      <c r="G2487" s="7"/>
      <c r="H2487" s="7"/>
      <c r="I2487" s="14"/>
      <c r="J2487" s="8"/>
      <c r="K2487" s="14"/>
      <c r="L2487" s="7"/>
      <c r="M2487" s="7"/>
      <c r="N2487" s="16"/>
      <c r="O2487" s="8"/>
      <c r="P2487" s="8"/>
      <c r="Q2487" s="8"/>
      <c r="R2487" s="7"/>
      <c r="S2487" s="14"/>
      <c r="T2487" s="14"/>
      <c r="U2487" s="7"/>
      <c r="V2487" s="7"/>
      <c r="W2487" s="16"/>
      <c r="X2487" s="14"/>
      <c r="Y2487" s="7"/>
      <c r="Z2487" s="7"/>
      <c r="AA2487" s="16"/>
      <c r="AB2487" s="14"/>
      <c r="AC2487" s="7"/>
      <c r="AD2487" s="7"/>
      <c r="AE2487" s="7"/>
      <c r="AF2487" s="9"/>
      <c r="AG2487" s="10"/>
      <c r="AH2487" s="10"/>
      <c r="AI2487" s="10"/>
      <c r="AJ2487" s="10"/>
      <c r="AK2487" s="10"/>
      <c r="AL2487" s="10"/>
      <c r="AM2487" s="20"/>
      <c r="AN2487" s="10"/>
      <c r="AO2487" s="9"/>
      <c r="AP2487" s="13"/>
    </row>
    <row r="2488" spans="1:42" x14ac:dyDescent="0.35">
      <c r="A2488" s="7"/>
      <c r="B2488" s="7"/>
      <c r="C2488" s="7"/>
      <c r="D2488" s="7"/>
      <c r="E2488" s="7"/>
      <c r="F2488" s="7"/>
      <c r="G2488" s="7"/>
      <c r="H2488" s="7"/>
      <c r="I2488" s="14"/>
      <c r="J2488" s="14"/>
      <c r="K2488" s="14"/>
      <c r="L2488" s="7"/>
      <c r="M2488" s="7"/>
      <c r="N2488" s="17"/>
      <c r="O2488" s="14"/>
      <c r="P2488" s="7"/>
      <c r="Q2488" s="7"/>
      <c r="R2488" s="16"/>
      <c r="S2488" s="14"/>
      <c r="T2488" s="14"/>
      <c r="U2488" s="7"/>
      <c r="V2488" s="7"/>
      <c r="W2488" s="16"/>
      <c r="X2488" s="14"/>
      <c r="Y2488" s="7"/>
      <c r="Z2488" s="7"/>
      <c r="AA2488" s="16"/>
      <c r="AB2488" s="14"/>
      <c r="AC2488" s="7"/>
      <c r="AD2488" s="7"/>
      <c r="AE2488" s="7"/>
      <c r="AF2488" s="9"/>
      <c r="AG2488" s="10"/>
      <c r="AH2488" s="10"/>
      <c r="AI2488" s="10"/>
      <c r="AJ2488" s="10"/>
      <c r="AK2488" s="10"/>
      <c r="AL2488" s="10"/>
      <c r="AM2488" s="21"/>
      <c r="AN2488" s="10"/>
      <c r="AO2488" s="9"/>
      <c r="AP2488" s="13"/>
    </row>
    <row r="2489" spans="1:42" x14ac:dyDescent="0.35">
      <c r="A2489" s="7"/>
      <c r="B2489" s="7"/>
      <c r="C2489" s="7"/>
      <c r="D2489" s="7"/>
      <c r="E2489" s="7"/>
      <c r="F2489" s="7"/>
      <c r="G2489" s="7"/>
      <c r="H2489" s="7"/>
      <c r="I2489" s="14"/>
      <c r="J2489" s="8"/>
      <c r="K2489" s="14"/>
      <c r="L2489" s="7"/>
      <c r="M2489" s="7"/>
      <c r="N2489" s="16"/>
      <c r="O2489" s="8"/>
      <c r="P2489" s="8"/>
      <c r="Q2489" s="8"/>
      <c r="R2489" s="7"/>
      <c r="S2489" s="14"/>
      <c r="T2489" s="14"/>
      <c r="U2489" s="7"/>
      <c r="V2489" s="7"/>
      <c r="W2489" s="16"/>
      <c r="X2489" s="14"/>
      <c r="Y2489" s="7"/>
      <c r="Z2489" s="7"/>
      <c r="AA2489" s="16"/>
      <c r="AB2489" s="14"/>
      <c r="AC2489" s="7"/>
      <c r="AD2489" s="7"/>
      <c r="AE2489" s="7"/>
      <c r="AF2489" s="9"/>
      <c r="AG2489" s="10"/>
      <c r="AH2489" s="10"/>
      <c r="AI2489" s="10"/>
      <c r="AJ2489" s="10"/>
      <c r="AK2489" s="10"/>
      <c r="AL2489" s="10"/>
      <c r="AM2489" s="21"/>
      <c r="AN2489" s="10"/>
      <c r="AO2489" s="9"/>
      <c r="AP2489" s="13"/>
    </row>
    <row r="2490" spans="1:42" x14ac:dyDescent="0.35">
      <c r="A2490" s="7"/>
      <c r="B2490" s="7"/>
      <c r="C2490" s="7"/>
      <c r="D2490" s="7"/>
      <c r="E2490" s="7"/>
      <c r="F2490" s="7"/>
      <c r="G2490" s="7"/>
      <c r="H2490" s="7"/>
      <c r="I2490" s="14"/>
      <c r="J2490" s="8"/>
      <c r="K2490" s="8"/>
      <c r="L2490" s="8"/>
      <c r="M2490" s="8"/>
      <c r="N2490" s="7"/>
      <c r="O2490" s="8"/>
      <c r="P2490" s="8"/>
      <c r="Q2490" s="8"/>
      <c r="R2490" s="7"/>
      <c r="S2490" s="8"/>
      <c r="T2490" s="8"/>
      <c r="U2490" s="8"/>
      <c r="V2490" s="8"/>
      <c r="W2490" s="7"/>
      <c r="X2490" s="8"/>
      <c r="Y2490" s="8"/>
      <c r="Z2490" s="8"/>
      <c r="AA2490" s="7"/>
      <c r="AB2490" s="8"/>
      <c r="AC2490" s="7"/>
      <c r="AD2490" s="7"/>
      <c r="AE2490" s="7"/>
      <c r="AF2490" s="9"/>
      <c r="AG2490" s="10"/>
      <c r="AH2490" s="10"/>
      <c r="AI2490" s="12"/>
      <c r="AJ2490" s="10"/>
      <c r="AK2490" s="10"/>
      <c r="AL2490" s="10"/>
      <c r="AM2490" s="12"/>
      <c r="AN2490" s="12"/>
      <c r="AO2490" s="9"/>
      <c r="AP2490" s="13"/>
    </row>
    <row r="2491" spans="1:42" x14ac:dyDescent="0.35">
      <c r="A2491" s="7"/>
      <c r="B2491" s="7"/>
      <c r="C2491" s="7"/>
      <c r="D2491" s="7"/>
      <c r="E2491" s="7"/>
      <c r="F2491" s="7"/>
      <c r="G2491" s="8"/>
      <c r="H2491" s="7"/>
      <c r="I2491" s="14"/>
      <c r="J2491" s="8"/>
      <c r="K2491" s="8"/>
      <c r="L2491" s="8"/>
      <c r="M2491" s="8"/>
      <c r="N2491" s="7"/>
      <c r="O2491" s="8"/>
      <c r="P2491" s="8"/>
      <c r="Q2491" s="8"/>
      <c r="R2491" s="7"/>
      <c r="S2491" s="8"/>
      <c r="T2491" s="8"/>
      <c r="U2491" s="8"/>
      <c r="V2491" s="8"/>
      <c r="W2491" s="7"/>
      <c r="X2491" s="8"/>
      <c r="Y2491" s="8"/>
      <c r="Z2491" s="8"/>
      <c r="AA2491" s="7"/>
      <c r="AB2491" s="8"/>
      <c r="AC2491" s="7"/>
      <c r="AD2491" s="7"/>
      <c r="AE2491" s="7"/>
      <c r="AF2491" s="9"/>
      <c r="AG2491" s="10"/>
      <c r="AH2491" s="10"/>
      <c r="AI2491" s="12"/>
      <c r="AJ2491" s="10"/>
      <c r="AK2491" s="10"/>
      <c r="AL2491" s="10"/>
      <c r="AM2491" s="12"/>
      <c r="AN2491" s="12"/>
      <c r="AO2491" s="9"/>
      <c r="AP2491" s="13"/>
    </row>
    <row r="2492" spans="1:42" x14ac:dyDescent="0.35">
      <c r="A2492" s="7"/>
      <c r="B2492" s="7"/>
      <c r="C2492" s="7"/>
      <c r="D2492" s="7"/>
      <c r="E2492" s="7"/>
      <c r="F2492" s="7"/>
      <c r="G2492" s="8"/>
      <c r="H2492" s="7"/>
      <c r="I2492" s="14"/>
      <c r="J2492" s="8"/>
      <c r="K2492" s="8"/>
      <c r="L2492" s="8"/>
      <c r="M2492" s="8"/>
      <c r="N2492" s="7"/>
      <c r="O2492" s="8"/>
      <c r="P2492" s="8"/>
      <c r="Q2492" s="8"/>
      <c r="R2492" s="7"/>
      <c r="S2492" s="8"/>
      <c r="T2492" s="8"/>
      <c r="U2492" s="8"/>
      <c r="V2492" s="8"/>
      <c r="W2492" s="7"/>
      <c r="X2492" s="8"/>
      <c r="Y2492" s="8"/>
      <c r="Z2492" s="8"/>
      <c r="AA2492" s="7"/>
      <c r="AB2492" s="8"/>
      <c r="AC2492" s="7"/>
      <c r="AD2492" s="7"/>
      <c r="AE2492" s="7"/>
      <c r="AF2492" s="9"/>
      <c r="AG2492" s="10"/>
      <c r="AH2492" s="10"/>
      <c r="AI2492" s="12"/>
      <c r="AJ2492" s="10"/>
      <c r="AK2492" s="10"/>
      <c r="AL2492" s="10"/>
      <c r="AM2492" s="12"/>
      <c r="AN2492" s="12"/>
      <c r="AO2492" s="9"/>
      <c r="AP2492" s="13"/>
    </row>
    <row r="2493" spans="1:42" x14ac:dyDescent="0.35">
      <c r="A2493" s="7"/>
      <c r="B2493" s="7"/>
      <c r="C2493" s="7"/>
      <c r="D2493" s="7"/>
      <c r="E2493" s="7"/>
      <c r="F2493" s="7"/>
      <c r="G2493" s="7"/>
      <c r="H2493" s="7"/>
      <c r="I2493" s="14"/>
      <c r="J2493" s="8"/>
      <c r="K2493" s="8"/>
      <c r="L2493" s="8"/>
      <c r="M2493" s="8"/>
      <c r="N2493" s="7"/>
      <c r="O2493" s="8"/>
      <c r="P2493" s="8"/>
      <c r="Q2493" s="8"/>
      <c r="R2493" s="7"/>
      <c r="S2493" s="8"/>
      <c r="T2493" s="8"/>
      <c r="U2493" s="8"/>
      <c r="V2493" s="8"/>
      <c r="W2493" s="7"/>
      <c r="X2493" s="8"/>
      <c r="Y2493" s="8"/>
      <c r="Z2493" s="8"/>
      <c r="AA2493" s="7"/>
      <c r="AB2493" s="8"/>
      <c r="AC2493" s="7"/>
      <c r="AD2493" s="7"/>
      <c r="AE2493" s="7"/>
      <c r="AF2493" s="12"/>
      <c r="AG2493" s="10"/>
      <c r="AH2493" s="12"/>
      <c r="AI2493" s="12"/>
      <c r="AJ2493" s="12"/>
      <c r="AK2493" s="12"/>
      <c r="AL2493" s="12"/>
      <c r="AM2493" s="12"/>
      <c r="AN2493" s="12"/>
      <c r="AO2493" s="12"/>
      <c r="AP2493" s="15"/>
    </row>
    <row r="2494" spans="1:42" x14ac:dyDescent="0.35">
      <c r="A2494" s="7"/>
      <c r="B2494" s="7"/>
      <c r="C2494" s="7"/>
      <c r="D2494" s="7"/>
      <c r="E2494" s="7"/>
      <c r="F2494" s="7"/>
      <c r="G2494" s="7"/>
      <c r="H2494" s="7"/>
      <c r="I2494" s="14"/>
      <c r="J2494" s="8"/>
      <c r="K2494" s="8"/>
      <c r="L2494" s="8"/>
      <c r="M2494" s="8"/>
      <c r="N2494" s="7"/>
      <c r="O2494" s="8"/>
      <c r="P2494" s="8"/>
      <c r="Q2494" s="8"/>
      <c r="R2494" s="7"/>
      <c r="S2494" s="8"/>
      <c r="T2494" s="8"/>
      <c r="U2494" s="8"/>
      <c r="V2494" s="8"/>
      <c r="W2494" s="7"/>
      <c r="X2494" s="8"/>
      <c r="Y2494" s="8"/>
      <c r="Z2494" s="8"/>
      <c r="AA2494" s="7"/>
      <c r="AB2494" s="8"/>
      <c r="AC2494" s="7"/>
      <c r="AD2494" s="7"/>
      <c r="AE2494" s="7"/>
      <c r="AF2494" s="12"/>
      <c r="AG2494" s="10"/>
      <c r="AH2494" s="12"/>
      <c r="AI2494" s="12"/>
      <c r="AJ2494" s="12"/>
      <c r="AK2494" s="12"/>
      <c r="AL2494" s="12"/>
      <c r="AM2494" s="12"/>
      <c r="AN2494" s="12"/>
      <c r="AO2494" s="12"/>
      <c r="AP2494" s="15"/>
    </row>
    <row r="2495" spans="1:42" x14ac:dyDescent="0.35">
      <c r="A2495" s="7"/>
      <c r="B2495" s="7"/>
      <c r="C2495" s="7"/>
      <c r="D2495" s="7"/>
      <c r="E2495" s="7"/>
      <c r="F2495" s="7"/>
      <c r="G2495" s="8"/>
      <c r="H2495" s="7"/>
      <c r="I2495" s="14"/>
      <c r="J2495" s="8"/>
      <c r="K2495" s="8"/>
      <c r="L2495" s="8"/>
      <c r="M2495" s="8"/>
      <c r="N2495" s="7"/>
      <c r="O2495" s="8"/>
      <c r="P2495" s="8"/>
      <c r="Q2495" s="8"/>
      <c r="R2495" s="7"/>
      <c r="S2495" s="8"/>
      <c r="T2495" s="8"/>
      <c r="U2495" s="8"/>
      <c r="V2495" s="8"/>
      <c r="W2495" s="7"/>
      <c r="X2495" s="8"/>
      <c r="Y2495" s="8"/>
      <c r="Z2495" s="8"/>
      <c r="AA2495" s="7"/>
      <c r="AB2495" s="8"/>
      <c r="AC2495" s="7"/>
      <c r="AD2495" s="7"/>
      <c r="AE2495" s="7"/>
      <c r="AF2495" s="9"/>
      <c r="AG2495" s="10"/>
      <c r="AH2495" s="10"/>
      <c r="AI2495" s="12"/>
      <c r="AJ2495" s="10"/>
      <c r="AK2495" s="10"/>
      <c r="AL2495" s="10"/>
      <c r="AM2495" s="12"/>
      <c r="AN2495" s="12"/>
      <c r="AO2495" s="9"/>
      <c r="AP2495" s="13"/>
    </row>
    <row r="2496" spans="1:42" x14ac:dyDescent="0.35">
      <c r="A2496" s="7"/>
      <c r="B2496" s="7"/>
      <c r="C2496" s="7"/>
      <c r="D2496" s="7"/>
      <c r="E2496" s="7"/>
      <c r="F2496" s="7"/>
      <c r="G2496" s="8"/>
      <c r="H2496" s="7"/>
      <c r="I2496" s="14"/>
      <c r="J2496" s="8"/>
      <c r="K2496" s="8"/>
      <c r="L2496" s="8"/>
      <c r="M2496" s="8"/>
      <c r="N2496" s="7"/>
      <c r="O2496" s="8"/>
      <c r="P2496" s="8"/>
      <c r="Q2496" s="8"/>
      <c r="R2496" s="7"/>
      <c r="S2496" s="8"/>
      <c r="T2496" s="8"/>
      <c r="U2496" s="8"/>
      <c r="V2496" s="8"/>
      <c r="W2496" s="7"/>
      <c r="X2496" s="8"/>
      <c r="Y2496" s="8"/>
      <c r="Z2496" s="8"/>
      <c r="AA2496" s="7"/>
      <c r="AB2496" s="8"/>
      <c r="AC2496" s="7"/>
      <c r="AD2496" s="7"/>
      <c r="AE2496" s="7"/>
      <c r="AF2496" s="12"/>
      <c r="AG2496" s="10"/>
      <c r="AH2496" s="12"/>
      <c r="AI2496" s="12"/>
      <c r="AJ2496" s="12"/>
      <c r="AK2496" s="12"/>
      <c r="AL2496" s="12"/>
      <c r="AM2496" s="12"/>
      <c r="AN2496" s="12"/>
      <c r="AO2496" s="12"/>
      <c r="AP2496" s="15"/>
    </row>
    <row r="2497" spans="1:42" x14ac:dyDescent="0.35">
      <c r="A2497" s="7"/>
      <c r="B2497" s="7"/>
      <c r="C2497" s="7"/>
      <c r="D2497" s="7"/>
      <c r="E2497" s="7"/>
      <c r="F2497" s="7"/>
      <c r="G2497" s="8"/>
      <c r="H2497" s="7"/>
      <c r="I2497" s="14"/>
      <c r="J2497" s="8"/>
      <c r="K2497" s="8"/>
      <c r="L2497" s="8"/>
      <c r="M2497" s="8"/>
      <c r="N2497" s="7"/>
      <c r="O2497" s="8"/>
      <c r="P2497" s="8"/>
      <c r="Q2497" s="8"/>
      <c r="R2497" s="7"/>
      <c r="S2497" s="8"/>
      <c r="T2497" s="8"/>
      <c r="U2497" s="8"/>
      <c r="V2497" s="8"/>
      <c r="W2497" s="7"/>
      <c r="X2497" s="8"/>
      <c r="Y2497" s="8"/>
      <c r="Z2497" s="8"/>
      <c r="AA2497" s="7"/>
      <c r="AB2497" s="8"/>
      <c r="AC2497" s="7"/>
      <c r="AD2497" s="7"/>
      <c r="AE2497" s="7"/>
      <c r="AF2497" s="9"/>
      <c r="AG2497" s="10"/>
      <c r="AH2497" s="10"/>
      <c r="AI2497" s="12"/>
      <c r="AJ2497" s="10"/>
      <c r="AK2497" s="10"/>
      <c r="AL2497" s="10"/>
      <c r="AM2497" s="12"/>
      <c r="AN2497" s="12"/>
      <c r="AO2497" s="9"/>
      <c r="AP2497" s="13"/>
    </row>
    <row r="2498" spans="1:42" x14ac:dyDescent="0.35">
      <c r="A2498" s="7"/>
      <c r="B2498" s="7"/>
      <c r="C2498" s="7"/>
      <c r="D2498" s="7"/>
      <c r="E2498" s="7"/>
      <c r="F2498" s="7"/>
      <c r="G2498" s="7"/>
      <c r="H2498" s="7"/>
      <c r="I2498" s="14"/>
      <c r="J2498" s="8"/>
      <c r="K2498" s="8"/>
      <c r="L2498" s="8"/>
      <c r="M2498" s="8"/>
      <c r="N2498" s="7"/>
      <c r="O2498" s="8"/>
      <c r="P2498" s="8"/>
      <c r="Q2498" s="8"/>
      <c r="R2498" s="7"/>
      <c r="S2498" s="8"/>
      <c r="T2498" s="8"/>
      <c r="U2498" s="8"/>
      <c r="V2498" s="8"/>
      <c r="W2498" s="7"/>
      <c r="X2498" s="8"/>
      <c r="Y2498" s="8"/>
      <c r="Z2498" s="8"/>
      <c r="AA2498" s="7"/>
      <c r="AB2498" s="8"/>
      <c r="AC2498" s="7"/>
      <c r="AD2498" s="7"/>
      <c r="AE2498" s="7"/>
      <c r="AF2498" s="9"/>
      <c r="AG2498" s="10"/>
      <c r="AH2498" s="10"/>
      <c r="AI2498" s="12"/>
      <c r="AJ2498" s="10"/>
      <c r="AK2498" s="10"/>
      <c r="AL2498" s="10"/>
      <c r="AM2498" s="12"/>
      <c r="AN2498" s="12"/>
      <c r="AO2498" s="9"/>
      <c r="AP2498" s="13"/>
    </row>
    <row r="2499" spans="1:42" x14ac:dyDescent="0.35">
      <c r="A2499" s="7"/>
      <c r="B2499" s="7"/>
      <c r="C2499" s="7"/>
      <c r="D2499" s="7"/>
      <c r="E2499" s="7"/>
      <c r="F2499" s="7"/>
      <c r="G2499" s="7"/>
      <c r="H2499" s="7"/>
      <c r="I2499" s="14"/>
      <c r="J2499" s="8"/>
      <c r="K2499" s="8"/>
      <c r="L2499" s="8"/>
      <c r="M2499" s="8"/>
      <c r="N2499" s="7"/>
      <c r="O2499" s="8"/>
      <c r="P2499" s="8"/>
      <c r="Q2499" s="8"/>
      <c r="R2499" s="7"/>
      <c r="S2499" s="14"/>
      <c r="T2499" s="14"/>
      <c r="U2499" s="7"/>
      <c r="V2499" s="7"/>
      <c r="W2499" s="16"/>
      <c r="X2499" s="8"/>
      <c r="Y2499" s="8"/>
      <c r="Z2499" s="8"/>
      <c r="AA2499" s="7"/>
      <c r="AB2499" s="14"/>
      <c r="AC2499" s="7"/>
      <c r="AD2499" s="7"/>
      <c r="AE2499" s="7"/>
      <c r="AF2499" s="9"/>
      <c r="AG2499" s="10"/>
      <c r="AH2499" s="10"/>
      <c r="AI2499" s="10"/>
      <c r="AJ2499" s="10"/>
      <c r="AK2499" s="10"/>
      <c r="AL2499" s="10"/>
      <c r="AM2499" s="12"/>
      <c r="AN2499" s="12"/>
      <c r="AO2499" s="9"/>
      <c r="AP2499" s="13"/>
    </row>
    <row r="2500" spans="1:42" x14ac:dyDescent="0.35">
      <c r="A2500" s="7"/>
      <c r="B2500" s="7"/>
      <c r="C2500" s="7"/>
      <c r="D2500" s="7"/>
      <c r="E2500" s="7"/>
      <c r="F2500" s="7"/>
      <c r="G2500" s="7"/>
      <c r="H2500" s="7"/>
      <c r="I2500" s="14"/>
      <c r="J2500" s="8"/>
      <c r="K2500" s="8"/>
      <c r="L2500" s="8"/>
      <c r="M2500" s="8"/>
      <c r="N2500" s="7"/>
      <c r="O2500" s="8"/>
      <c r="P2500" s="8"/>
      <c r="Q2500" s="8"/>
      <c r="R2500" s="7"/>
      <c r="S2500" s="8"/>
      <c r="T2500" s="8"/>
      <c r="U2500" s="8"/>
      <c r="V2500" s="8"/>
      <c r="W2500" s="7"/>
      <c r="X2500" s="8"/>
      <c r="Y2500" s="8"/>
      <c r="Z2500" s="8"/>
      <c r="AA2500" s="7"/>
      <c r="AB2500" s="8"/>
      <c r="AC2500" s="7"/>
      <c r="AD2500" s="7"/>
      <c r="AE2500" s="7"/>
      <c r="AF2500" s="9"/>
      <c r="AG2500" s="10"/>
      <c r="AH2500" s="10"/>
      <c r="AI2500" s="12"/>
      <c r="AJ2500" s="10"/>
      <c r="AK2500" s="10"/>
      <c r="AL2500" s="10"/>
      <c r="AM2500" s="12"/>
      <c r="AN2500" s="12"/>
      <c r="AO2500" s="9"/>
      <c r="AP2500" s="13"/>
    </row>
    <row r="2501" spans="1:42" x14ac:dyDescent="0.35">
      <c r="A2501" s="7"/>
      <c r="B2501" s="7"/>
      <c r="C2501" s="7"/>
      <c r="D2501" s="7"/>
      <c r="E2501" s="7"/>
      <c r="F2501" s="7"/>
      <c r="G2501" s="8"/>
      <c r="H2501" s="7"/>
      <c r="I2501" s="14"/>
      <c r="J2501" s="8"/>
      <c r="K2501" s="8"/>
      <c r="L2501" s="8"/>
      <c r="M2501" s="8"/>
      <c r="N2501" s="7"/>
      <c r="O2501" s="8"/>
      <c r="P2501" s="8"/>
      <c r="Q2501" s="8"/>
      <c r="R2501" s="7"/>
      <c r="S2501" s="8"/>
      <c r="T2501" s="8"/>
      <c r="U2501" s="8"/>
      <c r="V2501" s="8"/>
      <c r="W2501" s="7"/>
      <c r="X2501" s="8"/>
      <c r="Y2501" s="8"/>
      <c r="Z2501" s="8"/>
      <c r="AA2501" s="7"/>
      <c r="AB2501" s="8"/>
      <c r="AC2501" s="7"/>
      <c r="AD2501" s="7"/>
      <c r="AE2501" s="7"/>
      <c r="AF2501" s="12"/>
      <c r="AG2501" s="10"/>
      <c r="AH2501" s="12"/>
      <c r="AI2501" s="12"/>
      <c r="AJ2501" s="12"/>
      <c r="AK2501" s="12"/>
      <c r="AL2501" s="12"/>
      <c r="AM2501" s="12"/>
      <c r="AN2501" s="12"/>
      <c r="AO2501" s="12"/>
      <c r="AP2501" s="15"/>
    </row>
    <row r="2502" spans="1:42" x14ac:dyDescent="0.35">
      <c r="A2502" s="7"/>
      <c r="B2502" s="7"/>
      <c r="C2502" s="7"/>
      <c r="D2502" s="7"/>
      <c r="E2502" s="7"/>
      <c r="F2502" s="7"/>
      <c r="G2502" s="7"/>
      <c r="H2502" s="7"/>
      <c r="I2502" s="14"/>
      <c r="J2502" s="8"/>
      <c r="K2502" s="8"/>
      <c r="L2502" s="8"/>
      <c r="M2502" s="8"/>
      <c r="N2502" s="7"/>
      <c r="O2502" s="8"/>
      <c r="P2502" s="8"/>
      <c r="Q2502" s="8"/>
      <c r="R2502" s="7"/>
      <c r="S2502" s="8"/>
      <c r="T2502" s="8"/>
      <c r="U2502" s="8"/>
      <c r="V2502" s="8"/>
      <c r="W2502" s="7"/>
      <c r="X2502" s="8"/>
      <c r="Y2502" s="8"/>
      <c r="Z2502" s="8"/>
      <c r="AA2502" s="7"/>
      <c r="AB2502" s="8"/>
      <c r="AC2502" s="7"/>
      <c r="AD2502" s="7"/>
      <c r="AE2502" s="7"/>
      <c r="AF2502" s="9"/>
      <c r="AG2502" s="10"/>
      <c r="AH2502" s="10"/>
      <c r="AI2502" s="12"/>
      <c r="AJ2502" s="10"/>
      <c r="AK2502" s="10"/>
      <c r="AL2502" s="10"/>
      <c r="AM2502" s="12"/>
      <c r="AN2502" s="12"/>
      <c r="AO2502" s="9"/>
      <c r="AP2502" s="13"/>
    </row>
    <row r="2503" spans="1:42" x14ac:dyDescent="0.35">
      <c r="A2503" s="7"/>
      <c r="B2503" s="7"/>
      <c r="C2503" s="7"/>
      <c r="D2503" s="7"/>
      <c r="E2503" s="7"/>
      <c r="F2503" s="7"/>
      <c r="G2503" s="7"/>
      <c r="H2503" s="7"/>
      <c r="I2503" s="14"/>
      <c r="J2503" s="8"/>
      <c r="K2503" s="8"/>
      <c r="L2503" s="8"/>
      <c r="M2503" s="8"/>
      <c r="N2503" s="7"/>
      <c r="O2503" s="8"/>
      <c r="P2503" s="8"/>
      <c r="Q2503" s="8"/>
      <c r="R2503" s="7"/>
      <c r="S2503" s="8"/>
      <c r="T2503" s="14"/>
      <c r="U2503" s="7"/>
      <c r="V2503" s="7"/>
      <c r="W2503" s="16"/>
      <c r="X2503" s="8"/>
      <c r="Y2503" s="8"/>
      <c r="Z2503" s="8"/>
      <c r="AA2503" s="7"/>
      <c r="AB2503" s="14"/>
      <c r="AC2503" s="7"/>
      <c r="AD2503" s="7"/>
      <c r="AE2503" s="7"/>
      <c r="AF2503" s="9"/>
      <c r="AG2503" s="10"/>
      <c r="AH2503" s="10"/>
      <c r="AI2503" s="10"/>
      <c r="AJ2503" s="10"/>
      <c r="AK2503" s="10"/>
      <c r="AL2503" s="10"/>
      <c r="AM2503" s="12"/>
      <c r="AN2503" s="12"/>
      <c r="AO2503" s="9"/>
      <c r="AP2503" s="13"/>
    </row>
    <row r="2504" spans="1:42" x14ac:dyDescent="0.35">
      <c r="A2504" s="7"/>
      <c r="B2504" s="7"/>
      <c r="C2504" s="7"/>
      <c r="D2504" s="7"/>
      <c r="E2504" s="7"/>
      <c r="F2504" s="7"/>
      <c r="G2504" s="8"/>
      <c r="H2504" s="7"/>
      <c r="I2504" s="14"/>
      <c r="J2504" s="8"/>
      <c r="K2504" s="8"/>
      <c r="L2504" s="8"/>
      <c r="M2504" s="8"/>
      <c r="N2504" s="7"/>
      <c r="O2504" s="8"/>
      <c r="P2504" s="8"/>
      <c r="Q2504" s="8"/>
      <c r="R2504" s="7"/>
      <c r="S2504" s="8"/>
      <c r="T2504" s="8"/>
      <c r="U2504" s="8"/>
      <c r="V2504" s="8"/>
      <c r="W2504" s="7"/>
      <c r="X2504" s="8"/>
      <c r="Y2504" s="8"/>
      <c r="Z2504" s="8"/>
      <c r="AA2504" s="7"/>
      <c r="AB2504" s="8"/>
      <c r="AC2504" s="7"/>
      <c r="AD2504" s="7"/>
      <c r="AE2504" s="7"/>
      <c r="AF2504" s="9"/>
      <c r="AG2504" s="10"/>
      <c r="AH2504" s="10"/>
      <c r="AI2504" s="12"/>
      <c r="AJ2504" s="10"/>
      <c r="AK2504" s="10"/>
      <c r="AL2504" s="10"/>
      <c r="AM2504" s="12"/>
      <c r="AN2504" s="12"/>
      <c r="AO2504" s="9"/>
      <c r="AP2504" s="13"/>
    </row>
    <row r="2505" spans="1:42" x14ac:dyDescent="0.35">
      <c r="A2505" s="7"/>
      <c r="B2505" s="7"/>
      <c r="C2505" s="7"/>
      <c r="D2505" s="7"/>
      <c r="E2505" s="7"/>
      <c r="F2505" s="7"/>
      <c r="G2505" s="8"/>
      <c r="H2505" s="7"/>
      <c r="I2505" s="14"/>
      <c r="J2505" s="8"/>
      <c r="K2505" s="8"/>
      <c r="L2505" s="8"/>
      <c r="M2505" s="8"/>
      <c r="N2505" s="7"/>
      <c r="O2505" s="8"/>
      <c r="P2505" s="8"/>
      <c r="Q2505" s="8"/>
      <c r="R2505" s="7"/>
      <c r="S2505" s="8"/>
      <c r="T2505" s="8"/>
      <c r="U2505" s="8"/>
      <c r="V2505" s="8"/>
      <c r="W2505" s="7"/>
      <c r="X2505" s="8"/>
      <c r="Y2505" s="8"/>
      <c r="Z2505" s="8"/>
      <c r="AA2505" s="7"/>
      <c r="AB2505" s="8"/>
      <c r="AC2505" s="7"/>
      <c r="AD2505" s="7"/>
      <c r="AE2505" s="7"/>
      <c r="AF2505" s="9"/>
      <c r="AG2505" s="10"/>
      <c r="AH2505" s="10"/>
      <c r="AI2505" s="12"/>
      <c r="AJ2505" s="10"/>
      <c r="AK2505" s="10"/>
      <c r="AL2505" s="10"/>
      <c r="AM2505" s="12"/>
      <c r="AN2505" s="12"/>
      <c r="AO2505" s="9"/>
      <c r="AP2505" s="13"/>
    </row>
    <row r="2506" spans="1:42" x14ac:dyDescent="0.35">
      <c r="A2506" s="7"/>
      <c r="B2506" s="7"/>
      <c r="C2506" s="7"/>
      <c r="D2506" s="7"/>
      <c r="E2506" s="7"/>
      <c r="F2506" s="7"/>
      <c r="G2506" s="7"/>
      <c r="H2506" s="7"/>
      <c r="I2506" s="14"/>
      <c r="J2506" s="8"/>
      <c r="K2506" s="14"/>
      <c r="L2506" s="7"/>
      <c r="M2506" s="7"/>
      <c r="N2506" s="16"/>
      <c r="O2506" s="8"/>
      <c r="P2506" s="8"/>
      <c r="Q2506" s="8"/>
      <c r="R2506" s="7"/>
      <c r="S2506" s="14"/>
      <c r="T2506" s="14"/>
      <c r="U2506" s="7"/>
      <c r="V2506" s="7"/>
      <c r="W2506" s="16"/>
      <c r="X2506" s="8"/>
      <c r="Y2506" s="8"/>
      <c r="Z2506" s="8"/>
      <c r="AA2506" s="7"/>
      <c r="AB2506" s="14"/>
      <c r="AC2506" s="7"/>
      <c r="AD2506" s="7"/>
      <c r="AE2506" s="7"/>
      <c r="AF2506" s="9"/>
      <c r="AG2506" s="10"/>
      <c r="AH2506" s="10"/>
      <c r="AI2506" s="10"/>
      <c r="AJ2506" s="10"/>
      <c r="AK2506" s="10"/>
      <c r="AL2506" s="10"/>
      <c r="AM2506" s="20"/>
      <c r="AN2506" s="10"/>
      <c r="AO2506" s="9"/>
      <c r="AP2506" s="13"/>
    </row>
    <row r="2507" spans="1:42" x14ac:dyDescent="0.35">
      <c r="A2507" s="7"/>
      <c r="B2507" s="7"/>
      <c r="C2507" s="7"/>
      <c r="D2507" s="7"/>
      <c r="E2507" s="7"/>
      <c r="F2507" s="7"/>
      <c r="G2507" s="8"/>
      <c r="H2507" s="7"/>
      <c r="I2507" s="14"/>
      <c r="J2507" s="8"/>
      <c r="K2507" s="8"/>
      <c r="L2507" s="8"/>
      <c r="M2507" s="8"/>
      <c r="N2507" s="7"/>
      <c r="O2507" s="8"/>
      <c r="P2507" s="8"/>
      <c r="Q2507" s="8"/>
      <c r="R2507" s="7"/>
      <c r="S2507" s="8"/>
      <c r="T2507" s="8"/>
      <c r="U2507" s="8"/>
      <c r="V2507" s="8"/>
      <c r="W2507" s="7"/>
      <c r="X2507" s="8"/>
      <c r="Y2507" s="8"/>
      <c r="Z2507" s="8"/>
      <c r="AA2507" s="7"/>
      <c r="AB2507" s="8"/>
      <c r="AC2507" s="7"/>
      <c r="AD2507" s="7"/>
      <c r="AE2507" s="7"/>
      <c r="AF2507" s="9"/>
      <c r="AG2507" s="10"/>
      <c r="AH2507" s="10"/>
      <c r="AI2507" s="12"/>
      <c r="AJ2507" s="10"/>
      <c r="AK2507" s="10"/>
      <c r="AL2507" s="10"/>
      <c r="AM2507" s="12"/>
      <c r="AN2507" s="12"/>
      <c r="AO2507" s="9"/>
      <c r="AP2507" s="13"/>
    </row>
    <row r="2508" spans="1:42" x14ac:dyDescent="0.35">
      <c r="A2508" s="7"/>
      <c r="B2508" s="7"/>
      <c r="C2508" s="7"/>
      <c r="D2508" s="7"/>
      <c r="E2508" s="7"/>
      <c r="F2508" s="7"/>
      <c r="G2508" s="8"/>
      <c r="H2508" s="7"/>
      <c r="I2508" s="14"/>
      <c r="J2508" s="8"/>
      <c r="K2508" s="8"/>
      <c r="L2508" s="8"/>
      <c r="M2508" s="8"/>
      <c r="N2508" s="7"/>
      <c r="O2508" s="8"/>
      <c r="P2508" s="8"/>
      <c r="Q2508" s="8"/>
      <c r="R2508" s="7"/>
      <c r="S2508" s="8"/>
      <c r="T2508" s="8"/>
      <c r="U2508" s="8"/>
      <c r="V2508" s="8"/>
      <c r="W2508" s="7"/>
      <c r="X2508" s="8"/>
      <c r="Y2508" s="8"/>
      <c r="Z2508" s="8"/>
      <c r="AA2508" s="7"/>
      <c r="AB2508" s="8"/>
      <c r="AC2508" s="7"/>
      <c r="AD2508" s="7"/>
      <c r="AE2508" s="7"/>
      <c r="AF2508" s="9"/>
      <c r="AG2508" s="10"/>
      <c r="AH2508" s="10"/>
      <c r="AI2508" s="12"/>
      <c r="AJ2508" s="10"/>
      <c r="AK2508" s="10"/>
      <c r="AL2508" s="10"/>
      <c r="AM2508" s="12"/>
      <c r="AN2508" s="12"/>
      <c r="AO2508" s="9"/>
      <c r="AP2508" s="13"/>
    </row>
    <row r="2509" spans="1:42" x14ac:dyDescent="0.35">
      <c r="A2509" s="7"/>
      <c r="B2509" s="7"/>
      <c r="C2509" s="7"/>
      <c r="D2509" s="7"/>
      <c r="E2509" s="7"/>
      <c r="F2509" s="7"/>
      <c r="G2509" s="7"/>
      <c r="H2509" s="7"/>
      <c r="I2509" s="14"/>
      <c r="J2509" s="8"/>
      <c r="K2509" s="8"/>
      <c r="L2509" s="8"/>
      <c r="M2509" s="8"/>
      <c r="N2509" s="7"/>
      <c r="O2509" s="8"/>
      <c r="P2509" s="8"/>
      <c r="Q2509" s="8"/>
      <c r="R2509" s="7"/>
      <c r="S2509" s="8"/>
      <c r="T2509" s="8"/>
      <c r="U2509" s="8"/>
      <c r="V2509" s="8"/>
      <c r="W2509" s="7"/>
      <c r="X2509" s="8"/>
      <c r="Y2509" s="8"/>
      <c r="Z2509" s="8"/>
      <c r="AA2509" s="7"/>
      <c r="AB2509" s="8"/>
      <c r="AC2509" s="7"/>
      <c r="AD2509" s="7"/>
      <c r="AE2509" s="7"/>
      <c r="AF2509" s="9"/>
      <c r="AG2509" s="10"/>
      <c r="AH2509" s="10"/>
      <c r="AI2509" s="12"/>
      <c r="AJ2509" s="10"/>
      <c r="AK2509" s="10"/>
      <c r="AL2509" s="10"/>
      <c r="AM2509" s="12"/>
      <c r="AN2509" s="12"/>
      <c r="AO2509" s="9"/>
      <c r="AP2509" s="13"/>
    </row>
    <row r="2510" spans="1:42" x14ac:dyDescent="0.35">
      <c r="A2510" s="7"/>
      <c r="B2510" s="7"/>
      <c r="C2510" s="7"/>
      <c r="D2510" s="7"/>
      <c r="E2510" s="7"/>
      <c r="F2510" s="7"/>
      <c r="G2510" s="8"/>
      <c r="H2510" s="7"/>
      <c r="I2510" s="14"/>
      <c r="J2510" s="8"/>
      <c r="K2510" s="8"/>
      <c r="L2510" s="8"/>
      <c r="M2510" s="8"/>
      <c r="N2510" s="7"/>
      <c r="O2510" s="8"/>
      <c r="P2510" s="8"/>
      <c r="Q2510" s="8"/>
      <c r="R2510" s="7"/>
      <c r="S2510" s="8"/>
      <c r="T2510" s="8"/>
      <c r="U2510" s="8"/>
      <c r="V2510" s="8"/>
      <c r="W2510" s="7"/>
      <c r="X2510" s="8"/>
      <c r="Y2510" s="8"/>
      <c r="Z2510" s="8"/>
      <c r="AA2510" s="7"/>
      <c r="AB2510" s="8"/>
      <c r="AC2510" s="7"/>
      <c r="AD2510" s="7"/>
      <c r="AE2510" s="7"/>
      <c r="AF2510" s="9"/>
      <c r="AG2510" s="10"/>
      <c r="AH2510" s="10"/>
      <c r="AI2510" s="12"/>
      <c r="AJ2510" s="10"/>
      <c r="AK2510" s="10"/>
      <c r="AL2510" s="10"/>
      <c r="AM2510" s="12"/>
      <c r="AN2510" s="12"/>
      <c r="AO2510" s="9"/>
      <c r="AP2510" s="13"/>
    </row>
    <row r="2511" spans="1:42" x14ac:dyDescent="0.35">
      <c r="A2511" s="7"/>
      <c r="B2511" s="7"/>
      <c r="C2511" s="7"/>
      <c r="D2511" s="7"/>
      <c r="E2511" s="7"/>
      <c r="F2511" s="7"/>
      <c r="G2511" s="8"/>
      <c r="H2511" s="7"/>
      <c r="I2511" s="14"/>
      <c r="J2511" s="8"/>
      <c r="K2511" s="8"/>
      <c r="L2511" s="8"/>
      <c r="M2511" s="8"/>
      <c r="N2511" s="7"/>
      <c r="O2511" s="8"/>
      <c r="P2511" s="8"/>
      <c r="Q2511" s="8"/>
      <c r="R2511" s="7"/>
      <c r="S2511" s="8"/>
      <c r="T2511" s="8"/>
      <c r="U2511" s="8"/>
      <c r="V2511" s="8"/>
      <c r="W2511" s="7"/>
      <c r="X2511" s="8"/>
      <c r="Y2511" s="8"/>
      <c r="Z2511" s="8"/>
      <c r="AA2511" s="7"/>
      <c r="AB2511" s="8"/>
      <c r="AC2511" s="7"/>
      <c r="AD2511" s="7"/>
      <c r="AE2511" s="7"/>
      <c r="AF2511" s="12"/>
      <c r="AG2511" s="10"/>
      <c r="AH2511" s="12"/>
      <c r="AI2511" s="12"/>
      <c r="AJ2511" s="12"/>
      <c r="AK2511" s="12"/>
      <c r="AL2511" s="12"/>
      <c r="AM2511" s="12"/>
      <c r="AN2511" s="12"/>
      <c r="AO2511" s="12"/>
      <c r="AP2511" s="15"/>
    </row>
    <row r="2512" spans="1:42" x14ac:dyDescent="0.35">
      <c r="A2512" s="7"/>
      <c r="B2512" s="7"/>
      <c r="C2512" s="7"/>
      <c r="D2512" s="7"/>
      <c r="E2512" s="7"/>
      <c r="F2512" s="7"/>
      <c r="G2512" s="8"/>
      <c r="H2512" s="7"/>
      <c r="I2512" s="14"/>
      <c r="J2512" s="8"/>
      <c r="K2512" s="8"/>
      <c r="L2512" s="8"/>
      <c r="M2512" s="8"/>
      <c r="N2512" s="7"/>
      <c r="O2512" s="8"/>
      <c r="P2512" s="8"/>
      <c r="Q2512" s="8"/>
      <c r="R2512" s="7"/>
      <c r="S2512" s="8"/>
      <c r="T2512" s="8"/>
      <c r="U2512" s="8"/>
      <c r="V2512" s="8"/>
      <c r="W2512" s="7"/>
      <c r="X2512" s="8"/>
      <c r="Y2512" s="8"/>
      <c r="Z2512" s="8"/>
      <c r="AA2512" s="7"/>
      <c r="AB2512" s="8"/>
      <c r="AC2512" s="7"/>
      <c r="AD2512" s="7"/>
      <c r="AE2512" s="7"/>
      <c r="AF2512" s="9"/>
      <c r="AG2512" s="10"/>
      <c r="AH2512" s="10"/>
      <c r="AI2512" s="12"/>
      <c r="AJ2512" s="10"/>
      <c r="AK2512" s="10"/>
      <c r="AL2512" s="10"/>
      <c r="AM2512" s="12"/>
      <c r="AN2512" s="12"/>
      <c r="AO2512" s="9"/>
      <c r="AP2512" s="13"/>
    </row>
    <row r="2513" spans="1:42" x14ac:dyDescent="0.35">
      <c r="A2513" s="7"/>
      <c r="B2513" s="7"/>
      <c r="C2513" s="7"/>
      <c r="D2513" s="7"/>
      <c r="E2513" s="7"/>
      <c r="F2513" s="7"/>
      <c r="G2513" s="8"/>
      <c r="H2513" s="7"/>
      <c r="I2513" s="14"/>
      <c r="J2513" s="8"/>
      <c r="K2513" s="8"/>
      <c r="L2513" s="8"/>
      <c r="M2513" s="8"/>
      <c r="N2513" s="7"/>
      <c r="O2513" s="8"/>
      <c r="P2513" s="8"/>
      <c r="Q2513" s="8"/>
      <c r="R2513" s="7"/>
      <c r="S2513" s="8"/>
      <c r="T2513" s="8"/>
      <c r="U2513" s="8"/>
      <c r="V2513" s="8"/>
      <c r="W2513" s="7"/>
      <c r="X2513" s="8"/>
      <c r="Y2513" s="8"/>
      <c r="Z2513" s="8"/>
      <c r="AA2513" s="7"/>
      <c r="AB2513" s="8"/>
      <c r="AC2513" s="7"/>
      <c r="AD2513" s="7"/>
      <c r="AE2513" s="7"/>
      <c r="AF2513" s="12"/>
      <c r="AG2513" s="10"/>
      <c r="AH2513" s="12"/>
      <c r="AI2513" s="12"/>
      <c r="AJ2513" s="12"/>
      <c r="AK2513" s="12"/>
      <c r="AL2513" s="12"/>
      <c r="AM2513" s="12"/>
      <c r="AN2513" s="12"/>
      <c r="AO2513" s="12"/>
      <c r="AP2513" s="15"/>
    </row>
    <row r="2514" spans="1:42" x14ac:dyDescent="0.35">
      <c r="A2514" s="7"/>
      <c r="B2514" s="7"/>
      <c r="C2514" s="7"/>
      <c r="D2514" s="7"/>
      <c r="E2514" s="7"/>
      <c r="F2514" s="7"/>
      <c r="G2514" s="8"/>
      <c r="H2514" s="7"/>
      <c r="I2514" s="14"/>
      <c r="J2514" s="8"/>
      <c r="K2514" s="8"/>
      <c r="L2514" s="8"/>
      <c r="M2514" s="8"/>
      <c r="N2514" s="7"/>
      <c r="O2514" s="8"/>
      <c r="P2514" s="8"/>
      <c r="Q2514" s="8"/>
      <c r="R2514" s="7"/>
      <c r="S2514" s="8"/>
      <c r="T2514" s="8"/>
      <c r="U2514" s="8"/>
      <c r="V2514" s="8"/>
      <c r="W2514" s="7"/>
      <c r="X2514" s="8"/>
      <c r="Y2514" s="8"/>
      <c r="Z2514" s="8"/>
      <c r="AA2514" s="7"/>
      <c r="AB2514" s="8"/>
      <c r="AC2514" s="7"/>
      <c r="AD2514" s="7"/>
      <c r="AE2514" s="7"/>
      <c r="AF2514" s="9"/>
      <c r="AG2514" s="10"/>
      <c r="AH2514" s="10"/>
      <c r="AI2514" s="12"/>
      <c r="AJ2514" s="10"/>
      <c r="AK2514" s="10"/>
      <c r="AL2514" s="10"/>
      <c r="AM2514" s="12"/>
      <c r="AN2514" s="12"/>
      <c r="AO2514" s="9"/>
      <c r="AP2514" s="13"/>
    </row>
    <row r="2515" spans="1:42" x14ac:dyDescent="0.35">
      <c r="A2515" s="7"/>
      <c r="B2515" s="7"/>
      <c r="C2515" s="7"/>
      <c r="D2515" s="7"/>
      <c r="E2515" s="7"/>
      <c r="F2515" s="7"/>
      <c r="G2515" s="7"/>
      <c r="H2515" s="7"/>
      <c r="I2515" s="14"/>
      <c r="J2515" s="8"/>
      <c r="K2515" s="8"/>
      <c r="L2515" s="8"/>
      <c r="M2515" s="8"/>
      <c r="N2515" s="7"/>
      <c r="O2515" s="8"/>
      <c r="P2515" s="8"/>
      <c r="Q2515" s="8"/>
      <c r="R2515" s="7"/>
      <c r="S2515" s="8"/>
      <c r="T2515" s="8"/>
      <c r="U2515" s="8"/>
      <c r="V2515" s="8"/>
      <c r="W2515" s="7"/>
      <c r="X2515" s="8"/>
      <c r="Y2515" s="8"/>
      <c r="Z2515" s="8"/>
      <c r="AA2515" s="7"/>
      <c r="AB2515" s="8"/>
      <c r="AC2515" s="7"/>
      <c r="AD2515" s="7"/>
      <c r="AE2515" s="7"/>
      <c r="AF2515" s="9"/>
      <c r="AG2515" s="10"/>
      <c r="AH2515" s="10"/>
      <c r="AI2515" s="12"/>
      <c r="AJ2515" s="10"/>
      <c r="AK2515" s="10"/>
      <c r="AL2515" s="10"/>
      <c r="AM2515" s="12"/>
      <c r="AN2515" s="12"/>
      <c r="AO2515" s="9"/>
      <c r="AP2515" s="13"/>
    </row>
    <row r="2516" spans="1:42" x14ac:dyDescent="0.35">
      <c r="A2516" s="7"/>
      <c r="B2516" s="7"/>
      <c r="C2516" s="7"/>
      <c r="D2516" s="7"/>
      <c r="E2516" s="7"/>
      <c r="F2516" s="7"/>
      <c r="G2516" s="8"/>
      <c r="H2516" s="7"/>
      <c r="I2516" s="14"/>
      <c r="J2516" s="8"/>
      <c r="K2516" s="8"/>
      <c r="L2516" s="8"/>
      <c r="M2516" s="8"/>
      <c r="N2516" s="7"/>
      <c r="O2516" s="8"/>
      <c r="P2516" s="8"/>
      <c r="Q2516" s="8"/>
      <c r="R2516" s="7"/>
      <c r="S2516" s="8"/>
      <c r="T2516" s="8"/>
      <c r="U2516" s="8"/>
      <c r="V2516" s="8"/>
      <c r="W2516" s="7"/>
      <c r="X2516" s="8"/>
      <c r="Y2516" s="8"/>
      <c r="Z2516" s="8"/>
      <c r="AA2516" s="7"/>
      <c r="AB2516" s="8"/>
      <c r="AC2516" s="7"/>
      <c r="AD2516" s="7"/>
      <c r="AE2516" s="7"/>
      <c r="AF2516" s="9"/>
      <c r="AG2516" s="10"/>
      <c r="AH2516" s="10"/>
      <c r="AI2516" s="12"/>
      <c r="AJ2516" s="10"/>
      <c r="AK2516" s="10"/>
      <c r="AL2516" s="10"/>
      <c r="AM2516" s="12"/>
      <c r="AN2516" s="12"/>
      <c r="AO2516" s="9"/>
      <c r="AP2516" s="13"/>
    </row>
    <row r="2517" spans="1:42" x14ac:dyDescent="0.35">
      <c r="A2517" s="7"/>
      <c r="B2517" s="7"/>
      <c r="C2517" s="7"/>
      <c r="D2517" s="7"/>
      <c r="E2517" s="7"/>
      <c r="F2517" s="7"/>
      <c r="G2517" s="8"/>
      <c r="H2517" s="7"/>
      <c r="I2517" s="14"/>
      <c r="J2517" s="8"/>
      <c r="K2517" s="8"/>
      <c r="L2517" s="8"/>
      <c r="M2517" s="8"/>
      <c r="N2517" s="7"/>
      <c r="O2517" s="8"/>
      <c r="P2517" s="8"/>
      <c r="Q2517" s="8"/>
      <c r="R2517" s="7"/>
      <c r="S2517" s="8"/>
      <c r="T2517" s="8"/>
      <c r="U2517" s="8"/>
      <c r="V2517" s="8"/>
      <c r="W2517" s="7"/>
      <c r="X2517" s="8"/>
      <c r="Y2517" s="8"/>
      <c r="Z2517" s="8"/>
      <c r="AA2517" s="7"/>
      <c r="AB2517" s="8"/>
      <c r="AC2517" s="7"/>
      <c r="AD2517" s="7"/>
      <c r="AE2517" s="7"/>
      <c r="AF2517" s="9"/>
      <c r="AG2517" s="10"/>
      <c r="AH2517" s="10"/>
      <c r="AI2517" s="12"/>
      <c r="AJ2517" s="10"/>
      <c r="AK2517" s="10"/>
      <c r="AL2517" s="10"/>
      <c r="AM2517" s="12"/>
      <c r="AN2517" s="12"/>
      <c r="AO2517" s="9"/>
      <c r="AP2517" s="13"/>
    </row>
    <row r="2518" spans="1:42" x14ac:dyDescent="0.35">
      <c r="A2518" s="7"/>
      <c r="B2518" s="7"/>
      <c r="C2518" s="7"/>
      <c r="D2518" s="7"/>
      <c r="E2518" s="7"/>
      <c r="F2518" s="7"/>
      <c r="G2518" s="8"/>
      <c r="H2518" s="7"/>
      <c r="I2518" s="14"/>
      <c r="J2518" s="8"/>
      <c r="K2518" s="8"/>
      <c r="L2518" s="8"/>
      <c r="M2518" s="8"/>
      <c r="N2518" s="7"/>
      <c r="O2518" s="8"/>
      <c r="P2518" s="8"/>
      <c r="Q2518" s="8"/>
      <c r="R2518" s="7"/>
      <c r="S2518" s="8"/>
      <c r="T2518" s="8"/>
      <c r="U2518" s="8"/>
      <c r="V2518" s="8"/>
      <c r="W2518" s="7"/>
      <c r="X2518" s="8"/>
      <c r="Y2518" s="8"/>
      <c r="Z2518" s="8"/>
      <c r="AA2518" s="7"/>
      <c r="AB2518" s="8"/>
      <c r="AC2518" s="7"/>
      <c r="AD2518" s="7"/>
      <c r="AE2518" s="7"/>
      <c r="AF2518" s="12"/>
      <c r="AG2518" s="10"/>
      <c r="AH2518" s="12"/>
      <c r="AI2518" s="12"/>
      <c r="AJ2518" s="12"/>
      <c r="AK2518" s="12"/>
      <c r="AL2518" s="12"/>
      <c r="AM2518" s="12"/>
      <c r="AN2518" s="12"/>
      <c r="AO2518" s="12"/>
      <c r="AP2518" s="15"/>
    </row>
    <row r="2519" spans="1:42" x14ac:dyDescent="0.35">
      <c r="A2519" s="7"/>
      <c r="B2519" s="7"/>
      <c r="C2519" s="7"/>
      <c r="D2519" s="7"/>
      <c r="E2519" s="7"/>
      <c r="F2519" s="7"/>
      <c r="G2519" s="8"/>
      <c r="H2519" s="7"/>
      <c r="I2519" s="14"/>
      <c r="J2519" s="8"/>
      <c r="K2519" s="8"/>
      <c r="L2519" s="8"/>
      <c r="M2519" s="8"/>
      <c r="N2519" s="7"/>
      <c r="O2519" s="8"/>
      <c r="P2519" s="8"/>
      <c r="Q2519" s="8"/>
      <c r="R2519" s="7"/>
      <c r="S2519" s="8"/>
      <c r="T2519" s="8"/>
      <c r="U2519" s="8"/>
      <c r="V2519" s="8"/>
      <c r="W2519" s="7"/>
      <c r="X2519" s="8"/>
      <c r="Y2519" s="8"/>
      <c r="Z2519" s="8"/>
      <c r="AA2519" s="7"/>
      <c r="AB2519" s="8"/>
      <c r="AC2519" s="7"/>
      <c r="AD2519" s="7"/>
      <c r="AE2519" s="7"/>
      <c r="AF2519" s="9"/>
      <c r="AG2519" s="10"/>
      <c r="AH2519" s="10"/>
      <c r="AI2519" s="12"/>
      <c r="AJ2519" s="10"/>
      <c r="AK2519" s="10"/>
      <c r="AL2519" s="10"/>
      <c r="AM2519" s="12"/>
      <c r="AN2519" s="12"/>
      <c r="AO2519" s="9"/>
      <c r="AP2519" s="13"/>
    </row>
    <row r="2520" spans="1:42" x14ac:dyDescent="0.35">
      <c r="A2520" s="7"/>
      <c r="B2520" s="7"/>
      <c r="C2520" s="7"/>
      <c r="D2520" s="7"/>
      <c r="E2520" s="7"/>
      <c r="F2520" s="7"/>
      <c r="G2520" s="8"/>
      <c r="H2520" s="7"/>
      <c r="I2520" s="14"/>
      <c r="J2520" s="8"/>
      <c r="K2520" s="8"/>
      <c r="L2520" s="8"/>
      <c r="M2520" s="8"/>
      <c r="N2520" s="7"/>
      <c r="O2520" s="8"/>
      <c r="P2520" s="8"/>
      <c r="Q2520" s="8"/>
      <c r="R2520" s="7"/>
      <c r="S2520" s="8"/>
      <c r="T2520" s="8"/>
      <c r="U2520" s="8"/>
      <c r="V2520" s="8"/>
      <c r="W2520" s="7"/>
      <c r="X2520" s="8"/>
      <c r="Y2520" s="8"/>
      <c r="Z2520" s="8"/>
      <c r="AA2520" s="7"/>
      <c r="AB2520" s="8"/>
      <c r="AC2520" s="7"/>
      <c r="AD2520" s="7"/>
      <c r="AE2520" s="7"/>
      <c r="AF2520" s="9"/>
      <c r="AG2520" s="10"/>
      <c r="AH2520" s="10"/>
      <c r="AI2520" s="12"/>
      <c r="AJ2520" s="10"/>
      <c r="AK2520" s="10"/>
      <c r="AL2520" s="10"/>
      <c r="AM2520" s="12"/>
      <c r="AN2520" s="12"/>
      <c r="AO2520" s="9"/>
      <c r="AP2520" s="13"/>
    </row>
    <row r="2521" spans="1:42" x14ac:dyDescent="0.35">
      <c r="A2521" s="7"/>
      <c r="B2521" s="7"/>
      <c r="C2521" s="7"/>
      <c r="D2521" s="7"/>
      <c r="E2521" s="7"/>
      <c r="F2521" s="7"/>
      <c r="G2521" s="7"/>
      <c r="H2521" s="7"/>
      <c r="I2521" s="14"/>
      <c r="J2521" s="8"/>
      <c r="K2521" s="8"/>
      <c r="L2521" s="8"/>
      <c r="M2521" s="8"/>
      <c r="N2521" s="7"/>
      <c r="O2521" s="8"/>
      <c r="P2521" s="8"/>
      <c r="Q2521" s="8"/>
      <c r="R2521" s="7"/>
      <c r="S2521" s="8"/>
      <c r="T2521" s="8"/>
      <c r="U2521" s="8"/>
      <c r="V2521" s="8"/>
      <c r="W2521" s="7"/>
      <c r="X2521" s="8"/>
      <c r="Y2521" s="8"/>
      <c r="Z2521" s="8"/>
      <c r="AA2521" s="7"/>
      <c r="AB2521" s="8"/>
      <c r="AC2521" s="7"/>
      <c r="AD2521" s="7"/>
      <c r="AE2521" s="7"/>
      <c r="AF2521" s="12"/>
      <c r="AG2521" s="10"/>
      <c r="AH2521" s="12"/>
      <c r="AI2521" s="12"/>
      <c r="AJ2521" s="12"/>
      <c r="AK2521" s="12"/>
      <c r="AL2521" s="12"/>
      <c r="AM2521" s="12"/>
      <c r="AN2521" s="12"/>
      <c r="AO2521" s="12"/>
      <c r="AP2521" s="15"/>
    </row>
    <row r="2522" spans="1:42" x14ac:dyDescent="0.35">
      <c r="A2522" s="7"/>
      <c r="B2522" s="7"/>
      <c r="C2522" s="7"/>
      <c r="D2522" s="7"/>
      <c r="E2522" s="7"/>
      <c r="F2522" s="7"/>
      <c r="G2522" s="8"/>
      <c r="H2522" s="7"/>
      <c r="I2522" s="14"/>
      <c r="J2522" s="8"/>
      <c r="K2522" s="8"/>
      <c r="L2522" s="8"/>
      <c r="M2522" s="8"/>
      <c r="N2522" s="7"/>
      <c r="O2522" s="8"/>
      <c r="P2522" s="8"/>
      <c r="Q2522" s="8"/>
      <c r="R2522" s="7"/>
      <c r="S2522" s="8"/>
      <c r="T2522" s="8"/>
      <c r="U2522" s="8"/>
      <c r="V2522" s="8"/>
      <c r="W2522" s="7"/>
      <c r="X2522" s="8"/>
      <c r="Y2522" s="8"/>
      <c r="Z2522" s="8"/>
      <c r="AA2522" s="7"/>
      <c r="AB2522" s="8"/>
      <c r="AC2522" s="7"/>
      <c r="AD2522" s="7"/>
      <c r="AE2522" s="7"/>
      <c r="AF2522" s="9"/>
      <c r="AG2522" s="10"/>
      <c r="AH2522" s="10"/>
      <c r="AI2522" s="12"/>
      <c r="AJ2522" s="10"/>
      <c r="AK2522" s="10"/>
      <c r="AL2522" s="10"/>
      <c r="AM2522" s="12"/>
      <c r="AN2522" s="12"/>
      <c r="AO2522" s="9"/>
      <c r="AP2522" s="13"/>
    </row>
    <row r="2523" spans="1:42" x14ac:dyDescent="0.35">
      <c r="A2523" s="7"/>
      <c r="B2523" s="7"/>
      <c r="C2523" s="7"/>
      <c r="D2523" s="7"/>
      <c r="E2523" s="7"/>
      <c r="F2523" s="7"/>
      <c r="G2523" s="8"/>
      <c r="H2523" s="7"/>
      <c r="I2523" s="14"/>
      <c r="J2523" s="8"/>
      <c r="K2523" s="8"/>
      <c r="L2523" s="8"/>
      <c r="M2523" s="8"/>
      <c r="N2523" s="7"/>
      <c r="O2523" s="8"/>
      <c r="P2523" s="8"/>
      <c r="Q2523" s="8"/>
      <c r="R2523" s="7"/>
      <c r="S2523" s="8"/>
      <c r="T2523" s="8"/>
      <c r="U2523" s="8"/>
      <c r="V2523" s="8"/>
      <c r="W2523" s="7"/>
      <c r="X2523" s="8"/>
      <c r="Y2523" s="8"/>
      <c r="Z2523" s="8"/>
      <c r="AA2523" s="7"/>
      <c r="AB2523" s="8"/>
      <c r="AC2523" s="7"/>
      <c r="AD2523" s="7"/>
      <c r="AE2523" s="7"/>
      <c r="AF2523" s="12"/>
      <c r="AG2523" s="10"/>
      <c r="AH2523" s="12"/>
      <c r="AI2523" s="12"/>
      <c r="AJ2523" s="12"/>
      <c r="AK2523" s="12"/>
      <c r="AL2523" s="12"/>
      <c r="AM2523" s="12"/>
      <c r="AN2523" s="12"/>
      <c r="AO2523" s="12"/>
      <c r="AP2523" s="15"/>
    </row>
    <row r="2524" spans="1:42" x14ac:dyDescent="0.35">
      <c r="A2524" s="7"/>
      <c r="B2524" s="7"/>
      <c r="C2524" s="7"/>
      <c r="D2524" s="7"/>
      <c r="E2524" s="7"/>
      <c r="F2524" s="7"/>
      <c r="G2524" s="7"/>
      <c r="H2524" s="7"/>
      <c r="I2524" s="14"/>
      <c r="J2524" s="8"/>
      <c r="K2524" s="8"/>
      <c r="L2524" s="8"/>
      <c r="M2524" s="8"/>
      <c r="N2524" s="7"/>
      <c r="O2524" s="8"/>
      <c r="P2524" s="8"/>
      <c r="Q2524" s="8"/>
      <c r="R2524" s="7"/>
      <c r="S2524" s="8"/>
      <c r="T2524" s="8"/>
      <c r="U2524" s="8"/>
      <c r="V2524" s="8"/>
      <c r="W2524" s="7"/>
      <c r="X2524" s="8"/>
      <c r="Y2524" s="8"/>
      <c r="Z2524" s="8"/>
      <c r="AA2524" s="7"/>
      <c r="AB2524" s="8"/>
      <c r="AC2524" s="7"/>
      <c r="AD2524" s="7"/>
      <c r="AE2524" s="7"/>
      <c r="AF2524" s="9"/>
      <c r="AG2524" s="10"/>
      <c r="AH2524" s="10"/>
      <c r="AI2524" s="12"/>
      <c r="AJ2524" s="10"/>
      <c r="AK2524" s="10"/>
      <c r="AL2524" s="10"/>
      <c r="AM2524" s="12"/>
      <c r="AN2524" s="12"/>
      <c r="AO2524" s="9"/>
      <c r="AP2524" s="13"/>
    </row>
    <row r="2525" spans="1:42" x14ac:dyDescent="0.35">
      <c r="A2525" s="7"/>
      <c r="B2525" s="7"/>
      <c r="C2525" s="7"/>
      <c r="D2525" s="7"/>
      <c r="E2525" s="7"/>
      <c r="F2525" s="7"/>
      <c r="G2525" s="7"/>
      <c r="H2525" s="7"/>
      <c r="I2525" s="14"/>
      <c r="J2525" s="8"/>
      <c r="K2525" s="8"/>
      <c r="L2525" s="8"/>
      <c r="M2525" s="8"/>
      <c r="N2525" s="7"/>
      <c r="O2525" s="8"/>
      <c r="P2525" s="8"/>
      <c r="Q2525" s="8"/>
      <c r="R2525" s="7"/>
      <c r="S2525" s="8"/>
      <c r="T2525" s="14"/>
      <c r="U2525" s="7"/>
      <c r="V2525" s="7"/>
      <c r="W2525" s="16"/>
      <c r="X2525" s="8"/>
      <c r="Y2525" s="8"/>
      <c r="Z2525" s="8"/>
      <c r="AA2525" s="7"/>
      <c r="AB2525" s="14"/>
      <c r="AC2525" s="7"/>
      <c r="AD2525" s="7"/>
      <c r="AE2525" s="7"/>
      <c r="AF2525" s="9"/>
      <c r="AG2525" s="10"/>
      <c r="AH2525" s="10"/>
      <c r="AI2525" s="10"/>
      <c r="AJ2525" s="10"/>
      <c r="AK2525" s="10"/>
      <c r="AL2525" s="10"/>
      <c r="AM2525" s="12"/>
      <c r="AN2525" s="12"/>
      <c r="AO2525" s="9"/>
      <c r="AP2525" s="13"/>
    </row>
    <row r="2526" spans="1:42" x14ac:dyDescent="0.35">
      <c r="A2526" s="7"/>
      <c r="B2526" s="7"/>
      <c r="C2526" s="7"/>
      <c r="D2526" s="7"/>
      <c r="E2526" s="7"/>
      <c r="F2526" s="7"/>
      <c r="G2526" s="8"/>
      <c r="H2526" s="7"/>
      <c r="I2526" s="14"/>
      <c r="J2526" s="8"/>
      <c r="K2526" s="8"/>
      <c r="L2526" s="8"/>
      <c r="M2526" s="8"/>
      <c r="N2526" s="7"/>
      <c r="O2526" s="8"/>
      <c r="P2526" s="8"/>
      <c r="Q2526" s="8"/>
      <c r="R2526" s="7"/>
      <c r="S2526" s="8"/>
      <c r="T2526" s="8"/>
      <c r="U2526" s="8"/>
      <c r="V2526" s="8"/>
      <c r="W2526" s="7"/>
      <c r="X2526" s="8"/>
      <c r="Y2526" s="8"/>
      <c r="Z2526" s="8"/>
      <c r="AA2526" s="7"/>
      <c r="AB2526" s="8"/>
      <c r="AC2526" s="7"/>
      <c r="AD2526" s="7"/>
      <c r="AE2526" s="7"/>
      <c r="AF2526" s="9"/>
      <c r="AG2526" s="10"/>
      <c r="AH2526" s="10"/>
      <c r="AI2526" s="12"/>
      <c r="AJ2526" s="10"/>
      <c r="AK2526" s="10"/>
      <c r="AL2526" s="10"/>
      <c r="AM2526" s="12"/>
      <c r="AN2526" s="12"/>
      <c r="AO2526" s="9"/>
      <c r="AP2526" s="13"/>
    </row>
    <row r="2527" spans="1:42" x14ac:dyDescent="0.35">
      <c r="A2527" s="7"/>
      <c r="B2527" s="7"/>
      <c r="C2527" s="7"/>
      <c r="D2527" s="7"/>
      <c r="E2527" s="7"/>
      <c r="F2527" s="7"/>
      <c r="G2527" s="8"/>
      <c r="H2527" s="7"/>
      <c r="I2527" s="14"/>
      <c r="J2527" s="8"/>
      <c r="K2527" s="8"/>
      <c r="L2527" s="8"/>
      <c r="M2527" s="8"/>
      <c r="N2527" s="7"/>
      <c r="O2527" s="8"/>
      <c r="P2527" s="8"/>
      <c r="Q2527" s="8"/>
      <c r="R2527" s="7"/>
      <c r="S2527" s="8"/>
      <c r="T2527" s="8"/>
      <c r="U2527" s="8"/>
      <c r="V2527" s="8"/>
      <c r="W2527" s="7"/>
      <c r="X2527" s="8"/>
      <c r="Y2527" s="8"/>
      <c r="Z2527" s="8"/>
      <c r="AA2527" s="7"/>
      <c r="AB2527" s="8"/>
      <c r="AC2527" s="7"/>
      <c r="AD2527" s="7"/>
      <c r="AE2527" s="7"/>
      <c r="AF2527" s="9"/>
      <c r="AG2527" s="10"/>
      <c r="AH2527" s="10"/>
      <c r="AI2527" s="12"/>
      <c r="AJ2527" s="10"/>
      <c r="AK2527" s="10"/>
      <c r="AL2527" s="10"/>
      <c r="AM2527" s="12"/>
      <c r="AN2527" s="12"/>
      <c r="AO2527" s="9"/>
      <c r="AP2527" s="13"/>
    </row>
    <row r="2528" spans="1:42" x14ac:dyDescent="0.35">
      <c r="A2528" s="7"/>
      <c r="B2528" s="7"/>
      <c r="C2528" s="7"/>
      <c r="D2528" s="7"/>
      <c r="E2528" s="7"/>
      <c r="F2528" s="7"/>
      <c r="G2528" s="8"/>
      <c r="H2528" s="7"/>
      <c r="I2528" s="14"/>
      <c r="J2528" s="8"/>
      <c r="K2528" s="8"/>
      <c r="L2528" s="8"/>
      <c r="M2528" s="8"/>
      <c r="N2528" s="7"/>
      <c r="O2528" s="8"/>
      <c r="P2528" s="8"/>
      <c r="Q2528" s="8"/>
      <c r="R2528" s="7"/>
      <c r="S2528" s="8"/>
      <c r="T2528" s="8"/>
      <c r="U2528" s="8"/>
      <c r="V2528" s="8"/>
      <c r="W2528" s="7"/>
      <c r="X2528" s="8"/>
      <c r="Y2528" s="8"/>
      <c r="Z2528" s="8"/>
      <c r="AA2528" s="7"/>
      <c r="AB2528" s="8"/>
      <c r="AC2528" s="7"/>
      <c r="AD2528" s="7"/>
      <c r="AE2528" s="7"/>
      <c r="AF2528" s="12"/>
      <c r="AG2528" s="10"/>
      <c r="AH2528" s="12"/>
      <c r="AI2528" s="12"/>
      <c r="AJ2528" s="12"/>
      <c r="AK2528" s="12"/>
      <c r="AL2528" s="12"/>
      <c r="AM2528" s="12"/>
      <c r="AN2528" s="12"/>
      <c r="AO2528" s="12"/>
      <c r="AP2528" s="15"/>
    </row>
    <row r="2529" spans="1:42" x14ac:dyDescent="0.35">
      <c r="A2529" s="7"/>
      <c r="B2529" s="7"/>
      <c r="C2529" s="7"/>
      <c r="D2529" s="7"/>
      <c r="E2529" s="7"/>
      <c r="F2529" s="7"/>
      <c r="G2529" s="8"/>
      <c r="H2529" s="7"/>
      <c r="I2529" s="14"/>
      <c r="J2529" s="8"/>
      <c r="K2529" s="8"/>
      <c r="L2529" s="8"/>
      <c r="M2529" s="8"/>
      <c r="N2529" s="7"/>
      <c r="O2529" s="8"/>
      <c r="P2529" s="8"/>
      <c r="Q2529" s="8"/>
      <c r="R2529" s="7"/>
      <c r="S2529" s="8"/>
      <c r="T2529" s="8"/>
      <c r="U2529" s="8"/>
      <c r="V2529" s="8"/>
      <c r="W2529" s="7"/>
      <c r="X2529" s="8"/>
      <c r="Y2529" s="8"/>
      <c r="Z2529" s="8"/>
      <c r="AA2529" s="7"/>
      <c r="AB2529" s="8"/>
      <c r="AC2529" s="7"/>
      <c r="AD2529" s="7"/>
      <c r="AE2529" s="7"/>
      <c r="AF2529" s="9"/>
      <c r="AG2529" s="10"/>
      <c r="AH2529" s="10"/>
      <c r="AI2529" s="12"/>
      <c r="AJ2529" s="10"/>
      <c r="AK2529" s="10"/>
      <c r="AL2529" s="10"/>
      <c r="AM2529" s="12"/>
      <c r="AN2529" s="12"/>
      <c r="AO2529" s="9"/>
      <c r="AP2529" s="13"/>
    </row>
    <row r="2530" spans="1:42" x14ac:dyDescent="0.35">
      <c r="A2530" s="7"/>
      <c r="B2530" s="7"/>
      <c r="C2530" s="7"/>
      <c r="D2530" s="7"/>
      <c r="E2530" s="7"/>
      <c r="F2530" s="7"/>
      <c r="G2530" s="7"/>
      <c r="H2530" s="7"/>
      <c r="I2530" s="14"/>
      <c r="J2530" s="8"/>
      <c r="K2530" s="8"/>
      <c r="L2530" s="8"/>
      <c r="M2530" s="8"/>
      <c r="N2530" s="7"/>
      <c r="O2530" s="8"/>
      <c r="P2530" s="8"/>
      <c r="Q2530" s="8"/>
      <c r="R2530" s="7"/>
      <c r="S2530" s="8"/>
      <c r="T2530" s="14"/>
      <c r="U2530" s="7"/>
      <c r="V2530" s="7"/>
      <c r="W2530" s="16"/>
      <c r="X2530" s="8"/>
      <c r="Y2530" s="8"/>
      <c r="Z2530" s="8"/>
      <c r="AA2530" s="7"/>
      <c r="AB2530" s="14"/>
      <c r="AC2530" s="7"/>
      <c r="AD2530" s="7"/>
      <c r="AE2530" s="7"/>
      <c r="AF2530" s="9"/>
      <c r="AG2530" s="10"/>
      <c r="AH2530" s="10"/>
      <c r="AI2530" s="10"/>
      <c r="AJ2530" s="10"/>
      <c r="AK2530" s="10"/>
      <c r="AL2530" s="10"/>
      <c r="AM2530" s="12"/>
      <c r="AN2530" s="12"/>
      <c r="AO2530" s="9"/>
      <c r="AP2530" s="13"/>
    </row>
    <row r="2531" spans="1:42" x14ac:dyDescent="0.35">
      <c r="A2531" s="7"/>
      <c r="B2531" s="7"/>
      <c r="C2531" s="7"/>
      <c r="D2531" s="7"/>
      <c r="E2531" s="7"/>
      <c r="F2531" s="7"/>
      <c r="G2531" s="8"/>
      <c r="H2531" s="7"/>
      <c r="I2531" s="14"/>
      <c r="J2531" s="8"/>
      <c r="K2531" s="8"/>
      <c r="L2531" s="8"/>
      <c r="M2531" s="8"/>
      <c r="N2531" s="7"/>
      <c r="O2531" s="8"/>
      <c r="P2531" s="8"/>
      <c r="Q2531" s="8"/>
      <c r="R2531" s="7"/>
      <c r="S2531" s="8"/>
      <c r="T2531" s="8"/>
      <c r="U2531" s="8"/>
      <c r="V2531" s="8"/>
      <c r="W2531" s="7"/>
      <c r="X2531" s="8"/>
      <c r="Y2531" s="8"/>
      <c r="Z2531" s="8"/>
      <c r="AA2531" s="7"/>
      <c r="AB2531" s="8"/>
      <c r="AC2531" s="7"/>
      <c r="AD2531" s="7"/>
      <c r="AE2531" s="7"/>
      <c r="AF2531" s="12"/>
      <c r="AG2531" s="10"/>
      <c r="AH2531" s="12"/>
      <c r="AI2531" s="12"/>
      <c r="AJ2531" s="12"/>
      <c r="AK2531" s="12"/>
      <c r="AL2531" s="12"/>
      <c r="AM2531" s="12"/>
      <c r="AN2531" s="12"/>
      <c r="AO2531" s="12"/>
      <c r="AP2531" s="15"/>
    </row>
    <row r="2532" spans="1:42" x14ac:dyDescent="0.35">
      <c r="A2532" s="7"/>
      <c r="B2532" s="7"/>
      <c r="C2532" s="7"/>
      <c r="D2532" s="7"/>
      <c r="E2532" s="7"/>
      <c r="F2532" s="7"/>
      <c r="G2532" s="7"/>
      <c r="H2532" s="7"/>
      <c r="I2532" s="14"/>
      <c r="J2532" s="8"/>
      <c r="K2532" s="14"/>
      <c r="L2532" s="7"/>
      <c r="M2532" s="7"/>
      <c r="N2532" s="17"/>
      <c r="O2532" s="8"/>
      <c r="P2532" s="8"/>
      <c r="Q2532" s="8"/>
      <c r="R2532" s="7"/>
      <c r="S2532" s="14"/>
      <c r="T2532" s="14"/>
      <c r="U2532" s="7"/>
      <c r="V2532" s="7"/>
      <c r="W2532" s="16"/>
      <c r="X2532" s="14"/>
      <c r="Y2532" s="7"/>
      <c r="Z2532" s="7"/>
      <c r="AA2532" s="16"/>
      <c r="AB2532" s="14"/>
      <c r="AC2532" s="7"/>
      <c r="AD2532" s="7"/>
      <c r="AE2532" s="7"/>
      <c r="AF2532" s="9"/>
      <c r="AG2532" s="10"/>
      <c r="AH2532" s="10"/>
      <c r="AI2532" s="10"/>
      <c r="AJ2532" s="10"/>
      <c r="AK2532" s="10"/>
      <c r="AL2532" s="10"/>
      <c r="AM2532" s="20"/>
      <c r="AN2532" s="10"/>
      <c r="AO2532" s="9"/>
      <c r="AP2532" s="13"/>
    </row>
    <row r="2533" spans="1:42" x14ac:dyDescent="0.35">
      <c r="A2533" s="7"/>
      <c r="B2533" s="7"/>
      <c r="C2533" s="7"/>
      <c r="D2533" s="7"/>
      <c r="E2533" s="7"/>
      <c r="F2533" s="7"/>
      <c r="G2533" s="7"/>
      <c r="H2533" s="7"/>
      <c r="I2533" s="14"/>
      <c r="J2533" s="8"/>
      <c r="K2533" s="8"/>
      <c r="L2533" s="8"/>
      <c r="M2533" s="8"/>
      <c r="N2533" s="7"/>
      <c r="O2533" s="8"/>
      <c r="P2533" s="8"/>
      <c r="Q2533" s="8"/>
      <c r="R2533" s="7"/>
      <c r="S2533" s="8"/>
      <c r="T2533" s="8"/>
      <c r="U2533" s="8"/>
      <c r="V2533" s="8"/>
      <c r="W2533" s="7"/>
      <c r="X2533" s="8"/>
      <c r="Y2533" s="8"/>
      <c r="Z2533" s="8"/>
      <c r="AA2533" s="7"/>
      <c r="AB2533" s="8"/>
      <c r="AC2533" s="7"/>
      <c r="AD2533" s="7"/>
      <c r="AE2533" s="7"/>
      <c r="AF2533" s="9"/>
      <c r="AG2533" s="10"/>
      <c r="AH2533" s="10"/>
      <c r="AI2533" s="12"/>
      <c r="AJ2533" s="10"/>
      <c r="AK2533" s="10"/>
      <c r="AL2533" s="10"/>
      <c r="AM2533" s="12"/>
      <c r="AN2533" s="12"/>
      <c r="AO2533" s="9"/>
      <c r="AP2533" s="13"/>
    </row>
    <row r="2534" spans="1:42" x14ac:dyDescent="0.35">
      <c r="A2534" s="7"/>
      <c r="B2534" s="7"/>
      <c r="C2534" s="7"/>
      <c r="D2534" s="7"/>
      <c r="E2534" s="7"/>
      <c r="F2534" s="7"/>
      <c r="G2534" s="8"/>
      <c r="H2534" s="7"/>
      <c r="I2534" s="14"/>
      <c r="J2534" s="8"/>
      <c r="K2534" s="8"/>
      <c r="L2534" s="8"/>
      <c r="M2534" s="8"/>
      <c r="N2534" s="7"/>
      <c r="O2534" s="8"/>
      <c r="P2534" s="8"/>
      <c r="Q2534" s="8"/>
      <c r="R2534" s="7"/>
      <c r="S2534" s="8"/>
      <c r="T2534" s="8"/>
      <c r="U2534" s="8"/>
      <c r="V2534" s="8"/>
      <c r="W2534" s="7"/>
      <c r="X2534" s="8"/>
      <c r="Y2534" s="8"/>
      <c r="Z2534" s="8"/>
      <c r="AA2534" s="7"/>
      <c r="AB2534" s="8"/>
      <c r="AC2534" s="7"/>
      <c r="AD2534" s="7"/>
      <c r="AE2534" s="7"/>
      <c r="AF2534" s="12"/>
      <c r="AG2534" s="10"/>
      <c r="AH2534" s="12"/>
      <c r="AI2534" s="12"/>
      <c r="AJ2534" s="12"/>
      <c r="AK2534" s="12"/>
      <c r="AL2534" s="12"/>
      <c r="AM2534" s="12"/>
      <c r="AN2534" s="12"/>
      <c r="AO2534" s="12"/>
      <c r="AP2534" s="15"/>
    </row>
    <row r="2535" spans="1:42" x14ac:dyDescent="0.35">
      <c r="A2535" s="7"/>
      <c r="B2535" s="7"/>
      <c r="C2535" s="7"/>
      <c r="D2535" s="7"/>
      <c r="E2535" s="7"/>
      <c r="F2535" s="7"/>
      <c r="G2535" s="8"/>
      <c r="H2535" s="7"/>
      <c r="I2535" s="14"/>
      <c r="J2535" s="8"/>
      <c r="K2535" s="8"/>
      <c r="L2535" s="8"/>
      <c r="M2535" s="8"/>
      <c r="N2535" s="7"/>
      <c r="O2535" s="8"/>
      <c r="P2535" s="8"/>
      <c r="Q2535" s="8"/>
      <c r="R2535" s="7"/>
      <c r="S2535" s="8"/>
      <c r="T2535" s="8"/>
      <c r="U2535" s="8"/>
      <c r="V2535" s="8"/>
      <c r="W2535" s="7"/>
      <c r="X2535" s="8"/>
      <c r="Y2535" s="8"/>
      <c r="Z2535" s="8"/>
      <c r="AA2535" s="7"/>
      <c r="AB2535" s="8"/>
      <c r="AC2535" s="7"/>
      <c r="AD2535" s="7"/>
      <c r="AE2535" s="7"/>
      <c r="AF2535" s="12"/>
      <c r="AG2535" s="10"/>
      <c r="AH2535" s="12"/>
      <c r="AI2535" s="12"/>
      <c r="AJ2535" s="12"/>
      <c r="AK2535" s="12"/>
      <c r="AL2535" s="12"/>
      <c r="AM2535" s="12"/>
      <c r="AN2535" s="12"/>
      <c r="AO2535" s="12"/>
      <c r="AP2535" s="15"/>
    </row>
    <row r="2536" spans="1:42" x14ac:dyDescent="0.35">
      <c r="A2536" s="7"/>
      <c r="B2536" s="7"/>
      <c r="C2536" s="7"/>
      <c r="D2536" s="7"/>
      <c r="E2536" s="7"/>
      <c r="F2536" s="7"/>
      <c r="G2536" s="7"/>
      <c r="H2536" s="7"/>
      <c r="I2536" s="14"/>
      <c r="J2536" s="8"/>
      <c r="K2536" s="8"/>
      <c r="L2536" s="8"/>
      <c r="M2536" s="8"/>
      <c r="N2536" s="7"/>
      <c r="O2536" s="8"/>
      <c r="P2536" s="8"/>
      <c r="Q2536" s="8"/>
      <c r="R2536" s="7"/>
      <c r="S2536" s="8"/>
      <c r="T2536" s="8"/>
      <c r="U2536" s="8"/>
      <c r="V2536" s="8"/>
      <c r="W2536" s="7"/>
      <c r="X2536" s="8"/>
      <c r="Y2536" s="8"/>
      <c r="Z2536" s="8"/>
      <c r="AA2536" s="7"/>
      <c r="AB2536" s="8"/>
      <c r="AC2536" s="7"/>
      <c r="AD2536" s="7"/>
      <c r="AE2536" s="7"/>
      <c r="AF2536" s="9"/>
      <c r="AG2536" s="10"/>
      <c r="AH2536" s="10"/>
      <c r="AI2536" s="12"/>
      <c r="AJ2536" s="10"/>
      <c r="AK2536" s="10"/>
      <c r="AL2536" s="10"/>
      <c r="AM2536" s="12"/>
      <c r="AN2536" s="12"/>
      <c r="AO2536" s="9"/>
      <c r="AP2536" s="13"/>
    </row>
    <row r="2537" spans="1:42" x14ac:dyDescent="0.35">
      <c r="A2537" s="7"/>
      <c r="B2537" s="7"/>
      <c r="C2537" s="7"/>
      <c r="D2537" s="7"/>
      <c r="E2537" s="7"/>
      <c r="F2537" s="7"/>
      <c r="G2537" s="8"/>
      <c r="H2537" s="7"/>
      <c r="I2537" s="14"/>
      <c r="J2537" s="8"/>
      <c r="K2537" s="8"/>
      <c r="L2537" s="8"/>
      <c r="M2537" s="8"/>
      <c r="N2537" s="7"/>
      <c r="O2537" s="8"/>
      <c r="P2537" s="8"/>
      <c r="Q2537" s="8"/>
      <c r="R2537" s="7"/>
      <c r="S2537" s="8"/>
      <c r="T2537" s="8"/>
      <c r="U2537" s="8"/>
      <c r="V2537" s="8"/>
      <c r="W2537" s="7"/>
      <c r="X2537" s="8"/>
      <c r="Y2537" s="8"/>
      <c r="Z2537" s="8"/>
      <c r="AA2537" s="7"/>
      <c r="AB2537" s="8"/>
      <c r="AC2537" s="7"/>
      <c r="AD2537" s="7"/>
      <c r="AE2537" s="7"/>
      <c r="AF2537" s="9"/>
      <c r="AG2537" s="10"/>
      <c r="AH2537" s="10"/>
      <c r="AI2537" s="12"/>
      <c r="AJ2537" s="10"/>
      <c r="AK2537" s="10"/>
      <c r="AL2537" s="10"/>
      <c r="AM2537" s="12"/>
      <c r="AN2537" s="12"/>
      <c r="AO2537" s="9"/>
      <c r="AP2537" s="13"/>
    </row>
    <row r="2538" spans="1:42" x14ac:dyDescent="0.35">
      <c r="A2538" s="7"/>
      <c r="B2538" s="7"/>
      <c r="C2538" s="7"/>
      <c r="D2538" s="7"/>
      <c r="E2538" s="7"/>
      <c r="F2538" s="7"/>
      <c r="G2538" s="8"/>
      <c r="H2538" s="7"/>
      <c r="I2538" s="14"/>
      <c r="J2538" s="8"/>
      <c r="K2538" s="8"/>
      <c r="L2538" s="8"/>
      <c r="M2538" s="8"/>
      <c r="N2538" s="7"/>
      <c r="O2538" s="8"/>
      <c r="P2538" s="8"/>
      <c r="Q2538" s="8"/>
      <c r="R2538" s="7"/>
      <c r="S2538" s="8"/>
      <c r="T2538" s="8"/>
      <c r="U2538" s="8"/>
      <c r="V2538" s="8"/>
      <c r="W2538" s="7"/>
      <c r="X2538" s="8"/>
      <c r="Y2538" s="8"/>
      <c r="Z2538" s="8"/>
      <c r="AA2538" s="7"/>
      <c r="AB2538" s="8"/>
      <c r="AC2538" s="7"/>
      <c r="AD2538" s="7"/>
      <c r="AE2538" s="7"/>
      <c r="AF2538" s="12"/>
      <c r="AG2538" s="10"/>
      <c r="AH2538" s="12"/>
      <c r="AI2538" s="12"/>
      <c r="AJ2538" s="12"/>
      <c r="AK2538" s="12"/>
      <c r="AL2538" s="12"/>
      <c r="AM2538" s="12"/>
      <c r="AN2538" s="12"/>
      <c r="AO2538" s="12"/>
      <c r="AP2538" s="15"/>
    </row>
    <row r="2539" spans="1:42" x14ac:dyDescent="0.35">
      <c r="A2539" s="7"/>
      <c r="B2539" s="7"/>
      <c r="C2539" s="7"/>
      <c r="D2539" s="7"/>
      <c r="E2539" s="7"/>
      <c r="F2539" s="7"/>
      <c r="G2539" s="8"/>
      <c r="H2539" s="7"/>
      <c r="I2539" s="14"/>
      <c r="J2539" s="8"/>
      <c r="K2539" s="8"/>
      <c r="L2539" s="8"/>
      <c r="M2539" s="8"/>
      <c r="N2539" s="7"/>
      <c r="O2539" s="8"/>
      <c r="P2539" s="8"/>
      <c r="Q2539" s="8"/>
      <c r="R2539" s="7"/>
      <c r="S2539" s="8"/>
      <c r="T2539" s="8"/>
      <c r="U2539" s="8"/>
      <c r="V2539" s="8"/>
      <c r="W2539" s="7"/>
      <c r="X2539" s="8"/>
      <c r="Y2539" s="8"/>
      <c r="Z2539" s="8"/>
      <c r="AA2539" s="7"/>
      <c r="AB2539" s="8"/>
      <c r="AC2539" s="7"/>
      <c r="AD2539" s="7"/>
      <c r="AE2539" s="7"/>
      <c r="AF2539" s="12"/>
      <c r="AG2539" s="10"/>
      <c r="AH2539" s="12"/>
      <c r="AI2539" s="12"/>
      <c r="AJ2539" s="12"/>
      <c r="AK2539" s="12"/>
      <c r="AL2539" s="12"/>
      <c r="AM2539" s="12"/>
      <c r="AN2539" s="12"/>
      <c r="AO2539" s="12"/>
      <c r="AP2539" s="15"/>
    </row>
    <row r="2540" spans="1:42" x14ac:dyDescent="0.35">
      <c r="A2540" s="7"/>
      <c r="B2540" s="7"/>
      <c r="C2540" s="7"/>
      <c r="D2540" s="7"/>
      <c r="E2540" s="7"/>
      <c r="F2540" s="7"/>
      <c r="G2540" s="7"/>
      <c r="H2540" s="7"/>
      <c r="I2540" s="14"/>
      <c r="J2540" s="8"/>
      <c r="K2540" s="8"/>
      <c r="L2540" s="8"/>
      <c r="M2540" s="8"/>
      <c r="N2540" s="7"/>
      <c r="O2540" s="8"/>
      <c r="P2540" s="8"/>
      <c r="Q2540" s="8"/>
      <c r="R2540" s="7"/>
      <c r="S2540" s="14"/>
      <c r="T2540" s="14"/>
      <c r="U2540" s="7"/>
      <c r="V2540" s="7"/>
      <c r="W2540" s="16"/>
      <c r="X2540" s="8"/>
      <c r="Y2540" s="8"/>
      <c r="Z2540" s="8"/>
      <c r="AA2540" s="7"/>
      <c r="AB2540" s="14"/>
      <c r="AC2540" s="7"/>
      <c r="AD2540" s="7"/>
      <c r="AE2540" s="7"/>
      <c r="AF2540" s="9"/>
      <c r="AG2540" s="10"/>
      <c r="AH2540" s="10"/>
      <c r="AI2540" s="10"/>
      <c r="AJ2540" s="10"/>
      <c r="AK2540" s="10"/>
      <c r="AL2540" s="10"/>
      <c r="AM2540" s="12"/>
      <c r="AN2540" s="12"/>
      <c r="AO2540" s="9"/>
      <c r="AP2540" s="13"/>
    </row>
    <row r="2541" spans="1:42" x14ac:dyDescent="0.35">
      <c r="A2541" s="7"/>
      <c r="B2541" s="7"/>
      <c r="C2541" s="7"/>
      <c r="D2541" s="7"/>
      <c r="E2541" s="7"/>
      <c r="F2541" s="7"/>
      <c r="G2541" s="8"/>
      <c r="H2541" s="7"/>
      <c r="I2541" s="14"/>
      <c r="J2541" s="8"/>
      <c r="K2541" s="8"/>
      <c r="L2541" s="8"/>
      <c r="M2541" s="8"/>
      <c r="N2541" s="7"/>
      <c r="O2541" s="8"/>
      <c r="P2541" s="8"/>
      <c r="Q2541" s="8"/>
      <c r="R2541" s="7"/>
      <c r="S2541" s="8"/>
      <c r="T2541" s="8"/>
      <c r="U2541" s="8"/>
      <c r="V2541" s="8"/>
      <c r="W2541" s="7"/>
      <c r="X2541" s="8"/>
      <c r="Y2541" s="8"/>
      <c r="Z2541" s="8"/>
      <c r="AA2541" s="7"/>
      <c r="AB2541" s="8"/>
      <c r="AC2541" s="7"/>
      <c r="AD2541" s="7"/>
      <c r="AE2541" s="7"/>
      <c r="AF2541" s="9"/>
      <c r="AG2541" s="10"/>
      <c r="AH2541" s="10"/>
      <c r="AI2541" s="18"/>
      <c r="AJ2541" s="10"/>
      <c r="AK2541" s="10"/>
      <c r="AL2541" s="10"/>
      <c r="AM2541" s="12"/>
      <c r="AN2541" s="12"/>
      <c r="AO2541" s="9"/>
      <c r="AP2541" s="13"/>
    </row>
    <row r="2542" spans="1:42" x14ac:dyDescent="0.35">
      <c r="A2542" s="7"/>
      <c r="B2542" s="7"/>
      <c r="C2542" s="7"/>
      <c r="D2542" s="7"/>
      <c r="E2542" s="7"/>
      <c r="F2542" s="7"/>
      <c r="G2542" s="8"/>
      <c r="H2542" s="7"/>
      <c r="I2542" s="14"/>
      <c r="J2542" s="8"/>
      <c r="K2542" s="8"/>
      <c r="L2542" s="8"/>
      <c r="M2542" s="8"/>
      <c r="N2542" s="7"/>
      <c r="O2542" s="8"/>
      <c r="P2542" s="8"/>
      <c r="Q2542" s="8"/>
      <c r="R2542" s="7"/>
      <c r="S2542" s="8"/>
      <c r="T2542" s="8"/>
      <c r="U2542" s="8"/>
      <c r="V2542" s="8"/>
      <c r="W2542" s="7"/>
      <c r="X2542" s="8"/>
      <c r="Y2542" s="8"/>
      <c r="Z2542" s="8"/>
      <c r="AA2542" s="7"/>
      <c r="AB2542" s="8"/>
      <c r="AC2542" s="7"/>
      <c r="AD2542" s="7"/>
      <c r="AE2542" s="7"/>
      <c r="AF2542" s="9"/>
      <c r="AG2542" s="10"/>
      <c r="AH2542" s="10"/>
      <c r="AI2542" s="12"/>
      <c r="AJ2542" s="10"/>
      <c r="AK2542" s="10"/>
      <c r="AL2542" s="10"/>
      <c r="AM2542" s="12"/>
      <c r="AN2542" s="12"/>
      <c r="AO2542" s="9"/>
      <c r="AP2542" s="13"/>
    </row>
    <row r="2543" spans="1:42" x14ac:dyDescent="0.35">
      <c r="A2543" s="7"/>
      <c r="B2543" s="7"/>
      <c r="C2543" s="7"/>
      <c r="D2543" s="7"/>
      <c r="E2543" s="7"/>
      <c r="F2543" s="7"/>
      <c r="G2543" s="8"/>
      <c r="H2543" s="7"/>
      <c r="I2543" s="14"/>
      <c r="J2543" s="8"/>
      <c r="K2543" s="8"/>
      <c r="L2543" s="8"/>
      <c r="M2543" s="8"/>
      <c r="N2543" s="7"/>
      <c r="O2543" s="8"/>
      <c r="P2543" s="8"/>
      <c r="Q2543" s="8"/>
      <c r="R2543" s="7"/>
      <c r="S2543" s="8"/>
      <c r="T2543" s="8"/>
      <c r="U2543" s="8"/>
      <c r="V2543" s="8"/>
      <c r="W2543" s="7"/>
      <c r="X2543" s="8"/>
      <c r="Y2543" s="8"/>
      <c r="Z2543" s="8"/>
      <c r="AA2543" s="7"/>
      <c r="AB2543" s="8"/>
      <c r="AC2543" s="7"/>
      <c r="AD2543" s="7"/>
      <c r="AE2543" s="7"/>
      <c r="AF2543" s="12"/>
      <c r="AG2543" s="10"/>
      <c r="AH2543" s="12"/>
      <c r="AI2543" s="12"/>
      <c r="AJ2543" s="12"/>
      <c r="AK2543" s="12"/>
      <c r="AL2543" s="12"/>
      <c r="AM2543" s="12"/>
      <c r="AN2543" s="12"/>
      <c r="AO2543" s="12"/>
      <c r="AP2543" s="15"/>
    </row>
    <row r="2544" spans="1:42" x14ac:dyDescent="0.35">
      <c r="A2544" s="7"/>
      <c r="B2544" s="7"/>
      <c r="C2544" s="7"/>
      <c r="D2544" s="7"/>
      <c r="E2544" s="7"/>
      <c r="F2544" s="7"/>
      <c r="G2544" s="8"/>
      <c r="H2544" s="7"/>
      <c r="I2544" s="14"/>
      <c r="J2544" s="8"/>
      <c r="K2544" s="8"/>
      <c r="L2544" s="8"/>
      <c r="M2544" s="8"/>
      <c r="N2544" s="7"/>
      <c r="O2544" s="8"/>
      <c r="P2544" s="8"/>
      <c r="Q2544" s="8"/>
      <c r="R2544" s="7"/>
      <c r="S2544" s="8"/>
      <c r="T2544" s="8"/>
      <c r="U2544" s="8"/>
      <c r="V2544" s="8"/>
      <c r="W2544" s="7"/>
      <c r="X2544" s="8"/>
      <c r="Y2544" s="8"/>
      <c r="Z2544" s="8"/>
      <c r="AA2544" s="7"/>
      <c r="AB2544" s="8"/>
      <c r="AC2544" s="7"/>
      <c r="AD2544" s="7"/>
      <c r="AE2544" s="7"/>
      <c r="AF2544" s="9"/>
      <c r="AG2544" s="10"/>
      <c r="AH2544" s="10"/>
      <c r="AI2544" s="12"/>
      <c r="AJ2544" s="10"/>
      <c r="AK2544" s="10"/>
      <c r="AL2544" s="10"/>
      <c r="AM2544" s="12"/>
      <c r="AN2544" s="12"/>
      <c r="AO2544" s="9"/>
      <c r="AP2544" s="13"/>
    </row>
    <row r="2545" spans="1:42" x14ac:dyDescent="0.35">
      <c r="A2545" s="7"/>
      <c r="B2545" s="7"/>
      <c r="C2545" s="7"/>
      <c r="D2545" s="7"/>
      <c r="E2545" s="7"/>
      <c r="F2545" s="7"/>
      <c r="G2545" s="7"/>
      <c r="H2545" s="7"/>
      <c r="I2545" s="14"/>
      <c r="J2545" s="8"/>
      <c r="K2545" s="8"/>
      <c r="L2545" s="8"/>
      <c r="M2545" s="8"/>
      <c r="N2545" s="7"/>
      <c r="O2545" s="8"/>
      <c r="P2545" s="8"/>
      <c r="Q2545" s="8"/>
      <c r="R2545" s="7"/>
      <c r="S2545" s="8"/>
      <c r="T2545" s="8"/>
      <c r="U2545" s="8"/>
      <c r="V2545" s="8"/>
      <c r="W2545" s="7"/>
      <c r="X2545" s="8"/>
      <c r="Y2545" s="8"/>
      <c r="Z2545" s="8"/>
      <c r="AA2545" s="7"/>
      <c r="AB2545" s="8"/>
      <c r="AC2545" s="7"/>
      <c r="AD2545" s="7"/>
      <c r="AE2545" s="7"/>
      <c r="AF2545" s="9"/>
      <c r="AG2545" s="10"/>
      <c r="AH2545" s="10"/>
      <c r="AI2545" s="12"/>
      <c r="AJ2545" s="10"/>
      <c r="AK2545" s="10"/>
      <c r="AL2545" s="10"/>
      <c r="AM2545" s="12"/>
      <c r="AN2545" s="12"/>
      <c r="AO2545" s="9"/>
      <c r="AP2545" s="13"/>
    </row>
    <row r="2546" spans="1:42" x14ac:dyDescent="0.35">
      <c r="A2546" s="7"/>
      <c r="B2546" s="7"/>
      <c r="C2546" s="7"/>
      <c r="D2546" s="7"/>
      <c r="E2546" s="7"/>
      <c r="F2546" s="7"/>
      <c r="G2546" s="7"/>
      <c r="H2546" s="7"/>
      <c r="I2546" s="14"/>
      <c r="J2546" s="8"/>
      <c r="K2546" s="8"/>
      <c r="L2546" s="8"/>
      <c r="M2546" s="8"/>
      <c r="N2546" s="7"/>
      <c r="O2546" s="8"/>
      <c r="P2546" s="8"/>
      <c r="Q2546" s="8"/>
      <c r="R2546" s="7"/>
      <c r="S2546" s="8"/>
      <c r="T2546" s="8"/>
      <c r="U2546" s="8"/>
      <c r="V2546" s="8"/>
      <c r="W2546" s="7"/>
      <c r="X2546" s="8"/>
      <c r="Y2546" s="8"/>
      <c r="Z2546" s="8"/>
      <c r="AA2546" s="7"/>
      <c r="AB2546" s="8"/>
      <c r="AC2546" s="7"/>
      <c r="AD2546" s="7"/>
      <c r="AE2546" s="7"/>
      <c r="AF2546" s="9"/>
      <c r="AG2546" s="10"/>
      <c r="AH2546" s="10"/>
      <c r="AI2546" s="12"/>
      <c r="AJ2546" s="10"/>
      <c r="AK2546" s="10"/>
      <c r="AL2546" s="10"/>
      <c r="AM2546" s="12"/>
      <c r="AN2546" s="12"/>
      <c r="AO2546" s="9"/>
      <c r="AP2546" s="13"/>
    </row>
    <row r="2547" spans="1:42" x14ac:dyDescent="0.35">
      <c r="A2547" s="7"/>
      <c r="B2547" s="7"/>
      <c r="C2547" s="7"/>
      <c r="D2547" s="7"/>
      <c r="E2547" s="7"/>
      <c r="F2547" s="7"/>
      <c r="G2547" s="8"/>
      <c r="H2547" s="7"/>
      <c r="I2547" s="14"/>
      <c r="J2547" s="8"/>
      <c r="K2547" s="8"/>
      <c r="L2547" s="8"/>
      <c r="M2547" s="8"/>
      <c r="N2547" s="7"/>
      <c r="O2547" s="8"/>
      <c r="P2547" s="8"/>
      <c r="Q2547" s="8"/>
      <c r="R2547" s="7"/>
      <c r="S2547" s="8"/>
      <c r="T2547" s="8"/>
      <c r="U2547" s="8"/>
      <c r="V2547" s="8"/>
      <c r="W2547" s="7"/>
      <c r="X2547" s="8"/>
      <c r="Y2547" s="8"/>
      <c r="Z2547" s="8"/>
      <c r="AA2547" s="7"/>
      <c r="AB2547" s="8"/>
      <c r="AC2547" s="7"/>
      <c r="AD2547" s="7"/>
      <c r="AE2547" s="7"/>
      <c r="AF2547" s="9"/>
      <c r="AG2547" s="10"/>
      <c r="AH2547" s="10"/>
      <c r="AI2547" s="12"/>
      <c r="AJ2547" s="10"/>
      <c r="AK2547" s="10"/>
      <c r="AL2547" s="10"/>
      <c r="AM2547" s="12"/>
      <c r="AN2547" s="12"/>
      <c r="AO2547" s="9"/>
      <c r="AP2547" s="13"/>
    </row>
    <row r="2548" spans="1:42" x14ac:dyDescent="0.35">
      <c r="A2548" s="7"/>
      <c r="B2548" s="7"/>
      <c r="C2548" s="7"/>
      <c r="D2548" s="7"/>
      <c r="E2548" s="7"/>
      <c r="F2548" s="7"/>
      <c r="G2548" s="7"/>
      <c r="H2548" s="7"/>
      <c r="I2548" s="14"/>
      <c r="J2548" s="8"/>
      <c r="K2548" s="8"/>
      <c r="L2548" s="8"/>
      <c r="M2548" s="8"/>
      <c r="N2548" s="7"/>
      <c r="O2548" s="8"/>
      <c r="P2548" s="8"/>
      <c r="Q2548" s="8"/>
      <c r="R2548" s="7"/>
      <c r="S2548" s="8"/>
      <c r="T2548" s="14"/>
      <c r="U2548" s="7"/>
      <c r="V2548" s="7"/>
      <c r="W2548" s="17"/>
      <c r="X2548" s="8"/>
      <c r="Y2548" s="8"/>
      <c r="Z2548" s="8"/>
      <c r="AA2548" s="7"/>
      <c r="AB2548" s="14"/>
      <c r="AC2548" s="7"/>
      <c r="AD2548" s="7"/>
      <c r="AE2548" s="7"/>
      <c r="AF2548" s="9"/>
      <c r="AG2548" s="10"/>
      <c r="AH2548" s="10"/>
      <c r="AI2548" s="10"/>
      <c r="AJ2548" s="10"/>
      <c r="AK2548" s="10"/>
      <c r="AL2548" s="10"/>
      <c r="AM2548" s="12"/>
      <c r="AN2548" s="12"/>
      <c r="AO2548" s="9"/>
      <c r="AP2548" s="13"/>
    </row>
    <row r="2549" spans="1:42" x14ac:dyDescent="0.35">
      <c r="A2549" s="7"/>
      <c r="B2549" s="7"/>
      <c r="C2549" s="7"/>
      <c r="D2549" s="7"/>
      <c r="E2549" s="7"/>
      <c r="F2549" s="7"/>
      <c r="G2549" s="7"/>
      <c r="H2549" s="7"/>
      <c r="I2549" s="14"/>
      <c r="J2549" s="8"/>
      <c r="K2549" s="8"/>
      <c r="L2549" s="8"/>
      <c r="M2549" s="8"/>
      <c r="N2549" s="7"/>
      <c r="O2549" s="8"/>
      <c r="P2549" s="8"/>
      <c r="Q2549" s="8"/>
      <c r="R2549" s="7"/>
      <c r="S2549" s="8"/>
      <c r="T2549" s="8"/>
      <c r="U2549" s="8"/>
      <c r="V2549" s="8"/>
      <c r="W2549" s="7"/>
      <c r="X2549" s="8"/>
      <c r="Y2549" s="8"/>
      <c r="Z2549" s="8"/>
      <c r="AA2549" s="7"/>
      <c r="AB2549" s="8"/>
      <c r="AC2549" s="7"/>
      <c r="AD2549" s="7"/>
      <c r="AE2549" s="7"/>
      <c r="AF2549" s="9"/>
      <c r="AG2549" s="10"/>
      <c r="AH2549" s="10"/>
      <c r="AI2549" s="12"/>
      <c r="AJ2549" s="10"/>
      <c r="AK2549" s="10"/>
      <c r="AL2549" s="10"/>
      <c r="AM2549" s="12"/>
      <c r="AN2549" s="12"/>
      <c r="AO2549" s="9"/>
      <c r="AP2549" s="13"/>
    </row>
    <row r="2550" spans="1:42" x14ac:dyDescent="0.35">
      <c r="A2550" s="7"/>
      <c r="B2550" s="7"/>
      <c r="C2550" s="7"/>
      <c r="D2550" s="7"/>
      <c r="E2550" s="7"/>
      <c r="F2550" s="7"/>
      <c r="G2550" s="8"/>
      <c r="H2550" s="7"/>
      <c r="I2550" s="14"/>
      <c r="J2550" s="8"/>
      <c r="K2550" s="8"/>
      <c r="L2550" s="8"/>
      <c r="M2550" s="8"/>
      <c r="N2550" s="7"/>
      <c r="O2550" s="8"/>
      <c r="P2550" s="8"/>
      <c r="Q2550" s="8"/>
      <c r="R2550" s="7"/>
      <c r="S2550" s="8"/>
      <c r="T2550" s="8"/>
      <c r="U2550" s="8"/>
      <c r="V2550" s="8"/>
      <c r="W2550" s="7"/>
      <c r="X2550" s="8"/>
      <c r="Y2550" s="8"/>
      <c r="Z2550" s="8"/>
      <c r="AA2550" s="7"/>
      <c r="AB2550" s="8"/>
      <c r="AC2550" s="7"/>
      <c r="AD2550" s="7"/>
      <c r="AE2550" s="7"/>
      <c r="AF2550" s="9"/>
      <c r="AG2550" s="10"/>
      <c r="AH2550" s="10"/>
      <c r="AI2550" s="12"/>
      <c r="AJ2550" s="10"/>
      <c r="AK2550" s="10"/>
      <c r="AL2550" s="10"/>
      <c r="AM2550" s="12"/>
      <c r="AN2550" s="12"/>
      <c r="AO2550" s="9"/>
      <c r="AP2550" s="13"/>
    </row>
    <row r="2551" spans="1:42" x14ac:dyDescent="0.35">
      <c r="A2551" s="7"/>
      <c r="B2551" s="7"/>
      <c r="C2551" s="7"/>
      <c r="D2551" s="7"/>
      <c r="E2551" s="7"/>
      <c r="F2551" s="7"/>
      <c r="G2551" s="8"/>
      <c r="H2551" s="7"/>
      <c r="I2551" s="14"/>
      <c r="J2551" s="8"/>
      <c r="K2551" s="8"/>
      <c r="L2551" s="8"/>
      <c r="M2551" s="8"/>
      <c r="N2551" s="7"/>
      <c r="O2551" s="8"/>
      <c r="P2551" s="8"/>
      <c r="Q2551" s="8"/>
      <c r="R2551" s="7"/>
      <c r="S2551" s="8"/>
      <c r="T2551" s="8"/>
      <c r="U2551" s="8"/>
      <c r="V2551" s="8"/>
      <c r="W2551" s="7"/>
      <c r="X2551" s="8"/>
      <c r="Y2551" s="8"/>
      <c r="Z2551" s="8"/>
      <c r="AA2551" s="7"/>
      <c r="AB2551" s="8"/>
      <c r="AC2551" s="7"/>
      <c r="AD2551" s="7"/>
      <c r="AE2551" s="7"/>
      <c r="AF2551" s="9"/>
      <c r="AG2551" s="10"/>
      <c r="AH2551" s="10"/>
      <c r="AI2551" s="12"/>
      <c r="AJ2551" s="10"/>
      <c r="AK2551" s="10"/>
      <c r="AL2551" s="10"/>
      <c r="AM2551" s="12"/>
      <c r="AN2551" s="12"/>
      <c r="AO2551" s="9"/>
      <c r="AP2551" s="13"/>
    </row>
    <row r="2552" spans="1:42" x14ac:dyDescent="0.35">
      <c r="A2552" s="7"/>
      <c r="B2552" s="7"/>
      <c r="C2552" s="7"/>
      <c r="D2552" s="7"/>
      <c r="E2552" s="7"/>
      <c r="F2552" s="7"/>
      <c r="G2552" s="8"/>
      <c r="H2552" s="7"/>
      <c r="I2552" s="14"/>
      <c r="J2552" s="8"/>
      <c r="K2552" s="8"/>
      <c r="L2552" s="8"/>
      <c r="M2552" s="8"/>
      <c r="N2552" s="7"/>
      <c r="O2552" s="8"/>
      <c r="P2552" s="8"/>
      <c r="Q2552" s="8"/>
      <c r="R2552" s="7"/>
      <c r="S2552" s="8"/>
      <c r="T2552" s="8"/>
      <c r="U2552" s="8"/>
      <c r="V2552" s="8"/>
      <c r="W2552" s="7"/>
      <c r="X2552" s="8"/>
      <c r="Y2552" s="8"/>
      <c r="Z2552" s="8"/>
      <c r="AA2552" s="7"/>
      <c r="AB2552" s="8"/>
      <c r="AC2552" s="7"/>
      <c r="AD2552" s="7"/>
      <c r="AE2552" s="7"/>
      <c r="AF2552" s="12"/>
      <c r="AG2552" s="10"/>
      <c r="AH2552" s="12"/>
      <c r="AI2552" s="12"/>
      <c r="AJ2552" s="12"/>
      <c r="AK2552" s="12"/>
      <c r="AL2552" s="12"/>
      <c r="AM2552" s="12"/>
      <c r="AN2552" s="12"/>
      <c r="AO2552" s="12"/>
      <c r="AP2552" s="15"/>
    </row>
    <row r="2553" spans="1:42" x14ac:dyDescent="0.35">
      <c r="A2553" s="7"/>
      <c r="B2553" s="7"/>
      <c r="C2553" s="7"/>
      <c r="D2553" s="7"/>
      <c r="E2553" s="7"/>
      <c r="F2553" s="7"/>
      <c r="G2553" s="7"/>
      <c r="H2553" s="7"/>
      <c r="I2553" s="14"/>
      <c r="J2553" s="8"/>
      <c r="K2553" s="8"/>
      <c r="L2553" s="8"/>
      <c r="M2553" s="8"/>
      <c r="N2553" s="7"/>
      <c r="O2553" s="8"/>
      <c r="P2553" s="8"/>
      <c r="Q2553" s="8"/>
      <c r="R2553" s="7"/>
      <c r="S2553" s="8"/>
      <c r="T2553" s="14"/>
      <c r="U2553" s="7"/>
      <c r="V2553" s="7"/>
      <c r="W2553" s="16"/>
      <c r="X2553" s="8"/>
      <c r="Y2553" s="8"/>
      <c r="Z2553" s="8"/>
      <c r="AA2553" s="7"/>
      <c r="AB2553" s="14"/>
      <c r="AC2553" s="7"/>
      <c r="AD2553" s="7"/>
      <c r="AE2553" s="7"/>
      <c r="AF2553" s="12"/>
      <c r="AG2553" s="10"/>
      <c r="AH2553" s="12"/>
      <c r="AI2553" s="12"/>
      <c r="AJ2553" s="12"/>
      <c r="AK2553" s="12"/>
      <c r="AL2553" s="12"/>
      <c r="AM2553" s="12"/>
      <c r="AN2553" s="12"/>
      <c r="AO2553" s="12"/>
      <c r="AP2553" s="15"/>
    </row>
    <row r="2554" spans="1:42" x14ac:dyDescent="0.35">
      <c r="A2554" s="7"/>
      <c r="B2554" s="7"/>
      <c r="C2554" s="7"/>
      <c r="D2554" s="7"/>
      <c r="E2554" s="7"/>
      <c r="F2554" s="7"/>
      <c r="G2554" s="7"/>
      <c r="H2554" s="7"/>
      <c r="I2554" s="14"/>
      <c r="J2554" s="8"/>
      <c r="K2554" s="8"/>
      <c r="L2554" s="8"/>
      <c r="M2554" s="8"/>
      <c r="N2554" s="7"/>
      <c r="O2554" s="8"/>
      <c r="P2554" s="8"/>
      <c r="Q2554" s="8"/>
      <c r="R2554" s="7"/>
      <c r="S2554" s="8"/>
      <c r="T2554" s="8"/>
      <c r="U2554" s="8"/>
      <c r="V2554" s="8"/>
      <c r="W2554" s="7"/>
      <c r="X2554" s="8"/>
      <c r="Y2554" s="8"/>
      <c r="Z2554" s="8"/>
      <c r="AA2554" s="7"/>
      <c r="AB2554" s="8"/>
      <c r="AC2554" s="7"/>
      <c r="AD2554" s="7"/>
      <c r="AE2554" s="7"/>
      <c r="AF2554" s="12"/>
      <c r="AG2554" s="10"/>
      <c r="AH2554" s="12"/>
      <c r="AI2554" s="12"/>
      <c r="AJ2554" s="12"/>
      <c r="AK2554" s="12"/>
      <c r="AL2554" s="12"/>
      <c r="AM2554" s="12"/>
      <c r="AN2554" s="12"/>
      <c r="AO2554" s="12"/>
      <c r="AP2554" s="15"/>
    </row>
    <row r="2555" spans="1:42" x14ac:dyDescent="0.35">
      <c r="A2555" s="7"/>
      <c r="B2555" s="7"/>
      <c r="C2555" s="7"/>
      <c r="D2555" s="7"/>
      <c r="E2555" s="7"/>
      <c r="F2555" s="7"/>
      <c r="G2555" s="8"/>
      <c r="H2555" s="7"/>
      <c r="I2555" s="14"/>
      <c r="J2555" s="8"/>
      <c r="K2555" s="8"/>
      <c r="L2555" s="8"/>
      <c r="M2555" s="8"/>
      <c r="N2555" s="7"/>
      <c r="O2555" s="8"/>
      <c r="P2555" s="8"/>
      <c r="Q2555" s="8"/>
      <c r="R2555" s="7"/>
      <c r="S2555" s="8"/>
      <c r="T2555" s="8"/>
      <c r="U2555" s="8"/>
      <c r="V2555" s="8"/>
      <c r="W2555" s="7"/>
      <c r="X2555" s="8"/>
      <c r="Y2555" s="8"/>
      <c r="Z2555" s="8"/>
      <c r="AA2555" s="7"/>
      <c r="AB2555" s="8"/>
      <c r="AC2555" s="7"/>
      <c r="AD2555" s="7"/>
      <c r="AE2555" s="7"/>
      <c r="AF2555" s="9"/>
      <c r="AG2555" s="10"/>
      <c r="AH2555" s="10"/>
      <c r="AI2555" s="12"/>
      <c r="AJ2555" s="10"/>
      <c r="AK2555" s="10"/>
      <c r="AL2555" s="10"/>
      <c r="AM2555" s="12"/>
      <c r="AN2555" s="12"/>
      <c r="AO2555" s="9"/>
      <c r="AP2555" s="13"/>
    </row>
    <row r="2556" spans="1:42" x14ac:dyDescent="0.35">
      <c r="A2556" s="7"/>
      <c r="B2556" s="7"/>
      <c r="C2556" s="7"/>
      <c r="D2556" s="7"/>
      <c r="E2556" s="7"/>
      <c r="F2556" s="7"/>
      <c r="G2556" s="8"/>
      <c r="H2556" s="7"/>
      <c r="I2556" s="14"/>
      <c r="J2556" s="8"/>
      <c r="K2556" s="8"/>
      <c r="L2556" s="8"/>
      <c r="M2556" s="8"/>
      <c r="N2556" s="7"/>
      <c r="O2556" s="8"/>
      <c r="P2556" s="8"/>
      <c r="Q2556" s="8"/>
      <c r="R2556" s="7"/>
      <c r="S2556" s="8"/>
      <c r="T2556" s="8"/>
      <c r="U2556" s="8"/>
      <c r="V2556" s="8"/>
      <c r="W2556" s="7"/>
      <c r="X2556" s="8"/>
      <c r="Y2556" s="8"/>
      <c r="Z2556" s="8"/>
      <c r="AA2556" s="7"/>
      <c r="AB2556" s="8"/>
      <c r="AC2556" s="7"/>
      <c r="AD2556" s="7"/>
      <c r="AE2556" s="7"/>
      <c r="AF2556" s="12"/>
      <c r="AG2556" s="10"/>
      <c r="AH2556" s="12"/>
      <c r="AI2556" s="12"/>
      <c r="AJ2556" s="12"/>
      <c r="AK2556" s="12"/>
      <c r="AL2556" s="12"/>
      <c r="AM2556" s="12"/>
      <c r="AN2556" s="12"/>
      <c r="AO2556" s="12"/>
      <c r="AP2556" s="15"/>
    </row>
    <row r="2557" spans="1:42" x14ac:dyDescent="0.35">
      <c r="A2557" s="7"/>
      <c r="B2557" s="7"/>
      <c r="C2557" s="7"/>
      <c r="D2557" s="7"/>
      <c r="E2557" s="7"/>
      <c r="F2557" s="7"/>
      <c r="G2557" s="8"/>
      <c r="H2557" s="7"/>
      <c r="I2557" s="14"/>
      <c r="J2557" s="8"/>
      <c r="K2557" s="8"/>
      <c r="L2557" s="8"/>
      <c r="M2557" s="8"/>
      <c r="N2557" s="7"/>
      <c r="O2557" s="8"/>
      <c r="P2557" s="8"/>
      <c r="Q2557" s="8"/>
      <c r="R2557" s="7"/>
      <c r="S2557" s="8"/>
      <c r="T2557" s="8"/>
      <c r="U2557" s="8"/>
      <c r="V2557" s="8"/>
      <c r="W2557" s="7"/>
      <c r="X2557" s="8"/>
      <c r="Y2557" s="8"/>
      <c r="Z2557" s="8"/>
      <c r="AA2557" s="7"/>
      <c r="AB2557" s="8"/>
      <c r="AC2557" s="7"/>
      <c r="AD2557" s="7"/>
      <c r="AE2557" s="7"/>
      <c r="AF2557" s="9"/>
      <c r="AG2557" s="10"/>
      <c r="AH2557" s="10"/>
      <c r="AI2557" s="12"/>
      <c r="AJ2557" s="10"/>
      <c r="AK2557" s="10"/>
      <c r="AL2557" s="10"/>
      <c r="AM2557" s="12"/>
      <c r="AN2557" s="12"/>
      <c r="AO2557" s="9"/>
      <c r="AP2557" s="13"/>
    </row>
    <row r="2558" spans="1:42" x14ac:dyDescent="0.35">
      <c r="A2558" s="7"/>
      <c r="B2558" s="7"/>
      <c r="C2558" s="7"/>
      <c r="D2558" s="7"/>
      <c r="E2558" s="7"/>
      <c r="F2558" s="7"/>
      <c r="G2558" s="8"/>
      <c r="H2558" s="7"/>
      <c r="I2558" s="14"/>
      <c r="J2558" s="8"/>
      <c r="K2558" s="8"/>
      <c r="L2558" s="8"/>
      <c r="M2558" s="8"/>
      <c r="N2558" s="7"/>
      <c r="O2558" s="8"/>
      <c r="P2558" s="8"/>
      <c r="Q2558" s="8"/>
      <c r="R2558" s="7"/>
      <c r="S2558" s="8"/>
      <c r="T2558" s="8"/>
      <c r="U2558" s="8"/>
      <c r="V2558" s="8"/>
      <c r="W2558" s="7"/>
      <c r="X2558" s="8"/>
      <c r="Y2558" s="8"/>
      <c r="Z2558" s="8"/>
      <c r="AA2558" s="7"/>
      <c r="AB2558" s="8"/>
      <c r="AC2558" s="7"/>
      <c r="AD2558" s="7"/>
      <c r="AE2558" s="7"/>
      <c r="AF2558" s="9"/>
      <c r="AG2558" s="10"/>
      <c r="AH2558" s="10"/>
      <c r="AI2558" s="12"/>
      <c r="AJ2558" s="10"/>
      <c r="AK2558" s="10"/>
      <c r="AL2558" s="10"/>
      <c r="AM2558" s="12"/>
      <c r="AN2558" s="12"/>
      <c r="AO2558" s="9"/>
      <c r="AP2558" s="13"/>
    </row>
    <row r="2559" spans="1:42" x14ac:dyDescent="0.35">
      <c r="A2559" s="7"/>
      <c r="B2559" s="7"/>
      <c r="C2559" s="7"/>
      <c r="D2559" s="7"/>
      <c r="E2559" s="7"/>
      <c r="F2559" s="7"/>
      <c r="G2559" s="8"/>
      <c r="H2559" s="7"/>
      <c r="I2559" s="14"/>
      <c r="J2559" s="8"/>
      <c r="K2559" s="8"/>
      <c r="L2559" s="8"/>
      <c r="M2559" s="8"/>
      <c r="N2559" s="7"/>
      <c r="O2559" s="8"/>
      <c r="P2559" s="8"/>
      <c r="Q2559" s="8"/>
      <c r="R2559" s="7"/>
      <c r="S2559" s="8"/>
      <c r="T2559" s="8"/>
      <c r="U2559" s="8"/>
      <c r="V2559" s="8"/>
      <c r="W2559" s="7"/>
      <c r="X2559" s="8"/>
      <c r="Y2559" s="8"/>
      <c r="Z2559" s="8"/>
      <c r="AA2559" s="7"/>
      <c r="AB2559" s="8"/>
      <c r="AC2559" s="7"/>
      <c r="AD2559" s="7"/>
      <c r="AE2559" s="7"/>
      <c r="AF2559" s="12"/>
      <c r="AG2559" s="10"/>
      <c r="AH2559" s="12"/>
      <c r="AI2559" s="12"/>
      <c r="AJ2559" s="12"/>
      <c r="AK2559" s="12"/>
      <c r="AL2559" s="12"/>
      <c r="AM2559" s="12"/>
      <c r="AN2559" s="12"/>
      <c r="AO2559" s="12"/>
      <c r="AP2559" s="15"/>
    </row>
    <row r="2560" spans="1:42" x14ac:dyDescent="0.35">
      <c r="A2560" s="7"/>
      <c r="B2560" s="7"/>
      <c r="C2560" s="7"/>
      <c r="D2560" s="7"/>
      <c r="E2560" s="7"/>
      <c r="F2560" s="7"/>
      <c r="G2560" s="8"/>
      <c r="H2560" s="7"/>
      <c r="I2560" s="14"/>
      <c r="J2560" s="8"/>
      <c r="K2560" s="8"/>
      <c r="L2560" s="8"/>
      <c r="M2560" s="8"/>
      <c r="N2560" s="7"/>
      <c r="O2560" s="8"/>
      <c r="P2560" s="8"/>
      <c r="Q2560" s="8"/>
      <c r="R2560" s="7"/>
      <c r="S2560" s="8"/>
      <c r="T2560" s="8"/>
      <c r="U2560" s="8"/>
      <c r="V2560" s="8"/>
      <c r="W2560" s="7"/>
      <c r="X2560" s="8"/>
      <c r="Y2560" s="8"/>
      <c r="Z2560" s="8"/>
      <c r="AA2560" s="7"/>
      <c r="AB2560" s="8"/>
      <c r="AC2560" s="7"/>
      <c r="AD2560" s="7"/>
      <c r="AE2560" s="7"/>
      <c r="AF2560" s="9"/>
      <c r="AG2560" s="10"/>
      <c r="AH2560" s="10"/>
      <c r="AI2560" s="12"/>
      <c r="AJ2560" s="10"/>
      <c r="AK2560" s="10"/>
      <c r="AL2560" s="10"/>
      <c r="AM2560" s="12"/>
      <c r="AN2560" s="12"/>
      <c r="AO2560" s="9"/>
      <c r="AP2560" s="13"/>
    </row>
    <row r="2561" spans="1:42" x14ac:dyDescent="0.35">
      <c r="A2561" s="7"/>
      <c r="B2561" s="7"/>
      <c r="C2561" s="7"/>
      <c r="D2561" s="7"/>
      <c r="E2561" s="7"/>
      <c r="F2561" s="7"/>
      <c r="G2561" s="8"/>
      <c r="H2561" s="7"/>
      <c r="I2561" s="14"/>
      <c r="J2561" s="8"/>
      <c r="K2561" s="8"/>
      <c r="L2561" s="8"/>
      <c r="M2561" s="8"/>
      <c r="N2561" s="7"/>
      <c r="O2561" s="8"/>
      <c r="P2561" s="8"/>
      <c r="Q2561" s="8"/>
      <c r="R2561" s="7"/>
      <c r="S2561" s="8"/>
      <c r="T2561" s="8"/>
      <c r="U2561" s="8"/>
      <c r="V2561" s="8"/>
      <c r="W2561" s="7"/>
      <c r="X2561" s="8"/>
      <c r="Y2561" s="8"/>
      <c r="Z2561" s="8"/>
      <c r="AA2561" s="7"/>
      <c r="AB2561" s="8"/>
      <c r="AC2561" s="7"/>
      <c r="AD2561" s="7"/>
      <c r="AE2561" s="7"/>
      <c r="AF2561" s="9"/>
      <c r="AG2561" s="10"/>
      <c r="AH2561" s="10"/>
      <c r="AI2561" s="12"/>
      <c r="AJ2561" s="10"/>
      <c r="AK2561" s="10"/>
      <c r="AL2561" s="10"/>
      <c r="AM2561" s="12"/>
      <c r="AN2561" s="12"/>
      <c r="AO2561" s="9"/>
      <c r="AP2561" s="13"/>
    </row>
    <row r="2562" spans="1:42" x14ac:dyDescent="0.35">
      <c r="A2562" s="7"/>
      <c r="B2562" s="7"/>
      <c r="C2562" s="7"/>
      <c r="D2562" s="7"/>
      <c r="E2562" s="7"/>
      <c r="F2562" s="7"/>
      <c r="G2562" s="8"/>
      <c r="H2562" s="7"/>
      <c r="I2562" s="14"/>
      <c r="J2562" s="8"/>
      <c r="K2562" s="8"/>
      <c r="L2562" s="8"/>
      <c r="M2562" s="8"/>
      <c r="N2562" s="7"/>
      <c r="O2562" s="8"/>
      <c r="P2562" s="8"/>
      <c r="Q2562" s="8"/>
      <c r="R2562" s="7"/>
      <c r="S2562" s="8"/>
      <c r="T2562" s="8"/>
      <c r="U2562" s="8"/>
      <c r="V2562" s="8"/>
      <c r="W2562" s="7"/>
      <c r="X2562" s="8"/>
      <c r="Y2562" s="8"/>
      <c r="Z2562" s="8"/>
      <c r="AA2562" s="7"/>
      <c r="AB2562" s="8"/>
      <c r="AC2562" s="7"/>
      <c r="AD2562" s="7"/>
      <c r="AE2562" s="7"/>
      <c r="AF2562" s="9"/>
      <c r="AG2562" s="10"/>
      <c r="AH2562" s="10"/>
      <c r="AI2562" s="12"/>
      <c r="AJ2562" s="10"/>
      <c r="AK2562" s="10"/>
      <c r="AL2562" s="10"/>
      <c r="AM2562" s="12"/>
      <c r="AN2562" s="12"/>
      <c r="AO2562" s="9"/>
      <c r="AP2562" s="13"/>
    </row>
    <row r="2563" spans="1:42" x14ac:dyDescent="0.35">
      <c r="A2563" s="7"/>
      <c r="B2563" s="7"/>
      <c r="C2563" s="7"/>
      <c r="D2563" s="7"/>
      <c r="E2563" s="7"/>
      <c r="F2563" s="7"/>
      <c r="G2563" s="7"/>
      <c r="H2563" s="7"/>
      <c r="I2563" s="14"/>
      <c r="J2563" s="8"/>
      <c r="K2563" s="8"/>
      <c r="L2563" s="8"/>
      <c r="M2563" s="8"/>
      <c r="N2563" s="7"/>
      <c r="O2563" s="8"/>
      <c r="P2563" s="8"/>
      <c r="Q2563" s="8"/>
      <c r="R2563" s="7"/>
      <c r="S2563" s="8"/>
      <c r="T2563" s="14"/>
      <c r="U2563" s="7"/>
      <c r="V2563" s="7"/>
      <c r="W2563" s="16"/>
      <c r="X2563" s="8"/>
      <c r="Y2563" s="8"/>
      <c r="Z2563" s="8"/>
      <c r="AA2563" s="7"/>
      <c r="AB2563" s="14"/>
      <c r="AC2563" s="7"/>
      <c r="AD2563" s="7"/>
      <c r="AE2563" s="7"/>
      <c r="AF2563" s="9"/>
      <c r="AG2563" s="10"/>
      <c r="AH2563" s="10"/>
      <c r="AI2563" s="10"/>
      <c r="AJ2563" s="10"/>
      <c r="AK2563" s="10"/>
      <c r="AL2563" s="10"/>
      <c r="AM2563" s="12"/>
      <c r="AN2563" s="12"/>
      <c r="AO2563" s="9"/>
      <c r="AP2563" s="13"/>
    </row>
    <row r="2564" spans="1:42" x14ac:dyDescent="0.35">
      <c r="A2564" s="7"/>
      <c r="B2564" s="7"/>
      <c r="C2564" s="7"/>
      <c r="D2564" s="7"/>
      <c r="E2564" s="7"/>
      <c r="F2564" s="7"/>
      <c r="G2564" s="8"/>
      <c r="H2564" s="7"/>
      <c r="I2564" s="14"/>
      <c r="J2564" s="8"/>
      <c r="K2564" s="8"/>
      <c r="L2564" s="8"/>
      <c r="M2564" s="8"/>
      <c r="N2564" s="7"/>
      <c r="O2564" s="8"/>
      <c r="P2564" s="8"/>
      <c r="Q2564" s="8"/>
      <c r="R2564" s="7"/>
      <c r="S2564" s="8"/>
      <c r="T2564" s="8"/>
      <c r="U2564" s="8"/>
      <c r="V2564" s="8"/>
      <c r="W2564" s="7"/>
      <c r="X2564" s="8"/>
      <c r="Y2564" s="8"/>
      <c r="Z2564" s="8"/>
      <c r="AA2564" s="7"/>
      <c r="AB2564" s="8"/>
      <c r="AC2564" s="7"/>
      <c r="AD2564" s="7"/>
      <c r="AE2564" s="7"/>
      <c r="AF2564" s="9"/>
      <c r="AG2564" s="10"/>
      <c r="AH2564" s="10"/>
      <c r="AI2564" s="12"/>
      <c r="AJ2564" s="10"/>
      <c r="AK2564" s="10"/>
      <c r="AL2564" s="10"/>
      <c r="AM2564" s="12"/>
      <c r="AN2564" s="12"/>
      <c r="AO2564" s="9"/>
      <c r="AP2564" s="13"/>
    </row>
    <row r="2565" spans="1:42" x14ac:dyDescent="0.35">
      <c r="A2565" s="7"/>
      <c r="B2565" s="7"/>
      <c r="C2565" s="7"/>
      <c r="D2565" s="7"/>
      <c r="E2565" s="7"/>
      <c r="F2565" s="7"/>
      <c r="G2565" s="8"/>
      <c r="H2565" s="7"/>
      <c r="I2565" s="14"/>
      <c r="J2565" s="8"/>
      <c r="K2565" s="8"/>
      <c r="L2565" s="8"/>
      <c r="M2565" s="8"/>
      <c r="N2565" s="7"/>
      <c r="O2565" s="8"/>
      <c r="P2565" s="8"/>
      <c r="Q2565" s="8"/>
      <c r="R2565" s="7"/>
      <c r="S2565" s="8"/>
      <c r="T2565" s="8"/>
      <c r="U2565" s="8"/>
      <c r="V2565" s="8"/>
      <c r="W2565" s="7"/>
      <c r="X2565" s="8"/>
      <c r="Y2565" s="8"/>
      <c r="Z2565" s="8"/>
      <c r="AA2565" s="7"/>
      <c r="AB2565" s="8"/>
      <c r="AC2565" s="7"/>
      <c r="AD2565" s="7"/>
      <c r="AE2565" s="7"/>
      <c r="AF2565" s="9"/>
      <c r="AG2565" s="10"/>
      <c r="AH2565" s="10"/>
      <c r="AI2565" s="12"/>
      <c r="AJ2565" s="10"/>
      <c r="AK2565" s="10"/>
      <c r="AL2565" s="10"/>
      <c r="AM2565" s="12"/>
      <c r="AN2565" s="12"/>
      <c r="AO2565" s="9"/>
      <c r="AP2565" s="13"/>
    </row>
    <row r="2566" spans="1:42" x14ac:dyDescent="0.35">
      <c r="A2566" s="7"/>
      <c r="B2566" s="7"/>
      <c r="C2566" s="7"/>
      <c r="D2566" s="7"/>
      <c r="E2566" s="7"/>
      <c r="F2566" s="7"/>
      <c r="G2566" s="8"/>
      <c r="H2566" s="7"/>
      <c r="I2566" s="14"/>
      <c r="J2566" s="8"/>
      <c r="K2566" s="8"/>
      <c r="L2566" s="8"/>
      <c r="M2566" s="8"/>
      <c r="N2566" s="7"/>
      <c r="O2566" s="8"/>
      <c r="P2566" s="8"/>
      <c r="Q2566" s="8"/>
      <c r="R2566" s="7"/>
      <c r="S2566" s="8"/>
      <c r="T2566" s="8"/>
      <c r="U2566" s="8"/>
      <c r="V2566" s="8"/>
      <c r="W2566" s="7"/>
      <c r="X2566" s="8"/>
      <c r="Y2566" s="8"/>
      <c r="Z2566" s="8"/>
      <c r="AA2566" s="7"/>
      <c r="AB2566" s="8"/>
      <c r="AC2566" s="7"/>
      <c r="AD2566" s="7"/>
      <c r="AE2566" s="7"/>
      <c r="AF2566" s="9"/>
      <c r="AG2566" s="10"/>
      <c r="AH2566" s="10"/>
      <c r="AI2566" s="12"/>
      <c r="AJ2566" s="10"/>
      <c r="AK2566" s="10"/>
      <c r="AL2566" s="10"/>
      <c r="AM2566" s="12"/>
      <c r="AN2566" s="12"/>
      <c r="AO2566" s="9"/>
      <c r="AP2566" s="13"/>
    </row>
    <row r="2567" spans="1:42" x14ac:dyDescent="0.35">
      <c r="A2567" s="7"/>
      <c r="B2567" s="7"/>
      <c r="C2567" s="7"/>
      <c r="D2567" s="7"/>
      <c r="E2567" s="7"/>
      <c r="F2567" s="7"/>
      <c r="G2567" s="8"/>
      <c r="H2567" s="7"/>
      <c r="I2567" s="14"/>
      <c r="J2567" s="8"/>
      <c r="K2567" s="8"/>
      <c r="L2567" s="8"/>
      <c r="M2567" s="8"/>
      <c r="N2567" s="7"/>
      <c r="O2567" s="8"/>
      <c r="P2567" s="8"/>
      <c r="Q2567" s="8"/>
      <c r="R2567" s="7"/>
      <c r="S2567" s="8"/>
      <c r="T2567" s="8"/>
      <c r="U2567" s="8"/>
      <c r="V2567" s="8"/>
      <c r="W2567" s="7"/>
      <c r="X2567" s="8"/>
      <c r="Y2567" s="8"/>
      <c r="Z2567" s="8"/>
      <c r="AA2567" s="7"/>
      <c r="AB2567" s="8"/>
      <c r="AC2567" s="7"/>
      <c r="AD2567" s="7"/>
      <c r="AE2567" s="7"/>
      <c r="AF2567" s="9"/>
      <c r="AG2567" s="10"/>
      <c r="AH2567" s="10"/>
      <c r="AI2567" s="12"/>
      <c r="AJ2567" s="10"/>
      <c r="AK2567" s="10"/>
      <c r="AL2567" s="10"/>
      <c r="AM2567" s="12"/>
      <c r="AN2567" s="12"/>
      <c r="AO2567" s="9"/>
      <c r="AP2567" s="13"/>
    </row>
    <row r="2568" spans="1:42" x14ac:dyDescent="0.35">
      <c r="A2568" s="7"/>
      <c r="B2568" s="7"/>
      <c r="C2568" s="7"/>
      <c r="D2568" s="7"/>
      <c r="E2568" s="7"/>
      <c r="F2568" s="7"/>
      <c r="G2568" s="7"/>
      <c r="H2568" s="7"/>
      <c r="I2568" s="14"/>
      <c r="J2568" s="8"/>
      <c r="K2568" s="8"/>
      <c r="L2568" s="8"/>
      <c r="M2568" s="8"/>
      <c r="N2568" s="7"/>
      <c r="O2568" s="8"/>
      <c r="P2568" s="8"/>
      <c r="Q2568" s="8"/>
      <c r="R2568" s="7"/>
      <c r="S2568" s="8"/>
      <c r="T2568" s="8"/>
      <c r="U2568" s="8"/>
      <c r="V2568" s="8"/>
      <c r="W2568" s="7"/>
      <c r="X2568" s="8"/>
      <c r="Y2568" s="8"/>
      <c r="Z2568" s="8"/>
      <c r="AA2568" s="7"/>
      <c r="AB2568" s="8"/>
      <c r="AC2568" s="7"/>
      <c r="AD2568" s="7"/>
      <c r="AE2568" s="7"/>
      <c r="AF2568" s="12"/>
      <c r="AG2568" s="10"/>
      <c r="AH2568" s="12"/>
      <c r="AI2568" s="12"/>
      <c r="AJ2568" s="12"/>
      <c r="AK2568" s="12"/>
      <c r="AL2568" s="12"/>
      <c r="AM2568" s="12"/>
      <c r="AN2568" s="12"/>
      <c r="AO2568" s="12"/>
      <c r="AP2568" s="15"/>
    </row>
    <row r="2569" spans="1:42" x14ac:dyDescent="0.35">
      <c r="A2569" s="7"/>
      <c r="B2569" s="7"/>
      <c r="C2569" s="7"/>
      <c r="D2569" s="7"/>
      <c r="E2569" s="7"/>
      <c r="F2569" s="7"/>
      <c r="G2569" s="8"/>
      <c r="H2569" s="7"/>
      <c r="I2569" s="14"/>
      <c r="J2569" s="8"/>
      <c r="K2569" s="8"/>
      <c r="L2569" s="8"/>
      <c r="M2569" s="8"/>
      <c r="N2569" s="7"/>
      <c r="O2569" s="8"/>
      <c r="P2569" s="8"/>
      <c r="Q2569" s="8"/>
      <c r="R2569" s="7"/>
      <c r="S2569" s="8"/>
      <c r="T2569" s="8"/>
      <c r="U2569" s="8"/>
      <c r="V2569" s="8"/>
      <c r="W2569" s="7"/>
      <c r="X2569" s="8"/>
      <c r="Y2569" s="8"/>
      <c r="Z2569" s="8"/>
      <c r="AA2569" s="7"/>
      <c r="AB2569" s="8"/>
      <c r="AC2569" s="7"/>
      <c r="AD2569" s="7"/>
      <c r="AE2569" s="7"/>
      <c r="AF2569" s="9"/>
      <c r="AG2569" s="10"/>
      <c r="AH2569" s="10"/>
      <c r="AI2569" s="12"/>
      <c r="AJ2569" s="10"/>
      <c r="AK2569" s="10"/>
      <c r="AL2569" s="10"/>
      <c r="AM2569" s="12"/>
      <c r="AN2569" s="12"/>
      <c r="AO2569" s="9"/>
      <c r="AP2569" s="13"/>
    </row>
    <row r="2570" spans="1:42" x14ac:dyDescent="0.35">
      <c r="A2570" s="7"/>
      <c r="B2570" s="7"/>
      <c r="C2570" s="7"/>
      <c r="D2570" s="7"/>
      <c r="E2570" s="7"/>
      <c r="F2570" s="7"/>
      <c r="G2570" s="8"/>
      <c r="H2570" s="7"/>
      <c r="I2570" s="14"/>
      <c r="J2570" s="8"/>
      <c r="K2570" s="8"/>
      <c r="L2570" s="8"/>
      <c r="M2570" s="8"/>
      <c r="N2570" s="7"/>
      <c r="O2570" s="8"/>
      <c r="P2570" s="8"/>
      <c r="Q2570" s="8"/>
      <c r="R2570" s="7"/>
      <c r="S2570" s="8"/>
      <c r="T2570" s="8"/>
      <c r="U2570" s="8"/>
      <c r="V2570" s="8"/>
      <c r="W2570" s="7"/>
      <c r="X2570" s="8"/>
      <c r="Y2570" s="8"/>
      <c r="Z2570" s="8"/>
      <c r="AA2570" s="7"/>
      <c r="AB2570" s="8"/>
      <c r="AC2570" s="7"/>
      <c r="AD2570" s="7"/>
      <c r="AE2570" s="7"/>
      <c r="AF2570" s="12"/>
      <c r="AG2570" s="10"/>
      <c r="AH2570" s="12"/>
      <c r="AI2570" s="12"/>
      <c r="AJ2570" s="12"/>
      <c r="AK2570" s="12"/>
      <c r="AL2570" s="12"/>
      <c r="AM2570" s="12"/>
      <c r="AN2570" s="12"/>
      <c r="AO2570" s="12"/>
      <c r="AP2570" s="15"/>
    </row>
    <row r="2571" spans="1:42" x14ac:dyDescent="0.35">
      <c r="A2571" s="7"/>
      <c r="B2571" s="7"/>
      <c r="C2571" s="7"/>
      <c r="D2571" s="7"/>
      <c r="E2571" s="7"/>
      <c r="F2571" s="7"/>
      <c r="G2571" s="7"/>
      <c r="H2571" s="7"/>
      <c r="I2571" s="14"/>
      <c r="J2571" s="8"/>
      <c r="K2571" s="8"/>
      <c r="L2571" s="8"/>
      <c r="M2571" s="8"/>
      <c r="N2571" s="7"/>
      <c r="O2571" s="8"/>
      <c r="P2571" s="8"/>
      <c r="Q2571" s="8"/>
      <c r="R2571" s="7"/>
      <c r="S2571" s="8"/>
      <c r="T2571" s="8"/>
      <c r="U2571" s="8"/>
      <c r="V2571" s="8"/>
      <c r="W2571" s="7"/>
      <c r="X2571" s="8"/>
      <c r="Y2571" s="8"/>
      <c r="Z2571" s="8"/>
      <c r="AA2571" s="7"/>
      <c r="AB2571" s="8"/>
      <c r="AC2571" s="7"/>
      <c r="AD2571" s="7"/>
      <c r="AE2571" s="7"/>
      <c r="AF2571" s="9"/>
      <c r="AG2571" s="10"/>
      <c r="AH2571" s="10"/>
      <c r="AI2571" s="12"/>
      <c r="AJ2571" s="10"/>
      <c r="AK2571" s="10"/>
      <c r="AL2571" s="10"/>
      <c r="AM2571" s="12"/>
      <c r="AN2571" s="12"/>
      <c r="AO2571" s="9"/>
      <c r="AP2571" s="13"/>
    </row>
    <row r="2572" spans="1:42" x14ac:dyDescent="0.35">
      <c r="A2572" s="7"/>
      <c r="B2572" s="7"/>
      <c r="C2572" s="7"/>
      <c r="D2572" s="7"/>
      <c r="E2572" s="7"/>
      <c r="F2572" s="7"/>
      <c r="G2572" s="8"/>
      <c r="H2572" s="7"/>
      <c r="I2572" s="14"/>
      <c r="J2572" s="8"/>
      <c r="K2572" s="8"/>
      <c r="L2572" s="8"/>
      <c r="M2572" s="8"/>
      <c r="N2572" s="7"/>
      <c r="O2572" s="8"/>
      <c r="P2572" s="8"/>
      <c r="Q2572" s="8"/>
      <c r="R2572" s="7"/>
      <c r="S2572" s="8"/>
      <c r="T2572" s="8"/>
      <c r="U2572" s="8"/>
      <c r="V2572" s="8"/>
      <c r="W2572" s="7"/>
      <c r="X2572" s="8"/>
      <c r="Y2572" s="8"/>
      <c r="Z2572" s="8"/>
      <c r="AA2572" s="7"/>
      <c r="AB2572" s="8"/>
      <c r="AC2572" s="7"/>
      <c r="AD2572" s="7"/>
      <c r="AE2572" s="7"/>
      <c r="AF2572" s="12"/>
      <c r="AG2572" s="10"/>
      <c r="AH2572" s="12"/>
      <c r="AI2572" s="12"/>
      <c r="AJ2572" s="12"/>
      <c r="AK2572" s="12"/>
      <c r="AL2572" s="12"/>
      <c r="AM2572" s="12"/>
      <c r="AN2572" s="12"/>
      <c r="AO2572" s="12"/>
      <c r="AP2572" s="15"/>
    </row>
    <row r="2573" spans="1:42" x14ac:dyDescent="0.35">
      <c r="A2573" s="7"/>
      <c r="B2573" s="7"/>
      <c r="C2573" s="7"/>
      <c r="D2573" s="7"/>
      <c r="E2573" s="7"/>
      <c r="F2573" s="7"/>
      <c r="G2573" s="8"/>
      <c r="H2573" s="7"/>
      <c r="I2573" s="14"/>
      <c r="J2573" s="8"/>
      <c r="K2573" s="8"/>
      <c r="L2573" s="8"/>
      <c r="M2573" s="8"/>
      <c r="N2573" s="7"/>
      <c r="O2573" s="8"/>
      <c r="P2573" s="8"/>
      <c r="Q2573" s="8"/>
      <c r="R2573" s="7"/>
      <c r="S2573" s="8"/>
      <c r="T2573" s="8"/>
      <c r="U2573" s="8"/>
      <c r="V2573" s="8"/>
      <c r="W2573" s="7"/>
      <c r="X2573" s="8"/>
      <c r="Y2573" s="8"/>
      <c r="Z2573" s="8"/>
      <c r="AA2573" s="7"/>
      <c r="AB2573" s="8"/>
      <c r="AC2573" s="7"/>
      <c r="AD2573" s="7"/>
      <c r="AE2573" s="7"/>
      <c r="AF2573" s="9"/>
      <c r="AG2573" s="10"/>
      <c r="AH2573" s="10"/>
      <c r="AI2573" s="12"/>
      <c r="AJ2573" s="10"/>
      <c r="AK2573" s="10"/>
      <c r="AL2573" s="10"/>
      <c r="AM2573" s="12"/>
      <c r="AN2573" s="12"/>
      <c r="AO2573" s="9"/>
      <c r="AP2573" s="13"/>
    </row>
    <row r="2574" spans="1:42" x14ac:dyDescent="0.35">
      <c r="A2574" s="7"/>
      <c r="B2574" s="7"/>
      <c r="C2574" s="7"/>
      <c r="D2574" s="7"/>
      <c r="E2574" s="7"/>
      <c r="F2574" s="7"/>
      <c r="G2574" s="8"/>
      <c r="H2574" s="7"/>
      <c r="I2574" s="14"/>
      <c r="J2574" s="8"/>
      <c r="K2574" s="8"/>
      <c r="L2574" s="8"/>
      <c r="M2574" s="8"/>
      <c r="N2574" s="7"/>
      <c r="O2574" s="8"/>
      <c r="P2574" s="8"/>
      <c r="Q2574" s="8"/>
      <c r="R2574" s="7"/>
      <c r="S2574" s="8"/>
      <c r="T2574" s="8"/>
      <c r="U2574" s="8"/>
      <c r="V2574" s="8"/>
      <c r="W2574" s="7"/>
      <c r="X2574" s="8"/>
      <c r="Y2574" s="8"/>
      <c r="Z2574" s="8"/>
      <c r="AA2574" s="7"/>
      <c r="AB2574" s="8"/>
      <c r="AC2574" s="7"/>
      <c r="AD2574" s="7"/>
      <c r="AE2574" s="7"/>
      <c r="AF2574" s="12"/>
      <c r="AG2574" s="10"/>
      <c r="AH2574" s="12"/>
      <c r="AI2574" s="12"/>
      <c r="AJ2574" s="12"/>
      <c r="AK2574" s="12"/>
      <c r="AL2574" s="12"/>
      <c r="AM2574" s="12"/>
      <c r="AN2574" s="12"/>
      <c r="AO2574" s="12"/>
      <c r="AP2574" s="15"/>
    </row>
    <row r="2575" spans="1:42" x14ac:dyDescent="0.35">
      <c r="A2575" s="7"/>
      <c r="B2575" s="7"/>
      <c r="C2575" s="7"/>
      <c r="D2575" s="7"/>
      <c r="E2575" s="7"/>
      <c r="F2575" s="7"/>
      <c r="G2575" s="8"/>
      <c r="H2575" s="7"/>
      <c r="I2575" s="14"/>
      <c r="J2575" s="8"/>
      <c r="K2575" s="8"/>
      <c r="L2575" s="8"/>
      <c r="M2575" s="8"/>
      <c r="N2575" s="7"/>
      <c r="O2575" s="8"/>
      <c r="P2575" s="8"/>
      <c r="Q2575" s="8"/>
      <c r="R2575" s="7"/>
      <c r="S2575" s="8"/>
      <c r="T2575" s="8"/>
      <c r="U2575" s="8"/>
      <c r="V2575" s="8"/>
      <c r="W2575" s="7"/>
      <c r="X2575" s="8"/>
      <c r="Y2575" s="8"/>
      <c r="Z2575" s="8"/>
      <c r="AA2575" s="7"/>
      <c r="AB2575" s="8"/>
      <c r="AC2575" s="7"/>
      <c r="AD2575" s="7"/>
      <c r="AE2575" s="7"/>
      <c r="AF2575" s="9"/>
      <c r="AG2575" s="10"/>
      <c r="AH2575" s="10"/>
      <c r="AI2575" s="12"/>
      <c r="AJ2575" s="10"/>
      <c r="AK2575" s="10"/>
      <c r="AL2575" s="10"/>
      <c r="AM2575" s="12"/>
      <c r="AN2575" s="12"/>
      <c r="AO2575" s="9"/>
      <c r="AP2575" s="13"/>
    </row>
    <row r="2576" spans="1:42" x14ac:dyDescent="0.35">
      <c r="A2576" s="7"/>
      <c r="B2576" s="7"/>
      <c r="C2576" s="7"/>
      <c r="D2576" s="7"/>
      <c r="E2576" s="7"/>
      <c r="F2576" s="7"/>
      <c r="G2576" s="8"/>
      <c r="H2576" s="7"/>
      <c r="I2576" s="14"/>
      <c r="J2576" s="8"/>
      <c r="K2576" s="8"/>
      <c r="L2576" s="8"/>
      <c r="M2576" s="8"/>
      <c r="N2576" s="7"/>
      <c r="O2576" s="8"/>
      <c r="P2576" s="8"/>
      <c r="Q2576" s="8"/>
      <c r="R2576" s="7"/>
      <c r="S2576" s="8"/>
      <c r="T2576" s="8"/>
      <c r="U2576" s="8"/>
      <c r="V2576" s="8"/>
      <c r="W2576" s="7"/>
      <c r="X2576" s="8"/>
      <c r="Y2576" s="8"/>
      <c r="Z2576" s="8"/>
      <c r="AA2576" s="7"/>
      <c r="AB2576" s="8"/>
      <c r="AC2576" s="7"/>
      <c r="AD2576" s="7"/>
      <c r="AE2576" s="7"/>
      <c r="AF2576" s="12"/>
      <c r="AG2576" s="10"/>
      <c r="AH2576" s="12"/>
      <c r="AI2576" s="12"/>
      <c r="AJ2576" s="12"/>
      <c r="AK2576" s="12"/>
      <c r="AL2576" s="12"/>
      <c r="AM2576" s="12"/>
      <c r="AN2576" s="12"/>
      <c r="AO2576" s="12"/>
      <c r="AP2576" s="15"/>
    </row>
    <row r="2577" spans="1:42" x14ac:dyDescent="0.35">
      <c r="A2577" s="7"/>
      <c r="B2577" s="7"/>
      <c r="C2577" s="7"/>
      <c r="D2577" s="7"/>
      <c r="E2577" s="7"/>
      <c r="F2577" s="7"/>
      <c r="G2577" s="8"/>
      <c r="H2577" s="7"/>
      <c r="I2577" s="14"/>
      <c r="J2577" s="8"/>
      <c r="K2577" s="8"/>
      <c r="L2577" s="8"/>
      <c r="M2577" s="8"/>
      <c r="N2577" s="7"/>
      <c r="O2577" s="8"/>
      <c r="P2577" s="8"/>
      <c r="Q2577" s="8"/>
      <c r="R2577" s="7"/>
      <c r="S2577" s="8"/>
      <c r="T2577" s="8"/>
      <c r="U2577" s="8"/>
      <c r="V2577" s="8"/>
      <c r="W2577" s="7"/>
      <c r="X2577" s="8"/>
      <c r="Y2577" s="8"/>
      <c r="Z2577" s="8"/>
      <c r="AA2577" s="7"/>
      <c r="AB2577" s="8"/>
      <c r="AC2577" s="7"/>
      <c r="AD2577" s="7"/>
      <c r="AE2577" s="7"/>
      <c r="AF2577" s="9"/>
      <c r="AG2577" s="10"/>
      <c r="AH2577" s="10"/>
      <c r="AI2577" s="12"/>
      <c r="AJ2577" s="10"/>
      <c r="AK2577" s="10"/>
      <c r="AL2577" s="10"/>
      <c r="AM2577" s="12"/>
      <c r="AN2577" s="12"/>
      <c r="AO2577" s="9"/>
      <c r="AP2577" s="13"/>
    </row>
    <row r="2578" spans="1:42" x14ac:dyDescent="0.35">
      <c r="A2578" s="7"/>
      <c r="B2578" s="7"/>
      <c r="C2578" s="7"/>
      <c r="D2578" s="7"/>
      <c r="E2578" s="7"/>
      <c r="F2578" s="7"/>
      <c r="G2578" s="7"/>
      <c r="H2578" s="7"/>
      <c r="I2578" s="14"/>
      <c r="J2578" s="8"/>
      <c r="K2578" s="8"/>
      <c r="L2578" s="8"/>
      <c r="M2578" s="8"/>
      <c r="N2578" s="7"/>
      <c r="O2578" s="8"/>
      <c r="P2578" s="8"/>
      <c r="Q2578" s="8"/>
      <c r="R2578" s="7"/>
      <c r="S2578" s="8"/>
      <c r="T2578" s="14"/>
      <c r="U2578" s="7"/>
      <c r="V2578" s="7"/>
      <c r="W2578" s="16"/>
      <c r="X2578" s="8"/>
      <c r="Y2578" s="8"/>
      <c r="Z2578" s="8"/>
      <c r="AA2578" s="7"/>
      <c r="AB2578" s="14"/>
      <c r="AC2578" s="7"/>
      <c r="AD2578" s="7"/>
      <c r="AE2578" s="7"/>
      <c r="AF2578" s="9"/>
      <c r="AG2578" s="10"/>
      <c r="AH2578" s="10"/>
      <c r="AI2578" s="18"/>
      <c r="AJ2578" s="10"/>
      <c r="AK2578" s="10"/>
      <c r="AL2578" s="10"/>
      <c r="AM2578" s="12"/>
      <c r="AN2578" s="12"/>
      <c r="AO2578" s="9"/>
      <c r="AP2578" s="13"/>
    </row>
    <row r="2579" spans="1:42" x14ac:dyDescent="0.35">
      <c r="A2579" s="7"/>
      <c r="B2579" s="7"/>
      <c r="C2579" s="7"/>
      <c r="D2579" s="7"/>
      <c r="E2579" s="7"/>
      <c r="F2579" s="7"/>
      <c r="G2579" s="7"/>
      <c r="H2579" s="7"/>
      <c r="I2579" s="14"/>
      <c r="J2579" s="8"/>
      <c r="K2579" s="8"/>
      <c r="L2579" s="8"/>
      <c r="M2579" s="8"/>
      <c r="N2579" s="7"/>
      <c r="O2579" s="8"/>
      <c r="P2579" s="8"/>
      <c r="Q2579" s="8"/>
      <c r="R2579" s="7"/>
      <c r="S2579" s="8"/>
      <c r="T2579" s="8"/>
      <c r="U2579" s="8"/>
      <c r="V2579" s="8"/>
      <c r="W2579" s="7"/>
      <c r="X2579" s="8"/>
      <c r="Y2579" s="8"/>
      <c r="Z2579" s="8"/>
      <c r="AA2579" s="7"/>
      <c r="AB2579" s="8"/>
      <c r="AC2579" s="7"/>
      <c r="AD2579" s="7"/>
      <c r="AE2579" s="7"/>
      <c r="AF2579" s="12"/>
      <c r="AG2579" s="10"/>
      <c r="AH2579" s="12"/>
      <c r="AI2579" s="12"/>
      <c r="AJ2579" s="12"/>
      <c r="AK2579" s="12"/>
      <c r="AL2579" s="12"/>
      <c r="AM2579" s="12"/>
      <c r="AN2579" s="12"/>
      <c r="AO2579" s="12"/>
      <c r="AP2579" s="15"/>
    </row>
    <row r="2580" spans="1:42" x14ac:dyDescent="0.35">
      <c r="A2580" s="7"/>
      <c r="B2580" s="7"/>
      <c r="C2580" s="7"/>
      <c r="D2580" s="7"/>
      <c r="E2580" s="7"/>
      <c r="F2580" s="7"/>
      <c r="G2580" s="8"/>
      <c r="H2580" s="7"/>
      <c r="I2580" s="14"/>
      <c r="J2580" s="8"/>
      <c r="K2580" s="8"/>
      <c r="L2580" s="8"/>
      <c r="M2580" s="8"/>
      <c r="N2580" s="7"/>
      <c r="O2580" s="8"/>
      <c r="P2580" s="8"/>
      <c r="Q2580" s="8"/>
      <c r="R2580" s="7"/>
      <c r="S2580" s="8"/>
      <c r="T2580" s="8"/>
      <c r="U2580" s="8"/>
      <c r="V2580" s="8"/>
      <c r="W2580" s="7"/>
      <c r="X2580" s="8"/>
      <c r="Y2580" s="8"/>
      <c r="Z2580" s="8"/>
      <c r="AA2580" s="7"/>
      <c r="AB2580" s="8"/>
      <c r="AC2580" s="7"/>
      <c r="AD2580" s="7"/>
      <c r="AE2580" s="7"/>
      <c r="AF2580" s="12"/>
      <c r="AG2580" s="10"/>
      <c r="AH2580" s="12"/>
      <c r="AI2580" s="12"/>
      <c r="AJ2580" s="12"/>
      <c r="AK2580" s="12"/>
      <c r="AL2580" s="12"/>
      <c r="AM2580" s="12"/>
      <c r="AN2580" s="12"/>
      <c r="AO2580" s="12"/>
      <c r="AP2580" s="15"/>
    </row>
    <row r="2581" spans="1:42" x14ac:dyDescent="0.35">
      <c r="A2581" s="7"/>
      <c r="B2581" s="7"/>
      <c r="C2581" s="7"/>
      <c r="D2581" s="7"/>
      <c r="E2581" s="7"/>
      <c r="F2581" s="7"/>
      <c r="G2581" s="8"/>
      <c r="H2581" s="7"/>
      <c r="I2581" s="14"/>
      <c r="J2581" s="8"/>
      <c r="K2581" s="8"/>
      <c r="L2581" s="8"/>
      <c r="M2581" s="8"/>
      <c r="N2581" s="7"/>
      <c r="O2581" s="8"/>
      <c r="P2581" s="8"/>
      <c r="Q2581" s="8"/>
      <c r="R2581" s="7"/>
      <c r="S2581" s="8"/>
      <c r="T2581" s="8"/>
      <c r="U2581" s="8"/>
      <c r="V2581" s="8"/>
      <c r="W2581" s="7"/>
      <c r="X2581" s="8"/>
      <c r="Y2581" s="8"/>
      <c r="Z2581" s="8"/>
      <c r="AA2581" s="7"/>
      <c r="AB2581" s="8"/>
      <c r="AC2581" s="7"/>
      <c r="AD2581" s="7"/>
      <c r="AE2581" s="7"/>
      <c r="AF2581" s="12"/>
      <c r="AG2581" s="10"/>
      <c r="AH2581" s="12"/>
      <c r="AI2581" s="12"/>
      <c r="AJ2581" s="12"/>
      <c r="AK2581" s="12"/>
      <c r="AL2581" s="12"/>
      <c r="AM2581" s="12"/>
      <c r="AN2581" s="12"/>
      <c r="AO2581" s="12"/>
      <c r="AP2581" s="15"/>
    </row>
    <row r="2582" spans="1:42" x14ac:dyDescent="0.35">
      <c r="A2582" s="7"/>
      <c r="B2582" s="7"/>
      <c r="C2582" s="7"/>
      <c r="D2582" s="7"/>
      <c r="E2582" s="7"/>
      <c r="F2582" s="7"/>
      <c r="G2582" s="7"/>
      <c r="H2582" s="7"/>
      <c r="I2582" s="14"/>
      <c r="J2582" s="8"/>
      <c r="K2582" s="8"/>
      <c r="L2582" s="8"/>
      <c r="M2582" s="8"/>
      <c r="N2582" s="7"/>
      <c r="O2582" s="8"/>
      <c r="P2582" s="8"/>
      <c r="Q2582" s="8"/>
      <c r="R2582" s="7"/>
      <c r="S2582" s="8"/>
      <c r="T2582" s="8"/>
      <c r="U2582" s="8"/>
      <c r="V2582" s="8"/>
      <c r="W2582" s="7"/>
      <c r="X2582" s="8"/>
      <c r="Y2582" s="8"/>
      <c r="Z2582" s="8"/>
      <c r="AA2582" s="7"/>
      <c r="AB2582" s="8"/>
      <c r="AC2582" s="7"/>
      <c r="AD2582" s="7"/>
      <c r="AE2582" s="7"/>
      <c r="AF2582" s="12"/>
      <c r="AG2582" s="10"/>
      <c r="AH2582" s="12"/>
      <c r="AI2582" s="12"/>
      <c r="AJ2582" s="12"/>
      <c r="AK2582" s="12"/>
      <c r="AL2582" s="12"/>
      <c r="AM2582" s="12"/>
      <c r="AN2582" s="12"/>
      <c r="AO2582" s="12"/>
      <c r="AP2582" s="15"/>
    </row>
    <row r="2583" spans="1:42" x14ac:dyDescent="0.35">
      <c r="A2583" s="7"/>
      <c r="B2583" s="7"/>
      <c r="C2583" s="7"/>
      <c r="D2583" s="7"/>
      <c r="E2583" s="7"/>
      <c r="F2583" s="7"/>
      <c r="G2583" s="8"/>
      <c r="H2583" s="7"/>
      <c r="I2583" s="14"/>
      <c r="J2583" s="8"/>
      <c r="K2583" s="8"/>
      <c r="L2583" s="8"/>
      <c r="M2583" s="8"/>
      <c r="N2583" s="7"/>
      <c r="O2583" s="8"/>
      <c r="P2583" s="8"/>
      <c r="Q2583" s="8"/>
      <c r="R2583" s="7"/>
      <c r="S2583" s="8"/>
      <c r="T2583" s="8"/>
      <c r="U2583" s="8"/>
      <c r="V2583" s="8"/>
      <c r="W2583" s="7"/>
      <c r="X2583" s="8"/>
      <c r="Y2583" s="8"/>
      <c r="Z2583" s="8"/>
      <c r="AA2583" s="7"/>
      <c r="AB2583" s="8"/>
      <c r="AC2583" s="7"/>
      <c r="AD2583" s="7"/>
      <c r="AE2583" s="7"/>
      <c r="AF2583" s="12"/>
      <c r="AG2583" s="10"/>
      <c r="AH2583" s="12"/>
      <c r="AI2583" s="12"/>
      <c r="AJ2583" s="12"/>
      <c r="AK2583" s="12"/>
      <c r="AL2583" s="12"/>
      <c r="AM2583" s="12"/>
      <c r="AN2583" s="12"/>
      <c r="AO2583" s="12"/>
      <c r="AP2583" s="15"/>
    </row>
  </sheetData>
  <autoFilter ref="A3:AQ2516" xr:uid="{00000000-0009-0000-0000-00000F000000}"/>
  <pageMargins left="0.7" right="0.7" top="0.75" bottom="0.75" header="0.3" footer="0.3"/>
  <customProperties>
    <customPr name="xxe4aPID" r:id="rId1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9"/>
  <dimension ref="A3:N466"/>
  <sheetViews>
    <sheetView workbookViewId="0">
      <selection activeCell="G1" sqref="G1"/>
    </sheetView>
  </sheetViews>
  <sheetFormatPr defaultRowHeight="14.5" x14ac:dyDescent="0.35"/>
  <cols>
    <col min="1" max="1" width="39.1796875" customWidth="1"/>
    <col min="2" max="2" width="14.26953125" customWidth="1"/>
    <col min="3" max="3" width="19" customWidth="1"/>
    <col min="4" max="4" width="20.1796875" customWidth="1"/>
    <col min="5" max="5" width="19.7265625" bestFit="1" customWidth="1"/>
    <col min="6" max="6" width="9.1796875" style="216"/>
    <col min="9" max="9" width="36.453125" bestFit="1" customWidth="1"/>
    <col min="11" max="11" width="9.54296875" style="215" bestFit="1" customWidth="1"/>
    <col min="12" max="14" width="9.26953125" style="215" bestFit="1" customWidth="1"/>
  </cols>
  <sheetData>
    <row r="3" spans="1:14" x14ac:dyDescent="0.35">
      <c r="A3" s="1" t="s">
        <v>447</v>
      </c>
      <c r="B3" s="1" t="s">
        <v>2071</v>
      </c>
      <c r="C3" t="s">
        <v>5039</v>
      </c>
      <c r="D3" t="s">
        <v>2074</v>
      </c>
      <c r="E3" t="s">
        <v>2075</v>
      </c>
      <c r="F3" s="216" t="s">
        <v>1415</v>
      </c>
      <c r="I3" t="s">
        <v>447</v>
      </c>
      <c r="J3" t="s">
        <v>2071</v>
      </c>
      <c r="K3" t="s">
        <v>5039</v>
      </c>
      <c r="L3" t="s">
        <v>2074</v>
      </c>
      <c r="M3" t="s">
        <v>2075</v>
      </c>
      <c r="N3" s="216" t="s">
        <v>1415</v>
      </c>
    </row>
    <row r="4" spans="1:14" x14ac:dyDescent="0.35">
      <c r="A4" t="s">
        <v>1845</v>
      </c>
      <c r="B4" t="s">
        <v>2073</v>
      </c>
      <c r="C4" s="3">
        <v>0</v>
      </c>
      <c r="D4" s="3">
        <v>0</v>
      </c>
      <c r="E4" s="3">
        <v>112.18</v>
      </c>
      <c r="F4" s="216">
        <f>IF(B4="BO",IFERROR(C4/D4,0),IF(B4="CL",IFERROR(C4/D4,0),IF(B4="EN",IFERROR(C4/E4,0))))</f>
        <v>0</v>
      </c>
      <c r="I4" t="s">
        <v>1001</v>
      </c>
      <c r="J4" t="s">
        <v>2221</v>
      </c>
      <c r="K4" s="3">
        <v>0</v>
      </c>
      <c r="L4" s="3">
        <v>0.11</v>
      </c>
      <c r="M4" s="3">
        <v>0.06</v>
      </c>
      <c r="N4" s="216">
        <f>IF(J4="BO",IFERROR(K4/L4,0),IF(J4="CL",IFERROR(K4/L4,0),IF(J4="EN",IFERROR(K4/M4,0))))</f>
        <v>0</v>
      </c>
    </row>
    <row r="5" spans="1:14" x14ac:dyDescent="0.35">
      <c r="A5" t="s">
        <v>3507</v>
      </c>
      <c r="B5" t="s">
        <v>2221</v>
      </c>
      <c r="C5" s="3">
        <v>0</v>
      </c>
      <c r="D5" s="3">
        <v>602.00000000000011</v>
      </c>
      <c r="E5" s="3">
        <v>507.21000000000004</v>
      </c>
      <c r="F5" s="216">
        <f t="shared" ref="F5:F68" si="0">IF(B5="BO",IFERROR(C5/D5,0),IF(B5="CL",IFERROR(C5/D5,0),IF(B5="EN",IFERROR(C5/E5,0))))</f>
        <v>0</v>
      </c>
      <c r="I5" t="s">
        <v>1845</v>
      </c>
      <c r="J5" t="s">
        <v>2221</v>
      </c>
      <c r="K5" s="3">
        <v>0</v>
      </c>
      <c r="L5" s="3">
        <v>109.77</v>
      </c>
      <c r="M5" s="3">
        <v>107.66</v>
      </c>
      <c r="N5" s="216">
        <f t="shared" ref="N5:N68" si="1">IF(J5="BO",IFERROR(K5/L5,0),IF(J5="CL",IFERROR(K5/L5,0),IF(J5="EN",IFERROR(K5/M5,0))))</f>
        <v>0</v>
      </c>
    </row>
    <row r="6" spans="1:14" x14ac:dyDescent="0.35">
      <c r="A6" t="s">
        <v>3507</v>
      </c>
      <c r="B6" t="s">
        <v>2224</v>
      </c>
      <c r="C6" s="3">
        <v>0</v>
      </c>
      <c r="D6" s="3">
        <v>60.43</v>
      </c>
      <c r="E6" s="3">
        <v>55.84</v>
      </c>
      <c r="F6" s="216">
        <f t="shared" si="0"/>
        <v>0</v>
      </c>
      <c r="I6" t="s">
        <v>1845</v>
      </c>
      <c r="J6" t="s">
        <v>2073</v>
      </c>
      <c r="K6" s="3">
        <v>0</v>
      </c>
      <c r="L6" s="3">
        <v>0</v>
      </c>
      <c r="M6" s="3">
        <v>77.87</v>
      </c>
      <c r="N6" s="216">
        <f t="shared" si="1"/>
        <v>0</v>
      </c>
    </row>
    <row r="7" spans="1:14" x14ac:dyDescent="0.35">
      <c r="A7" t="s">
        <v>3061</v>
      </c>
      <c r="B7" t="s">
        <v>2221</v>
      </c>
      <c r="C7" s="3">
        <v>0</v>
      </c>
      <c r="D7" s="3">
        <v>0.08</v>
      </c>
      <c r="E7" s="3">
        <v>0</v>
      </c>
      <c r="F7" s="216">
        <f t="shared" si="0"/>
        <v>0</v>
      </c>
      <c r="I7" t="s">
        <v>3507</v>
      </c>
      <c r="J7" t="s">
        <v>2221</v>
      </c>
      <c r="K7" s="3">
        <v>0</v>
      </c>
      <c r="L7" s="3">
        <v>460.47999999999996</v>
      </c>
      <c r="M7" s="3">
        <v>412.46000000000004</v>
      </c>
      <c r="N7" s="216">
        <f t="shared" si="1"/>
        <v>0</v>
      </c>
    </row>
    <row r="8" spans="1:14" x14ac:dyDescent="0.35">
      <c r="A8" t="s">
        <v>3061</v>
      </c>
      <c r="B8" t="s">
        <v>55</v>
      </c>
      <c r="C8" s="3">
        <v>0</v>
      </c>
      <c r="D8" s="3">
        <v>0</v>
      </c>
      <c r="E8" s="3">
        <v>0</v>
      </c>
      <c r="F8" s="216" t="b">
        <f t="shared" si="0"/>
        <v>0</v>
      </c>
      <c r="I8" t="s">
        <v>1679</v>
      </c>
      <c r="J8" t="s">
        <v>2224</v>
      </c>
      <c r="K8" s="3">
        <v>0</v>
      </c>
      <c r="L8" s="3">
        <v>0.81</v>
      </c>
      <c r="M8" s="3">
        <v>0</v>
      </c>
      <c r="N8" s="216">
        <f t="shared" si="1"/>
        <v>0</v>
      </c>
    </row>
    <row r="9" spans="1:14" x14ac:dyDescent="0.35">
      <c r="A9" t="s">
        <v>1737</v>
      </c>
      <c r="B9" t="s">
        <v>2221</v>
      </c>
      <c r="C9" s="3">
        <v>0</v>
      </c>
      <c r="D9" s="3">
        <v>1.88</v>
      </c>
      <c r="E9" s="3">
        <v>0</v>
      </c>
      <c r="F9" s="216">
        <f t="shared" si="0"/>
        <v>0</v>
      </c>
      <c r="I9" t="s">
        <v>4706</v>
      </c>
      <c r="J9" t="s">
        <v>2224</v>
      </c>
      <c r="K9" s="3">
        <v>0</v>
      </c>
      <c r="L9" s="3">
        <v>0</v>
      </c>
      <c r="M9" s="3">
        <v>0</v>
      </c>
      <c r="N9" s="216">
        <f t="shared" si="1"/>
        <v>0</v>
      </c>
    </row>
    <row r="10" spans="1:14" x14ac:dyDescent="0.35">
      <c r="A10" t="s">
        <v>3964</v>
      </c>
      <c r="B10" t="s">
        <v>2224</v>
      </c>
      <c r="C10" s="3">
        <v>0</v>
      </c>
      <c r="D10" s="3">
        <v>0.13</v>
      </c>
      <c r="E10" s="3">
        <v>0.12</v>
      </c>
      <c r="F10" s="216">
        <f t="shared" si="0"/>
        <v>0</v>
      </c>
      <c r="I10" t="s">
        <v>901</v>
      </c>
      <c r="J10" t="s">
        <v>2221</v>
      </c>
      <c r="K10" s="3">
        <v>0</v>
      </c>
      <c r="L10" s="3">
        <v>0.22</v>
      </c>
      <c r="M10" s="3">
        <v>0.22</v>
      </c>
      <c r="N10" s="216">
        <f t="shared" si="1"/>
        <v>0</v>
      </c>
    </row>
    <row r="11" spans="1:14" x14ac:dyDescent="0.35">
      <c r="A11" t="s">
        <v>3033</v>
      </c>
      <c r="B11" t="s">
        <v>2224</v>
      </c>
      <c r="C11" s="3">
        <v>0</v>
      </c>
      <c r="D11" s="3">
        <v>0.02</v>
      </c>
      <c r="E11" s="3">
        <v>0</v>
      </c>
      <c r="F11" s="216">
        <f t="shared" si="0"/>
        <v>0</v>
      </c>
      <c r="I11" t="s">
        <v>4287</v>
      </c>
      <c r="J11" t="s">
        <v>2224</v>
      </c>
      <c r="K11" s="3">
        <v>0</v>
      </c>
      <c r="L11" s="3">
        <v>8.1199999999999992</v>
      </c>
      <c r="M11" s="3">
        <v>8.33</v>
      </c>
      <c r="N11" s="216">
        <f t="shared" si="1"/>
        <v>0</v>
      </c>
    </row>
    <row r="12" spans="1:14" x14ac:dyDescent="0.35">
      <c r="A12" t="s">
        <v>1727</v>
      </c>
      <c r="B12" t="s">
        <v>2221</v>
      </c>
      <c r="C12" s="3">
        <v>0</v>
      </c>
      <c r="D12" s="3">
        <v>0.35</v>
      </c>
      <c r="E12" s="3">
        <v>0.35</v>
      </c>
      <c r="F12" s="216">
        <f t="shared" si="0"/>
        <v>0</v>
      </c>
      <c r="I12" t="s">
        <v>3061</v>
      </c>
      <c r="J12" t="s">
        <v>2221</v>
      </c>
      <c r="K12" s="3">
        <v>0</v>
      </c>
      <c r="L12" s="3">
        <v>47.19</v>
      </c>
      <c r="M12" s="3">
        <v>56.39</v>
      </c>
      <c r="N12" s="216">
        <f t="shared" si="1"/>
        <v>0</v>
      </c>
    </row>
    <row r="13" spans="1:14" x14ac:dyDescent="0.35">
      <c r="A13" t="s">
        <v>1727</v>
      </c>
      <c r="B13" t="s">
        <v>2224</v>
      </c>
      <c r="C13" s="3">
        <v>28.5</v>
      </c>
      <c r="D13" s="3">
        <v>1.1400000000000001</v>
      </c>
      <c r="E13" s="3">
        <v>1.97</v>
      </c>
      <c r="F13" s="216">
        <f t="shared" si="0"/>
        <v>24.999999999999996</v>
      </c>
      <c r="I13" t="s">
        <v>1737</v>
      </c>
      <c r="J13" t="s">
        <v>2221</v>
      </c>
      <c r="K13" s="3">
        <v>0</v>
      </c>
      <c r="L13" s="3">
        <v>112.44</v>
      </c>
      <c r="M13" s="3">
        <v>138.73000000000002</v>
      </c>
      <c r="N13" s="216">
        <f t="shared" si="1"/>
        <v>0</v>
      </c>
    </row>
    <row r="14" spans="1:14" x14ac:dyDescent="0.35">
      <c r="A14" t="s">
        <v>648</v>
      </c>
      <c r="B14" t="s">
        <v>2224</v>
      </c>
      <c r="C14" s="3">
        <v>0</v>
      </c>
      <c r="D14" s="3">
        <v>0.14000000000000001</v>
      </c>
      <c r="E14" s="3">
        <v>0.14000000000000001</v>
      </c>
      <c r="F14" s="216">
        <f t="shared" si="0"/>
        <v>0</v>
      </c>
      <c r="I14" t="s">
        <v>2967</v>
      </c>
      <c r="J14" t="s">
        <v>2221</v>
      </c>
      <c r="K14" s="3">
        <v>0</v>
      </c>
      <c r="L14" s="3">
        <v>0.11</v>
      </c>
      <c r="M14" s="3">
        <v>0</v>
      </c>
      <c r="N14" s="216">
        <f t="shared" si="1"/>
        <v>0</v>
      </c>
    </row>
    <row r="15" spans="1:14" x14ac:dyDescent="0.35">
      <c r="A15" t="s">
        <v>1759</v>
      </c>
      <c r="B15" t="s">
        <v>2221</v>
      </c>
      <c r="C15" s="3">
        <v>0</v>
      </c>
      <c r="D15" s="3">
        <v>0.04</v>
      </c>
      <c r="E15" s="3">
        <v>0</v>
      </c>
      <c r="F15" s="216">
        <f t="shared" si="0"/>
        <v>0</v>
      </c>
      <c r="I15" t="s">
        <v>3104</v>
      </c>
      <c r="J15" t="s">
        <v>2221</v>
      </c>
      <c r="K15" s="3">
        <v>0</v>
      </c>
      <c r="L15" s="3">
        <v>0.68</v>
      </c>
      <c r="M15" s="3">
        <v>0</v>
      </c>
      <c r="N15" s="216">
        <f t="shared" si="1"/>
        <v>0</v>
      </c>
    </row>
    <row r="16" spans="1:14" x14ac:dyDescent="0.35">
      <c r="A16" t="s">
        <v>4666</v>
      </c>
      <c r="B16" t="s">
        <v>2224</v>
      </c>
      <c r="C16" s="3">
        <v>0</v>
      </c>
      <c r="D16" s="3">
        <v>0.22</v>
      </c>
      <c r="E16" s="3">
        <v>0.2</v>
      </c>
      <c r="F16" s="216">
        <f t="shared" si="0"/>
        <v>0</v>
      </c>
      <c r="I16" t="s">
        <v>3964</v>
      </c>
      <c r="J16" t="s">
        <v>2224</v>
      </c>
      <c r="K16" s="3">
        <v>0</v>
      </c>
      <c r="L16" s="3">
        <v>15.22</v>
      </c>
      <c r="M16" s="3">
        <v>15.19</v>
      </c>
      <c r="N16" s="216">
        <f t="shared" si="1"/>
        <v>0</v>
      </c>
    </row>
    <row r="17" spans="1:14" x14ac:dyDescent="0.35">
      <c r="A17" t="s">
        <v>4796</v>
      </c>
      <c r="B17" t="s">
        <v>2224</v>
      </c>
      <c r="C17" s="3">
        <v>0</v>
      </c>
      <c r="D17" s="3">
        <v>0.02</v>
      </c>
      <c r="E17" s="3">
        <v>0.02</v>
      </c>
      <c r="F17" s="216">
        <f t="shared" si="0"/>
        <v>0</v>
      </c>
      <c r="I17" t="s">
        <v>2020</v>
      </c>
      <c r="J17" t="s">
        <v>2224</v>
      </c>
      <c r="K17" s="3">
        <v>0</v>
      </c>
      <c r="L17" s="3">
        <v>7.0000000000000007E-2</v>
      </c>
      <c r="M17" s="3">
        <v>7.0000000000000007E-2</v>
      </c>
      <c r="N17" s="216">
        <f t="shared" si="1"/>
        <v>0</v>
      </c>
    </row>
    <row r="18" spans="1:14" x14ac:dyDescent="0.35">
      <c r="A18" t="s">
        <v>2361</v>
      </c>
      <c r="B18" t="s">
        <v>2224</v>
      </c>
      <c r="C18" s="3">
        <v>0</v>
      </c>
      <c r="D18" s="3">
        <v>7.0000000000000007E-2</v>
      </c>
      <c r="E18" s="3">
        <v>0</v>
      </c>
      <c r="F18" s="216">
        <f t="shared" si="0"/>
        <v>0</v>
      </c>
      <c r="I18" t="s">
        <v>4613</v>
      </c>
      <c r="J18" t="s">
        <v>2221</v>
      </c>
      <c r="K18" s="3">
        <v>0</v>
      </c>
      <c r="L18" s="3">
        <v>2.44</v>
      </c>
      <c r="M18" s="3">
        <v>2.38</v>
      </c>
      <c r="N18" s="216">
        <f t="shared" si="1"/>
        <v>0</v>
      </c>
    </row>
    <row r="19" spans="1:14" x14ac:dyDescent="0.35">
      <c r="A19" t="s">
        <v>558</v>
      </c>
      <c r="B19" t="s">
        <v>2221</v>
      </c>
      <c r="C19" s="3">
        <v>0</v>
      </c>
      <c r="D19" s="3">
        <v>105.47</v>
      </c>
      <c r="E19" s="3">
        <v>122.18</v>
      </c>
      <c r="F19" s="216">
        <f t="shared" si="0"/>
        <v>0</v>
      </c>
      <c r="I19" t="s">
        <v>1839</v>
      </c>
      <c r="J19" t="s">
        <v>2221</v>
      </c>
      <c r="K19" s="3">
        <v>0</v>
      </c>
      <c r="L19" s="3">
        <v>23.07</v>
      </c>
      <c r="M19" s="3">
        <v>23.79</v>
      </c>
      <c r="N19" s="216">
        <f t="shared" si="1"/>
        <v>0</v>
      </c>
    </row>
    <row r="20" spans="1:14" x14ac:dyDescent="0.35">
      <c r="A20" t="s">
        <v>3900</v>
      </c>
      <c r="B20" t="s">
        <v>2221</v>
      </c>
      <c r="C20" s="3">
        <v>0</v>
      </c>
      <c r="D20" s="3">
        <v>5.6099999999999994</v>
      </c>
      <c r="E20" s="3">
        <v>0.02</v>
      </c>
      <c r="F20" s="216">
        <f t="shared" si="0"/>
        <v>0</v>
      </c>
      <c r="I20" t="s">
        <v>1839</v>
      </c>
      <c r="J20" t="s">
        <v>2224</v>
      </c>
      <c r="K20" s="3">
        <v>0</v>
      </c>
      <c r="L20" s="3">
        <v>0.33</v>
      </c>
      <c r="M20" s="3">
        <v>0</v>
      </c>
      <c r="N20" s="216">
        <f t="shared" si="1"/>
        <v>0</v>
      </c>
    </row>
    <row r="21" spans="1:14" x14ac:dyDescent="0.35">
      <c r="A21" t="s">
        <v>2033</v>
      </c>
      <c r="B21" t="s">
        <v>2224</v>
      </c>
      <c r="C21" s="3">
        <v>0</v>
      </c>
      <c r="D21" s="3">
        <v>0.16000000000000003</v>
      </c>
      <c r="E21" s="3">
        <v>0.14000000000000001</v>
      </c>
      <c r="F21" s="216">
        <f t="shared" si="0"/>
        <v>0</v>
      </c>
      <c r="I21" t="s">
        <v>3050</v>
      </c>
      <c r="J21" t="s">
        <v>2221</v>
      </c>
      <c r="K21" s="3">
        <v>0</v>
      </c>
      <c r="L21" s="3">
        <v>0.66</v>
      </c>
      <c r="M21" s="3">
        <v>0</v>
      </c>
      <c r="N21" s="216">
        <f t="shared" si="1"/>
        <v>0</v>
      </c>
    </row>
    <row r="22" spans="1:14" x14ac:dyDescent="0.35">
      <c r="A22" t="s">
        <v>4296</v>
      </c>
      <c r="B22" t="s">
        <v>2224</v>
      </c>
      <c r="C22" s="3">
        <v>0</v>
      </c>
      <c r="D22" s="3">
        <v>0.64</v>
      </c>
      <c r="E22" s="3">
        <v>0.64</v>
      </c>
      <c r="F22" s="216">
        <f t="shared" si="0"/>
        <v>0</v>
      </c>
      <c r="I22" t="s">
        <v>3033</v>
      </c>
      <c r="J22" t="s">
        <v>2221</v>
      </c>
      <c r="K22" s="3">
        <v>0</v>
      </c>
      <c r="L22" s="3">
        <v>0.05</v>
      </c>
      <c r="M22" s="3">
        <v>0</v>
      </c>
      <c r="N22" s="216">
        <f t="shared" si="1"/>
        <v>0</v>
      </c>
    </row>
    <row r="23" spans="1:14" x14ac:dyDescent="0.35">
      <c r="A23" t="s">
        <v>1734</v>
      </c>
      <c r="B23" t="s">
        <v>55</v>
      </c>
      <c r="C23" s="3">
        <v>0</v>
      </c>
      <c r="D23" s="3">
        <v>0</v>
      </c>
      <c r="E23" s="3">
        <v>0</v>
      </c>
      <c r="F23" s="216" t="b">
        <f t="shared" si="0"/>
        <v>0</v>
      </c>
      <c r="I23" t="s">
        <v>1861</v>
      </c>
      <c r="J23" t="s">
        <v>2224</v>
      </c>
      <c r="K23" s="3">
        <v>0</v>
      </c>
      <c r="L23" s="3">
        <v>0.03</v>
      </c>
      <c r="M23" s="3">
        <v>0</v>
      </c>
      <c r="N23" s="216">
        <f t="shared" si="1"/>
        <v>0</v>
      </c>
    </row>
    <row r="24" spans="1:14" x14ac:dyDescent="0.35">
      <c r="A24" t="s">
        <v>1734</v>
      </c>
      <c r="B24" t="s">
        <v>2224</v>
      </c>
      <c r="C24" s="3">
        <v>0</v>
      </c>
      <c r="D24" s="3">
        <v>0.13</v>
      </c>
      <c r="E24" s="3">
        <v>0</v>
      </c>
      <c r="F24" s="216">
        <f t="shared" si="0"/>
        <v>0</v>
      </c>
      <c r="I24" t="s">
        <v>1727</v>
      </c>
      <c r="J24" t="s">
        <v>2221</v>
      </c>
      <c r="K24" s="3">
        <v>0</v>
      </c>
      <c r="L24" s="3">
        <v>0.73</v>
      </c>
      <c r="M24" s="3">
        <v>0</v>
      </c>
      <c r="N24" s="216">
        <f t="shared" si="1"/>
        <v>0</v>
      </c>
    </row>
    <row r="25" spans="1:14" x14ac:dyDescent="0.35">
      <c r="A25" t="s">
        <v>1598</v>
      </c>
      <c r="B25" t="s">
        <v>2221</v>
      </c>
      <c r="C25" s="3">
        <v>0</v>
      </c>
      <c r="D25" s="3">
        <v>0.46</v>
      </c>
      <c r="E25" s="3">
        <v>1.05</v>
      </c>
      <c r="F25" s="216">
        <f t="shared" si="0"/>
        <v>0</v>
      </c>
      <c r="I25" t="s">
        <v>1311</v>
      </c>
      <c r="J25" t="s">
        <v>2224</v>
      </c>
      <c r="K25" s="3">
        <v>0</v>
      </c>
      <c r="L25" s="3">
        <v>0.03</v>
      </c>
      <c r="M25" s="3">
        <v>0</v>
      </c>
      <c r="N25" s="216">
        <f t="shared" si="1"/>
        <v>0</v>
      </c>
    </row>
    <row r="26" spans="1:14" x14ac:dyDescent="0.35">
      <c r="A26" t="s">
        <v>1598</v>
      </c>
      <c r="B26" t="s">
        <v>55</v>
      </c>
      <c r="C26" s="3">
        <v>0</v>
      </c>
      <c r="D26" s="3">
        <v>0</v>
      </c>
      <c r="E26" s="3">
        <v>0</v>
      </c>
      <c r="F26" s="216" t="b">
        <f t="shared" si="0"/>
        <v>0</v>
      </c>
      <c r="I26" t="s">
        <v>648</v>
      </c>
      <c r="J26" t="s">
        <v>2221</v>
      </c>
      <c r="K26" s="3">
        <v>0</v>
      </c>
      <c r="L26" s="3">
        <v>0.63</v>
      </c>
      <c r="M26" s="3">
        <v>0.62</v>
      </c>
      <c r="N26" s="216">
        <f t="shared" si="1"/>
        <v>0</v>
      </c>
    </row>
    <row r="27" spans="1:14" x14ac:dyDescent="0.35">
      <c r="A27" t="s">
        <v>1512</v>
      </c>
      <c r="B27" t="s">
        <v>2224</v>
      </c>
      <c r="C27" s="3">
        <v>0</v>
      </c>
      <c r="D27" s="3">
        <v>0.06</v>
      </c>
      <c r="E27" s="3">
        <v>0.03</v>
      </c>
      <c r="F27" s="216">
        <f t="shared" si="0"/>
        <v>0</v>
      </c>
      <c r="I27" t="s">
        <v>648</v>
      </c>
      <c r="J27" t="s">
        <v>2224</v>
      </c>
      <c r="K27" s="3">
        <v>0</v>
      </c>
      <c r="L27" s="3">
        <v>0.24</v>
      </c>
      <c r="M27" s="3">
        <v>0.15</v>
      </c>
      <c r="N27" s="216">
        <f t="shared" si="1"/>
        <v>0</v>
      </c>
    </row>
    <row r="28" spans="1:14" x14ac:dyDescent="0.35">
      <c r="A28" t="s">
        <v>2952</v>
      </c>
      <c r="B28" t="s">
        <v>2221</v>
      </c>
      <c r="C28" s="3">
        <v>0</v>
      </c>
      <c r="D28" s="3">
        <v>1.1200000000000001</v>
      </c>
      <c r="E28" s="3">
        <v>0</v>
      </c>
      <c r="F28" s="216">
        <f t="shared" si="0"/>
        <v>0</v>
      </c>
      <c r="I28" t="s">
        <v>5036</v>
      </c>
      <c r="J28" t="s">
        <v>2221</v>
      </c>
      <c r="K28" s="3">
        <v>0</v>
      </c>
      <c r="L28" s="3">
        <v>0</v>
      </c>
      <c r="M28" s="3">
        <v>0</v>
      </c>
      <c r="N28" s="216">
        <f t="shared" si="1"/>
        <v>0</v>
      </c>
    </row>
    <row r="29" spans="1:14" x14ac:dyDescent="0.35">
      <c r="A29" t="s">
        <v>2952</v>
      </c>
      <c r="B29" t="s">
        <v>2224</v>
      </c>
      <c r="C29" s="3">
        <v>0</v>
      </c>
      <c r="D29" s="3">
        <v>0.08</v>
      </c>
      <c r="E29" s="3">
        <v>0</v>
      </c>
      <c r="F29" s="216">
        <f t="shared" si="0"/>
        <v>0</v>
      </c>
      <c r="I29" t="s">
        <v>1895</v>
      </c>
      <c r="J29" t="s">
        <v>2224</v>
      </c>
      <c r="K29" s="3">
        <v>0</v>
      </c>
      <c r="L29" s="3">
        <v>0.25</v>
      </c>
      <c r="M29" s="3">
        <v>0.25</v>
      </c>
      <c r="N29" s="216">
        <f t="shared" si="1"/>
        <v>0</v>
      </c>
    </row>
    <row r="30" spans="1:14" x14ac:dyDescent="0.35">
      <c r="A30" t="s">
        <v>2970</v>
      </c>
      <c r="B30" t="s">
        <v>2221</v>
      </c>
      <c r="C30" s="3">
        <v>0</v>
      </c>
      <c r="D30" s="3">
        <v>0.09</v>
      </c>
      <c r="E30" s="3">
        <v>0.09</v>
      </c>
      <c r="F30" s="216">
        <f t="shared" si="0"/>
        <v>0</v>
      </c>
      <c r="I30" t="s">
        <v>1955</v>
      </c>
      <c r="J30" t="s">
        <v>2224</v>
      </c>
      <c r="K30" s="3">
        <v>0</v>
      </c>
      <c r="L30" s="3">
        <v>0.23</v>
      </c>
      <c r="M30" s="3">
        <v>0.23</v>
      </c>
      <c r="N30" s="216">
        <f t="shared" si="1"/>
        <v>0</v>
      </c>
    </row>
    <row r="31" spans="1:14" x14ac:dyDescent="0.35">
      <c r="A31" t="s">
        <v>3615</v>
      </c>
      <c r="B31" t="s">
        <v>2224</v>
      </c>
      <c r="C31" s="3">
        <v>0</v>
      </c>
      <c r="D31" s="3">
        <v>0.04</v>
      </c>
      <c r="E31" s="3">
        <v>0</v>
      </c>
      <c r="F31" s="216">
        <f t="shared" si="0"/>
        <v>0</v>
      </c>
      <c r="I31" t="s">
        <v>2475</v>
      </c>
      <c r="J31" t="s">
        <v>2221</v>
      </c>
      <c r="K31" s="3">
        <v>598.37</v>
      </c>
      <c r="L31" s="3">
        <v>494.46000000000009</v>
      </c>
      <c r="M31" s="3">
        <v>483.01000000000005</v>
      </c>
      <c r="N31" s="216">
        <f t="shared" si="1"/>
        <v>1.2101484447680295</v>
      </c>
    </row>
    <row r="32" spans="1:14" x14ac:dyDescent="0.35">
      <c r="A32" t="s">
        <v>1872</v>
      </c>
      <c r="B32" t="s">
        <v>2221</v>
      </c>
      <c r="C32" s="3">
        <v>0</v>
      </c>
      <c r="D32" s="3">
        <v>0.25</v>
      </c>
      <c r="E32" s="3">
        <v>0</v>
      </c>
      <c r="F32" s="216">
        <f t="shared" si="0"/>
        <v>0</v>
      </c>
      <c r="I32" t="s">
        <v>2531</v>
      </c>
      <c r="J32" t="s">
        <v>2224</v>
      </c>
      <c r="K32" s="3">
        <v>0</v>
      </c>
      <c r="L32" s="3">
        <v>0.06</v>
      </c>
      <c r="M32" s="3">
        <v>0</v>
      </c>
      <c r="N32" s="216">
        <f t="shared" si="1"/>
        <v>0</v>
      </c>
    </row>
    <row r="33" spans="1:14" x14ac:dyDescent="0.35">
      <c r="A33" t="s">
        <v>1374</v>
      </c>
      <c r="B33" t="s">
        <v>2221</v>
      </c>
      <c r="C33" s="3">
        <v>0</v>
      </c>
      <c r="D33" s="3">
        <v>63.160000000000004</v>
      </c>
      <c r="E33" s="3">
        <v>74.39</v>
      </c>
      <c r="F33" s="216">
        <f t="shared" si="0"/>
        <v>0</v>
      </c>
      <c r="I33" t="s">
        <v>5034</v>
      </c>
      <c r="J33" t="s">
        <v>2224</v>
      </c>
      <c r="K33" s="3">
        <v>0</v>
      </c>
      <c r="L33" s="3">
        <v>0.01</v>
      </c>
      <c r="M33" s="3">
        <v>0</v>
      </c>
      <c r="N33" s="216">
        <f t="shared" si="1"/>
        <v>0</v>
      </c>
    </row>
    <row r="34" spans="1:14" x14ac:dyDescent="0.35">
      <c r="A34" t="s">
        <v>2786</v>
      </c>
      <c r="B34" t="s">
        <v>2221</v>
      </c>
      <c r="C34" s="3">
        <v>0</v>
      </c>
      <c r="D34" s="3">
        <v>0.14000000000000001</v>
      </c>
      <c r="E34" s="3">
        <v>0</v>
      </c>
      <c r="F34" s="216">
        <f t="shared" si="0"/>
        <v>0</v>
      </c>
      <c r="I34" t="s">
        <v>1991</v>
      </c>
      <c r="J34" t="s">
        <v>2221</v>
      </c>
      <c r="K34" s="3">
        <v>0</v>
      </c>
      <c r="L34" s="3">
        <v>0.97</v>
      </c>
      <c r="M34" s="3">
        <v>0.95</v>
      </c>
      <c r="N34" s="216">
        <f t="shared" si="1"/>
        <v>0</v>
      </c>
    </row>
    <row r="35" spans="1:14" x14ac:dyDescent="0.35">
      <c r="A35" t="s">
        <v>2782</v>
      </c>
      <c r="B35" t="s">
        <v>2221</v>
      </c>
      <c r="C35" s="3">
        <v>0</v>
      </c>
      <c r="D35" s="3">
        <v>0.05</v>
      </c>
      <c r="E35" s="3">
        <v>0.05</v>
      </c>
      <c r="F35" s="216">
        <f t="shared" si="0"/>
        <v>0</v>
      </c>
      <c r="I35" t="s">
        <v>1936</v>
      </c>
      <c r="J35" t="s">
        <v>2221</v>
      </c>
      <c r="K35" s="3">
        <v>0</v>
      </c>
      <c r="L35" s="3">
        <v>0.13</v>
      </c>
      <c r="M35" s="3">
        <v>0</v>
      </c>
      <c r="N35" s="216">
        <f t="shared" si="1"/>
        <v>0</v>
      </c>
    </row>
    <row r="36" spans="1:14" x14ac:dyDescent="0.35">
      <c r="A36" t="s">
        <v>5041</v>
      </c>
      <c r="B36" t="s">
        <v>2221</v>
      </c>
      <c r="C36" s="3">
        <v>0</v>
      </c>
      <c r="D36" s="3">
        <v>20.04</v>
      </c>
      <c r="E36" s="3">
        <v>18.329999999999998</v>
      </c>
      <c r="F36" s="216">
        <f t="shared" si="0"/>
        <v>0</v>
      </c>
      <c r="I36" t="s">
        <v>4023</v>
      </c>
      <c r="J36" t="s">
        <v>2224</v>
      </c>
      <c r="K36" s="3">
        <v>0</v>
      </c>
      <c r="L36" s="3">
        <v>0.4</v>
      </c>
      <c r="M36" s="3">
        <v>0</v>
      </c>
      <c r="N36" s="216">
        <f t="shared" si="1"/>
        <v>0</v>
      </c>
    </row>
    <row r="37" spans="1:14" x14ac:dyDescent="0.35">
      <c r="A37" t="s">
        <v>5047</v>
      </c>
      <c r="B37" t="s">
        <v>2224</v>
      </c>
      <c r="C37" s="3">
        <v>0</v>
      </c>
      <c r="D37" s="3">
        <v>0.04</v>
      </c>
      <c r="E37" s="3">
        <v>0.05</v>
      </c>
      <c r="F37" s="216">
        <f t="shared" si="0"/>
        <v>0</v>
      </c>
      <c r="I37" t="s">
        <v>1998</v>
      </c>
      <c r="J37" t="s">
        <v>2221</v>
      </c>
      <c r="K37" s="3">
        <v>0</v>
      </c>
      <c r="L37" s="3">
        <v>0.32999999999999996</v>
      </c>
      <c r="M37" s="3">
        <v>0.77</v>
      </c>
      <c r="N37" s="216">
        <f t="shared" si="1"/>
        <v>0</v>
      </c>
    </row>
    <row r="38" spans="1:14" x14ac:dyDescent="0.35">
      <c r="A38" t="s">
        <v>5054</v>
      </c>
      <c r="B38" t="s">
        <v>2224</v>
      </c>
      <c r="C38" s="3">
        <v>0</v>
      </c>
      <c r="D38" s="3">
        <v>0.03</v>
      </c>
      <c r="E38" s="3">
        <v>0</v>
      </c>
      <c r="F38" s="216">
        <f t="shared" si="0"/>
        <v>0</v>
      </c>
      <c r="I38" t="s">
        <v>1998</v>
      </c>
      <c r="J38" t="s">
        <v>2224</v>
      </c>
      <c r="K38" s="3">
        <v>5</v>
      </c>
      <c r="L38" s="3">
        <v>0.47</v>
      </c>
      <c r="M38" s="3">
        <v>0.44</v>
      </c>
      <c r="N38" s="216">
        <f t="shared" si="1"/>
        <v>10.638297872340425</v>
      </c>
    </row>
    <row r="39" spans="1:14" x14ac:dyDescent="0.35">
      <c r="A39" t="s">
        <v>5059</v>
      </c>
      <c r="B39" t="s">
        <v>2221</v>
      </c>
      <c r="C39" s="3">
        <v>0</v>
      </c>
      <c r="D39" s="3">
        <v>0.26</v>
      </c>
      <c r="E39" s="3">
        <v>0</v>
      </c>
      <c r="F39" s="216">
        <f t="shared" si="0"/>
        <v>0</v>
      </c>
      <c r="I39" t="s">
        <v>3978</v>
      </c>
      <c r="J39" t="s">
        <v>2221</v>
      </c>
      <c r="K39" s="3">
        <v>0</v>
      </c>
      <c r="L39" s="3">
        <v>3.45</v>
      </c>
      <c r="M39" s="3">
        <v>0</v>
      </c>
      <c r="N39" s="216">
        <f t="shared" si="1"/>
        <v>0</v>
      </c>
    </row>
    <row r="40" spans="1:14" x14ac:dyDescent="0.35">
      <c r="A40" t="s">
        <v>5061</v>
      </c>
      <c r="B40" t="s">
        <v>2224</v>
      </c>
      <c r="C40" s="3">
        <v>0</v>
      </c>
      <c r="D40" s="3">
        <v>97.63</v>
      </c>
      <c r="E40" s="3">
        <v>124.17</v>
      </c>
      <c r="F40" s="216">
        <f t="shared" si="0"/>
        <v>0</v>
      </c>
      <c r="I40" t="s">
        <v>3873</v>
      </c>
      <c r="J40" t="s">
        <v>2224</v>
      </c>
      <c r="K40" s="3">
        <v>49</v>
      </c>
      <c r="L40" s="3">
        <v>4.8600000000000003</v>
      </c>
      <c r="M40" s="3">
        <v>5.52</v>
      </c>
      <c r="N40" s="216">
        <f t="shared" si="1"/>
        <v>10.08230452674897</v>
      </c>
    </row>
    <row r="41" spans="1:14" x14ac:dyDescent="0.35">
      <c r="A41" t="s">
        <v>5080</v>
      </c>
      <c r="B41" t="s">
        <v>2224</v>
      </c>
      <c r="C41" s="3">
        <v>7</v>
      </c>
      <c r="D41" s="3">
        <v>0.21</v>
      </c>
      <c r="E41" s="3">
        <v>0.22</v>
      </c>
      <c r="F41" s="216">
        <f t="shared" si="0"/>
        <v>33.333333333333336</v>
      </c>
      <c r="I41" t="s">
        <v>3097</v>
      </c>
      <c r="J41" t="s">
        <v>2221</v>
      </c>
      <c r="K41" s="3">
        <v>0</v>
      </c>
      <c r="L41" s="3">
        <v>0.12</v>
      </c>
      <c r="M41" s="3">
        <v>0</v>
      </c>
      <c r="N41" s="216">
        <f t="shared" si="1"/>
        <v>0</v>
      </c>
    </row>
    <row r="42" spans="1:14" x14ac:dyDescent="0.35">
      <c r="A42" t="s">
        <v>5082</v>
      </c>
      <c r="B42" t="s">
        <v>2221</v>
      </c>
      <c r="C42" s="3">
        <v>0</v>
      </c>
      <c r="D42" s="3">
        <v>0.06</v>
      </c>
      <c r="E42" s="3">
        <v>0</v>
      </c>
      <c r="F42" s="216">
        <f t="shared" si="0"/>
        <v>0</v>
      </c>
      <c r="I42" t="s">
        <v>1759</v>
      </c>
      <c r="J42" t="s">
        <v>2221</v>
      </c>
      <c r="K42" s="3">
        <v>0</v>
      </c>
      <c r="L42" s="3">
        <v>0.01</v>
      </c>
      <c r="M42" s="3">
        <v>0</v>
      </c>
      <c r="N42" s="216">
        <f t="shared" si="1"/>
        <v>0</v>
      </c>
    </row>
    <row r="43" spans="1:14" x14ac:dyDescent="0.35">
      <c r="A43" t="s">
        <v>5095</v>
      </c>
      <c r="B43" t="s">
        <v>2221</v>
      </c>
      <c r="C43" s="3">
        <v>0</v>
      </c>
      <c r="D43" s="3">
        <v>0.1</v>
      </c>
      <c r="E43" s="3">
        <v>0</v>
      </c>
      <c r="F43" s="216">
        <f t="shared" si="0"/>
        <v>0</v>
      </c>
      <c r="I43" t="s">
        <v>4396</v>
      </c>
      <c r="J43" t="s">
        <v>2221</v>
      </c>
      <c r="K43" s="3">
        <v>0</v>
      </c>
      <c r="L43" s="3">
        <v>0.21</v>
      </c>
      <c r="M43" s="3">
        <v>0.21</v>
      </c>
      <c r="N43" s="216">
        <f t="shared" si="1"/>
        <v>0</v>
      </c>
    </row>
    <row r="44" spans="1:14" x14ac:dyDescent="0.35">
      <c r="A44" t="s">
        <v>5118</v>
      </c>
      <c r="B44" t="s">
        <v>2224</v>
      </c>
      <c r="C44" s="3">
        <v>0</v>
      </c>
      <c r="D44" s="3">
        <v>0.06</v>
      </c>
      <c r="E44" s="3">
        <v>0.06</v>
      </c>
      <c r="F44" s="216">
        <f t="shared" si="0"/>
        <v>0</v>
      </c>
      <c r="I44" t="s">
        <v>1674</v>
      </c>
      <c r="J44" t="s">
        <v>2221</v>
      </c>
      <c r="K44" s="3">
        <v>0</v>
      </c>
      <c r="L44" s="3">
        <v>0</v>
      </c>
      <c r="M44" s="3">
        <v>0</v>
      </c>
      <c r="N44" s="216">
        <f t="shared" si="1"/>
        <v>0</v>
      </c>
    </row>
    <row r="45" spans="1:14" x14ac:dyDescent="0.35">
      <c r="A45" t="s">
        <v>5119</v>
      </c>
      <c r="B45" t="s">
        <v>2221</v>
      </c>
      <c r="C45" s="3">
        <v>0</v>
      </c>
      <c r="D45" s="3">
        <v>6.4700000000000006</v>
      </c>
      <c r="E45" s="3">
        <v>0.02</v>
      </c>
      <c r="F45" s="216">
        <f t="shared" si="0"/>
        <v>0</v>
      </c>
      <c r="I45" t="s">
        <v>4527</v>
      </c>
      <c r="J45" t="s">
        <v>2224</v>
      </c>
      <c r="K45" s="3">
        <v>0</v>
      </c>
      <c r="L45" s="3">
        <v>0.86</v>
      </c>
      <c r="M45" s="3">
        <v>0.87</v>
      </c>
      <c r="N45" s="216">
        <f t="shared" si="1"/>
        <v>0</v>
      </c>
    </row>
    <row r="46" spans="1:14" x14ac:dyDescent="0.35">
      <c r="A46" t="s">
        <v>5123</v>
      </c>
      <c r="B46" t="s">
        <v>2221</v>
      </c>
      <c r="C46" s="3">
        <v>0</v>
      </c>
      <c r="D46" s="3">
        <v>0.08</v>
      </c>
      <c r="E46" s="3">
        <v>0</v>
      </c>
      <c r="F46" s="216">
        <f t="shared" si="0"/>
        <v>0</v>
      </c>
      <c r="I46" t="s">
        <v>1775</v>
      </c>
      <c r="J46" t="s">
        <v>2221</v>
      </c>
      <c r="K46" s="3">
        <v>0</v>
      </c>
      <c r="L46" s="3">
        <v>0.31</v>
      </c>
      <c r="M46" s="3">
        <v>0.28000000000000003</v>
      </c>
      <c r="N46" s="216">
        <f t="shared" si="1"/>
        <v>0</v>
      </c>
    </row>
    <row r="47" spans="1:14" x14ac:dyDescent="0.35">
      <c r="A47" t="s">
        <v>5128</v>
      </c>
      <c r="B47" t="s">
        <v>2073</v>
      </c>
      <c r="C47" s="3">
        <v>222.5</v>
      </c>
      <c r="D47" s="3">
        <v>0</v>
      </c>
      <c r="E47" s="3">
        <v>23.61</v>
      </c>
      <c r="F47" s="216">
        <f t="shared" si="0"/>
        <v>9.4239728928420163</v>
      </c>
      <c r="I47" t="s">
        <v>4459</v>
      </c>
      <c r="J47" t="s">
        <v>2224</v>
      </c>
      <c r="K47" s="3">
        <v>0</v>
      </c>
      <c r="L47" s="3">
        <v>0.17</v>
      </c>
      <c r="M47" s="3">
        <v>0</v>
      </c>
      <c r="N47" s="216">
        <f t="shared" si="1"/>
        <v>0</v>
      </c>
    </row>
    <row r="48" spans="1:14" x14ac:dyDescent="0.35">
      <c r="A48" t="s">
        <v>5137</v>
      </c>
      <c r="B48" t="s">
        <v>2073</v>
      </c>
      <c r="C48" s="3">
        <v>134</v>
      </c>
      <c r="D48" s="3">
        <v>0</v>
      </c>
      <c r="E48" s="3">
        <v>24.45</v>
      </c>
      <c r="F48" s="216">
        <f t="shared" si="0"/>
        <v>5.4805725971370141</v>
      </c>
      <c r="I48" t="s">
        <v>1701</v>
      </c>
      <c r="J48" t="s">
        <v>2224</v>
      </c>
      <c r="K48" s="3">
        <v>0</v>
      </c>
      <c r="L48" s="3">
        <v>0.03</v>
      </c>
      <c r="M48" s="3">
        <v>0.03</v>
      </c>
      <c r="N48" s="216">
        <f t="shared" si="1"/>
        <v>0</v>
      </c>
    </row>
    <row r="49" spans="1:14" x14ac:dyDescent="0.35">
      <c r="A49" t="s">
        <v>5145</v>
      </c>
      <c r="B49" t="s">
        <v>2221</v>
      </c>
      <c r="C49" s="3">
        <v>0</v>
      </c>
      <c r="D49" s="3">
        <v>0.15</v>
      </c>
      <c r="E49" s="3">
        <v>0</v>
      </c>
      <c r="F49" s="216">
        <f t="shared" si="0"/>
        <v>0</v>
      </c>
      <c r="I49" t="s">
        <v>3649</v>
      </c>
      <c r="J49" t="s">
        <v>55</v>
      </c>
      <c r="K49" s="3">
        <v>0</v>
      </c>
      <c r="L49" s="3">
        <v>0</v>
      </c>
      <c r="M49" s="3">
        <v>0</v>
      </c>
      <c r="N49" s="216" t="b">
        <f t="shared" si="1"/>
        <v>0</v>
      </c>
    </row>
    <row r="50" spans="1:14" x14ac:dyDescent="0.35">
      <c r="A50" t="s">
        <v>5146</v>
      </c>
      <c r="B50" t="s">
        <v>2221</v>
      </c>
      <c r="C50" s="3">
        <v>0</v>
      </c>
      <c r="D50" s="3">
        <v>0.16</v>
      </c>
      <c r="E50" s="3">
        <v>0.15</v>
      </c>
      <c r="F50" s="216">
        <f t="shared" si="0"/>
        <v>0</v>
      </c>
      <c r="I50" t="s">
        <v>2672</v>
      </c>
      <c r="J50" t="s">
        <v>2224</v>
      </c>
      <c r="K50" s="3">
        <v>0</v>
      </c>
      <c r="L50" s="3">
        <v>0.12</v>
      </c>
      <c r="M50" s="3">
        <v>0</v>
      </c>
      <c r="N50" s="216">
        <f t="shared" si="1"/>
        <v>0</v>
      </c>
    </row>
    <row r="51" spans="1:14" x14ac:dyDescent="0.35">
      <c r="A51" t="s">
        <v>5156</v>
      </c>
      <c r="B51" t="s">
        <v>2221</v>
      </c>
      <c r="C51" s="3">
        <v>0</v>
      </c>
      <c r="D51" s="3">
        <v>0.02</v>
      </c>
      <c r="E51" s="3">
        <v>0</v>
      </c>
      <c r="F51" s="216">
        <f t="shared" si="0"/>
        <v>0</v>
      </c>
      <c r="I51" t="s">
        <v>1866</v>
      </c>
      <c r="J51" t="s">
        <v>2224</v>
      </c>
      <c r="K51" s="3">
        <v>0</v>
      </c>
      <c r="L51" s="3">
        <v>1.19</v>
      </c>
      <c r="M51" s="3">
        <v>0.45</v>
      </c>
      <c r="N51" s="216">
        <f t="shared" si="1"/>
        <v>0</v>
      </c>
    </row>
    <row r="52" spans="1:14" x14ac:dyDescent="0.35">
      <c r="A52" t="s">
        <v>5163</v>
      </c>
      <c r="B52" t="s">
        <v>2224</v>
      </c>
      <c r="C52" s="3">
        <v>0</v>
      </c>
      <c r="D52" s="3">
        <v>0.15</v>
      </c>
      <c r="E52" s="3">
        <v>0</v>
      </c>
      <c r="F52" s="216">
        <f t="shared" si="0"/>
        <v>0</v>
      </c>
      <c r="I52" t="s">
        <v>1878</v>
      </c>
      <c r="J52" t="s">
        <v>2224</v>
      </c>
      <c r="K52" s="3">
        <v>6</v>
      </c>
      <c r="L52" s="3">
        <v>0.01</v>
      </c>
      <c r="M52" s="3">
        <v>0.01</v>
      </c>
      <c r="N52" s="216">
        <f t="shared" si="1"/>
        <v>600</v>
      </c>
    </row>
    <row r="53" spans="1:14" x14ac:dyDescent="0.35">
      <c r="A53" t="s">
        <v>843</v>
      </c>
      <c r="B53" t="s">
        <v>2221</v>
      </c>
      <c r="C53" s="3">
        <v>0</v>
      </c>
      <c r="D53" s="3">
        <v>1.33</v>
      </c>
      <c r="E53" s="3">
        <v>0</v>
      </c>
      <c r="F53" s="216">
        <f t="shared" si="0"/>
        <v>0</v>
      </c>
      <c r="I53" t="s">
        <v>3781</v>
      </c>
      <c r="J53" t="s">
        <v>2221</v>
      </c>
      <c r="K53" s="3">
        <v>0</v>
      </c>
      <c r="L53" s="3">
        <v>0.08</v>
      </c>
      <c r="M53" s="3">
        <v>0.08</v>
      </c>
      <c r="N53" s="216">
        <f t="shared" si="1"/>
        <v>0</v>
      </c>
    </row>
    <row r="54" spans="1:14" x14ac:dyDescent="0.35">
      <c r="A54" t="s">
        <v>843</v>
      </c>
      <c r="B54" t="s">
        <v>2224</v>
      </c>
      <c r="C54" s="3">
        <v>0</v>
      </c>
      <c r="D54" s="3">
        <v>1.39</v>
      </c>
      <c r="E54" s="3">
        <v>1.58</v>
      </c>
      <c r="F54" s="216">
        <f t="shared" si="0"/>
        <v>0</v>
      </c>
      <c r="I54" t="s">
        <v>4666</v>
      </c>
      <c r="J54" t="s">
        <v>2224</v>
      </c>
      <c r="K54" s="3">
        <v>0</v>
      </c>
      <c r="L54" s="3">
        <v>0.1</v>
      </c>
      <c r="M54" s="3">
        <v>0.1</v>
      </c>
      <c r="N54" s="216">
        <f t="shared" si="1"/>
        <v>0</v>
      </c>
    </row>
    <row r="55" spans="1:14" x14ac:dyDescent="0.35">
      <c r="A55" t="s">
        <v>5170</v>
      </c>
      <c r="B55" t="s">
        <v>2221</v>
      </c>
      <c r="C55" s="3">
        <v>0</v>
      </c>
      <c r="D55" s="3">
        <v>441.97</v>
      </c>
      <c r="E55" s="3">
        <v>386.87</v>
      </c>
      <c r="F55" s="216">
        <f t="shared" si="0"/>
        <v>0</v>
      </c>
      <c r="I55" t="s">
        <v>3571</v>
      </c>
      <c r="J55" t="s">
        <v>2221</v>
      </c>
      <c r="K55" s="3">
        <v>0</v>
      </c>
      <c r="L55" s="3">
        <v>0.01</v>
      </c>
      <c r="M55" s="3">
        <v>0.01</v>
      </c>
      <c r="N55" s="216">
        <f t="shared" si="1"/>
        <v>0</v>
      </c>
    </row>
    <row r="56" spans="1:14" x14ac:dyDescent="0.35">
      <c r="A56" t="s">
        <v>5171</v>
      </c>
      <c r="B56" t="s">
        <v>2221</v>
      </c>
      <c r="C56" s="3">
        <v>0</v>
      </c>
      <c r="D56" s="3">
        <v>14.41</v>
      </c>
      <c r="E56" s="3">
        <v>17.21</v>
      </c>
      <c r="F56" s="216">
        <f t="shared" si="0"/>
        <v>0</v>
      </c>
      <c r="I56" t="s">
        <v>3093</v>
      </c>
      <c r="J56" t="s">
        <v>2221</v>
      </c>
      <c r="K56" s="3">
        <v>0</v>
      </c>
      <c r="L56" s="3">
        <v>2.71</v>
      </c>
      <c r="M56" s="3">
        <v>3.5</v>
      </c>
      <c r="N56" s="216">
        <f t="shared" si="1"/>
        <v>0</v>
      </c>
    </row>
    <row r="57" spans="1:14" x14ac:dyDescent="0.35">
      <c r="A57" t="s">
        <v>5172</v>
      </c>
      <c r="B57" t="s">
        <v>2221</v>
      </c>
      <c r="C57" s="3">
        <v>0</v>
      </c>
      <c r="D57" s="3">
        <v>476.89</v>
      </c>
      <c r="E57" s="3">
        <v>520.83000000000004</v>
      </c>
      <c r="F57" s="216">
        <f t="shared" si="0"/>
        <v>0</v>
      </c>
      <c r="I57" t="s">
        <v>2053</v>
      </c>
      <c r="J57" t="s">
        <v>2221</v>
      </c>
      <c r="K57" s="3">
        <v>0</v>
      </c>
      <c r="L57" s="3">
        <v>2.48</v>
      </c>
      <c r="M57" s="3">
        <v>2.57</v>
      </c>
      <c r="N57" s="216">
        <f t="shared" si="1"/>
        <v>0</v>
      </c>
    </row>
    <row r="58" spans="1:14" x14ac:dyDescent="0.35">
      <c r="A58" t="s">
        <v>1928</v>
      </c>
      <c r="B58" t="s">
        <v>2221</v>
      </c>
      <c r="C58" s="3">
        <v>0</v>
      </c>
      <c r="D58" s="3">
        <v>0.23</v>
      </c>
      <c r="E58" s="3">
        <v>0</v>
      </c>
      <c r="F58" s="216">
        <f t="shared" si="0"/>
        <v>0</v>
      </c>
      <c r="I58" t="s">
        <v>1473</v>
      </c>
      <c r="J58" t="s">
        <v>2221</v>
      </c>
      <c r="K58" s="3">
        <v>0</v>
      </c>
      <c r="L58" s="3">
        <v>0.54</v>
      </c>
      <c r="M58" s="3">
        <v>0.55000000000000004</v>
      </c>
      <c r="N58" s="216">
        <f t="shared" si="1"/>
        <v>0</v>
      </c>
    </row>
    <row r="59" spans="1:14" x14ac:dyDescent="0.35">
      <c r="A59" t="s">
        <v>5195</v>
      </c>
      <c r="B59" t="s">
        <v>2221</v>
      </c>
      <c r="C59" s="3">
        <v>0</v>
      </c>
      <c r="D59" s="3">
        <v>0.4</v>
      </c>
      <c r="E59" s="3">
        <v>0</v>
      </c>
      <c r="F59" s="216">
        <f t="shared" si="0"/>
        <v>0</v>
      </c>
      <c r="I59" t="s">
        <v>1486</v>
      </c>
      <c r="J59" t="s">
        <v>55</v>
      </c>
      <c r="K59" s="3">
        <v>0</v>
      </c>
      <c r="L59" s="3">
        <v>0</v>
      </c>
      <c r="M59" s="3">
        <v>0</v>
      </c>
      <c r="N59" s="216" t="b">
        <f t="shared" si="1"/>
        <v>0</v>
      </c>
    </row>
    <row r="60" spans="1:14" x14ac:dyDescent="0.35">
      <c r="A60" t="s">
        <v>5207</v>
      </c>
      <c r="B60" t="s">
        <v>2224</v>
      </c>
      <c r="C60" s="3">
        <v>0</v>
      </c>
      <c r="D60" s="3">
        <v>32.5</v>
      </c>
      <c r="E60" s="3">
        <v>16.760000000000002</v>
      </c>
      <c r="F60" s="216">
        <f t="shared" si="0"/>
        <v>0</v>
      </c>
      <c r="I60" t="s">
        <v>1486</v>
      </c>
      <c r="J60" t="s">
        <v>2224</v>
      </c>
      <c r="K60" s="3">
        <v>0</v>
      </c>
      <c r="L60" s="3">
        <v>0.2</v>
      </c>
      <c r="M60" s="3">
        <v>0.21</v>
      </c>
      <c r="N60" s="216">
        <f t="shared" si="1"/>
        <v>0</v>
      </c>
    </row>
    <row r="61" spans="1:14" x14ac:dyDescent="0.35">
      <c r="A61" t="s">
        <v>5229</v>
      </c>
      <c r="B61" t="s">
        <v>2224</v>
      </c>
      <c r="C61" s="3">
        <v>0</v>
      </c>
      <c r="D61" s="3">
        <v>0.06</v>
      </c>
      <c r="E61" s="3">
        <v>0</v>
      </c>
      <c r="F61" s="216">
        <f t="shared" si="0"/>
        <v>0</v>
      </c>
      <c r="I61" t="s">
        <v>3129</v>
      </c>
      <c r="J61" t="s">
        <v>2221</v>
      </c>
      <c r="K61" s="3">
        <v>0</v>
      </c>
      <c r="L61" s="3">
        <v>0.06</v>
      </c>
      <c r="M61" s="3">
        <v>0</v>
      </c>
      <c r="N61" s="216">
        <f t="shared" si="1"/>
        <v>0</v>
      </c>
    </row>
    <row r="62" spans="1:14" x14ac:dyDescent="0.35">
      <c r="A62" t="s">
        <v>5235</v>
      </c>
      <c r="B62" t="s">
        <v>2221</v>
      </c>
      <c r="C62" s="3">
        <v>243</v>
      </c>
      <c r="D62" s="3">
        <v>130.16</v>
      </c>
      <c r="E62" s="3">
        <v>137.61000000000001</v>
      </c>
      <c r="F62" s="216">
        <f t="shared" si="0"/>
        <v>1.8669330055316533</v>
      </c>
      <c r="I62" t="s">
        <v>1626</v>
      </c>
      <c r="J62" t="s">
        <v>2221</v>
      </c>
      <c r="K62" s="3">
        <v>0</v>
      </c>
      <c r="L62" s="3">
        <v>0.17</v>
      </c>
      <c r="M62" s="3">
        <v>0.03</v>
      </c>
      <c r="N62" s="216">
        <f t="shared" si="1"/>
        <v>0</v>
      </c>
    </row>
    <row r="63" spans="1:14" x14ac:dyDescent="0.35">
      <c r="A63" t="s">
        <v>5257</v>
      </c>
      <c r="B63" t="s">
        <v>2224</v>
      </c>
      <c r="C63" s="3">
        <v>0</v>
      </c>
      <c r="D63" s="3">
        <v>0.12</v>
      </c>
      <c r="E63" s="3">
        <v>0</v>
      </c>
      <c r="F63" s="216">
        <f t="shared" si="0"/>
        <v>0</v>
      </c>
      <c r="I63" t="s">
        <v>1626</v>
      </c>
      <c r="J63" t="s">
        <v>2224</v>
      </c>
      <c r="K63" s="3">
        <v>0</v>
      </c>
      <c r="L63" s="3">
        <v>0.45</v>
      </c>
      <c r="M63" s="3">
        <v>0.02</v>
      </c>
      <c r="N63" s="216">
        <f t="shared" si="1"/>
        <v>0</v>
      </c>
    </row>
    <row r="64" spans="1:14" x14ac:dyDescent="0.35">
      <c r="A64" t="s">
        <v>1031</v>
      </c>
      <c r="B64" t="s">
        <v>2224</v>
      </c>
      <c r="C64" s="3">
        <v>0</v>
      </c>
      <c r="D64" s="3">
        <v>0.21</v>
      </c>
      <c r="E64" s="3">
        <v>0.21</v>
      </c>
      <c r="F64" s="216">
        <f t="shared" si="0"/>
        <v>0</v>
      </c>
      <c r="I64" t="s">
        <v>4796</v>
      </c>
      <c r="J64" t="s">
        <v>2224</v>
      </c>
      <c r="K64" s="3">
        <v>0</v>
      </c>
      <c r="L64" s="3">
        <v>0.31</v>
      </c>
      <c r="M64" s="3">
        <v>0.39</v>
      </c>
      <c r="N64" s="216">
        <f t="shared" si="1"/>
        <v>0</v>
      </c>
    </row>
    <row r="65" spans="1:14" x14ac:dyDescent="0.35">
      <c r="A65" t="s">
        <v>5286</v>
      </c>
      <c r="B65" t="s">
        <v>2224</v>
      </c>
      <c r="C65" s="3">
        <v>0</v>
      </c>
      <c r="D65" s="3">
        <v>8.67</v>
      </c>
      <c r="E65" s="3">
        <v>8.7899999999999991</v>
      </c>
      <c r="F65" s="216">
        <f t="shared" si="0"/>
        <v>0</v>
      </c>
      <c r="I65" t="s">
        <v>4235</v>
      </c>
      <c r="J65" t="s">
        <v>2221</v>
      </c>
      <c r="K65" s="3">
        <v>0</v>
      </c>
      <c r="L65" s="3">
        <v>0.36</v>
      </c>
      <c r="M65" s="3">
        <v>0</v>
      </c>
      <c r="N65" s="216">
        <f t="shared" si="1"/>
        <v>0</v>
      </c>
    </row>
    <row r="66" spans="1:14" x14ac:dyDescent="0.35">
      <c r="A66" t="s">
        <v>5286</v>
      </c>
      <c r="B66" t="s">
        <v>2073</v>
      </c>
      <c r="C66" s="3">
        <v>0</v>
      </c>
      <c r="D66" s="3">
        <v>0</v>
      </c>
      <c r="E66" s="3">
        <v>5.01</v>
      </c>
      <c r="F66" s="216">
        <f t="shared" si="0"/>
        <v>0</v>
      </c>
      <c r="I66" t="s">
        <v>2361</v>
      </c>
      <c r="J66" t="s">
        <v>2224</v>
      </c>
      <c r="K66" s="3">
        <v>0</v>
      </c>
      <c r="L66" s="3">
        <v>0</v>
      </c>
      <c r="M66" s="3">
        <v>0</v>
      </c>
      <c r="N66" s="216">
        <f t="shared" si="1"/>
        <v>0</v>
      </c>
    </row>
    <row r="67" spans="1:14" x14ac:dyDescent="0.35">
      <c r="A67" t="s">
        <v>5293</v>
      </c>
      <c r="B67" t="s">
        <v>2224</v>
      </c>
      <c r="C67" s="3">
        <v>0</v>
      </c>
      <c r="D67" s="3">
        <v>1.34</v>
      </c>
      <c r="E67" s="3">
        <v>1.27</v>
      </c>
      <c r="F67" s="216">
        <f t="shared" si="0"/>
        <v>0</v>
      </c>
      <c r="I67" t="s">
        <v>4398</v>
      </c>
      <c r="J67" t="s">
        <v>2221</v>
      </c>
      <c r="K67" s="3">
        <v>0</v>
      </c>
      <c r="L67" s="3">
        <v>0.12</v>
      </c>
      <c r="M67" s="3">
        <v>0.12</v>
      </c>
      <c r="N67" s="216">
        <f t="shared" si="1"/>
        <v>0</v>
      </c>
    </row>
    <row r="68" spans="1:14" x14ac:dyDescent="0.35">
      <c r="A68" t="s">
        <v>5301</v>
      </c>
      <c r="B68" t="s">
        <v>2221</v>
      </c>
      <c r="C68" s="3">
        <v>0</v>
      </c>
      <c r="D68" s="3">
        <v>0.8899999999999999</v>
      </c>
      <c r="E68" s="3">
        <v>0.87</v>
      </c>
      <c r="F68" s="216">
        <f t="shared" si="0"/>
        <v>0</v>
      </c>
      <c r="I68" t="s">
        <v>558</v>
      </c>
      <c r="J68" t="s">
        <v>2221</v>
      </c>
      <c r="K68" s="3">
        <v>0</v>
      </c>
      <c r="L68" s="3">
        <v>58.14</v>
      </c>
      <c r="M68" s="3">
        <v>52.9</v>
      </c>
      <c r="N68" s="216">
        <f t="shared" si="1"/>
        <v>0</v>
      </c>
    </row>
    <row r="69" spans="1:14" x14ac:dyDescent="0.35">
      <c r="A69" t="s">
        <v>5305</v>
      </c>
      <c r="B69" t="s">
        <v>2221</v>
      </c>
      <c r="C69" s="3">
        <v>0</v>
      </c>
      <c r="D69" s="3">
        <v>0.28000000000000003</v>
      </c>
      <c r="E69" s="3">
        <v>0.28000000000000003</v>
      </c>
      <c r="F69" s="216">
        <f t="shared" ref="F69:F132" si="2">IF(B69="BO",IFERROR(C69/D69,0),IF(B69="CL",IFERROR(C69/D69,0),IF(B69="EN",IFERROR(C69/E69,0))))</f>
        <v>0</v>
      </c>
      <c r="I69" t="s">
        <v>3089</v>
      </c>
      <c r="J69" t="s">
        <v>2224</v>
      </c>
      <c r="K69" s="3">
        <v>0</v>
      </c>
      <c r="L69" s="3">
        <v>0.92</v>
      </c>
      <c r="M69" s="3">
        <v>0.5</v>
      </c>
      <c r="N69" s="216">
        <f t="shared" ref="N69:N132" si="3">IF(J69="BO",IFERROR(K69/L69,0),IF(J69="CL",IFERROR(K69/L69,0),IF(J69="EN",IFERROR(K69/M69,0))))</f>
        <v>0</v>
      </c>
    </row>
    <row r="70" spans="1:14" x14ac:dyDescent="0.35">
      <c r="A70" t="s">
        <v>5309</v>
      </c>
      <c r="B70" t="s">
        <v>2224</v>
      </c>
      <c r="C70" s="3">
        <v>0</v>
      </c>
      <c r="D70" s="3">
        <v>0.31</v>
      </c>
      <c r="E70" s="3">
        <v>0.32</v>
      </c>
      <c r="F70" s="216">
        <f t="shared" si="2"/>
        <v>0</v>
      </c>
      <c r="I70" t="s">
        <v>1066</v>
      </c>
      <c r="J70" t="s">
        <v>2221</v>
      </c>
      <c r="K70" s="3">
        <v>0</v>
      </c>
      <c r="L70" s="3">
        <v>0.52</v>
      </c>
      <c r="M70" s="3">
        <v>0</v>
      </c>
      <c r="N70" s="216">
        <f t="shared" si="3"/>
        <v>0</v>
      </c>
    </row>
    <row r="71" spans="1:14" x14ac:dyDescent="0.35">
      <c r="A71" t="s">
        <v>5320</v>
      </c>
      <c r="B71" t="s">
        <v>2224</v>
      </c>
      <c r="C71" s="3">
        <v>0</v>
      </c>
      <c r="D71" s="3">
        <v>0.11</v>
      </c>
      <c r="E71" s="3">
        <v>0.16</v>
      </c>
      <c r="F71" s="216">
        <f t="shared" si="2"/>
        <v>0</v>
      </c>
      <c r="I71" t="s">
        <v>672</v>
      </c>
      <c r="J71" t="s">
        <v>2224</v>
      </c>
      <c r="K71" s="3">
        <v>0</v>
      </c>
      <c r="L71" s="3">
        <v>0</v>
      </c>
      <c r="M71" s="3">
        <v>0</v>
      </c>
      <c r="N71" s="216">
        <f t="shared" si="3"/>
        <v>0</v>
      </c>
    </row>
    <row r="72" spans="1:14" x14ac:dyDescent="0.35">
      <c r="A72" t="s">
        <v>5321</v>
      </c>
      <c r="B72" t="s">
        <v>2221</v>
      </c>
      <c r="C72" s="3">
        <v>0</v>
      </c>
      <c r="D72" s="3">
        <v>0</v>
      </c>
      <c r="E72" s="3">
        <v>33.909999999999997</v>
      </c>
      <c r="F72" s="216">
        <f t="shared" si="2"/>
        <v>0</v>
      </c>
      <c r="I72" t="s">
        <v>4803</v>
      </c>
      <c r="J72" t="s">
        <v>2221</v>
      </c>
      <c r="K72" s="3">
        <v>0</v>
      </c>
      <c r="L72" s="3">
        <v>0.03</v>
      </c>
      <c r="M72" s="3">
        <v>0.03</v>
      </c>
      <c r="N72" s="216">
        <f t="shared" si="3"/>
        <v>0</v>
      </c>
    </row>
    <row r="73" spans="1:14" x14ac:dyDescent="0.35">
      <c r="A73" t="s">
        <v>5324</v>
      </c>
      <c r="B73" t="s">
        <v>2221</v>
      </c>
      <c r="C73" s="3">
        <v>595.57000000000005</v>
      </c>
      <c r="D73" s="3">
        <v>91.27</v>
      </c>
      <c r="E73" s="3">
        <v>90.56</v>
      </c>
      <c r="F73" s="216">
        <f t="shared" si="2"/>
        <v>6.5253643037142552</v>
      </c>
      <c r="I73" t="s">
        <v>1695</v>
      </c>
      <c r="J73" t="s">
        <v>2224</v>
      </c>
      <c r="K73" s="3">
        <v>0</v>
      </c>
      <c r="L73" s="3">
        <v>0.22</v>
      </c>
      <c r="M73" s="3">
        <v>0</v>
      </c>
      <c r="N73" s="216">
        <f t="shared" si="3"/>
        <v>0</v>
      </c>
    </row>
    <row r="74" spans="1:14" x14ac:dyDescent="0.35">
      <c r="A74" t="s">
        <v>1087</v>
      </c>
      <c r="B74" t="s">
        <v>2221</v>
      </c>
      <c r="C74" s="3">
        <v>0</v>
      </c>
      <c r="D74" s="3">
        <v>0.95</v>
      </c>
      <c r="E74" s="3">
        <v>1.31</v>
      </c>
      <c r="F74" s="216">
        <f t="shared" si="2"/>
        <v>0</v>
      </c>
      <c r="I74" t="s">
        <v>2428</v>
      </c>
      <c r="J74" t="s">
        <v>2221</v>
      </c>
      <c r="K74" s="3">
        <v>0</v>
      </c>
      <c r="L74" s="3">
        <v>90.27</v>
      </c>
      <c r="M74" s="3">
        <v>112.42</v>
      </c>
      <c r="N74" s="216">
        <f t="shared" si="3"/>
        <v>0</v>
      </c>
    </row>
    <row r="75" spans="1:14" x14ac:dyDescent="0.35">
      <c r="A75" t="s">
        <v>5341</v>
      </c>
      <c r="B75" t="s">
        <v>2221</v>
      </c>
      <c r="C75" s="3">
        <v>36.75</v>
      </c>
      <c r="D75" s="3">
        <v>222.32999999999998</v>
      </c>
      <c r="E75" s="3">
        <v>210.06999999999996</v>
      </c>
      <c r="F75" s="216">
        <f t="shared" si="2"/>
        <v>0.16529483200647688</v>
      </c>
      <c r="I75" t="s">
        <v>3900</v>
      </c>
      <c r="J75" t="s">
        <v>2221</v>
      </c>
      <c r="K75" s="3">
        <v>0</v>
      </c>
      <c r="L75" s="3">
        <v>309.72000000000003</v>
      </c>
      <c r="M75" s="3">
        <v>312.44000000000005</v>
      </c>
      <c r="N75" s="216">
        <f t="shared" si="3"/>
        <v>0</v>
      </c>
    </row>
    <row r="76" spans="1:14" x14ac:dyDescent="0.35">
      <c r="A76" t="s">
        <v>5344</v>
      </c>
      <c r="B76" t="s">
        <v>2221</v>
      </c>
      <c r="C76" s="3">
        <v>0</v>
      </c>
      <c r="D76" s="3">
        <v>0.02</v>
      </c>
      <c r="E76" s="3">
        <v>0</v>
      </c>
      <c r="F76" s="216">
        <f t="shared" si="2"/>
        <v>0</v>
      </c>
      <c r="I76" t="s">
        <v>1783</v>
      </c>
      <c r="J76" t="s">
        <v>2221</v>
      </c>
      <c r="K76" s="3">
        <v>0</v>
      </c>
      <c r="L76" s="3">
        <v>1.36</v>
      </c>
      <c r="M76" s="3">
        <v>0</v>
      </c>
      <c r="N76" s="216">
        <f t="shared" si="3"/>
        <v>0</v>
      </c>
    </row>
    <row r="77" spans="1:14" x14ac:dyDescent="0.35">
      <c r="A77" t="s">
        <v>5344</v>
      </c>
      <c r="B77" t="s">
        <v>2224</v>
      </c>
      <c r="C77" s="3">
        <v>0</v>
      </c>
      <c r="D77" s="3">
        <v>0.02</v>
      </c>
      <c r="E77" s="3">
        <v>0</v>
      </c>
      <c r="F77" s="216">
        <f t="shared" si="2"/>
        <v>0</v>
      </c>
      <c r="I77" t="s">
        <v>2033</v>
      </c>
      <c r="J77" t="s">
        <v>2221</v>
      </c>
      <c r="K77" s="3">
        <v>0</v>
      </c>
      <c r="L77" s="3">
        <v>0.03</v>
      </c>
      <c r="M77" s="3">
        <v>0.03</v>
      </c>
      <c r="N77" s="216">
        <f t="shared" si="3"/>
        <v>0</v>
      </c>
    </row>
    <row r="78" spans="1:14" x14ac:dyDescent="0.35">
      <c r="A78" t="s">
        <v>5350</v>
      </c>
      <c r="B78" t="s">
        <v>2221</v>
      </c>
      <c r="C78" s="3">
        <v>170</v>
      </c>
      <c r="D78" s="3">
        <v>65.98</v>
      </c>
      <c r="E78" s="3">
        <v>67.14</v>
      </c>
      <c r="F78" s="216">
        <f t="shared" si="2"/>
        <v>2.5765383449530157</v>
      </c>
      <c r="I78" t="s">
        <v>2033</v>
      </c>
      <c r="J78" t="s">
        <v>2224</v>
      </c>
      <c r="K78" s="3">
        <v>0</v>
      </c>
      <c r="L78" s="3">
        <v>1.1800000000000002</v>
      </c>
      <c r="M78" s="3">
        <v>1.1200000000000001</v>
      </c>
      <c r="N78" s="216">
        <f t="shared" si="3"/>
        <v>0</v>
      </c>
    </row>
    <row r="79" spans="1:14" x14ac:dyDescent="0.35">
      <c r="A79" t="s">
        <v>5360</v>
      </c>
      <c r="B79" t="s">
        <v>2224</v>
      </c>
      <c r="C79" s="3">
        <v>0</v>
      </c>
      <c r="D79" s="3">
        <v>0.05</v>
      </c>
      <c r="E79" s="3">
        <v>0</v>
      </c>
      <c r="F79" s="216">
        <f t="shared" si="2"/>
        <v>0</v>
      </c>
      <c r="I79" t="s">
        <v>4296</v>
      </c>
      <c r="J79" t="s">
        <v>2224</v>
      </c>
      <c r="K79" s="3">
        <v>0</v>
      </c>
      <c r="L79" s="3">
        <v>0.35</v>
      </c>
      <c r="M79" s="3">
        <v>0</v>
      </c>
      <c r="N79" s="216">
        <f t="shared" si="3"/>
        <v>0</v>
      </c>
    </row>
    <row r="80" spans="1:14" x14ac:dyDescent="0.35">
      <c r="A80" t="s">
        <v>5361</v>
      </c>
      <c r="B80" t="s">
        <v>2221</v>
      </c>
      <c r="C80" s="3">
        <v>219</v>
      </c>
      <c r="D80" s="3">
        <v>2.96</v>
      </c>
      <c r="E80" s="3">
        <v>4.95</v>
      </c>
      <c r="F80" s="216">
        <f t="shared" si="2"/>
        <v>73.986486486486484</v>
      </c>
      <c r="I80" t="s">
        <v>4729</v>
      </c>
      <c r="J80" t="s">
        <v>2221</v>
      </c>
      <c r="K80" s="3">
        <v>0</v>
      </c>
      <c r="L80" s="3">
        <v>234.07</v>
      </c>
      <c r="M80" s="3">
        <v>229.76</v>
      </c>
      <c r="N80" s="216">
        <f t="shared" si="3"/>
        <v>0</v>
      </c>
    </row>
    <row r="81" spans="1:14" x14ac:dyDescent="0.35">
      <c r="A81" t="s">
        <v>5363</v>
      </c>
      <c r="B81" t="s">
        <v>2224</v>
      </c>
      <c r="C81" s="3">
        <v>0</v>
      </c>
      <c r="D81" s="3">
        <v>0.26</v>
      </c>
      <c r="E81" s="3">
        <v>0.26</v>
      </c>
      <c r="F81" s="216">
        <f t="shared" si="2"/>
        <v>0</v>
      </c>
      <c r="I81" t="s">
        <v>1734</v>
      </c>
      <c r="J81" t="s">
        <v>2221</v>
      </c>
      <c r="K81" s="3">
        <v>0</v>
      </c>
      <c r="L81" s="3">
        <v>21.04</v>
      </c>
      <c r="M81" s="3">
        <v>30.04</v>
      </c>
      <c r="N81" s="216">
        <f t="shared" si="3"/>
        <v>0</v>
      </c>
    </row>
    <row r="82" spans="1:14" x14ac:dyDescent="0.35">
      <c r="A82" t="s">
        <v>5365</v>
      </c>
      <c r="B82" t="s">
        <v>2221</v>
      </c>
      <c r="C82" s="3">
        <v>0</v>
      </c>
      <c r="D82" s="3">
        <v>91.339999999999989</v>
      </c>
      <c r="E82" s="3">
        <v>99.9</v>
      </c>
      <c r="F82" s="216">
        <f t="shared" si="2"/>
        <v>0</v>
      </c>
      <c r="I82" t="s">
        <v>1598</v>
      </c>
      <c r="J82" t="s">
        <v>2221</v>
      </c>
      <c r="K82" s="3">
        <v>0</v>
      </c>
      <c r="L82" s="3">
        <v>1.1400000000000001</v>
      </c>
      <c r="M82" s="3">
        <v>3.01</v>
      </c>
      <c r="N82" s="216">
        <f t="shared" si="3"/>
        <v>0</v>
      </c>
    </row>
    <row r="83" spans="1:14" x14ac:dyDescent="0.35">
      <c r="A83" t="s">
        <v>5368</v>
      </c>
      <c r="B83" t="s">
        <v>2221</v>
      </c>
      <c r="C83" s="3">
        <v>0</v>
      </c>
      <c r="D83" s="3">
        <v>0.06</v>
      </c>
      <c r="E83" s="3">
        <v>0</v>
      </c>
      <c r="F83" s="216">
        <f t="shared" si="2"/>
        <v>0</v>
      </c>
      <c r="I83" t="s">
        <v>1512</v>
      </c>
      <c r="J83" t="s">
        <v>2221</v>
      </c>
      <c r="K83" s="3">
        <v>0</v>
      </c>
      <c r="L83" s="3">
        <v>3.12</v>
      </c>
      <c r="M83" s="3">
        <v>1.66</v>
      </c>
      <c r="N83" s="216">
        <f t="shared" si="3"/>
        <v>0</v>
      </c>
    </row>
    <row r="84" spans="1:14" x14ac:dyDescent="0.35">
      <c r="A84" t="s">
        <v>3019</v>
      </c>
      <c r="B84" t="s">
        <v>2221</v>
      </c>
      <c r="C84" s="3">
        <v>0</v>
      </c>
      <c r="D84" s="3">
        <v>7.0000000000000007E-2</v>
      </c>
      <c r="E84" s="3">
        <v>0</v>
      </c>
      <c r="F84" s="216">
        <f t="shared" si="2"/>
        <v>0</v>
      </c>
      <c r="I84" t="s">
        <v>828</v>
      </c>
      <c r="J84" t="s">
        <v>2221</v>
      </c>
      <c r="K84" s="3">
        <v>0</v>
      </c>
      <c r="L84" s="3">
        <v>0.36</v>
      </c>
      <c r="M84" s="3">
        <v>0</v>
      </c>
      <c r="N84" s="216">
        <f t="shared" si="3"/>
        <v>0</v>
      </c>
    </row>
    <row r="85" spans="1:14" x14ac:dyDescent="0.35">
      <c r="A85" t="s">
        <v>5377</v>
      </c>
      <c r="B85" t="s">
        <v>2221</v>
      </c>
      <c r="C85" s="3">
        <v>136.25</v>
      </c>
      <c r="D85" s="3">
        <v>13.35</v>
      </c>
      <c r="E85" s="3">
        <v>13.71</v>
      </c>
      <c r="F85" s="216">
        <f t="shared" si="2"/>
        <v>10.205992509363297</v>
      </c>
      <c r="I85" t="s">
        <v>1042</v>
      </c>
      <c r="J85" t="s">
        <v>2224</v>
      </c>
      <c r="K85" s="3">
        <v>0</v>
      </c>
      <c r="L85" s="3">
        <v>0.03</v>
      </c>
      <c r="M85" s="3">
        <v>0.03</v>
      </c>
      <c r="N85" s="216">
        <f t="shared" si="3"/>
        <v>0</v>
      </c>
    </row>
    <row r="86" spans="1:14" x14ac:dyDescent="0.35">
      <c r="A86" t="s">
        <v>5378</v>
      </c>
      <c r="B86" t="s">
        <v>2224</v>
      </c>
      <c r="C86" s="3">
        <v>5.5</v>
      </c>
      <c r="D86" s="3">
        <v>0.98</v>
      </c>
      <c r="E86" s="3">
        <v>0.98</v>
      </c>
      <c r="F86" s="216">
        <f t="shared" si="2"/>
        <v>5.6122448979591839</v>
      </c>
      <c r="I86" t="s">
        <v>2952</v>
      </c>
      <c r="J86" t="s">
        <v>2224</v>
      </c>
      <c r="K86" s="3">
        <v>0</v>
      </c>
      <c r="L86" s="3">
        <v>0.01</v>
      </c>
      <c r="M86" s="3">
        <v>0</v>
      </c>
      <c r="N86" s="216">
        <f t="shared" si="3"/>
        <v>0</v>
      </c>
    </row>
    <row r="87" spans="1:14" x14ac:dyDescent="0.35">
      <c r="A87" t="s">
        <v>1829</v>
      </c>
      <c r="B87" t="s">
        <v>2224</v>
      </c>
      <c r="C87" s="3">
        <v>0.5</v>
      </c>
      <c r="D87" s="3">
        <v>0.27</v>
      </c>
      <c r="E87" s="3">
        <v>0.28000000000000003</v>
      </c>
      <c r="F87" s="216">
        <f t="shared" si="2"/>
        <v>1.8518518518518516</v>
      </c>
      <c r="I87" t="s">
        <v>2970</v>
      </c>
      <c r="J87" t="s">
        <v>2221</v>
      </c>
      <c r="K87" s="3">
        <v>0</v>
      </c>
      <c r="L87" s="3">
        <v>0.42</v>
      </c>
      <c r="M87" s="3">
        <v>0.42</v>
      </c>
      <c r="N87" s="216">
        <f t="shared" si="3"/>
        <v>0</v>
      </c>
    </row>
    <row r="88" spans="1:14" x14ac:dyDescent="0.35">
      <c r="A88" t="s">
        <v>5379</v>
      </c>
      <c r="B88" t="s">
        <v>55</v>
      </c>
      <c r="C88" s="3">
        <v>0</v>
      </c>
      <c r="D88" s="3">
        <v>0</v>
      </c>
      <c r="E88" s="3">
        <v>0</v>
      </c>
      <c r="F88" s="216" t="b">
        <f t="shared" si="2"/>
        <v>0</v>
      </c>
      <c r="I88" t="s">
        <v>3615</v>
      </c>
      <c r="J88" t="s">
        <v>2221</v>
      </c>
      <c r="K88" s="3">
        <v>0</v>
      </c>
      <c r="L88" s="3">
        <v>0.03</v>
      </c>
      <c r="M88" s="3">
        <v>0</v>
      </c>
      <c r="N88" s="216">
        <f t="shared" si="3"/>
        <v>0</v>
      </c>
    </row>
    <row r="89" spans="1:14" x14ac:dyDescent="0.35">
      <c r="A89" t="s">
        <v>5379</v>
      </c>
      <c r="B89" t="s">
        <v>2224</v>
      </c>
      <c r="C89" s="3">
        <v>0</v>
      </c>
      <c r="D89" s="3">
        <v>0.11</v>
      </c>
      <c r="E89" s="3">
        <v>0.11</v>
      </c>
      <c r="F89" s="216">
        <f t="shared" si="2"/>
        <v>0</v>
      </c>
      <c r="I89" t="s">
        <v>1316</v>
      </c>
      <c r="J89" t="s">
        <v>2224</v>
      </c>
      <c r="K89" s="3">
        <v>0</v>
      </c>
      <c r="L89" s="3">
        <v>2.48</v>
      </c>
      <c r="M89" s="3">
        <v>0</v>
      </c>
      <c r="N89" s="216">
        <f t="shared" si="3"/>
        <v>0</v>
      </c>
    </row>
    <row r="90" spans="1:14" x14ac:dyDescent="0.35">
      <c r="A90" t="s">
        <v>5380</v>
      </c>
      <c r="B90" t="s">
        <v>2221</v>
      </c>
      <c r="C90" s="3">
        <v>507.77</v>
      </c>
      <c r="D90" s="3">
        <v>177.81</v>
      </c>
      <c r="E90" s="3">
        <v>174.88</v>
      </c>
      <c r="F90" s="216">
        <f t="shared" si="2"/>
        <v>2.8556886564310218</v>
      </c>
      <c r="I90" t="s">
        <v>1872</v>
      </c>
      <c r="J90" t="s">
        <v>2224</v>
      </c>
      <c r="K90" s="3">
        <v>0</v>
      </c>
      <c r="L90" s="3">
        <v>0.03</v>
      </c>
      <c r="M90" s="3">
        <v>0</v>
      </c>
      <c r="N90" s="216">
        <f t="shared" si="3"/>
        <v>0</v>
      </c>
    </row>
    <row r="91" spans="1:14" x14ac:dyDescent="0.35">
      <c r="A91" t="s">
        <v>5380</v>
      </c>
      <c r="B91" t="s">
        <v>2224</v>
      </c>
      <c r="C91" s="3">
        <v>0</v>
      </c>
      <c r="D91" s="3">
        <v>1.64</v>
      </c>
      <c r="E91" s="3">
        <v>0.21</v>
      </c>
      <c r="F91" s="216">
        <f t="shared" si="2"/>
        <v>0</v>
      </c>
      <c r="I91" t="s">
        <v>2418</v>
      </c>
      <c r="J91" t="s">
        <v>2221</v>
      </c>
      <c r="K91" s="3">
        <v>798.25</v>
      </c>
      <c r="L91" s="3">
        <v>105.98</v>
      </c>
      <c r="M91" s="3">
        <v>90.57</v>
      </c>
      <c r="N91" s="216">
        <f t="shared" si="3"/>
        <v>7.5320815248160029</v>
      </c>
    </row>
    <row r="92" spans="1:14" x14ac:dyDescent="0.35">
      <c r="A92" t="s">
        <v>1516</v>
      </c>
      <c r="B92" t="s">
        <v>2221</v>
      </c>
      <c r="C92" s="3">
        <v>0</v>
      </c>
      <c r="D92" s="3">
        <v>3.53</v>
      </c>
      <c r="E92" s="3">
        <v>0</v>
      </c>
      <c r="F92" s="216">
        <f t="shared" si="2"/>
        <v>0</v>
      </c>
      <c r="I92" t="s">
        <v>1374</v>
      </c>
      <c r="J92" t="s">
        <v>2221</v>
      </c>
      <c r="K92" s="3">
        <v>0</v>
      </c>
      <c r="L92" s="3">
        <v>66.060000000000016</v>
      </c>
      <c r="M92" s="3">
        <v>50.23</v>
      </c>
      <c r="N92" s="216">
        <f t="shared" si="3"/>
        <v>0</v>
      </c>
    </row>
    <row r="93" spans="1:14" x14ac:dyDescent="0.35">
      <c r="A93" t="s">
        <v>1516</v>
      </c>
      <c r="B93" t="s">
        <v>55</v>
      </c>
      <c r="C93" s="3">
        <v>0</v>
      </c>
      <c r="D93" s="3">
        <v>0</v>
      </c>
      <c r="E93" s="3">
        <v>0</v>
      </c>
      <c r="F93" s="216" t="b">
        <f t="shared" si="2"/>
        <v>0</v>
      </c>
      <c r="I93" t="s">
        <v>2786</v>
      </c>
      <c r="J93" t="s">
        <v>2221</v>
      </c>
      <c r="K93" s="3">
        <v>0</v>
      </c>
      <c r="L93" s="3">
        <v>0.47000000000000008</v>
      </c>
      <c r="M93" s="3">
        <v>0</v>
      </c>
      <c r="N93" s="216">
        <f t="shared" si="3"/>
        <v>0</v>
      </c>
    </row>
    <row r="94" spans="1:14" x14ac:dyDescent="0.35">
      <c r="A94" t="s">
        <v>736</v>
      </c>
      <c r="B94" t="s">
        <v>2221</v>
      </c>
      <c r="C94" s="3">
        <v>0</v>
      </c>
      <c r="D94" s="3">
        <v>0.18</v>
      </c>
      <c r="E94" s="3">
        <v>0</v>
      </c>
      <c r="F94" s="216">
        <f t="shared" si="2"/>
        <v>0</v>
      </c>
      <c r="I94" t="s">
        <v>1835</v>
      </c>
      <c r="J94" t="s">
        <v>2221</v>
      </c>
      <c r="K94" s="3">
        <v>0</v>
      </c>
      <c r="L94" s="3">
        <v>1.62</v>
      </c>
      <c r="M94" s="3">
        <v>0</v>
      </c>
      <c r="N94" s="216">
        <f t="shared" si="3"/>
        <v>0</v>
      </c>
    </row>
    <row r="95" spans="1:14" x14ac:dyDescent="0.35">
      <c r="A95" t="s">
        <v>5381</v>
      </c>
      <c r="B95" t="s">
        <v>2224</v>
      </c>
      <c r="C95" s="3">
        <v>0</v>
      </c>
      <c r="D95" s="3">
        <v>0.06</v>
      </c>
      <c r="E95" s="3">
        <v>0.06</v>
      </c>
      <c r="F95" s="216">
        <f t="shared" si="2"/>
        <v>0</v>
      </c>
      <c r="I95" t="s">
        <v>1843</v>
      </c>
      <c r="J95" t="s">
        <v>2221</v>
      </c>
      <c r="K95" s="3">
        <v>0</v>
      </c>
      <c r="L95" s="3">
        <v>0.14000000000000001</v>
      </c>
      <c r="M95" s="3">
        <v>0</v>
      </c>
      <c r="N95" s="216">
        <f t="shared" si="3"/>
        <v>0</v>
      </c>
    </row>
    <row r="96" spans="1:14" x14ac:dyDescent="0.35">
      <c r="A96" t="s">
        <v>5382</v>
      </c>
      <c r="B96" t="s">
        <v>2221</v>
      </c>
      <c r="C96" s="3">
        <v>704.75</v>
      </c>
      <c r="D96" s="3">
        <v>181.8</v>
      </c>
      <c r="E96" s="3">
        <v>176.68</v>
      </c>
      <c r="F96" s="216">
        <f t="shared" si="2"/>
        <v>3.8765126512651262</v>
      </c>
      <c r="I96" t="s">
        <v>1842</v>
      </c>
      <c r="J96" t="s">
        <v>2221</v>
      </c>
      <c r="K96" s="3">
        <v>0</v>
      </c>
      <c r="L96" s="3">
        <v>0.18</v>
      </c>
      <c r="M96" s="3">
        <v>0</v>
      </c>
      <c r="N96" s="216">
        <f t="shared" si="3"/>
        <v>0</v>
      </c>
    </row>
    <row r="97" spans="1:14" x14ac:dyDescent="0.35">
      <c r="A97" t="s">
        <v>5383</v>
      </c>
      <c r="B97" t="s">
        <v>2221</v>
      </c>
      <c r="C97" s="3">
        <v>312.25</v>
      </c>
      <c r="D97" s="3">
        <v>140.97</v>
      </c>
      <c r="E97" s="3">
        <v>134.24</v>
      </c>
      <c r="F97" s="216">
        <f t="shared" si="2"/>
        <v>2.2150102858764278</v>
      </c>
      <c r="I97" t="s">
        <v>2782</v>
      </c>
      <c r="J97" t="s">
        <v>2221</v>
      </c>
      <c r="K97" s="3">
        <v>246.75</v>
      </c>
      <c r="L97" s="3">
        <v>37.75</v>
      </c>
      <c r="M97" s="3">
        <v>28.82</v>
      </c>
      <c r="N97" s="216">
        <f t="shared" si="3"/>
        <v>6.5364238410596025</v>
      </c>
    </row>
    <row r="98" spans="1:14" x14ac:dyDescent="0.35">
      <c r="A98" t="s">
        <v>5384</v>
      </c>
      <c r="B98" t="s">
        <v>2221</v>
      </c>
      <c r="C98" s="3">
        <v>324.56</v>
      </c>
      <c r="D98" s="3">
        <v>241.43</v>
      </c>
      <c r="E98" s="3">
        <v>282.02</v>
      </c>
      <c r="F98" s="216">
        <f t="shared" si="2"/>
        <v>1.3443234063703764</v>
      </c>
      <c r="I98" t="s">
        <v>2873</v>
      </c>
      <c r="J98" t="s">
        <v>2221</v>
      </c>
      <c r="K98" s="3">
        <v>0</v>
      </c>
      <c r="L98" s="3">
        <v>1.63</v>
      </c>
      <c r="M98" s="3">
        <v>1.64</v>
      </c>
      <c r="N98" s="216">
        <f t="shared" si="3"/>
        <v>0</v>
      </c>
    </row>
    <row r="99" spans="1:14" x14ac:dyDescent="0.35">
      <c r="A99" t="s">
        <v>5385</v>
      </c>
      <c r="B99" t="s">
        <v>2221</v>
      </c>
      <c r="C99" s="3">
        <v>1474.75</v>
      </c>
      <c r="D99" s="3">
        <v>492.64000000000004</v>
      </c>
      <c r="E99" s="3">
        <v>563.20000000000005</v>
      </c>
      <c r="F99" s="216">
        <f t="shared" si="2"/>
        <v>2.9935652809353686</v>
      </c>
      <c r="I99" t="s">
        <v>5035</v>
      </c>
      <c r="J99" t="s">
        <v>2221</v>
      </c>
      <c r="K99" s="3">
        <v>176.5</v>
      </c>
      <c r="L99" s="3">
        <v>28.459999999999997</v>
      </c>
      <c r="M99" s="3">
        <v>21.380000000000003</v>
      </c>
      <c r="N99" s="216">
        <f t="shared" si="3"/>
        <v>6.2016865776528469</v>
      </c>
    </row>
    <row r="100" spans="1:14" x14ac:dyDescent="0.35">
      <c r="A100" t="s">
        <v>5387</v>
      </c>
      <c r="B100" t="s">
        <v>2224</v>
      </c>
      <c r="C100" s="3">
        <v>254.65</v>
      </c>
      <c r="D100" s="3">
        <v>131.59</v>
      </c>
      <c r="E100" s="3">
        <v>125.39</v>
      </c>
      <c r="F100" s="216">
        <f t="shared" si="2"/>
        <v>1.935177445094612</v>
      </c>
      <c r="I100" t="s">
        <v>1609</v>
      </c>
      <c r="J100" t="s">
        <v>2224</v>
      </c>
      <c r="K100" s="3">
        <v>0</v>
      </c>
      <c r="L100" s="3">
        <v>0.47</v>
      </c>
      <c r="M100" s="3">
        <v>0.48</v>
      </c>
      <c r="N100" s="216">
        <f t="shared" si="3"/>
        <v>0</v>
      </c>
    </row>
    <row r="101" spans="1:14" x14ac:dyDescent="0.35">
      <c r="A101" t="s">
        <v>5389</v>
      </c>
      <c r="B101" t="s">
        <v>2224</v>
      </c>
      <c r="C101" s="3">
        <v>0</v>
      </c>
      <c r="D101" s="3">
        <v>0.79</v>
      </c>
      <c r="E101" s="3">
        <v>0</v>
      </c>
      <c r="F101" s="216">
        <f t="shared" si="2"/>
        <v>0</v>
      </c>
      <c r="I101" t="s">
        <v>5041</v>
      </c>
      <c r="J101" t="s">
        <v>2221</v>
      </c>
      <c r="K101" s="3">
        <v>647.5</v>
      </c>
      <c r="L101" s="3">
        <v>281.39999999999998</v>
      </c>
      <c r="M101" s="3">
        <v>264.45</v>
      </c>
      <c r="N101" s="216">
        <f t="shared" si="3"/>
        <v>2.3009950248756219</v>
      </c>
    </row>
    <row r="102" spans="1:14" x14ac:dyDescent="0.35">
      <c r="A102" t="s">
        <v>5390</v>
      </c>
      <c r="B102" t="s">
        <v>2221</v>
      </c>
      <c r="C102" s="3">
        <v>0</v>
      </c>
      <c r="D102" s="3">
        <v>0.21</v>
      </c>
      <c r="E102" s="3">
        <v>0</v>
      </c>
      <c r="F102" s="216">
        <f t="shared" si="2"/>
        <v>0</v>
      </c>
      <c r="I102" t="s">
        <v>5043</v>
      </c>
      <c r="J102" t="s">
        <v>2221</v>
      </c>
      <c r="K102" s="3">
        <v>322.5</v>
      </c>
      <c r="L102" s="3">
        <v>35.67</v>
      </c>
      <c r="M102" s="3">
        <v>38.08</v>
      </c>
      <c r="N102" s="216">
        <f t="shared" si="3"/>
        <v>9.0412111017661889</v>
      </c>
    </row>
    <row r="103" spans="1:14" x14ac:dyDescent="0.35">
      <c r="A103" t="s">
        <v>5391</v>
      </c>
      <c r="B103" t="s">
        <v>2224</v>
      </c>
      <c r="C103" s="3">
        <v>0</v>
      </c>
      <c r="D103" s="3">
        <v>0.21</v>
      </c>
      <c r="E103" s="3">
        <v>0</v>
      </c>
      <c r="F103" s="216">
        <f t="shared" si="2"/>
        <v>0</v>
      </c>
      <c r="I103" t="s">
        <v>5045</v>
      </c>
      <c r="J103" t="s">
        <v>2221</v>
      </c>
      <c r="K103" s="3">
        <v>0</v>
      </c>
      <c r="L103" s="3">
        <v>4.05</v>
      </c>
      <c r="M103" s="3">
        <v>3.13</v>
      </c>
      <c r="N103" s="216">
        <f t="shared" si="3"/>
        <v>0</v>
      </c>
    </row>
    <row r="104" spans="1:14" x14ac:dyDescent="0.35">
      <c r="A104" t="s">
        <v>5392</v>
      </c>
      <c r="B104" t="s">
        <v>2221</v>
      </c>
      <c r="C104" s="3">
        <v>0</v>
      </c>
      <c r="D104" s="3">
        <v>8.27</v>
      </c>
      <c r="E104" s="3">
        <v>0</v>
      </c>
      <c r="F104" s="216">
        <f t="shared" si="2"/>
        <v>0</v>
      </c>
      <c r="I104" t="s">
        <v>5046</v>
      </c>
      <c r="J104" t="s">
        <v>2224</v>
      </c>
      <c r="K104" s="3">
        <v>86.75</v>
      </c>
      <c r="L104" s="3">
        <v>3.9</v>
      </c>
      <c r="M104" s="3">
        <v>3.98</v>
      </c>
      <c r="N104" s="216">
        <f t="shared" si="3"/>
        <v>22.243589743589745</v>
      </c>
    </row>
    <row r="105" spans="1:14" x14ac:dyDescent="0.35">
      <c r="A105" t="s">
        <v>5393</v>
      </c>
      <c r="B105" t="s">
        <v>2221</v>
      </c>
      <c r="C105" s="3">
        <v>115.25</v>
      </c>
      <c r="D105" s="3">
        <v>4.5199999999999996</v>
      </c>
      <c r="E105" s="3">
        <v>5.1100000000000003</v>
      </c>
      <c r="F105" s="216">
        <f t="shared" si="2"/>
        <v>25.497787610619472</v>
      </c>
      <c r="I105" t="s">
        <v>5047</v>
      </c>
      <c r="J105" t="s">
        <v>2221</v>
      </c>
      <c r="K105" s="3">
        <v>163</v>
      </c>
      <c r="L105" s="3">
        <v>40.75</v>
      </c>
      <c r="M105" s="3">
        <v>37.25</v>
      </c>
      <c r="N105" s="216">
        <f t="shared" si="3"/>
        <v>4</v>
      </c>
    </row>
    <row r="106" spans="1:14" x14ac:dyDescent="0.35">
      <c r="A106" t="s">
        <v>5395</v>
      </c>
      <c r="B106" t="s">
        <v>2221</v>
      </c>
      <c r="C106" s="3">
        <v>1175.8399999999999</v>
      </c>
      <c r="D106" s="3">
        <v>147.97999999999999</v>
      </c>
      <c r="E106" s="3">
        <v>146.55000000000001</v>
      </c>
      <c r="F106" s="216">
        <f t="shared" si="2"/>
        <v>7.9459386403568049</v>
      </c>
      <c r="I106" t="s">
        <v>5049</v>
      </c>
      <c r="J106" t="s">
        <v>2221</v>
      </c>
      <c r="K106" s="3">
        <v>323.52999999999997</v>
      </c>
      <c r="L106" s="3">
        <v>228.78</v>
      </c>
      <c r="M106" s="3">
        <v>239.75</v>
      </c>
      <c r="N106" s="216">
        <f t="shared" si="3"/>
        <v>1.4141533350817377</v>
      </c>
    </row>
    <row r="107" spans="1:14" x14ac:dyDescent="0.35">
      <c r="A107" t="s">
        <v>5398</v>
      </c>
      <c r="B107" t="s">
        <v>2221</v>
      </c>
      <c r="C107" s="3">
        <v>119.5</v>
      </c>
      <c r="D107" s="3">
        <v>36.76</v>
      </c>
      <c r="E107" s="3">
        <v>36.68</v>
      </c>
      <c r="F107" s="216">
        <f t="shared" si="2"/>
        <v>3.250816104461371</v>
      </c>
      <c r="I107" t="s">
        <v>5052</v>
      </c>
      <c r="J107" t="s">
        <v>2221</v>
      </c>
      <c r="K107" s="3">
        <v>592.14</v>
      </c>
      <c r="L107" s="3">
        <v>59.85</v>
      </c>
      <c r="M107" s="3">
        <v>55.12</v>
      </c>
      <c r="N107" s="216">
        <f t="shared" si="3"/>
        <v>9.8937343358395982</v>
      </c>
    </row>
    <row r="108" spans="1:14" x14ac:dyDescent="0.35">
      <c r="A108" t="s">
        <v>1796</v>
      </c>
      <c r="B108" t="s">
        <v>2221</v>
      </c>
      <c r="C108" s="3">
        <v>73</v>
      </c>
      <c r="D108" s="3">
        <v>7.8</v>
      </c>
      <c r="E108" s="3">
        <v>5.2</v>
      </c>
      <c r="F108" s="216">
        <f t="shared" si="2"/>
        <v>9.3589743589743595</v>
      </c>
      <c r="I108" t="s">
        <v>5052</v>
      </c>
      <c r="J108" t="s">
        <v>2073</v>
      </c>
      <c r="K108" s="3">
        <v>0</v>
      </c>
      <c r="L108" s="3">
        <v>0</v>
      </c>
      <c r="M108" s="3">
        <v>48.45</v>
      </c>
      <c r="N108" s="216">
        <f t="shared" si="3"/>
        <v>0</v>
      </c>
    </row>
    <row r="109" spans="1:14" x14ac:dyDescent="0.35">
      <c r="A109" t="s">
        <v>5399</v>
      </c>
      <c r="B109" t="s">
        <v>2221</v>
      </c>
      <c r="C109" s="3">
        <v>33</v>
      </c>
      <c r="D109" s="3">
        <v>25.03</v>
      </c>
      <c r="E109" s="3">
        <v>25.3</v>
      </c>
      <c r="F109" s="216">
        <f t="shared" si="2"/>
        <v>1.3184178985217738</v>
      </c>
      <c r="I109" t="s">
        <v>5054</v>
      </c>
      <c r="J109" t="s">
        <v>2221</v>
      </c>
      <c r="K109" s="3">
        <v>566.52</v>
      </c>
      <c r="L109" s="3">
        <v>135.16</v>
      </c>
      <c r="M109" s="3">
        <v>151.19999999999999</v>
      </c>
      <c r="N109" s="216">
        <f t="shared" si="3"/>
        <v>4.1914767682746374</v>
      </c>
    </row>
    <row r="110" spans="1:14" x14ac:dyDescent="0.35">
      <c r="A110" t="s">
        <v>5400</v>
      </c>
      <c r="B110" t="s">
        <v>2073</v>
      </c>
      <c r="C110" s="3">
        <v>22</v>
      </c>
      <c r="D110" s="3">
        <v>0</v>
      </c>
      <c r="E110" s="3">
        <v>38.799999999999997</v>
      </c>
      <c r="F110" s="216">
        <f t="shared" si="2"/>
        <v>0.56701030927835061</v>
      </c>
      <c r="I110" t="s">
        <v>5056</v>
      </c>
      <c r="J110" t="s">
        <v>2224</v>
      </c>
      <c r="K110" s="3">
        <v>550.77</v>
      </c>
      <c r="L110" s="3">
        <v>160.97</v>
      </c>
      <c r="M110" s="3">
        <v>169.74</v>
      </c>
      <c r="N110" s="216">
        <f t="shared" si="3"/>
        <v>3.421569236503696</v>
      </c>
    </row>
    <row r="111" spans="1:14" x14ac:dyDescent="0.35">
      <c r="A111" t="s">
        <v>5401</v>
      </c>
      <c r="B111" t="s">
        <v>2221</v>
      </c>
      <c r="C111" s="3">
        <v>18.5</v>
      </c>
      <c r="D111" s="3">
        <v>15.76</v>
      </c>
      <c r="E111" s="3">
        <v>15.83</v>
      </c>
      <c r="F111" s="216">
        <f t="shared" si="2"/>
        <v>1.1738578680203047</v>
      </c>
      <c r="I111" t="s">
        <v>5057</v>
      </c>
      <c r="J111" t="s">
        <v>2221</v>
      </c>
      <c r="K111" s="3">
        <v>190.54</v>
      </c>
      <c r="L111" s="3">
        <v>53.15</v>
      </c>
      <c r="M111" s="3">
        <v>57.5</v>
      </c>
      <c r="N111" s="216">
        <f t="shared" si="3"/>
        <v>3.5849482596425211</v>
      </c>
    </row>
    <row r="112" spans="1:14" x14ac:dyDescent="0.35">
      <c r="A112" t="s">
        <v>5402</v>
      </c>
      <c r="B112" t="s">
        <v>2073</v>
      </c>
      <c r="C112" s="3">
        <v>194.5</v>
      </c>
      <c r="D112" s="3">
        <v>0</v>
      </c>
      <c r="E112" s="3">
        <v>107.67</v>
      </c>
      <c r="F112" s="216">
        <f t="shared" si="2"/>
        <v>1.8064456208786106</v>
      </c>
      <c r="I112" t="s">
        <v>5058</v>
      </c>
      <c r="J112" t="s">
        <v>2221</v>
      </c>
      <c r="K112" s="3">
        <v>359.2</v>
      </c>
      <c r="L112" s="3">
        <v>405.54999999999995</v>
      </c>
      <c r="M112" s="3">
        <v>428.49</v>
      </c>
      <c r="N112" s="216">
        <f t="shared" si="3"/>
        <v>0.88571076316113928</v>
      </c>
    </row>
    <row r="113" spans="1:14" x14ac:dyDescent="0.35">
      <c r="A113" t="s">
        <v>5403</v>
      </c>
      <c r="B113" t="s">
        <v>2221</v>
      </c>
      <c r="C113" s="3">
        <v>0</v>
      </c>
      <c r="D113" s="3">
        <v>0.09</v>
      </c>
      <c r="E113" s="3">
        <v>0.09</v>
      </c>
      <c r="F113" s="216">
        <f t="shared" si="2"/>
        <v>0</v>
      </c>
      <c r="I113" t="s">
        <v>5058</v>
      </c>
      <c r="J113" t="s">
        <v>2073</v>
      </c>
      <c r="K113" s="3">
        <v>0</v>
      </c>
      <c r="L113" s="3">
        <v>0</v>
      </c>
      <c r="M113" s="3">
        <v>257.5</v>
      </c>
      <c r="N113" s="216">
        <f t="shared" si="3"/>
        <v>0</v>
      </c>
    </row>
    <row r="114" spans="1:14" x14ac:dyDescent="0.35">
      <c r="A114" t="s">
        <v>5403</v>
      </c>
      <c r="B114" t="s">
        <v>2224</v>
      </c>
      <c r="C114" s="3">
        <v>31</v>
      </c>
      <c r="D114" s="3">
        <v>53.1</v>
      </c>
      <c r="E114" s="3">
        <v>47.78</v>
      </c>
      <c r="F114" s="216">
        <f t="shared" si="2"/>
        <v>0.58380414312617701</v>
      </c>
      <c r="I114" t="s">
        <v>5059</v>
      </c>
      <c r="J114" t="s">
        <v>2221</v>
      </c>
      <c r="K114" s="3">
        <v>258.81</v>
      </c>
      <c r="L114" s="3">
        <v>32.61</v>
      </c>
      <c r="M114" s="3">
        <v>36.29</v>
      </c>
      <c r="N114" s="216">
        <f t="shared" si="3"/>
        <v>7.9365225390984362</v>
      </c>
    </row>
    <row r="115" spans="1:14" x14ac:dyDescent="0.35">
      <c r="A115" t="s">
        <v>5404</v>
      </c>
      <c r="B115" t="s">
        <v>2073</v>
      </c>
      <c r="C115" s="3">
        <v>23</v>
      </c>
      <c r="D115" s="3">
        <v>0</v>
      </c>
      <c r="E115" s="3">
        <v>20.309999999999999</v>
      </c>
      <c r="F115" s="216">
        <f t="shared" si="2"/>
        <v>1.1324470704086658</v>
      </c>
      <c r="I115" t="s">
        <v>5060</v>
      </c>
      <c r="J115" t="s">
        <v>2224</v>
      </c>
      <c r="K115" s="3">
        <v>0</v>
      </c>
      <c r="L115" s="3">
        <v>0.47</v>
      </c>
      <c r="M115" s="3">
        <v>0</v>
      </c>
      <c r="N115" s="216">
        <f t="shared" si="3"/>
        <v>0</v>
      </c>
    </row>
    <row r="116" spans="1:14" x14ac:dyDescent="0.35">
      <c r="A116" t="s">
        <v>5405</v>
      </c>
      <c r="B116" t="s">
        <v>2221</v>
      </c>
      <c r="C116" s="3">
        <v>22</v>
      </c>
      <c r="D116" s="3">
        <v>29.15</v>
      </c>
      <c r="E116" s="3">
        <v>27.94</v>
      </c>
      <c r="F116" s="216">
        <f t="shared" si="2"/>
        <v>0.75471698113207553</v>
      </c>
      <c r="I116" t="s">
        <v>5061</v>
      </c>
      <c r="J116" t="s">
        <v>2221</v>
      </c>
      <c r="K116" s="3">
        <v>1507</v>
      </c>
      <c r="L116" s="3">
        <v>191.16</v>
      </c>
      <c r="M116" s="3">
        <v>137.73000000000002</v>
      </c>
      <c r="N116" s="216">
        <f t="shared" si="3"/>
        <v>7.8834484201715842</v>
      </c>
    </row>
    <row r="117" spans="1:14" x14ac:dyDescent="0.35">
      <c r="A117" t="s">
        <v>5406</v>
      </c>
      <c r="B117" t="s">
        <v>2221</v>
      </c>
      <c r="C117" s="3">
        <v>22.5</v>
      </c>
      <c r="D117" s="3">
        <v>24.56</v>
      </c>
      <c r="E117" s="3">
        <v>24.85</v>
      </c>
      <c r="F117" s="216">
        <f t="shared" si="2"/>
        <v>0.91612377850162874</v>
      </c>
      <c r="I117" t="s">
        <v>5062</v>
      </c>
      <c r="J117" t="s">
        <v>2221</v>
      </c>
      <c r="K117" s="3">
        <v>929.5</v>
      </c>
      <c r="L117" s="3">
        <v>102.15</v>
      </c>
      <c r="M117" s="3">
        <v>107.95</v>
      </c>
      <c r="N117" s="216">
        <f t="shared" si="3"/>
        <v>9.0993636808614777</v>
      </c>
    </row>
    <row r="118" spans="1:14" x14ac:dyDescent="0.35">
      <c r="A118" t="s">
        <v>5407</v>
      </c>
      <c r="B118" t="s">
        <v>2221</v>
      </c>
      <c r="C118" s="3">
        <v>24.25</v>
      </c>
      <c r="D118" s="3">
        <v>24.5</v>
      </c>
      <c r="E118" s="3">
        <v>27.92</v>
      </c>
      <c r="F118" s="216">
        <f t="shared" si="2"/>
        <v>0.98979591836734693</v>
      </c>
      <c r="I118" t="s">
        <v>5062</v>
      </c>
      <c r="J118" t="s">
        <v>2224</v>
      </c>
      <c r="K118" s="3">
        <v>0</v>
      </c>
      <c r="L118" s="3">
        <v>19.490000000000002</v>
      </c>
      <c r="M118" s="3">
        <v>17.82</v>
      </c>
      <c r="N118" s="216">
        <f t="shared" si="3"/>
        <v>0</v>
      </c>
    </row>
    <row r="119" spans="1:14" x14ac:dyDescent="0.35">
      <c r="A119" t="s">
        <v>5408</v>
      </c>
      <c r="B119" t="s">
        <v>2221</v>
      </c>
      <c r="C119" s="3">
        <v>20.5</v>
      </c>
      <c r="D119" s="3">
        <v>3.51</v>
      </c>
      <c r="E119" s="3">
        <v>3.57</v>
      </c>
      <c r="F119" s="216">
        <f t="shared" si="2"/>
        <v>5.8404558404558404</v>
      </c>
      <c r="I119" t="s">
        <v>5063</v>
      </c>
      <c r="J119" t="s">
        <v>2221</v>
      </c>
      <c r="K119" s="3">
        <v>339.5</v>
      </c>
      <c r="L119" s="3">
        <v>109.89999999999999</v>
      </c>
      <c r="M119" s="3">
        <v>107.85</v>
      </c>
      <c r="N119" s="216">
        <f t="shared" si="3"/>
        <v>3.0891719745222934</v>
      </c>
    </row>
    <row r="120" spans="1:14" x14ac:dyDescent="0.35">
      <c r="A120" t="s">
        <v>5409</v>
      </c>
      <c r="B120" t="s">
        <v>2221</v>
      </c>
      <c r="C120" s="3">
        <v>24</v>
      </c>
      <c r="D120" s="3">
        <v>14.45</v>
      </c>
      <c r="E120" s="3">
        <v>13.64</v>
      </c>
      <c r="F120" s="216">
        <f t="shared" si="2"/>
        <v>1.6608996539792389</v>
      </c>
      <c r="I120" t="s">
        <v>5064</v>
      </c>
      <c r="J120" t="s">
        <v>2221</v>
      </c>
      <c r="K120" s="3">
        <v>0</v>
      </c>
      <c r="L120" s="3">
        <v>7.98</v>
      </c>
      <c r="M120" s="3">
        <v>6.5</v>
      </c>
      <c r="N120" s="216">
        <f t="shared" si="3"/>
        <v>0</v>
      </c>
    </row>
    <row r="121" spans="1:14" x14ac:dyDescent="0.35">
      <c r="A121" t="s">
        <v>5410</v>
      </c>
      <c r="B121" t="s">
        <v>2221</v>
      </c>
      <c r="C121" s="3">
        <v>25.25</v>
      </c>
      <c r="D121" s="3">
        <v>18.940000000000001</v>
      </c>
      <c r="E121" s="3">
        <v>18.93</v>
      </c>
      <c r="F121" s="216">
        <f t="shared" si="2"/>
        <v>1.333157338965153</v>
      </c>
      <c r="I121" t="s">
        <v>5065</v>
      </c>
      <c r="J121" t="s">
        <v>2221</v>
      </c>
      <c r="K121" s="3">
        <v>175</v>
      </c>
      <c r="L121" s="3">
        <v>41.959999999999994</v>
      </c>
      <c r="M121" s="3">
        <v>42.019999999999996</v>
      </c>
      <c r="N121" s="216">
        <f t="shared" si="3"/>
        <v>4.1706387035271693</v>
      </c>
    </row>
    <row r="122" spans="1:14" x14ac:dyDescent="0.35">
      <c r="A122" t="s">
        <v>5411</v>
      </c>
      <c r="B122" t="s">
        <v>2224</v>
      </c>
      <c r="C122" s="3">
        <v>25.25</v>
      </c>
      <c r="D122" s="3">
        <v>8.5</v>
      </c>
      <c r="E122" s="3">
        <v>8.39</v>
      </c>
      <c r="F122" s="216">
        <f t="shared" si="2"/>
        <v>2.9705882352941178</v>
      </c>
      <c r="I122" t="s">
        <v>5066</v>
      </c>
      <c r="J122" t="s">
        <v>2221</v>
      </c>
      <c r="K122" s="3">
        <v>154.75</v>
      </c>
      <c r="L122" s="3">
        <v>34.57</v>
      </c>
      <c r="M122" s="3">
        <v>33.15</v>
      </c>
      <c r="N122" s="216">
        <f t="shared" si="3"/>
        <v>4.4764246456465147</v>
      </c>
    </row>
    <row r="123" spans="1:14" x14ac:dyDescent="0.35">
      <c r="A123" t="s">
        <v>5412</v>
      </c>
      <c r="B123" t="s">
        <v>2221</v>
      </c>
      <c r="C123" s="3">
        <v>12</v>
      </c>
      <c r="D123" s="3">
        <v>5.0199999999999996</v>
      </c>
      <c r="E123" s="3">
        <v>5.15</v>
      </c>
      <c r="F123" s="216">
        <f t="shared" si="2"/>
        <v>2.3904382470119523</v>
      </c>
      <c r="I123" t="s">
        <v>5068</v>
      </c>
      <c r="J123" t="s">
        <v>2221</v>
      </c>
      <c r="K123" s="3">
        <v>41</v>
      </c>
      <c r="L123" s="3">
        <v>54.370000000000005</v>
      </c>
      <c r="M123" s="3">
        <v>53.5</v>
      </c>
      <c r="N123" s="216">
        <f t="shared" si="3"/>
        <v>0.75409233032922562</v>
      </c>
    </row>
    <row r="124" spans="1:14" x14ac:dyDescent="0.35">
      <c r="A124" t="s">
        <v>5413</v>
      </c>
      <c r="B124" t="s">
        <v>2221</v>
      </c>
      <c r="C124" s="3">
        <v>11.25</v>
      </c>
      <c r="D124" s="3">
        <v>5.4</v>
      </c>
      <c r="E124" s="3">
        <v>5.32</v>
      </c>
      <c r="F124" s="216">
        <f t="shared" si="2"/>
        <v>2.083333333333333</v>
      </c>
      <c r="I124" t="s">
        <v>5069</v>
      </c>
      <c r="J124" t="s">
        <v>2221</v>
      </c>
      <c r="K124" s="3">
        <v>22</v>
      </c>
      <c r="L124" s="3">
        <v>4.95</v>
      </c>
      <c r="M124" s="3">
        <v>4.96</v>
      </c>
      <c r="N124" s="216">
        <f t="shared" si="3"/>
        <v>4.4444444444444446</v>
      </c>
    </row>
    <row r="125" spans="1:14" x14ac:dyDescent="0.35">
      <c r="A125" t="s">
        <v>5414</v>
      </c>
      <c r="B125" t="s">
        <v>2221</v>
      </c>
      <c r="C125" s="3">
        <v>185.25</v>
      </c>
      <c r="D125" s="3">
        <v>26.29</v>
      </c>
      <c r="E125" s="3">
        <v>29.81</v>
      </c>
      <c r="F125" s="216">
        <f t="shared" si="2"/>
        <v>7.0464054773678209</v>
      </c>
      <c r="I125" t="s">
        <v>5070</v>
      </c>
      <c r="J125" t="s">
        <v>2221</v>
      </c>
      <c r="K125" s="3">
        <v>13.25</v>
      </c>
      <c r="L125" s="3">
        <v>8.67</v>
      </c>
      <c r="M125" s="3">
        <v>8.09</v>
      </c>
      <c r="N125" s="216">
        <f t="shared" si="3"/>
        <v>1.5282583621683967</v>
      </c>
    </row>
    <row r="126" spans="1:14" x14ac:dyDescent="0.35">
      <c r="A126" t="s">
        <v>5415</v>
      </c>
      <c r="B126" t="s">
        <v>2221</v>
      </c>
      <c r="C126" s="3">
        <v>247.05</v>
      </c>
      <c r="D126" s="3">
        <v>197.72000000000003</v>
      </c>
      <c r="E126" s="3">
        <v>219.1</v>
      </c>
      <c r="F126" s="216">
        <f t="shared" si="2"/>
        <v>1.2494942342706856</v>
      </c>
      <c r="I126" t="s">
        <v>5072</v>
      </c>
      <c r="J126" t="s">
        <v>2221</v>
      </c>
      <c r="K126" s="3">
        <v>38.75</v>
      </c>
      <c r="L126" s="3">
        <v>2.97</v>
      </c>
      <c r="M126" s="3">
        <v>2.88</v>
      </c>
      <c r="N126" s="216">
        <f t="shared" si="3"/>
        <v>13.047138047138047</v>
      </c>
    </row>
    <row r="127" spans="1:14" x14ac:dyDescent="0.35">
      <c r="A127" t="s">
        <v>5416</v>
      </c>
      <c r="B127" t="s">
        <v>2221</v>
      </c>
      <c r="C127" s="3">
        <v>316.75</v>
      </c>
      <c r="D127" s="3">
        <v>41.08</v>
      </c>
      <c r="E127" s="3">
        <v>42.94</v>
      </c>
      <c r="F127" s="216">
        <f t="shared" si="2"/>
        <v>7.7105647517039921</v>
      </c>
      <c r="I127" t="s">
        <v>5073</v>
      </c>
      <c r="J127" t="s">
        <v>2221</v>
      </c>
      <c r="K127" s="3">
        <v>312.3</v>
      </c>
      <c r="L127" s="3">
        <v>166.06</v>
      </c>
      <c r="M127" s="3">
        <v>162.69</v>
      </c>
      <c r="N127" s="216">
        <f t="shared" si="3"/>
        <v>1.8806455498012766</v>
      </c>
    </row>
    <row r="128" spans="1:14" x14ac:dyDescent="0.35">
      <c r="A128" t="s">
        <v>5417</v>
      </c>
      <c r="B128" t="s">
        <v>2221</v>
      </c>
      <c r="C128" s="3">
        <v>235.75</v>
      </c>
      <c r="D128" s="3">
        <v>81.13</v>
      </c>
      <c r="E128" s="3">
        <v>85.19</v>
      </c>
      <c r="F128" s="216">
        <f t="shared" si="2"/>
        <v>2.9058301491433505</v>
      </c>
      <c r="I128" t="s">
        <v>5074</v>
      </c>
      <c r="J128" t="s">
        <v>2221</v>
      </c>
      <c r="K128" s="3">
        <v>78.25</v>
      </c>
      <c r="L128" s="3">
        <v>22.16</v>
      </c>
      <c r="M128" s="3">
        <v>22.43</v>
      </c>
      <c r="N128" s="216">
        <f t="shared" si="3"/>
        <v>3.5311371841155235</v>
      </c>
    </row>
    <row r="129" spans="1:14" x14ac:dyDescent="0.35">
      <c r="A129" t="s">
        <v>5418</v>
      </c>
      <c r="B129" t="s">
        <v>2221</v>
      </c>
      <c r="C129" s="3">
        <v>144</v>
      </c>
      <c r="D129" s="3">
        <v>26.57</v>
      </c>
      <c r="E129" s="3">
        <v>29</v>
      </c>
      <c r="F129" s="216">
        <f t="shared" si="2"/>
        <v>5.4196462175385776</v>
      </c>
      <c r="I129" t="s">
        <v>5075</v>
      </c>
      <c r="J129" t="s">
        <v>2073</v>
      </c>
      <c r="K129" s="3">
        <v>0</v>
      </c>
      <c r="L129" s="3">
        <v>0</v>
      </c>
      <c r="M129" s="3">
        <v>55.15</v>
      </c>
      <c r="N129" s="216">
        <f t="shared" si="3"/>
        <v>0</v>
      </c>
    </row>
    <row r="130" spans="1:14" x14ac:dyDescent="0.35">
      <c r="A130" t="s">
        <v>5419</v>
      </c>
      <c r="B130" t="s">
        <v>2221</v>
      </c>
      <c r="C130" s="3">
        <v>51</v>
      </c>
      <c r="D130" s="3">
        <v>107.58</v>
      </c>
      <c r="E130" s="3">
        <v>107.47</v>
      </c>
      <c r="F130" s="216">
        <f t="shared" si="2"/>
        <v>0.47406581148912436</v>
      </c>
      <c r="I130" t="s">
        <v>5076</v>
      </c>
      <c r="J130" t="s">
        <v>2073</v>
      </c>
      <c r="K130" s="3">
        <v>83.25</v>
      </c>
      <c r="L130" s="3">
        <v>0</v>
      </c>
      <c r="M130" s="3">
        <v>12.33</v>
      </c>
      <c r="N130" s="216">
        <f t="shared" si="3"/>
        <v>6.7518248175182478</v>
      </c>
    </row>
    <row r="131" spans="1:14" x14ac:dyDescent="0.35">
      <c r="A131" t="s">
        <v>5420</v>
      </c>
      <c r="B131" t="s">
        <v>2221</v>
      </c>
      <c r="C131" s="3">
        <v>23</v>
      </c>
      <c r="D131" s="3">
        <v>27.43</v>
      </c>
      <c r="E131" s="3">
        <v>21.99</v>
      </c>
      <c r="F131" s="216">
        <f t="shared" si="2"/>
        <v>0.83849799489609922</v>
      </c>
      <c r="I131" t="s">
        <v>5077</v>
      </c>
      <c r="J131" t="s">
        <v>2221</v>
      </c>
      <c r="K131" s="3">
        <v>84.25</v>
      </c>
      <c r="L131" s="3">
        <v>7.25</v>
      </c>
      <c r="M131" s="3">
        <v>7.9</v>
      </c>
      <c r="N131" s="216">
        <f t="shared" si="3"/>
        <v>11.620689655172415</v>
      </c>
    </row>
    <row r="132" spans="1:14" x14ac:dyDescent="0.35">
      <c r="A132" t="s">
        <v>5421</v>
      </c>
      <c r="B132" t="s">
        <v>2221</v>
      </c>
      <c r="C132" s="3">
        <v>46</v>
      </c>
      <c r="D132" s="3">
        <v>14.14</v>
      </c>
      <c r="E132" s="3">
        <v>14.13</v>
      </c>
      <c r="F132" s="216">
        <f t="shared" si="2"/>
        <v>3.2531824611032532</v>
      </c>
      <c r="I132" t="s">
        <v>5078</v>
      </c>
      <c r="J132" t="s">
        <v>2221</v>
      </c>
      <c r="K132" s="3">
        <v>27.5</v>
      </c>
      <c r="L132" s="3">
        <v>9.65</v>
      </c>
      <c r="M132" s="3">
        <v>9.5399999999999991</v>
      </c>
      <c r="N132" s="216">
        <f t="shared" si="3"/>
        <v>2.849740932642487</v>
      </c>
    </row>
    <row r="133" spans="1:14" x14ac:dyDescent="0.35">
      <c r="A133" t="s">
        <v>5422</v>
      </c>
      <c r="B133" t="s">
        <v>2073</v>
      </c>
      <c r="C133" s="3">
        <v>66.25</v>
      </c>
      <c r="D133" s="3">
        <v>0</v>
      </c>
      <c r="E133" s="3">
        <v>29.52</v>
      </c>
      <c r="F133" s="216">
        <f t="shared" ref="F133:F196" si="4">IF(B133="BO",IFERROR(C133/D133,0),IF(B133="CL",IFERROR(C133/D133,0),IF(B133="EN",IFERROR(C133/E133,0))))</f>
        <v>2.2442411924119243</v>
      </c>
      <c r="I133" t="s">
        <v>5079</v>
      </c>
      <c r="J133" t="s">
        <v>2221</v>
      </c>
      <c r="K133" s="3">
        <v>22</v>
      </c>
      <c r="L133" s="3">
        <v>18.350000000000001</v>
      </c>
      <c r="M133" s="3">
        <v>18.84</v>
      </c>
      <c r="N133" s="216">
        <f t="shared" ref="N133:N196" si="5">IF(J133="BO",IFERROR(K133/L133,0),IF(J133="CL",IFERROR(K133/L133,0),IF(J133="EN",IFERROR(K133/M133,0))))</f>
        <v>1.1989100817438691</v>
      </c>
    </row>
    <row r="134" spans="1:14" x14ac:dyDescent="0.35">
      <c r="A134" t="s">
        <v>5423</v>
      </c>
      <c r="B134" t="s">
        <v>2224</v>
      </c>
      <c r="C134" s="3">
        <v>0</v>
      </c>
      <c r="D134" s="3">
        <v>0</v>
      </c>
      <c r="E134" s="3">
        <v>0</v>
      </c>
      <c r="F134" s="216">
        <f t="shared" si="4"/>
        <v>0</v>
      </c>
      <c r="I134" t="s">
        <v>5080</v>
      </c>
      <c r="J134" t="s">
        <v>2221</v>
      </c>
      <c r="K134" s="3">
        <v>39</v>
      </c>
      <c r="L134" s="3">
        <v>0.48</v>
      </c>
      <c r="M134" s="3">
        <v>0</v>
      </c>
      <c r="N134" s="216">
        <f t="shared" si="5"/>
        <v>81.25</v>
      </c>
    </row>
    <row r="135" spans="1:14" x14ac:dyDescent="0.35">
      <c r="A135" t="s">
        <v>5424</v>
      </c>
      <c r="B135" t="s">
        <v>2221</v>
      </c>
      <c r="C135" s="3">
        <v>0</v>
      </c>
      <c r="D135" s="3">
        <v>0.05</v>
      </c>
      <c r="E135" s="3">
        <v>0</v>
      </c>
      <c r="F135" s="216">
        <f t="shared" si="4"/>
        <v>0</v>
      </c>
      <c r="I135" t="s">
        <v>5081</v>
      </c>
      <c r="J135" t="s">
        <v>2221</v>
      </c>
      <c r="K135" s="3">
        <v>19.5</v>
      </c>
      <c r="L135" s="3">
        <v>15.54</v>
      </c>
      <c r="M135" s="3">
        <v>13.56</v>
      </c>
      <c r="N135" s="216">
        <f t="shared" si="5"/>
        <v>1.254826254826255</v>
      </c>
    </row>
    <row r="136" spans="1:14" x14ac:dyDescent="0.35">
      <c r="A136" t="s">
        <v>5425</v>
      </c>
      <c r="B136" t="s">
        <v>2221</v>
      </c>
      <c r="C136" s="3">
        <v>0</v>
      </c>
      <c r="D136" s="3">
        <v>0.01</v>
      </c>
      <c r="E136" s="3">
        <v>0</v>
      </c>
      <c r="F136" s="216">
        <f t="shared" si="4"/>
        <v>0</v>
      </c>
      <c r="I136" t="s">
        <v>5082</v>
      </c>
      <c r="J136" t="s">
        <v>2221</v>
      </c>
      <c r="K136" s="3">
        <v>22.25</v>
      </c>
      <c r="L136" s="3">
        <v>11.76</v>
      </c>
      <c r="M136" s="3">
        <v>11.75</v>
      </c>
      <c r="N136" s="216">
        <f t="shared" si="5"/>
        <v>1.8920068027210886</v>
      </c>
    </row>
    <row r="137" spans="1:14" x14ac:dyDescent="0.35">
      <c r="A137" t="s">
        <v>5425</v>
      </c>
      <c r="B137" t="s">
        <v>2224</v>
      </c>
      <c r="C137" s="3">
        <v>0</v>
      </c>
      <c r="D137" s="3">
        <v>0.03</v>
      </c>
      <c r="E137" s="3">
        <v>0.01</v>
      </c>
      <c r="F137" s="216">
        <f t="shared" si="4"/>
        <v>0</v>
      </c>
      <c r="I137" t="s">
        <v>5083</v>
      </c>
      <c r="J137" t="s">
        <v>2221</v>
      </c>
      <c r="K137" s="3">
        <v>57.5</v>
      </c>
      <c r="L137" s="3">
        <v>7.97</v>
      </c>
      <c r="M137" s="3">
        <v>7.43</v>
      </c>
      <c r="N137" s="216">
        <f t="shared" si="5"/>
        <v>7.2145545796737771</v>
      </c>
    </row>
    <row r="138" spans="1:14" x14ac:dyDescent="0.35">
      <c r="A138" t="s">
        <v>5426</v>
      </c>
      <c r="B138" t="s">
        <v>2221</v>
      </c>
      <c r="C138" s="3">
        <v>0</v>
      </c>
      <c r="D138" s="3">
        <v>0.04</v>
      </c>
      <c r="E138" s="3">
        <v>0</v>
      </c>
      <c r="F138" s="216">
        <f t="shared" si="4"/>
        <v>0</v>
      </c>
      <c r="I138" t="s">
        <v>5084</v>
      </c>
      <c r="J138" t="s">
        <v>2221</v>
      </c>
      <c r="K138" s="3">
        <v>0</v>
      </c>
      <c r="L138" s="3">
        <v>2.4</v>
      </c>
      <c r="M138" s="3">
        <v>0</v>
      </c>
      <c r="N138" s="216">
        <f t="shared" si="5"/>
        <v>0</v>
      </c>
    </row>
    <row r="139" spans="1:14" x14ac:dyDescent="0.35">
      <c r="A139" t="s">
        <v>5427</v>
      </c>
      <c r="B139" t="s">
        <v>2221</v>
      </c>
      <c r="C139" s="3">
        <v>0</v>
      </c>
      <c r="D139" s="3">
        <v>0.28000000000000003</v>
      </c>
      <c r="E139" s="3">
        <v>0</v>
      </c>
      <c r="F139" s="216">
        <f t="shared" si="4"/>
        <v>0</v>
      </c>
      <c r="I139" t="s">
        <v>5085</v>
      </c>
      <c r="J139" t="s">
        <v>2221</v>
      </c>
      <c r="K139" s="3">
        <v>24</v>
      </c>
      <c r="L139" s="3">
        <v>7.99</v>
      </c>
      <c r="M139" s="3">
        <v>7.99</v>
      </c>
      <c r="N139" s="216">
        <f t="shared" si="5"/>
        <v>3.0037546933667083</v>
      </c>
    </row>
    <row r="140" spans="1:14" x14ac:dyDescent="0.35">
      <c r="A140" t="s">
        <v>5428</v>
      </c>
      <c r="B140" t="s">
        <v>2221</v>
      </c>
      <c r="C140" s="3">
        <v>0</v>
      </c>
      <c r="D140" s="3">
        <v>0.1</v>
      </c>
      <c r="E140" s="3">
        <v>0.1</v>
      </c>
      <c r="F140" s="216">
        <f t="shared" si="4"/>
        <v>0</v>
      </c>
      <c r="I140" t="s">
        <v>5086</v>
      </c>
      <c r="J140" t="s">
        <v>2221</v>
      </c>
      <c r="K140" s="3">
        <v>0</v>
      </c>
      <c r="L140" s="3">
        <v>14.31</v>
      </c>
      <c r="M140" s="3">
        <v>0</v>
      </c>
      <c r="N140" s="216">
        <f t="shared" si="5"/>
        <v>0</v>
      </c>
    </row>
    <row r="141" spans="1:14" x14ac:dyDescent="0.35">
      <c r="A141" t="s">
        <v>5428</v>
      </c>
      <c r="B141" t="s">
        <v>2224</v>
      </c>
      <c r="C141" s="3">
        <v>0</v>
      </c>
      <c r="D141" s="3">
        <v>1.3</v>
      </c>
      <c r="E141" s="3">
        <v>1.21</v>
      </c>
      <c r="F141" s="216">
        <f t="shared" si="4"/>
        <v>0</v>
      </c>
      <c r="I141" t="s">
        <v>5087</v>
      </c>
      <c r="J141" t="s">
        <v>2224</v>
      </c>
      <c r="K141" s="3">
        <v>0</v>
      </c>
      <c r="L141" s="3">
        <v>0.21</v>
      </c>
      <c r="M141" s="3">
        <v>0.25</v>
      </c>
      <c r="N141" s="216">
        <f t="shared" si="5"/>
        <v>0</v>
      </c>
    </row>
    <row r="142" spans="1:14" x14ac:dyDescent="0.35">
      <c r="A142" t="s">
        <v>5429</v>
      </c>
      <c r="B142" t="s">
        <v>2221</v>
      </c>
      <c r="C142" s="3">
        <v>482.75</v>
      </c>
      <c r="D142" s="3">
        <v>123.7</v>
      </c>
      <c r="E142" s="3">
        <v>123.72</v>
      </c>
      <c r="F142" s="216">
        <f t="shared" si="4"/>
        <v>3.9025869037995147</v>
      </c>
      <c r="I142" t="s">
        <v>5088</v>
      </c>
      <c r="J142" t="s">
        <v>2221</v>
      </c>
      <c r="K142" s="3">
        <v>14.75</v>
      </c>
      <c r="L142" s="3">
        <v>13.15</v>
      </c>
      <c r="M142" s="3">
        <v>12.74</v>
      </c>
      <c r="N142" s="216">
        <f t="shared" si="5"/>
        <v>1.1216730038022813</v>
      </c>
    </row>
    <row r="143" spans="1:14" x14ac:dyDescent="0.35">
      <c r="A143" t="s">
        <v>5430</v>
      </c>
      <c r="B143" t="s">
        <v>2221</v>
      </c>
      <c r="C143" s="3">
        <v>294.5</v>
      </c>
      <c r="D143" s="3">
        <v>68.42</v>
      </c>
      <c r="E143" s="3">
        <v>65.459999999999994</v>
      </c>
      <c r="F143" s="216">
        <f t="shared" si="4"/>
        <v>4.3042969891844489</v>
      </c>
      <c r="I143" t="s">
        <v>5089</v>
      </c>
      <c r="J143" t="s">
        <v>2073</v>
      </c>
      <c r="K143" s="3">
        <v>23.5</v>
      </c>
      <c r="L143" s="3">
        <v>0</v>
      </c>
      <c r="M143" s="3">
        <v>11.78</v>
      </c>
      <c r="N143" s="216">
        <f t="shared" si="5"/>
        <v>1.9949066213921902</v>
      </c>
    </row>
    <row r="144" spans="1:14" x14ac:dyDescent="0.35">
      <c r="A144" t="s">
        <v>5430</v>
      </c>
      <c r="B144" t="s">
        <v>2224</v>
      </c>
      <c r="C144" s="3">
        <v>0</v>
      </c>
      <c r="D144" s="3">
        <v>0.63</v>
      </c>
      <c r="E144" s="3">
        <v>0</v>
      </c>
      <c r="F144" s="216">
        <f t="shared" si="4"/>
        <v>0</v>
      </c>
      <c r="I144" t="s">
        <v>5090</v>
      </c>
      <c r="J144" t="s">
        <v>2221</v>
      </c>
      <c r="K144" s="3">
        <v>24.5</v>
      </c>
      <c r="L144" s="3">
        <v>21.56</v>
      </c>
      <c r="M144" s="3">
        <v>24.24</v>
      </c>
      <c r="N144" s="216">
        <f t="shared" si="5"/>
        <v>1.1363636363636365</v>
      </c>
    </row>
    <row r="145" spans="1:14" x14ac:dyDescent="0.35">
      <c r="A145" t="s">
        <v>5431</v>
      </c>
      <c r="B145" t="s">
        <v>2221</v>
      </c>
      <c r="C145" s="3">
        <v>404.75</v>
      </c>
      <c r="D145" s="3">
        <v>182.33</v>
      </c>
      <c r="E145" s="3">
        <v>198.74</v>
      </c>
      <c r="F145" s="216">
        <f t="shared" si="4"/>
        <v>2.2198760489222837</v>
      </c>
      <c r="I145" t="s">
        <v>5091</v>
      </c>
      <c r="J145" t="s">
        <v>2224</v>
      </c>
      <c r="K145" s="3">
        <v>0</v>
      </c>
      <c r="L145" s="3">
        <v>0.02</v>
      </c>
      <c r="M145" s="3">
        <v>0.02</v>
      </c>
      <c r="N145" s="216">
        <f t="shared" si="5"/>
        <v>0</v>
      </c>
    </row>
    <row r="146" spans="1:14" x14ac:dyDescent="0.35">
      <c r="A146" t="s">
        <v>5432</v>
      </c>
      <c r="B146" t="s">
        <v>2224</v>
      </c>
      <c r="C146" s="3">
        <v>0</v>
      </c>
      <c r="D146" s="3">
        <v>0.31</v>
      </c>
      <c r="E146" s="3">
        <v>0</v>
      </c>
      <c r="F146" s="216">
        <f t="shared" si="4"/>
        <v>0</v>
      </c>
      <c r="I146" t="s">
        <v>5092</v>
      </c>
      <c r="J146" t="s">
        <v>2224</v>
      </c>
      <c r="K146" s="3">
        <v>0</v>
      </c>
      <c r="L146" s="3">
        <v>0.02</v>
      </c>
      <c r="M146" s="3">
        <v>0.02</v>
      </c>
      <c r="N146" s="216">
        <f t="shared" si="5"/>
        <v>0</v>
      </c>
    </row>
    <row r="147" spans="1:14" x14ac:dyDescent="0.35">
      <c r="A147" t="s">
        <v>5433</v>
      </c>
      <c r="B147" t="s">
        <v>2221</v>
      </c>
      <c r="C147" s="3">
        <v>81.5</v>
      </c>
      <c r="D147" s="3">
        <v>13.12</v>
      </c>
      <c r="E147" s="3">
        <v>14.01</v>
      </c>
      <c r="F147" s="216">
        <f t="shared" si="4"/>
        <v>6.211890243902439</v>
      </c>
      <c r="I147" t="s">
        <v>5093</v>
      </c>
      <c r="J147" t="s">
        <v>2221</v>
      </c>
      <c r="K147" s="3">
        <v>18.5</v>
      </c>
      <c r="L147" s="3">
        <v>21.95</v>
      </c>
      <c r="M147" s="3">
        <v>21.96</v>
      </c>
      <c r="N147" s="216">
        <f t="shared" si="5"/>
        <v>0.84282460136674264</v>
      </c>
    </row>
    <row r="148" spans="1:14" x14ac:dyDescent="0.35">
      <c r="A148" t="s">
        <v>5434</v>
      </c>
      <c r="B148" t="s">
        <v>2221</v>
      </c>
      <c r="C148" s="3">
        <v>0</v>
      </c>
      <c r="D148" s="3">
        <v>10.039999999999999</v>
      </c>
      <c r="E148" s="3">
        <v>10.46</v>
      </c>
      <c r="F148" s="216">
        <f t="shared" si="4"/>
        <v>0</v>
      </c>
      <c r="I148" t="s">
        <v>5094</v>
      </c>
      <c r="J148" t="s">
        <v>2224</v>
      </c>
      <c r="K148" s="3">
        <v>0</v>
      </c>
      <c r="L148" s="3">
        <v>0.03</v>
      </c>
      <c r="M148" s="3">
        <v>0</v>
      </c>
      <c r="N148" s="216">
        <f t="shared" si="5"/>
        <v>0</v>
      </c>
    </row>
    <row r="149" spans="1:14" x14ac:dyDescent="0.35">
      <c r="A149" t="s">
        <v>5434</v>
      </c>
      <c r="B149" t="s">
        <v>2224</v>
      </c>
      <c r="C149" s="3">
        <v>53</v>
      </c>
      <c r="D149" s="3">
        <v>159.44999999999999</v>
      </c>
      <c r="E149" s="3">
        <v>160.99</v>
      </c>
      <c r="F149" s="216">
        <f t="shared" si="4"/>
        <v>0.33239259956099093</v>
      </c>
      <c r="I149" t="s">
        <v>2241</v>
      </c>
      <c r="J149" t="s">
        <v>2073</v>
      </c>
      <c r="K149" s="3">
        <v>0</v>
      </c>
      <c r="L149" s="3">
        <v>0</v>
      </c>
      <c r="M149" s="3">
        <v>0</v>
      </c>
      <c r="N149" s="216">
        <f t="shared" si="5"/>
        <v>0</v>
      </c>
    </row>
    <row r="150" spans="1:14" x14ac:dyDescent="0.35">
      <c r="A150" t="s">
        <v>5435</v>
      </c>
      <c r="B150" t="s">
        <v>2221</v>
      </c>
      <c r="C150" s="3">
        <v>412</v>
      </c>
      <c r="D150" s="3">
        <v>126.14</v>
      </c>
      <c r="E150" s="3">
        <v>154.97999999999999</v>
      </c>
      <c r="F150" s="216">
        <f t="shared" si="4"/>
        <v>3.2662121452354524</v>
      </c>
      <c r="I150" t="s">
        <v>5095</v>
      </c>
      <c r="J150" t="s">
        <v>2221</v>
      </c>
      <c r="K150" s="3">
        <v>774.75</v>
      </c>
      <c r="L150" s="3">
        <v>357.03</v>
      </c>
      <c r="M150" s="3">
        <v>473.38</v>
      </c>
      <c r="N150" s="216">
        <f t="shared" si="5"/>
        <v>2.169985715486094</v>
      </c>
    </row>
    <row r="151" spans="1:14" x14ac:dyDescent="0.35">
      <c r="A151" t="s">
        <v>5436</v>
      </c>
      <c r="B151" t="s">
        <v>2221</v>
      </c>
      <c r="C151" s="3">
        <v>446.59</v>
      </c>
      <c r="D151" s="3">
        <v>130.35</v>
      </c>
      <c r="E151" s="3">
        <v>145.51</v>
      </c>
      <c r="F151" s="216">
        <f t="shared" si="4"/>
        <v>3.42608362102033</v>
      </c>
      <c r="I151" t="s">
        <v>5096</v>
      </c>
      <c r="J151" t="s">
        <v>2221</v>
      </c>
      <c r="K151" s="3">
        <v>685.5</v>
      </c>
      <c r="L151" s="3">
        <v>77.14</v>
      </c>
      <c r="M151" s="3">
        <v>73.72</v>
      </c>
      <c r="N151" s="216">
        <f t="shared" si="5"/>
        <v>8.8864402385273529</v>
      </c>
    </row>
    <row r="152" spans="1:14" x14ac:dyDescent="0.35">
      <c r="A152" t="s">
        <v>5437</v>
      </c>
      <c r="B152" t="s">
        <v>2221</v>
      </c>
      <c r="C152" s="3">
        <v>75.89</v>
      </c>
      <c r="D152" s="3">
        <v>3.7600000000000002</v>
      </c>
      <c r="E152" s="3">
        <v>4.5999999999999996</v>
      </c>
      <c r="F152" s="216">
        <f t="shared" si="4"/>
        <v>20.183510638297872</v>
      </c>
      <c r="I152" t="s">
        <v>5097</v>
      </c>
      <c r="J152" t="s">
        <v>2221</v>
      </c>
      <c r="K152" s="3">
        <v>36.5</v>
      </c>
      <c r="L152" s="3">
        <v>2.14</v>
      </c>
      <c r="M152" s="3">
        <v>2.29</v>
      </c>
      <c r="N152" s="216">
        <f t="shared" si="5"/>
        <v>17.056074766355138</v>
      </c>
    </row>
    <row r="153" spans="1:14" x14ac:dyDescent="0.35">
      <c r="A153" t="s">
        <v>5438</v>
      </c>
      <c r="B153" t="s">
        <v>2224</v>
      </c>
      <c r="C153" s="3">
        <v>4</v>
      </c>
      <c r="D153" s="3">
        <v>1.5</v>
      </c>
      <c r="E153" s="3">
        <v>1.49</v>
      </c>
      <c r="F153" s="216">
        <f t="shared" si="4"/>
        <v>2.6666666666666665</v>
      </c>
      <c r="I153" t="s">
        <v>1769</v>
      </c>
      <c r="J153" t="s">
        <v>2224</v>
      </c>
      <c r="K153" s="3">
        <v>0</v>
      </c>
      <c r="L153" s="3">
        <v>2.81</v>
      </c>
      <c r="M153" s="3">
        <v>2.69</v>
      </c>
      <c r="N153" s="216">
        <f t="shared" si="5"/>
        <v>0</v>
      </c>
    </row>
    <row r="154" spans="1:14" x14ac:dyDescent="0.35">
      <c r="A154" t="s">
        <v>5439</v>
      </c>
      <c r="B154" t="s">
        <v>2224</v>
      </c>
      <c r="C154" s="3">
        <v>0</v>
      </c>
      <c r="D154" s="3">
        <v>0.03</v>
      </c>
      <c r="E154" s="3">
        <v>0.03</v>
      </c>
      <c r="F154" s="216">
        <f t="shared" si="4"/>
        <v>0</v>
      </c>
      <c r="I154" t="s">
        <v>5100</v>
      </c>
      <c r="J154" t="s">
        <v>2221</v>
      </c>
      <c r="K154" s="3">
        <v>88</v>
      </c>
      <c r="L154" s="3">
        <v>32.47</v>
      </c>
      <c r="M154" s="3">
        <v>30.69</v>
      </c>
      <c r="N154" s="216">
        <f t="shared" si="5"/>
        <v>2.7101940252540806</v>
      </c>
    </row>
    <row r="155" spans="1:14" x14ac:dyDescent="0.35">
      <c r="A155" t="s">
        <v>5440</v>
      </c>
      <c r="B155" t="s">
        <v>2221</v>
      </c>
      <c r="C155" s="3">
        <v>0</v>
      </c>
      <c r="D155" s="3">
        <v>0.55000000000000004</v>
      </c>
      <c r="E155" s="3">
        <v>0</v>
      </c>
      <c r="F155" s="216">
        <f t="shared" si="4"/>
        <v>0</v>
      </c>
      <c r="I155" t="s">
        <v>5101</v>
      </c>
      <c r="J155" t="s">
        <v>2221</v>
      </c>
      <c r="K155" s="3">
        <v>61.75</v>
      </c>
      <c r="L155" s="3">
        <v>6.26</v>
      </c>
      <c r="M155" s="3">
        <v>6.97</v>
      </c>
      <c r="N155" s="216">
        <f t="shared" si="5"/>
        <v>9.8642172523961662</v>
      </c>
    </row>
    <row r="156" spans="1:14" x14ac:dyDescent="0.35">
      <c r="A156" t="s">
        <v>5440</v>
      </c>
      <c r="B156" t="s">
        <v>2224</v>
      </c>
      <c r="C156" s="3">
        <v>0</v>
      </c>
      <c r="D156" s="3">
        <v>0.04</v>
      </c>
      <c r="E156" s="3">
        <v>0</v>
      </c>
      <c r="F156" s="216">
        <f t="shared" si="4"/>
        <v>0</v>
      </c>
      <c r="I156" t="s">
        <v>5102</v>
      </c>
      <c r="J156" t="s">
        <v>2221</v>
      </c>
      <c r="K156" s="3">
        <v>414.5</v>
      </c>
      <c r="L156" s="3">
        <v>49.44</v>
      </c>
      <c r="M156" s="3">
        <v>49.8</v>
      </c>
      <c r="N156" s="216">
        <f t="shared" si="5"/>
        <v>8.383899676375405</v>
      </c>
    </row>
    <row r="157" spans="1:14" x14ac:dyDescent="0.35">
      <c r="A157" t="s">
        <v>4318</v>
      </c>
      <c r="B157" t="s">
        <v>2221</v>
      </c>
      <c r="C157" s="3">
        <v>0</v>
      </c>
      <c r="D157" s="3">
        <v>0.04</v>
      </c>
      <c r="E157" s="3">
        <v>0.04</v>
      </c>
      <c r="F157" s="216">
        <f t="shared" si="4"/>
        <v>0</v>
      </c>
      <c r="I157" t="s">
        <v>5103</v>
      </c>
      <c r="J157" t="s">
        <v>2221</v>
      </c>
      <c r="K157" s="3">
        <v>59.5</v>
      </c>
      <c r="L157" s="3">
        <v>34.18</v>
      </c>
      <c r="M157" s="3">
        <v>35.700000000000003</v>
      </c>
      <c r="N157" s="216">
        <f t="shared" si="5"/>
        <v>1.740784084259801</v>
      </c>
    </row>
    <row r="158" spans="1:14" x14ac:dyDescent="0.35">
      <c r="A158" t="s">
        <v>5441</v>
      </c>
      <c r="B158" t="s">
        <v>2221</v>
      </c>
      <c r="C158" s="3">
        <v>0</v>
      </c>
      <c r="D158" s="3">
        <v>11.23</v>
      </c>
      <c r="E158" s="3">
        <v>11.459999999999999</v>
      </c>
      <c r="F158" s="216">
        <f t="shared" si="4"/>
        <v>0</v>
      </c>
      <c r="I158" t="s">
        <v>5104</v>
      </c>
      <c r="J158" t="s">
        <v>2221</v>
      </c>
      <c r="K158" s="3">
        <v>0</v>
      </c>
      <c r="L158" s="3">
        <v>0.05</v>
      </c>
      <c r="M158" s="3">
        <v>0.11</v>
      </c>
      <c r="N158" s="216">
        <f t="shared" si="5"/>
        <v>0</v>
      </c>
    </row>
    <row r="159" spans="1:14" x14ac:dyDescent="0.35">
      <c r="A159" t="s">
        <v>5442</v>
      </c>
      <c r="B159" t="s">
        <v>2221</v>
      </c>
      <c r="C159" s="3">
        <v>0</v>
      </c>
      <c r="D159" s="3">
        <v>25.92</v>
      </c>
      <c r="E159" s="3">
        <v>24.57</v>
      </c>
      <c r="F159" s="216">
        <f t="shared" si="4"/>
        <v>0</v>
      </c>
      <c r="I159" t="s">
        <v>5104</v>
      </c>
      <c r="J159" t="s">
        <v>2224</v>
      </c>
      <c r="K159" s="3">
        <v>179.7</v>
      </c>
      <c r="L159" s="3">
        <v>40.090000000000003</v>
      </c>
      <c r="M159" s="3">
        <v>36.14</v>
      </c>
      <c r="N159" s="216">
        <f t="shared" si="5"/>
        <v>4.4824145672237456</v>
      </c>
    </row>
    <row r="160" spans="1:14" x14ac:dyDescent="0.35">
      <c r="A160" t="s">
        <v>5443</v>
      </c>
      <c r="B160" t="s">
        <v>2221</v>
      </c>
      <c r="C160" s="3">
        <v>16.13</v>
      </c>
      <c r="D160" s="3">
        <v>8.27</v>
      </c>
      <c r="E160" s="3">
        <v>7.66</v>
      </c>
      <c r="F160" s="216">
        <f t="shared" si="4"/>
        <v>1.9504232164449817</v>
      </c>
      <c r="I160" t="s">
        <v>5105</v>
      </c>
      <c r="J160" t="s">
        <v>2221</v>
      </c>
      <c r="K160" s="3">
        <v>241.5</v>
      </c>
      <c r="L160" s="3">
        <v>16.760000000000002</v>
      </c>
      <c r="M160" s="3">
        <v>21.96</v>
      </c>
      <c r="N160" s="216">
        <f t="shared" si="5"/>
        <v>14.409307875894987</v>
      </c>
    </row>
    <row r="161" spans="1:14" x14ac:dyDescent="0.35">
      <c r="A161" t="s">
        <v>5444</v>
      </c>
      <c r="B161" t="s">
        <v>2221</v>
      </c>
      <c r="C161" s="3">
        <v>38.43</v>
      </c>
      <c r="D161" s="3">
        <v>35.53</v>
      </c>
      <c r="E161" s="3">
        <v>35.090000000000003</v>
      </c>
      <c r="F161" s="216">
        <f t="shared" si="4"/>
        <v>1.0816211652124965</v>
      </c>
      <c r="I161" t="s">
        <v>5106</v>
      </c>
      <c r="J161" t="s">
        <v>2221</v>
      </c>
      <c r="K161" s="3">
        <v>36.5</v>
      </c>
      <c r="L161" s="3">
        <v>3.85</v>
      </c>
      <c r="M161" s="3">
        <v>3.62</v>
      </c>
      <c r="N161" s="216">
        <f t="shared" si="5"/>
        <v>9.4805194805194795</v>
      </c>
    </row>
    <row r="162" spans="1:14" x14ac:dyDescent="0.35">
      <c r="A162" t="s">
        <v>5445</v>
      </c>
      <c r="B162" t="s">
        <v>2224</v>
      </c>
      <c r="C162" s="3">
        <v>17</v>
      </c>
      <c r="D162" s="3">
        <v>1.33</v>
      </c>
      <c r="E162" s="3">
        <v>1.25</v>
      </c>
      <c r="F162" s="216">
        <f t="shared" si="4"/>
        <v>12.781954887218044</v>
      </c>
      <c r="I162" t="s">
        <v>5107</v>
      </c>
      <c r="J162" t="s">
        <v>2221</v>
      </c>
      <c r="K162" s="3">
        <v>38.5</v>
      </c>
      <c r="L162" s="3">
        <v>2.84</v>
      </c>
      <c r="M162" s="3">
        <v>1.46</v>
      </c>
      <c r="N162" s="216">
        <f t="shared" si="5"/>
        <v>13.556338028169014</v>
      </c>
    </row>
    <row r="163" spans="1:14" x14ac:dyDescent="0.35">
      <c r="A163" t="s">
        <v>1313</v>
      </c>
      <c r="B163" t="s">
        <v>2221</v>
      </c>
      <c r="C163" s="3">
        <v>504</v>
      </c>
      <c r="D163" s="3">
        <v>81.150000000000006</v>
      </c>
      <c r="E163" s="3">
        <v>92.7</v>
      </c>
      <c r="F163" s="216">
        <f t="shared" si="4"/>
        <v>6.2107208872458406</v>
      </c>
      <c r="I163" t="s">
        <v>1981</v>
      </c>
      <c r="J163" t="s">
        <v>2224</v>
      </c>
      <c r="K163" s="3">
        <v>0</v>
      </c>
      <c r="L163" s="3">
        <v>1.06</v>
      </c>
      <c r="M163" s="3">
        <v>0.74</v>
      </c>
      <c r="N163" s="216">
        <f t="shared" si="5"/>
        <v>0</v>
      </c>
    </row>
    <row r="164" spans="1:14" x14ac:dyDescent="0.35">
      <c r="A164" t="s">
        <v>5446</v>
      </c>
      <c r="B164" t="s">
        <v>2224</v>
      </c>
      <c r="C164" s="3">
        <v>0</v>
      </c>
      <c r="D164" s="3">
        <v>0.17</v>
      </c>
      <c r="E164" s="3">
        <v>0.06</v>
      </c>
      <c r="F164" s="216">
        <f t="shared" si="4"/>
        <v>0</v>
      </c>
      <c r="I164" t="s">
        <v>5108</v>
      </c>
      <c r="J164" t="s">
        <v>2224</v>
      </c>
      <c r="K164" s="3">
        <v>0</v>
      </c>
      <c r="L164" s="3">
        <v>0.08</v>
      </c>
      <c r="M164" s="3">
        <v>0.08</v>
      </c>
      <c r="N164" s="216">
        <f t="shared" si="5"/>
        <v>0</v>
      </c>
    </row>
    <row r="165" spans="1:14" x14ac:dyDescent="0.35">
      <c r="A165" t="s">
        <v>1505</v>
      </c>
      <c r="B165" t="s">
        <v>2224</v>
      </c>
      <c r="C165" s="3">
        <v>0</v>
      </c>
      <c r="D165" s="3">
        <v>0.05</v>
      </c>
      <c r="E165" s="3">
        <v>0</v>
      </c>
      <c r="F165" s="216">
        <f t="shared" si="4"/>
        <v>0</v>
      </c>
      <c r="I165" t="s">
        <v>5109</v>
      </c>
      <c r="J165" t="s">
        <v>2224</v>
      </c>
      <c r="K165" s="3">
        <v>0</v>
      </c>
      <c r="L165" s="3">
        <v>0.56000000000000005</v>
      </c>
      <c r="M165" s="3">
        <v>0.55000000000000004</v>
      </c>
      <c r="N165" s="216">
        <f t="shared" si="5"/>
        <v>0</v>
      </c>
    </row>
    <row r="166" spans="1:14" x14ac:dyDescent="0.35">
      <c r="A166" t="s">
        <v>1502</v>
      </c>
      <c r="B166" t="s">
        <v>2224</v>
      </c>
      <c r="C166" s="3">
        <v>0</v>
      </c>
      <c r="D166" s="3">
        <v>0.06</v>
      </c>
      <c r="E166" s="3">
        <v>0</v>
      </c>
      <c r="F166" s="216">
        <f t="shared" si="4"/>
        <v>0</v>
      </c>
      <c r="I166" t="s">
        <v>5110</v>
      </c>
      <c r="J166" t="s">
        <v>2221</v>
      </c>
      <c r="K166" s="3">
        <v>0</v>
      </c>
      <c r="L166" s="3">
        <v>0.04</v>
      </c>
      <c r="M166" s="3">
        <v>0.04</v>
      </c>
      <c r="N166" s="216">
        <f t="shared" si="5"/>
        <v>0</v>
      </c>
    </row>
    <row r="167" spans="1:14" x14ac:dyDescent="0.35">
      <c r="A167" t="s">
        <v>2864</v>
      </c>
      <c r="B167" t="s">
        <v>2221</v>
      </c>
      <c r="C167" s="3">
        <v>0</v>
      </c>
      <c r="D167" s="3">
        <v>0.54</v>
      </c>
      <c r="E167" s="3">
        <v>0.54</v>
      </c>
      <c r="F167" s="216">
        <f t="shared" si="4"/>
        <v>0</v>
      </c>
      <c r="I167" t="s">
        <v>5110</v>
      </c>
      <c r="J167" t="s">
        <v>2224</v>
      </c>
      <c r="K167" s="3">
        <v>0</v>
      </c>
      <c r="L167" s="3">
        <v>1.96</v>
      </c>
      <c r="M167" s="3">
        <v>1.9</v>
      </c>
      <c r="N167" s="216">
        <f t="shared" si="5"/>
        <v>0</v>
      </c>
    </row>
    <row r="168" spans="1:14" x14ac:dyDescent="0.35">
      <c r="A168" t="s">
        <v>5447</v>
      </c>
      <c r="B168" t="s">
        <v>2221</v>
      </c>
      <c r="C168" s="3">
        <v>38</v>
      </c>
      <c r="D168" s="3">
        <v>4.1100000000000003</v>
      </c>
      <c r="E168" s="3">
        <v>5.09</v>
      </c>
      <c r="F168" s="216">
        <f t="shared" si="4"/>
        <v>9.2457420924574194</v>
      </c>
      <c r="I168" t="s">
        <v>5111</v>
      </c>
      <c r="J168" t="s">
        <v>2221</v>
      </c>
      <c r="K168" s="3">
        <v>2</v>
      </c>
      <c r="L168" s="3">
        <v>10.4</v>
      </c>
      <c r="M168" s="3">
        <v>10.039999999999999</v>
      </c>
      <c r="N168" s="216">
        <f t="shared" si="5"/>
        <v>0.19230769230769229</v>
      </c>
    </row>
    <row r="169" spans="1:14" x14ac:dyDescent="0.35">
      <c r="A169" t="s">
        <v>5448</v>
      </c>
      <c r="B169" t="s">
        <v>2221</v>
      </c>
      <c r="C169" s="3">
        <v>30.25</v>
      </c>
      <c r="D169" s="3">
        <v>0.36</v>
      </c>
      <c r="E169" s="3">
        <v>0.33</v>
      </c>
      <c r="F169" s="216">
        <f t="shared" si="4"/>
        <v>84.027777777777786</v>
      </c>
      <c r="I169" t="s">
        <v>5112</v>
      </c>
      <c r="J169" t="s">
        <v>2221</v>
      </c>
      <c r="K169" s="3">
        <v>0</v>
      </c>
      <c r="L169" s="3">
        <v>0.31</v>
      </c>
      <c r="M169" s="3">
        <v>0.3</v>
      </c>
      <c r="N169" s="216">
        <f t="shared" si="5"/>
        <v>0</v>
      </c>
    </row>
    <row r="170" spans="1:14" x14ac:dyDescent="0.35">
      <c r="A170" t="s">
        <v>2857</v>
      </c>
      <c r="B170" t="s">
        <v>2221</v>
      </c>
      <c r="C170" s="3">
        <v>0</v>
      </c>
      <c r="D170" s="3">
        <v>0.77</v>
      </c>
      <c r="E170" s="3">
        <v>0.77</v>
      </c>
      <c r="F170" s="216">
        <f t="shared" si="4"/>
        <v>0</v>
      </c>
      <c r="I170" t="s">
        <v>5113</v>
      </c>
      <c r="J170" t="s">
        <v>2221</v>
      </c>
      <c r="K170" s="3">
        <v>0</v>
      </c>
      <c r="L170" s="3">
        <v>0.03</v>
      </c>
      <c r="M170" s="3">
        <v>0.03</v>
      </c>
      <c r="N170" s="216">
        <f t="shared" si="5"/>
        <v>0</v>
      </c>
    </row>
    <row r="171" spans="1:14" x14ac:dyDescent="0.35">
      <c r="A171" t="s">
        <v>5449</v>
      </c>
      <c r="B171" t="s">
        <v>2221</v>
      </c>
      <c r="C171" s="3">
        <v>0</v>
      </c>
      <c r="D171" s="3">
        <v>28.54</v>
      </c>
      <c r="E171" s="3">
        <v>20.18</v>
      </c>
      <c r="F171" s="216">
        <f t="shared" si="4"/>
        <v>0</v>
      </c>
      <c r="I171" t="s">
        <v>5114</v>
      </c>
      <c r="J171" t="s">
        <v>2221</v>
      </c>
      <c r="K171" s="3">
        <v>12.5</v>
      </c>
      <c r="L171" s="3">
        <v>7.57</v>
      </c>
      <c r="M171" s="3">
        <v>7.18</v>
      </c>
      <c r="N171" s="216">
        <f t="shared" si="5"/>
        <v>1.6512549537648613</v>
      </c>
    </row>
    <row r="172" spans="1:14" x14ac:dyDescent="0.35">
      <c r="A172" t="s">
        <v>5450</v>
      </c>
      <c r="B172" t="s">
        <v>2073</v>
      </c>
      <c r="C172" s="3">
        <v>140.75</v>
      </c>
      <c r="D172" s="3">
        <v>0</v>
      </c>
      <c r="E172" s="3">
        <v>22.97</v>
      </c>
      <c r="F172" s="216">
        <f t="shared" si="4"/>
        <v>6.1275576839355681</v>
      </c>
      <c r="I172" t="s">
        <v>5115</v>
      </c>
      <c r="J172" t="s">
        <v>2221</v>
      </c>
      <c r="K172" s="3">
        <v>16.5</v>
      </c>
      <c r="L172" s="3">
        <v>10.4</v>
      </c>
      <c r="M172" s="3">
        <v>10.039999999999999</v>
      </c>
      <c r="N172" s="216">
        <f t="shared" si="5"/>
        <v>1.5865384615384615</v>
      </c>
    </row>
    <row r="173" spans="1:14" x14ac:dyDescent="0.35">
      <c r="A173" t="s">
        <v>5451</v>
      </c>
      <c r="B173" t="s">
        <v>2221</v>
      </c>
      <c r="C173" s="3">
        <v>1533.28</v>
      </c>
      <c r="D173" s="3">
        <v>258.27999999999997</v>
      </c>
      <c r="E173" s="3">
        <v>234.77</v>
      </c>
      <c r="F173" s="216">
        <f t="shared" si="4"/>
        <v>5.9365030199783186</v>
      </c>
      <c r="I173" t="s">
        <v>5116</v>
      </c>
      <c r="J173" t="s">
        <v>2224</v>
      </c>
      <c r="K173" s="3">
        <v>0</v>
      </c>
      <c r="L173" s="3">
        <v>0.66</v>
      </c>
      <c r="M173" s="3">
        <v>0.65</v>
      </c>
      <c r="N173" s="216">
        <f t="shared" si="5"/>
        <v>0</v>
      </c>
    </row>
    <row r="174" spans="1:14" x14ac:dyDescent="0.35">
      <c r="A174" t="s">
        <v>5451</v>
      </c>
      <c r="B174" t="s">
        <v>2073</v>
      </c>
      <c r="C174" s="3">
        <v>0</v>
      </c>
      <c r="D174" s="3">
        <v>0</v>
      </c>
      <c r="E174" s="3">
        <v>137.51</v>
      </c>
      <c r="F174" s="216">
        <f t="shared" si="4"/>
        <v>0</v>
      </c>
      <c r="I174" t="s">
        <v>5117</v>
      </c>
      <c r="J174" t="s">
        <v>2221</v>
      </c>
      <c r="K174" s="3">
        <v>80.25</v>
      </c>
      <c r="L174" s="3">
        <v>15.23</v>
      </c>
      <c r="M174" s="3">
        <v>15.45</v>
      </c>
      <c r="N174" s="216">
        <f t="shared" si="5"/>
        <v>5.2692055154300723</v>
      </c>
    </row>
    <row r="175" spans="1:14" x14ac:dyDescent="0.35">
      <c r="A175" t="s">
        <v>5452</v>
      </c>
      <c r="B175" t="s">
        <v>2073</v>
      </c>
      <c r="C175" s="3">
        <v>197</v>
      </c>
      <c r="D175" s="3">
        <v>0</v>
      </c>
      <c r="E175" s="3">
        <v>19.71</v>
      </c>
      <c r="F175" s="216">
        <f t="shared" si="4"/>
        <v>9.9949264332825969</v>
      </c>
      <c r="I175" t="s">
        <v>5118</v>
      </c>
      <c r="J175" t="s">
        <v>2221</v>
      </c>
      <c r="K175" s="3">
        <v>637.71</v>
      </c>
      <c r="L175" s="3">
        <v>222.47</v>
      </c>
      <c r="M175" s="3">
        <v>257.66000000000003</v>
      </c>
      <c r="N175" s="216">
        <f t="shared" si="5"/>
        <v>2.8664988537780376</v>
      </c>
    </row>
    <row r="176" spans="1:14" x14ac:dyDescent="0.35">
      <c r="A176" t="s">
        <v>5453</v>
      </c>
      <c r="B176" t="s">
        <v>2073</v>
      </c>
      <c r="C176" s="3">
        <v>125</v>
      </c>
      <c r="D176" s="3">
        <v>0</v>
      </c>
      <c r="E176" s="3">
        <v>22.81</v>
      </c>
      <c r="F176" s="216">
        <f t="shared" si="4"/>
        <v>5.4800526085050416</v>
      </c>
      <c r="I176" t="s">
        <v>5119</v>
      </c>
      <c r="J176" t="s">
        <v>2221</v>
      </c>
      <c r="K176" s="3">
        <v>2162</v>
      </c>
      <c r="L176" s="3">
        <v>501.93</v>
      </c>
      <c r="M176" s="3">
        <v>517.24</v>
      </c>
      <c r="N176" s="216">
        <f t="shared" si="5"/>
        <v>4.3073735381427687</v>
      </c>
    </row>
    <row r="177" spans="1:14" x14ac:dyDescent="0.35">
      <c r="A177" t="s">
        <v>5454</v>
      </c>
      <c r="B177" t="s">
        <v>2073</v>
      </c>
      <c r="C177" s="3">
        <v>129</v>
      </c>
      <c r="D177" s="3">
        <v>0</v>
      </c>
      <c r="E177" s="3">
        <v>24.31</v>
      </c>
      <c r="F177" s="216">
        <f t="shared" si="4"/>
        <v>5.3064582476347182</v>
      </c>
      <c r="I177" t="s">
        <v>5120</v>
      </c>
      <c r="J177" t="s">
        <v>2224</v>
      </c>
      <c r="K177" s="3">
        <v>0</v>
      </c>
      <c r="L177" s="3">
        <v>2.14</v>
      </c>
      <c r="M177" s="3">
        <v>0</v>
      </c>
      <c r="N177" s="216">
        <f t="shared" si="5"/>
        <v>0</v>
      </c>
    </row>
    <row r="178" spans="1:14" x14ac:dyDescent="0.35">
      <c r="A178" t="s">
        <v>5455</v>
      </c>
      <c r="B178" t="s">
        <v>2073</v>
      </c>
      <c r="C178" s="3">
        <v>115.5</v>
      </c>
      <c r="D178" s="3">
        <v>0</v>
      </c>
      <c r="E178" s="3">
        <v>19.579999999999998</v>
      </c>
      <c r="F178" s="216">
        <f t="shared" si="4"/>
        <v>5.8988764044943824</v>
      </c>
      <c r="I178" t="s">
        <v>5121</v>
      </c>
      <c r="J178" t="s">
        <v>2221</v>
      </c>
      <c r="K178" s="3">
        <v>0</v>
      </c>
      <c r="L178" s="3">
        <v>0.35</v>
      </c>
      <c r="M178" s="3">
        <v>0.36</v>
      </c>
      <c r="N178" s="216">
        <f t="shared" si="5"/>
        <v>0</v>
      </c>
    </row>
    <row r="179" spans="1:14" x14ac:dyDescent="0.35">
      <c r="A179" t="s">
        <v>5456</v>
      </c>
      <c r="B179" t="s">
        <v>2073</v>
      </c>
      <c r="C179" s="3">
        <v>110.5</v>
      </c>
      <c r="D179" s="3">
        <v>0</v>
      </c>
      <c r="E179" s="3">
        <v>27.28</v>
      </c>
      <c r="F179" s="216">
        <f t="shared" si="4"/>
        <v>4.0505865102639298</v>
      </c>
      <c r="I179" t="s">
        <v>5122</v>
      </c>
      <c r="J179" t="s">
        <v>2221</v>
      </c>
      <c r="K179" s="3">
        <v>0</v>
      </c>
      <c r="L179" s="3">
        <v>0.30000000000000004</v>
      </c>
      <c r="M179" s="3">
        <v>0.1</v>
      </c>
      <c r="N179" s="216">
        <f t="shared" si="5"/>
        <v>0</v>
      </c>
    </row>
    <row r="180" spans="1:14" x14ac:dyDescent="0.35">
      <c r="A180" t="s">
        <v>5457</v>
      </c>
      <c r="B180" t="s">
        <v>2073</v>
      </c>
      <c r="C180" s="3">
        <v>177.5</v>
      </c>
      <c r="D180" s="3">
        <v>0</v>
      </c>
      <c r="E180" s="3">
        <v>22.92</v>
      </c>
      <c r="F180" s="216">
        <f t="shared" si="4"/>
        <v>7.7443280977312385</v>
      </c>
      <c r="I180" t="s">
        <v>5123</v>
      </c>
      <c r="J180" t="s">
        <v>2221</v>
      </c>
      <c r="K180" s="3">
        <v>0</v>
      </c>
      <c r="L180" s="3">
        <v>0.08</v>
      </c>
      <c r="M180" s="3">
        <v>0.06</v>
      </c>
      <c r="N180" s="216">
        <f t="shared" si="5"/>
        <v>0</v>
      </c>
    </row>
    <row r="181" spans="1:14" x14ac:dyDescent="0.35">
      <c r="A181" t="s">
        <v>5458</v>
      </c>
      <c r="B181" t="s">
        <v>2073</v>
      </c>
      <c r="C181" s="3">
        <v>94</v>
      </c>
      <c r="D181" s="3">
        <v>0</v>
      </c>
      <c r="E181" s="3">
        <v>20.88</v>
      </c>
      <c r="F181" s="216">
        <f t="shared" si="4"/>
        <v>4.5019157088122608</v>
      </c>
      <c r="I181" t="s">
        <v>5124</v>
      </c>
      <c r="J181" t="s">
        <v>2073</v>
      </c>
      <c r="K181" s="3">
        <v>82.5</v>
      </c>
      <c r="L181" s="3">
        <v>0</v>
      </c>
      <c r="M181" s="3">
        <v>103.91</v>
      </c>
      <c r="N181" s="216">
        <f t="shared" si="5"/>
        <v>0.79395630834375908</v>
      </c>
    </row>
    <row r="182" spans="1:14" x14ac:dyDescent="0.35">
      <c r="A182" t="s">
        <v>5459</v>
      </c>
      <c r="B182" t="s">
        <v>2073</v>
      </c>
      <c r="C182" s="3">
        <v>151.5</v>
      </c>
      <c r="D182" s="3">
        <v>0</v>
      </c>
      <c r="E182" s="3">
        <v>25.43</v>
      </c>
      <c r="F182" s="216">
        <f t="shared" si="4"/>
        <v>5.9575304758159655</v>
      </c>
      <c r="I182" t="s">
        <v>5125</v>
      </c>
      <c r="J182" t="s">
        <v>2221</v>
      </c>
      <c r="K182" s="3">
        <v>0</v>
      </c>
      <c r="L182" s="3">
        <v>14.19</v>
      </c>
      <c r="M182" s="3">
        <v>14.42</v>
      </c>
      <c r="N182" s="216">
        <f t="shared" si="5"/>
        <v>0</v>
      </c>
    </row>
    <row r="183" spans="1:14" x14ac:dyDescent="0.35">
      <c r="A183" t="s">
        <v>5460</v>
      </c>
      <c r="B183" t="s">
        <v>2073</v>
      </c>
      <c r="C183" s="3">
        <v>121</v>
      </c>
      <c r="D183" s="3">
        <v>0</v>
      </c>
      <c r="E183" s="3">
        <v>29.87</v>
      </c>
      <c r="F183" s="216">
        <f t="shared" si="4"/>
        <v>4.0508871777703384</v>
      </c>
      <c r="I183" t="s">
        <v>5126</v>
      </c>
      <c r="J183" t="s">
        <v>2073</v>
      </c>
      <c r="K183" s="3">
        <v>149.5</v>
      </c>
      <c r="L183" s="3">
        <v>0</v>
      </c>
      <c r="M183" s="3">
        <v>18.739999999999998</v>
      </c>
      <c r="N183" s="216">
        <f t="shared" si="5"/>
        <v>7.9775880469583784</v>
      </c>
    </row>
    <row r="184" spans="1:14" x14ac:dyDescent="0.35">
      <c r="A184" t="s">
        <v>5461</v>
      </c>
      <c r="B184" t="s">
        <v>2073</v>
      </c>
      <c r="C184" s="3">
        <v>122</v>
      </c>
      <c r="D184" s="3">
        <v>0</v>
      </c>
      <c r="E184" s="3">
        <v>26.07</v>
      </c>
      <c r="F184" s="216">
        <f t="shared" si="4"/>
        <v>4.6797084771768311</v>
      </c>
      <c r="I184" t="s">
        <v>5127</v>
      </c>
      <c r="J184" t="s">
        <v>2073</v>
      </c>
      <c r="K184" s="3">
        <v>155.5</v>
      </c>
      <c r="L184" s="3">
        <v>0</v>
      </c>
      <c r="M184" s="3">
        <v>20.3</v>
      </c>
      <c r="N184" s="216">
        <f t="shared" si="5"/>
        <v>7.6600985221674875</v>
      </c>
    </row>
    <row r="185" spans="1:14" x14ac:dyDescent="0.35">
      <c r="A185" t="s">
        <v>5462</v>
      </c>
      <c r="B185" t="s">
        <v>2073</v>
      </c>
      <c r="C185" s="3">
        <v>111</v>
      </c>
      <c r="D185" s="3">
        <v>0</v>
      </c>
      <c r="E185" s="3">
        <v>26.44</v>
      </c>
      <c r="F185" s="216">
        <f t="shared" si="4"/>
        <v>4.1981845688350985</v>
      </c>
      <c r="I185" t="s">
        <v>5128</v>
      </c>
      <c r="J185" t="s">
        <v>2073</v>
      </c>
      <c r="K185" s="3">
        <v>197</v>
      </c>
      <c r="L185" s="3">
        <v>0</v>
      </c>
      <c r="M185" s="3">
        <v>23.61</v>
      </c>
      <c r="N185" s="216">
        <f t="shared" si="5"/>
        <v>8.343922066920797</v>
      </c>
    </row>
    <row r="186" spans="1:14" x14ac:dyDescent="0.35">
      <c r="A186" t="s">
        <v>5463</v>
      </c>
      <c r="B186" t="s">
        <v>2073</v>
      </c>
      <c r="C186" s="3">
        <v>109</v>
      </c>
      <c r="D186" s="3">
        <v>0</v>
      </c>
      <c r="E186" s="3">
        <v>11.24</v>
      </c>
      <c r="F186" s="216">
        <f t="shared" si="4"/>
        <v>9.697508896797153</v>
      </c>
      <c r="I186" t="s">
        <v>5129</v>
      </c>
      <c r="J186" t="s">
        <v>2073</v>
      </c>
      <c r="K186" s="3">
        <v>150</v>
      </c>
      <c r="L186" s="3">
        <v>0</v>
      </c>
      <c r="M186" s="3">
        <v>23.64</v>
      </c>
      <c r="N186" s="216">
        <f t="shared" si="5"/>
        <v>6.345177664974619</v>
      </c>
    </row>
    <row r="187" spans="1:14" x14ac:dyDescent="0.35">
      <c r="A187" t="s">
        <v>5464</v>
      </c>
      <c r="B187" t="s">
        <v>2073</v>
      </c>
      <c r="C187" s="3">
        <v>114.5</v>
      </c>
      <c r="D187" s="3">
        <v>0</v>
      </c>
      <c r="E187" s="3">
        <v>18.899999999999999</v>
      </c>
      <c r="F187" s="216">
        <f t="shared" si="4"/>
        <v>6.0582010582010586</v>
      </c>
      <c r="I187" t="s">
        <v>5130</v>
      </c>
      <c r="J187" t="s">
        <v>2073</v>
      </c>
      <c r="K187" s="3">
        <v>113.5</v>
      </c>
      <c r="L187" s="3">
        <v>0</v>
      </c>
      <c r="M187" s="3">
        <v>23.27</v>
      </c>
      <c r="N187" s="216">
        <f t="shared" si="5"/>
        <v>4.877524709926945</v>
      </c>
    </row>
    <row r="188" spans="1:14" x14ac:dyDescent="0.35">
      <c r="A188" t="s">
        <v>5465</v>
      </c>
      <c r="B188" t="s">
        <v>2221</v>
      </c>
      <c r="C188" s="3">
        <v>0</v>
      </c>
      <c r="D188" s="3">
        <v>166.80999999999997</v>
      </c>
      <c r="E188" s="3">
        <v>136.01999999999998</v>
      </c>
      <c r="F188" s="216">
        <f t="shared" si="4"/>
        <v>0</v>
      </c>
      <c r="I188" t="s">
        <v>5131</v>
      </c>
      <c r="J188" t="s">
        <v>2073</v>
      </c>
      <c r="K188" s="3">
        <v>114.5</v>
      </c>
      <c r="L188" s="3">
        <v>0</v>
      </c>
      <c r="M188" s="3">
        <v>25.85</v>
      </c>
      <c r="N188" s="216">
        <f t="shared" si="5"/>
        <v>4.4294003868471954</v>
      </c>
    </row>
    <row r="189" spans="1:14" x14ac:dyDescent="0.35">
      <c r="A189" t="s">
        <v>2747</v>
      </c>
      <c r="B189" t="s">
        <v>2224</v>
      </c>
      <c r="C189" s="3">
        <v>0</v>
      </c>
      <c r="D189" s="3">
        <v>0.31000000000000005</v>
      </c>
      <c r="E189" s="3">
        <v>0</v>
      </c>
      <c r="F189" s="216">
        <f t="shared" si="4"/>
        <v>0</v>
      </c>
      <c r="I189" t="s">
        <v>5132</v>
      </c>
      <c r="J189" t="s">
        <v>2073</v>
      </c>
      <c r="K189" s="3">
        <v>110</v>
      </c>
      <c r="L189" s="3">
        <v>0</v>
      </c>
      <c r="M189" s="3">
        <v>25.63</v>
      </c>
      <c r="N189" s="216">
        <f t="shared" si="5"/>
        <v>4.2918454935622323</v>
      </c>
    </row>
    <row r="190" spans="1:14" x14ac:dyDescent="0.35">
      <c r="A190" t="s">
        <v>5466</v>
      </c>
      <c r="B190" t="s">
        <v>2224</v>
      </c>
      <c r="C190" s="3">
        <v>52.25</v>
      </c>
      <c r="D190" s="3">
        <v>3.87</v>
      </c>
      <c r="E190" s="3">
        <v>5.35</v>
      </c>
      <c r="F190" s="216">
        <f t="shared" si="4"/>
        <v>13.501291989664082</v>
      </c>
      <c r="I190" t="s">
        <v>5133</v>
      </c>
      <c r="J190" t="s">
        <v>2073</v>
      </c>
      <c r="K190" s="3">
        <v>113.5</v>
      </c>
      <c r="L190" s="3">
        <v>0</v>
      </c>
      <c r="M190" s="3">
        <v>23.27</v>
      </c>
      <c r="N190" s="216">
        <f t="shared" si="5"/>
        <v>4.877524709926945</v>
      </c>
    </row>
    <row r="191" spans="1:14" x14ac:dyDescent="0.35">
      <c r="A191" t="s">
        <v>5467</v>
      </c>
      <c r="B191" t="s">
        <v>2221</v>
      </c>
      <c r="C191" s="3">
        <v>72.5</v>
      </c>
      <c r="D191" s="3">
        <v>105.17000000000002</v>
      </c>
      <c r="E191" s="3">
        <v>103.92</v>
      </c>
      <c r="F191" s="216">
        <f t="shared" si="4"/>
        <v>0.68936008367405144</v>
      </c>
      <c r="I191" t="s">
        <v>5134</v>
      </c>
      <c r="J191" t="s">
        <v>2073</v>
      </c>
      <c r="K191" s="3">
        <v>114.5</v>
      </c>
      <c r="L191" s="3">
        <v>0</v>
      </c>
      <c r="M191" s="3">
        <v>18.46</v>
      </c>
      <c r="N191" s="216">
        <f t="shared" si="5"/>
        <v>6.2026002166847238</v>
      </c>
    </row>
    <row r="192" spans="1:14" x14ac:dyDescent="0.35">
      <c r="A192" t="s">
        <v>5468</v>
      </c>
      <c r="B192" t="s">
        <v>2221</v>
      </c>
      <c r="C192" s="3">
        <v>0</v>
      </c>
      <c r="D192" s="3">
        <v>70.98</v>
      </c>
      <c r="E192" s="3">
        <v>15.34</v>
      </c>
      <c r="F192" s="216">
        <f t="shared" si="4"/>
        <v>0</v>
      </c>
      <c r="I192" t="s">
        <v>5135</v>
      </c>
      <c r="J192" t="s">
        <v>2221</v>
      </c>
      <c r="K192" s="3">
        <v>406.5</v>
      </c>
      <c r="L192" s="3">
        <v>155.16</v>
      </c>
      <c r="M192" s="3">
        <v>110.41</v>
      </c>
      <c r="N192" s="216">
        <f t="shared" si="5"/>
        <v>2.619876256767208</v>
      </c>
    </row>
    <row r="193" spans="1:14" x14ac:dyDescent="0.35">
      <c r="A193" t="s">
        <v>677</v>
      </c>
      <c r="B193" t="s">
        <v>2224</v>
      </c>
      <c r="C193" s="3">
        <v>0</v>
      </c>
      <c r="D193" s="3">
        <v>0.38</v>
      </c>
      <c r="E193" s="3">
        <v>0.15</v>
      </c>
      <c r="F193" s="216">
        <f t="shared" si="4"/>
        <v>0</v>
      </c>
      <c r="I193" t="s">
        <v>5136</v>
      </c>
      <c r="J193" t="s">
        <v>2073</v>
      </c>
      <c r="K193" s="3">
        <v>103.5</v>
      </c>
      <c r="L193" s="3">
        <v>0</v>
      </c>
      <c r="M193" s="3">
        <v>23.45</v>
      </c>
      <c r="N193" s="216">
        <f t="shared" si="5"/>
        <v>4.4136460554371002</v>
      </c>
    </row>
    <row r="194" spans="1:14" x14ac:dyDescent="0.35">
      <c r="A194" t="s">
        <v>2889</v>
      </c>
      <c r="B194" t="s">
        <v>2221</v>
      </c>
      <c r="C194" s="3">
        <v>176.25</v>
      </c>
      <c r="D194" s="3">
        <v>37.629999999999995</v>
      </c>
      <c r="E194" s="3">
        <v>24.79</v>
      </c>
      <c r="F194" s="216">
        <f t="shared" si="4"/>
        <v>4.6837629550890254</v>
      </c>
      <c r="I194" t="s">
        <v>5137</v>
      </c>
      <c r="J194" t="s">
        <v>2073</v>
      </c>
      <c r="K194" s="3">
        <v>108.5</v>
      </c>
      <c r="L194" s="3">
        <v>0</v>
      </c>
      <c r="M194" s="3">
        <v>24.45</v>
      </c>
      <c r="N194" s="216">
        <f t="shared" si="5"/>
        <v>4.4376278118609411</v>
      </c>
    </row>
    <row r="195" spans="1:14" x14ac:dyDescent="0.35">
      <c r="A195" t="s">
        <v>5469</v>
      </c>
      <c r="B195" t="s">
        <v>2224</v>
      </c>
      <c r="C195" s="3">
        <v>0</v>
      </c>
      <c r="D195" s="3">
        <v>2.42</v>
      </c>
      <c r="E195" s="3">
        <v>2.67</v>
      </c>
      <c r="F195" s="216">
        <f t="shared" si="4"/>
        <v>0</v>
      </c>
      <c r="I195" t="s">
        <v>5138</v>
      </c>
      <c r="J195" t="s">
        <v>2221</v>
      </c>
      <c r="K195" s="3">
        <v>0</v>
      </c>
      <c r="L195" s="3">
        <v>0.22</v>
      </c>
      <c r="M195" s="3">
        <v>0</v>
      </c>
      <c r="N195" s="216">
        <f t="shared" si="5"/>
        <v>0</v>
      </c>
    </row>
    <row r="196" spans="1:14" x14ac:dyDescent="0.35">
      <c r="A196" t="s">
        <v>5470</v>
      </c>
      <c r="B196" t="s">
        <v>2221</v>
      </c>
      <c r="C196" s="3">
        <v>46.25</v>
      </c>
      <c r="D196" s="3">
        <v>3.79</v>
      </c>
      <c r="E196" s="3">
        <v>4.3899999999999997</v>
      </c>
      <c r="F196" s="216">
        <f t="shared" si="4"/>
        <v>12.203166226912929</v>
      </c>
      <c r="I196" t="s">
        <v>5139</v>
      </c>
      <c r="J196" t="s">
        <v>2221</v>
      </c>
      <c r="K196" s="3">
        <v>0</v>
      </c>
      <c r="L196" s="3">
        <v>0.14000000000000001</v>
      </c>
      <c r="M196" s="3">
        <v>0</v>
      </c>
      <c r="N196" s="216">
        <f t="shared" si="5"/>
        <v>0</v>
      </c>
    </row>
    <row r="197" spans="1:14" x14ac:dyDescent="0.35">
      <c r="A197" t="s">
        <v>5471</v>
      </c>
      <c r="B197" t="s">
        <v>2224</v>
      </c>
      <c r="C197" s="3">
        <v>0</v>
      </c>
      <c r="D197" s="3">
        <v>6.04</v>
      </c>
      <c r="E197" s="3">
        <v>6.04</v>
      </c>
      <c r="F197" s="216">
        <f t="shared" ref="F197:F260" si="6">IF(B197="BO",IFERROR(C197/D197,0),IF(B197="CL",IFERROR(C197/D197,0),IF(B197="EN",IFERROR(C197/E197,0))))</f>
        <v>0</v>
      </c>
      <c r="I197" t="s">
        <v>2064</v>
      </c>
      <c r="J197" t="s">
        <v>2224</v>
      </c>
      <c r="K197" s="3">
        <v>0</v>
      </c>
      <c r="L197" s="3">
        <v>0.1</v>
      </c>
      <c r="M197" s="3">
        <v>0</v>
      </c>
      <c r="N197" s="216">
        <f t="shared" ref="N197:N260" si="7">IF(J197="BO",IFERROR(K197/L197,0),IF(J197="CL",IFERROR(K197/L197,0),IF(J197="EN",IFERROR(K197/M197,0))))</f>
        <v>0</v>
      </c>
    </row>
    <row r="198" spans="1:14" x14ac:dyDescent="0.35">
      <c r="A198" t="s">
        <v>2016</v>
      </c>
      <c r="B198" t="s">
        <v>2221</v>
      </c>
      <c r="C198" s="3">
        <v>0</v>
      </c>
      <c r="D198" s="3">
        <v>3.16</v>
      </c>
      <c r="E198" s="3">
        <v>3.22</v>
      </c>
      <c r="F198" s="216">
        <f t="shared" si="6"/>
        <v>0</v>
      </c>
      <c r="I198" t="s">
        <v>5140</v>
      </c>
      <c r="J198" t="s">
        <v>2073</v>
      </c>
      <c r="K198" s="3">
        <v>239</v>
      </c>
      <c r="L198" s="3">
        <v>0.36</v>
      </c>
      <c r="M198" s="3">
        <v>60.470000000000006</v>
      </c>
      <c r="N198" s="216">
        <f t="shared" si="7"/>
        <v>3.9523730775591197</v>
      </c>
    </row>
    <row r="199" spans="1:14" x14ac:dyDescent="0.35">
      <c r="A199" t="s">
        <v>5472</v>
      </c>
      <c r="B199" t="s">
        <v>2073</v>
      </c>
      <c r="C199" s="3">
        <v>183.23</v>
      </c>
      <c r="D199" s="3">
        <v>71.44</v>
      </c>
      <c r="E199" s="3">
        <v>68.25</v>
      </c>
      <c r="F199" s="216">
        <f t="shared" si="6"/>
        <v>2.6846886446886447</v>
      </c>
      <c r="I199" t="s">
        <v>5141</v>
      </c>
      <c r="J199" t="s">
        <v>2221</v>
      </c>
      <c r="K199" s="3">
        <v>0</v>
      </c>
      <c r="L199" s="3">
        <v>13.55</v>
      </c>
      <c r="M199" s="3">
        <v>13.25</v>
      </c>
      <c r="N199" s="216">
        <f t="shared" si="7"/>
        <v>0</v>
      </c>
    </row>
    <row r="200" spans="1:14" x14ac:dyDescent="0.35">
      <c r="A200" t="s">
        <v>4815</v>
      </c>
      <c r="B200" t="s">
        <v>2224</v>
      </c>
      <c r="C200" s="3">
        <v>0</v>
      </c>
      <c r="D200" s="3">
        <v>0.16</v>
      </c>
      <c r="E200" s="3">
        <v>0</v>
      </c>
      <c r="F200" s="216">
        <f t="shared" si="6"/>
        <v>0</v>
      </c>
      <c r="I200" t="s">
        <v>5142</v>
      </c>
      <c r="J200" t="s">
        <v>2224</v>
      </c>
      <c r="K200" s="3">
        <v>0</v>
      </c>
      <c r="L200" s="3">
        <v>0.03</v>
      </c>
      <c r="M200" s="3">
        <v>0</v>
      </c>
      <c r="N200" s="216">
        <f t="shared" si="7"/>
        <v>0</v>
      </c>
    </row>
    <row r="201" spans="1:14" x14ac:dyDescent="0.35">
      <c r="A201" t="s">
        <v>5473</v>
      </c>
      <c r="B201" t="s">
        <v>2073</v>
      </c>
      <c r="C201" s="3">
        <v>11.5</v>
      </c>
      <c r="D201" s="3">
        <v>0</v>
      </c>
      <c r="E201" s="3">
        <v>18.239999999999998</v>
      </c>
      <c r="F201" s="216">
        <f t="shared" si="6"/>
        <v>0.63048245614035092</v>
      </c>
      <c r="I201" t="s">
        <v>5143</v>
      </c>
      <c r="J201" t="s">
        <v>2221</v>
      </c>
      <c r="K201" s="3">
        <v>1032.79</v>
      </c>
      <c r="L201" s="3">
        <v>306.45999999999998</v>
      </c>
      <c r="M201" s="3">
        <v>322.26</v>
      </c>
      <c r="N201" s="216">
        <f t="shared" si="7"/>
        <v>3.3700646087580761</v>
      </c>
    </row>
    <row r="202" spans="1:14" x14ac:dyDescent="0.35">
      <c r="A202" t="s">
        <v>5474</v>
      </c>
      <c r="B202" t="s">
        <v>2221</v>
      </c>
      <c r="C202" s="3">
        <v>15.5</v>
      </c>
      <c r="D202" s="3">
        <v>13.09</v>
      </c>
      <c r="E202" s="3">
        <v>12.92</v>
      </c>
      <c r="F202" s="216">
        <f t="shared" si="6"/>
        <v>1.1841100076394193</v>
      </c>
      <c r="I202" t="s">
        <v>5144</v>
      </c>
      <c r="J202" t="s">
        <v>2221</v>
      </c>
      <c r="K202" s="3">
        <v>138.80000000000001</v>
      </c>
      <c r="L202" s="3">
        <v>46</v>
      </c>
      <c r="M202" s="3">
        <v>44.28</v>
      </c>
      <c r="N202" s="216">
        <f t="shared" si="7"/>
        <v>3.0173913043478264</v>
      </c>
    </row>
    <row r="203" spans="1:14" x14ac:dyDescent="0.35">
      <c r="A203" t="s">
        <v>4821</v>
      </c>
      <c r="B203" t="s">
        <v>2224</v>
      </c>
      <c r="C203" s="3">
        <v>0</v>
      </c>
      <c r="D203" s="3">
        <v>19.47</v>
      </c>
      <c r="E203" s="3">
        <v>23.13</v>
      </c>
      <c r="F203" s="216">
        <f t="shared" si="6"/>
        <v>0</v>
      </c>
      <c r="I203" t="s">
        <v>5145</v>
      </c>
      <c r="J203" t="s">
        <v>2221</v>
      </c>
      <c r="K203" s="3">
        <v>91.3</v>
      </c>
      <c r="L203" s="3">
        <v>16.630000000000003</v>
      </c>
      <c r="M203" s="3">
        <v>16.2</v>
      </c>
      <c r="N203" s="216">
        <f t="shared" si="7"/>
        <v>5.4900781719783511</v>
      </c>
    </row>
    <row r="204" spans="1:14" x14ac:dyDescent="0.35">
      <c r="A204" t="s">
        <v>5475</v>
      </c>
      <c r="B204" t="s">
        <v>2221</v>
      </c>
      <c r="C204" s="3">
        <v>24</v>
      </c>
      <c r="D204" s="3">
        <v>8.6</v>
      </c>
      <c r="E204" s="3">
        <v>8.49</v>
      </c>
      <c r="F204" s="216">
        <f t="shared" si="6"/>
        <v>2.7906976744186047</v>
      </c>
      <c r="I204" t="s">
        <v>2018</v>
      </c>
      <c r="J204" t="s">
        <v>2224</v>
      </c>
      <c r="K204" s="3">
        <v>0</v>
      </c>
      <c r="L204" s="3">
        <v>0.09</v>
      </c>
      <c r="M204" s="3">
        <v>0</v>
      </c>
      <c r="N204" s="216">
        <f t="shared" si="7"/>
        <v>0</v>
      </c>
    </row>
    <row r="205" spans="1:14" x14ac:dyDescent="0.35">
      <c r="A205" t="s">
        <v>5476</v>
      </c>
      <c r="B205" t="s">
        <v>2221</v>
      </c>
      <c r="C205" s="3">
        <v>21</v>
      </c>
      <c r="D205" s="3">
        <v>8.56</v>
      </c>
      <c r="E205" s="3">
        <v>8.2899999999999991</v>
      </c>
      <c r="F205" s="216">
        <f t="shared" si="6"/>
        <v>2.4532710280373831</v>
      </c>
      <c r="I205" t="s">
        <v>5146</v>
      </c>
      <c r="J205" t="s">
        <v>2221</v>
      </c>
      <c r="K205" s="3">
        <v>564</v>
      </c>
      <c r="L205" s="3">
        <v>30.41</v>
      </c>
      <c r="M205" s="3">
        <v>25.090000000000003</v>
      </c>
      <c r="N205" s="216">
        <f t="shared" si="7"/>
        <v>18.546530746464978</v>
      </c>
    </row>
    <row r="206" spans="1:14" x14ac:dyDescent="0.35">
      <c r="A206" t="s">
        <v>4674</v>
      </c>
      <c r="B206" t="s">
        <v>2221</v>
      </c>
      <c r="C206" s="3">
        <v>0</v>
      </c>
      <c r="D206" s="3">
        <v>0.22</v>
      </c>
      <c r="E206" s="3">
        <v>0.39</v>
      </c>
      <c r="F206" s="216">
        <f t="shared" si="6"/>
        <v>0</v>
      </c>
      <c r="I206" t="s">
        <v>5147</v>
      </c>
      <c r="J206" t="s">
        <v>2221</v>
      </c>
      <c r="K206" s="3">
        <v>13.5</v>
      </c>
      <c r="L206" s="3">
        <v>11.73</v>
      </c>
      <c r="M206" s="3">
        <v>11.71</v>
      </c>
      <c r="N206" s="216">
        <f t="shared" si="7"/>
        <v>1.1508951406649617</v>
      </c>
    </row>
    <row r="207" spans="1:14" x14ac:dyDescent="0.35">
      <c r="A207" t="s">
        <v>5477</v>
      </c>
      <c r="B207" t="s">
        <v>2221</v>
      </c>
      <c r="C207" s="3">
        <v>136.47999999999999</v>
      </c>
      <c r="D207" s="3">
        <v>19.149999999999999</v>
      </c>
      <c r="E207" s="3">
        <v>17.34</v>
      </c>
      <c r="F207" s="216">
        <f t="shared" si="6"/>
        <v>7.1268929503916452</v>
      </c>
      <c r="I207" t="s">
        <v>5148</v>
      </c>
      <c r="J207" t="s">
        <v>2221</v>
      </c>
      <c r="K207" s="3">
        <v>14.5</v>
      </c>
      <c r="L207" s="3">
        <v>6.2</v>
      </c>
      <c r="M207" s="3">
        <v>5.83</v>
      </c>
      <c r="N207" s="216">
        <f t="shared" si="7"/>
        <v>2.338709677419355</v>
      </c>
    </row>
    <row r="208" spans="1:14" x14ac:dyDescent="0.35">
      <c r="A208" t="s">
        <v>5478</v>
      </c>
      <c r="B208" t="s">
        <v>2221</v>
      </c>
      <c r="C208" s="3">
        <v>298.83999999999997</v>
      </c>
      <c r="D208" s="3">
        <v>386.05999999999995</v>
      </c>
      <c r="E208" s="3">
        <v>400.84999999999997</v>
      </c>
      <c r="F208" s="216">
        <f t="shared" si="6"/>
        <v>0.77407656840905559</v>
      </c>
      <c r="I208" t="s">
        <v>5149</v>
      </c>
      <c r="J208" t="s">
        <v>2073</v>
      </c>
      <c r="K208" s="3">
        <v>27.5</v>
      </c>
      <c r="L208" s="3">
        <v>0</v>
      </c>
      <c r="M208" s="3">
        <v>31.31</v>
      </c>
      <c r="N208" s="216">
        <f t="shared" si="7"/>
        <v>0.87831363781539451</v>
      </c>
    </row>
    <row r="209" spans="1:14" x14ac:dyDescent="0.35">
      <c r="A209" t="s">
        <v>5479</v>
      </c>
      <c r="B209" t="s">
        <v>2221</v>
      </c>
      <c r="C209" s="3">
        <v>0</v>
      </c>
      <c r="D209" s="3">
        <v>5.64</v>
      </c>
      <c r="E209" s="3">
        <v>0</v>
      </c>
      <c r="F209" s="216">
        <f t="shared" si="6"/>
        <v>0</v>
      </c>
      <c r="I209" t="s">
        <v>5150</v>
      </c>
      <c r="J209" t="s">
        <v>2221</v>
      </c>
      <c r="K209" s="3">
        <v>19.5</v>
      </c>
      <c r="L209" s="3">
        <v>17.8</v>
      </c>
      <c r="M209" s="3">
        <v>17.68</v>
      </c>
      <c r="N209" s="216">
        <f t="shared" si="7"/>
        <v>1.095505617977528</v>
      </c>
    </row>
    <row r="210" spans="1:14" x14ac:dyDescent="0.35">
      <c r="A210" t="s">
        <v>5479</v>
      </c>
      <c r="B210" t="s">
        <v>2073</v>
      </c>
      <c r="C210" s="3">
        <v>0</v>
      </c>
      <c r="D210" s="3">
        <v>0</v>
      </c>
      <c r="E210" s="3">
        <v>110.09</v>
      </c>
      <c r="F210" s="216">
        <f t="shared" si="6"/>
        <v>0</v>
      </c>
      <c r="I210" t="s">
        <v>5151</v>
      </c>
      <c r="J210" t="s">
        <v>2073</v>
      </c>
      <c r="K210" s="3">
        <v>18</v>
      </c>
      <c r="L210" s="3">
        <v>0</v>
      </c>
      <c r="M210" s="3">
        <v>33.79</v>
      </c>
      <c r="N210" s="216">
        <f t="shared" si="7"/>
        <v>0.53270198283515835</v>
      </c>
    </row>
    <row r="211" spans="1:14" x14ac:dyDescent="0.35">
      <c r="A211" t="s">
        <v>5480</v>
      </c>
      <c r="B211" t="s">
        <v>2224</v>
      </c>
      <c r="C211" s="3">
        <v>0</v>
      </c>
      <c r="D211" s="3">
        <v>1.05</v>
      </c>
      <c r="E211" s="3">
        <v>1.2</v>
      </c>
      <c r="F211" s="216">
        <f t="shared" si="6"/>
        <v>0</v>
      </c>
      <c r="I211" t="s">
        <v>5152</v>
      </c>
      <c r="J211" t="s">
        <v>2221</v>
      </c>
      <c r="K211" s="3">
        <v>68.75</v>
      </c>
      <c r="L211" s="3">
        <v>8.09</v>
      </c>
      <c r="M211" s="3">
        <v>7.89</v>
      </c>
      <c r="N211" s="216">
        <f t="shared" si="7"/>
        <v>8.498145859085291</v>
      </c>
    </row>
    <row r="212" spans="1:14" x14ac:dyDescent="0.35">
      <c r="A212" t="s">
        <v>5481</v>
      </c>
      <c r="B212" t="s">
        <v>2224</v>
      </c>
      <c r="C212" s="3">
        <v>0</v>
      </c>
      <c r="D212" s="3">
        <v>23.92</v>
      </c>
      <c r="E212" s="3">
        <v>25.39</v>
      </c>
      <c r="F212" s="216">
        <f t="shared" si="6"/>
        <v>0</v>
      </c>
      <c r="I212" t="s">
        <v>5153</v>
      </c>
      <c r="J212" t="s">
        <v>2224</v>
      </c>
      <c r="K212" s="3">
        <v>0</v>
      </c>
      <c r="L212" s="3">
        <v>0.09</v>
      </c>
      <c r="M212" s="3">
        <v>0.12</v>
      </c>
      <c r="N212" s="216">
        <f t="shared" si="7"/>
        <v>0</v>
      </c>
    </row>
    <row r="213" spans="1:14" x14ac:dyDescent="0.35">
      <c r="A213" t="s">
        <v>5482</v>
      </c>
      <c r="B213" t="s">
        <v>2221</v>
      </c>
      <c r="C213" s="3">
        <v>0</v>
      </c>
      <c r="D213" s="3">
        <v>0.42</v>
      </c>
      <c r="E213" s="3">
        <v>0.3</v>
      </c>
      <c r="F213" s="216">
        <f t="shared" si="6"/>
        <v>0</v>
      </c>
      <c r="I213" t="s">
        <v>2265</v>
      </c>
      <c r="J213" t="s">
        <v>2221</v>
      </c>
      <c r="K213" s="3">
        <v>0</v>
      </c>
      <c r="L213" s="3">
        <v>0.04</v>
      </c>
      <c r="M213" s="3">
        <v>0.13</v>
      </c>
      <c r="N213" s="216">
        <f t="shared" si="7"/>
        <v>0</v>
      </c>
    </row>
    <row r="214" spans="1:14" x14ac:dyDescent="0.35">
      <c r="A214" t="s">
        <v>4574</v>
      </c>
      <c r="B214" t="s">
        <v>2224</v>
      </c>
      <c r="C214" s="3">
        <v>0</v>
      </c>
      <c r="D214" s="3">
        <v>0.54</v>
      </c>
      <c r="E214" s="3">
        <v>0.54</v>
      </c>
      <c r="F214" s="216">
        <f t="shared" si="6"/>
        <v>0</v>
      </c>
      <c r="I214" t="s">
        <v>5154</v>
      </c>
      <c r="J214" t="s">
        <v>2221</v>
      </c>
      <c r="K214" s="3">
        <v>662.71</v>
      </c>
      <c r="L214" s="3">
        <v>193.71</v>
      </c>
      <c r="M214" s="3">
        <v>204.87</v>
      </c>
      <c r="N214" s="216">
        <f t="shared" si="7"/>
        <v>3.4211450105828303</v>
      </c>
    </row>
    <row r="215" spans="1:14" x14ac:dyDescent="0.35">
      <c r="A215" t="s">
        <v>5483</v>
      </c>
      <c r="B215" t="s">
        <v>2221</v>
      </c>
      <c r="C215" s="3">
        <v>434.58</v>
      </c>
      <c r="D215" s="3">
        <v>56.72</v>
      </c>
      <c r="E215" s="3">
        <v>77.849999999999994</v>
      </c>
      <c r="F215" s="216">
        <f t="shared" si="6"/>
        <v>7.6618476727785616</v>
      </c>
      <c r="I215" t="s">
        <v>5155</v>
      </c>
      <c r="J215" t="s">
        <v>2221</v>
      </c>
      <c r="K215" s="3">
        <v>122.75</v>
      </c>
      <c r="L215" s="3">
        <v>31.18</v>
      </c>
      <c r="M215" s="3">
        <v>31.61</v>
      </c>
      <c r="N215" s="216">
        <f t="shared" si="7"/>
        <v>3.9368184733803719</v>
      </c>
    </row>
    <row r="216" spans="1:14" x14ac:dyDescent="0.35">
      <c r="A216" t="s">
        <v>5484</v>
      </c>
      <c r="B216" t="s">
        <v>2221</v>
      </c>
      <c r="C216" s="3">
        <v>93</v>
      </c>
      <c r="D216" s="3">
        <v>8.0399999999999991</v>
      </c>
      <c r="E216" s="3">
        <v>7.56</v>
      </c>
      <c r="F216" s="216">
        <f t="shared" si="6"/>
        <v>11.567164179104479</v>
      </c>
      <c r="I216" t="s">
        <v>5156</v>
      </c>
      <c r="J216" t="s">
        <v>55</v>
      </c>
      <c r="K216" s="3">
        <v>0</v>
      </c>
      <c r="L216" s="3">
        <v>0</v>
      </c>
      <c r="M216" s="3">
        <v>0</v>
      </c>
      <c r="N216" s="216" t="b">
        <f t="shared" si="7"/>
        <v>0</v>
      </c>
    </row>
    <row r="217" spans="1:14" x14ac:dyDescent="0.35">
      <c r="A217" t="s">
        <v>5485</v>
      </c>
      <c r="B217" t="s">
        <v>2221</v>
      </c>
      <c r="C217" s="3">
        <v>113</v>
      </c>
      <c r="D217" s="3">
        <v>41.18</v>
      </c>
      <c r="E217" s="3">
        <v>36.950000000000003</v>
      </c>
      <c r="F217" s="216">
        <f t="shared" si="6"/>
        <v>2.7440505099562893</v>
      </c>
      <c r="I217" t="s">
        <v>5156</v>
      </c>
      <c r="J217" t="s">
        <v>2224</v>
      </c>
      <c r="K217" s="3">
        <v>0</v>
      </c>
      <c r="L217" s="3">
        <v>0.16</v>
      </c>
      <c r="M217" s="3">
        <v>0.16</v>
      </c>
      <c r="N217" s="216">
        <f t="shared" si="7"/>
        <v>0</v>
      </c>
    </row>
    <row r="218" spans="1:14" x14ac:dyDescent="0.35">
      <c r="A218" t="s">
        <v>5486</v>
      </c>
      <c r="B218" t="s">
        <v>2221</v>
      </c>
      <c r="C218" s="3">
        <v>277.92</v>
      </c>
      <c r="D218" s="3">
        <v>63</v>
      </c>
      <c r="E218" s="3">
        <v>64.11</v>
      </c>
      <c r="F218" s="216">
        <f t="shared" si="6"/>
        <v>4.4114285714285719</v>
      </c>
      <c r="I218" t="s">
        <v>5157</v>
      </c>
      <c r="J218" t="s">
        <v>2224</v>
      </c>
      <c r="K218" s="3">
        <v>0</v>
      </c>
      <c r="L218" s="3">
        <v>0.25</v>
      </c>
      <c r="M218" s="3">
        <v>0.24</v>
      </c>
      <c r="N218" s="216">
        <f t="shared" si="7"/>
        <v>0</v>
      </c>
    </row>
    <row r="219" spans="1:14" x14ac:dyDescent="0.35">
      <c r="A219" t="s">
        <v>5487</v>
      </c>
      <c r="B219" t="s">
        <v>2221</v>
      </c>
      <c r="C219" s="3">
        <v>53.75</v>
      </c>
      <c r="D219" s="3">
        <v>15.35</v>
      </c>
      <c r="E219" s="3">
        <v>15.74</v>
      </c>
      <c r="F219" s="216">
        <f t="shared" si="6"/>
        <v>3.5016286644951142</v>
      </c>
      <c r="I219" t="s">
        <v>5158</v>
      </c>
      <c r="J219" t="s">
        <v>2224</v>
      </c>
      <c r="K219" s="3">
        <v>0</v>
      </c>
      <c r="L219" s="3">
        <v>0.81</v>
      </c>
      <c r="M219" s="3">
        <v>0.54</v>
      </c>
      <c r="N219" s="216">
        <f t="shared" si="7"/>
        <v>0</v>
      </c>
    </row>
    <row r="220" spans="1:14" x14ac:dyDescent="0.35">
      <c r="A220" t="s">
        <v>5488</v>
      </c>
      <c r="B220" t="s">
        <v>2221</v>
      </c>
      <c r="C220" s="3">
        <v>62</v>
      </c>
      <c r="D220" s="3">
        <v>11.76</v>
      </c>
      <c r="E220" s="3">
        <v>12.16</v>
      </c>
      <c r="F220" s="216">
        <f t="shared" si="6"/>
        <v>5.2721088435374153</v>
      </c>
      <c r="I220" t="s">
        <v>5159</v>
      </c>
      <c r="J220" t="s">
        <v>2221</v>
      </c>
      <c r="K220" s="3">
        <v>61</v>
      </c>
      <c r="L220" s="3">
        <v>29.51</v>
      </c>
      <c r="M220" s="3">
        <v>27.64</v>
      </c>
      <c r="N220" s="216">
        <f t="shared" si="7"/>
        <v>2.0670958996950186</v>
      </c>
    </row>
    <row r="221" spans="1:14" x14ac:dyDescent="0.35">
      <c r="A221" t="s">
        <v>5489</v>
      </c>
      <c r="B221" t="s">
        <v>2221</v>
      </c>
      <c r="C221" s="3">
        <v>62.75</v>
      </c>
      <c r="D221" s="3">
        <v>26.57</v>
      </c>
      <c r="E221" s="3">
        <v>26.02</v>
      </c>
      <c r="F221" s="216">
        <f t="shared" si="6"/>
        <v>2.3616861121565673</v>
      </c>
      <c r="I221" t="s">
        <v>5160</v>
      </c>
      <c r="J221" t="s">
        <v>2073</v>
      </c>
      <c r="K221" s="3">
        <v>27</v>
      </c>
      <c r="L221" s="3">
        <v>0</v>
      </c>
      <c r="M221" s="3">
        <v>14.34</v>
      </c>
      <c r="N221" s="216">
        <f t="shared" si="7"/>
        <v>1.8828451882845187</v>
      </c>
    </row>
    <row r="222" spans="1:14" x14ac:dyDescent="0.35">
      <c r="A222" t="s">
        <v>5490</v>
      </c>
      <c r="B222" t="s">
        <v>2221</v>
      </c>
      <c r="C222" s="3">
        <v>0</v>
      </c>
      <c r="D222" s="3">
        <v>6.56</v>
      </c>
      <c r="E222" s="3">
        <v>0</v>
      </c>
      <c r="F222" s="216">
        <f t="shared" si="6"/>
        <v>0</v>
      </c>
      <c r="I222" t="s">
        <v>5161</v>
      </c>
      <c r="J222" t="s">
        <v>2221</v>
      </c>
      <c r="K222" s="3">
        <v>123.66</v>
      </c>
      <c r="L222" s="3">
        <v>20.309999999999999</v>
      </c>
      <c r="M222" s="3">
        <v>20.12</v>
      </c>
      <c r="N222" s="216">
        <f t="shared" si="7"/>
        <v>6.0886262924667651</v>
      </c>
    </row>
    <row r="223" spans="1:14" x14ac:dyDescent="0.35">
      <c r="A223" t="s">
        <v>4714</v>
      </c>
      <c r="B223" t="s">
        <v>2221</v>
      </c>
      <c r="C223" s="3">
        <v>0</v>
      </c>
      <c r="D223" s="3">
        <v>0.32</v>
      </c>
      <c r="E223" s="3">
        <v>0</v>
      </c>
      <c r="F223" s="216">
        <f t="shared" si="6"/>
        <v>0</v>
      </c>
      <c r="I223" t="s">
        <v>5162</v>
      </c>
      <c r="J223" t="s">
        <v>2224</v>
      </c>
      <c r="K223" s="3">
        <v>0</v>
      </c>
      <c r="L223" s="3">
        <v>0.09</v>
      </c>
      <c r="M223" s="3">
        <v>0.08</v>
      </c>
      <c r="N223" s="216">
        <f t="shared" si="7"/>
        <v>0</v>
      </c>
    </row>
    <row r="224" spans="1:14" x14ac:dyDescent="0.35">
      <c r="A224" t="s">
        <v>5491</v>
      </c>
      <c r="B224" t="s">
        <v>2224</v>
      </c>
      <c r="C224" s="3">
        <v>0</v>
      </c>
      <c r="D224" s="3">
        <v>0.05</v>
      </c>
      <c r="E224" s="3">
        <v>0.04</v>
      </c>
      <c r="F224" s="216">
        <f t="shared" si="6"/>
        <v>0</v>
      </c>
      <c r="I224" t="s">
        <v>5163</v>
      </c>
      <c r="J224" t="s">
        <v>55</v>
      </c>
      <c r="K224" s="3">
        <v>0</v>
      </c>
      <c r="L224" s="3">
        <v>0</v>
      </c>
      <c r="M224" s="3">
        <v>0</v>
      </c>
      <c r="N224" s="216" t="b">
        <f t="shared" si="7"/>
        <v>0</v>
      </c>
    </row>
    <row r="225" spans="1:14" x14ac:dyDescent="0.35">
      <c r="A225" t="s">
        <v>5492</v>
      </c>
      <c r="B225" t="s">
        <v>2224</v>
      </c>
      <c r="C225" s="3">
        <v>0</v>
      </c>
      <c r="D225" s="3">
        <v>0.31</v>
      </c>
      <c r="E225" s="3">
        <v>0.31</v>
      </c>
      <c r="F225" s="216">
        <f t="shared" si="6"/>
        <v>0</v>
      </c>
      <c r="I225" t="s">
        <v>5163</v>
      </c>
      <c r="J225" t="s">
        <v>2224</v>
      </c>
      <c r="K225" s="3">
        <v>0</v>
      </c>
      <c r="L225" s="3">
        <v>0.61</v>
      </c>
      <c r="M225" s="3">
        <v>0.62</v>
      </c>
      <c r="N225" s="216">
        <f t="shared" si="7"/>
        <v>0</v>
      </c>
    </row>
    <row r="226" spans="1:14" x14ac:dyDescent="0.35">
      <c r="A226" t="s">
        <v>5493</v>
      </c>
      <c r="B226" t="s">
        <v>2221</v>
      </c>
      <c r="C226" s="3">
        <v>0</v>
      </c>
      <c r="D226" s="3">
        <v>73.27</v>
      </c>
      <c r="E226" s="3">
        <v>77.739999999999995</v>
      </c>
      <c r="F226" s="216">
        <f t="shared" si="6"/>
        <v>0</v>
      </c>
      <c r="I226" t="s">
        <v>5164</v>
      </c>
      <c r="J226" t="s">
        <v>2221</v>
      </c>
      <c r="K226" s="3">
        <v>0</v>
      </c>
      <c r="L226" s="3">
        <v>0.02</v>
      </c>
      <c r="M226" s="3">
        <v>0.02</v>
      </c>
      <c r="N226" s="216">
        <f t="shared" si="7"/>
        <v>0</v>
      </c>
    </row>
    <row r="227" spans="1:14" x14ac:dyDescent="0.35">
      <c r="A227" t="s">
        <v>5494</v>
      </c>
      <c r="B227" t="s">
        <v>2221</v>
      </c>
      <c r="C227" s="3">
        <v>142</v>
      </c>
      <c r="D227" s="3">
        <v>62.44</v>
      </c>
      <c r="E227" s="3">
        <v>63.83</v>
      </c>
      <c r="F227" s="216">
        <f t="shared" si="6"/>
        <v>2.2741832158872519</v>
      </c>
      <c r="I227" t="s">
        <v>4718</v>
      </c>
      <c r="J227" t="s">
        <v>2221</v>
      </c>
      <c r="K227" s="3">
        <v>0</v>
      </c>
      <c r="L227" s="3">
        <v>0.26</v>
      </c>
      <c r="M227" s="3">
        <v>0.26</v>
      </c>
      <c r="N227" s="216">
        <f t="shared" si="7"/>
        <v>0</v>
      </c>
    </row>
    <row r="228" spans="1:14" x14ac:dyDescent="0.35">
      <c r="A228" t="s">
        <v>5495</v>
      </c>
      <c r="B228" t="s">
        <v>2221</v>
      </c>
      <c r="C228" s="3">
        <v>0</v>
      </c>
      <c r="D228" s="3">
        <v>2.7600000000000002</v>
      </c>
      <c r="E228" s="3">
        <v>2.79</v>
      </c>
      <c r="F228" s="216">
        <f t="shared" si="6"/>
        <v>0</v>
      </c>
      <c r="I228" t="s">
        <v>5165</v>
      </c>
      <c r="J228" t="s">
        <v>2221</v>
      </c>
      <c r="K228" s="3">
        <v>0</v>
      </c>
      <c r="L228" s="3">
        <v>0.01</v>
      </c>
      <c r="M228" s="3">
        <v>0</v>
      </c>
      <c r="N228" s="216">
        <f t="shared" si="7"/>
        <v>0</v>
      </c>
    </row>
    <row r="229" spans="1:14" x14ac:dyDescent="0.35">
      <c r="A229" t="s">
        <v>5495</v>
      </c>
      <c r="B229" t="s">
        <v>2224</v>
      </c>
      <c r="C229" s="3">
        <v>0</v>
      </c>
      <c r="D229" s="3">
        <v>0.11</v>
      </c>
      <c r="E229" s="3">
        <v>0.11</v>
      </c>
      <c r="F229" s="216">
        <f t="shared" si="6"/>
        <v>0</v>
      </c>
      <c r="I229" t="s">
        <v>5165</v>
      </c>
      <c r="J229" t="s">
        <v>2224</v>
      </c>
      <c r="K229" s="3">
        <v>0</v>
      </c>
      <c r="L229" s="3">
        <v>0.47</v>
      </c>
      <c r="M229" s="3">
        <v>0.5</v>
      </c>
      <c r="N229" s="216">
        <f t="shared" si="7"/>
        <v>0</v>
      </c>
    </row>
    <row r="230" spans="1:14" x14ac:dyDescent="0.35">
      <c r="A230" t="s">
        <v>5496</v>
      </c>
      <c r="B230" t="s">
        <v>2221</v>
      </c>
      <c r="C230" s="3">
        <v>39.5</v>
      </c>
      <c r="D230" s="3">
        <v>313.54000000000002</v>
      </c>
      <c r="E230" s="3">
        <v>304.58000000000004</v>
      </c>
      <c r="F230" s="216">
        <f t="shared" si="6"/>
        <v>0.12598073611022517</v>
      </c>
      <c r="I230" t="s">
        <v>843</v>
      </c>
      <c r="J230" t="s">
        <v>2221</v>
      </c>
      <c r="K230" s="3">
        <v>0</v>
      </c>
      <c r="L230" s="3">
        <v>11.67</v>
      </c>
      <c r="M230" s="3">
        <v>0</v>
      </c>
      <c r="N230" s="216">
        <f t="shared" si="7"/>
        <v>0</v>
      </c>
    </row>
    <row r="231" spans="1:14" x14ac:dyDescent="0.35">
      <c r="A231" t="s">
        <v>5497</v>
      </c>
      <c r="B231" t="s">
        <v>2221</v>
      </c>
      <c r="C231" s="3">
        <v>212.5</v>
      </c>
      <c r="D231" s="3">
        <v>52.73</v>
      </c>
      <c r="E231" s="3">
        <v>49.99</v>
      </c>
      <c r="F231" s="216">
        <f t="shared" si="6"/>
        <v>4.0299639673809979</v>
      </c>
      <c r="I231" t="s">
        <v>843</v>
      </c>
      <c r="J231" t="s">
        <v>2224</v>
      </c>
      <c r="K231" s="3">
        <v>0</v>
      </c>
      <c r="L231" s="3">
        <v>17.61</v>
      </c>
      <c r="M231" s="3">
        <v>0</v>
      </c>
      <c r="N231" s="216">
        <f t="shared" si="7"/>
        <v>0</v>
      </c>
    </row>
    <row r="232" spans="1:14" x14ac:dyDescent="0.35">
      <c r="A232" t="s">
        <v>5497</v>
      </c>
      <c r="B232" t="s">
        <v>2073</v>
      </c>
      <c r="C232" s="3">
        <v>0</v>
      </c>
      <c r="D232" s="3">
        <v>0</v>
      </c>
      <c r="E232" s="3">
        <v>2.25</v>
      </c>
      <c r="F232" s="216">
        <f t="shared" si="6"/>
        <v>0</v>
      </c>
      <c r="I232" t="s">
        <v>5166</v>
      </c>
      <c r="J232" t="s">
        <v>2073</v>
      </c>
      <c r="K232" s="3">
        <v>41</v>
      </c>
      <c r="L232" s="3">
        <v>0</v>
      </c>
      <c r="M232" s="3">
        <v>14.81</v>
      </c>
      <c r="N232" s="216">
        <f t="shared" si="7"/>
        <v>2.7683997299122214</v>
      </c>
    </row>
    <row r="233" spans="1:14" x14ac:dyDescent="0.35">
      <c r="A233" t="s">
        <v>5498</v>
      </c>
      <c r="B233" t="s">
        <v>2221</v>
      </c>
      <c r="C233" s="3">
        <v>207</v>
      </c>
      <c r="D233" s="3">
        <v>29.15</v>
      </c>
      <c r="E233" s="3">
        <v>28.8</v>
      </c>
      <c r="F233" s="216">
        <f t="shared" si="6"/>
        <v>7.1012006861063472</v>
      </c>
      <c r="I233" t="s">
        <v>5167</v>
      </c>
      <c r="J233" t="s">
        <v>2221</v>
      </c>
      <c r="K233" s="3">
        <v>18.5</v>
      </c>
      <c r="L233" s="3">
        <v>33.44</v>
      </c>
      <c r="M233" s="3">
        <v>30.65</v>
      </c>
      <c r="N233" s="216">
        <f t="shared" si="7"/>
        <v>0.5532296650717704</v>
      </c>
    </row>
    <row r="234" spans="1:14" x14ac:dyDescent="0.35">
      <c r="A234" t="s">
        <v>5499</v>
      </c>
      <c r="B234" t="s">
        <v>2221</v>
      </c>
      <c r="C234" s="3">
        <v>248</v>
      </c>
      <c r="D234" s="3">
        <v>261.58000000000004</v>
      </c>
      <c r="E234" s="3">
        <v>262.23</v>
      </c>
      <c r="F234" s="216">
        <f t="shared" si="6"/>
        <v>0.94808471595687727</v>
      </c>
      <c r="I234" t="s">
        <v>1880</v>
      </c>
      <c r="J234" t="s">
        <v>2224</v>
      </c>
      <c r="K234" s="3">
        <v>0</v>
      </c>
      <c r="L234" s="3">
        <v>1.58</v>
      </c>
      <c r="M234" s="3">
        <v>1.2</v>
      </c>
      <c r="N234" s="216">
        <f t="shared" si="7"/>
        <v>0</v>
      </c>
    </row>
    <row r="235" spans="1:14" x14ac:dyDescent="0.35">
      <c r="A235" t="s">
        <v>5500</v>
      </c>
      <c r="B235" t="s">
        <v>2221</v>
      </c>
      <c r="C235" s="3">
        <v>755.55</v>
      </c>
      <c r="D235" s="3">
        <v>42.9</v>
      </c>
      <c r="E235" s="3">
        <v>395.51</v>
      </c>
      <c r="F235" s="216">
        <f t="shared" si="6"/>
        <v>17.61188811188811</v>
      </c>
      <c r="I235" t="s">
        <v>1873</v>
      </c>
      <c r="J235" t="s">
        <v>2221</v>
      </c>
      <c r="K235" s="3">
        <v>0</v>
      </c>
      <c r="L235" s="3">
        <v>1.19</v>
      </c>
      <c r="M235" s="3">
        <v>0.94</v>
      </c>
      <c r="N235" s="216">
        <f t="shared" si="7"/>
        <v>0</v>
      </c>
    </row>
    <row r="236" spans="1:14" x14ac:dyDescent="0.35">
      <c r="A236" t="s">
        <v>1946</v>
      </c>
      <c r="B236" t="s">
        <v>2224</v>
      </c>
      <c r="C236" s="3">
        <v>0</v>
      </c>
      <c r="D236" s="3">
        <v>3.18</v>
      </c>
      <c r="E236" s="3">
        <v>3.34</v>
      </c>
      <c r="F236" s="216">
        <f t="shared" si="6"/>
        <v>0</v>
      </c>
      <c r="I236" t="s">
        <v>5168</v>
      </c>
      <c r="J236" t="s">
        <v>2221</v>
      </c>
      <c r="K236" s="3">
        <v>303.24</v>
      </c>
      <c r="L236" s="3">
        <v>61.71</v>
      </c>
      <c r="M236" s="3">
        <v>57.95</v>
      </c>
      <c r="N236" s="216">
        <f t="shared" si="7"/>
        <v>4.913952357802625</v>
      </c>
    </row>
    <row r="237" spans="1:14" x14ac:dyDescent="0.35">
      <c r="A237" t="s">
        <v>5501</v>
      </c>
      <c r="B237" t="s">
        <v>2224</v>
      </c>
      <c r="C237" s="3">
        <v>0</v>
      </c>
      <c r="D237" s="3">
        <v>0.1</v>
      </c>
      <c r="E237" s="3">
        <v>0.09</v>
      </c>
      <c r="F237" s="216">
        <f t="shared" si="6"/>
        <v>0</v>
      </c>
      <c r="I237" t="s">
        <v>5169</v>
      </c>
      <c r="J237" t="s">
        <v>2221</v>
      </c>
      <c r="K237" s="3">
        <v>264.5</v>
      </c>
      <c r="L237" s="3">
        <v>72.959999999999994</v>
      </c>
      <c r="M237" s="3">
        <v>72.61</v>
      </c>
      <c r="N237" s="216">
        <f t="shared" si="7"/>
        <v>3.625274122807018</v>
      </c>
    </row>
    <row r="238" spans="1:14" x14ac:dyDescent="0.35">
      <c r="A238" t="s">
        <v>1944</v>
      </c>
      <c r="B238" t="s">
        <v>2221</v>
      </c>
      <c r="C238" s="3">
        <v>0</v>
      </c>
      <c r="D238" s="3">
        <v>7.0000000000000007E-2</v>
      </c>
      <c r="E238" s="3">
        <v>0</v>
      </c>
      <c r="F238" s="216">
        <f t="shared" si="6"/>
        <v>0</v>
      </c>
      <c r="I238" t="s">
        <v>5170</v>
      </c>
      <c r="J238" t="s">
        <v>2221</v>
      </c>
      <c r="K238" s="3">
        <v>1170.25</v>
      </c>
      <c r="L238" s="3">
        <v>68.86</v>
      </c>
      <c r="M238" s="3">
        <v>67.08</v>
      </c>
      <c r="N238" s="216">
        <f t="shared" si="7"/>
        <v>16.994626778971828</v>
      </c>
    </row>
    <row r="239" spans="1:14" x14ac:dyDescent="0.35">
      <c r="A239" t="s">
        <v>3992</v>
      </c>
      <c r="B239" t="s">
        <v>2224</v>
      </c>
      <c r="C239" s="3">
        <v>0</v>
      </c>
      <c r="D239" s="3">
        <v>0.52</v>
      </c>
      <c r="E239" s="3">
        <v>0.52</v>
      </c>
      <c r="F239" s="216">
        <f t="shared" si="6"/>
        <v>0</v>
      </c>
      <c r="I239" t="s">
        <v>5171</v>
      </c>
      <c r="J239" t="s">
        <v>2221</v>
      </c>
      <c r="K239" s="3">
        <v>1251.4000000000001</v>
      </c>
      <c r="L239" s="3">
        <v>177.72</v>
      </c>
      <c r="M239" s="3">
        <v>178.24</v>
      </c>
      <c r="N239" s="216">
        <f t="shared" si="7"/>
        <v>7.0414134593742972</v>
      </c>
    </row>
    <row r="240" spans="1:14" x14ac:dyDescent="0.35">
      <c r="A240" t="s">
        <v>5502</v>
      </c>
      <c r="B240" t="s">
        <v>2224</v>
      </c>
      <c r="C240" s="3">
        <v>0</v>
      </c>
      <c r="D240" s="3">
        <v>0.13</v>
      </c>
      <c r="E240" s="3">
        <v>0.13</v>
      </c>
      <c r="F240" s="216">
        <f t="shared" si="6"/>
        <v>0</v>
      </c>
      <c r="I240" t="s">
        <v>5172</v>
      </c>
      <c r="J240" t="s">
        <v>2221</v>
      </c>
      <c r="K240" s="3">
        <v>1089.9000000000001</v>
      </c>
      <c r="L240" s="3">
        <v>805.16999999999985</v>
      </c>
      <c r="M240" s="3">
        <v>747.32999999999993</v>
      </c>
      <c r="N240" s="216">
        <f t="shared" si="7"/>
        <v>1.3536271843213239</v>
      </c>
    </row>
    <row r="241" spans="1:14" x14ac:dyDescent="0.35">
      <c r="A241" t="s">
        <v>1912</v>
      </c>
      <c r="B241" t="s">
        <v>2224</v>
      </c>
      <c r="C241" s="3">
        <v>0</v>
      </c>
      <c r="D241" s="3">
        <v>2.39</v>
      </c>
      <c r="E241" s="3">
        <v>0.26</v>
      </c>
      <c r="F241" s="216">
        <f t="shared" si="6"/>
        <v>0</v>
      </c>
      <c r="I241" t="s">
        <v>5173</v>
      </c>
      <c r="J241" t="s">
        <v>2221</v>
      </c>
      <c r="K241" s="3">
        <v>0</v>
      </c>
      <c r="L241" s="3">
        <v>71.539999999999992</v>
      </c>
      <c r="M241" s="3">
        <v>0</v>
      </c>
      <c r="N241" s="216">
        <f t="shared" si="7"/>
        <v>0</v>
      </c>
    </row>
    <row r="242" spans="1:14" x14ac:dyDescent="0.35">
      <c r="A242" t="s">
        <v>4052</v>
      </c>
      <c r="B242" t="s">
        <v>2224</v>
      </c>
      <c r="C242" s="3">
        <v>0</v>
      </c>
      <c r="D242" s="3">
        <v>0.01</v>
      </c>
      <c r="E242" s="3">
        <v>0.01</v>
      </c>
      <c r="F242" s="216">
        <f t="shared" si="6"/>
        <v>0</v>
      </c>
      <c r="I242" t="s">
        <v>5173</v>
      </c>
      <c r="J242" t="s">
        <v>2224</v>
      </c>
      <c r="K242" s="3">
        <v>523.4</v>
      </c>
      <c r="L242" s="3">
        <v>33.94</v>
      </c>
      <c r="M242" s="3">
        <v>115.64</v>
      </c>
      <c r="N242" s="216">
        <f t="shared" si="7"/>
        <v>15.421331761932823</v>
      </c>
    </row>
    <row r="243" spans="1:14" x14ac:dyDescent="0.35">
      <c r="A243" t="s">
        <v>5503</v>
      </c>
      <c r="B243" t="s">
        <v>2221</v>
      </c>
      <c r="C243" s="3">
        <v>0</v>
      </c>
      <c r="D243" s="3">
        <v>0.02</v>
      </c>
      <c r="E243" s="3">
        <v>0.02</v>
      </c>
      <c r="F243" s="216">
        <f t="shared" si="6"/>
        <v>0</v>
      </c>
      <c r="I243" t="s">
        <v>5174</v>
      </c>
      <c r="J243" t="s">
        <v>2224</v>
      </c>
      <c r="K243" s="3">
        <v>0</v>
      </c>
      <c r="L243" s="3">
        <v>0.74</v>
      </c>
      <c r="M243" s="3">
        <v>0.79</v>
      </c>
      <c r="N243" s="216">
        <f t="shared" si="7"/>
        <v>0</v>
      </c>
    </row>
    <row r="244" spans="1:14" x14ac:dyDescent="0.35">
      <c r="A244" t="s">
        <v>5504</v>
      </c>
      <c r="B244" t="s">
        <v>2221</v>
      </c>
      <c r="C244" s="3">
        <v>0</v>
      </c>
      <c r="D244" s="3">
        <v>0.02</v>
      </c>
      <c r="E244" s="3">
        <v>0.03</v>
      </c>
      <c r="F244" s="216">
        <f t="shared" si="6"/>
        <v>0</v>
      </c>
      <c r="I244" t="s">
        <v>5175</v>
      </c>
      <c r="J244" t="s">
        <v>2224</v>
      </c>
      <c r="K244" s="3">
        <v>0</v>
      </c>
      <c r="L244" s="3">
        <v>0.08</v>
      </c>
      <c r="M244" s="3">
        <v>0.09</v>
      </c>
      <c r="N244" s="216">
        <f t="shared" si="7"/>
        <v>0</v>
      </c>
    </row>
    <row r="245" spans="1:14" x14ac:dyDescent="0.35">
      <c r="A245" t="s">
        <v>933</v>
      </c>
      <c r="B245" t="s">
        <v>2224</v>
      </c>
      <c r="C245" s="3">
        <v>0</v>
      </c>
      <c r="D245" s="3">
        <v>0.33</v>
      </c>
      <c r="E245" s="3">
        <v>0.33</v>
      </c>
      <c r="F245" s="216">
        <f t="shared" si="6"/>
        <v>0</v>
      </c>
      <c r="I245" t="s">
        <v>5176</v>
      </c>
      <c r="J245" t="s">
        <v>2224</v>
      </c>
      <c r="K245" s="3">
        <v>0</v>
      </c>
      <c r="L245" s="3">
        <v>0.04</v>
      </c>
      <c r="M245" s="3">
        <v>0.04</v>
      </c>
      <c r="N245" s="216">
        <f t="shared" si="7"/>
        <v>0</v>
      </c>
    </row>
    <row r="246" spans="1:14" x14ac:dyDescent="0.35">
      <c r="A246" t="s">
        <v>5505</v>
      </c>
      <c r="B246" t="s">
        <v>2221</v>
      </c>
      <c r="C246" s="3">
        <v>0</v>
      </c>
      <c r="D246" s="3">
        <v>0.04</v>
      </c>
      <c r="E246" s="3">
        <v>0.04</v>
      </c>
      <c r="F246" s="216">
        <f t="shared" si="6"/>
        <v>0</v>
      </c>
      <c r="I246" t="s">
        <v>5177</v>
      </c>
      <c r="J246" t="s">
        <v>55</v>
      </c>
      <c r="K246" s="3">
        <v>0</v>
      </c>
      <c r="L246" s="3">
        <v>0</v>
      </c>
      <c r="M246" s="3">
        <v>0</v>
      </c>
      <c r="N246" s="216" t="b">
        <f t="shared" si="7"/>
        <v>0</v>
      </c>
    </row>
    <row r="247" spans="1:14" x14ac:dyDescent="0.35">
      <c r="A247" t="s">
        <v>5505</v>
      </c>
      <c r="B247" t="s">
        <v>2224</v>
      </c>
      <c r="C247" s="3">
        <v>0</v>
      </c>
      <c r="D247" s="3">
        <v>0.17</v>
      </c>
      <c r="E247" s="3">
        <v>0.16</v>
      </c>
      <c r="F247" s="216">
        <f t="shared" si="6"/>
        <v>0</v>
      </c>
      <c r="I247" t="s">
        <v>5177</v>
      </c>
      <c r="J247" t="s">
        <v>2224</v>
      </c>
      <c r="K247" s="3">
        <v>0</v>
      </c>
      <c r="L247" s="3">
        <v>0.35</v>
      </c>
      <c r="M247" s="3">
        <v>0</v>
      </c>
      <c r="N247" s="216">
        <f t="shared" si="7"/>
        <v>0</v>
      </c>
    </row>
    <row r="248" spans="1:14" x14ac:dyDescent="0.35">
      <c r="A248" t="s">
        <v>5506</v>
      </c>
      <c r="B248" t="s">
        <v>2221</v>
      </c>
      <c r="C248" s="3">
        <v>0</v>
      </c>
      <c r="D248" s="3">
        <v>0.01</v>
      </c>
      <c r="E248" s="3">
        <v>0.01</v>
      </c>
      <c r="F248" s="216">
        <f t="shared" si="6"/>
        <v>0</v>
      </c>
      <c r="I248" t="s">
        <v>5178</v>
      </c>
      <c r="J248" t="s">
        <v>2221</v>
      </c>
      <c r="K248" s="3">
        <v>0</v>
      </c>
      <c r="L248" s="3">
        <v>0.96</v>
      </c>
      <c r="M248" s="3">
        <v>0.92</v>
      </c>
      <c r="N248" s="216">
        <f t="shared" si="7"/>
        <v>0</v>
      </c>
    </row>
    <row r="249" spans="1:14" x14ac:dyDescent="0.35">
      <c r="A249" t="s">
        <v>5507</v>
      </c>
      <c r="B249" t="s">
        <v>2221</v>
      </c>
      <c r="C249" s="3">
        <v>0</v>
      </c>
      <c r="D249" s="3">
        <v>0.46</v>
      </c>
      <c r="E249" s="3">
        <v>0.46</v>
      </c>
      <c r="F249" s="216">
        <f t="shared" si="6"/>
        <v>0</v>
      </c>
      <c r="I249" t="s">
        <v>5179</v>
      </c>
      <c r="J249" t="s">
        <v>2221</v>
      </c>
      <c r="K249" s="3">
        <v>0</v>
      </c>
      <c r="L249" s="3">
        <v>0.15</v>
      </c>
      <c r="M249" s="3">
        <v>0.15</v>
      </c>
      <c r="N249" s="216">
        <f t="shared" si="7"/>
        <v>0</v>
      </c>
    </row>
    <row r="250" spans="1:14" x14ac:dyDescent="0.35">
      <c r="A250" t="s">
        <v>5508</v>
      </c>
      <c r="B250" t="s">
        <v>2221</v>
      </c>
      <c r="C250" s="3">
        <v>0</v>
      </c>
      <c r="D250" s="3">
        <v>2.72</v>
      </c>
      <c r="E250" s="3">
        <v>0</v>
      </c>
      <c r="F250" s="216">
        <f t="shared" si="6"/>
        <v>0</v>
      </c>
      <c r="I250" t="s">
        <v>5180</v>
      </c>
      <c r="J250" t="s">
        <v>2224</v>
      </c>
      <c r="K250" s="3">
        <v>0</v>
      </c>
      <c r="L250" s="3">
        <v>0.09</v>
      </c>
      <c r="M250" s="3">
        <v>0.09</v>
      </c>
      <c r="N250" s="216">
        <f t="shared" si="7"/>
        <v>0</v>
      </c>
    </row>
    <row r="251" spans="1:14" x14ac:dyDescent="0.35">
      <c r="A251" t="s">
        <v>5509</v>
      </c>
      <c r="B251" t="s">
        <v>2224</v>
      </c>
      <c r="C251" s="3">
        <v>0</v>
      </c>
      <c r="D251" s="3">
        <v>0.04</v>
      </c>
      <c r="E251" s="3">
        <v>0.04</v>
      </c>
      <c r="F251" s="216">
        <f t="shared" si="6"/>
        <v>0</v>
      </c>
      <c r="I251" t="s">
        <v>1593</v>
      </c>
      <c r="J251" t="s">
        <v>2221</v>
      </c>
      <c r="K251" s="3">
        <v>0</v>
      </c>
      <c r="L251" s="3">
        <v>0.12</v>
      </c>
      <c r="M251" s="3">
        <v>0.12</v>
      </c>
      <c r="N251" s="216">
        <f t="shared" si="7"/>
        <v>0</v>
      </c>
    </row>
    <row r="252" spans="1:14" x14ac:dyDescent="0.35">
      <c r="A252" t="s">
        <v>5510</v>
      </c>
      <c r="B252" t="s">
        <v>2221</v>
      </c>
      <c r="C252" s="3">
        <v>0</v>
      </c>
      <c r="D252" s="3">
        <v>0.2</v>
      </c>
      <c r="E252" s="3">
        <v>0.19</v>
      </c>
      <c r="F252" s="216">
        <f t="shared" si="6"/>
        <v>0</v>
      </c>
      <c r="I252" t="s">
        <v>1593</v>
      </c>
      <c r="J252" t="s">
        <v>2224</v>
      </c>
      <c r="K252" s="3">
        <v>0</v>
      </c>
      <c r="L252" s="3">
        <v>0.08</v>
      </c>
      <c r="M252" s="3">
        <v>0.08</v>
      </c>
      <c r="N252" s="216">
        <f t="shared" si="7"/>
        <v>0</v>
      </c>
    </row>
    <row r="253" spans="1:14" x14ac:dyDescent="0.35">
      <c r="A253" t="s">
        <v>1962</v>
      </c>
      <c r="B253" t="s">
        <v>2221</v>
      </c>
      <c r="C253" s="3">
        <v>0</v>
      </c>
      <c r="D253" s="3">
        <v>0.43</v>
      </c>
      <c r="E253" s="3">
        <v>0.43</v>
      </c>
      <c r="F253" s="216">
        <f t="shared" si="6"/>
        <v>0</v>
      </c>
      <c r="I253" t="s">
        <v>5181</v>
      </c>
      <c r="J253" t="s">
        <v>2224</v>
      </c>
      <c r="K253" s="3">
        <v>0</v>
      </c>
      <c r="L253" s="3">
        <v>0.04</v>
      </c>
      <c r="M253" s="3">
        <v>0.04</v>
      </c>
      <c r="N253" s="216">
        <f t="shared" si="7"/>
        <v>0</v>
      </c>
    </row>
    <row r="254" spans="1:14" x14ac:dyDescent="0.35">
      <c r="A254" t="s">
        <v>5511</v>
      </c>
      <c r="B254" t="s">
        <v>2221</v>
      </c>
      <c r="C254" s="3">
        <v>106.15</v>
      </c>
      <c r="D254" s="3">
        <v>31.85</v>
      </c>
      <c r="E254" s="3">
        <v>32</v>
      </c>
      <c r="F254" s="216">
        <f t="shared" si="6"/>
        <v>3.3328100470957613</v>
      </c>
      <c r="I254" t="s">
        <v>5182</v>
      </c>
      <c r="J254" t="s">
        <v>2224</v>
      </c>
      <c r="K254" s="3">
        <v>0</v>
      </c>
      <c r="L254" s="3">
        <v>0.02</v>
      </c>
      <c r="M254" s="3">
        <v>0.02</v>
      </c>
      <c r="N254" s="216">
        <f t="shared" si="7"/>
        <v>0</v>
      </c>
    </row>
    <row r="255" spans="1:14" x14ac:dyDescent="0.35">
      <c r="A255" t="s">
        <v>5512</v>
      </c>
      <c r="B255" t="s">
        <v>2221</v>
      </c>
      <c r="C255" s="3">
        <v>215.9</v>
      </c>
      <c r="D255" s="3">
        <v>46.1</v>
      </c>
      <c r="E255" s="3">
        <v>45.029999999999994</v>
      </c>
      <c r="F255" s="216">
        <f t="shared" si="6"/>
        <v>4.6832971800433842</v>
      </c>
      <c r="I255" t="s">
        <v>5183</v>
      </c>
      <c r="J255" t="s">
        <v>2221</v>
      </c>
      <c r="K255" s="3">
        <v>159.29</v>
      </c>
      <c r="L255" s="3">
        <v>61.94</v>
      </c>
      <c r="M255" s="3">
        <v>64.290000000000006</v>
      </c>
      <c r="N255" s="216">
        <f t="shared" si="7"/>
        <v>2.5716822731675815</v>
      </c>
    </row>
    <row r="256" spans="1:14" x14ac:dyDescent="0.35">
      <c r="A256" t="s">
        <v>5513</v>
      </c>
      <c r="B256" t="s">
        <v>2221</v>
      </c>
      <c r="C256" s="3">
        <v>18.579999999999998</v>
      </c>
      <c r="D256" s="3">
        <v>11.27</v>
      </c>
      <c r="E256" s="3">
        <v>11.13</v>
      </c>
      <c r="F256" s="216">
        <f t="shared" si="6"/>
        <v>1.6486246672582074</v>
      </c>
      <c r="I256" t="s">
        <v>5184</v>
      </c>
      <c r="J256" t="s">
        <v>2073</v>
      </c>
      <c r="K256" s="3">
        <v>155.61000000000001</v>
      </c>
      <c r="L256" s="3">
        <v>0</v>
      </c>
      <c r="M256" s="3">
        <v>78.930000000000007</v>
      </c>
      <c r="N256" s="216">
        <f t="shared" si="7"/>
        <v>1.9714937286202965</v>
      </c>
    </row>
    <row r="257" spans="1:14" x14ac:dyDescent="0.35">
      <c r="A257" t="s">
        <v>5514</v>
      </c>
      <c r="B257" t="s">
        <v>2221</v>
      </c>
      <c r="C257" s="3">
        <v>156.47999999999999</v>
      </c>
      <c r="D257" s="3">
        <v>155.06</v>
      </c>
      <c r="E257" s="3">
        <v>154.82</v>
      </c>
      <c r="F257" s="216">
        <f t="shared" si="6"/>
        <v>1.0091577453888816</v>
      </c>
      <c r="I257" t="s">
        <v>1567</v>
      </c>
      <c r="J257" t="s">
        <v>2221</v>
      </c>
      <c r="K257" s="3">
        <v>0</v>
      </c>
      <c r="L257" s="3">
        <v>4.84</v>
      </c>
      <c r="M257" s="3">
        <v>0.03</v>
      </c>
      <c r="N257" s="216">
        <f t="shared" si="7"/>
        <v>0</v>
      </c>
    </row>
    <row r="258" spans="1:14" x14ac:dyDescent="0.35">
      <c r="A258" t="s">
        <v>5515</v>
      </c>
      <c r="B258" t="s">
        <v>2221</v>
      </c>
      <c r="C258" s="3">
        <v>173.46</v>
      </c>
      <c r="D258" s="3">
        <v>58.99</v>
      </c>
      <c r="E258" s="3">
        <v>52.42</v>
      </c>
      <c r="F258" s="216">
        <f t="shared" si="6"/>
        <v>2.9404983895575523</v>
      </c>
      <c r="I258" t="s">
        <v>5185</v>
      </c>
      <c r="J258" t="s">
        <v>2221</v>
      </c>
      <c r="K258" s="3">
        <v>0</v>
      </c>
      <c r="L258" s="3">
        <v>7.0000000000000007E-2</v>
      </c>
      <c r="M258" s="3">
        <v>0</v>
      </c>
      <c r="N258" s="216">
        <f t="shared" si="7"/>
        <v>0</v>
      </c>
    </row>
    <row r="259" spans="1:14" x14ac:dyDescent="0.35">
      <c r="A259" t="s">
        <v>5516</v>
      </c>
      <c r="B259" t="s">
        <v>2224</v>
      </c>
      <c r="C259" s="3">
        <v>0</v>
      </c>
      <c r="D259" s="3">
        <v>0.02</v>
      </c>
      <c r="E259" s="3">
        <v>0.02</v>
      </c>
      <c r="F259" s="216">
        <f t="shared" si="6"/>
        <v>0</v>
      </c>
      <c r="I259" t="s">
        <v>1571</v>
      </c>
      <c r="J259" t="s">
        <v>2224</v>
      </c>
      <c r="K259" s="3">
        <v>0</v>
      </c>
      <c r="L259" s="3">
        <v>0.86</v>
      </c>
      <c r="M259" s="3">
        <v>0.84</v>
      </c>
      <c r="N259" s="216">
        <f t="shared" si="7"/>
        <v>0</v>
      </c>
    </row>
    <row r="260" spans="1:14" x14ac:dyDescent="0.35">
      <c r="A260" t="s">
        <v>5517</v>
      </c>
      <c r="B260" t="s">
        <v>2221</v>
      </c>
      <c r="C260" s="3">
        <v>0</v>
      </c>
      <c r="D260" s="3">
        <v>0.12</v>
      </c>
      <c r="E260" s="3">
        <v>0.11</v>
      </c>
      <c r="F260" s="216">
        <f t="shared" si="6"/>
        <v>0</v>
      </c>
      <c r="I260" t="s">
        <v>1928</v>
      </c>
      <c r="J260" t="s">
        <v>2221</v>
      </c>
      <c r="K260" s="3">
        <v>0</v>
      </c>
      <c r="L260" s="3">
        <v>1.28</v>
      </c>
      <c r="M260" s="3">
        <v>0</v>
      </c>
      <c r="N260" s="216">
        <f t="shared" si="7"/>
        <v>0</v>
      </c>
    </row>
    <row r="261" spans="1:14" x14ac:dyDescent="0.35">
      <c r="A261" t="s">
        <v>4049</v>
      </c>
      <c r="B261" t="s">
        <v>2224</v>
      </c>
      <c r="C261" s="3">
        <v>0</v>
      </c>
      <c r="D261" s="3">
        <v>1.21</v>
      </c>
      <c r="E261" s="3">
        <v>1.27</v>
      </c>
      <c r="F261" s="216">
        <f t="shared" ref="F261:F324" si="8">IF(B261="BO",IFERROR(C261/D261,0),IF(B261="CL",IFERROR(C261/D261,0),IF(B261="EN",IFERROR(C261/E261,0))))</f>
        <v>0</v>
      </c>
      <c r="I261" t="s">
        <v>1928</v>
      </c>
      <c r="J261" t="s">
        <v>55</v>
      </c>
      <c r="K261" s="3">
        <v>0</v>
      </c>
      <c r="L261" s="3">
        <v>0</v>
      </c>
      <c r="M261" s="3">
        <v>0</v>
      </c>
      <c r="N261" s="216" t="b">
        <f t="shared" ref="N261:N324" si="9">IF(J261="BO",IFERROR(K261/L261,0),IF(J261="CL",IFERROR(K261/L261,0),IF(J261="EN",IFERROR(K261/M261,0))))</f>
        <v>0</v>
      </c>
    </row>
    <row r="262" spans="1:14" x14ac:dyDescent="0.35">
      <c r="A262" t="s">
        <v>2271</v>
      </c>
      <c r="B262" t="s">
        <v>2221</v>
      </c>
      <c r="C262" s="3">
        <v>0</v>
      </c>
      <c r="D262" s="3">
        <v>0.89</v>
      </c>
      <c r="E262" s="3">
        <v>0.8</v>
      </c>
      <c r="F262" s="216">
        <f t="shared" si="8"/>
        <v>0</v>
      </c>
      <c r="I262" t="s">
        <v>5186</v>
      </c>
      <c r="J262" t="s">
        <v>2221</v>
      </c>
      <c r="K262" s="3">
        <v>0</v>
      </c>
      <c r="L262" s="3">
        <v>0.03</v>
      </c>
      <c r="M262" s="3">
        <v>0</v>
      </c>
      <c r="N262" s="216">
        <f t="shared" si="9"/>
        <v>0</v>
      </c>
    </row>
    <row r="263" spans="1:14" x14ac:dyDescent="0.35">
      <c r="A263" t="s">
        <v>5518</v>
      </c>
      <c r="B263" t="s">
        <v>2221</v>
      </c>
      <c r="C263" s="3">
        <v>86.5</v>
      </c>
      <c r="D263" s="3">
        <v>7.77</v>
      </c>
      <c r="E263" s="3">
        <v>13.68</v>
      </c>
      <c r="F263" s="216">
        <f t="shared" si="8"/>
        <v>11.132561132561133</v>
      </c>
      <c r="I263" t="s">
        <v>5187</v>
      </c>
      <c r="J263" t="s">
        <v>2224</v>
      </c>
      <c r="K263" s="3">
        <v>0</v>
      </c>
      <c r="L263" s="3">
        <v>0.01</v>
      </c>
      <c r="M263" s="3">
        <v>0</v>
      </c>
      <c r="N263" s="216">
        <f t="shared" si="9"/>
        <v>0</v>
      </c>
    </row>
    <row r="264" spans="1:14" x14ac:dyDescent="0.35">
      <c r="A264" t="s">
        <v>5519</v>
      </c>
      <c r="B264" t="s">
        <v>2221</v>
      </c>
      <c r="C264" s="3">
        <v>374.5</v>
      </c>
      <c r="D264" s="3">
        <v>285.67</v>
      </c>
      <c r="E264" s="3">
        <v>297.87</v>
      </c>
      <c r="F264" s="216">
        <f t="shared" si="8"/>
        <v>1.3109531977456506</v>
      </c>
      <c r="I264" t="s">
        <v>5188</v>
      </c>
      <c r="J264" t="s">
        <v>2221</v>
      </c>
      <c r="K264" s="3">
        <v>129.5</v>
      </c>
      <c r="L264" s="3">
        <v>52.38</v>
      </c>
      <c r="M264" s="3">
        <v>43.99</v>
      </c>
      <c r="N264" s="216">
        <f t="shared" si="9"/>
        <v>2.4723176785032455</v>
      </c>
    </row>
    <row r="265" spans="1:14" x14ac:dyDescent="0.35">
      <c r="A265" t="s">
        <v>5520</v>
      </c>
      <c r="B265" t="s">
        <v>2221</v>
      </c>
      <c r="C265" s="3">
        <v>141.5</v>
      </c>
      <c r="D265" s="3">
        <v>251.23</v>
      </c>
      <c r="E265" s="3">
        <v>248.14</v>
      </c>
      <c r="F265" s="216">
        <f t="shared" si="8"/>
        <v>0.56322891374437767</v>
      </c>
      <c r="I265" t="s">
        <v>5189</v>
      </c>
      <c r="J265" t="s">
        <v>2221</v>
      </c>
      <c r="K265" s="3">
        <v>15</v>
      </c>
      <c r="L265" s="3">
        <v>14.09</v>
      </c>
      <c r="M265" s="3">
        <v>14.16</v>
      </c>
      <c r="N265" s="216">
        <f t="shared" si="9"/>
        <v>1.0645848119233499</v>
      </c>
    </row>
    <row r="266" spans="1:14" x14ac:dyDescent="0.35">
      <c r="A266" t="s">
        <v>4038</v>
      </c>
      <c r="B266" t="s">
        <v>2224</v>
      </c>
      <c r="C266" s="3">
        <v>0</v>
      </c>
      <c r="D266" s="3">
        <v>0.02</v>
      </c>
      <c r="E266" s="3">
        <v>0.91</v>
      </c>
      <c r="F266" s="216">
        <f t="shared" si="8"/>
        <v>0</v>
      </c>
      <c r="I266" t="s">
        <v>5190</v>
      </c>
      <c r="J266" t="s">
        <v>2221</v>
      </c>
      <c r="K266" s="3">
        <v>25</v>
      </c>
      <c r="L266" s="3">
        <v>10.220000000000001</v>
      </c>
      <c r="M266" s="3">
        <v>9.4600000000000009</v>
      </c>
      <c r="N266" s="216">
        <f t="shared" si="9"/>
        <v>2.4461839530332679</v>
      </c>
    </row>
    <row r="267" spans="1:14" x14ac:dyDescent="0.35">
      <c r="A267" t="s">
        <v>5521</v>
      </c>
      <c r="B267" t="s">
        <v>2221</v>
      </c>
      <c r="C267" s="3">
        <v>76</v>
      </c>
      <c r="D267" s="3">
        <v>17.329999999999998</v>
      </c>
      <c r="E267" s="3">
        <v>17.52</v>
      </c>
      <c r="F267" s="216">
        <f t="shared" si="8"/>
        <v>4.385458742065782</v>
      </c>
      <c r="I267" t="s">
        <v>5191</v>
      </c>
      <c r="J267" t="s">
        <v>2073</v>
      </c>
      <c r="K267" s="3">
        <v>58.25</v>
      </c>
      <c r="L267" s="3">
        <v>0</v>
      </c>
      <c r="M267" s="3">
        <v>9.9700000000000006</v>
      </c>
      <c r="N267" s="216">
        <f t="shared" si="9"/>
        <v>5.8425275827482448</v>
      </c>
    </row>
    <row r="268" spans="1:14" x14ac:dyDescent="0.35">
      <c r="A268" t="s">
        <v>5522</v>
      </c>
      <c r="B268" t="s">
        <v>2221</v>
      </c>
      <c r="C268" s="3">
        <v>37.5</v>
      </c>
      <c r="D268" s="3">
        <v>27.189999999999998</v>
      </c>
      <c r="E268" s="3">
        <v>28.209999999999997</v>
      </c>
      <c r="F268" s="216">
        <f t="shared" si="8"/>
        <v>1.3791835233541745</v>
      </c>
      <c r="I268" t="s">
        <v>5192</v>
      </c>
      <c r="J268" t="s">
        <v>2221</v>
      </c>
      <c r="K268" s="3">
        <v>172</v>
      </c>
      <c r="L268" s="3">
        <v>67.59</v>
      </c>
      <c r="M268" s="3">
        <v>64.540000000000006</v>
      </c>
      <c r="N268" s="216">
        <f t="shared" si="9"/>
        <v>2.5447551412930904</v>
      </c>
    </row>
    <row r="269" spans="1:14" x14ac:dyDescent="0.35">
      <c r="A269" t="s">
        <v>4060</v>
      </c>
      <c r="B269" t="s">
        <v>2224</v>
      </c>
      <c r="C269" s="3">
        <v>0</v>
      </c>
      <c r="D269" s="3">
        <v>0.22</v>
      </c>
      <c r="E269" s="3">
        <v>0.22</v>
      </c>
      <c r="F269" s="216">
        <f t="shared" si="8"/>
        <v>0</v>
      </c>
      <c r="I269" t="s">
        <v>5193</v>
      </c>
      <c r="J269" t="s">
        <v>2073</v>
      </c>
      <c r="K269" s="3">
        <v>139.55000000000001</v>
      </c>
      <c r="L269" s="3">
        <v>0</v>
      </c>
      <c r="M269" s="3">
        <v>122.48</v>
      </c>
      <c r="N269" s="216">
        <f t="shared" si="9"/>
        <v>1.1393696930111039</v>
      </c>
    </row>
    <row r="270" spans="1:14" x14ac:dyDescent="0.35">
      <c r="A270" t="s">
        <v>5523</v>
      </c>
      <c r="B270" t="s">
        <v>2073</v>
      </c>
      <c r="C270" s="3">
        <v>17.5</v>
      </c>
      <c r="D270" s="3">
        <v>0</v>
      </c>
      <c r="E270" s="3">
        <v>44.62</v>
      </c>
      <c r="F270" s="216">
        <f t="shared" si="8"/>
        <v>0.39220080681308833</v>
      </c>
      <c r="I270" t="s">
        <v>5194</v>
      </c>
      <c r="J270" t="s">
        <v>2221</v>
      </c>
      <c r="K270" s="3">
        <v>29</v>
      </c>
      <c r="L270" s="3">
        <v>7.52</v>
      </c>
      <c r="M270" s="3">
        <v>7.07</v>
      </c>
      <c r="N270" s="216">
        <f t="shared" si="9"/>
        <v>3.8563829787234045</v>
      </c>
    </row>
    <row r="271" spans="1:14" x14ac:dyDescent="0.35">
      <c r="A271" t="s">
        <v>5524</v>
      </c>
      <c r="B271" t="s">
        <v>2224</v>
      </c>
      <c r="C271" s="3">
        <v>13</v>
      </c>
      <c r="D271" s="3">
        <v>0</v>
      </c>
      <c r="E271" s="3">
        <v>0</v>
      </c>
      <c r="F271" s="216">
        <f t="shared" si="8"/>
        <v>0</v>
      </c>
      <c r="I271" t="s">
        <v>5195</v>
      </c>
      <c r="J271" t="s">
        <v>2221</v>
      </c>
      <c r="K271" s="3">
        <v>79.75</v>
      </c>
      <c r="L271" s="3">
        <v>10.58</v>
      </c>
      <c r="M271" s="3">
        <v>13.22</v>
      </c>
      <c r="N271" s="216">
        <f t="shared" si="9"/>
        <v>7.5378071833648397</v>
      </c>
    </row>
    <row r="272" spans="1:14" x14ac:dyDescent="0.35">
      <c r="A272" t="s">
        <v>5525</v>
      </c>
      <c r="B272" t="s">
        <v>2221</v>
      </c>
      <c r="C272" s="3">
        <v>79</v>
      </c>
      <c r="D272" s="3">
        <v>11.459999999999999</v>
      </c>
      <c r="E272" s="3">
        <v>12.29</v>
      </c>
      <c r="F272" s="216">
        <f t="shared" si="8"/>
        <v>6.8935427574171033</v>
      </c>
      <c r="I272" t="s">
        <v>5195</v>
      </c>
      <c r="J272" t="s">
        <v>55</v>
      </c>
      <c r="K272" s="3">
        <v>0</v>
      </c>
      <c r="L272" s="3">
        <v>0</v>
      </c>
      <c r="M272" s="3">
        <v>0</v>
      </c>
      <c r="N272" s="216" t="b">
        <f t="shared" si="9"/>
        <v>0</v>
      </c>
    </row>
    <row r="273" spans="1:14" x14ac:dyDescent="0.35">
      <c r="A273" t="s">
        <v>5526</v>
      </c>
      <c r="B273" t="s">
        <v>2221</v>
      </c>
      <c r="C273" s="3">
        <v>29.5</v>
      </c>
      <c r="D273" s="3">
        <v>19.25</v>
      </c>
      <c r="E273" s="3">
        <v>19.18</v>
      </c>
      <c r="F273" s="216">
        <f t="shared" si="8"/>
        <v>1.5324675324675325</v>
      </c>
      <c r="I273" t="s">
        <v>5196</v>
      </c>
      <c r="J273" t="s">
        <v>2224</v>
      </c>
      <c r="K273" s="3">
        <v>54</v>
      </c>
      <c r="L273" s="3">
        <v>3.64</v>
      </c>
      <c r="M273" s="3">
        <v>3.7</v>
      </c>
      <c r="N273" s="216">
        <f t="shared" si="9"/>
        <v>14.835164835164834</v>
      </c>
    </row>
    <row r="274" spans="1:14" x14ac:dyDescent="0.35">
      <c r="A274" t="s">
        <v>5527</v>
      </c>
      <c r="B274" t="s">
        <v>2221</v>
      </c>
      <c r="C274" s="3">
        <v>0</v>
      </c>
      <c r="D274" s="3">
        <v>0.06</v>
      </c>
      <c r="E274" s="3">
        <v>0</v>
      </c>
      <c r="F274" s="216">
        <f t="shared" si="8"/>
        <v>0</v>
      </c>
      <c r="I274" t="s">
        <v>5197</v>
      </c>
      <c r="J274" t="s">
        <v>2221</v>
      </c>
      <c r="K274" s="3">
        <v>175</v>
      </c>
      <c r="L274" s="3">
        <v>34.950000000000003</v>
      </c>
      <c r="M274" s="3">
        <v>31.08</v>
      </c>
      <c r="N274" s="216">
        <f t="shared" si="9"/>
        <v>5.007153075822603</v>
      </c>
    </row>
    <row r="275" spans="1:14" x14ac:dyDescent="0.35">
      <c r="A275" t="s">
        <v>5528</v>
      </c>
      <c r="B275" t="s">
        <v>2224</v>
      </c>
      <c r="C275" s="3">
        <v>0</v>
      </c>
      <c r="D275" s="3">
        <v>1.86</v>
      </c>
      <c r="E275" s="3">
        <v>1.83</v>
      </c>
      <c r="F275" s="216">
        <f t="shared" si="8"/>
        <v>0</v>
      </c>
      <c r="I275" t="s">
        <v>5198</v>
      </c>
      <c r="J275" t="s">
        <v>2221</v>
      </c>
      <c r="K275" s="3">
        <v>110.75</v>
      </c>
      <c r="L275" s="3">
        <v>28.8</v>
      </c>
      <c r="M275" s="3">
        <v>25.69</v>
      </c>
      <c r="N275" s="216">
        <f t="shared" si="9"/>
        <v>3.8454861111111112</v>
      </c>
    </row>
    <row r="276" spans="1:14" x14ac:dyDescent="0.35">
      <c r="A276" t="s">
        <v>5529</v>
      </c>
      <c r="B276" t="s">
        <v>2224</v>
      </c>
      <c r="C276" s="3">
        <v>0</v>
      </c>
      <c r="D276" s="3">
        <v>6.0000000000000005E-2</v>
      </c>
      <c r="E276" s="3">
        <v>0.02</v>
      </c>
      <c r="F276" s="216">
        <f t="shared" si="8"/>
        <v>0</v>
      </c>
      <c r="I276" t="s">
        <v>5199</v>
      </c>
      <c r="J276" t="s">
        <v>2221</v>
      </c>
      <c r="K276" s="3">
        <v>13.5</v>
      </c>
      <c r="L276" s="3">
        <v>14.64</v>
      </c>
      <c r="M276" s="3">
        <v>13.8</v>
      </c>
      <c r="N276" s="216">
        <f t="shared" si="9"/>
        <v>0.92213114754098358</v>
      </c>
    </row>
    <row r="277" spans="1:14" x14ac:dyDescent="0.35">
      <c r="A277" t="s">
        <v>4020</v>
      </c>
      <c r="B277" t="s">
        <v>2221</v>
      </c>
      <c r="C277" s="3">
        <v>0</v>
      </c>
      <c r="D277" s="3">
        <v>0.16</v>
      </c>
      <c r="E277" s="3">
        <v>0</v>
      </c>
      <c r="F277" s="216">
        <f t="shared" si="8"/>
        <v>0</v>
      </c>
      <c r="I277" t="s">
        <v>5200</v>
      </c>
      <c r="J277" t="s">
        <v>2221</v>
      </c>
      <c r="K277" s="3">
        <v>19</v>
      </c>
      <c r="L277" s="3">
        <v>31.87</v>
      </c>
      <c r="M277" s="3">
        <v>32.020000000000003</v>
      </c>
      <c r="N277" s="216">
        <f t="shared" si="9"/>
        <v>0.59617194854094757</v>
      </c>
    </row>
    <row r="278" spans="1:14" x14ac:dyDescent="0.35">
      <c r="A278" t="s">
        <v>5530</v>
      </c>
      <c r="B278" t="s">
        <v>2221</v>
      </c>
      <c r="C278" s="3">
        <v>0</v>
      </c>
      <c r="D278" s="3">
        <v>0.12</v>
      </c>
      <c r="E278" s="3">
        <v>0</v>
      </c>
      <c r="F278" s="216">
        <f t="shared" si="8"/>
        <v>0</v>
      </c>
      <c r="I278" t="s">
        <v>5201</v>
      </c>
      <c r="J278" t="s">
        <v>2224</v>
      </c>
      <c r="K278" s="3">
        <v>0</v>
      </c>
      <c r="L278" s="3">
        <v>0.52</v>
      </c>
      <c r="M278" s="3">
        <v>0.54</v>
      </c>
      <c r="N278" s="216">
        <f t="shared" si="9"/>
        <v>0</v>
      </c>
    </row>
    <row r="279" spans="1:14" x14ac:dyDescent="0.35">
      <c r="A279" t="s">
        <v>5531</v>
      </c>
      <c r="B279" t="s">
        <v>2221</v>
      </c>
      <c r="C279" s="3">
        <v>0</v>
      </c>
      <c r="D279" s="3">
        <v>0.18</v>
      </c>
      <c r="E279" s="3">
        <v>0.19</v>
      </c>
      <c r="F279" s="216">
        <f t="shared" si="8"/>
        <v>0</v>
      </c>
      <c r="I279" t="s">
        <v>1933</v>
      </c>
      <c r="J279" t="s">
        <v>2221</v>
      </c>
      <c r="K279" s="3">
        <v>0</v>
      </c>
      <c r="L279" s="3">
        <v>0.09</v>
      </c>
      <c r="M279" s="3">
        <v>0</v>
      </c>
      <c r="N279" s="216">
        <f t="shared" si="9"/>
        <v>0</v>
      </c>
    </row>
    <row r="280" spans="1:14" x14ac:dyDescent="0.35">
      <c r="A280" t="s">
        <v>5532</v>
      </c>
      <c r="B280" t="s">
        <v>2221</v>
      </c>
      <c r="C280" s="3">
        <v>0</v>
      </c>
      <c r="D280" s="3">
        <v>0.03</v>
      </c>
      <c r="E280" s="3">
        <v>0</v>
      </c>
      <c r="F280" s="216">
        <f t="shared" si="8"/>
        <v>0</v>
      </c>
      <c r="I280" t="s">
        <v>5202</v>
      </c>
      <c r="J280" t="s">
        <v>2073</v>
      </c>
      <c r="K280" s="3">
        <v>0</v>
      </c>
      <c r="L280" s="3">
        <v>0.24</v>
      </c>
      <c r="M280" s="3">
        <v>0</v>
      </c>
      <c r="N280" s="216">
        <f t="shared" si="9"/>
        <v>0</v>
      </c>
    </row>
    <row r="281" spans="1:14" x14ac:dyDescent="0.35">
      <c r="A281" t="s">
        <v>5532</v>
      </c>
      <c r="B281" t="s">
        <v>2224</v>
      </c>
      <c r="C281" s="3">
        <v>0</v>
      </c>
      <c r="D281" s="3">
        <v>0.14000000000000001</v>
      </c>
      <c r="E281" s="3">
        <v>0.14000000000000001</v>
      </c>
      <c r="F281" s="216">
        <f t="shared" si="8"/>
        <v>0</v>
      </c>
      <c r="I281" t="s">
        <v>5203</v>
      </c>
      <c r="J281" t="s">
        <v>2224</v>
      </c>
      <c r="K281" s="3">
        <v>0</v>
      </c>
      <c r="L281" s="3">
        <v>0.56999999999999995</v>
      </c>
      <c r="M281" s="3">
        <v>0.57999999999999996</v>
      </c>
      <c r="N281" s="216">
        <f t="shared" si="9"/>
        <v>0</v>
      </c>
    </row>
    <row r="282" spans="1:14" x14ac:dyDescent="0.35">
      <c r="A282" t="s">
        <v>5533</v>
      </c>
      <c r="B282" t="s">
        <v>2221</v>
      </c>
      <c r="C282" s="3">
        <v>73.75</v>
      </c>
      <c r="D282" s="3">
        <v>9.66</v>
      </c>
      <c r="E282" s="3">
        <v>9.4</v>
      </c>
      <c r="F282" s="216">
        <f t="shared" si="8"/>
        <v>7.6345755693581783</v>
      </c>
      <c r="I282" t="s">
        <v>5204</v>
      </c>
      <c r="J282" t="s">
        <v>2221</v>
      </c>
      <c r="K282" s="3">
        <v>0</v>
      </c>
      <c r="L282" s="3">
        <v>2.0499999999999998</v>
      </c>
      <c r="M282" s="3">
        <v>2.09</v>
      </c>
      <c r="N282" s="216">
        <f t="shared" si="9"/>
        <v>0</v>
      </c>
    </row>
    <row r="283" spans="1:14" x14ac:dyDescent="0.35">
      <c r="A283" t="s">
        <v>5534</v>
      </c>
      <c r="B283" t="s">
        <v>2221</v>
      </c>
      <c r="C283" s="3">
        <v>161.25</v>
      </c>
      <c r="D283" s="3">
        <v>63.61</v>
      </c>
      <c r="E283" s="3">
        <v>53.92</v>
      </c>
      <c r="F283" s="216">
        <f t="shared" si="8"/>
        <v>2.5349787769218675</v>
      </c>
      <c r="I283" t="s">
        <v>5205</v>
      </c>
      <c r="J283" t="s">
        <v>2221</v>
      </c>
      <c r="K283" s="3">
        <v>48.25</v>
      </c>
      <c r="L283" s="3">
        <v>42.76</v>
      </c>
      <c r="M283" s="3">
        <v>43.54</v>
      </c>
      <c r="N283" s="216">
        <f t="shared" si="9"/>
        <v>1.1283910196445277</v>
      </c>
    </row>
    <row r="284" spans="1:14" x14ac:dyDescent="0.35">
      <c r="A284" t="s">
        <v>5535</v>
      </c>
      <c r="B284" t="s">
        <v>2221</v>
      </c>
      <c r="C284" s="3">
        <v>58.5</v>
      </c>
      <c r="D284" s="3">
        <v>2.76</v>
      </c>
      <c r="E284" s="3">
        <v>2.84</v>
      </c>
      <c r="F284" s="216">
        <f t="shared" si="8"/>
        <v>21.195652173913047</v>
      </c>
      <c r="I284" t="s">
        <v>5206</v>
      </c>
      <c r="J284" t="s">
        <v>2073</v>
      </c>
      <c r="K284" s="3">
        <v>289.14999999999998</v>
      </c>
      <c r="L284" s="3">
        <v>0</v>
      </c>
      <c r="M284" s="3">
        <v>225.39999999999998</v>
      </c>
      <c r="N284" s="216">
        <f t="shared" si="9"/>
        <v>1.2828305235137534</v>
      </c>
    </row>
    <row r="285" spans="1:14" x14ac:dyDescent="0.35">
      <c r="A285" t="s">
        <v>3869</v>
      </c>
      <c r="B285" t="s">
        <v>2221</v>
      </c>
      <c r="C285" s="3">
        <v>0</v>
      </c>
      <c r="D285" s="3">
        <v>12.04</v>
      </c>
      <c r="E285" s="3">
        <v>0.08</v>
      </c>
      <c r="F285" s="216">
        <f t="shared" si="8"/>
        <v>0</v>
      </c>
      <c r="I285" t="s">
        <v>5207</v>
      </c>
      <c r="J285" t="s">
        <v>2221</v>
      </c>
      <c r="K285" s="3">
        <v>500.25</v>
      </c>
      <c r="L285" s="3">
        <v>226.88</v>
      </c>
      <c r="M285" s="3">
        <v>260.11</v>
      </c>
      <c r="N285" s="216">
        <f t="shared" si="9"/>
        <v>2.2049100846262344</v>
      </c>
    </row>
    <row r="286" spans="1:14" x14ac:dyDescent="0.35">
      <c r="A286" t="s">
        <v>5536</v>
      </c>
      <c r="B286" t="s">
        <v>2221</v>
      </c>
      <c r="C286" s="3">
        <v>188</v>
      </c>
      <c r="D286" s="3">
        <v>4.88</v>
      </c>
      <c r="E286" s="3">
        <v>4.3899999999999997</v>
      </c>
      <c r="F286" s="216">
        <f t="shared" si="8"/>
        <v>38.524590163934427</v>
      </c>
      <c r="I286" t="s">
        <v>5208</v>
      </c>
      <c r="J286" t="s">
        <v>2221</v>
      </c>
      <c r="K286" s="3">
        <v>127.7</v>
      </c>
      <c r="L286" s="3">
        <v>17.97</v>
      </c>
      <c r="M286" s="3">
        <v>15.75</v>
      </c>
      <c r="N286" s="216">
        <f t="shared" si="9"/>
        <v>7.1062882582081253</v>
      </c>
    </row>
    <row r="287" spans="1:14" x14ac:dyDescent="0.35">
      <c r="A287" t="s">
        <v>5537</v>
      </c>
      <c r="B287" t="s">
        <v>2221</v>
      </c>
      <c r="C287" s="3">
        <v>141</v>
      </c>
      <c r="D287" s="3">
        <v>84.33</v>
      </c>
      <c r="E287" s="3">
        <v>83.45</v>
      </c>
      <c r="F287" s="216">
        <f t="shared" si="8"/>
        <v>1.6720028459622911</v>
      </c>
      <c r="I287" t="s">
        <v>5209</v>
      </c>
      <c r="J287" t="s">
        <v>2073</v>
      </c>
      <c r="K287" s="3">
        <v>103</v>
      </c>
      <c r="L287" s="3">
        <v>0</v>
      </c>
      <c r="M287" s="3">
        <v>50.92</v>
      </c>
      <c r="N287" s="216">
        <f t="shared" si="9"/>
        <v>2.0227808326787118</v>
      </c>
    </row>
    <row r="288" spans="1:14" x14ac:dyDescent="0.35">
      <c r="A288" t="s">
        <v>5538</v>
      </c>
      <c r="B288" t="s">
        <v>2221</v>
      </c>
      <c r="C288" s="3">
        <v>201</v>
      </c>
      <c r="D288" s="3">
        <v>45.7</v>
      </c>
      <c r="E288" s="3">
        <v>48.73</v>
      </c>
      <c r="F288" s="216">
        <f t="shared" si="8"/>
        <v>4.3982494529540475</v>
      </c>
      <c r="I288" t="s">
        <v>5210</v>
      </c>
      <c r="J288" t="s">
        <v>2221</v>
      </c>
      <c r="K288" s="3">
        <v>166.5</v>
      </c>
      <c r="L288" s="3">
        <v>35.76</v>
      </c>
      <c r="M288" s="3">
        <v>36.11</v>
      </c>
      <c r="N288" s="216">
        <f t="shared" si="9"/>
        <v>4.6560402684563762</v>
      </c>
    </row>
    <row r="289" spans="1:14" x14ac:dyDescent="0.35">
      <c r="A289" t="s">
        <v>2278</v>
      </c>
      <c r="B289" t="s">
        <v>2221</v>
      </c>
      <c r="C289" s="3">
        <v>0</v>
      </c>
      <c r="D289" s="3">
        <v>0.23</v>
      </c>
      <c r="E289" s="3">
        <v>0</v>
      </c>
      <c r="F289" s="216">
        <f t="shared" si="8"/>
        <v>0</v>
      </c>
      <c r="I289" t="s">
        <v>5211</v>
      </c>
      <c r="J289" t="s">
        <v>2221</v>
      </c>
      <c r="K289" s="3">
        <v>48</v>
      </c>
      <c r="L289" s="3">
        <v>4.9000000000000004</v>
      </c>
      <c r="M289" s="3">
        <v>4.6399999999999997</v>
      </c>
      <c r="N289" s="216">
        <f t="shared" si="9"/>
        <v>9.7959183673469372</v>
      </c>
    </row>
    <row r="290" spans="1:14" x14ac:dyDescent="0.35">
      <c r="A290" t="s">
        <v>5539</v>
      </c>
      <c r="B290" t="s">
        <v>2221</v>
      </c>
      <c r="C290" s="3">
        <v>253.5</v>
      </c>
      <c r="D290" s="3">
        <v>161.6</v>
      </c>
      <c r="E290" s="3">
        <v>162.55000000000001</v>
      </c>
      <c r="F290" s="216">
        <f t="shared" si="8"/>
        <v>1.5686881188118813</v>
      </c>
      <c r="I290" t="s">
        <v>5212</v>
      </c>
      <c r="J290" t="s">
        <v>2221</v>
      </c>
      <c r="K290" s="3">
        <v>73.75</v>
      </c>
      <c r="L290" s="3">
        <v>27.77</v>
      </c>
      <c r="M290" s="3">
        <v>26.21</v>
      </c>
      <c r="N290" s="216">
        <f t="shared" si="9"/>
        <v>2.6557436082102988</v>
      </c>
    </row>
    <row r="291" spans="1:14" x14ac:dyDescent="0.35">
      <c r="A291" t="s">
        <v>5540</v>
      </c>
      <c r="B291" t="s">
        <v>2221</v>
      </c>
      <c r="C291" s="3">
        <v>69.5</v>
      </c>
      <c r="D291" s="3">
        <v>1.7</v>
      </c>
      <c r="E291" s="3">
        <v>1.85</v>
      </c>
      <c r="F291" s="216">
        <f t="shared" si="8"/>
        <v>40.882352941176471</v>
      </c>
      <c r="I291" t="s">
        <v>5213</v>
      </c>
      <c r="J291" t="s">
        <v>2224</v>
      </c>
      <c r="K291" s="3">
        <v>41.75</v>
      </c>
      <c r="L291" s="3">
        <v>1.28</v>
      </c>
      <c r="M291" s="3">
        <v>1.26</v>
      </c>
      <c r="N291" s="216">
        <f t="shared" si="9"/>
        <v>32.6171875</v>
      </c>
    </row>
    <row r="292" spans="1:14" x14ac:dyDescent="0.35">
      <c r="A292" t="s">
        <v>5541</v>
      </c>
      <c r="B292" t="s">
        <v>2221</v>
      </c>
      <c r="C292" s="3">
        <v>32.24</v>
      </c>
      <c r="D292" s="3">
        <v>11.31</v>
      </c>
      <c r="E292" s="3">
        <v>11.56</v>
      </c>
      <c r="F292" s="216">
        <f t="shared" si="8"/>
        <v>2.8505747126436782</v>
      </c>
      <c r="I292" t="s">
        <v>5214</v>
      </c>
      <c r="J292" t="s">
        <v>2224</v>
      </c>
      <c r="K292" s="3">
        <v>0</v>
      </c>
      <c r="L292" s="3">
        <v>0.02</v>
      </c>
      <c r="M292" s="3">
        <v>0.05</v>
      </c>
      <c r="N292" s="216">
        <f t="shared" si="9"/>
        <v>0</v>
      </c>
    </row>
    <row r="293" spans="1:14" x14ac:dyDescent="0.35">
      <c r="A293" t="s">
        <v>5542</v>
      </c>
      <c r="B293" t="s">
        <v>2221</v>
      </c>
      <c r="C293" s="3">
        <v>1008.6</v>
      </c>
      <c r="D293" s="3">
        <v>621.77</v>
      </c>
      <c r="E293" s="3">
        <v>637.23</v>
      </c>
      <c r="F293" s="216">
        <f t="shared" si="8"/>
        <v>1.6221432362449137</v>
      </c>
      <c r="I293" t="s">
        <v>5215</v>
      </c>
      <c r="J293" t="s">
        <v>2224</v>
      </c>
      <c r="K293" s="3">
        <v>38.5</v>
      </c>
      <c r="L293" s="3">
        <v>0.98</v>
      </c>
      <c r="M293" s="3">
        <v>1.18</v>
      </c>
      <c r="N293" s="216">
        <f t="shared" si="9"/>
        <v>39.285714285714285</v>
      </c>
    </row>
    <row r="294" spans="1:14" x14ac:dyDescent="0.35">
      <c r="A294" t="s">
        <v>1687</v>
      </c>
      <c r="B294" t="s">
        <v>2221</v>
      </c>
      <c r="C294" s="3">
        <v>0</v>
      </c>
      <c r="D294" s="3">
        <v>0.19</v>
      </c>
      <c r="E294" s="3">
        <v>0.21</v>
      </c>
      <c r="F294" s="216">
        <f t="shared" si="8"/>
        <v>0</v>
      </c>
      <c r="I294" t="s">
        <v>5216</v>
      </c>
      <c r="J294" t="s">
        <v>2221</v>
      </c>
      <c r="K294" s="3">
        <v>126</v>
      </c>
      <c r="L294" s="3">
        <v>19.329999999999998</v>
      </c>
      <c r="M294" s="3">
        <v>19.88</v>
      </c>
      <c r="N294" s="216">
        <f t="shared" si="9"/>
        <v>6.5183652353854118</v>
      </c>
    </row>
    <row r="295" spans="1:14" x14ac:dyDescent="0.35">
      <c r="A295" t="s">
        <v>1687</v>
      </c>
      <c r="B295" t="s">
        <v>2224</v>
      </c>
      <c r="C295" s="3">
        <v>0</v>
      </c>
      <c r="D295" s="3">
        <v>0.69</v>
      </c>
      <c r="E295" s="3">
        <v>0</v>
      </c>
      <c r="F295" s="216">
        <f t="shared" si="8"/>
        <v>0</v>
      </c>
      <c r="I295" t="s">
        <v>5217</v>
      </c>
      <c r="J295" t="s">
        <v>2224</v>
      </c>
      <c r="K295" s="3">
        <v>0</v>
      </c>
      <c r="L295" s="3">
        <v>0.18</v>
      </c>
      <c r="M295" s="3">
        <v>0</v>
      </c>
      <c r="N295" s="216">
        <f t="shared" si="9"/>
        <v>0</v>
      </c>
    </row>
    <row r="296" spans="1:14" x14ac:dyDescent="0.35">
      <c r="A296" t="s">
        <v>2485</v>
      </c>
      <c r="B296" t="s">
        <v>2221</v>
      </c>
      <c r="C296" s="3">
        <v>0</v>
      </c>
      <c r="D296" s="3">
        <v>0.11</v>
      </c>
      <c r="E296" s="3">
        <v>0.12</v>
      </c>
      <c r="F296" s="216">
        <f t="shared" si="8"/>
        <v>0</v>
      </c>
      <c r="I296" t="s">
        <v>5218</v>
      </c>
      <c r="J296" t="s">
        <v>2221</v>
      </c>
      <c r="K296" s="3">
        <v>0</v>
      </c>
      <c r="L296" s="3">
        <v>0.33999999999999997</v>
      </c>
      <c r="M296" s="3">
        <v>0</v>
      </c>
      <c r="N296" s="216">
        <f t="shared" si="9"/>
        <v>0</v>
      </c>
    </row>
    <row r="297" spans="1:14" x14ac:dyDescent="0.35">
      <c r="A297" t="s">
        <v>5543</v>
      </c>
      <c r="B297" t="s">
        <v>2224</v>
      </c>
      <c r="C297" s="3">
        <v>0</v>
      </c>
      <c r="D297" s="3">
        <v>0.01</v>
      </c>
      <c r="E297" s="3">
        <v>0.01</v>
      </c>
      <c r="F297" s="216">
        <f t="shared" si="8"/>
        <v>0</v>
      </c>
      <c r="I297" t="s">
        <v>5218</v>
      </c>
      <c r="J297" t="s">
        <v>2224</v>
      </c>
      <c r="K297" s="3">
        <v>807.25</v>
      </c>
      <c r="L297" s="3">
        <v>236.59</v>
      </c>
      <c r="M297" s="3">
        <v>265.7</v>
      </c>
      <c r="N297" s="216">
        <f t="shared" si="9"/>
        <v>3.4120207954689548</v>
      </c>
    </row>
    <row r="298" spans="1:14" x14ac:dyDescent="0.35">
      <c r="A298" t="s">
        <v>1683</v>
      </c>
      <c r="B298" t="s">
        <v>2224</v>
      </c>
      <c r="C298" s="3">
        <v>0</v>
      </c>
      <c r="D298" s="3">
        <v>0.02</v>
      </c>
      <c r="E298" s="3">
        <v>0.02</v>
      </c>
      <c r="F298" s="216">
        <f t="shared" si="8"/>
        <v>0</v>
      </c>
      <c r="I298" t="s">
        <v>5219</v>
      </c>
      <c r="J298" t="s">
        <v>2224</v>
      </c>
      <c r="K298" s="3">
        <v>0</v>
      </c>
      <c r="L298" s="3">
        <v>0.71</v>
      </c>
      <c r="M298" s="3">
        <v>0.25</v>
      </c>
      <c r="N298" s="216">
        <f t="shared" si="9"/>
        <v>0</v>
      </c>
    </row>
    <row r="299" spans="1:14" x14ac:dyDescent="0.35">
      <c r="A299" t="s">
        <v>5544</v>
      </c>
      <c r="B299" t="s">
        <v>2221</v>
      </c>
      <c r="C299" s="3">
        <v>169.25</v>
      </c>
      <c r="D299" s="3">
        <v>57.63</v>
      </c>
      <c r="E299" s="3">
        <v>59.99</v>
      </c>
      <c r="F299" s="216">
        <f t="shared" si="8"/>
        <v>2.9368384521950373</v>
      </c>
      <c r="I299" t="s">
        <v>5220</v>
      </c>
      <c r="J299" t="s">
        <v>2221</v>
      </c>
      <c r="K299" s="3">
        <v>0</v>
      </c>
      <c r="L299" s="3">
        <v>0.28999999999999998</v>
      </c>
      <c r="M299" s="3">
        <v>0</v>
      </c>
      <c r="N299" s="216">
        <f t="shared" si="9"/>
        <v>0</v>
      </c>
    </row>
    <row r="300" spans="1:14" x14ac:dyDescent="0.35">
      <c r="A300" t="s">
        <v>5545</v>
      </c>
      <c r="B300" t="s">
        <v>2221</v>
      </c>
      <c r="C300" s="3">
        <v>266.75</v>
      </c>
      <c r="D300" s="3">
        <v>237.65</v>
      </c>
      <c r="E300" s="3">
        <v>258.2</v>
      </c>
      <c r="F300" s="216">
        <f t="shared" si="8"/>
        <v>1.1224489795918366</v>
      </c>
      <c r="I300" t="s">
        <v>5221</v>
      </c>
      <c r="J300" t="s">
        <v>2221</v>
      </c>
      <c r="K300" s="3">
        <v>0</v>
      </c>
      <c r="L300" s="3">
        <v>59.81</v>
      </c>
      <c r="M300" s="3">
        <v>82.74</v>
      </c>
      <c r="N300" s="216">
        <f t="shared" si="9"/>
        <v>0</v>
      </c>
    </row>
    <row r="301" spans="1:14" x14ac:dyDescent="0.35">
      <c r="A301" t="s">
        <v>5545</v>
      </c>
      <c r="B301" t="s">
        <v>2073</v>
      </c>
      <c r="C301" s="3">
        <v>0</v>
      </c>
      <c r="D301" s="3">
        <v>0</v>
      </c>
      <c r="E301" s="3">
        <v>85.86</v>
      </c>
      <c r="F301" s="216">
        <f t="shared" si="8"/>
        <v>0</v>
      </c>
      <c r="I301" t="s">
        <v>5222</v>
      </c>
      <c r="J301" t="s">
        <v>2221</v>
      </c>
      <c r="K301" s="3">
        <v>295.72000000000003</v>
      </c>
      <c r="L301" s="3">
        <v>91.96</v>
      </c>
      <c r="M301" s="3">
        <v>90.36</v>
      </c>
      <c r="N301" s="216">
        <f t="shared" si="9"/>
        <v>3.2157459765115273</v>
      </c>
    </row>
    <row r="302" spans="1:14" x14ac:dyDescent="0.35">
      <c r="A302" t="s">
        <v>5546</v>
      </c>
      <c r="B302" t="s">
        <v>2221</v>
      </c>
      <c r="C302" s="3">
        <v>200.3</v>
      </c>
      <c r="D302" s="3">
        <v>21.6</v>
      </c>
      <c r="E302" s="3">
        <v>22.33</v>
      </c>
      <c r="F302" s="216">
        <f t="shared" si="8"/>
        <v>9.2731481481481488</v>
      </c>
      <c r="I302" t="s">
        <v>5223</v>
      </c>
      <c r="J302" t="s">
        <v>2221</v>
      </c>
      <c r="K302" s="3">
        <v>218.58</v>
      </c>
      <c r="L302" s="3">
        <v>50.07</v>
      </c>
      <c r="M302" s="3">
        <v>50.129999999999995</v>
      </c>
      <c r="N302" s="216">
        <f t="shared" si="9"/>
        <v>4.3654883163571006</v>
      </c>
    </row>
    <row r="303" spans="1:14" x14ac:dyDescent="0.35">
      <c r="A303" t="s">
        <v>5547</v>
      </c>
      <c r="B303" t="s">
        <v>2221</v>
      </c>
      <c r="C303" s="3">
        <v>22</v>
      </c>
      <c r="D303" s="3">
        <v>25.71</v>
      </c>
      <c r="E303" s="3">
        <v>25.67</v>
      </c>
      <c r="F303" s="216">
        <f t="shared" si="8"/>
        <v>0.85569817191754183</v>
      </c>
      <c r="I303" t="s">
        <v>5225</v>
      </c>
      <c r="J303" t="s">
        <v>2221</v>
      </c>
      <c r="K303" s="3">
        <v>327.06</v>
      </c>
      <c r="L303" s="3">
        <v>172.61</v>
      </c>
      <c r="M303" s="3">
        <v>150.97</v>
      </c>
      <c r="N303" s="216">
        <f t="shared" si="9"/>
        <v>1.8947917270146573</v>
      </c>
    </row>
    <row r="304" spans="1:14" x14ac:dyDescent="0.35">
      <c r="A304" t="s">
        <v>5548</v>
      </c>
      <c r="B304" t="s">
        <v>2224</v>
      </c>
      <c r="C304" s="3">
        <v>0</v>
      </c>
      <c r="D304" s="3">
        <v>0.25</v>
      </c>
      <c r="E304" s="3">
        <v>0.26</v>
      </c>
      <c r="F304" s="216">
        <f t="shared" si="8"/>
        <v>0</v>
      </c>
      <c r="I304" t="s">
        <v>5226</v>
      </c>
      <c r="J304" t="s">
        <v>2221</v>
      </c>
      <c r="K304" s="3">
        <v>0</v>
      </c>
      <c r="L304" s="3">
        <v>1.01</v>
      </c>
      <c r="M304" s="3">
        <v>1.02</v>
      </c>
      <c r="N304" s="216">
        <f t="shared" si="9"/>
        <v>0</v>
      </c>
    </row>
    <row r="305" spans="1:14" x14ac:dyDescent="0.35">
      <c r="A305" t="s">
        <v>5549</v>
      </c>
      <c r="B305" t="s">
        <v>2073</v>
      </c>
      <c r="C305" s="3">
        <v>102.5</v>
      </c>
      <c r="D305" s="3">
        <v>0</v>
      </c>
      <c r="E305" s="3">
        <v>70.02</v>
      </c>
      <c r="F305" s="216">
        <f t="shared" si="8"/>
        <v>1.4638674664381606</v>
      </c>
      <c r="I305" t="s">
        <v>5227</v>
      </c>
      <c r="J305" t="s">
        <v>2224</v>
      </c>
      <c r="K305" s="3">
        <v>0</v>
      </c>
      <c r="L305" s="3">
        <v>0.02</v>
      </c>
      <c r="M305" s="3">
        <v>0</v>
      </c>
      <c r="N305" s="216">
        <f t="shared" si="9"/>
        <v>0</v>
      </c>
    </row>
    <row r="306" spans="1:14" x14ac:dyDescent="0.35">
      <c r="A306" t="s">
        <v>5550</v>
      </c>
      <c r="B306" t="s">
        <v>2224</v>
      </c>
      <c r="C306" s="3">
        <v>0</v>
      </c>
      <c r="D306" s="3">
        <v>21.76</v>
      </c>
      <c r="E306" s="3">
        <v>22.11</v>
      </c>
      <c r="F306" s="216">
        <f t="shared" si="8"/>
        <v>0</v>
      </c>
      <c r="I306" t="s">
        <v>5228</v>
      </c>
      <c r="J306" t="s">
        <v>2224</v>
      </c>
      <c r="K306" s="3">
        <v>0</v>
      </c>
      <c r="L306" s="3">
        <v>0.1</v>
      </c>
      <c r="M306" s="3">
        <v>0.1</v>
      </c>
      <c r="N306" s="216">
        <f t="shared" si="9"/>
        <v>0</v>
      </c>
    </row>
    <row r="307" spans="1:14" x14ac:dyDescent="0.35">
      <c r="A307" t="s">
        <v>5551</v>
      </c>
      <c r="B307" t="s">
        <v>2221</v>
      </c>
      <c r="C307" s="3">
        <v>47</v>
      </c>
      <c r="D307" s="3">
        <v>3.75</v>
      </c>
      <c r="E307" s="3">
        <v>3.43</v>
      </c>
      <c r="F307" s="216">
        <f t="shared" si="8"/>
        <v>12.533333333333333</v>
      </c>
      <c r="I307" t="s">
        <v>5229</v>
      </c>
      <c r="J307" t="s">
        <v>2224</v>
      </c>
      <c r="K307" s="3">
        <v>10.5</v>
      </c>
      <c r="L307" s="3">
        <v>4.01</v>
      </c>
      <c r="M307" s="3">
        <v>2.99</v>
      </c>
      <c r="N307" s="216">
        <f t="shared" si="9"/>
        <v>2.6184538653366585</v>
      </c>
    </row>
    <row r="308" spans="1:14" x14ac:dyDescent="0.35">
      <c r="A308" t="s">
        <v>5552</v>
      </c>
      <c r="B308" t="s">
        <v>2221</v>
      </c>
      <c r="C308" s="3">
        <v>12.5</v>
      </c>
      <c r="D308" s="3">
        <v>8.82</v>
      </c>
      <c r="E308" s="3">
        <v>8.69</v>
      </c>
      <c r="F308" s="216">
        <f t="shared" si="8"/>
        <v>1.4172335600907029</v>
      </c>
      <c r="I308" t="s">
        <v>5230</v>
      </c>
      <c r="J308" t="s">
        <v>2073</v>
      </c>
      <c r="K308" s="3">
        <v>116.5</v>
      </c>
      <c r="L308" s="3">
        <v>0</v>
      </c>
      <c r="M308" s="3">
        <v>20.74</v>
      </c>
      <c r="N308" s="216">
        <f t="shared" si="9"/>
        <v>5.6171648987463838</v>
      </c>
    </row>
    <row r="309" spans="1:14" x14ac:dyDescent="0.35">
      <c r="A309" t="s">
        <v>5553</v>
      </c>
      <c r="B309" t="s">
        <v>2221</v>
      </c>
      <c r="C309" s="3">
        <v>179.25</v>
      </c>
      <c r="D309" s="3">
        <v>58.32</v>
      </c>
      <c r="E309" s="3">
        <v>60.11</v>
      </c>
      <c r="F309" s="216">
        <f t="shared" si="8"/>
        <v>3.0735596707818931</v>
      </c>
      <c r="I309" t="s">
        <v>5231</v>
      </c>
      <c r="J309" t="s">
        <v>2221</v>
      </c>
      <c r="K309" s="3">
        <v>58</v>
      </c>
      <c r="L309" s="3">
        <v>94.93</v>
      </c>
      <c r="M309" s="3">
        <v>93.5</v>
      </c>
      <c r="N309" s="216">
        <f t="shared" si="9"/>
        <v>0.61097650900663647</v>
      </c>
    </row>
    <row r="310" spans="1:14" x14ac:dyDescent="0.35">
      <c r="A310" t="s">
        <v>5554</v>
      </c>
      <c r="B310" t="s">
        <v>2221</v>
      </c>
      <c r="C310" s="3">
        <v>218</v>
      </c>
      <c r="D310" s="3">
        <v>53.63</v>
      </c>
      <c r="E310" s="3">
        <v>45.6</v>
      </c>
      <c r="F310" s="216">
        <f t="shared" si="8"/>
        <v>4.0648890546336007</v>
      </c>
      <c r="I310" t="s">
        <v>5232</v>
      </c>
      <c r="J310" t="s">
        <v>2221</v>
      </c>
      <c r="K310" s="3">
        <v>21.5</v>
      </c>
      <c r="L310" s="3">
        <v>7.22</v>
      </c>
      <c r="M310" s="3">
        <v>6.98</v>
      </c>
      <c r="N310" s="216">
        <f t="shared" si="9"/>
        <v>2.9778393351800556</v>
      </c>
    </row>
    <row r="311" spans="1:14" x14ac:dyDescent="0.35">
      <c r="A311" t="s">
        <v>5555</v>
      </c>
      <c r="B311" t="s">
        <v>2221</v>
      </c>
      <c r="C311" s="3">
        <v>123.9</v>
      </c>
      <c r="D311" s="3">
        <v>23.06</v>
      </c>
      <c r="E311" s="3">
        <v>22.67</v>
      </c>
      <c r="F311" s="216">
        <f t="shared" si="8"/>
        <v>5.3729401561144847</v>
      </c>
      <c r="I311" t="s">
        <v>5233</v>
      </c>
      <c r="J311" t="s">
        <v>2221</v>
      </c>
      <c r="K311" s="3">
        <v>23</v>
      </c>
      <c r="L311" s="3">
        <v>17.23</v>
      </c>
      <c r="M311" s="3">
        <v>17.27</v>
      </c>
      <c r="N311" s="216">
        <f t="shared" si="9"/>
        <v>1.3348810214741729</v>
      </c>
    </row>
    <row r="312" spans="1:14" x14ac:dyDescent="0.35">
      <c r="A312" t="s">
        <v>5556</v>
      </c>
      <c r="B312" t="s">
        <v>2221</v>
      </c>
      <c r="C312" s="3">
        <v>17.5</v>
      </c>
      <c r="D312" s="3">
        <v>14.12</v>
      </c>
      <c r="E312" s="3">
        <v>14.28</v>
      </c>
      <c r="F312" s="216">
        <f t="shared" si="8"/>
        <v>1.2393767705382437</v>
      </c>
      <c r="I312" t="s">
        <v>5234</v>
      </c>
      <c r="J312" t="s">
        <v>2221</v>
      </c>
      <c r="K312" s="3">
        <v>232.75</v>
      </c>
      <c r="L312" s="3">
        <v>75.86</v>
      </c>
      <c r="M312" s="3">
        <v>70.87</v>
      </c>
      <c r="N312" s="216">
        <f t="shared" si="9"/>
        <v>3.0681518586870551</v>
      </c>
    </row>
    <row r="313" spans="1:14" x14ac:dyDescent="0.35">
      <c r="A313" t="s">
        <v>5557</v>
      </c>
      <c r="B313" t="s">
        <v>2221</v>
      </c>
      <c r="C313" s="3">
        <v>58.25</v>
      </c>
      <c r="D313" s="3">
        <v>24.17</v>
      </c>
      <c r="E313" s="3">
        <v>26.9</v>
      </c>
      <c r="F313" s="216">
        <f t="shared" si="8"/>
        <v>2.410012412081092</v>
      </c>
      <c r="I313" t="s">
        <v>5235</v>
      </c>
      <c r="J313" t="s">
        <v>2221</v>
      </c>
      <c r="K313" s="3">
        <v>104</v>
      </c>
      <c r="L313" s="3">
        <v>22.79</v>
      </c>
      <c r="M313" s="3">
        <v>19.8</v>
      </c>
      <c r="N313" s="216">
        <f t="shared" si="9"/>
        <v>4.563405002193945</v>
      </c>
    </row>
    <row r="314" spans="1:14" x14ac:dyDescent="0.35">
      <c r="A314" t="s">
        <v>5558</v>
      </c>
      <c r="B314" t="s">
        <v>2221</v>
      </c>
      <c r="C314" s="3">
        <v>15</v>
      </c>
      <c r="D314" s="3">
        <v>4.4800000000000004</v>
      </c>
      <c r="E314" s="3">
        <v>4.54</v>
      </c>
      <c r="F314" s="216">
        <f t="shared" si="8"/>
        <v>3.3482142857142856</v>
      </c>
      <c r="I314" t="s">
        <v>5236</v>
      </c>
      <c r="J314" t="s">
        <v>2221</v>
      </c>
      <c r="K314" s="3">
        <v>18</v>
      </c>
      <c r="L314" s="3">
        <v>16.850000000000001</v>
      </c>
      <c r="M314" s="3">
        <v>17.39</v>
      </c>
      <c r="N314" s="216">
        <f t="shared" si="9"/>
        <v>1.0682492581602372</v>
      </c>
    </row>
    <row r="315" spans="1:14" x14ac:dyDescent="0.35">
      <c r="A315" t="s">
        <v>5559</v>
      </c>
      <c r="B315" t="s">
        <v>2221</v>
      </c>
      <c r="C315" s="3">
        <v>213.95</v>
      </c>
      <c r="D315" s="3">
        <v>58.15</v>
      </c>
      <c r="E315" s="3">
        <v>66.17</v>
      </c>
      <c r="F315" s="216">
        <f t="shared" si="8"/>
        <v>3.6792777300085984</v>
      </c>
      <c r="I315" t="s">
        <v>5237</v>
      </c>
      <c r="J315" t="s">
        <v>2221</v>
      </c>
      <c r="K315" s="3">
        <v>65</v>
      </c>
      <c r="L315" s="3">
        <v>25.21</v>
      </c>
      <c r="M315" s="3">
        <v>26.94</v>
      </c>
      <c r="N315" s="216">
        <f t="shared" si="9"/>
        <v>2.5783419278064259</v>
      </c>
    </row>
    <row r="316" spans="1:14" x14ac:dyDescent="0.35">
      <c r="A316" t="s">
        <v>5560</v>
      </c>
      <c r="B316" t="s">
        <v>2221</v>
      </c>
      <c r="C316" s="3">
        <v>70.75</v>
      </c>
      <c r="D316" s="3">
        <v>10.77</v>
      </c>
      <c r="E316" s="3">
        <v>10.48</v>
      </c>
      <c r="F316" s="216">
        <f t="shared" si="8"/>
        <v>6.5691736304549675</v>
      </c>
      <c r="I316" t="s">
        <v>5238</v>
      </c>
      <c r="J316" t="s">
        <v>2221</v>
      </c>
      <c r="K316" s="3">
        <v>195.25</v>
      </c>
      <c r="L316" s="3">
        <v>43.9</v>
      </c>
      <c r="M316" s="3">
        <v>47.7</v>
      </c>
      <c r="N316" s="216">
        <f t="shared" si="9"/>
        <v>4.4476082004555808</v>
      </c>
    </row>
    <row r="317" spans="1:14" x14ac:dyDescent="0.35">
      <c r="A317" t="s">
        <v>5561</v>
      </c>
      <c r="B317" t="s">
        <v>2221</v>
      </c>
      <c r="C317" s="3">
        <v>80.75</v>
      </c>
      <c r="D317" s="3">
        <v>7.91</v>
      </c>
      <c r="E317" s="3">
        <v>8.0299999999999994</v>
      </c>
      <c r="F317" s="216">
        <f t="shared" si="8"/>
        <v>10.208596713021491</v>
      </c>
      <c r="I317" t="s">
        <v>5239</v>
      </c>
      <c r="J317" t="s">
        <v>2221</v>
      </c>
      <c r="K317" s="3">
        <v>258.7</v>
      </c>
      <c r="L317" s="3">
        <v>174.09</v>
      </c>
      <c r="M317" s="3">
        <v>175.81</v>
      </c>
      <c r="N317" s="216">
        <f t="shared" si="9"/>
        <v>1.4860129817910275</v>
      </c>
    </row>
    <row r="318" spans="1:14" x14ac:dyDescent="0.35">
      <c r="A318" t="s">
        <v>2489</v>
      </c>
      <c r="B318" t="s">
        <v>55</v>
      </c>
      <c r="C318" s="3">
        <v>0</v>
      </c>
      <c r="D318" s="3">
        <v>0</v>
      </c>
      <c r="E318" s="3">
        <v>0</v>
      </c>
      <c r="F318" s="216" t="b">
        <f t="shared" si="8"/>
        <v>0</v>
      </c>
      <c r="I318" t="s">
        <v>5240</v>
      </c>
      <c r="J318" t="s">
        <v>2224</v>
      </c>
      <c r="K318" s="3">
        <v>22.75</v>
      </c>
      <c r="L318" s="3">
        <v>0</v>
      </c>
      <c r="M318" s="3">
        <v>0</v>
      </c>
      <c r="N318" s="216">
        <f t="shared" si="9"/>
        <v>0</v>
      </c>
    </row>
    <row r="319" spans="1:14" x14ac:dyDescent="0.35">
      <c r="A319" t="s">
        <v>2489</v>
      </c>
      <c r="B319" t="s">
        <v>2224</v>
      </c>
      <c r="C319" s="3">
        <v>0</v>
      </c>
      <c r="D319" s="3">
        <v>0.06</v>
      </c>
      <c r="E319" s="3">
        <v>0</v>
      </c>
      <c r="F319" s="216">
        <f t="shared" si="8"/>
        <v>0</v>
      </c>
      <c r="I319" t="s">
        <v>5241</v>
      </c>
      <c r="J319" t="s">
        <v>2221</v>
      </c>
      <c r="K319" s="3">
        <v>90</v>
      </c>
      <c r="L319" s="3">
        <v>17.2</v>
      </c>
      <c r="M319" s="3">
        <v>19.690000000000001</v>
      </c>
      <c r="N319" s="216">
        <f t="shared" si="9"/>
        <v>5.2325581395348841</v>
      </c>
    </row>
    <row r="320" spans="1:14" x14ac:dyDescent="0.35">
      <c r="A320" t="s">
        <v>5562</v>
      </c>
      <c r="B320" t="s">
        <v>2224</v>
      </c>
      <c r="C320" s="3">
        <v>0</v>
      </c>
      <c r="D320" s="3">
        <v>7.0000000000000007E-2</v>
      </c>
      <c r="E320" s="3">
        <v>0</v>
      </c>
      <c r="F320" s="216">
        <f t="shared" si="8"/>
        <v>0</v>
      </c>
      <c r="I320" t="s">
        <v>5242</v>
      </c>
      <c r="J320" t="s">
        <v>2221</v>
      </c>
      <c r="K320" s="3">
        <v>94.5</v>
      </c>
      <c r="L320" s="3">
        <v>19.399999999999999</v>
      </c>
      <c r="M320" s="3">
        <v>20.38</v>
      </c>
      <c r="N320" s="216">
        <f t="shared" si="9"/>
        <v>4.8711340206185572</v>
      </c>
    </row>
    <row r="321" spans="1:14" x14ac:dyDescent="0.35">
      <c r="A321" t="s">
        <v>5563</v>
      </c>
      <c r="B321" t="s">
        <v>2224</v>
      </c>
      <c r="C321" s="3">
        <v>0</v>
      </c>
      <c r="D321" s="3">
        <v>0.04</v>
      </c>
      <c r="E321" s="3">
        <v>0</v>
      </c>
      <c r="F321" s="216">
        <f t="shared" si="8"/>
        <v>0</v>
      </c>
      <c r="I321" t="s">
        <v>5243</v>
      </c>
      <c r="J321" t="s">
        <v>2221</v>
      </c>
      <c r="K321" s="3">
        <v>133.5</v>
      </c>
      <c r="L321" s="3">
        <v>60.18</v>
      </c>
      <c r="M321" s="3">
        <v>75.33</v>
      </c>
      <c r="N321" s="216">
        <f t="shared" si="9"/>
        <v>2.218344965104686</v>
      </c>
    </row>
    <row r="322" spans="1:14" x14ac:dyDescent="0.35">
      <c r="A322" t="s">
        <v>5564</v>
      </c>
      <c r="B322" t="s">
        <v>2224</v>
      </c>
      <c r="C322" s="3">
        <v>0</v>
      </c>
      <c r="D322" s="3">
        <v>0.03</v>
      </c>
      <c r="E322" s="3">
        <v>0</v>
      </c>
      <c r="F322" s="216">
        <f t="shared" si="8"/>
        <v>0</v>
      </c>
      <c r="I322" t="s">
        <v>5244</v>
      </c>
      <c r="J322" t="s">
        <v>2221</v>
      </c>
      <c r="K322" s="3">
        <v>39.5</v>
      </c>
      <c r="L322" s="3">
        <v>72.12</v>
      </c>
      <c r="M322" s="3">
        <v>75.25</v>
      </c>
      <c r="N322" s="216">
        <f t="shared" si="9"/>
        <v>0.54769828064337212</v>
      </c>
    </row>
    <row r="323" spans="1:14" x14ac:dyDescent="0.35">
      <c r="A323" t="s">
        <v>5565</v>
      </c>
      <c r="B323" t="s">
        <v>2224</v>
      </c>
      <c r="C323" s="3">
        <v>0</v>
      </c>
      <c r="D323" s="3">
        <v>0.05</v>
      </c>
      <c r="E323" s="3">
        <v>0.05</v>
      </c>
      <c r="F323" s="216">
        <f t="shared" si="8"/>
        <v>0</v>
      </c>
      <c r="I323" t="s">
        <v>5245</v>
      </c>
      <c r="J323" t="s">
        <v>2221</v>
      </c>
      <c r="K323" s="3">
        <v>0</v>
      </c>
      <c r="L323" s="3">
        <v>0.02</v>
      </c>
      <c r="M323" s="3">
        <v>0</v>
      </c>
      <c r="N323" s="216">
        <f t="shared" si="9"/>
        <v>0</v>
      </c>
    </row>
    <row r="324" spans="1:14" x14ac:dyDescent="0.35">
      <c r="A324" t="s">
        <v>5566</v>
      </c>
      <c r="B324" t="s">
        <v>2221</v>
      </c>
      <c r="C324" s="3">
        <v>0</v>
      </c>
      <c r="D324" s="3">
        <v>0.18</v>
      </c>
      <c r="E324" s="3">
        <v>0.19</v>
      </c>
      <c r="F324" s="216">
        <f t="shared" si="8"/>
        <v>0</v>
      </c>
      <c r="I324" t="s">
        <v>5245</v>
      </c>
      <c r="J324" t="s">
        <v>55</v>
      </c>
      <c r="K324" s="3">
        <v>0</v>
      </c>
      <c r="L324" s="3">
        <v>0</v>
      </c>
      <c r="M324" s="3">
        <v>0</v>
      </c>
      <c r="N324" s="216" t="b">
        <f t="shared" si="9"/>
        <v>0</v>
      </c>
    </row>
    <row r="325" spans="1:14" x14ac:dyDescent="0.35">
      <c r="A325" t="s">
        <v>5567</v>
      </c>
      <c r="B325" t="s">
        <v>2224</v>
      </c>
      <c r="C325" s="3">
        <v>72</v>
      </c>
      <c r="D325" s="3">
        <v>1.62</v>
      </c>
      <c r="E325" s="3">
        <v>2.5299999999999998</v>
      </c>
      <c r="F325" s="216">
        <f t="shared" ref="F325:F388" si="10">IF(B325="BO",IFERROR(C325/D325,0),IF(B325="CL",IFERROR(C325/D325,0),IF(B325="EN",IFERROR(C325/E325,0))))</f>
        <v>44.444444444444443</v>
      </c>
      <c r="I325" t="s">
        <v>5245</v>
      </c>
      <c r="J325" t="s">
        <v>2224</v>
      </c>
      <c r="K325" s="3">
        <v>73.25</v>
      </c>
      <c r="L325" s="3">
        <v>11.32</v>
      </c>
      <c r="M325" s="3">
        <v>11.6</v>
      </c>
      <c r="N325" s="216">
        <f t="shared" ref="N325:N388" si="11">IF(J325="BO",IFERROR(K325/L325,0),IF(J325="CL",IFERROR(K325/L325,0),IF(J325="EN",IFERROR(K325/M325,0))))</f>
        <v>6.4708480565371023</v>
      </c>
    </row>
    <row r="326" spans="1:14" x14ac:dyDescent="0.35">
      <c r="A326" t="s">
        <v>5568</v>
      </c>
      <c r="B326" t="s">
        <v>2221</v>
      </c>
      <c r="C326" s="3">
        <v>17.5</v>
      </c>
      <c r="D326" s="3">
        <v>2.67</v>
      </c>
      <c r="E326" s="3">
        <v>1.4</v>
      </c>
      <c r="F326" s="216">
        <f t="shared" si="10"/>
        <v>6.5543071161048694</v>
      </c>
      <c r="I326" t="s">
        <v>5246</v>
      </c>
      <c r="J326" t="s">
        <v>2221</v>
      </c>
      <c r="K326" s="3">
        <v>60.25</v>
      </c>
      <c r="L326" s="3">
        <v>12.17</v>
      </c>
      <c r="M326" s="3">
        <v>12.73</v>
      </c>
      <c r="N326" s="216">
        <f t="shared" si="11"/>
        <v>4.9506984387838946</v>
      </c>
    </row>
    <row r="327" spans="1:14" x14ac:dyDescent="0.35">
      <c r="A327" t="s">
        <v>5569</v>
      </c>
      <c r="B327" t="s">
        <v>2221</v>
      </c>
      <c r="C327" s="3">
        <v>15.5</v>
      </c>
      <c r="D327" s="3">
        <v>2.71</v>
      </c>
      <c r="E327" s="3">
        <v>1.49</v>
      </c>
      <c r="F327" s="216">
        <f t="shared" si="10"/>
        <v>5.719557195571956</v>
      </c>
      <c r="I327" t="s">
        <v>5247</v>
      </c>
      <c r="J327" t="s">
        <v>2221</v>
      </c>
      <c r="K327" s="3">
        <v>121.25</v>
      </c>
      <c r="L327" s="3">
        <v>7.1</v>
      </c>
      <c r="M327" s="3">
        <v>8.06</v>
      </c>
      <c r="N327" s="216">
        <f t="shared" si="11"/>
        <v>17.077464788732396</v>
      </c>
    </row>
    <row r="328" spans="1:14" x14ac:dyDescent="0.35">
      <c r="A328" t="s">
        <v>5570</v>
      </c>
      <c r="B328" t="s">
        <v>2221</v>
      </c>
      <c r="C328" s="3">
        <v>57</v>
      </c>
      <c r="D328" s="3">
        <v>2.5099999999999998</v>
      </c>
      <c r="E328" s="3">
        <v>1.4</v>
      </c>
      <c r="F328" s="216">
        <f t="shared" si="10"/>
        <v>22.709163346613547</v>
      </c>
      <c r="I328" t="s">
        <v>5248</v>
      </c>
      <c r="J328" t="s">
        <v>2221</v>
      </c>
      <c r="K328" s="3">
        <v>87.25</v>
      </c>
      <c r="L328" s="3">
        <v>7.06</v>
      </c>
      <c r="M328" s="3">
        <v>7.14</v>
      </c>
      <c r="N328" s="216">
        <f t="shared" si="11"/>
        <v>12.358356940509916</v>
      </c>
    </row>
    <row r="329" spans="1:14" x14ac:dyDescent="0.35">
      <c r="A329" t="s">
        <v>5571</v>
      </c>
      <c r="B329" t="s">
        <v>2221</v>
      </c>
      <c r="C329" s="3">
        <v>52</v>
      </c>
      <c r="D329" s="3">
        <v>2.71</v>
      </c>
      <c r="E329" s="3">
        <v>1.4</v>
      </c>
      <c r="F329" s="216">
        <f t="shared" si="10"/>
        <v>19.188191881918819</v>
      </c>
      <c r="I329" t="s">
        <v>5249</v>
      </c>
      <c r="J329" t="s">
        <v>2221</v>
      </c>
      <c r="K329" s="3">
        <v>83.25</v>
      </c>
      <c r="L329" s="3">
        <v>3.64</v>
      </c>
      <c r="M329" s="3">
        <v>4.2699999999999996</v>
      </c>
      <c r="N329" s="216">
        <f t="shared" si="11"/>
        <v>22.87087912087912</v>
      </c>
    </row>
    <row r="330" spans="1:14" x14ac:dyDescent="0.35">
      <c r="A330" t="s">
        <v>5572</v>
      </c>
      <c r="B330" t="s">
        <v>2221</v>
      </c>
      <c r="C330" s="3">
        <v>0</v>
      </c>
      <c r="D330" s="3">
        <v>0.01</v>
      </c>
      <c r="E330" s="3">
        <v>0</v>
      </c>
      <c r="F330" s="216">
        <f t="shared" si="10"/>
        <v>0</v>
      </c>
      <c r="I330" t="s">
        <v>5250</v>
      </c>
      <c r="J330" t="s">
        <v>2221</v>
      </c>
      <c r="K330" s="3">
        <v>35.75</v>
      </c>
      <c r="L330" s="3">
        <v>2.93</v>
      </c>
      <c r="M330" s="3">
        <v>2.21</v>
      </c>
      <c r="N330" s="216">
        <f t="shared" si="11"/>
        <v>12.201365187713311</v>
      </c>
    </row>
    <row r="331" spans="1:14" x14ac:dyDescent="0.35">
      <c r="A331" t="s">
        <v>5573</v>
      </c>
      <c r="B331" t="s">
        <v>2073</v>
      </c>
      <c r="C331" s="3">
        <v>0</v>
      </c>
      <c r="D331" s="3">
        <v>116.03</v>
      </c>
      <c r="E331" s="3">
        <v>118.24000000000001</v>
      </c>
      <c r="F331" s="216">
        <f t="shared" si="10"/>
        <v>0</v>
      </c>
      <c r="I331" t="s">
        <v>5251</v>
      </c>
      <c r="J331" t="s">
        <v>2221</v>
      </c>
      <c r="K331" s="3">
        <v>19</v>
      </c>
      <c r="L331" s="3">
        <v>28.69</v>
      </c>
      <c r="M331" s="3">
        <v>28.01</v>
      </c>
      <c r="N331" s="216">
        <f t="shared" si="11"/>
        <v>0.66225165562913901</v>
      </c>
    </row>
    <row r="332" spans="1:14" x14ac:dyDescent="0.35">
      <c r="A332" t="s">
        <v>5574</v>
      </c>
      <c r="B332" t="s">
        <v>2221</v>
      </c>
      <c r="C332" s="3">
        <v>496</v>
      </c>
      <c r="D332" s="3">
        <v>82.52000000000001</v>
      </c>
      <c r="E332" s="3">
        <v>93.41</v>
      </c>
      <c r="F332" s="216">
        <f t="shared" si="10"/>
        <v>6.0106640814348031</v>
      </c>
      <c r="I332" t="s">
        <v>5252</v>
      </c>
      <c r="J332" t="s">
        <v>2221</v>
      </c>
      <c r="K332" s="3">
        <v>23</v>
      </c>
      <c r="L332" s="3">
        <v>8.94</v>
      </c>
      <c r="M332" s="3">
        <v>8.9</v>
      </c>
      <c r="N332" s="216">
        <f t="shared" si="11"/>
        <v>2.5727069351230427</v>
      </c>
    </row>
    <row r="333" spans="1:14" x14ac:dyDescent="0.35">
      <c r="A333" t="s">
        <v>5575</v>
      </c>
      <c r="B333" t="s">
        <v>2073</v>
      </c>
      <c r="C333" s="3">
        <v>0</v>
      </c>
      <c r="D333" s="3">
        <v>0</v>
      </c>
      <c r="E333" s="3">
        <v>28.83</v>
      </c>
      <c r="F333" s="216">
        <f t="shared" si="10"/>
        <v>0</v>
      </c>
      <c r="I333" t="s">
        <v>5253</v>
      </c>
      <c r="J333" t="s">
        <v>2221</v>
      </c>
      <c r="K333" s="3">
        <v>21.75</v>
      </c>
      <c r="L333" s="3">
        <v>17.149999999999999</v>
      </c>
      <c r="M333" s="3">
        <v>17.38</v>
      </c>
      <c r="N333" s="216">
        <f t="shared" si="11"/>
        <v>1.2682215743440235</v>
      </c>
    </row>
    <row r="334" spans="1:14" x14ac:dyDescent="0.35">
      <c r="A334" t="s">
        <v>5576</v>
      </c>
      <c r="B334" t="s">
        <v>2221</v>
      </c>
      <c r="C334" s="3">
        <v>22.5</v>
      </c>
      <c r="D334" s="3">
        <v>12.58</v>
      </c>
      <c r="E334" s="3">
        <v>12.02</v>
      </c>
      <c r="F334" s="216">
        <f t="shared" si="10"/>
        <v>1.7885532591414943</v>
      </c>
      <c r="I334" t="s">
        <v>5254</v>
      </c>
      <c r="J334" t="s">
        <v>2221</v>
      </c>
      <c r="K334" s="3">
        <v>25.5</v>
      </c>
      <c r="L334" s="3">
        <v>39.950000000000003</v>
      </c>
      <c r="M334" s="3">
        <v>41.13</v>
      </c>
      <c r="N334" s="216">
        <f t="shared" si="11"/>
        <v>0.63829787234042545</v>
      </c>
    </row>
    <row r="335" spans="1:14" x14ac:dyDescent="0.35">
      <c r="A335" t="s">
        <v>5577</v>
      </c>
      <c r="B335" t="s">
        <v>2221</v>
      </c>
      <c r="C335" s="3">
        <v>70.56</v>
      </c>
      <c r="D335" s="3">
        <v>6.82</v>
      </c>
      <c r="E335" s="3">
        <v>6.92</v>
      </c>
      <c r="F335" s="216">
        <f t="shared" si="10"/>
        <v>10.346041055718475</v>
      </c>
      <c r="I335" t="s">
        <v>5255</v>
      </c>
      <c r="J335" t="s">
        <v>2221</v>
      </c>
      <c r="K335" s="3">
        <v>18</v>
      </c>
      <c r="L335" s="3">
        <v>21.44</v>
      </c>
      <c r="M335" s="3">
        <v>21.67</v>
      </c>
      <c r="N335" s="216">
        <f t="shared" si="11"/>
        <v>0.83955223880597007</v>
      </c>
    </row>
    <row r="336" spans="1:14" x14ac:dyDescent="0.35">
      <c r="A336" t="s">
        <v>5578</v>
      </c>
      <c r="B336" t="s">
        <v>2224</v>
      </c>
      <c r="C336" s="3">
        <v>0</v>
      </c>
      <c r="D336" s="3">
        <v>0.82</v>
      </c>
      <c r="E336" s="3">
        <v>0.82</v>
      </c>
      <c r="F336" s="216">
        <f t="shared" si="10"/>
        <v>0</v>
      </c>
      <c r="I336" t="s">
        <v>5256</v>
      </c>
      <c r="J336" t="s">
        <v>2224</v>
      </c>
      <c r="K336" s="3">
        <v>0</v>
      </c>
      <c r="L336" s="3">
        <v>0.27</v>
      </c>
      <c r="M336" s="3">
        <v>0.06</v>
      </c>
      <c r="N336" s="216">
        <f t="shared" si="11"/>
        <v>0</v>
      </c>
    </row>
    <row r="337" spans="1:14" x14ac:dyDescent="0.35">
      <c r="A337" t="s">
        <v>5579</v>
      </c>
      <c r="B337" t="s">
        <v>2221</v>
      </c>
      <c r="C337" s="3">
        <v>0</v>
      </c>
      <c r="D337" s="3">
        <v>0.13</v>
      </c>
      <c r="E337" s="3">
        <v>0.13</v>
      </c>
      <c r="F337" s="216">
        <f t="shared" si="10"/>
        <v>0</v>
      </c>
      <c r="I337" t="s">
        <v>5257</v>
      </c>
      <c r="J337" t="s">
        <v>2224</v>
      </c>
      <c r="K337" s="3">
        <v>0</v>
      </c>
      <c r="L337" s="3">
        <v>0.09</v>
      </c>
      <c r="M337" s="3">
        <v>0</v>
      </c>
      <c r="N337" s="216">
        <f t="shared" si="11"/>
        <v>0</v>
      </c>
    </row>
    <row r="338" spans="1:14" x14ac:dyDescent="0.35">
      <c r="A338" t="s">
        <v>2290</v>
      </c>
      <c r="B338" t="s">
        <v>2224</v>
      </c>
      <c r="C338" s="3">
        <v>0</v>
      </c>
      <c r="D338" s="3">
        <v>0.06</v>
      </c>
      <c r="E338" s="3">
        <v>0</v>
      </c>
      <c r="F338" s="216">
        <f t="shared" si="10"/>
        <v>0</v>
      </c>
      <c r="I338" t="s">
        <v>5258</v>
      </c>
      <c r="J338" t="s">
        <v>2221</v>
      </c>
      <c r="K338" s="3">
        <v>23.5</v>
      </c>
      <c r="L338" s="3">
        <v>10.119999999999999</v>
      </c>
      <c r="M338" s="3">
        <v>10.63</v>
      </c>
      <c r="N338" s="216">
        <f t="shared" si="11"/>
        <v>2.3221343873517788</v>
      </c>
    </row>
    <row r="339" spans="1:14" x14ac:dyDescent="0.35">
      <c r="A339" t="s">
        <v>5580</v>
      </c>
      <c r="B339" t="s">
        <v>2224</v>
      </c>
      <c r="C339" s="3">
        <v>208</v>
      </c>
      <c r="D339" s="3">
        <v>54.98</v>
      </c>
      <c r="E339" s="3">
        <v>55.010000000000005</v>
      </c>
      <c r="F339" s="216">
        <f t="shared" si="10"/>
        <v>3.7831938886867955</v>
      </c>
      <c r="I339" t="s">
        <v>5259</v>
      </c>
      <c r="J339" t="s">
        <v>2224</v>
      </c>
      <c r="K339" s="3">
        <v>0</v>
      </c>
      <c r="L339" s="3">
        <v>0.6</v>
      </c>
      <c r="M339" s="3">
        <v>0</v>
      </c>
      <c r="N339" s="216">
        <f t="shared" si="11"/>
        <v>0</v>
      </c>
    </row>
    <row r="340" spans="1:14" x14ac:dyDescent="0.35">
      <c r="A340" t="s">
        <v>5581</v>
      </c>
      <c r="B340" t="s">
        <v>2221</v>
      </c>
      <c r="C340" s="3">
        <v>15</v>
      </c>
      <c r="D340" s="3">
        <v>8.2799999999999994</v>
      </c>
      <c r="E340" s="3">
        <v>8.57</v>
      </c>
      <c r="F340" s="216">
        <f t="shared" si="10"/>
        <v>1.8115942028985508</v>
      </c>
      <c r="I340" t="s">
        <v>5260</v>
      </c>
      <c r="J340" t="s">
        <v>55</v>
      </c>
      <c r="K340" s="3">
        <v>0</v>
      </c>
      <c r="L340" s="3">
        <v>0</v>
      </c>
      <c r="M340" s="3">
        <v>0</v>
      </c>
      <c r="N340" s="216" t="b">
        <f t="shared" si="11"/>
        <v>0</v>
      </c>
    </row>
    <row r="341" spans="1:14" x14ac:dyDescent="0.35">
      <c r="A341" t="s">
        <v>5582</v>
      </c>
      <c r="B341" t="s">
        <v>2221</v>
      </c>
      <c r="C341" s="3">
        <v>102</v>
      </c>
      <c r="D341" s="3">
        <v>20.260000000000002</v>
      </c>
      <c r="E341" s="3">
        <v>19.239999999999998</v>
      </c>
      <c r="F341" s="216">
        <f t="shared" si="10"/>
        <v>5.0345508390918061</v>
      </c>
      <c r="I341" t="s">
        <v>5260</v>
      </c>
      <c r="J341" t="s">
        <v>2224</v>
      </c>
      <c r="K341" s="3">
        <v>3</v>
      </c>
      <c r="L341" s="3">
        <v>0.86</v>
      </c>
      <c r="M341" s="3">
        <v>0.88</v>
      </c>
      <c r="N341" s="216">
        <f t="shared" si="11"/>
        <v>3.4883720930232558</v>
      </c>
    </row>
    <row r="342" spans="1:14" x14ac:dyDescent="0.35">
      <c r="A342" t="s">
        <v>5583</v>
      </c>
      <c r="B342" t="s">
        <v>2221</v>
      </c>
      <c r="C342" s="3">
        <v>20.5</v>
      </c>
      <c r="D342" s="3">
        <v>94.4</v>
      </c>
      <c r="E342" s="3">
        <v>90.27</v>
      </c>
      <c r="F342" s="216">
        <f t="shared" si="10"/>
        <v>0.21716101694915252</v>
      </c>
      <c r="I342" t="s">
        <v>5261</v>
      </c>
      <c r="J342" t="s">
        <v>55</v>
      </c>
      <c r="K342" s="3">
        <v>0</v>
      </c>
      <c r="L342" s="3">
        <v>0</v>
      </c>
      <c r="M342" s="3">
        <v>0</v>
      </c>
      <c r="N342" s="216" t="b">
        <f t="shared" si="11"/>
        <v>0</v>
      </c>
    </row>
    <row r="343" spans="1:14" x14ac:dyDescent="0.35">
      <c r="A343" t="s">
        <v>5584</v>
      </c>
      <c r="B343" t="s">
        <v>2221</v>
      </c>
      <c r="C343" s="3">
        <v>18</v>
      </c>
      <c r="D343" s="3">
        <v>23.39</v>
      </c>
      <c r="E343" s="3">
        <v>23.5</v>
      </c>
      <c r="F343" s="216">
        <f t="shared" si="10"/>
        <v>0.76955964087216755</v>
      </c>
      <c r="I343" t="s">
        <v>5262</v>
      </c>
      <c r="J343" t="s">
        <v>2221</v>
      </c>
      <c r="K343" s="3">
        <v>220.25</v>
      </c>
      <c r="L343" s="3">
        <v>230.92</v>
      </c>
      <c r="M343" s="3">
        <v>234.94</v>
      </c>
      <c r="N343" s="216">
        <f t="shared" si="11"/>
        <v>0.95379352156591035</v>
      </c>
    </row>
    <row r="344" spans="1:14" x14ac:dyDescent="0.35">
      <c r="A344" t="s">
        <v>5585</v>
      </c>
      <c r="B344" t="s">
        <v>2221</v>
      </c>
      <c r="C344" s="3">
        <v>15.5</v>
      </c>
      <c r="D344" s="3">
        <v>12.62</v>
      </c>
      <c r="E344" s="3">
        <v>12.32</v>
      </c>
      <c r="F344" s="216">
        <f t="shared" si="10"/>
        <v>1.2282091917591127</v>
      </c>
      <c r="I344" t="s">
        <v>5263</v>
      </c>
      <c r="J344" t="s">
        <v>2221</v>
      </c>
      <c r="K344" s="3">
        <v>1273.25</v>
      </c>
      <c r="L344" s="3">
        <v>284.97000000000003</v>
      </c>
      <c r="M344" s="3">
        <v>327.64999999999998</v>
      </c>
      <c r="N344" s="216">
        <f t="shared" si="11"/>
        <v>4.4680141769309047</v>
      </c>
    </row>
    <row r="345" spans="1:14" x14ac:dyDescent="0.35">
      <c r="A345" t="s">
        <v>5586</v>
      </c>
      <c r="B345" t="s">
        <v>2224</v>
      </c>
      <c r="C345" s="3">
        <v>0</v>
      </c>
      <c r="D345" s="3">
        <v>0.33</v>
      </c>
      <c r="E345" s="3">
        <v>0.33</v>
      </c>
      <c r="F345" s="216">
        <f t="shared" si="10"/>
        <v>0</v>
      </c>
      <c r="I345" t="s">
        <v>794</v>
      </c>
      <c r="J345" t="s">
        <v>2224</v>
      </c>
      <c r="K345" s="3">
        <v>8</v>
      </c>
      <c r="L345" s="3">
        <v>0.05</v>
      </c>
      <c r="M345" s="3">
        <v>0</v>
      </c>
      <c r="N345" s="216">
        <f t="shared" si="11"/>
        <v>160</v>
      </c>
    </row>
    <row r="346" spans="1:14" x14ac:dyDescent="0.35">
      <c r="A346" t="s">
        <v>5587</v>
      </c>
      <c r="B346" t="s">
        <v>2221</v>
      </c>
      <c r="C346" s="3">
        <v>151.5</v>
      </c>
      <c r="D346" s="3">
        <v>43.41</v>
      </c>
      <c r="E346" s="3">
        <v>42.15</v>
      </c>
      <c r="F346" s="216">
        <f t="shared" si="10"/>
        <v>3.4899792674498964</v>
      </c>
      <c r="I346" t="s">
        <v>5264</v>
      </c>
      <c r="J346" t="s">
        <v>2221</v>
      </c>
      <c r="K346" s="3">
        <v>918.79</v>
      </c>
      <c r="L346" s="3">
        <v>86.75</v>
      </c>
      <c r="M346" s="3">
        <v>175.44</v>
      </c>
      <c r="N346" s="216">
        <f t="shared" si="11"/>
        <v>10.591239193083574</v>
      </c>
    </row>
    <row r="347" spans="1:14" x14ac:dyDescent="0.35">
      <c r="A347" t="s">
        <v>5588</v>
      </c>
      <c r="B347" t="s">
        <v>2221</v>
      </c>
      <c r="C347" s="3">
        <v>31.25</v>
      </c>
      <c r="D347" s="3">
        <v>30.45</v>
      </c>
      <c r="E347" s="3">
        <v>31.58</v>
      </c>
      <c r="F347" s="216">
        <f t="shared" si="10"/>
        <v>1.0262725779967159</v>
      </c>
      <c r="I347" t="s">
        <v>5266</v>
      </c>
      <c r="J347" t="s">
        <v>2221</v>
      </c>
      <c r="K347" s="3">
        <v>162</v>
      </c>
      <c r="L347" s="3">
        <v>49.92</v>
      </c>
      <c r="M347" s="3">
        <v>70.989999999999995</v>
      </c>
      <c r="N347" s="216">
        <f t="shared" si="11"/>
        <v>3.2451923076923075</v>
      </c>
    </row>
    <row r="348" spans="1:14" x14ac:dyDescent="0.35">
      <c r="A348" t="s">
        <v>5589</v>
      </c>
      <c r="B348" t="s">
        <v>2221</v>
      </c>
      <c r="C348" s="3">
        <v>0</v>
      </c>
      <c r="D348" s="3">
        <v>7.0799999999999992</v>
      </c>
      <c r="E348" s="3">
        <v>6.77</v>
      </c>
      <c r="F348" s="216">
        <f t="shared" si="10"/>
        <v>0</v>
      </c>
      <c r="I348" t="s">
        <v>5267</v>
      </c>
      <c r="J348" t="s">
        <v>2221</v>
      </c>
      <c r="K348" s="3">
        <v>8</v>
      </c>
      <c r="L348" s="3">
        <v>0.09</v>
      </c>
      <c r="M348" s="3">
        <v>0.34</v>
      </c>
      <c r="N348" s="216">
        <f t="shared" si="11"/>
        <v>88.888888888888886</v>
      </c>
    </row>
    <row r="349" spans="1:14" x14ac:dyDescent="0.35">
      <c r="A349" t="s">
        <v>5589</v>
      </c>
      <c r="B349" t="s">
        <v>2073</v>
      </c>
      <c r="C349" s="3">
        <v>0</v>
      </c>
      <c r="D349" s="3">
        <v>0</v>
      </c>
      <c r="E349" s="3">
        <v>1.98</v>
      </c>
      <c r="F349" s="216">
        <f t="shared" si="10"/>
        <v>0</v>
      </c>
      <c r="I349" t="s">
        <v>5268</v>
      </c>
      <c r="J349" t="s">
        <v>2073</v>
      </c>
      <c r="K349" s="3">
        <v>102.25</v>
      </c>
      <c r="L349" s="3">
        <v>28.31</v>
      </c>
      <c r="M349" s="3">
        <v>26.11</v>
      </c>
      <c r="N349" s="216">
        <f t="shared" si="11"/>
        <v>3.9161240903868251</v>
      </c>
    </row>
    <row r="350" spans="1:14" x14ac:dyDescent="0.35">
      <c r="A350" t="s">
        <v>5590</v>
      </c>
      <c r="B350" t="s">
        <v>2221</v>
      </c>
      <c r="C350" s="3">
        <v>121.5</v>
      </c>
      <c r="D350" s="3">
        <v>30.15</v>
      </c>
      <c r="E350" s="3">
        <v>31.58</v>
      </c>
      <c r="F350" s="216">
        <f t="shared" si="10"/>
        <v>4.0298507462686572</v>
      </c>
      <c r="I350" t="s">
        <v>5269</v>
      </c>
      <c r="J350" t="s">
        <v>55</v>
      </c>
      <c r="K350" s="3">
        <v>0</v>
      </c>
      <c r="L350" s="3">
        <v>0</v>
      </c>
      <c r="M350" s="3">
        <v>0</v>
      </c>
      <c r="N350" s="216" t="b">
        <f t="shared" si="11"/>
        <v>0</v>
      </c>
    </row>
    <row r="351" spans="1:14" x14ac:dyDescent="0.35">
      <c r="A351" t="s">
        <v>5591</v>
      </c>
      <c r="B351" t="s">
        <v>2221</v>
      </c>
      <c r="C351" s="3">
        <v>63</v>
      </c>
      <c r="D351" s="3">
        <v>20.68</v>
      </c>
      <c r="E351" s="3">
        <v>20.93</v>
      </c>
      <c r="F351" s="216">
        <f t="shared" si="10"/>
        <v>3.0464216634429402</v>
      </c>
      <c r="I351" t="s">
        <v>5270</v>
      </c>
      <c r="J351" t="s">
        <v>2221</v>
      </c>
      <c r="K351" s="3">
        <v>166</v>
      </c>
      <c r="L351" s="3">
        <v>15.47</v>
      </c>
      <c r="M351" s="3">
        <v>15.98</v>
      </c>
      <c r="N351" s="216">
        <f t="shared" si="11"/>
        <v>10.730446024563671</v>
      </c>
    </row>
    <row r="352" spans="1:14" x14ac:dyDescent="0.35">
      <c r="A352" t="s">
        <v>5592</v>
      </c>
      <c r="B352" t="s">
        <v>2224</v>
      </c>
      <c r="C352" s="3">
        <v>0</v>
      </c>
      <c r="D352" s="3">
        <v>0.02</v>
      </c>
      <c r="E352" s="3">
        <v>0.02</v>
      </c>
      <c r="F352" s="216">
        <f t="shared" si="10"/>
        <v>0</v>
      </c>
      <c r="I352" t="s">
        <v>5271</v>
      </c>
      <c r="J352" t="s">
        <v>2221</v>
      </c>
      <c r="K352" s="3">
        <v>116.25</v>
      </c>
      <c r="L352" s="3">
        <v>14.83</v>
      </c>
      <c r="M352" s="3">
        <v>16.13</v>
      </c>
      <c r="N352" s="216">
        <f t="shared" si="11"/>
        <v>7.8388401888064729</v>
      </c>
    </row>
    <row r="353" spans="1:14" x14ac:dyDescent="0.35">
      <c r="A353" t="s">
        <v>5593</v>
      </c>
      <c r="B353" t="s">
        <v>2224</v>
      </c>
      <c r="C353" s="3">
        <v>0</v>
      </c>
      <c r="D353" s="3">
        <v>40.909999999999997</v>
      </c>
      <c r="E353" s="3">
        <v>42.86</v>
      </c>
      <c r="F353" s="216">
        <f t="shared" si="10"/>
        <v>0</v>
      </c>
      <c r="I353" t="s">
        <v>1971</v>
      </c>
      <c r="J353" t="s">
        <v>2224</v>
      </c>
      <c r="K353" s="3">
        <v>0</v>
      </c>
      <c r="L353" s="3">
        <v>0.56000000000000005</v>
      </c>
      <c r="M353" s="3">
        <v>0</v>
      </c>
      <c r="N353" s="216">
        <f t="shared" si="11"/>
        <v>0</v>
      </c>
    </row>
    <row r="354" spans="1:14" x14ac:dyDescent="0.35">
      <c r="A354" t="s">
        <v>5594</v>
      </c>
      <c r="B354" t="s">
        <v>2221</v>
      </c>
      <c r="C354" s="3">
        <v>0</v>
      </c>
      <c r="D354" s="3">
        <v>1.19</v>
      </c>
      <c r="E354" s="3">
        <v>1.01</v>
      </c>
      <c r="F354" s="216">
        <f t="shared" si="10"/>
        <v>0</v>
      </c>
      <c r="I354" t="s">
        <v>1031</v>
      </c>
      <c r="J354" t="s">
        <v>2221</v>
      </c>
      <c r="K354" s="3">
        <v>0</v>
      </c>
      <c r="L354" s="3">
        <v>0.47</v>
      </c>
      <c r="M354" s="3">
        <v>0.55000000000000004</v>
      </c>
      <c r="N354" s="216">
        <f t="shared" si="11"/>
        <v>0</v>
      </c>
    </row>
    <row r="355" spans="1:14" x14ac:dyDescent="0.35">
      <c r="A355" t="s">
        <v>5595</v>
      </c>
      <c r="B355" t="s">
        <v>2221</v>
      </c>
      <c r="C355" s="3">
        <v>0</v>
      </c>
      <c r="D355" s="3">
        <v>0.01</v>
      </c>
      <c r="E355" s="3">
        <v>0.01</v>
      </c>
      <c r="F355" s="216">
        <f t="shared" si="10"/>
        <v>0</v>
      </c>
      <c r="I355" t="s">
        <v>1995</v>
      </c>
      <c r="J355" t="s">
        <v>2224</v>
      </c>
      <c r="K355" s="3">
        <v>0</v>
      </c>
      <c r="L355" s="3">
        <v>0.18</v>
      </c>
      <c r="M355" s="3">
        <v>0.18</v>
      </c>
      <c r="N355" s="216">
        <f t="shared" si="11"/>
        <v>0</v>
      </c>
    </row>
    <row r="356" spans="1:14" x14ac:dyDescent="0.35">
      <c r="A356" t="s">
        <v>1366</v>
      </c>
      <c r="B356" t="s">
        <v>2221</v>
      </c>
      <c r="C356" s="3">
        <v>0</v>
      </c>
      <c r="D356" s="3">
        <v>0.37</v>
      </c>
      <c r="E356" s="3">
        <v>0.36</v>
      </c>
      <c r="F356" s="216">
        <f t="shared" si="10"/>
        <v>0</v>
      </c>
      <c r="I356" t="s">
        <v>5272</v>
      </c>
      <c r="J356" t="s">
        <v>2221</v>
      </c>
      <c r="K356" s="3">
        <v>509.33</v>
      </c>
      <c r="L356" s="3">
        <v>103.71</v>
      </c>
      <c r="M356" s="3">
        <v>126.56</v>
      </c>
      <c r="N356" s="216">
        <f t="shared" si="11"/>
        <v>4.9110982547488193</v>
      </c>
    </row>
    <row r="357" spans="1:14" x14ac:dyDescent="0.35">
      <c r="A357" t="s">
        <v>1982</v>
      </c>
      <c r="B357" t="s">
        <v>2221</v>
      </c>
      <c r="C357" s="3">
        <v>0</v>
      </c>
      <c r="D357" s="3">
        <v>0.33</v>
      </c>
      <c r="E357" s="3">
        <v>0.32</v>
      </c>
      <c r="F357" s="216">
        <f t="shared" si="10"/>
        <v>0</v>
      </c>
      <c r="I357" t="s">
        <v>5273</v>
      </c>
      <c r="J357" t="s">
        <v>2221</v>
      </c>
      <c r="K357" s="3">
        <v>0</v>
      </c>
      <c r="L357" s="3">
        <v>7.0000000000000007E-2</v>
      </c>
      <c r="M357" s="3">
        <v>0.08</v>
      </c>
      <c r="N357" s="216">
        <f t="shared" si="11"/>
        <v>0</v>
      </c>
    </row>
    <row r="358" spans="1:14" x14ac:dyDescent="0.35">
      <c r="A358" t="s">
        <v>5596</v>
      </c>
      <c r="B358" t="s">
        <v>2221</v>
      </c>
      <c r="C358" s="3">
        <v>0</v>
      </c>
      <c r="D358" s="3">
        <v>119.80000000000001</v>
      </c>
      <c r="E358" s="3">
        <v>115.74000000000001</v>
      </c>
      <c r="F358" s="216">
        <f t="shared" si="10"/>
        <v>0</v>
      </c>
      <c r="I358" t="s">
        <v>5274</v>
      </c>
      <c r="J358" t="s">
        <v>2221</v>
      </c>
      <c r="K358" s="3">
        <v>10</v>
      </c>
      <c r="L358" s="3">
        <v>1.07</v>
      </c>
      <c r="M358" s="3">
        <v>1.03</v>
      </c>
      <c r="N358" s="216">
        <f t="shared" si="11"/>
        <v>9.3457943925233646</v>
      </c>
    </row>
    <row r="359" spans="1:14" x14ac:dyDescent="0.35">
      <c r="A359" t="s">
        <v>5596</v>
      </c>
      <c r="B359" t="s">
        <v>2224</v>
      </c>
      <c r="C359" s="3">
        <v>1027</v>
      </c>
      <c r="D359" s="3">
        <v>121.49</v>
      </c>
      <c r="E359" s="3">
        <v>83.41</v>
      </c>
      <c r="F359" s="216">
        <f t="shared" si="10"/>
        <v>8.4533706477899422</v>
      </c>
      <c r="I359" t="s">
        <v>5275</v>
      </c>
      <c r="J359" t="s">
        <v>2221</v>
      </c>
      <c r="K359" s="3">
        <v>20.5</v>
      </c>
      <c r="L359" s="3">
        <v>27.19</v>
      </c>
      <c r="M359" s="3">
        <v>27.04</v>
      </c>
      <c r="N359" s="216">
        <f t="shared" si="11"/>
        <v>0.75395365943361525</v>
      </c>
    </row>
    <row r="360" spans="1:14" x14ac:dyDescent="0.35">
      <c r="A360" t="s">
        <v>5597</v>
      </c>
      <c r="B360" t="s">
        <v>2221</v>
      </c>
      <c r="C360" s="3">
        <v>503.5</v>
      </c>
      <c r="D360" s="3">
        <v>279.72000000000003</v>
      </c>
      <c r="E360" s="3">
        <v>263.76</v>
      </c>
      <c r="F360" s="216">
        <f t="shared" si="10"/>
        <v>1.8000143000142999</v>
      </c>
      <c r="I360" s="190">
        <v>43110</v>
      </c>
      <c r="J360" t="s">
        <v>2073</v>
      </c>
      <c r="K360" s="3">
        <v>149</v>
      </c>
      <c r="L360" s="3">
        <v>0</v>
      </c>
      <c r="M360" s="3">
        <v>18.23</v>
      </c>
      <c r="N360" s="216">
        <f t="shared" si="11"/>
        <v>8.1733406472846948</v>
      </c>
    </row>
    <row r="361" spans="1:14" x14ac:dyDescent="0.35">
      <c r="A361" t="s">
        <v>5598</v>
      </c>
      <c r="B361" t="s">
        <v>2221</v>
      </c>
      <c r="C361" s="3">
        <v>491.06</v>
      </c>
      <c r="D361" s="3">
        <v>390.60999999999996</v>
      </c>
      <c r="E361" s="3">
        <v>459.31</v>
      </c>
      <c r="F361" s="216">
        <f t="shared" si="10"/>
        <v>1.2571618750160007</v>
      </c>
      <c r="I361" t="s">
        <v>5276</v>
      </c>
      <c r="J361" t="s">
        <v>2221</v>
      </c>
      <c r="K361" s="3">
        <v>11</v>
      </c>
      <c r="L361" s="3">
        <v>10.73</v>
      </c>
      <c r="M361" s="3">
        <v>10.9</v>
      </c>
      <c r="N361" s="216">
        <f t="shared" si="11"/>
        <v>1.0251630941286114</v>
      </c>
    </row>
    <row r="362" spans="1:14" x14ac:dyDescent="0.35">
      <c r="A362" t="s">
        <v>5599</v>
      </c>
      <c r="B362" t="s">
        <v>2221</v>
      </c>
      <c r="C362" s="3">
        <v>114.49</v>
      </c>
      <c r="D362" s="3">
        <v>62.34</v>
      </c>
      <c r="E362" s="3">
        <v>64.84</v>
      </c>
      <c r="F362" s="216">
        <f t="shared" si="10"/>
        <v>1.8365415463586781</v>
      </c>
      <c r="I362" t="s">
        <v>5277</v>
      </c>
      <c r="J362" t="s">
        <v>2221</v>
      </c>
      <c r="K362" s="3">
        <v>14</v>
      </c>
      <c r="L362" s="3">
        <v>22.78</v>
      </c>
      <c r="M362" s="3">
        <v>22.53</v>
      </c>
      <c r="N362" s="216">
        <f t="shared" si="11"/>
        <v>0.61457418788410889</v>
      </c>
    </row>
    <row r="363" spans="1:14" x14ac:dyDescent="0.35">
      <c r="A363" t="s">
        <v>5600</v>
      </c>
      <c r="B363" t="s">
        <v>2221</v>
      </c>
      <c r="C363" s="3">
        <v>213</v>
      </c>
      <c r="D363" s="3">
        <v>66.22</v>
      </c>
      <c r="E363" s="3">
        <v>69.86</v>
      </c>
      <c r="F363" s="216">
        <f t="shared" si="10"/>
        <v>3.2165508909694958</v>
      </c>
      <c r="I363" t="s">
        <v>5278</v>
      </c>
      <c r="J363" t="s">
        <v>2221</v>
      </c>
      <c r="K363" s="3">
        <v>9</v>
      </c>
      <c r="L363" s="3">
        <v>11.94</v>
      </c>
      <c r="M363" s="3">
        <v>12.16</v>
      </c>
      <c r="N363" s="216">
        <f t="shared" si="11"/>
        <v>0.75376884422110557</v>
      </c>
    </row>
    <row r="364" spans="1:14" x14ac:dyDescent="0.35">
      <c r="A364" t="s">
        <v>5601</v>
      </c>
      <c r="B364" t="s">
        <v>2221</v>
      </c>
      <c r="C364" s="3">
        <v>441.04</v>
      </c>
      <c r="D364" s="3">
        <v>34.74</v>
      </c>
      <c r="E364" s="3">
        <v>31.51</v>
      </c>
      <c r="F364" s="216">
        <f t="shared" si="10"/>
        <v>12.695451928612551</v>
      </c>
      <c r="I364" t="s">
        <v>5279</v>
      </c>
      <c r="J364" t="s">
        <v>2224</v>
      </c>
      <c r="K364" s="3">
        <v>0</v>
      </c>
      <c r="L364" s="3">
        <v>0.02</v>
      </c>
      <c r="M364" s="3">
        <v>0.02</v>
      </c>
      <c r="N364" s="216">
        <f t="shared" si="11"/>
        <v>0</v>
      </c>
    </row>
    <row r="365" spans="1:14" x14ac:dyDescent="0.35">
      <c r="A365" t="s">
        <v>5602</v>
      </c>
      <c r="B365" t="s">
        <v>2221</v>
      </c>
      <c r="C365" s="3">
        <v>23.75</v>
      </c>
      <c r="D365" s="3">
        <v>20.21</v>
      </c>
      <c r="E365" s="3">
        <v>19.87</v>
      </c>
      <c r="F365" s="216">
        <f t="shared" si="10"/>
        <v>1.1751608114794656</v>
      </c>
      <c r="I365" t="s">
        <v>5280</v>
      </c>
      <c r="J365" t="s">
        <v>2073</v>
      </c>
      <c r="K365" s="3">
        <v>119</v>
      </c>
      <c r="L365" s="3">
        <v>0</v>
      </c>
      <c r="M365" s="3">
        <v>34.74</v>
      </c>
      <c r="N365" s="216">
        <f t="shared" si="11"/>
        <v>3.4254461715601612</v>
      </c>
    </row>
    <row r="366" spans="1:14" x14ac:dyDescent="0.35">
      <c r="A366" t="s">
        <v>5603</v>
      </c>
      <c r="B366" t="s">
        <v>2221</v>
      </c>
      <c r="C366" s="3">
        <v>0</v>
      </c>
      <c r="D366" s="3">
        <v>0.04</v>
      </c>
      <c r="E366" s="3">
        <v>0.04</v>
      </c>
      <c r="F366" s="216">
        <f t="shared" si="10"/>
        <v>0</v>
      </c>
      <c r="I366" t="s">
        <v>5281</v>
      </c>
      <c r="J366" t="s">
        <v>2073</v>
      </c>
      <c r="K366" s="3">
        <v>350.75</v>
      </c>
      <c r="L366" s="3">
        <v>0</v>
      </c>
      <c r="M366" s="3">
        <v>158.88999999999999</v>
      </c>
      <c r="N366" s="216">
        <f t="shared" si="11"/>
        <v>2.2075020454402416</v>
      </c>
    </row>
    <row r="367" spans="1:14" x14ac:dyDescent="0.35">
      <c r="A367" t="s">
        <v>4843</v>
      </c>
      <c r="B367" t="s">
        <v>2221</v>
      </c>
      <c r="C367" s="3">
        <v>0</v>
      </c>
      <c r="D367" s="3">
        <v>0.1</v>
      </c>
      <c r="E367" s="3">
        <v>0</v>
      </c>
      <c r="F367" s="216">
        <f t="shared" si="10"/>
        <v>0</v>
      </c>
      <c r="I367" t="s">
        <v>5282</v>
      </c>
      <c r="J367" t="s">
        <v>2073</v>
      </c>
      <c r="K367" s="3">
        <v>68</v>
      </c>
      <c r="L367" s="3">
        <v>0</v>
      </c>
      <c r="M367" s="3">
        <v>13.43</v>
      </c>
      <c r="N367" s="216">
        <f t="shared" si="11"/>
        <v>5.0632911392405067</v>
      </c>
    </row>
    <row r="368" spans="1:14" x14ac:dyDescent="0.35">
      <c r="A368" t="s">
        <v>5604</v>
      </c>
      <c r="B368" t="s">
        <v>2224</v>
      </c>
      <c r="C368" s="3">
        <v>0</v>
      </c>
      <c r="D368" s="3">
        <v>0.28000000000000003</v>
      </c>
      <c r="E368" s="3">
        <v>0.31</v>
      </c>
      <c r="F368" s="216">
        <f t="shared" si="10"/>
        <v>0</v>
      </c>
      <c r="I368" t="s">
        <v>5283</v>
      </c>
      <c r="J368" t="s">
        <v>2073</v>
      </c>
      <c r="K368" s="3">
        <v>213.25</v>
      </c>
      <c r="L368" s="3">
        <v>0</v>
      </c>
      <c r="M368" s="3">
        <v>13.91</v>
      </c>
      <c r="N368" s="216">
        <f t="shared" si="11"/>
        <v>15.330697340043134</v>
      </c>
    </row>
    <row r="369" spans="1:14" x14ac:dyDescent="0.35">
      <c r="A369" t="s">
        <v>5605</v>
      </c>
      <c r="B369" t="s">
        <v>2221</v>
      </c>
      <c r="C369" s="3">
        <v>0</v>
      </c>
      <c r="D369" s="3">
        <v>0.05</v>
      </c>
      <c r="E369" s="3">
        <v>0.04</v>
      </c>
      <c r="F369" s="216">
        <f t="shared" si="10"/>
        <v>0</v>
      </c>
      <c r="I369" t="s">
        <v>5284</v>
      </c>
      <c r="J369" t="s">
        <v>2221</v>
      </c>
      <c r="K369" s="3">
        <v>59.25</v>
      </c>
      <c r="L369" s="3">
        <v>53.11</v>
      </c>
      <c r="M369" s="3">
        <v>51.45</v>
      </c>
      <c r="N369" s="216">
        <f t="shared" si="11"/>
        <v>1.1156091131613632</v>
      </c>
    </row>
    <row r="370" spans="1:14" x14ac:dyDescent="0.35">
      <c r="A370" t="s">
        <v>5606</v>
      </c>
      <c r="B370" t="s">
        <v>2221</v>
      </c>
      <c r="C370" s="3">
        <v>14.5</v>
      </c>
      <c r="D370" s="3">
        <v>2.1800000000000002</v>
      </c>
      <c r="E370" s="3">
        <v>1.89</v>
      </c>
      <c r="F370" s="216">
        <f t="shared" si="10"/>
        <v>6.6513761467889907</v>
      </c>
      <c r="I370" t="s">
        <v>5285</v>
      </c>
      <c r="J370" t="s">
        <v>2221</v>
      </c>
      <c r="K370" s="3">
        <v>71.25</v>
      </c>
      <c r="L370" s="3">
        <v>20.59</v>
      </c>
      <c r="M370" s="3">
        <v>20.239999999999998</v>
      </c>
      <c r="N370" s="216">
        <f t="shared" si="11"/>
        <v>3.4604176784847014</v>
      </c>
    </row>
    <row r="371" spans="1:14" x14ac:dyDescent="0.35">
      <c r="A371" t="s">
        <v>5607</v>
      </c>
      <c r="B371" t="s">
        <v>2221</v>
      </c>
      <c r="C371" s="3">
        <v>14.5</v>
      </c>
      <c r="D371" s="3">
        <v>6.23</v>
      </c>
      <c r="E371" s="3">
        <v>5.67</v>
      </c>
      <c r="F371" s="216">
        <f t="shared" si="10"/>
        <v>2.3274478330658104</v>
      </c>
      <c r="I371" t="s">
        <v>5286</v>
      </c>
      <c r="J371" t="s">
        <v>2221</v>
      </c>
      <c r="K371" s="3">
        <v>17</v>
      </c>
      <c r="L371" s="3">
        <v>46.59</v>
      </c>
      <c r="M371" s="3">
        <v>57.19</v>
      </c>
      <c r="N371" s="216">
        <f t="shared" si="11"/>
        <v>0.36488516849109248</v>
      </c>
    </row>
    <row r="372" spans="1:14" x14ac:dyDescent="0.35">
      <c r="A372" t="s">
        <v>5608</v>
      </c>
      <c r="B372" t="s">
        <v>2224</v>
      </c>
      <c r="C372" s="3">
        <v>13</v>
      </c>
      <c r="D372" s="3">
        <v>6.39</v>
      </c>
      <c r="E372" s="3">
        <v>6.38</v>
      </c>
      <c r="F372" s="216">
        <f t="shared" si="10"/>
        <v>2.0344287949921753</v>
      </c>
      <c r="I372" t="s">
        <v>5286</v>
      </c>
      <c r="J372" t="s">
        <v>2073</v>
      </c>
      <c r="K372" s="3">
        <v>0</v>
      </c>
      <c r="L372" s="3">
        <v>0</v>
      </c>
      <c r="M372" s="3">
        <v>48.24</v>
      </c>
      <c r="N372" s="216">
        <f t="shared" si="11"/>
        <v>0</v>
      </c>
    </row>
    <row r="373" spans="1:14" x14ac:dyDescent="0.35">
      <c r="A373" t="s">
        <v>5609</v>
      </c>
      <c r="B373" t="s">
        <v>2221</v>
      </c>
      <c r="C373" s="3">
        <v>8.5</v>
      </c>
      <c r="D373" s="3">
        <v>2.1800000000000002</v>
      </c>
      <c r="E373" s="3">
        <v>1.89</v>
      </c>
      <c r="F373" s="216">
        <f t="shared" si="10"/>
        <v>3.8990825688073389</v>
      </c>
      <c r="I373" t="s">
        <v>5287</v>
      </c>
      <c r="J373" t="s">
        <v>2221</v>
      </c>
      <c r="K373" s="3">
        <v>0</v>
      </c>
      <c r="L373" s="3">
        <v>0.75</v>
      </c>
      <c r="M373" s="3">
        <v>7.0000000000000007E-2</v>
      </c>
      <c r="N373" s="216">
        <f t="shared" si="11"/>
        <v>0</v>
      </c>
    </row>
    <row r="374" spans="1:14" x14ac:dyDescent="0.35">
      <c r="A374" t="s">
        <v>4866</v>
      </c>
      <c r="B374" t="s">
        <v>2224</v>
      </c>
      <c r="C374" s="3">
        <v>0</v>
      </c>
      <c r="D374" s="3">
        <v>3.49</v>
      </c>
      <c r="E374" s="3">
        <v>3.64</v>
      </c>
      <c r="F374" s="216">
        <f t="shared" si="10"/>
        <v>0</v>
      </c>
      <c r="I374" t="s">
        <v>1970</v>
      </c>
      <c r="J374" t="s">
        <v>2224</v>
      </c>
      <c r="K374" s="3">
        <v>0</v>
      </c>
      <c r="L374" s="3">
        <v>1</v>
      </c>
      <c r="M374" s="3">
        <v>0.98</v>
      </c>
      <c r="N374" s="216">
        <f t="shared" si="11"/>
        <v>0</v>
      </c>
    </row>
    <row r="375" spans="1:14" x14ac:dyDescent="0.35">
      <c r="A375" t="s">
        <v>4860</v>
      </c>
      <c r="B375" t="s">
        <v>2224</v>
      </c>
      <c r="C375" s="3">
        <v>0</v>
      </c>
      <c r="D375" s="3">
        <v>0.03</v>
      </c>
      <c r="E375" s="3">
        <v>0.03</v>
      </c>
      <c r="F375" s="216">
        <f t="shared" si="10"/>
        <v>0</v>
      </c>
      <c r="I375" t="s">
        <v>5288</v>
      </c>
      <c r="J375" t="s">
        <v>2221</v>
      </c>
      <c r="K375" s="3">
        <v>0</v>
      </c>
      <c r="L375" s="3">
        <v>0.39</v>
      </c>
      <c r="M375" s="3">
        <v>0.39</v>
      </c>
      <c r="N375" s="216">
        <f t="shared" si="11"/>
        <v>0</v>
      </c>
    </row>
    <row r="376" spans="1:14" x14ac:dyDescent="0.35">
      <c r="A376" t="s">
        <v>5610</v>
      </c>
      <c r="B376" t="s">
        <v>2224</v>
      </c>
      <c r="C376" s="3">
        <v>129.75</v>
      </c>
      <c r="D376" s="3">
        <v>46.15</v>
      </c>
      <c r="E376" s="3">
        <v>48.85</v>
      </c>
      <c r="F376" s="216">
        <f t="shared" si="10"/>
        <v>2.8114842903575297</v>
      </c>
      <c r="I376" t="s">
        <v>4259</v>
      </c>
      <c r="J376" t="s">
        <v>2221</v>
      </c>
      <c r="K376" s="3">
        <v>0</v>
      </c>
      <c r="L376" s="3">
        <v>0.22</v>
      </c>
      <c r="M376" s="3">
        <v>0.26</v>
      </c>
      <c r="N376" s="216">
        <f t="shared" si="11"/>
        <v>0</v>
      </c>
    </row>
    <row r="377" spans="1:14" x14ac:dyDescent="0.35">
      <c r="A377" t="s">
        <v>5611</v>
      </c>
      <c r="B377" t="s">
        <v>2221</v>
      </c>
      <c r="C377" s="3">
        <v>144.25</v>
      </c>
      <c r="D377" s="3">
        <v>121.03</v>
      </c>
      <c r="E377" s="3">
        <v>121.87</v>
      </c>
      <c r="F377" s="216">
        <f t="shared" si="10"/>
        <v>1.1918532595224325</v>
      </c>
      <c r="I377" t="s">
        <v>5289</v>
      </c>
      <c r="J377" t="s">
        <v>2221</v>
      </c>
      <c r="K377" s="3">
        <v>158</v>
      </c>
      <c r="L377" s="3">
        <v>42.59</v>
      </c>
      <c r="M377" s="3">
        <v>43.35</v>
      </c>
      <c r="N377" s="216">
        <f t="shared" si="11"/>
        <v>3.7097910307583937</v>
      </c>
    </row>
    <row r="378" spans="1:14" x14ac:dyDescent="0.35">
      <c r="A378" t="s">
        <v>5612</v>
      </c>
      <c r="B378" t="s">
        <v>2224</v>
      </c>
      <c r="C378" s="3">
        <v>80</v>
      </c>
      <c r="D378" s="3">
        <v>29.94</v>
      </c>
      <c r="E378" s="3">
        <v>29.65</v>
      </c>
      <c r="F378" s="216">
        <f t="shared" si="10"/>
        <v>2.6720106880427519</v>
      </c>
      <c r="I378" t="s">
        <v>5290</v>
      </c>
      <c r="J378" t="s">
        <v>2221</v>
      </c>
      <c r="K378" s="3">
        <v>298.25</v>
      </c>
      <c r="L378" s="3">
        <v>44.11</v>
      </c>
      <c r="M378" s="3">
        <v>40.340000000000003</v>
      </c>
      <c r="N378" s="216">
        <f t="shared" si="11"/>
        <v>6.7615053275901156</v>
      </c>
    </row>
    <row r="379" spans="1:14" x14ac:dyDescent="0.35">
      <c r="A379" t="s">
        <v>5613</v>
      </c>
      <c r="B379" t="s">
        <v>2221</v>
      </c>
      <c r="C379" s="3">
        <v>46</v>
      </c>
      <c r="D379" s="3">
        <v>5.01</v>
      </c>
      <c r="E379" s="3">
        <v>5</v>
      </c>
      <c r="F379" s="216">
        <f t="shared" si="10"/>
        <v>9.1816367265469072</v>
      </c>
      <c r="I379" t="s">
        <v>5291</v>
      </c>
      <c r="J379" t="s">
        <v>2221</v>
      </c>
      <c r="K379" s="3">
        <v>342.75</v>
      </c>
      <c r="L379" s="3">
        <v>200.28</v>
      </c>
      <c r="M379" s="3">
        <v>175.63</v>
      </c>
      <c r="N379" s="216">
        <f t="shared" si="11"/>
        <v>1.7113541042540443</v>
      </c>
    </row>
    <row r="380" spans="1:14" x14ac:dyDescent="0.35">
      <c r="A380" t="s">
        <v>5614</v>
      </c>
      <c r="B380" t="s">
        <v>2221</v>
      </c>
      <c r="C380" s="3">
        <v>35.5</v>
      </c>
      <c r="D380" s="3">
        <v>0.68</v>
      </c>
      <c r="E380" s="3">
        <v>0.82</v>
      </c>
      <c r="F380" s="216">
        <f t="shared" si="10"/>
        <v>52.205882352941174</v>
      </c>
      <c r="I380" t="s">
        <v>5292</v>
      </c>
      <c r="J380" t="s">
        <v>2221</v>
      </c>
      <c r="K380" s="3">
        <v>277.5</v>
      </c>
      <c r="L380" s="3">
        <v>36.57</v>
      </c>
      <c r="M380" s="3">
        <v>32.729999999999997</v>
      </c>
      <c r="N380" s="216">
        <f t="shared" si="11"/>
        <v>7.5881870385561934</v>
      </c>
    </row>
    <row r="381" spans="1:14" x14ac:dyDescent="0.35">
      <c r="A381" t="s">
        <v>5615</v>
      </c>
      <c r="B381" t="s">
        <v>2221</v>
      </c>
      <c r="C381" s="3">
        <v>133.5</v>
      </c>
      <c r="D381" s="3">
        <v>8.7799999999999994</v>
      </c>
      <c r="E381" s="3">
        <v>7.85</v>
      </c>
      <c r="F381" s="216">
        <f t="shared" si="10"/>
        <v>15.205011389521641</v>
      </c>
      <c r="I381" t="s">
        <v>5293</v>
      </c>
      <c r="J381" t="s">
        <v>2221</v>
      </c>
      <c r="K381" s="3">
        <v>225</v>
      </c>
      <c r="L381" s="3">
        <v>66.19</v>
      </c>
      <c r="M381" s="3">
        <v>66.180000000000007</v>
      </c>
      <c r="N381" s="216">
        <f t="shared" si="11"/>
        <v>3.3993050309714459</v>
      </c>
    </row>
    <row r="382" spans="1:14" x14ac:dyDescent="0.35">
      <c r="A382" t="s">
        <v>5616</v>
      </c>
      <c r="B382" t="s">
        <v>2224</v>
      </c>
      <c r="C382" s="3">
        <v>218.5</v>
      </c>
      <c r="D382" s="3">
        <v>104.89</v>
      </c>
      <c r="E382" s="3">
        <v>90.05</v>
      </c>
      <c r="F382" s="216">
        <f t="shared" si="10"/>
        <v>2.0831347125560109</v>
      </c>
      <c r="I382" t="s">
        <v>5294</v>
      </c>
      <c r="J382" t="s">
        <v>2221</v>
      </c>
      <c r="K382" s="3">
        <v>129.75</v>
      </c>
      <c r="L382" s="3">
        <v>27.34</v>
      </c>
      <c r="M382" s="3">
        <v>28.48</v>
      </c>
      <c r="N382" s="216">
        <f t="shared" si="11"/>
        <v>4.7457937088515001</v>
      </c>
    </row>
    <row r="383" spans="1:14" x14ac:dyDescent="0.35">
      <c r="A383" t="s">
        <v>5617</v>
      </c>
      <c r="B383" t="s">
        <v>2221</v>
      </c>
      <c r="C383" s="3">
        <v>30.25</v>
      </c>
      <c r="D383" s="3">
        <v>5.63</v>
      </c>
      <c r="E383" s="3">
        <v>5.98</v>
      </c>
      <c r="F383" s="216">
        <f t="shared" si="10"/>
        <v>5.3730017761989348</v>
      </c>
      <c r="I383" t="s">
        <v>5295</v>
      </c>
      <c r="J383" t="s">
        <v>2221</v>
      </c>
      <c r="K383" s="3">
        <v>133.5</v>
      </c>
      <c r="L383" s="3">
        <v>23.92</v>
      </c>
      <c r="M383" s="3">
        <v>23.5</v>
      </c>
      <c r="N383" s="216">
        <f t="shared" si="11"/>
        <v>5.5811036789297654</v>
      </c>
    </row>
    <row r="384" spans="1:14" x14ac:dyDescent="0.35">
      <c r="A384" t="s">
        <v>5618</v>
      </c>
      <c r="B384" t="s">
        <v>2221</v>
      </c>
      <c r="C384" s="3">
        <v>0</v>
      </c>
      <c r="D384" s="3">
        <v>3.08</v>
      </c>
      <c r="E384" s="3">
        <v>0</v>
      </c>
      <c r="F384" s="216">
        <f t="shared" si="10"/>
        <v>0</v>
      </c>
      <c r="I384" t="s">
        <v>5296</v>
      </c>
      <c r="J384" t="s">
        <v>2221</v>
      </c>
      <c r="K384" s="3">
        <v>91.75</v>
      </c>
      <c r="L384" s="3">
        <v>12.18</v>
      </c>
      <c r="M384" s="3">
        <v>13.91</v>
      </c>
      <c r="N384" s="216">
        <f t="shared" si="11"/>
        <v>7.5328407224958953</v>
      </c>
    </row>
    <row r="385" spans="1:14" x14ac:dyDescent="0.35">
      <c r="A385" t="s">
        <v>5619</v>
      </c>
      <c r="B385" t="s">
        <v>2221</v>
      </c>
      <c r="C385" s="3">
        <v>293</v>
      </c>
      <c r="D385" s="3">
        <v>44.46</v>
      </c>
      <c r="E385" s="3">
        <v>52.3</v>
      </c>
      <c r="F385" s="216">
        <f t="shared" si="10"/>
        <v>6.5901934322986957</v>
      </c>
      <c r="I385" t="s">
        <v>5297</v>
      </c>
      <c r="J385" t="s">
        <v>2221</v>
      </c>
      <c r="K385" s="3">
        <v>50</v>
      </c>
      <c r="L385" s="3">
        <v>6.87</v>
      </c>
      <c r="M385" s="3">
        <v>6.07</v>
      </c>
      <c r="N385" s="216">
        <f t="shared" si="11"/>
        <v>7.2780203784570592</v>
      </c>
    </row>
    <row r="386" spans="1:14" x14ac:dyDescent="0.35">
      <c r="A386" t="s">
        <v>5620</v>
      </c>
      <c r="B386" t="s">
        <v>2221</v>
      </c>
      <c r="C386" s="3">
        <v>75.5</v>
      </c>
      <c r="D386" s="3">
        <v>2.92</v>
      </c>
      <c r="E386" s="3">
        <v>1.63</v>
      </c>
      <c r="F386" s="216">
        <f t="shared" si="10"/>
        <v>25.856164383561644</v>
      </c>
      <c r="I386" t="s">
        <v>5298</v>
      </c>
      <c r="J386" t="s">
        <v>2221</v>
      </c>
      <c r="K386" s="3">
        <v>0</v>
      </c>
      <c r="L386" s="3">
        <v>0.41</v>
      </c>
      <c r="M386" s="3">
        <v>0.42</v>
      </c>
      <c r="N386" s="216">
        <f t="shared" si="11"/>
        <v>0</v>
      </c>
    </row>
    <row r="387" spans="1:14" x14ac:dyDescent="0.35">
      <c r="A387" t="s">
        <v>5621</v>
      </c>
      <c r="B387" t="s">
        <v>2224</v>
      </c>
      <c r="C387" s="3">
        <v>0</v>
      </c>
      <c r="D387" s="3">
        <v>0.3</v>
      </c>
      <c r="E387" s="3">
        <v>0.28999999999999998</v>
      </c>
      <c r="F387" s="216">
        <f t="shared" si="10"/>
        <v>0</v>
      </c>
      <c r="I387" t="s">
        <v>5299</v>
      </c>
      <c r="J387" t="s">
        <v>2224</v>
      </c>
      <c r="K387" s="3">
        <v>0</v>
      </c>
      <c r="L387" s="3">
        <v>0.56999999999999995</v>
      </c>
      <c r="M387" s="3">
        <v>0.56999999999999995</v>
      </c>
      <c r="N387" s="216">
        <f t="shared" si="11"/>
        <v>0</v>
      </c>
    </row>
    <row r="388" spans="1:14" x14ac:dyDescent="0.35">
      <c r="A388" t="s">
        <v>5622</v>
      </c>
      <c r="B388" t="s">
        <v>2224</v>
      </c>
      <c r="C388" s="3">
        <v>0</v>
      </c>
      <c r="D388" s="3">
        <v>0.2</v>
      </c>
      <c r="E388" s="3">
        <v>0.2</v>
      </c>
      <c r="F388" s="216">
        <f t="shared" si="10"/>
        <v>0</v>
      </c>
      <c r="I388" t="s">
        <v>5300</v>
      </c>
      <c r="J388" t="s">
        <v>2221</v>
      </c>
      <c r="K388" s="3">
        <v>0</v>
      </c>
      <c r="L388" s="3">
        <v>0.08</v>
      </c>
      <c r="M388" s="3">
        <v>0.08</v>
      </c>
      <c r="N388" s="216">
        <f t="shared" si="11"/>
        <v>0</v>
      </c>
    </row>
    <row r="389" spans="1:14" x14ac:dyDescent="0.35">
      <c r="A389" t="s">
        <v>5623</v>
      </c>
      <c r="B389" t="s">
        <v>2221</v>
      </c>
      <c r="C389" s="3">
        <v>0</v>
      </c>
      <c r="D389" s="3">
        <v>19.75</v>
      </c>
      <c r="E389" s="3">
        <v>20.32</v>
      </c>
      <c r="F389" s="216">
        <f t="shared" ref="F389:F452" si="12">IF(B389="BO",IFERROR(C389/D389,0),IF(B389="CL",IFERROR(C389/D389,0),IF(B389="EN",IFERROR(C389/E389,0))))</f>
        <v>0</v>
      </c>
      <c r="I389" t="s">
        <v>5301</v>
      </c>
      <c r="J389" t="s">
        <v>2221</v>
      </c>
      <c r="K389" s="3">
        <v>0</v>
      </c>
      <c r="L389" s="3">
        <v>17.52</v>
      </c>
      <c r="M389" s="3">
        <v>15.68</v>
      </c>
      <c r="N389" s="216">
        <f t="shared" ref="N389:N452" si="13">IF(J389="BO",IFERROR(K389/L389,0),IF(J389="CL",IFERROR(K389/L389,0),IF(J389="EN",IFERROR(K389/M389,0))))</f>
        <v>0</v>
      </c>
    </row>
    <row r="390" spans="1:14" x14ac:dyDescent="0.35">
      <c r="A390" t="s">
        <v>1385</v>
      </c>
      <c r="B390" t="s">
        <v>2224</v>
      </c>
      <c r="C390" s="3">
        <v>0</v>
      </c>
      <c r="D390" s="3">
        <v>0.11</v>
      </c>
      <c r="E390" s="3">
        <v>0.11</v>
      </c>
      <c r="F390" s="216">
        <f t="shared" si="12"/>
        <v>0</v>
      </c>
      <c r="I390" t="s">
        <v>5302</v>
      </c>
      <c r="J390" t="s">
        <v>2224</v>
      </c>
      <c r="K390" s="3">
        <v>0</v>
      </c>
      <c r="L390" s="3">
        <v>0.01</v>
      </c>
      <c r="M390" s="3">
        <v>0</v>
      </c>
      <c r="N390" s="216">
        <f t="shared" si="13"/>
        <v>0</v>
      </c>
    </row>
    <row r="391" spans="1:14" x14ac:dyDescent="0.35">
      <c r="A391" t="s">
        <v>5624</v>
      </c>
      <c r="B391" t="s">
        <v>2221</v>
      </c>
      <c r="C391" s="3">
        <v>0</v>
      </c>
      <c r="D391" s="3">
        <v>0.22</v>
      </c>
      <c r="E391" s="3">
        <v>0.25</v>
      </c>
      <c r="F391" s="216">
        <f t="shared" si="12"/>
        <v>0</v>
      </c>
      <c r="I391" t="s">
        <v>5303</v>
      </c>
      <c r="J391" t="s">
        <v>2221</v>
      </c>
      <c r="K391" s="3">
        <v>18.29</v>
      </c>
      <c r="L391" s="3">
        <v>29.14</v>
      </c>
      <c r="M391" s="3">
        <v>25.42</v>
      </c>
      <c r="N391" s="216">
        <f t="shared" si="13"/>
        <v>0.62765957446808507</v>
      </c>
    </row>
    <row r="392" spans="1:14" x14ac:dyDescent="0.35">
      <c r="A392" t="s">
        <v>4742</v>
      </c>
      <c r="B392" t="s">
        <v>2224</v>
      </c>
      <c r="C392" s="3">
        <v>0</v>
      </c>
      <c r="D392" s="3">
        <v>7.0000000000000007E-2</v>
      </c>
      <c r="E392" s="3">
        <v>7.0000000000000007E-2</v>
      </c>
      <c r="F392" s="216">
        <f t="shared" si="12"/>
        <v>0</v>
      </c>
      <c r="I392" t="s">
        <v>5305</v>
      </c>
      <c r="J392" t="s">
        <v>2073</v>
      </c>
      <c r="K392" s="3">
        <v>208.42</v>
      </c>
      <c r="L392" s="3">
        <v>0</v>
      </c>
      <c r="M392" s="3">
        <v>84.87</v>
      </c>
      <c r="N392" s="216">
        <f t="shared" si="13"/>
        <v>2.4557558619064448</v>
      </c>
    </row>
    <row r="393" spans="1:14" x14ac:dyDescent="0.35">
      <c r="A393" t="s">
        <v>5625</v>
      </c>
      <c r="B393" t="s">
        <v>2221</v>
      </c>
      <c r="C393" s="3">
        <v>0</v>
      </c>
      <c r="D393" s="3">
        <v>0.18</v>
      </c>
      <c r="E393" s="3">
        <v>0.28000000000000003</v>
      </c>
      <c r="F393" s="216">
        <f t="shared" si="12"/>
        <v>0</v>
      </c>
      <c r="I393" t="s">
        <v>5306</v>
      </c>
      <c r="J393" t="s">
        <v>2221</v>
      </c>
      <c r="K393" s="3">
        <v>0</v>
      </c>
      <c r="L393" s="3">
        <v>0.06</v>
      </c>
      <c r="M393" s="3">
        <v>0.08</v>
      </c>
      <c r="N393" s="216">
        <f t="shared" si="13"/>
        <v>0</v>
      </c>
    </row>
    <row r="394" spans="1:14" x14ac:dyDescent="0.35">
      <c r="A394" t="s">
        <v>5625</v>
      </c>
      <c r="B394" t="s">
        <v>2224</v>
      </c>
      <c r="C394" s="3">
        <v>125.25</v>
      </c>
      <c r="D394" s="3">
        <v>6.96</v>
      </c>
      <c r="E394" s="3">
        <v>7.61</v>
      </c>
      <c r="F394" s="216">
        <f t="shared" si="12"/>
        <v>17.995689655172413</v>
      </c>
      <c r="I394" t="s">
        <v>5306</v>
      </c>
      <c r="J394" t="s">
        <v>2224</v>
      </c>
      <c r="K394" s="3">
        <v>297.25</v>
      </c>
      <c r="L394" s="3">
        <v>61.49</v>
      </c>
      <c r="M394" s="3">
        <v>64.739999999999995</v>
      </c>
      <c r="N394" s="216">
        <f t="shared" si="13"/>
        <v>4.8341193690030897</v>
      </c>
    </row>
    <row r="395" spans="1:14" x14ac:dyDescent="0.35">
      <c r="A395" t="s">
        <v>5626</v>
      </c>
      <c r="B395" t="s">
        <v>2221</v>
      </c>
      <c r="C395" s="3">
        <v>43.25</v>
      </c>
      <c r="D395" s="3">
        <v>12.7</v>
      </c>
      <c r="E395" s="3">
        <v>12.58</v>
      </c>
      <c r="F395" s="216">
        <f t="shared" si="12"/>
        <v>3.4055118110236222</v>
      </c>
      <c r="I395" t="s">
        <v>5308</v>
      </c>
      <c r="J395" t="s">
        <v>2221</v>
      </c>
      <c r="K395" s="3">
        <v>271.77</v>
      </c>
      <c r="L395" s="3">
        <v>55.04</v>
      </c>
      <c r="M395" s="3">
        <v>57</v>
      </c>
      <c r="N395" s="216">
        <f t="shared" si="13"/>
        <v>4.9376816860465116</v>
      </c>
    </row>
    <row r="396" spans="1:14" x14ac:dyDescent="0.35">
      <c r="A396" t="s">
        <v>5627</v>
      </c>
      <c r="B396" t="s">
        <v>2224</v>
      </c>
      <c r="C396" s="3">
        <v>0</v>
      </c>
      <c r="D396" s="3">
        <v>0.03</v>
      </c>
      <c r="E396" s="3">
        <v>0.03</v>
      </c>
      <c r="F396" s="216">
        <f t="shared" si="12"/>
        <v>0</v>
      </c>
      <c r="I396" t="s">
        <v>5309</v>
      </c>
      <c r="J396" t="s">
        <v>2221</v>
      </c>
      <c r="K396" s="3">
        <v>0</v>
      </c>
      <c r="L396" s="3">
        <v>0.36</v>
      </c>
      <c r="M396" s="3">
        <v>0.37</v>
      </c>
      <c r="N396" s="216">
        <f t="shared" si="13"/>
        <v>0</v>
      </c>
    </row>
    <row r="397" spans="1:14" x14ac:dyDescent="0.35">
      <c r="A397" t="s">
        <v>5628</v>
      </c>
      <c r="B397" t="s">
        <v>2221</v>
      </c>
      <c r="C397" s="3">
        <v>0</v>
      </c>
      <c r="D397" s="3">
        <v>1.1599999999999999</v>
      </c>
      <c r="E397" s="3">
        <v>1.1300000000000001</v>
      </c>
      <c r="F397" s="216">
        <f t="shared" si="12"/>
        <v>0</v>
      </c>
      <c r="I397" t="s">
        <v>5310</v>
      </c>
      <c r="J397" t="s">
        <v>2224</v>
      </c>
      <c r="K397" s="3">
        <v>0</v>
      </c>
      <c r="L397" s="3">
        <v>0.06</v>
      </c>
      <c r="M397" s="3">
        <v>0.06</v>
      </c>
      <c r="N397" s="216">
        <f t="shared" si="13"/>
        <v>0</v>
      </c>
    </row>
    <row r="398" spans="1:14" x14ac:dyDescent="0.35">
      <c r="A398" t="s">
        <v>3753</v>
      </c>
      <c r="B398" t="s">
        <v>2221</v>
      </c>
      <c r="C398" s="3">
        <v>0</v>
      </c>
      <c r="D398" s="3">
        <v>0.28000000000000003</v>
      </c>
      <c r="E398" s="3">
        <v>0.12</v>
      </c>
      <c r="F398" s="216">
        <f t="shared" si="12"/>
        <v>0</v>
      </c>
      <c r="I398" t="s">
        <v>5004</v>
      </c>
      <c r="J398" t="s">
        <v>2224</v>
      </c>
      <c r="K398" s="3">
        <v>0</v>
      </c>
      <c r="L398" s="3">
        <v>0.01</v>
      </c>
      <c r="M398" s="3">
        <v>0</v>
      </c>
      <c r="N398" s="216">
        <f t="shared" si="13"/>
        <v>0</v>
      </c>
    </row>
    <row r="399" spans="1:14" x14ac:dyDescent="0.35">
      <c r="A399" t="s">
        <v>5629</v>
      </c>
      <c r="B399" t="s">
        <v>2221</v>
      </c>
      <c r="C399" s="3">
        <v>0</v>
      </c>
      <c r="D399" s="3">
        <v>0.3</v>
      </c>
      <c r="E399" s="3">
        <v>0.4</v>
      </c>
      <c r="F399" s="216">
        <f t="shared" si="12"/>
        <v>0</v>
      </c>
      <c r="I399" t="s">
        <v>5311</v>
      </c>
      <c r="J399" t="s">
        <v>2221</v>
      </c>
      <c r="K399" s="3">
        <v>0</v>
      </c>
      <c r="L399" s="3">
        <v>0.34</v>
      </c>
      <c r="M399" s="3">
        <v>0.33</v>
      </c>
      <c r="N399" s="216">
        <f t="shared" si="13"/>
        <v>0</v>
      </c>
    </row>
    <row r="400" spans="1:14" x14ac:dyDescent="0.35">
      <c r="A400" t="s">
        <v>5629</v>
      </c>
      <c r="B400" t="s">
        <v>55</v>
      </c>
      <c r="C400" s="3">
        <v>0</v>
      </c>
      <c r="D400" s="3">
        <v>0</v>
      </c>
      <c r="E400" s="3">
        <v>0</v>
      </c>
      <c r="F400" s="216" t="b">
        <f t="shared" si="12"/>
        <v>0</v>
      </c>
      <c r="I400" t="s">
        <v>5312</v>
      </c>
      <c r="J400" t="s">
        <v>2221</v>
      </c>
      <c r="K400" s="3">
        <v>109</v>
      </c>
      <c r="L400" s="3">
        <v>5.69</v>
      </c>
      <c r="M400" s="3">
        <v>5.32</v>
      </c>
      <c r="N400" s="216">
        <f t="shared" si="13"/>
        <v>19.156414762741651</v>
      </c>
    </row>
    <row r="401" spans="1:14" x14ac:dyDescent="0.35">
      <c r="A401" t="s">
        <v>5629</v>
      </c>
      <c r="B401" t="s">
        <v>2224</v>
      </c>
      <c r="C401" s="3">
        <v>0</v>
      </c>
      <c r="D401" s="3">
        <v>0.15</v>
      </c>
      <c r="E401" s="3">
        <v>0.26</v>
      </c>
      <c r="F401" s="216">
        <f t="shared" si="12"/>
        <v>0</v>
      </c>
      <c r="I401" t="s">
        <v>5313</v>
      </c>
      <c r="J401" t="s">
        <v>2221</v>
      </c>
      <c r="K401" s="3">
        <v>87</v>
      </c>
      <c r="L401" s="3">
        <v>7.45</v>
      </c>
      <c r="M401" s="3">
        <v>7.47</v>
      </c>
      <c r="N401" s="216">
        <f t="shared" si="13"/>
        <v>11.677852348993289</v>
      </c>
    </row>
    <row r="402" spans="1:14" x14ac:dyDescent="0.35">
      <c r="A402" t="s">
        <v>5630</v>
      </c>
      <c r="B402" t="s">
        <v>2221</v>
      </c>
      <c r="C402" s="3">
        <v>0</v>
      </c>
      <c r="D402" s="3">
        <v>0.53</v>
      </c>
      <c r="E402" s="3">
        <v>0.53</v>
      </c>
      <c r="F402" s="216">
        <f t="shared" si="12"/>
        <v>0</v>
      </c>
      <c r="I402" t="s">
        <v>5314</v>
      </c>
      <c r="J402" t="s">
        <v>2221</v>
      </c>
      <c r="K402" s="3">
        <v>27.75</v>
      </c>
      <c r="L402" s="3">
        <v>24.24</v>
      </c>
      <c r="M402" s="3">
        <v>24.31</v>
      </c>
      <c r="N402" s="216">
        <f t="shared" si="13"/>
        <v>1.1448019801980198</v>
      </c>
    </row>
    <row r="403" spans="1:14" x14ac:dyDescent="0.35">
      <c r="A403" t="s">
        <v>5631</v>
      </c>
      <c r="B403" t="s">
        <v>2221</v>
      </c>
      <c r="C403" s="3">
        <v>139.5</v>
      </c>
      <c r="D403" s="3">
        <v>32.96</v>
      </c>
      <c r="E403" s="3">
        <v>32.28</v>
      </c>
      <c r="F403" s="216">
        <f t="shared" si="12"/>
        <v>4.2324029126213594</v>
      </c>
      <c r="I403" t="s">
        <v>5315</v>
      </c>
      <c r="J403" t="s">
        <v>2221</v>
      </c>
      <c r="K403" s="3">
        <v>13</v>
      </c>
      <c r="L403" s="3">
        <v>15.82</v>
      </c>
      <c r="M403" s="3">
        <v>15.57</v>
      </c>
      <c r="N403" s="216">
        <f t="shared" si="13"/>
        <v>0.82174462705436158</v>
      </c>
    </row>
    <row r="404" spans="1:14" x14ac:dyDescent="0.35">
      <c r="A404" t="s">
        <v>5632</v>
      </c>
      <c r="B404" t="s">
        <v>2221</v>
      </c>
      <c r="C404" s="3">
        <v>200.5</v>
      </c>
      <c r="D404" s="3">
        <v>41.27</v>
      </c>
      <c r="E404" s="3">
        <v>39.020000000000003</v>
      </c>
      <c r="F404" s="216">
        <f t="shared" si="12"/>
        <v>4.8582505451902103</v>
      </c>
      <c r="I404" t="s">
        <v>5316</v>
      </c>
      <c r="J404" t="s">
        <v>2224</v>
      </c>
      <c r="K404" s="3">
        <v>14</v>
      </c>
      <c r="L404" s="3">
        <v>26.8</v>
      </c>
      <c r="M404" s="3">
        <v>26.32</v>
      </c>
      <c r="N404" s="216">
        <f t="shared" si="13"/>
        <v>0.52238805970149249</v>
      </c>
    </row>
    <row r="405" spans="1:14" x14ac:dyDescent="0.35">
      <c r="A405" t="s">
        <v>2054</v>
      </c>
      <c r="B405" t="s">
        <v>55</v>
      </c>
      <c r="C405" s="3">
        <v>0</v>
      </c>
      <c r="D405" s="3">
        <v>0</v>
      </c>
      <c r="E405" s="3">
        <v>0</v>
      </c>
      <c r="F405" s="216" t="b">
        <f t="shared" si="12"/>
        <v>0</v>
      </c>
      <c r="I405" t="s">
        <v>5317</v>
      </c>
      <c r="J405" t="s">
        <v>2224</v>
      </c>
      <c r="K405" s="3">
        <v>16.5</v>
      </c>
      <c r="L405" s="3">
        <v>32.46</v>
      </c>
      <c r="M405" s="3">
        <v>32.4</v>
      </c>
      <c r="N405" s="216">
        <f t="shared" si="13"/>
        <v>0.50831792975970425</v>
      </c>
    </row>
    <row r="406" spans="1:14" x14ac:dyDescent="0.35">
      <c r="A406" t="s">
        <v>5633</v>
      </c>
      <c r="B406" t="s">
        <v>2224</v>
      </c>
      <c r="C406" s="3">
        <v>0</v>
      </c>
      <c r="D406" s="3">
        <v>0.08</v>
      </c>
      <c r="E406" s="3">
        <v>0.08</v>
      </c>
      <c r="F406" s="216">
        <f t="shared" si="12"/>
        <v>0</v>
      </c>
      <c r="I406" t="s">
        <v>5318</v>
      </c>
      <c r="J406" t="s">
        <v>2073</v>
      </c>
      <c r="K406" s="3">
        <v>15.75</v>
      </c>
      <c r="L406" s="3">
        <v>11.52</v>
      </c>
      <c r="M406" s="3">
        <v>11.67</v>
      </c>
      <c r="N406" s="216">
        <f t="shared" si="13"/>
        <v>1.3496143958868894</v>
      </c>
    </row>
    <row r="407" spans="1:14" x14ac:dyDescent="0.35">
      <c r="A407" t="s">
        <v>5634</v>
      </c>
      <c r="B407" t="s">
        <v>2221</v>
      </c>
      <c r="C407" s="3">
        <v>0</v>
      </c>
      <c r="D407" s="3">
        <v>0</v>
      </c>
      <c r="E407" s="3">
        <v>0</v>
      </c>
      <c r="F407" s="216">
        <f t="shared" si="12"/>
        <v>0</v>
      </c>
      <c r="I407" t="s">
        <v>5319</v>
      </c>
      <c r="J407" t="s">
        <v>2221</v>
      </c>
      <c r="K407" s="3">
        <v>0</v>
      </c>
      <c r="L407" s="3">
        <v>115.01</v>
      </c>
      <c r="M407" s="3">
        <v>109.74</v>
      </c>
      <c r="N407" s="216">
        <f t="shared" si="13"/>
        <v>0</v>
      </c>
    </row>
    <row r="408" spans="1:14" x14ac:dyDescent="0.35">
      <c r="A408" t="s">
        <v>5635</v>
      </c>
      <c r="B408" t="s">
        <v>2221</v>
      </c>
      <c r="C408" s="3">
        <v>61.25</v>
      </c>
      <c r="D408" s="3">
        <v>29.490000000000002</v>
      </c>
      <c r="E408" s="3">
        <v>43.85</v>
      </c>
      <c r="F408" s="216">
        <f t="shared" si="12"/>
        <v>2.0769752458460493</v>
      </c>
      <c r="I408" t="s">
        <v>5319</v>
      </c>
      <c r="J408" t="s">
        <v>2224</v>
      </c>
      <c r="K408" s="3">
        <v>372.25</v>
      </c>
      <c r="L408" s="3">
        <v>90.64</v>
      </c>
      <c r="M408" s="3">
        <v>98.15</v>
      </c>
      <c r="N408" s="216">
        <f t="shared" si="13"/>
        <v>4.1069064430714919</v>
      </c>
    </row>
    <row r="409" spans="1:14" x14ac:dyDescent="0.35">
      <c r="A409" t="s">
        <v>5636</v>
      </c>
      <c r="B409" t="s">
        <v>2073</v>
      </c>
      <c r="C409" s="3">
        <v>1392.75</v>
      </c>
      <c r="D409" s="3">
        <v>0</v>
      </c>
      <c r="E409" s="3">
        <v>175.64</v>
      </c>
      <c r="F409" s="216">
        <f t="shared" si="12"/>
        <v>7.9295718515144618</v>
      </c>
      <c r="I409" t="s">
        <v>5320</v>
      </c>
      <c r="J409" t="s">
        <v>2224</v>
      </c>
      <c r="K409" s="3">
        <v>88</v>
      </c>
      <c r="L409" s="3">
        <v>15.479999999999999</v>
      </c>
      <c r="M409" s="3">
        <v>15.37</v>
      </c>
      <c r="N409" s="216">
        <f t="shared" si="13"/>
        <v>5.6847545219638249</v>
      </c>
    </row>
    <row r="410" spans="1:14" x14ac:dyDescent="0.35">
      <c r="A410" t="s">
        <v>5637</v>
      </c>
      <c r="B410" t="s">
        <v>2221</v>
      </c>
      <c r="C410" s="3">
        <v>0</v>
      </c>
      <c r="D410" s="3">
        <v>7.99</v>
      </c>
      <c r="E410" s="3">
        <v>0</v>
      </c>
      <c r="F410" s="216">
        <f t="shared" si="12"/>
        <v>0</v>
      </c>
      <c r="I410" t="s">
        <v>5321</v>
      </c>
      <c r="J410" t="s">
        <v>2221</v>
      </c>
      <c r="K410" s="3">
        <v>277.75</v>
      </c>
      <c r="L410" s="3">
        <v>302.85000000000002</v>
      </c>
      <c r="M410" s="3">
        <v>280.95999999999998</v>
      </c>
      <c r="N410" s="216">
        <f t="shared" si="13"/>
        <v>0.91712068680865111</v>
      </c>
    </row>
    <row r="411" spans="1:14" x14ac:dyDescent="0.35">
      <c r="A411" t="s">
        <v>5638</v>
      </c>
      <c r="B411" t="s">
        <v>2221</v>
      </c>
      <c r="C411" s="3">
        <v>341.25</v>
      </c>
      <c r="D411" s="3">
        <v>46.76</v>
      </c>
      <c r="E411" s="3">
        <v>40.22</v>
      </c>
      <c r="F411" s="216">
        <f t="shared" si="12"/>
        <v>7.2979041916167668</v>
      </c>
      <c r="I411" t="s">
        <v>5322</v>
      </c>
      <c r="J411" t="s">
        <v>2224</v>
      </c>
      <c r="K411" s="3">
        <v>0</v>
      </c>
      <c r="L411" s="3">
        <v>0.08</v>
      </c>
      <c r="M411" s="3">
        <v>0</v>
      </c>
      <c r="N411" s="216">
        <f t="shared" si="13"/>
        <v>0</v>
      </c>
    </row>
    <row r="412" spans="1:14" x14ac:dyDescent="0.35">
      <c r="A412" t="s">
        <v>5639</v>
      </c>
      <c r="B412" t="s">
        <v>2221</v>
      </c>
      <c r="C412" s="3">
        <v>429.03</v>
      </c>
      <c r="D412" s="3">
        <v>44.63</v>
      </c>
      <c r="E412" s="3">
        <v>62.58</v>
      </c>
      <c r="F412" s="216">
        <f t="shared" si="12"/>
        <v>9.6130405556800351</v>
      </c>
      <c r="I412" t="s">
        <v>5323</v>
      </c>
      <c r="J412" t="s">
        <v>2224</v>
      </c>
      <c r="K412" s="3">
        <v>0</v>
      </c>
      <c r="L412" s="3">
        <v>0.03</v>
      </c>
      <c r="M412" s="3">
        <v>0.03</v>
      </c>
      <c r="N412" s="216">
        <f t="shared" si="13"/>
        <v>0</v>
      </c>
    </row>
    <row r="413" spans="1:14" x14ac:dyDescent="0.35">
      <c r="A413" t="s">
        <v>5639</v>
      </c>
      <c r="B413" t="s">
        <v>2073</v>
      </c>
      <c r="C413" s="3">
        <v>0</v>
      </c>
      <c r="D413" s="3">
        <v>0</v>
      </c>
      <c r="E413" s="3">
        <v>0</v>
      </c>
      <c r="F413" s="216">
        <f t="shared" si="12"/>
        <v>0</v>
      </c>
      <c r="I413" t="s">
        <v>5324</v>
      </c>
      <c r="J413" t="s">
        <v>2073</v>
      </c>
      <c r="K413" s="3">
        <v>595.57000000000005</v>
      </c>
      <c r="L413" s="3">
        <v>0</v>
      </c>
      <c r="M413" s="3">
        <v>87.56</v>
      </c>
      <c r="N413" s="216">
        <f t="shared" si="13"/>
        <v>6.8018501598903613</v>
      </c>
    </row>
    <row r="414" spans="1:14" x14ac:dyDescent="0.35">
      <c r="A414" t="s">
        <v>5640</v>
      </c>
      <c r="B414" t="s">
        <v>2221</v>
      </c>
      <c r="C414" s="3">
        <v>531.55999999999995</v>
      </c>
      <c r="D414" s="3">
        <v>206.08</v>
      </c>
      <c r="E414" s="3">
        <v>207.32999999999998</v>
      </c>
      <c r="F414" s="216">
        <f t="shared" si="12"/>
        <v>2.5793866459627326</v>
      </c>
      <c r="I414" t="s">
        <v>5325</v>
      </c>
      <c r="J414" t="s">
        <v>2224</v>
      </c>
      <c r="K414" s="3">
        <v>279</v>
      </c>
      <c r="L414" s="3">
        <v>44.74</v>
      </c>
      <c r="M414" s="3">
        <v>50.87</v>
      </c>
      <c r="N414" s="216">
        <f t="shared" si="13"/>
        <v>6.236030397854269</v>
      </c>
    </row>
    <row r="415" spans="1:14" x14ac:dyDescent="0.35">
      <c r="A415" t="s">
        <v>5641</v>
      </c>
      <c r="B415" t="s">
        <v>2224</v>
      </c>
      <c r="C415" s="3">
        <v>0</v>
      </c>
      <c r="D415" s="3">
        <v>0.01</v>
      </c>
      <c r="E415" s="3">
        <v>0</v>
      </c>
      <c r="F415" s="216">
        <f t="shared" si="12"/>
        <v>0</v>
      </c>
      <c r="I415" t="s">
        <v>5326</v>
      </c>
      <c r="J415" t="s">
        <v>2221</v>
      </c>
      <c r="K415" s="3">
        <v>248.5</v>
      </c>
      <c r="L415" s="3">
        <v>135.91999999999999</v>
      </c>
      <c r="M415" s="3">
        <v>138.88999999999999</v>
      </c>
      <c r="N415" s="216">
        <f t="shared" si="13"/>
        <v>1.8282813419658623</v>
      </c>
    </row>
    <row r="416" spans="1:14" x14ac:dyDescent="0.35">
      <c r="A416" t="s">
        <v>5642</v>
      </c>
      <c r="B416" t="s">
        <v>2221</v>
      </c>
      <c r="C416" s="3">
        <v>0</v>
      </c>
      <c r="D416" s="3">
        <v>0.08</v>
      </c>
      <c r="E416" s="3">
        <v>0</v>
      </c>
      <c r="F416" s="216">
        <f t="shared" si="12"/>
        <v>0</v>
      </c>
      <c r="I416" t="s">
        <v>5327</v>
      </c>
      <c r="J416" t="s">
        <v>2073</v>
      </c>
      <c r="K416" s="3">
        <v>94</v>
      </c>
      <c r="L416" s="3">
        <v>46.42</v>
      </c>
      <c r="M416" s="3">
        <v>43.4</v>
      </c>
      <c r="N416" s="216">
        <f t="shared" si="13"/>
        <v>2.1658986175115209</v>
      </c>
    </row>
    <row r="417" spans="1:14" x14ac:dyDescent="0.35">
      <c r="A417" t="s">
        <v>5642</v>
      </c>
      <c r="B417" t="s">
        <v>2224</v>
      </c>
      <c r="C417" s="3">
        <v>0</v>
      </c>
      <c r="D417" s="3">
        <v>0.06</v>
      </c>
      <c r="E417" s="3">
        <v>0</v>
      </c>
      <c r="F417" s="216">
        <f t="shared" si="12"/>
        <v>0</v>
      </c>
      <c r="I417" t="s">
        <v>4983</v>
      </c>
      <c r="J417" t="s">
        <v>2224</v>
      </c>
      <c r="K417" s="3">
        <v>0</v>
      </c>
      <c r="L417" s="3">
        <v>0.2</v>
      </c>
      <c r="M417" s="3">
        <v>0.05</v>
      </c>
      <c r="N417" s="216">
        <f t="shared" si="13"/>
        <v>0</v>
      </c>
    </row>
    <row r="418" spans="1:14" x14ac:dyDescent="0.35">
      <c r="A418" t="s">
        <v>5643</v>
      </c>
      <c r="B418" t="s">
        <v>2224</v>
      </c>
      <c r="C418" s="3">
        <v>0</v>
      </c>
      <c r="D418" s="3">
        <v>4.8899999999999997</v>
      </c>
      <c r="E418" s="3">
        <v>4.88</v>
      </c>
      <c r="F418" s="216">
        <f t="shared" si="12"/>
        <v>0</v>
      </c>
      <c r="I418" t="s">
        <v>5328</v>
      </c>
      <c r="J418" t="s">
        <v>2224</v>
      </c>
      <c r="K418" s="3">
        <v>0</v>
      </c>
      <c r="L418" s="3">
        <v>0</v>
      </c>
      <c r="M418" s="3">
        <v>0</v>
      </c>
      <c r="N418" s="216">
        <f t="shared" si="13"/>
        <v>0</v>
      </c>
    </row>
    <row r="419" spans="1:14" x14ac:dyDescent="0.35">
      <c r="A419" t="s">
        <v>5644</v>
      </c>
      <c r="B419" t="s">
        <v>2221</v>
      </c>
      <c r="C419" s="3">
        <v>32.5</v>
      </c>
      <c r="D419" s="3">
        <v>90.43</v>
      </c>
      <c r="E419" s="3">
        <v>87.91</v>
      </c>
      <c r="F419" s="216">
        <f t="shared" si="12"/>
        <v>0.3593940064138007</v>
      </c>
      <c r="I419" t="s">
        <v>5329</v>
      </c>
      <c r="J419" t="s">
        <v>2224</v>
      </c>
      <c r="K419" s="3">
        <v>0</v>
      </c>
      <c r="L419" s="3">
        <v>0.68</v>
      </c>
      <c r="M419" s="3">
        <v>0.65</v>
      </c>
      <c r="N419" s="216">
        <f t="shared" si="13"/>
        <v>0</v>
      </c>
    </row>
    <row r="420" spans="1:14" x14ac:dyDescent="0.35">
      <c r="A420" t="s">
        <v>5645</v>
      </c>
      <c r="B420" t="s">
        <v>2221</v>
      </c>
      <c r="C420" s="3">
        <v>21.5</v>
      </c>
      <c r="D420" s="3">
        <v>5.12</v>
      </c>
      <c r="E420" s="3">
        <v>5.0999999999999996</v>
      </c>
      <c r="F420" s="216">
        <f t="shared" si="12"/>
        <v>4.19921875</v>
      </c>
      <c r="I420" t="s">
        <v>5330</v>
      </c>
      <c r="J420" t="s">
        <v>2224</v>
      </c>
      <c r="K420" s="3">
        <v>0</v>
      </c>
      <c r="L420" s="3">
        <v>0.06</v>
      </c>
      <c r="M420" s="3">
        <v>0.04</v>
      </c>
      <c r="N420" s="216">
        <f t="shared" si="13"/>
        <v>0</v>
      </c>
    </row>
    <row r="421" spans="1:14" x14ac:dyDescent="0.35">
      <c r="A421" t="s">
        <v>5646</v>
      </c>
      <c r="B421" t="s">
        <v>2221</v>
      </c>
      <c r="C421" s="3">
        <v>18</v>
      </c>
      <c r="D421" s="3">
        <v>19.05</v>
      </c>
      <c r="E421" s="3">
        <v>16.36</v>
      </c>
      <c r="F421" s="216">
        <f t="shared" si="12"/>
        <v>0.94488188976377951</v>
      </c>
      <c r="I421" t="s">
        <v>1641</v>
      </c>
      <c r="J421" t="s">
        <v>2224</v>
      </c>
      <c r="K421" s="3">
        <v>0</v>
      </c>
      <c r="L421" s="3">
        <v>0.11</v>
      </c>
      <c r="M421" s="3">
        <v>0.11</v>
      </c>
      <c r="N421" s="216">
        <f t="shared" si="13"/>
        <v>0</v>
      </c>
    </row>
    <row r="422" spans="1:14" x14ac:dyDescent="0.35">
      <c r="A422" t="s">
        <v>5647</v>
      </c>
      <c r="B422" t="s">
        <v>2221</v>
      </c>
      <c r="C422" s="3">
        <v>20</v>
      </c>
      <c r="D422" s="3">
        <v>15.11</v>
      </c>
      <c r="E422" s="3">
        <v>15.3</v>
      </c>
      <c r="F422" s="216">
        <f t="shared" si="12"/>
        <v>1.3236267372600927</v>
      </c>
      <c r="I422" t="s">
        <v>5331</v>
      </c>
      <c r="J422" t="s">
        <v>2224</v>
      </c>
      <c r="K422" s="3">
        <v>0</v>
      </c>
      <c r="L422" s="3">
        <v>0.66</v>
      </c>
      <c r="M422" s="3">
        <v>0.64</v>
      </c>
      <c r="N422" s="216">
        <f t="shared" si="13"/>
        <v>0</v>
      </c>
    </row>
    <row r="423" spans="1:14" x14ac:dyDescent="0.35">
      <c r="A423" t="s">
        <v>5648</v>
      </c>
      <c r="B423" t="s">
        <v>2221</v>
      </c>
      <c r="C423" s="3">
        <v>18.75</v>
      </c>
      <c r="D423" s="3">
        <v>17.04</v>
      </c>
      <c r="E423" s="3">
        <v>15.83</v>
      </c>
      <c r="F423" s="216">
        <f t="shared" si="12"/>
        <v>1.1003521126760565</v>
      </c>
      <c r="I423" t="s">
        <v>1087</v>
      </c>
      <c r="J423" t="s">
        <v>2224</v>
      </c>
      <c r="K423" s="3">
        <v>0</v>
      </c>
      <c r="L423" s="3">
        <v>0.23</v>
      </c>
      <c r="M423" s="3">
        <v>0.39</v>
      </c>
      <c r="N423" s="216">
        <f t="shared" si="13"/>
        <v>0</v>
      </c>
    </row>
    <row r="424" spans="1:14" x14ac:dyDescent="0.35">
      <c r="A424" t="s">
        <v>5649</v>
      </c>
      <c r="B424" t="s">
        <v>2221</v>
      </c>
      <c r="C424" s="3">
        <v>16.25</v>
      </c>
      <c r="D424" s="3">
        <v>16.940000000000001</v>
      </c>
      <c r="E424" s="3">
        <v>13.3</v>
      </c>
      <c r="F424" s="216">
        <f t="shared" si="12"/>
        <v>0.95926800472255014</v>
      </c>
      <c r="I424" t="s">
        <v>5332</v>
      </c>
      <c r="J424" t="s">
        <v>2224</v>
      </c>
      <c r="K424" s="3">
        <v>0</v>
      </c>
      <c r="L424" s="3">
        <v>1.18</v>
      </c>
      <c r="M424" s="3">
        <v>1.1499999999999999</v>
      </c>
      <c r="N424" s="216">
        <f t="shared" si="13"/>
        <v>0</v>
      </c>
    </row>
    <row r="425" spans="1:14" x14ac:dyDescent="0.35">
      <c r="A425" t="s">
        <v>5650</v>
      </c>
      <c r="B425" t="s">
        <v>2221</v>
      </c>
      <c r="C425" s="3">
        <v>15.75</v>
      </c>
      <c r="D425" s="3">
        <v>15.36</v>
      </c>
      <c r="E425" s="3">
        <v>12.44</v>
      </c>
      <c r="F425" s="216">
        <f t="shared" si="12"/>
        <v>1.025390625</v>
      </c>
      <c r="I425" t="s">
        <v>5333</v>
      </c>
      <c r="J425" t="s">
        <v>2224</v>
      </c>
      <c r="K425" s="3">
        <v>0</v>
      </c>
      <c r="L425" s="3">
        <v>0.18</v>
      </c>
      <c r="M425" s="3">
        <v>0.16</v>
      </c>
      <c r="N425" s="216">
        <f t="shared" si="13"/>
        <v>0</v>
      </c>
    </row>
    <row r="426" spans="1:14" x14ac:dyDescent="0.35">
      <c r="A426" t="s">
        <v>3577</v>
      </c>
      <c r="B426" t="s">
        <v>2224</v>
      </c>
      <c r="C426" s="3">
        <v>0</v>
      </c>
      <c r="D426" s="3">
        <v>0.52</v>
      </c>
      <c r="E426" s="3">
        <v>0</v>
      </c>
      <c r="F426" s="216">
        <f t="shared" si="12"/>
        <v>0</v>
      </c>
      <c r="I426" t="s">
        <v>5334</v>
      </c>
      <c r="J426" t="s">
        <v>2221</v>
      </c>
      <c r="K426" s="3">
        <v>0</v>
      </c>
      <c r="L426" s="3">
        <v>0.16</v>
      </c>
      <c r="M426" s="3">
        <v>0.02</v>
      </c>
      <c r="N426" s="216">
        <f t="shared" si="13"/>
        <v>0</v>
      </c>
    </row>
    <row r="427" spans="1:14" x14ac:dyDescent="0.35">
      <c r="A427" t="s">
        <v>5651</v>
      </c>
      <c r="B427" t="s">
        <v>2221</v>
      </c>
      <c r="C427" s="3">
        <v>13</v>
      </c>
      <c r="D427" s="3">
        <v>5.8</v>
      </c>
      <c r="E427" s="3">
        <v>5.69</v>
      </c>
      <c r="F427" s="216">
        <f t="shared" si="12"/>
        <v>2.2413793103448278</v>
      </c>
      <c r="I427" t="s">
        <v>5335</v>
      </c>
      <c r="J427" t="s">
        <v>2224</v>
      </c>
      <c r="K427" s="3">
        <v>0</v>
      </c>
      <c r="L427" s="3">
        <v>0.3</v>
      </c>
      <c r="M427" s="3">
        <v>0</v>
      </c>
      <c r="N427" s="216">
        <f t="shared" si="13"/>
        <v>0</v>
      </c>
    </row>
    <row r="428" spans="1:14" x14ac:dyDescent="0.35">
      <c r="A428" t="s">
        <v>5652</v>
      </c>
      <c r="B428" t="s">
        <v>2224</v>
      </c>
      <c r="C428" s="3">
        <v>0</v>
      </c>
      <c r="D428" s="3">
        <v>0.75</v>
      </c>
      <c r="E428" s="3">
        <v>0</v>
      </c>
      <c r="F428" s="216">
        <f t="shared" si="12"/>
        <v>0</v>
      </c>
      <c r="I428" t="s">
        <v>4758</v>
      </c>
      <c r="J428" t="s">
        <v>2224</v>
      </c>
      <c r="K428" s="3">
        <v>0</v>
      </c>
      <c r="L428" s="3">
        <v>0</v>
      </c>
      <c r="M428" s="3">
        <v>0</v>
      </c>
      <c r="N428" s="216">
        <f t="shared" si="13"/>
        <v>0</v>
      </c>
    </row>
    <row r="429" spans="1:14" x14ac:dyDescent="0.35">
      <c r="A429" t="s">
        <v>5653</v>
      </c>
      <c r="B429" t="s">
        <v>2224</v>
      </c>
      <c r="C429" s="3">
        <v>0</v>
      </c>
      <c r="D429" s="3">
        <v>0.11</v>
      </c>
      <c r="E429" s="3">
        <v>0</v>
      </c>
      <c r="F429" s="216">
        <f t="shared" si="12"/>
        <v>0</v>
      </c>
      <c r="I429" t="s">
        <v>1888</v>
      </c>
      <c r="J429" t="s">
        <v>2224</v>
      </c>
      <c r="K429" s="3">
        <v>0</v>
      </c>
      <c r="L429" s="3">
        <v>0.15</v>
      </c>
      <c r="M429" s="3">
        <v>0.15</v>
      </c>
      <c r="N429" s="216">
        <f t="shared" si="13"/>
        <v>0</v>
      </c>
    </row>
    <row r="430" spans="1:14" x14ac:dyDescent="0.35">
      <c r="A430" t="s">
        <v>5654</v>
      </c>
      <c r="B430" t="s">
        <v>2224</v>
      </c>
      <c r="C430" s="3">
        <v>0</v>
      </c>
      <c r="D430" s="3">
        <v>0.04</v>
      </c>
      <c r="E430" s="3">
        <v>0</v>
      </c>
      <c r="F430" s="216">
        <f t="shared" si="12"/>
        <v>0</v>
      </c>
      <c r="I430" t="s">
        <v>5336</v>
      </c>
      <c r="J430" t="s">
        <v>2221</v>
      </c>
      <c r="K430" s="3">
        <v>151.75</v>
      </c>
      <c r="L430" s="3">
        <v>29.81</v>
      </c>
      <c r="M430" s="3">
        <v>29.5</v>
      </c>
      <c r="N430" s="216">
        <f t="shared" si="13"/>
        <v>5.0905736330090576</v>
      </c>
    </row>
    <row r="431" spans="1:14" x14ac:dyDescent="0.35">
      <c r="A431" t="s">
        <v>1862</v>
      </c>
      <c r="B431" t="s">
        <v>55</v>
      </c>
      <c r="C431" s="3">
        <v>0</v>
      </c>
      <c r="D431" s="3">
        <v>0</v>
      </c>
      <c r="E431" s="3">
        <v>0</v>
      </c>
      <c r="F431" s="216" t="b">
        <f t="shared" si="12"/>
        <v>0</v>
      </c>
      <c r="I431" t="s">
        <v>5337</v>
      </c>
      <c r="J431" t="s">
        <v>2073</v>
      </c>
      <c r="K431" s="3">
        <v>88</v>
      </c>
      <c r="L431" s="3">
        <v>0</v>
      </c>
      <c r="M431" s="3">
        <v>9.11</v>
      </c>
      <c r="N431" s="216">
        <f t="shared" si="13"/>
        <v>9.6597145993413829</v>
      </c>
    </row>
    <row r="432" spans="1:14" x14ac:dyDescent="0.35">
      <c r="A432" t="s">
        <v>5655</v>
      </c>
      <c r="B432" t="s">
        <v>2224</v>
      </c>
      <c r="C432" s="3">
        <v>0</v>
      </c>
      <c r="D432" s="3">
        <v>0.04</v>
      </c>
      <c r="E432" s="3">
        <v>0</v>
      </c>
      <c r="F432" s="216">
        <f t="shared" si="12"/>
        <v>0</v>
      </c>
      <c r="I432" t="s">
        <v>5338</v>
      </c>
      <c r="J432" t="s">
        <v>2224</v>
      </c>
      <c r="K432" s="3">
        <v>0</v>
      </c>
      <c r="L432" s="3">
        <v>0.24</v>
      </c>
      <c r="M432" s="3">
        <v>0.23</v>
      </c>
      <c r="N432" s="216">
        <f t="shared" si="13"/>
        <v>0</v>
      </c>
    </row>
    <row r="433" spans="1:14" x14ac:dyDescent="0.35">
      <c r="A433" t="s">
        <v>3539</v>
      </c>
      <c r="B433" t="s">
        <v>2224</v>
      </c>
      <c r="C433" s="3">
        <v>0</v>
      </c>
      <c r="D433" s="3">
        <v>0.15</v>
      </c>
      <c r="E433" s="3">
        <v>0</v>
      </c>
      <c r="F433" s="216">
        <f t="shared" si="12"/>
        <v>0</v>
      </c>
      <c r="I433" t="s">
        <v>5339</v>
      </c>
      <c r="J433" t="s">
        <v>2224</v>
      </c>
      <c r="K433" s="3">
        <v>0</v>
      </c>
      <c r="L433" s="3">
        <v>0.74</v>
      </c>
      <c r="M433" s="3">
        <v>0.79</v>
      </c>
      <c r="N433" s="216">
        <f t="shared" si="13"/>
        <v>0</v>
      </c>
    </row>
    <row r="434" spans="1:14" x14ac:dyDescent="0.35">
      <c r="A434" t="s">
        <v>5656</v>
      </c>
      <c r="B434" t="s">
        <v>55</v>
      </c>
      <c r="C434" s="3">
        <v>0</v>
      </c>
      <c r="D434" s="3">
        <v>0</v>
      </c>
      <c r="E434" s="3">
        <v>0</v>
      </c>
      <c r="F434" s="216" t="b">
        <f t="shared" si="12"/>
        <v>0</v>
      </c>
      <c r="I434" t="s">
        <v>5340</v>
      </c>
      <c r="J434" t="s">
        <v>2224</v>
      </c>
      <c r="K434" s="3">
        <v>0</v>
      </c>
      <c r="L434" s="3">
        <v>0.01</v>
      </c>
      <c r="M434" s="3">
        <v>0.01</v>
      </c>
      <c r="N434" s="216">
        <f t="shared" si="13"/>
        <v>0</v>
      </c>
    </row>
    <row r="435" spans="1:14" x14ac:dyDescent="0.35">
      <c r="A435" t="s">
        <v>5657</v>
      </c>
      <c r="B435" t="s">
        <v>2221</v>
      </c>
      <c r="C435" s="3">
        <v>356</v>
      </c>
      <c r="D435" s="3">
        <v>94.65</v>
      </c>
      <c r="E435" s="3">
        <v>87.03</v>
      </c>
      <c r="F435" s="216">
        <f t="shared" si="12"/>
        <v>3.7612255678816693</v>
      </c>
      <c r="I435" t="s">
        <v>5341</v>
      </c>
      <c r="J435" t="s">
        <v>2221</v>
      </c>
      <c r="K435" s="3">
        <v>3661.25</v>
      </c>
      <c r="L435" s="3">
        <v>713.39</v>
      </c>
      <c r="M435" s="3">
        <v>549.47</v>
      </c>
      <c r="N435" s="216">
        <f t="shared" si="13"/>
        <v>5.1321857609442239</v>
      </c>
    </row>
    <row r="436" spans="1:14" x14ac:dyDescent="0.35">
      <c r="A436" t="s">
        <v>5658</v>
      </c>
      <c r="B436" t="s">
        <v>2221</v>
      </c>
      <c r="C436" s="3">
        <v>314.83</v>
      </c>
      <c r="D436" s="3">
        <v>160.72999999999999</v>
      </c>
      <c r="E436" s="3">
        <v>118.91</v>
      </c>
      <c r="F436" s="216">
        <f t="shared" si="12"/>
        <v>1.9587506999315623</v>
      </c>
      <c r="I436" t="s">
        <v>5341</v>
      </c>
      <c r="J436" t="s">
        <v>2073</v>
      </c>
      <c r="K436" s="3">
        <v>0</v>
      </c>
      <c r="L436" s="3">
        <v>0</v>
      </c>
      <c r="M436" s="3">
        <v>82.1</v>
      </c>
      <c r="N436" s="216">
        <f t="shared" si="13"/>
        <v>0</v>
      </c>
    </row>
    <row r="437" spans="1:14" x14ac:dyDescent="0.35">
      <c r="A437" t="s">
        <v>5659</v>
      </c>
      <c r="B437" t="s">
        <v>2221</v>
      </c>
      <c r="C437" s="3">
        <v>0</v>
      </c>
      <c r="D437" s="3">
        <v>0.4</v>
      </c>
      <c r="E437" s="3">
        <v>0.4</v>
      </c>
      <c r="F437" s="216">
        <f t="shared" si="12"/>
        <v>0</v>
      </c>
      <c r="I437" t="s">
        <v>5342</v>
      </c>
      <c r="J437" t="s">
        <v>2221</v>
      </c>
      <c r="K437" s="3">
        <v>959.5</v>
      </c>
      <c r="L437" s="3">
        <v>243.15000000000003</v>
      </c>
      <c r="M437" s="3">
        <v>246.57</v>
      </c>
      <c r="N437" s="216">
        <f t="shared" si="13"/>
        <v>3.946123791898005</v>
      </c>
    </row>
    <row r="438" spans="1:14" x14ac:dyDescent="0.35">
      <c r="A438" t="s">
        <v>5660</v>
      </c>
      <c r="B438" t="s">
        <v>2221</v>
      </c>
      <c r="C438" s="3">
        <v>0</v>
      </c>
      <c r="D438" s="3">
        <v>0.34</v>
      </c>
      <c r="E438" s="3">
        <v>0</v>
      </c>
      <c r="F438" s="216">
        <f t="shared" si="12"/>
        <v>0</v>
      </c>
      <c r="I438" t="s">
        <v>5342</v>
      </c>
      <c r="J438" t="s">
        <v>2224</v>
      </c>
      <c r="K438" s="3">
        <v>0</v>
      </c>
      <c r="L438" s="3">
        <v>54.8</v>
      </c>
      <c r="M438" s="3">
        <v>48.85</v>
      </c>
      <c r="N438" s="216">
        <f t="shared" si="13"/>
        <v>0</v>
      </c>
    </row>
    <row r="439" spans="1:14" x14ac:dyDescent="0.35">
      <c r="A439" t="s">
        <v>5660</v>
      </c>
      <c r="B439" t="s">
        <v>2224</v>
      </c>
      <c r="C439" s="3">
        <v>0</v>
      </c>
      <c r="D439" s="3">
        <v>8.77</v>
      </c>
      <c r="E439" s="3">
        <v>0</v>
      </c>
      <c r="F439" s="216">
        <f t="shared" si="12"/>
        <v>0</v>
      </c>
      <c r="I439" t="s">
        <v>5343</v>
      </c>
      <c r="J439" t="s">
        <v>2221</v>
      </c>
      <c r="K439" s="3">
        <v>419</v>
      </c>
      <c r="L439" s="3">
        <v>110.35</v>
      </c>
      <c r="M439" s="3">
        <v>147.44</v>
      </c>
      <c r="N439" s="216">
        <f t="shared" si="13"/>
        <v>3.797009515178976</v>
      </c>
    </row>
    <row r="440" spans="1:14" x14ac:dyDescent="0.35">
      <c r="A440" t="s">
        <v>5661</v>
      </c>
      <c r="B440" t="s">
        <v>2224</v>
      </c>
      <c r="C440" s="3">
        <v>0</v>
      </c>
      <c r="D440" s="3">
        <v>0.08</v>
      </c>
      <c r="E440" s="3">
        <v>0</v>
      </c>
      <c r="F440" s="216">
        <f t="shared" si="12"/>
        <v>0</v>
      </c>
      <c r="I440" t="s">
        <v>5343</v>
      </c>
      <c r="J440" t="s">
        <v>2224</v>
      </c>
      <c r="K440" s="3">
        <v>0</v>
      </c>
      <c r="L440" s="3">
        <v>42.54</v>
      </c>
      <c r="M440" s="3">
        <v>0</v>
      </c>
      <c r="N440" s="216">
        <f t="shared" si="13"/>
        <v>0</v>
      </c>
    </row>
    <row r="441" spans="1:14" x14ac:dyDescent="0.35">
      <c r="A441" t="s">
        <v>5662</v>
      </c>
      <c r="B441" t="s">
        <v>2221</v>
      </c>
      <c r="C441" s="3">
        <v>0</v>
      </c>
      <c r="D441" s="3">
        <v>0.63</v>
      </c>
      <c r="E441" s="3">
        <v>0.64</v>
      </c>
      <c r="F441" s="216">
        <f t="shared" si="12"/>
        <v>0</v>
      </c>
      <c r="I441" t="s">
        <v>5344</v>
      </c>
      <c r="J441" t="s">
        <v>2221</v>
      </c>
      <c r="K441" s="3">
        <v>233.3</v>
      </c>
      <c r="L441" s="3">
        <v>37.93</v>
      </c>
      <c r="M441" s="3">
        <v>34.93</v>
      </c>
      <c r="N441" s="216">
        <f t="shared" si="13"/>
        <v>6.1508041128394417</v>
      </c>
    </row>
    <row r="442" spans="1:14" x14ac:dyDescent="0.35">
      <c r="A442" t="s">
        <v>5663</v>
      </c>
      <c r="B442" t="s">
        <v>2221</v>
      </c>
      <c r="C442" s="3">
        <v>0</v>
      </c>
      <c r="D442" s="3">
        <v>0.08</v>
      </c>
      <c r="E442" s="3">
        <v>0</v>
      </c>
      <c r="F442" s="216">
        <f t="shared" si="12"/>
        <v>0</v>
      </c>
      <c r="I442" t="s">
        <v>4564</v>
      </c>
      <c r="J442" t="s">
        <v>2224</v>
      </c>
      <c r="K442" s="3">
        <v>0</v>
      </c>
      <c r="L442" s="3">
        <v>6.9999999999999993E-2</v>
      </c>
      <c r="M442" s="3">
        <v>0</v>
      </c>
      <c r="N442" s="216">
        <f t="shared" si="13"/>
        <v>0</v>
      </c>
    </row>
    <row r="443" spans="1:14" x14ac:dyDescent="0.35">
      <c r="A443" t="s">
        <v>430</v>
      </c>
      <c r="C443" s="3">
        <v>33875.990000000005</v>
      </c>
      <c r="D443" s="3">
        <v>13814.640000000009</v>
      </c>
      <c r="E443" s="3">
        <v>15506.090000000018</v>
      </c>
      <c r="F443" s="216" t="b">
        <f t="shared" si="12"/>
        <v>0</v>
      </c>
      <c r="I443" t="s">
        <v>5345</v>
      </c>
      <c r="J443" t="s">
        <v>2221</v>
      </c>
      <c r="K443" s="3">
        <v>0</v>
      </c>
      <c r="L443" s="3">
        <v>0.16</v>
      </c>
      <c r="M443" s="3">
        <v>0</v>
      </c>
      <c r="N443" s="216">
        <f t="shared" si="13"/>
        <v>0</v>
      </c>
    </row>
    <row r="444" spans="1:14" x14ac:dyDescent="0.35">
      <c r="F444" s="216" t="b">
        <f t="shared" si="12"/>
        <v>0</v>
      </c>
      <c r="I444" t="s">
        <v>5346</v>
      </c>
      <c r="J444" t="s">
        <v>2221</v>
      </c>
      <c r="K444" s="3">
        <v>0</v>
      </c>
      <c r="L444" s="3">
        <v>0.23</v>
      </c>
      <c r="M444" s="3">
        <v>0</v>
      </c>
      <c r="N444" s="216">
        <f t="shared" si="13"/>
        <v>0</v>
      </c>
    </row>
    <row r="445" spans="1:14" x14ac:dyDescent="0.35">
      <c r="F445" s="216" t="b">
        <f t="shared" si="12"/>
        <v>0</v>
      </c>
      <c r="I445" t="s">
        <v>5347</v>
      </c>
      <c r="J445" t="s">
        <v>2221</v>
      </c>
      <c r="K445" s="3">
        <v>21</v>
      </c>
      <c r="L445" s="3">
        <v>16.440000000000001</v>
      </c>
      <c r="M445" s="3">
        <v>8.74</v>
      </c>
      <c r="N445" s="216">
        <f t="shared" si="13"/>
        <v>1.2773722627737225</v>
      </c>
    </row>
    <row r="446" spans="1:14" x14ac:dyDescent="0.35">
      <c r="F446" s="216" t="b">
        <f t="shared" si="12"/>
        <v>0</v>
      </c>
      <c r="I446" t="s">
        <v>5348</v>
      </c>
      <c r="J446" t="s">
        <v>2221</v>
      </c>
      <c r="K446" s="3">
        <v>39.25</v>
      </c>
      <c r="L446" s="3">
        <v>11.51</v>
      </c>
      <c r="M446" s="3">
        <v>13.49</v>
      </c>
      <c r="N446" s="216">
        <f t="shared" si="13"/>
        <v>3.4100781928757602</v>
      </c>
    </row>
    <row r="447" spans="1:14" x14ac:dyDescent="0.35">
      <c r="F447" s="216" t="b">
        <f t="shared" si="12"/>
        <v>0</v>
      </c>
      <c r="I447" t="s">
        <v>5349</v>
      </c>
      <c r="J447" t="s">
        <v>2221</v>
      </c>
      <c r="K447" s="3">
        <v>68</v>
      </c>
      <c r="L447" s="3">
        <v>3.07</v>
      </c>
      <c r="M447" s="3">
        <v>2.93</v>
      </c>
      <c r="N447" s="216">
        <f t="shared" si="13"/>
        <v>22.149837133550491</v>
      </c>
    </row>
    <row r="448" spans="1:14" x14ac:dyDescent="0.35">
      <c r="F448" s="216" t="b">
        <f t="shared" si="12"/>
        <v>0</v>
      </c>
      <c r="I448" t="s">
        <v>5350</v>
      </c>
      <c r="J448" t="s">
        <v>2073</v>
      </c>
      <c r="K448" s="3">
        <v>170</v>
      </c>
      <c r="L448" s="3">
        <v>0</v>
      </c>
      <c r="M448" s="3">
        <v>137.32999999999998</v>
      </c>
      <c r="N448" s="216">
        <f t="shared" si="13"/>
        <v>1.2378941236437779</v>
      </c>
    </row>
    <row r="449" spans="6:14" x14ac:dyDescent="0.35">
      <c r="F449" s="216" t="b">
        <f t="shared" si="12"/>
        <v>0</v>
      </c>
      <c r="I449" t="s">
        <v>5351</v>
      </c>
      <c r="J449" t="s">
        <v>2221</v>
      </c>
      <c r="K449" s="3">
        <v>265.35000000000002</v>
      </c>
      <c r="L449" s="3">
        <v>119.77000000000001</v>
      </c>
      <c r="M449" s="3">
        <v>120.84</v>
      </c>
      <c r="N449" s="216">
        <f t="shared" si="13"/>
        <v>2.2154963680387407</v>
      </c>
    </row>
    <row r="450" spans="6:14" x14ac:dyDescent="0.35">
      <c r="F450" s="216" t="b">
        <f t="shared" si="12"/>
        <v>0</v>
      </c>
      <c r="I450" t="s">
        <v>5352</v>
      </c>
      <c r="J450" t="s">
        <v>2221</v>
      </c>
      <c r="K450" s="3">
        <v>48.25</v>
      </c>
      <c r="L450" s="3">
        <v>9.08</v>
      </c>
      <c r="M450" s="3">
        <v>8.81</v>
      </c>
      <c r="N450" s="216">
        <f t="shared" si="13"/>
        <v>5.3138766519823788</v>
      </c>
    </row>
    <row r="451" spans="6:14" x14ac:dyDescent="0.35">
      <c r="F451" s="216" t="b">
        <f t="shared" si="12"/>
        <v>0</v>
      </c>
      <c r="I451" t="s">
        <v>5353</v>
      </c>
      <c r="J451" t="s">
        <v>2224</v>
      </c>
      <c r="K451" s="3">
        <v>54.25</v>
      </c>
      <c r="L451" s="3">
        <v>21.96</v>
      </c>
      <c r="M451" s="3">
        <v>21.71</v>
      </c>
      <c r="N451" s="216">
        <f t="shared" si="13"/>
        <v>2.4704007285974496</v>
      </c>
    </row>
    <row r="452" spans="6:14" x14ac:dyDescent="0.35">
      <c r="F452" s="216" t="b">
        <f t="shared" si="12"/>
        <v>0</v>
      </c>
      <c r="I452" t="s">
        <v>5354</v>
      </c>
      <c r="J452" t="s">
        <v>2221</v>
      </c>
      <c r="K452" s="3">
        <v>146.5</v>
      </c>
      <c r="L452" s="3">
        <v>23.38</v>
      </c>
      <c r="M452" s="3">
        <v>21.98</v>
      </c>
      <c r="N452" s="216">
        <f t="shared" si="13"/>
        <v>6.2660393498716855</v>
      </c>
    </row>
    <row r="453" spans="6:14" x14ac:dyDescent="0.35">
      <c r="F453" s="216" t="b">
        <f t="shared" ref="F453:F455" si="14">IF(B453="BO",IFERROR(C453/D453,0),IF(B453="CL",IFERROR(C453/D453,0),IF(B453="EN",IFERROR(C453/E453,0))))</f>
        <v>0</v>
      </c>
      <c r="I453" t="s">
        <v>5355</v>
      </c>
      <c r="J453" t="s">
        <v>2221</v>
      </c>
      <c r="K453" s="3">
        <v>78.5</v>
      </c>
      <c r="L453" s="3">
        <v>3.23</v>
      </c>
      <c r="M453" s="3">
        <v>3.15</v>
      </c>
      <c r="N453" s="216">
        <f t="shared" ref="N453:N455" si="15">IF(J453="BO",IFERROR(K453/L453,0),IF(J453="CL",IFERROR(K453/L453,0),IF(J453="EN",IFERROR(K453/M453,0))))</f>
        <v>24.30340557275542</v>
      </c>
    </row>
    <row r="454" spans="6:14" x14ac:dyDescent="0.35">
      <c r="F454" s="216" t="b">
        <f t="shared" si="14"/>
        <v>0</v>
      </c>
      <c r="I454" t="s">
        <v>5356</v>
      </c>
      <c r="J454" t="s">
        <v>2221</v>
      </c>
      <c r="K454" s="3">
        <v>21.5</v>
      </c>
      <c r="L454" s="3">
        <v>6.32</v>
      </c>
      <c r="M454" s="3">
        <v>6.4</v>
      </c>
      <c r="N454" s="216">
        <f t="shared" si="15"/>
        <v>3.4018987341772151</v>
      </c>
    </row>
    <row r="455" spans="6:14" x14ac:dyDescent="0.35">
      <c r="F455" s="216" t="b">
        <f t="shared" si="14"/>
        <v>0</v>
      </c>
      <c r="I455" t="s">
        <v>5357</v>
      </c>
      <c r="J455" t="s">
        <v>2224</v>
      </c>
      <c r="K455" s="3">
        <v>19.600000000000001</v>
      </c>
      <c r="L455" s="3">
        <v>61.34</v>
      </c>
      <c r="M455" s="3">
        <v>52.39</v>
      </c>
      <c r="N455" s="216">
        <f t="shared" si="15"/>
        <v>0.31953048581675908</v>
      </c>
    </row>
    <row r="456" spans="6:14" x14ac:dyDescent="0.35">
      <c r="I456" t="s">
        <v>5358</v>
      </c>
      <c r="J456" t="s">
        <v>2224</v>
      </c>
      <c r="K456" s="3">
        <v>0</v>
      </c>
      <c r="L456" s="3">
        <v>7.0000000000000007E-2</v>
      </c>
      <c r="M456" s="3">
        <v>0</v>
      </c>
      <c r="N456" s="216"/>
    </row>
    <row r="457" spans="6:14" x14ac:dyDescent="0.35">
      <c r="I457" t="s">
        <v>5359</v>
      </c>
      <c r="J457" t="s">
        <v>2224</v>
      </c>
      <c r="K457" s="3">
        <v>0</v>
      </c>
      <c r="L457" s="3">
        <v>0.05</v>
      </c>
      <c r="M457" s="3">
        <v>0</v>
      </c>
      <c r="N457" s="216"/>
    </row>
    <row r="458" spans="6:14" x14ac:dyDescent="0.35">
      <c r="I458" t="s">
        <v>5360</v>
      </c>
      <c r="J458" t="s">
        <v>2221</v>
      </c>
      <c r="K458" s="3">
        <v>0</v>
      </c>
      <c r="L458" s="3">
        <v>0.48</v>
      </c>
      <c r="M458" s="3">
        <v>0</v>
      </c>
      <c r="N458" s="216"/>
    </row>
    <row r="459" spans="6:14" x14ac:dyDescent="0.35">
      <c r="I459" t="s">
        <v>5361</v>
      </c>
      <c r="J459" t="s">
        <v>2224</v>
      </c>
      <c r="K459" s="3">
        <v>0</v>
      </c>
      <c r="L459" s="3">
        <v>2.99</v>
      </c>
      <c r="M459" s="3">
        <v>0</v>
      </c>
      <c r="N459" s="216"/>
    </row>
    <row r="460" spans="6:14" x14ac:dyDescent="0.35">
      <c r="I460" t="s">
        <v>5362</v>
      </c>
      <c r="J460" t="s">
        <v>2221</v>
      </c>
      <c r="K460" s="3">
        <v>339.25</v>
      </c>
      <c r="L460" s="3">
        <v>73.040000000000006</v>
      </c>
      <c r="M460" s="3">
        <v>60.78</v>
      </c>
      <c r="N460" s="216"/>
    </row>
    <row r="461" spans="6:14" x14ac:dyDescent="0.35">
      <c r="I461" t="s">
        <v>5363</v>
      </c>
      <c r="J461" t="s">
        <v>2221</v>
      </c>
      <c r="K461" s="3">
        <v>206.75</v>
      </c>
      <c r="L461" s="3">
        <v>75.430000000000007</v>
      </c>
      <c r="M461" s="3">
        <v>83.16</v>
      </c>
      <c r="N461" s="216"/>
    </row>
    <row r="462" spans="6:14" x14ac:dyDescent="0.35">
      <c r="I462" t="s">
        <v>5364</v>
      </c>
      <c r="J462" t="s">
        <v>2221</v>
      </c>
      <c r="K462" s="3">
        <v>0</v>
      </c>
      <c r="L462" s="3">
        <v>1.81</v>
      </c>
      <c r="M462" s="3">
        <v>0</v>
      </c>
      <c r="N462" s="216"/>
    </row>
    <row r="463" spans="6:14" x14ac:dyDescent="0.35">
      <c r="I463" t="s">
        <v>5365</v>
      </c>
      <c r="J463" t="s">
        <v>2221</v>
      </c>
      <c r="K463" s="3">
        <v>311.5</v>
      </c>
      <c r="L463" s="3">
        <v>107.77</v>
      </c>
      <c r="M463" s="3">
        <v>139.91999999999999</v>
      </c>
      <c r="N463" s="216"/>
    </row>
    <row r="464" spans="6:14" x14ac:dyDescent="0.35">
      <c r="I464" t="s">
        <v>5367</v>
      </c>
      <c r="J464" t="s">
        <v>2221</v>
      </c>
      <c r="K464" s="3">
        <v>0</v>
      </c>
      <c r="L464" s="3">
        <v>0</v>
      </c>
      <c r="M464" s="3">
        <v>0</v>
      </c>
      <c r="N464" s="216"/>
    </row>
    <row r="465" spans="9:14" x14ac:dyDescent="0.35">
      <c r="I465" t="s">
        <v>5368</v>
      </c>
      <c r="J465" t="s">
        <v>2221</v>
      </c>
      <c r="K465" s="3">
        <v>0</v>
      </c>
      <c r="L465" s="3">
        <v>0.06</v>
      </c>
      <c r="M465" s="3">
        <v>0</v>
      </c>
      <c r="N465" s="216"/>
    </row>
    <row r="466" spans="9:14" x14ac:dyDescent="0.35">
      <c r="I466" t="s">
        <v>5369</v>
      </c>
      <c r="J466" t="s">
        <v>2073</v>
      </c>
      <c r="K466" s="3">
        <v>18</v>
      </c>
      <c r="L466" s="3">
        <v>0</v>
      </c>
      <c r="M466" s="3">
        <v>18.27</v>
      </c>
      <c r="N466" s="216"/>
    </row>
  </sheetData>
  <autoFilter ref="I3:N455" xr:uid="{00000000-0009-0000-0000-000010000000}"/>
  <pageMargins left="0.7" right="0.7" top="0.75" bottom="0.75" header="0.3" footer="0.3"/>
  <customProperties>
    <customPr name="xxe4aP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xxe4awand xmlns="http://www.excel4apps.com"><![CDATA[rO0ABXflCMCtii8CIwJVAh4AAERjb20uZXhjZWw0YXBwcy53YW5kLm9yYWNsZS5n
bHdhbmQuY2FsY3VsYXRpb25zLmdldGJhbGFuY2UuR2V0QmFsYW5jZQIBAAoxNDA1
NzI2NTI4AgIAATACAwAGTUFZLTE5AgQAA1BURAIFAARTVEFUAgYABVRvdGFsAgcA
AUECCAAAAgkACzE1NzkwLDE1NzkxAgoADTkwMDAwMC05MDAwMzACCwABJQIMAAMx
MzECCwILAgsCCAIIAggCCAIIAggCCAIIAggCCAIIAggCCAIIAggAAgMCDXNyAg4A
FGphdmEubWF0aC5CaWdEZWNpbWFsVMcVV/mBKE8DAAJJAg8ABXNjYWxlTAIQAAZp
bnRWYWx0ABZMamF2YS9tYXRoL0JpZ0ludGVnZXI7eHICEQAQamF2YS5sYW5nLk51
bWJlcoaslR0LlOCLAgAAeHAAAAAAc3ICEgAUamF2YS5tYXRoLkJpZ0ludGVnZXKM
/J8fqTv7HQMABkkCEwAIYml0Q291bnRJAhQACWJpdExlbmd0aEkCFQATZmlyc3RO
b256ZXJvQnl0ZU51bUkCFgAMbG93ZXN0U2V0Qml0SQIXAAZzaWdudW1bAhgACW1h
Z25pdHVkZXQAAltCeHEAfgAC///////////////+/////gAAAAF1cgIZAAJbQqzz
F/gGCFTgAgAAeHAAAAABLnh4d4ECHgACAQICAgMCBAIaAANVU0QCBgIHAggCGwAF
MTkxMjUCHAAIVXNlX1NlZzMCHQAgNjAwMDAwLiUsfjYyNDAwMC4wMDksfjYyNTAw
MC4wMDQCHgADMTMwAgsCCwILAggCCAIIAggCCAIIAggCCAIIAggCCAIIAggCCAII
AAIDAh9zcQB+AAAAAAACc3EAfgAE///////////////+/////gAAAAF1cQB+AAcA
AAAEAQ9iV3h4d1wCHgACAQICAgMCBAIaAgYCBwIIAiAABTEwMTUyAiEABjYyMjA1
MAIiAAcwMDEtMDA1Ah4CCwILAgsCCAIIAggCCAIIAggCCAIIAggCCAIIAggCCAII
AggAAgMCI3NxAH4AAAAAAABzcQB+AAT///////////////7////+AAAAAHVxAH4A
BwAAAAB4eHeWAh4AAgECAgIDAgQCGgIGAgcCCAIkAAUxOTIxNQIhAiICHgILAgsC
CwIIAggCCAIIAggCCAIIAggCCAIIAggCCAIIAggCCAACAwIjAh4AAgECAgIDAgQC
GgIGAgcCCAIlAAUxOTIwNQIcAh0CHgILAgsCCwIIAggCCAIIAggCCAIIAggCCAII
AggCCAIIAggCCAACAwImc3EAfgAAAAAAAnNxAH4ABP///////////////v////4A
AAABdXEAfgAHAAAABAEJ5Jd4eHdEAh4AAgECAgIDAgQCBQIGAgcCCAIkAgoCCwIM
AgsCCwILAggCCAIIAggCCAIIAggCCAIIAggCCAIIAggCCAIIAAIDAidzcQB+AAAAAAAAc3EAfgAE///////////////+/////gAAAAF1cQB+AAcAAAABQ3h4d48CHgACAQICAgMCBAIaAgYCBwIIAgkCIQIiAh4CCwILAgsCCAIIAggCCAIIAggCCAIIAggCCAIIAggCCAIIAggAAgMCIwIeAAIBAgICAwIEAgUCBgIHAggCKAAFMTkxMzUCCgILAgwCCwILAgsCCAIIAggCCAIIAggCCAIIAggCCAIIAggCCAIIAggAAgMCKXNxAH4AAAAAAABzcQB+AAT///////////////7////+AAAAAXVxAH4ABwAAAAEYeHh3jwIeAAIBAgICAwIEAhoCBgIHAggCKgAFMTk1MDUCIQIiAh4CCwILAgsCCAIIAggCCAIIAggCCAIIAggCCAIIAggCCAIIAggAAgMCIwIeAAIBAgICAwIEAgUCBgIHAggCIAIKAgsCDAILAgsCCwIIAggCCAIIAggCCAIIAggCCAIIAggCCAIIAggCCAACAwIrc3EAfgAAAAAAAHNxAH4ABP///////////////v////4AAAABdXEAfgAHAAAAATV4eHdEAh4AAgECAgIDAgQCGgIGAgcCCAIJAhwCHQIeAgsCCwILAggCCAIIAggCCAIIAggCCAIIAggCCAIIAggCCAIIAAIDAixzcQB+AAAAAAACc3EAfgAE///////////////+/////gAAAAF1cQB+AAcAAAAD1kW4eHh3iAIeAAIBAgICAwIEAhoCBgIHAggCGwIhAiICHgILAgsCCwIIAggCCAIIAggCCAIIAggCCAIIAggCCAIIAggCCAACAwIjAh4AAgECAgIDAgQCGgIGAgcCCAIoAhwCHQIeAgsCCwILAggCCAIIAggCCAIIAggCCAIIAggCCAIIAggCCAIIAAIDAi1zcQB+AAAAAAACc3EAfgAE///////////////+/////gAAAAF1cQB+AAcAAAAEAUFs5Xh4d48CHgACAQICAgMCBAIaAgYCBwIIAi4ABTE5MTQ1AiECIgIeAgsCCwILAggCCAIIAggCCAIIAggCCAIIAggCCAIIAggCCAIIAAIDAiMCHgACAQICAgMCBAIaAgYCBwIIAiACHAIdAh4CCwILAgsCCAIIAggCCAIIAggCCAIIAggCCAIIAggCCAIIAggAAgMCL3NxAH4AAAAAAAFzcQB+AAT///////////////7////+AAAAAXVxAH4ABwAAAAMTznp4eHdEAh4AAgECAgIDAgQCGgIGAgcCCAIkAhwCHQIeAgsCCwILAggCCAIIAggCCAIIAggCCAIIAggCCAIIAggCCAIIAAIDAjBzcQB+AAAAAAACc3EAfgAE///////////////+/////gAAAAF1cQB+AAcAAAAEA7F+cXh4d4gCHgACAQICAgMCBAIaAgYCBwIIAiUCIQIiAh4CCwILAgsCCAIIAggCCAIIAggCCAIIAggCCAIIAggCCAIIAggAAgMCIwIeAAIBAgICAwIEAgUCBgIHAggCJQIKAgsCDAILAgsCCwIIAggCCAIIAggCCAIIAggCCAIIAggCCAIIAggCCAACAwIxc3EAfgAAAAAAAHNxAH4ABP///////////////v////4AAAABdXEAfgAHAAAAARJ4eHdJAh4AAgECAgIDAgQCGgIGAgcCCAIqAhwCHQIyAAMxMzUCCwILAgsCCAIIAggCCAIIAggCCAIIAggCCAIIAggCCAIIAggAAgMCM3NxAH4AAAAAAAJzcQB+AAT///////////////7////+AAAAAXVxAH4ABwAAAAP6Drp4eHeIAh4AAgECAgIDAgQCGgIGAgcCCAIoAiECIgIeAgsCCwILAggCCAIIAggCCAIIAggCCAIIAggCCAIIAggCCAIIAAIDAiMCHgACAQICAgMCBAIFAgYCBwIIAhsCCgILAgwCCwILAgsCCAIIAggCCAIIAggCCAIIAggCCAIIAggCCAIIAggAAgMCNHNxAH4AAAAAAABzcQB+AAT///////////////7////+AAAAAXVxAH4ABwAAAAEVeHh3lgIeAAIBAgICAwIEAhoCBgIHAggCNQAFMTkyMzUCIQIiAh4CCwILAgsCCAIIAggCCAIIAggCCAIIAggCCAIIAggCCAIIAggAAgMCIwIeAAIBAgICAwIEAhoCBgIHAggCNgAFMTkxMDUCHAIdAh4CCwILAgsCCAIIAggCCAIIAggCCAIIAggCCAIIAggCCAIIAggAAgMCN3NxAH4AAAAAAAJzcQB+AAT///////////////7////+AAAAAXVxAH4ABwAAAAPHZL54eHdLAh4AAgECAgIDAgQCGgIGAgcCCAI4AAUxOTIyNQIcAh0CHgILAgsCCwIIAggCCAIIAggCCAIIAggCCAIIAggCCAIIAggCCAACAwI5c3EAfgAAAAAAAnNxAH4ABP///////////////v////4AAAABdXEAfgAHAAAAA8JXJ3h4d48CHgACAQICAgMCBAIaAgYCBwIIAjoABTE5MTE1AiECIgIeAgsCCwILAggCCAIIAggCCAIIAggCCAIIAggCCAIIAggCCAIIAAIDAiMCHgACAQICAgMCBAIFAgYCBwIIAjYCCgILAgwCCwILAgsCCAIIAggCCAIIAggCCAIIAggCCAIIAggCCAIIAggAAgMCO3NxAH4AAAAAAABzcQB+AAT///////////////7////+AAAAAXVxAH4ABwAAAAEMeHh3RAIeAAIBAgICAwIEAgUCBgIHAggCNQIKAgsCDAILAgsCCwIIAggCCAIIAggCCAIIAggCCAIIAggCCAIIAggCCAACAwI8c3EAfgAAAAAAAHNxAH4ABP///////////////v////4AAAABdXEAfgAHAAAAARF4eHdEAh4AAgECAgIDAgQCBQIGAgcCCAI6AgoCCwIMAgsCCwILAggCCAIIAggCCAIIAggCCAIIAggCCAIIAggCCAIIAAIDAj1zcQB+AAAAAAAAc3EAfgAE///////////////+/////gAAAAF1cQB+AAcAAAABDXh4d0QCHgACAQICAgMCBAIaAgYCBwIIAi4CHAIdAh4CCwILAgsCCAIIAggCCAIIAggCCAIIAggCCAIIAggCCAIIAggAAgMCPnNxAH4AAAAAAAJzcQB+AAT///////////////7////+AAAAAXVxAH4ABwAAAAQBJpGFeHh3RAIeAAIBAgICAwIEAhoCBgIHAggCOgIcAh0CHgILAgsCCwIIAggCCAIIAggCCAIIAggCCAIIAggCCAIIAggCCAACAwI/c3EAfgAAAAAAAnNxAH4ABP///////////////v////4AAAABdXEAfgAHAAAAA4xe13h4d4gCHgACAQICAgMCBAIaAgYCBwIIAjgCIQIiAh4CCwILAgsCCAIIAggCCAIIAggCCAIIAggCCAIIAggCCAIIAggAAgMCIwIeAAIBAgICAwIEAgUCBgIHAggCKgIKAgsCDAILAgsCCwIIAggCCAIIAggCCAIIAggCCAIIAggCCAIIAggCCAACAwJAc3EAfgAAAAAAAHNxAH4ABP///////////////v////4AAAABdXEAfgAHAAAAAQ54eHePAh4AAgECAgIDAgQCGgIGAgcCCAI2AiECIgIeAgsCCwILAggCCAIIAggCCAIIAggCCAIIAggCCAIIAggCCAIIAAIDAiMCHgACAQICAgMCBAIaAgYCBwIIAkEABTE5MzE1AhwCHQIeAgsCCwILAggCCAIIAggCCAIIAggCCAIIAggCCAIIAggCCAIIAAIDAkJzcQB+AAAAAAACc3EAfgAE///////////////+/////gAAAAF1cQB+AAcAAAADqdZleHh3iAIeAAIBAgICAwIEAgUCBgIHAggCLgIKAgsCDAILAgsCCwIIAggCCAIIAggCCAIIAggCCAIIAggCCAIIAggCCAACAwI7Ah4AAgECAgIDAgQCGgIGAgcCCAI1AhwCHQIeAgsCCwILAggCCAIIAggCCAIIAggCCAIIAggCCAIIAggCCAIIAAIDAkNzcQB+AAAAAAACc3EAfgAE///////////////+/////gAAAAF1cQB+AAcAAAAEARXqYnh4egAAAVQCHgACAQICAgMCBAIFAgYCBwIIAjgCCgILAgwCCwILAgsCCAIIAggCCAIIAggCCAIIAggCCAIIAggCCAIIAggAAgMCOwIeAAJEAAoxNjYwNTM0ODQ4AgICRQAGTUFSLTIwAgQCGgIGAgcCCAIqAkYABjYxODAwMAJHAAMwMjUCSAADMTM0AgsCCwILAggCCAIIAggCCAIIAggCCAIIAggCCAIIAggCCAIIAAIDAiMCHgACRAICAkkABlNFUC0xNwIEAhoCBgIHAggCSgAMODcwMDMsfjEwMDA0AiECIgIeAgsCCwILAggCCAIIAggCCAIIAggCCAIIAggCCAIIAggCCAIIAAIDAiMCHgACRAICAksABkpBTi0xOAIEAhoCBgIHAggCSgIcAh0CHgILAgsCCwIIAggCCAIIAggCCAIIAggCCAIIAggCCAIIAggCCAACAwJMc3EAfgAAAAAAAnNxAH4ABP///////////////v////4AAAABdXEAfgAHAAAABA48RiB4eHdMAh4AAkQCAgJNAAZNQVktMTgCBAIaAgYCBwIIAkoCHAIdAh4CCwILAgsCCAIIAggCCAIIAggCCAIIAggCCAIIAggCCAIIAggAAgMCTnNxAH4AAAAAAAJzcQB+AAT///////////////7////+AAAAAXVxAH4ABwAAAAQOhqRMeHh3TAIeAAJEAgICTwAGQVVHLTE3AgQCGgIGAgcCCAJKAhwCHQIeAgsCCwILAggCCAIIAggCCAIIAggCCAIIAggCCAIIAggCCAIIAAIDAlBzcQB+AAAAAAACc3EAfgAE///////////////+/////gAAAAF1cQB+AAcAAAAED5JW3Hh4egAAAXMCHgACRAICAlEABkFVRy0xOQIEAhoCBgIHAggCKgJGAkcCSAILAgsCCwIIAggCCAIIAggCCAIIAggCCAIIAggCCAIIAggCCAACAwIjAh4AAkQCAgJNAgQCGgIGAgcCCAJKAiECIgIeAgsCCwILAggCCAIIAggCCAIIAggCCAIIAggCCAIIAggCCAIIAAIDAiMCHgACRAICAlIABkpVTi0yMAIEAhoCBgIHAggCKgJGAkcCSAILAgsCCwIIAggCCAIIAggCCAIIAggCCAIIAggCCAIIAggCCAACAwIjAh4AAkQCAgJLAgQCGgIGAgcCCAJKAiECIgIeAgsCCwILAggCCAIIAggCCAIIAggCCAIIAggCCAIIAggCCAIIAAIDAiMCHgACRAICAlMABk5PVi0xOQIEAhoCBgIHAggCVAAFODgyMDACHAIdAh4CCwILAgsCCAIIAggCCAIIAggCCAIIAggCCAIIAggCCAIIAggAAgMCVXNxAH4AAAAAAAJzcQB+AAT///////////////7////+AAAAAXVxAH4ABwAAAAQT/xDMeHh3kAIeAAJEAgICVgAGQVBSLTIwAgQCGgIGAgcCCAIqAkYCRwJIAgsCCwILAggCCAIIAggCCAIIAggCCAIIAggCCAIIAggCCAIIAAIDAiMCHgACRAICAkkCBAIaAgYCBwIIAkoCHAIdAh4CCwILAgsCCAIIAggCCAIIAggCCAIIAggCCAIIAggCCAIIAggAAgMCV3NxAH4AAAAAAAJzcQB+AAT///////////////7////+AAAAAXVxAH4ABwAAAAQO+LJ9eHh3TAIeAAJEAgICWAAGSlVMLTE5AgQCGgIGAgcCCAJUAhwCHQIeAgsCCwILAggCCAIIAggCCAIIAggCCAIIAggCCAIIAggCCAIIAAIDAllzcQB+AAAAAAACc3EAfgAE///////////////+/////gAAAAF1cQB+AAcAAAAEEo4qrXh4d0wCHgACRAICAloABkRFQy0xOQIEAhoCBgIHAggCVAIcAh0CHgILAgsCCwIIAggCCAIIAggCCAIIAggCCAIIAggCCAIIAggCCAACAwJbc3EAfgAAAAAAAnNxAH4ABP///////////////v////4AAAABdXEAfgAHAAAABBYiajp4eHfUAh4AAkQCAgJPAgQCGgIGAgcCCAJKAiECIgIeAgsCCwILAggCCAIIAggCCAIIAggCCAIIAggCCAIIAggCCAIIAAIDAiMCHgACRAICAlYCBAIaAgYCBwIIAlQCHAIdAh4CCwILAgsCCAIIAggCCAIIAggCCAIIAggCCAIIAggCCAIIAggAAgMCIwIeAAJEAgICXAAGT0NULTE5AgQCGgIGAgcCCAJUAhwCHQIeAgsCCwILAggCCAIIAggCCAIIAggCCAIIAggCCAIIAggCCAIIAAIDAl1zcQB+AAAAAAACc3EAfgAE///////////////+/////gAAAAF1cQB+AAcAAAAEFbassnh4d9QCHgACRAICAl4ABkZFQi0yMAIEAhoCBgIHAggCKgJGAkcCSAILAgsCCwIIAggCCAIIAggCCAIIAggCCAIIAggCCAIIAggCCAACAwIjAh4AAkQCAgJSAgQCGgIGAgcCCAJUAhwCHQIeAgsCCwILAggCCAIIAggCCAIIAggCCAIIAggCCAIIAggCCAIIAAIDAiMCHgACRAICAkUCBAIaAgYCBwIIAlQCHAIdAh4CCwILAgsCCAIIAggCCAIIAggCCAIIAggCCAIIAggCCAIIAggAAgMCX3NxAH4AAAAAAAJzcQB+AAT///////////////7////+AAAAAXVxAH4ABwAAAAQVAlY2eHh3TAIeAAJEAgICYAAGT0NULTE3AgQCGgIGAgcCCAJKAiECIgIeAgsCCwILAggCCAIIAggCCAIIAggCCAIIAggCCAIIAggCCAIIAAIDAmFzcQB+AAAAAAAAc3EAfgAE///////////////+/////gAAAAF1cQB+AAcAAAADB6EgeHh3kAIeAAJEAgICYgAGRkVCLTE4AgQCGgIGAgcCCAJKAiECIgIeAgsCCwILAggCCAIIAggCCAIIAggCCAIIAggCCAIIAggCCAIIAAIDAiMCHgACRAICAl4CBAIaAgYCBwIIAlQCHAIdAh4CCwILAgsCCAIIAggCCAIIAggCCAIIAggCCAIIAggCCAIIAggAAgMCY3NxAH4AAAAAAAJzcQB+AAT///////////////7////+AAAAAXVxAH4ABwAAAAQVMruHeHh3TAIeAAJEAgICZAAGTk9WLTE3AgQCGgIGAgcCCAJKAhwCHQIeAgsCCwILAggCCAIIAggCCAIIAggCCAIIAggCCAIIAggCCAIIAAIDAmVzcQB+AAAAAAACc3EAfgAE///////////////+/////gAAAAF1cQB+AAcAAAAED7ndE3h4d0wCHgACRAICAmYABkpVTi0xOAIEAhoCBgIHAggCSgIcAh0CHgILAgsCCwIIAggCCAIIAggCCAIIAggCCAIIAggCCAIIAggCCAACAwJnc3EAfgAAAAAAAnNxAH4ABP///////////////v////4AAAABdXEAfgAHAAAABBgLgjN4eHoAAAEgAh4AAkQCAgJTAgQCGgIGAgcCCAIqAkYCRwJIAgsCCwILAggCCAIIAggCCAIIAggCCAIIAggCCAIIAggCCAIIAAIDAiMCHgACRAICAmQCBAIaAgYCBwIIAkoCIQIiAh4CCwILAgsCCAIIAggCCAIIAggCCAIIAggCCAIIAggCCAIIAggAAgMCIwIeAAJEAgICaAAGTUFZLTIwAgQCGgIGAgcCCAIqAkYCRwJIAgsCCwILAggCCAIIAggCCAIIAggCCAIIAggCCAIIAggCCAIIAAIDAiMCHgACRAICAmkABkpBTi0yMAIEAhoCBgIHAggCVAIcAh0CHgILAgsCCwIIAggCCAIIAggCCAIIAggCCAIIAggCCAIIAggCCAACAwJqc3EAfgAAAAAAAnNxAH4ABP///////////////v////4AAAABdXEAfgAHAAAABBaexgB4eHdEAh4AAkQCAgJiAgQCGgIGAgcCCAJKAhwCHQIeAgsCCwILAggCCAIIAggCCAIIAggCCAIIAggCCAIIAggCCAIIAAIDAmtzcQB+AAAAAAACc3EAfgAE///////////////+/////gAAAAF1cQB+AAcAAAAEDjFjynh4d9QCHgACRAICAmwABlNFUC0xOQIEAhoCBgIHAggCKgJGAkcCSAILAgsCCwIIAggCCAIIAggCCAIIAggCCAIIAggCCAIIAggCCAACAwIjAh4AAkQCAgJcAgQCGgIGAgcCCAIqAkYCRwJIAgsCCwILAggCCAIIAggCCAIIAggCCAIIAggCCAIIAggCCAIIAAIDAiMCHgACRAICAmACBAIaAgYCBwIIAkoCHAIdAh4CCwILAgsCCAIIAggCCAIIAggCCAIIAggCCAIIAggCCAIIAggAAgMCbXNxAH4AAAAAAAJzcQB+AAT///////////////7////+AAAAAXVxAH4ABwAAAAQR0eV+eHh31AIeAAJEAgICaAIEAhoCBgIHAggCVAIcAh0CHgILAgsCCwIIAggCCAIIAggCCAIIAggCCAIIAggCCAIIAggCCAACAwIjAh4AAkQCAgJuAAZNQVItMTgCBAIaAgYCBwIIAkoCIQIiAh4CCwILAgsCCAIIAggCCAIIAggCCAIIAggCCAIIAggCCAIIAggAAgMCIwIeAAJEAgICZgIEAhoCBgIHAggCSgIhAiICHgILAgsCCwIIAggCCAIIAggCCAIIAggCCAIIAggCCAIIAggCCAACAwJvc3EAfgAAAAAAAHNxAH4ABP///////////////v////4AAAABdXEAfgAHAAAAAxt3QHh4d0wCHgACRAICAnAABkRFQy0xNwIEAhoCBgIHAggCSgIcAh0CHgILAgsCCwIIAggCCAIIAggCCAIIAggCCAIIAggCCAIIAggCCAACAwJxc3EAfgAAAAAAAnNxAH4ABP///////////////v////4AAAABdXEAfgAHAAAABBJaNVF4eHdEAh4AAkQCAgJuAgQCGgIGAgcCCAJKAhwCHQIeAgsCCwILAggCCAIIAggCCAIIAggCCAIIAggCCAIIAggCCAIIAAIDAnJzcQB+AAAAAAACc3EAfgAE///////////////+/////gAAAAF1cQB+AAcAAAAED2iZSXh4d0wCHgACRAICAnMABkFQUi0xOAIEAhoCBgIHAggCSgIcAh0CHgILAgsCCwIIAggCCAIIAggCCAIIAggCCAIIAggCCAIIAggCCAACAwJ0c3EAfgAAAAAAAnNxAH4ABP///////////////v////4AAAABdXEAfgAHAAAABA4zvMp4eHdEAh4AAkQCAgJsAgQCGgIGAgcCCAJUAhwCHQIeAgsCCwILAggCCAIIAggCCAIIAggCCAIIAggCCAIIAggCCAIIAAIDAnVzcQB+AAAAAAACc3EAfgAE///////////////+/////gAAAAF1cQB+AAcAAAAEFCnTKnh4d5ACHgACRAICAnYABkpVTC0xNwIEAhoCBgIHAggCSgIhAiICHgILAgsCCwIIAggCCAIIAggCCAIIAggCCAIIAggCCAIIAggCCAACAwIjAh4AAkQCAgJwAgQCGgIGAgcCCAJKAiECIgIeAgsCCwILAggCCAIIAggCCAIIAggCCAIIAggCCAIIAggCCAIIAAIDAndzcQB+AAAAAAAAc3EAfgAE///////////////+/////gAAAAF1cQB+AAcAAAADDDUAeHh6AAABEAIeAAJEAgICWAIEAhoCBgIHAggCKgJGAkcCSAILAgsCCwIIAggCCAIIAggCCAIIAggCCAIIAggCCAIIAggCCAACAwIjAh4AAkQCAgJzAgQCGgIGAgcCCAJKAiECIgIeAgsCCwILAggCCAIIAggCCAIIAggCCAIIAggCCAIIAggCCAIIAAIDAiMCHgACRAICAloCBAIaAgYCBwIIAioCRgJHAkgCCwILAgsCCAIIAggCCAIIAggCCAIIAggCCAIIAggCCAIIAggAAgMCIwIeAAJEAgICUQIEAhoCBgIHAggCVAIcAh0CHgILAgsCCwIIAggCCAIIAggCCAIIAggCCAIIAggCCAIIAggCCAACAwJ4c3EAfgAAAAAAAnNxAH4ABP///////////////v////4AAAABdXEAfgAHAAAABBUIPv94eHdEAh4AAkQCAgJ2AgQCGgIGAgcCCAJKAhwCHQIeAgsCCwILAggCCAIIAggCCAIIAggCCAIIAggCCAIIAggCCAIIAAIDAnlzcQB+AAAAAAACc3EAfgAE///////////////+/////gAAAAF1cQB+AAcAAAAEDcdpq3h4d0QCHgACRAICAmkCBAIaAgYCBwIIAioCRgJHAkgCCwILAgsCCAIIAggCCAIIAggCCAIIAggCCAIIAggCCAIIAggAAgMCIw==]]></xxe4awand>
</file>

<file path=customXml/itemProps1.xml><?xml version="1.0" encoding="utf-8"?>
<ds:datastoreItem xmlns:ds="http://schemas.openxmlformats.org/officeDocument/2006/customXml" ds:itemID="{C40CDFEA-130A-406C-9583-792D3ABE8F4D}">
  <ds:schemaRefs>
    <ds:schemaRef ds:uri="http://www.excel4apps.com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Utilization Pivot</vt:lpstr>
      <vt:lpstr>Utilization Rpt</vt:lpstr>
      <vt:lpstr>ORG lookup</vt:lpstr>
      <vt:lpstr>JE Data</vt:lpstr>
      <vt:lpstr>Office Calcs</vt:lpstr>
      <vt:lpstr>Tidy Conversion</vt:lpstr>
      <vt:lpstr>Office Tidy</vt:lpstr>
      <vt:lpstr>Historical Data</vt:lpstr>
      <vt:lpstr>BBNA Eng Calcs</vt:lpstr>
      <vt:lpstr>working sheet</vt:lpstr>
      <vt:lpstr>Compass Order Summary</vt:lpstr>
      <vt:lpstr>OT ECK Pivot</vt:lpstr>
      <vt:lpstr>YTD</vt:lpstr>
      <vt:lpstr>Booked Tons Pivot</vt:lpstr>
      <vt:lpstr>Order Lookup</vt:lpstr>
      <vt:lpstr>Budget</vt:lpstr>
      <vt:lpstr>Home Groups</vt:lpstr>
      <vt:lpstr>Process Groups</vt:lpstr>
      <vt:lpstr>Order Summary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RTF Template</dc:title>
  <dc:creator>Felps, James P.</dc:creator>
  <cp:lastModifiedBy>Felps, James P.</cp:lastModifiedBy>
  <dcterms:created xsi:type="dcterms:W3CDTF">2018-08-03T20:25:39Z</dcterms:created>
  <dcterms:modified xsi:type="dcterms:W3CDTF">2020-04-10T14:32:43Z</dcterms:modified>
</cp:coreProperties>
</file>